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lei\Apps\portal-avaliacao-esol\"/>
    </mc:Choice>
  </mc:AlternateContent>
  <xr:revisionPtr revIDLastSave="0" documentId="13_ncr:1_{A8A72ECE-3248-41C9-8441-E2FC2B125233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Memória Cálculo E-Sol" sheetId="1" r:id="rId1"/>
    <sheet name="Memória Cálculo E-sol 2026" sheetId="2" r:id="rId2"/>
    <sheet name="Premiação 2025 E-Sol" sheetId="3" r:id="rId3"/>
    <sheet name="Premiação 2026 E-Sol" sheetId="4" r:id="rId4"/>
  </sheets>
  <definedNames>
    <definedName name="_xlnm._FilterDatabase" localSheetId="0" hidden="1">'Memória Cálculo E-Sol'!$A$1:$CM$1000</definedName>
    <definedName name="_xlnm._FilterDatabase" localSheetId="1" hidden="1">'Memória Cálculo E-sol 2026'!$A$1:$CM$997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4" l="1"/>
  <c r="L17" i="4"/>
  <c r="K17" i="4"/>
  <c r="J17" i="4"/>
  <c r="I17" i="4"/>
  <c r="H17" i="4"/>
  <c r="G17" i="4"/>
  <c r="F17" i="4"/>
  <c r="E17" i="4"/>
  <c r="D17" i="4"/>
  <c r="C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H997" i="2"/>
  <c r="CG997" i="2"/>
  <c r="CF997" i="2"/>
  <c r="CE997" i="2"/>
  <c r="CD997" i="2"/>
  <c r="CC997" i="2"/>
  <c r="CB997" i="2"/>
  <c r="CA997" i="2"/>
  <c r="BZ997" i="2"/>
  <c r="BY997" i="2"/>
  <c r="BR997" i="2"/>
  <c r="BQ997" i="2"/>
  <c r="BP997" i="2"/>
  <c r="BO997" i="2"/>
  <c r="BN997" i="2"/>
  <c r="BM997" i="2"/>
  <c r="BL997" i="2"/>
  <c r="BK997" i="2"/>
  <c r="BJ997" i="2"/>
  <c r="BI997" i="2"/>
  <c r="L997" i="2"/>
  <c r="I997" i="2"/>
  <c r="H997" i="2"/>
  <c r="E997" i="2"/>
  <c r="CH996" i="2"/>
  <c r="CG996" i="2"/>
  <c r="CF996" i="2"/>
  <c r="CE996" i="2"/>
  <c r="CD996" i="2"/>
  <c r="CC996" i="2"/>
  <c r="CB996" i="2"/>
  <c r="CA996" i="2"/>
  <c r="BZ996" i="2"/>
  <c r="BY996" i="2"/>
  <c r="BR996" i="2"/>
  <c r="BQ996" i="2"/>
  <c r="BP996" i="2"/>
  <c r="BO996" i="2"/>
  <c r="BN996" i="2"/>
  <c r="BM996" i="2"/>
  <c r="BL996" i="2"/>
  <c r="BK996" i="2"/>
  <c r="BJ996" i="2"/>
  <c r="BI996" i="2"/>
  <c r="L996" i="2"/>
  <c r="I996" i="2"/>
  <c r="H996" i="2"/>
  <c r="E996" i="2"/>
  <c r="CH995" i="2"/>
  <c r="CG995" i="2"/>
  <c r="CF995" i="2"/>
  <c r="CE995" i="2"/>
  <c r="CD995" i="2"/>
  <c r="CC995" i="2"/>
  <c r="CB995" i="2"/>
  <c r="CA995" i="2"/>
  <c r="BZ995" i="2"/>
  <c r="BY995" i="2"/>
  <c r="BR995" i="2"/>
  <c r="BQ995" i="2"/>
  <c r="BP995" i="2"/>
  <c r="BO995" i="2"/>
  <c r="BN995" i="2"/>
  <c r="BM995" i="2"/>
  <c r="BL995" i="2"/>
  <c r="BK995" i="2"/>
  <c r="BJ995" i="2"/>
  <c r="BI995" i="2"/>
  <c r="L995" i="2"/>
  <c r="I995" i="2"/>
  <c r="H995" i="2"/>
  <c r="E995" i="2"/>
  <c r="CH994" i="2"/>
  <c r="CG994" i="2"/>
  <c r="CF994" i="2"/>
  <c r="CE994" i="2"/>
  <c r="CD994" i="2"/>
  <c r="CC994" i="2"/>
  <c r="CB994" i="2"/>
  <c r="CA994" i="2"/>
  <c r="BZ994" i="2"/>
  <c r="BY994" i="2"/>
  <c r="BR994" i="2"/>
  <c r="BQ994" i="2"/>
  <c r="BP994" i="2"/>
  <c r="BO994" i="2"/>
  <c r="BN994" i="2"/>
  <c r="BM994" i="2"/>
  <c r="BL994" i="2"/>
  <c r="BK994" i="2"/>
  <c r="BJ994" i="2"/>
  <c r="BI994" i="2"/>
  <c r="L994" i="2"/>
  <c r="I994" i="2"/>
  <c r="H994" i="2"/>
  <c r="E994" i="2"/>
  <c r="CH993" i="2"/>
  <c r="CG993" i="2"/>
  <c r="CF993" i="2"/>
  <c r="CE993" i="2"/>
  <c r="CD993" i="2"/>
  <c r="CC993" i="2"/>
  <c r="CB993" i="2"/>
  <c r="CA993" i="2"/>
  <c r="BZ993" i="2"/>
  <c r="BY993" i="2"/>
  <c r="BR993" i="2"/>
  <c r="BQ993" i="2"/>
  <c r="BP993" i="2"/>
  <c r="BO993" i="2"/>
  <c r="BN993" i="2"/>
  <c r="BM993" i="2"/>
  <c r="BL993" i="2"/>
  <c r="BK993" i="2"/>
  <c r="BJ993" i="2"/>
  <c r="BI993" i="2"/>
  <c r="L993" i="2"/>
  <c r="I993" i="2"/>
  <c r="H993" i="2"/>
  <c r="E993" i="2"/>
  <c r="CH992" i="2"/>
  <c r="CG992" i="2"/>
  <c r="CF992" i="2"/>
  <c r="CE992" i="2"/>
  <c r="CD992" i="2"/>
  <c r="CC992" i="2"/>
  <c r="CB992" i="2"/>
  <c r="CA992" i="2"/>
  <c r="BZ992" i="2"/>
  <c r="BY992" i="2"/>
  <c r="BR992" i="2"/>
  <c r="BQ992" i="2"/>
  <c r="BP992" i="2"/>
  <c r="BO992" i="2"/>
  <c r="BN992" i="2"/>
  <c r="BM992" i="2"/>
  <c r="BL992" i="2"/>
  <c r="BK992" i="2"/>
  <c r="BJ992" i="2"/>
  <c r="BI992" i="2"/>
  <c r="L992" i="2"/>
  <c r="I992" i="2"/>
  <c r="H992" i="2"/>
  <c r="E992" i="2"/>
  <c r="CH991" i="2"/>
  <c r="CG991" i="2"/>
  <c r="CF991" i="2"/>
  <c r="CE991" i="2"/>
  <c r="CD991" i="2"/>
  <c r="CC991" i="2"/>
  <c r="CB991" i="2"/>
  <c r="CA991" i="2"/>
  <c r="BZ991" i="2"/>
  <c r="BY991" i="2"/>
  <c r="BR991" i="2"/>
  <c r="BQ991" i="2"/>
  <c r="BP991" i="2"/>
  <c r="BO991" i="2"/>
  <c r="BN991" i="2"/>
  <c r="BM991" i="2"/>
  <c r="BL991" i="2"/>
  <c r="BK991" i="2"/>
  <c r="BJ991" i="2"/>
  <c r="BI991" i="2"/>
  <c r="L991" i="2"/>
  <c r="I991" i="2"/>
  <c r="H991" i="2"/>
  <c r="E991" i="2"/>
  <c r="CH990" i="2"/>
  <c r="CG990" i="2"/>
  <c r="CF990" i="2"/>
  <c r="CE990" i="2"/>
  <c r="CD990" i="2"/>
  <c r="CC990" i="2"/>
  <c r="CB990" i="2"/>
  <c r="CA990" i="2"/>
  <c r="BZ990" i="2"/>
  <c r="BY990" i="2"/>
  <c r="BR990" i="2"/>
  <c r="BQ990" i="2"/>
  <c r="BP990" i="2"/>
  <c r="BO990" i="2"/>
  <c r="BN990" i="2"/>
  <c r="BM990" i="2"/>
  <c r="BL990" i="2"/>
  <c r="BK990" i="2"/>
  <c r="BJ990" i="2"/>
  <c r="BI990" i="2"/>
  <c r="L990" i="2"/>
  <c r="I990" i="2"/>
  <c r="H990" i="2"/>
  <c r="E990" i="2"/>
  <c r="CH989" i="2"/>
  <c r="CG989" i="2"/>
  <c r="CF989" i="2"/>
  <c r="CE989" i="2"/>
  <c r="CD989" i="2"/>
  <c r="CC989" i="2"/>
  <c r="CB989" i="2"/>
  <c r="CA989" i="2"/>
  <c r="BZ989" i="2"/>
  <c r="BY989" i="2"/>
  <c r="BR989" i="2"/>
  <c r="BQ989" i="2"/>
  <c r="BP989" i="2"/>
  <c r="BO989" i="2"/>
  <c r="BN989" i="2"/>
  <c r="BM989" i="2"/>
  <c r="BL989" i="2"/>
  <c r="BK989" i="2"/>
  <c r="BJ989" i="2"/>
  <c r="BI989" i="2"/>
  <c r="L989" i="2"/>
  <c r="I989" i="2"/>
  <c r="H989" i="2"/>
  <c r="E989" i="2"/>
  <c r="CH988" i="2"/>
  <c r="CG988" i="2"/>
  <c r="CF988" i="2"/>
  <c r="CE988" i="2"/>
  <c r="CD988" i="2"/>
  <c r="CC988" i="2"/>
  <c r="CB988" i="2"/>
  <c r="CA988" i="2"/>
  <c r="BZ988" i="2"/>
  <c r="BY988" i="2"/>
  <c r="BR988" i="2"/>
  <c r="BQ988" i="2"/>
  <c r="BP988" i="2"/>
  <c r="BO988" i="2"/>
  <c r="BN988" i="2"/>
  <c r="BM988" i="2"/>
  <c r="BL988" i="2"/>
  <c r="BK988" i="2"/>
  <c r="BJ988" i="2"/>
  <c r="BI988" i="2"/>
  <c r="L988" i="2"/>
  <c r="I988" i="2"/>
  <c r="H988" i="2"/>
  <c r="E988" i="2"/>
  <c r="CH987" i="2"/>
  <c r="CG987" i="2"/>
  <c r="CF987" i="2"/>
  <c r="CE987" i="2"/>
  <c r="CD987" i="2"/>
  <c r="CC987" i="2"/>
  <c r="CB987" i="2"/>
  <c r="CA987" i="2"/>
  <c r="BZ987" i="2"/>
  <c r="BY987" i="2"/>
  <c r="BR987" i="2"/>
  <c r="BQ987" i="2"/>
  <c r="BP987" i="2"/>
  <c r="BO987" i="2"/>
  <c r="BN987" i="2"/>
  <c r="BM987" i="2"/>
  <c r="BL987" i="2"/>
  <c r="BK987" i="2"/>
  <c r="BJ987" i="2"/>
  <c r="BI987" i="2"/>
  <c r="L987" i="2"/>
  <c r="I987" i="2"/>
  <c r="H987" i="2"/>
  <c r="E987" i="2"/>
  <c r="CH986" i="2"/>
  <c r="CG986" i="2"/>
  <c r="CF986" i="2"/>
  <c r="CE986" i="2"/>
  <c r="CD986" i="2"/>
  <c r="CC986" i="2"/>
  <c r="CB986" i="2"/>
  <c r="CA986" i="2"/>
  <c r="BZ986" i="2"/>
  <c r="BY986" i="2"/>
  <c r="BR986" i="2"/>
  <c r="BQ986" i="2"/>
  <c r="BP986" i="2"/>
  <c r="BO986" i="2"/>
  <c r="BN986" i="2"/>
  <c r="BM986" i="2"/>
  <c r="BL986" i="2"/>
  <c r="BK986" i="2"/>
  <c r="BJ986" i="2"/>
  <c r="BI986" i="2"/>
  <c r="L986" i="2"/>
  <c r="I986" i="2"/>
  <c r="H986" i="2"/>
  <c r="E986" i="2"/>
  <c r="CH985" i="2"/>
  <c r="CG985" i="2"/>
  <c r="CF985" i="2"/>
  <c r="CE985" i="2"/>
  <c r="CD985" i="2"/>
  <c r="CC985" i="2"/>
  <c r="CB985" i="2"/>
  <c r="CA985" i="2"/>
  <c r="BZ985" i="2"/>
  <c r="BY985" i="2"/>
  <c r="BR985" i="2"/>
  <c r="BQ985" i="2"/>
  <c r="BP985" i="2"/>
  <c r="BO985" i="2"/>
  <c r="BN985" i="2"/>
  <c r="BM985" i="2"/>
  <c r="BL985" i="2"/>
  <c r="BK985" i="2"/>
  <c r="BJ985" i="2"/>
  <c r="BI985" i="2"/>
  <c r="L985" i="2"/>
  <c r="I985" i="2"/>
  <c r="H985" i="2"/>
  <c r="E985" i="2"/>
  <c r="CH984" i="2"/>
  <c r="CG984" i="2"/>
  <c r="CF984" i="2"/>
  <c r="CE984" i="2"/>
  <c r="CD984" i="2"/>
  <c r="CC984" i="2"/>
  <c r="CB984" i="2"/>
  <c r="CA984" i="2"/>
  <c r="BZ984" i="2"/>
  <c r="BY984" i="2"/>
  <c r="BR984" i="2"/>
  <c r="BQ984" i="2"/>
  <c r="BP984" i="2"/>
  <c r="BO984" i="2"/>
  <c r="BN984" i="2"/>
  <c r="BM984" i="2"/>
  <c r="BL984" i="2"/>
  <c r="BK984" i="2"/>
  <c r="BJ984" i="2"/>
  <c r="BI984" i="2"/>
  <c r="L984" i="2"/>
  <c r="I984" i="2"/>
  <c r="H984" i="2"/>
  <c r="E984" i="2"/>
  <c r="CH983" i="2"/>
  <c r="CG983" i="2"/>
  <c r="CF983" i="2"/>
  <c r="CE983" i="2"/>
  <c r="CD983" i="2"/>
  <c r="CC983" i="2"/>
  <c r="CB983" i="2"/>
  <c r="CA983" i="2"/>
  <c r="BZ983" i="2"/>
  <c r="BY983" i="2"/>
  <c r="BR983" i="2"/>
  <c r="BQ983" i="2"/>
  <c r="BP983" i="2"/>
  <c r="BO983" i="2"/>
  <c r="BN983" i="2"/>
  <c r="BM983" i="2"/>
  <c r="BL983" i="2"/>
  <c r="BK983" i="2"/>
  <c r="BJ983" i="2"/>
  <c r="BI983" i="2"/>
  <c r="L983" i="2"/>
  <c r="I983" i="2"/>
  <c r="H983" i="2"/>
  <c r="E983" i="2"/>
  <c r="CH982" i="2"/>
  <c r="CG982" i="2"/>
  <c r="CF982" i="2"/>
  <c r="CE982" i="2"/>
  <c r="CD982" i="2"/>
  <c r="CC982" i="2"/>
  <c r="CB982" i="2"/>
  <c r="CA982" i="2"/>
  <c r="BZ982" i="2"/>
  <c r="BY982" i="2"/>
  <c r="BR982" i="2"/>
  <c r="BQ982" i="2"/>
  <c r="BP982" i="2"/>
  <c r="BO982" i="2"/>
  <c r="BN982" i="2"/>
  <c r="BM982" i="2"/>
  <c r="BL982" i="2"/>
  <c r="BK982" i="2"/>
  <c r="BJ982" i="2"/>
  <c r="BI982" i="2"/>
  <c r="L982" i="2"/>
  <c r="I982" i="2"/>
  <c r="H982" i="2"/>
  <c r="E982" i="2"/>
  <c r="CH981" i="2"/>
  <c r="CG981" i="2"/>
  <c r="CF981" i="2"/>
  <c r="CE981" i="2"/>
  <c r="CD981" i="2"/>
  <c r="CC981" i="2"/>
  <c r="CB981" i="2"/>
  <c r="CA981" i="2"/>
  <c r="BZ981" i="2"/>
  <c r="BY981" i="2"/>
  <c r="BR981" i="2"/>
  <c r="BQ981" i="2"/>
  <c r="BP981" i="2"/>
  <c r="BO981" i="2"/>
  <c r="BN981" i="2"/>
  <c r="BM981" i="2"/>
  <c r="BL981" i="2"/>
  <c r="BK981" i="2"/>
  <c r="BJ981" i="2"/>
  <c r="BI981" i="2"/>
  <c r="L981" i="2"/>
  <c r="I981" i="2"/>
  <c r="H981" i="2"/>
  <c r="E981" i="2"/>
  <c r="CH980" i="2"/>
  <c r="CG980" i="2"/>
  <c r="CF980" i="2"/>
  <c r="CE980" i="2"/>
  <c r="CD980" i="2"/>
  <c r="CC980" i="2"/>
  <c r="CB980" i="2"/>
  <c r="CA980" i="2"/>
  <c r="BZ980" i="2"/>
  <c r="BY980" i="2"/>
  <c r="BR980" i="2"/>
  <c r="BQ980" i="2"/>
  <c r="BP980" i="2"/>
  <c r="BO980" i="2"/>
  <c r="BN980" i="2"/>
  <c r="BM980" i="2"/>
  <c r="BL980" i="2"/>
  <c r="BK980" i="2"/>
  <c r="BJ980" i="2"/>
  <c r="BI980" i="2"/>
  <c r="L980" i="2"/>
  <c r="I980" i="2"/>
  <c r="H980" i="2"/>
  <c r="E980" i="2"/>
  <c r="CH979" i="2"/>
  <c r="CG979" i="2"/>
  <c r="CF979" i="2"/>
  <c r="CE979" i="2"/>
  <c r="CD979" i="2"/>
  <c r="CC979" i="2"/>
  <c r="CB979" i="2"/>
  <c r="CA979" i="2"/>
  <c r="BZ979" i="2"/>
  <c r="BY979" i="2"/>
  <c r="BR979" i="2"/>
  <c r="BQ979" i="2"/>
  <c r="BP979" i="2"/>
  <c r="BO979" i="2"/>
  <c r="BN979" i="2"/>
  <c r="BM979" i="2"/>
  <c r="BL979" i="2"/>
  <c r="BK979" i="2"/>
  <c r="BJ979" i="2"/>
  <c r="BI979" i="2"/>
  <c r="L979" i="2"/>
  <c r="I979" i="2"/>
  <c r="H979" i="2"/>
  <c r="E979" i="2"/>
  <c r="CH978" i="2"/>
  <c r="CG978" i="2"/>
  <c r="CF978" i="2"/>
  <c r="CE978" i="2"/>
  <c r="CD978" i="2"/>
  <c r="CC978" i="2"/>
  <c r="CB978" i="2"/>
  <c r="CA978" i="2"/>
  <c r="BZ978" i="2"/>
  <c r="BY978" i="2"/>
  <c r="BR978" i="2"/>
  <c r="BQ978" i="2"/>
  <c r="BP978" i="2"/>
  <c r="BO978" i="2"/>
  <c r="BN978" i="2"/>
  <c r="BM978" i="2"/>
  <c r="BL978" i="2"/>
  <c r="BK978" i="2"/>
  <c r="BJ978" i="2"/>
  <c r="BI978" i="2"/>
  <c r="L978" i="2"/>
  <c r="I978" i="2"/>
  <c r="H978" i="2"/>
  <c r="E978" i="2"/>
  <c r="CH977" i="2"/>
  <c r="CG977" i="2"/>
  <c r="CF977" i="2"/>
  <c r="CE977" i="2"/>
  <c r="CD977" i="2"/>
  <c r="CC977" i="2"/>
  <c r="CB977" i="2"/>
  <c r="CA977" i="2"/>
  <c r="BZ977" i="2"/>
  <c r="BY977" i="2"/>
  <c r="BR977" i="2"/>
  <c r="BQ977" i="2"/>
  <c r="BP977" i="2"/>
  <c r="BO977" i="2"/>
  <c r="BN977" i="2"/>
  <c r="BM977" i="2"/>
  <c r="BL977" i="2"/>
  <c r="BK977" i="2"/>
  <c r="BJ977" i="2"/>
  <c r="BI977" i="2"/>
  <c r="L977" i="2"/>
  <c r="I977" i="2"/>
  <c r="H977" i="2"/>
  <c r="E977" i="2"/>
  <c r="CH976" i="2"/>
  <c r="CG976" i="2"/>
  <c r="CF976" i="2"/>
  <c r="CE976" i="2"/>
  <c r="CD976" i="2"/>
  <c r="CC976" i="2"/>
  <c r="CB976" i="2"/>
  <c r="CA976" i="2"/>
  <c r="BZ976" i="2"/>
  <c r="BY976" i="2"/>
  <c r="BR976" i="2"/>
  <c r="BQ976" i="2"/>
  <c r="BP976" i="2"/>
  <c r="BO976" i="2"/>
  <c r="BN976" i="2"/>
  <c r="BM976" i="2"/>
  <c r="BL976" i="2"/>
  <c r="BK976" i="2"/>
  <c r="BJ976" i="2"/>
  <c r="BI976" i="2"/>
  <c r="L976" i="2"/>
  <c r="I976" i="2"/>
  <c r="H976" i="2"/>
  <c r="E976" i="2"/>
  <c r="CH975" i="2"/>
  <c r="CG975" i="2"/>
  <c r="CF975" i="2"/>
  <c r="CE975" i="2"/>
  <c r="CD975" i="2"/>
  <c r="CC975" i="2"/>
  <c r="CB975" i="2"/>
  <c r="CA975" i="2"/>
  <c r="BZ975" i="2"/>
  <c r="BY975" i="2"/>
  <c r="BR975" i="2"/>
  <c r="BQ975" i="2"/>
  <c r="BP975" i="2"/>
  <c r="BO975" i="2"/>
  <c r="BN975" i="2"/>
  <c r="BM975" i="2"/>
  <c r="BL975" i="2"/>
  <c r="BK975" i="2"/>
  <c r="BJ975" i="2"/>
  <c r="BI975" i="2"/>
  <c r="L975" i="2"/>
  <c r="I975" i="2"/>
  <c r="H975" i="2"/>
  <c r="E975" i="2"/>
  <c r="CH974" i="2"/>
  <c r="CG974" i="2"/>
  <c r="CF974" i="2"/>
  <c r="CE974" i="2"/>
  <c r="CD974" i="2"/>
  <c r="CC974" i="2"/>
  <c r="CB974" i="2"/>
  <c r="CA974" i="2"/>
  <c r="BZ974" i="2"/>
  <c r="BY974" i="2"/>
  <c r="BR974" i="2"/>
  <c r="BQ974" i="2"/>
  <c r="BP974" i="2"/>
  <c r="BO974" i="2"/>
  <c r="BN974" i="2"/>
  <c r="BM974" i="2"/>
  <c r="BL974" i="2"/>
  <c r="BK974" i="2"/>
  <c r="BJ974" i="2"/>
  <c r="BI974" i="2"/>
  <c r="L974" i="2"/>
  <c r="I974" i="2"/>
  <c r="H974" i="2"/>
  <c r="E974" i="2"/>
  <c r="CH973" i="2"/>
  <c r="CG973" i="2"/>
  <c r="CF973" i="2"/>
  <c r="CE973" i="2"/>
  <c r="CD973" i="2"/>
  <c r="CC973" i="2"/>
  <c r="CB973" i="2"/>
  <c r="CA973" i="2"/>
  <c r="BZ973" i="2"/>
  <c r="BY973" i="2"/>
  <c r="BR973" i="2"/>
  <c r="BQ973" i="2"/>
  <c r="BP973" i="2"/>
  <c r="BO973" i="2"/>
  <c r="BN973" i="2"/>
  <c r="BM973" i="2"/>
  <c r="BL973" i="2"/>
  <c r="BK973" i="2"/>
  <c r="BJ973" i="2"/>
  <c r="BI973" i="2"/>
  <c r="L973" i="2"/>
  <c r="I973" i="2"/>
  <c r="H973" i="2"/>
  <c r="E973" i="2"/>
  <c r="CH972" i="2"/>
  <c r="CG972" i="2"/>
  <c r="CF972" i="2"/>
  <c r="CE972" i="2"/>
  <c r="CD972" i="2"/>
  <c r="CC972" i="2"/>
  <c r="CB972" i="2"/>
  <c r="CA972" i="2"/>
  <c r="BZ972" i="2"/>
  <c r="BY972" i="2"/>
  <c r="BR972" i="2"/>
  <c r="BQ972" i="2"/>
  <c r="BP972" i="2"/>
  <c r="BO972" i="2"/>
  <c r="BN972" i="2"/>
  <c r="BM972" i="2"/>
  <c r="BL972" i="2"/>
  <c r="BK972" i="2"/>
  <c r="BJ972" i="2"/>
  <c r="BI972" i="2"/>
  <c r="L972" i="2"/>
  <c r="I972" i="2"/>
  <c r="H972" i="2"/>
  <c r="E972" i="2"/>
  <c r="CH971" i="2"/>
  <c r="CG971" i="2"/>
  <c r="CF971" i="2"/>
  <c r="CE971" i="2"/>
  <c r="CD971" i="2"/>
  <c r="CC971" i="2"/>
  <c r="CB971" i="2"/>
  <c r="CA971" i="2"/>
  <c r="BZ971" i="2"/>
  <c r="BY971" i="2"/>
  <c r="BR971" i="2"/>
  <c r="BQ971" i="2"/>
  <c r="BP971" i="2"/>
  <c r="BO971" i="2"/>
  <c r="BN971" i="2"/>
  <c r="BM971" i="2"/>
  <c r="BL971" i="2"/>
  <c r="BK971" i="2"/>
  <c r="BJ971" i="2"/>
  <c r="BI971" i="2"/>
  <c r="L971" i="2"/>
  <c r="I971" i="2"/>
  <c r="H971" i="2"/>
  <c r="E971" i="2"/>
  <c r="CH970" i="2"/>
  <c r="CG970" i="2"/>
  <c r="CF970" i="2"/>
  <c r="CE970" i="2"/>
  <c r="CD970" i="2"/>
  <c r="CC970" i="2"/>
  <c r="CB970" i="2"/>
  <c r="CA970" i="2"/>
  <c r="BZ970" i="2"/>
  <c r="BY970" i="2"/>
  <c r="BR970" i="2"/>
  <c r="BQ970" i="2"/>
  <c r="BP970" i="2"/>
  <c r="BO970" i="2"/>
  <c r="BN970" i="2"/>
  <c r="BM970" i="2"/>
  <c r="BL970" i="2"/>
  <c r="BK970" i="2"/>
  <c r="BJ970" i="2"/>
  <c r="BI970" i="2"/>
  <c r="L970" i="2"/>
  <c r="I970" i="2"/>
  <c r="H970" i="2"/>
  <c r="E970" i="2"/>
  <c r="CH969" i="2"/>
  <c r="CG969" i="2"/>
  <c r="CF969" i="2"/>
  <c r="CE969" i="2"/>
  <c r="CD969" i="2"/>
  <c r="CC969" i="2"/>
  <c r="CB969" i="2"/>
  <c r="CA969" i="2"/>
  <c r="BZ969" i="2"/>
  <c r="BY969" i="2"/>
  <c r="BR969" i="2"/>
  <c r="BQ969" i="2"/>
  <c r="BP969" i="2"/>
  <c r="BO969" i="2"/>
  <c r="BN969" i="2"/>
  <c r="BM969" i="2"/>
  <c r="BL969" i="2"/>
  <c r="BK969" i="2"/>
  <c r="BJ969" i="2"/>
  <c r="BI969" i="2"/>
  <c r="L969" i="2"/>
  <c r="I969" i="2"/>
  <c r="H969" i="2"/>
  <c r="E969" i="2"/>
  <c r="CH968" i="2"/>
  <c r="CG968" i="2"/>
  <c r="CF968" i="2"/>
  <c r="CE968" i="2"/>
  <c r="CD968" i="2"/>
  <c r="CC968" i="2"/>
  <c r="CB968" i="2"/>
  <c r="CA968" i="2"/>
  <c r="BZ968" i="2"/>
  <c r="BY968" i="2"/>
  <c r="BR968" i="2"/>
  <c r="BQ968" i="2"/>
  <c r="BP968" i="2"/>
  <c r="BO968" i="2"/>
  <c r="BN968" i="2"/>
  <c r="BM968" i="2"/>
  <c r="BL968" i="2"/>
  <c r="BK968" i="2"/>
  <c r="BJ968" i="2"/>
  <c r="BI968" i="2"/>
  <c r="L968" i="2"/>
  <c r="I968" i="2"/>
  <c r="H968" i="2"/>
  <c r="E968" i="2"/>
  <c r="CH967" i="2"/>
  <c r="CG967" i="2"/>
  <c r="CF967" i="2"/>
  <c r="CE967" i="2"/>
  <c r="CD967" i="2"/>
  <c r="CC967" i="2"/>
  <c r="CB967" i="2"/>
  <c r="CA967" i="2"/>
  <c r="BZ967" i="2"/>
  <c r="BY967" i="2"/>
  <c r="BR967" i="2"/>
  <c r="BQ967" i="2"/>
  <c r="BP967" i="2"/>
  <c r="BO967" i="2"/>
  <c r="BN967" i="2"/>
  <c r="BM967" i="2"/>
  <c r="BL967" i="2"/>
  <c r="BK967" i="2"/>
  <c r="BJ967" i="2"/>
  <c r="BI967" i="2"/>
  <c r="L967" i="2"/>
  <c r="I967" i="2"/>
  <c r="H967" i="2"/>
  <c r="E967" i="2"/>
  <c r="CH966" i="2"/>
  <c r="CG966" i="2"/>
  <c r="CF966" i="2"/>
  <c r="CE966" i="2"/>
  <c r="CD966" i="2"/>
  <c r="CC966" i="2"/>
  <c r="CB966" i="2"/>
  <c r="CA966" i="2"/>
  <c r="BZ966" i="2"/>
  <c r="BY966" i="2"/>
  <c r="BR966" i="2"/>
  <c r="BQ966" i="2"/>
  <c r="BP966" i="2"/>
  <c r="BO966" i="2"/>
  <c r="BN966" i="2"/>
  <c r="BM966" i="2"/>
  <c r="BL966" i="2"/>
  <c r="BK966" i="2"/>
  <c r="BJ966" i="2"/>
  <c r="BI966" i="2"/>
  <c r="L966" i="2"/>
  <c r="I966" i="2"/>
  <c r="H966" i="2"/>
  <c r="E966" i="2"/>
  <c r="CH965" i="2"/>
  <c r="CG965" i="2"/>
  <c r="CF965" i="2"/>
  <c r="CE965" i="2"/>
  <c r="CD965" i="2"/>
  <c r="CC965" i="2"/>
  <c r="CB965" i="2"/>
  <c r="CA965" i="2"/>
  <c r="BZ965" i="2"/>
  <c r="BY965" i="2"/>
  <c r="BR965" i="2"/>
  <c r="BQ965" i="2"/>
  <c r="BP965" i="2"/>
  <c r="BO965" i="2"/>
  <c r="BN965" i="2"/>
  <c r="BM965" i="2"/>
  <c r="BL965" i="2"/>
  <c r="BK965" i="2"/>
  <c r="BJ965" i="2"/>
  <c r="BI965" i="2"/>
  <c r="L965" i="2"/>
  <c r="I965" i="2"/>
  <c r="H965" i="2"/>
  <c r="E965" i="2"/>
  <c r="CH964" i="2"/>
  <c r="CG964" i="2"/>
  <c r="CF964" i="2"/>
  <c r="CE964" i="2"/>
  <c r="CD964" i="2"/>
  <c r="CC964" i="2"/>
  <c r="CB964" i="2"/>
  <c r="CA964" i="2"/>
  <c r="BZ964" i="2"/>
  <c r="BY964" i="2"/>
  <c r="BR964" i="2"/>
  <c r="BQ964" i="2"/>
  <c r="BP964" i="2"/>
  <c r="BO964" i="2"/>
  <c r="BN964" i="2"/>
  <c r="BM964" i="2"/>
  <c r="BL964" i="2"/>
  <c r="BK964" i="2"/>
  <c r="BJ964" i="2"/>
  <c r="BI964" i="2"/>
  <c r="L964" i="2"/>
  <c r="I964" i="2"/>
  <c r="H964" i="2"/>
  <c r="E964" i="2"/>
  <c r="CH963" i="2"/>
  <c r="CG963" i="2"/>
  <c r="CF963" i="2"/>
  <c r="CE963" i="2"/>
  <c r="CD963" i="2"/>
  <c r="CC963" i="2"/>
  <c r="CB963" i="2"/>
  <c r="CA963" i="2"/>
  <c r="BZ963" i="2"/>
  <c r="BY963" i="2"/>
  <c r="BR963" i="2"/>
  <c r="BQ963" i="2"/>
  <c r="BP963" i="2"/>
  <c r="BO963" i="2"/>
  <c r="BN963" i="2"/>
  <c r="BM963" i="2"/>
  <c r="BL963" i="2"/>
  <c r="BK963" i="2"/>
  <c r="BJ963" i="2"/>
  <c r="BI963" i="2"/>
  <c r="L963" i="2"/>
  <c r="I963" i="2"/>
  <c r="H963" i="2"/>
  <c r="E963" i="2"/>
  <c r="CH962" i="2"/>
  <c r="CG962" i="2"/>
  <c r="CF962" i="2"/>
  <c r="CE962" i="2"/>
  <c r="CD962" i="2"/>
  <c r="CC962" i="2"/>
  <c r="CB962" i="2"/>
  <c r="CA962" i="2"/>
  <c r="BZ962" i="2"/>
  <c r="BY962" i="2"/>
  <c r="BR962" i="2"/>
  <c r="BQ962" i="2"/>
  <c r="BP962" i="2"/>
  <c r="BO962" i="2"/>
  <c r="BN962" i="2"/>
  <c r="BM962" i="2"/>
  <c r="BL962" i="2"/>
  <c r="BK962" i="2"/>
  <c r="BJ962" i="2"/>
  <c r="BI962" i="2"/>
  <c r="L962" i="2"/>
  <c r="I962" i="2"/>
  <c r="H962" i="2"/>
  <c r="E962" i="2"/>
  <c r="CH961" i="2"/>
  <c r="CG961" i="2"/>
  <c r="CF961" i="2"/>
  <c r="CE961" i="2"/>
  <c r="CD961" i="2"/>
  <c r="CC961" i="2"/>
  <c r="CB961" i="2"/>
  <c r="CA961" i="2"/>
  <c r="BZ961" i="2"/>
  <c r="BY961" i="2"/>
  <c r="BR961" i="2"/>
  <c r="BQ961" i="2"/>
  <c r="BP961" i="2"/>
  <c r="BO961" i="2"/>
  <c r="BN961" i="2"/>
  <c r="BM961" i="2"/>
  <c r="BL961" i="2"/>
  <c r="BK961" i="2"/>
  <c r="BJ961" i="2"/>
  <c r="BI961" i="2"/>
  <c r="L961" i="2"/>
  <c r="I961" i="2"/>
  <c r="H961" i="2"/>
  <c r="E961" i="2"/>
  <c r="CH960" i="2"/>
  <c r="CG960" i="2"/>
  <c r="CF960" i="2"/>
  <c r="CE960" i="2"/>
  <c r="CD960" i="2"/>
  <c r="CC960" i="2"/>
  <c r="CB960" i="2"/>
  <c r="CA960" i="2"/>
  <c r="BZ960" i="2"/>
  <c r="BY960" i="2"/>
  <c r="BR960" i="2"/>
  <c r="BQ960" i="2"/>
  <c r="BP960" i="2"/>
  <c r="BO960" i="2"/>
  <c r="BN960" i="2"/>
  <c r="BM960" i="2"/>
  <c r="BL960" i="2"/>
  <c r="BK960" i="2"/>
  <c r="BJ960" i="2"/>
  <c r="BI960" i="2"/>
  <c r="L960" i="2"/>
  <c r="I960" i="2"/>
  <c r="H960" i="2"/>
  <c r="E960" i="2"/>
  <c r="CH959" i="2"/>
  <c r="CG959" i="2"/>
  <c r="CF959" i="2"/>
  <c r="CE959" i="2"/>
  <c r="CD959" i="2"/>
  <c r="CC959" i="2"/>
  <c r="CB959" i="2"/>
  <c r="CA959" i="2"/>
  <c r="BZ959" i="2"/>
  <c r="BY959" i="2"/>
  <c r="BR959" i="2"/>
  <c r="BQ959" i="2"/>
  <c r="BP959" i="2"/>
  <c r="BO959" i="2"/>
  <c r="BN959" i="2"/>
  <c r="BM959" i="2"/>
  <c r="BL959" i="2"/>
  <c r="BK959" i="2"/>
  <c r="BJ959" i="2"/>
  <c r="BI959" i="2"/>
  <c r="L959" i="2"/>
  <c r="I959" i="2"/>
  <c r="H959" i="2"/>
  <c r="E959" i="2"/>
  <c r="CH958" i="2"/>
  <c r="CG958" i="2"/>
  <c r="CF958" i="2"/>
  <c r="CE958" i="2"/>
  <c r="CD958" i="2"/>
  <c r="CC958" i="2"/>
  <c r="CB958" i="2"/>
  <c r="CA958" i="2"/>
  <c r="BZ958" i="2"/>
  <c r="BY958" i="2"/>
  <c r="BR958" i="2"/>
  <c r="BQ958" i="2"/>
  <c r="BP958" i="2"/>
  <c r="BO958" i="2"/>
  <c r="BN958" i="2"/>
  <c r="BM958" i="2"/>
  <c r="BL958" i="2"/>
  <c r="BK958" i="2"/>
  <c r="BJ958" i="2"/>
  <c r="BI958" i="2"/>
  <c r="L958" i="2"/>
  <c r="I958" i="2"/>
  <c r="H958" i="2"/>
  <c r="E958" i="2"/>
  <c r="CH957" i="2"/>
  <c r="CG957" i="2"/>
  <c r="CF957" i="2"/>
  <c r="CE957" i="2"/>
  <c r="CD957" i="2"/>
  <c r="CC957" i="2"/>
  <c r="CB957" i="2"/>
  <c r="CA957" i="2"/>
  <c r="BZ957" i="2"/>
  <c r="BY957" i="2"/>
  <c r="BR957" i="2"/>
  <c r="BQ957" i="2"/>
  <c r="BP957" i="2"/>
  <c r="BO957" i="2"/>
  <c r="BN957" i="2"/>
  <c r="BM957" i="2"/>
  <c r="BL957" i="2"/>
  <c r="BK957" i="2"/>
  <c r="BJ957" i="2"/>
  <c r="BI957" i="2"/>
  <c r="L957" i="2"/>
  <c r="I957" i="2"/>
  <c r="H957" i="2"/>
  <c r="E957" i="2"/>
  <c r="CH956" i="2"/>
  <c r="CG956" i="2"/>
  <c r="CF956" i="2"/>
  <c r="CE956" i="2"/>
  <c r="CD956" i="2"/>
  <c r="CC956" i="2"/>
  <c r="CB956" i="2"/>
  <c r="CA956" i="2"/>
  <c r="BZ956" i="2"/>
  <c r="BY956" i="2"/>
  <c r="BR956" i="2"/>
  <c r="BQ956" i="2"/>
  <c r="BP956" i="2"/>
  <c r="BO956" i="2"/>
  <c r="BN956" i="2"/>
  <c r="BM956" i="2"/>
  <c r="BL956" i="2"/>
  <c r="BK956" i="2"/>
  <c r="BJ956" i="2"/>
  <c r="BI956" i="2"/>
  <c r="L956" i="2"/>
  <c r="I956" i="2"/>
  <c r="H956" i="2"/>
  <c r="E956" i="2"/>
  <c r="CH955" i="2"/>
  <c r="CG955" i="2"/>
  <c r="CF955" i="2"/>
  <c r="CE955" i="2"/>
  <c r="CD955" i="2"/>
  <c r="CC955" i="2"/>
  <c r="CB955" i="2"/>
  <c r="CA955" i="2"/>
  <c r="BZ955" i="2"/>
  <c r="BY955" i="2"/>
  <c r="BR955" i="2"/>
  <c r="BQ955" i="2"/>
  <c r="BP955" i="2"/>
  <c r="BO955" i="2"/>
  <c r="BN955" i="2"/>
  <c r="BM955" i="2"/>
  <c r="BL955" i="2"/>
  <c r="BK955" i="2"/>
  <c r="BJ955" i="2"/>
  <c r="BI955" i="2"/>
  <c r="L955" i="2"/>
  <c r="I955" i="2"/>
  <c r="H955" i="2"/>
  <c r="E955" i="2"/>
  <c r="CH954" i="2"/>
  <c r="CG954" i="2"/>
  <c r="CF954" i="2"/>
  <c r="CE954" i="2"/>
  <c r="CD954" i="2"/>
  <c r="CC954" i="2"/>
  <c r="CB954" i="2"/>
  <c r="CA954" i="2"/>
  <c r="BZ954" i="2"/>
  <c r="BY954" i="2"/>
  <c r="BR954" i="2"/>
  <c r="BQ954" i="2"/>
  <c r="BP954" i="2"/>
  <c r="BO954" i="2"/>
  <c r="BN954" i="2"/>
  <c r="BM954" i="2"/>
  <c r="BL954" i="2"/>
  <c r="BK954" i="2"/>
  <c r="BJ954" i="2"/>
  <c r="BI954" i="2"/>
  <c r="L954" i="2"/>
  <c r="I954" i="2"/>
  <c r="H954" i="2"/>
  <c r="E954" i="2"/>
  <c r="CH953" i="2"/>
  <c r="CG953" i="2"/>
  <c r="CF953" i="2"/>
  <c r="CE953" i="2"/>
  <c r="CD953" i="2"/>
  <c r="CC953" i="2"/>
  <c r="CB953" i="2"/>
  <c r="CA953" i="2"/>
  <c r="BZ953" i="2"/>
  <c r="BY953" i="2"/>
  <c r="BR953" i="2"/>
  <c r="BQ953" i="2"/>
  <c r="BP953" i="2"/>
  <c r="BO953" i="2"/>
  <c r="BN953" i="2"/>
  <c r="BM953" i="2"/>
  <c r="BL953" i="2"/>
  <c r="BK953" i="2"/>
  <c r="BJ953" i="2"/>
  <c r="BI953" i="2"/>
  <c r="L953" i="2"/>
  <c r="I953" i="2"/>
  <c r="H953" i="2"/>
  <c r="E953" i="2"/>
  <c r="CH952" i="2"/>
  <c r="CG952" i="2"/>
  <c r="CF952" i="2"/>
  <c r="CE952" i="2"/>
  <c r="CD952" i="2"/>
  <c r="CC952" i="2"/>
  <c r="CB952" i="2"/>
  <c r="CA952" i="2"/>
  <c r="BZ952" i="2"/>
  <c r="BY952" i="2"/>
  <c r="BR952" i="2"/>
  <c r="BQ952" i="2"/>
  <c r="BP952" i="2"/>
  <c r="BO952" i="2"/>
  <c r="BN952" i="2"/>
  <c r="BM952" i="2"/>
  <c r="BL952" i="2"/>
  <c r="BK952" i="2"/>
  <c r="BJ952" i="2"/>
  <c r="BI952" i="2"/>
  <c r="L952" i="2"/>
  <c r="I952" i="2"/>
  <c r="H952" i="2"/>
  <c r="E952" i="2"/>
  <c r="CH951" i="2"/>
  <c r="CG951" i="2"/>
  <c r="CF951" i="2"/>
  <c r="CE951" i="2"/>
  <c r="CD951" i="2"/>
  <c r="CC951" i="2"/>
  <c r="CB951" i="2"/>
  <c r="CA951" i="2"/>
  <c r="BZ951" i="2"/>
  <c r="BY951" i="2"/>
  <c r="BR951" i="2"/>
  <c r="BQ951" i="2"/>
  <c r="BP951" i="2"/>
  <c r="BO951" i="2"/>
  <c r="BN951" i="2"/>
  <c r="BM951" i="2"/>
  <c r="BL951" i="2"/>
  <c r="BK951" i="2"/>
  <c r="BJ951" i="2"/>
  <c r="BI951" i="2"/>
  <c r="L951" i="2"/>
  <c r="I951" i="2"/>
  <c r="H951" i="2"/>
  <c r="E951" i="2"/>
  <c r="CH950" i="2"/>
  <c r="CG950" i="2"/>
  <c r="CF950" i="2"/>
  <c r="CE950" i="2"/>
  <c r="CD950" i="2"/>
  <c r="CC950" i="2"/>
  <c r="CB950" i="2"/>
  <c r="CA950" i="2"/>
  <c r="BZ950" i="2"/>
  <c r="BY950" i="2"/>
  <c r="BR950" i="2"/>
  <c r="BQ950" i="2"/>
  <c r="BP950" i="2"/>
  <c r="BO950" i="2"/>
  <c r="BN950" i="2"/>
  <c r="BM950" i="2"/>
  <c r="BL950" i="2"/>
  <c r="BK950" i="2"/>
  <c r="BJ950" i="2"/>
  <c r="BI950" i="2"/>
  <c r="L950" i="2"/>
  <c r="I950" i="2"/>
  <c r="H950" i="2"/>
  <c r="E950" i="2"/>
  <c r="CH949" i="2"/>
  <c r="CG949" i="2"/>
  <c r="CF949" i="2"/>
  <c r="CE949" i="2"/>
  <c r="CD949" i="2"/>
  <c r="CC949" i="2"/>
  <c r="CB949" i="2"/>
  <c r="CA949" i="2"/>
  <c r="BZ949" i="2"/>
  <c r="BY949" i="2"/>
  <c r="BR949" i="2"/>
  <c r="BQ949" i="2"/>
  <c r="BP949" i="2"/>
  <c r="BO949" i="2"/>
  <c r="BN949" i="2"/>
  <c r="BM949" i="2"/>
  <c r="BL949" i="2"/>
  <c r="BK949" i="2"/>
  <c r="BJ949" i="2"/>
  <c r="BI949" i="2"/>
  <c r="L949" i="2"/>
  <c r="I949" i="2"/>
  <c r="H949" i="2"/>
  <c r="E949" i="2"/>
  <c r="CH948" i="2"/>
  <c r="CG948" i="2"/>
  <c r="CF948" i="2"/>
  <c r="CE948" i="2"/>
  <c r="CD948" i="2"/>
  <c r="CC948" i="2"/>
  <c r="CB948" i="2"/>
  <c r="CA948" i="2"/>
  <c r="BZ948" i="2"/>
  <c r="BY948" i="2"/>
  <c r="BR948" i="2"/>
  <c r="BQ948" i="2"/>
  <c r="BP948" i="2"/>
  <c r="BO948" i="2"/>
  <c r="BN948" i="2"/>
  <c r="BM948" i="2"/>
  <c r="BL948" i="2"/>
  <c r="BK948" i="2"/>
  <c r="BJ948" i="2"/>
  <c r="BI948" i="2"/>
  <c r="L948" i="2"/>
  <c r="I948" i="2"/>
  <c r="H948" i="2"/>
  <c r="E948" i="2"/>
  <c r="CH947" i="2"/>
  <c r="CG947" i="2"/>
  <c r="CF947" i="2"/>
  <c r="CE947" i="2"/>
  <c r="CD947" i="2"/>
  <c r="CC947" i="2"/>
  <c r="CB947" i="2"/>
  <c r="CA947" i="2"/>
  <c r="BZ947" i="2"/>
  <c r="BY947" i="2"/>
  <c r="BR947" i="2"/>
  <c r="BQ947" i="2"/>
  <c r="BP947" i="2"/>
  <c r="BO947" i="2"/>
  <c r="BN947" i="2"/>
  <c r="BM947" i="2"/>
  <c r="BL947" i="2"/>
  <c r="BK947" i="2"/>
  <c r="BJ947" i="2"/>
  <c r="BI947" i="2"/>
  <c r="L947" i="2"/>
  <c r="I947" i="2"/>
  <c r="H947" i="2"/>
  <c r="E947" i="2"/>
  <c r="CH946" i="2"/>
  <c r="CG946" i="2"/>
  <c r="CF946" i="2"/>
  <c r="CE946" i="2"/>
  <c r="CD946" i="2"/>
  <c r="CC946" i="2"/>
  <c r="CB946" i="2"/>
  <c r="CA946" i="2"/>
  <c r="BZ946" i="2"/>
  <c r="BY946" i="2"/>
  <c r="BR946" i="2"/>
  <c r="BQ946" i="2"/>
  <c r="BP946" i="2"/>
  <c r="BO946" i="2"/>
  <c r="BN946" i="2"/>
  <c r="BM946" i="2"/>
  <c r="BL946" i="2"/>
  <c r="BK946" i="2"/>
  <c r="BJ946" i="2"/>
  <c r="BI946" i="2"/>
  <c r="L946" i="2"/>
  <c r="I946" i="2"/>
  <c r="H946" i="2"/>
  <c r="E946" i="2"/>
  <c r="CH945" i="2"/>
  <c r="CG945" i="2"/>
  <c r="CF945" i="2"/>
  <c r="CE945" i="2"/>
  <c r="CD945" i="2"/>
  <c r="CC945" i="2"/>
  <c r="CB945" i="2"/>
  <c r="CA945" i="2"/>
  <c r="BZ945" i="2"/>
  <c r="BY945" i="2"/>
  <c r="BR945" i="2"/>
  <c r="BQ945" i="2"/>
  <c r="BP945" i="2"/>
  <c r="BO945" i="2"/>
  <c r="BN945" i="2"/>
  <c r="BM945" i="2"/>
  <c r="BL945" i="2"/>
  <c r="BK945" i="2"/>
  <c r="BJ945" i="2"/>
  <c r="BI945" i="2"/>
  <c r="L945" i="2"/>
  <c r="I945" i="2"/>
  <c r="H945" i="2"/>
  <c r="E945" i="2"/>
  <c r="CH944" i="2"/>
  <c r="CG944" i="2"/>
  <c r="CF944" i="2"/>
  <c r="CE944" i="2"/>
  <c r="CD944" i="2"/>
  <c r="CC944" i="2"/>
  <c r="CB944" i="2"/>
  <c r="CA944" i="2"/>
  <c r="BZ944" i="2"/>
  <c r="BY944" i="2"/>
  <c r="BR944" i="2"/>
  <c r="BQ944" i="2"/>
  <c r="BP944" i="2"/>
  <c r="BO944" i="2"/>
  <c r="BN944" i="2"/>
  <c r="BM944" i="2"/>
  <c r="BL944" i="2"/>
  <c r="BK944" i="2"/>
  <c r="BJ944" i="2"/>
  <c r="BI944" i="2"/>
  <c r="L944" i="2"/>
  <c r="I944" i="2"/>
  <c r="H944" i="2"/>
  <c r="E944" i="2"/>
  <c r="CH943" i="2"/>
  <c r="CG943" i="2"/>
  <c r="CF943" i="2"/>
  <c r="CE943" i="2"/>
  <c r="CD943" i="2"/>
  <c r="CC943" i="2"/>
  <c r="CB943" i="2"/>
  <c r="CA943" i="2"/>
  <c r="BZ943" i="2"/>
  <c r="BY943" i="2"/>
  <c r="BR943" i="2"/>
  <c r="BQ943" i="2"/>
  <c r="BP943" i="2"/>
  <c r="BO943" i="2"/>
  <c r="BN943" i="2"/>
  <c r="BM943" i="2"/>
  <c r="BL943" i="2"/>
  <c r="BK943" i="2"/>
  <c r="BJ943" i="2"/>
  <c r="BI943" i="2"/>
  <c r="L943" i="2"/>
  <c r="I943" i="2"/>
  <c r="H943" i="2"/>
  <c r="E943" i="2"/>
  <c r="CH942" i="2"/>
  <c r="CG942" i="2"/>
  <c r="CF942" i="2"/>
  <c r="CE942" i="2"/>
  <c r="CD942" i="2"/>
  <c r="CC942" i="2"/>
  <c r="CB942" i="2"/>
  <c r="CA942" i="2"/>
  <c r="BZ942" i="2"/>
  <c r="BY942" i="2"/>
  <c r="BR942" i="2"/>
  <c r="BQ942" i="2"/>
  <c r="BP942" i="2"/>
  <c r="BO942" i="2"/>
  <c r="BN942" i="2"/>
  <c r="BM942" i="2"/>
  <c r="BL942" i="2"/>
  <c r="BK942" i="2"/>
  <c r="BJ942" i="2"/>
  <c r="BI942" i="2"/>
  <c r="L942" i="2"/>
  <c r="I942" i="2"/>
  <c r="H942" i="2"/>
  <c r="E942" i="2"/>
  <c r="CH941" i="2"/>
  <c r="CG941" i="2"/>
  <c r="CF941" i="2"/>
  <c r="CE941" i="2"/>
  <c r="CD941" i="2"/>
  <c r="CC941" i="2"/>
  <c r="CB941" i="2"/>
  <c r="CA941" i="2"/>
  <c r="BZ941" i="2"/>
  <c r="BY941" i="2"/>
  <c r="BR941" i="2"/>
  <c r="BQ941" i="2"/>
  <c r="BP941" i="2"/>
  <c r="BO941" i="2"/>
  <c r="BN941" i="2"/>
  <c r="BM941" i="2"/>
  <c r="BL941" i="2"/>
  <c r="BK941" i="2"/>
  <c r="BJ941" i="2"/>
  <c r="BI941" i="2"/>
  <c r="L941" i="2"/>
  <c r="I941" i="2"/>
  <c r="H941" i="2"/>
  <c r="E941" i="2"/>
  <c r="CH940" i="2"/>
  <c r="CG940" i="2"/>
  <c r="CF940" i="2"/>
  <c r="CE940" i="2"/>
  <c r="CD940" i="2"/>
  <c r="CC940" i="2"/>
  <c r="CB940" i="2"/>
  <c r="CA940" i="2"/>
  <c r="BZ940" i="2"/>
  <c r="BY940" i="2"/>
  <c r="BR940" i="2"/>
  <c r="BQ940" i="2"/>
  <c r="BP940" i="2"/>
  <c r="BO940" i="2"/>
  <c r="BN940" i="2"/>
  <c r="BM940" i="2"/>
  <c r="BL940" i="2"/>
  <c r="BK940" i="2"/>
  <c r="BJ940" i="2"/>
  <c r="BI940" i="2"/>
  <c r="L940" i="2"/>
  <c r="I940" i="2"/>
  <c r="H940" i="2"/>
  <c r="E940" i="2"/>
  <c r="CH939" i="2"/>
  <c r="CG939" i="2"/>
  <c r="CF939" i="2"/>
  <c r="CE939" i="2"/>
  <c r="CD939" i="2"/>
  <c r="CC939" i="2"/>
  <c r="CB939" i="2"/>
  <c r="CA939" i="2"/>
  <c r="BZ939" i="2"/>
  <c r="BY939" i="2"/>
  <c r="BR939" i="2"/>
  <c r="BQ939" i="2"/>
  <c r="BP939" i="2"/>
  <c r="BO939" i="2"/>
  <c r="BN939" i="2"/>
  <c r="BM939" i="2"/>
  <c r="BL939" i="2"/>
  <c r="BK939" i="2"/>
  <c r="BJ939" i="2"/>
  <c r="BI939" i="2"/>
  <c r="L939" i="2"/>
  <c r="I939" i="2"/>
  <c r="H939" i="2"/>
  <c r="E939" i="2"/>
  <c r="CH938" i="2"/>
  <c r="CG938" i="2"/>
  <c r="CF938" i="2"/>
  <c r="CE938" i="2"/>
  <c r="CD938" i="2"/>
  <c r="CC938" i="2"/>
  <c r="CB938" i="2"/>
  <c r="CA938" i="2"/>
  <c r="BZ938" i="2"/>
  <c r="BY938" i="2"/>
  <c r="BR938" i="2"/>
  <c r="BQ938" i="2"/>
  <c r="BP938" i="2"/>
  <c r="BO938" i="2"/>
  <c r="BN938" i="2"/>
  <c r="BM938" i="2"/>
  <c r="BL938" i="2"/>
  <c r="BK938" i="2"/>
  <c r="BJ938" i="2"/>
  <c r="BI938" i="2"/>
  <c r="L938" i="2"/>
  <c r="I938" i="2"/>
  <c r="H938" i="2"/>
  <c r="E938" i="2"/>
  <c r="CH937" i="2"/>
  <c r="CG937" i="2"/>
  <c r="CF937" i="2"/>
  <c r="CE937" i="2"/>
  <c r="CD937" i="2"/>
  <c r="CC937" i="2"/>
  <c r="CB937" i="2"/>
  <c r="CA937" i="2"/>
  <c r="BZ937" i="2"/>
  <c r="BY937" i="2"/>
  <c r="BR937" i="2"/>
  <c r="BQ937" i="2"/>
  <c r="BP937" i="2"/>
  <c r="BO937" i="2"/>
  <c r="BN937" i="2"/>
  <c r="BM937" i="2"/>
  <c r="BL937" i="2"/>
  <c r="BK937" i="2"/>
  <c r="BJ937" i="2"/>
  <c r="BI937" i="2"/>
  <c r="L937" i="2"/>
  <c r="I937" i="2"/>
  <c r="H937" i="2"/>
  <c r="E937" i="2"/>
  <c r="CH936" i="2"/>
  <c r="CG936" i="2"/>
  <c r="CF936" i="2"/>
  <c r="CE936" i="2"/>
  <c r="CD936" i="2"/>
  <c r="CC936" i="2"/>
  <c r="CB936" i="2"/>
  <c r="CA936" i="2"/>
  <c r="BZ936" i="2"/>
  <c r="BY936" i="2"/>
  <c r="BR936" i="2"/>
  <c r="BQ936" i="2"/>
  <c r="BP936" i="2"/>
  <c r="BO936" i="2"/>
  <c r="BN936" i="2"/>
  <c r="BM936" i="2"/>
  <c r="BL936" i="2"/>
  <c r="BK936" i="2"/>
  <c r="BJ936" i="2"/>
  <c r="BI936" i="2"/>
  <c r="L936" i="2"/>
  <c r="I936" i="2"/>
  <c r="H936" i="2"/>
  <c r="E936" i="2"/>
  <c r="CH935" i="2"/>
  <c r="CG935" i="2"/>
  <c r="CF935" i="2"/>
  <c r="CE935" i="2"/>
  <c r="CD935" i="2"/>
  <c r="CC935" i="2"/>
  <c r="CB935" i="2"/>
  <c r="CA935" i="2"/>
  <c r="BZ935" i="2"/>
  <c r="BY935" i="2"/>
  <c r="BR935" i="2"/>
  <c r="BQ935" i="2"/>
  <c r="BP935" i="2"/>
  <c r="BO935" i="2"/>
  <c r="BN935" i="2"/>
  <c r="BM935" i="2"/>
  <c r="BL935" i="2"/>
  <c r="BK935" i="2"/>
  <c r="BJ935" i="2"/>
  <c r="BI935" i="2"/>
  <c r="L935" i="2"/>
  <c r="I935" i="2"/>
  <c r="H935" i="2"/>
  <c r="E935" i="2"/>
  <c r="CH934" i="2"/>
  <c r="CG934" i="2"/>
  <c r="CF934" i="2"/>
  <c r="CE934" i="2"/>
  <c r="CD934" i="2"/>
  <c r="CC934" i="2"/>
  <c r="CB934" i="2"/>
  <c r="CA934" i="2"/>
  <c r="BZ934" i="2"/>
  <c r="BY934" i="2"/>
  <c r="BR934" i="2"/>
  <c r="BQ934" i="2"/>
  <c r="BP934" i="2"/>
  <c r="BO934" i="2"/>
  <c r="BN934" i="2"/>
  <c r="BM934" i="2"/>
  <c r="BL934" i="2"/>
  <c r="BK934" i="2"/>
  <c r="BJ934" i="2"/>
  <c r="BI934" i="2"/>
  <c r="L934" i="2"/>
  <c r="I934" i="2"/>
  <c r="H934" i="2"/>
  <c r="E934" i="2"/>
  <c r="CH933" i="2"/>
  <c r="CG933" i="2"/>
  <c r="CF933" i="2"/>
  <c r="CE933" i="2"/>
  <c r="CD933" i="2"/>
  <c r="CC933" i="2"/>
  <c r="CB933" i="2"/>
  <c r="CA933" i="2"/>
  <c r="BZ933" i="2"/>
  <c r="BY933" i="2"/>
  <c r="BR933" i="2"/>
  <c r="BQ933" i="2"/>
  <c r="BP933" i="2"/>
  <c r="BO933" i="2"/>
  <c r="BN933" i="2"/>
  <c r="BM933" i="2"/>
  <c r="BL933" i="2"/>
  <c r="BK933" i="2"/>
  <c r="BJ933" i="2"/>
  <c r="BI933" i="2"/>
  <c r="L933" i="2"/>
  <c r="I933" i="2"/>
  <c r="H933" i="2"/>
  <c r="E933" i="2"/>
  <c r="CH932" i="2"/>
  <c r="CG932" i="2"/>
  <c r="CF932" i="2"/>
  <c r="CE932" i="2"/>
  <c r="CD932" i="2"/>
  <c r="CC932" i="2"/>
  <c r="CB932" i="2"/>
  <c r="CA932" i="2"/>
  <c r="BZ932" i="2"/>
  <c r="BY932" i="2"/>
  <c r="BR932" i="2"/>
  <c r="BQ932" i="2"/>
  <c r="BP932" i="2"/>
  <c r="BO932" i="2"/>
  <c r="BN932" i="2"/>
  <c r="BM932" i="2"/>
  <c r="BL932" i="2"/>
  <c r="BK932" i="2"/>
  <c r="BJ932" i="2"/>
  <c r="BI932" i="2"/>
  <c r="L932" i="2"/>
  <c r="I932" i="2"/>
  <c r="H932" i="2"/>
  <c r="E932" i="2"/>
  <c r="CH931" i="2"/>
  <c r="CG931" i="2"/>
  <c r="CF931" i="2"/>
  <c r="CE931" i="2"/>
  <c r="CD931" i="2"/>
  <c r="CC931" i="2"/>
  <c r="CB931" i="2"/>
  <c r="CA931" i="2"/>
  <c r="BZ931" i="2"/>
  <c r="BY931" i="2"/>
  <c r="BR931" i="2"/>
  <c r="BQ931" i="2"/>
  <c r="BP931" i="2"/>
  <c r="BO931" i="2"/>
  <c r="BN931" i="2"/>
  <c r="BM931" i="2"/>
  <c r="BL931" i="2"/>
  <c r="BK931" i="2"/>
  <c r="BJ931" i="2"/>
  <c r="BI931" i="2"/>
  <c r="L931" i="2"/>
  <c r="I931" i="2"/>
  <c r="H931" i="2"/>
  <c r="E931" i="2"/>
  <c r="CH930" i="2"/>
  <c r="CG930" i="2"/>
  <c r="CF930" i="2"/>
  <c r="CE930" i="2"/>
  <c r="CD930" i="2"/>
  <c r="CC930" i="2"/>
  <c r="CB930" i="2"/>
  <c r="CA930" i="2"/>
  <c r="BZ930" i="2"/>
  <c r="BY930" i="2"/>
  <c r="BR930" i="2"/>
  <c r="BQ930" i="2"/>
  <c r="BP930" i="2"/>
  <c r="BO930" i="2"/>
  <c r="BN930" i="2"/>
  <c r="BM930" i="2"/>
  <c r="BL930" i="2"/>
  <c r="BK930" i="2"/>
  <c r="BJ930" i="2"/>
  <c r="BI930" i="2"/>
  <c r="L930" i="2"/>
  <c r="I930" i="2"/>
  <c r="H930" i="2"/>
  <c r="E930" i="2"/>
  <c r="CH929" i="2"/>
  <c r="CG929" i="2"/>
  <c r="CF929" i="2"/>
  <c r="CE929" i="2"/>
  <c r="CD929" i="2"/>
  <c r="CC929" i="2"/>
  <c r="CB929" i="2"/>
  <c r="CA929" i="2"/>
  <c r="BZ929" i="2"/>
  <c r="BY929" i="2"/>
  <c r="BR929" i="2"/>
  <c r="BQ929" i="2"/>
  <c r="BP929" i="2"/>
  <c r="BO929" i="2"/>
  <c r="BN929" i="2"/>
  <c r="BM929" i="2"/>
  <c r="BL929" i="2"/>
  <c r="BK929" i="2"/>
  <c r="BJ929" i="2"/>
  <c r="BI929" i="2"/>
  <c r="L929" i="2"/>
  <c r="I929" i="2"/>
  <c r="H929" i="2"/>
  <c r="E929" i="2"/>
  <c r="CH928" i="2"/>
  <c r="CG928" i="2"/>
  <c r="CF928" i="2"/>
  <c r="CE928" i="2"/>
  <c r="CD928" i="2"/>
  <c r="CC928" i="2"/>
  <c r="CB928" i="2"/>
  <c r="CA928" i="2"/>
  <c r="BZ928" i="2"/>
  <c r="BY928" i="2"/>
  <c r="BR928" i="2"/>
  <c r="BQ928" i="2"/>
  <c r="BP928" i="2"/>
  <c r="BO928" i="2"/>
  <c r="BN928" i="2"/>
  <c r="BM928" i="2"/>
  <c r="BL928" i="2"/>
  <c r="BK928" i="2"/>
  <c r="BJ928" i="2"/>
  <c r="BI928" i="2"/>
  <c r="L928" i="2"/>
  <c r="I928" i="2"/>
  <c r="H928" i="2"/>
  <c r="E928" i="2"/>
  <c r="CH927" i="2"/>
  <c r="CG927" i="2"/>
  <c r="CF927" i="2"/>
  <c r="CE927" i="2"/>
  <c r="CD927" i="2"/>
  <c r="CC927" i="2"/>
  <c r="CB927" i="2"/>
  <c r="CA927" i="2"/>
  <c r="BZ927" i="2"/>
  <c r="BY927" i="2"/>
  <c r="BR927" i="2"/>
  <c r="BQ927" i="2"/>
  <c r="BP927" i="2"/>
  <c r="BO927" i="2"/>
  <c r="BN927" i="2"/>
  <c r="BM927" i="2"/>
  <c r="BL927" i="2"/>
  <c r="BK927" i="2"/>
  <c r="BJ927" i="2"/>
  <c r="BI927" i="2"/>
  <c r="L927" i="2"/>
  <c r="I927" i="2"/>
  <c r="H927" i="2"/>
  <c r="E927" i="2"/>
  <c r="CH926" i="2"/>
  <c r="CG926" i="2"/>
  <c r="CF926" i="2"/>
  <c r="CE926" i="2"/>
  <c r="CD926" i="2"/>
  <c r="CC926" i="2"/>
  <c r="CB926" i="2"/>
  <c r="CA926" i="2"/>
  <c r="BZ926" i="2"/>
  <c r="BY926" i="2"/>
  <c r="BR926" i="2"/>
  <c r="BQ926" i="2"/>
  <c r="BP926" i="2"/>
  <c r="BO926" i="2"/>
  <c r="BN926" i="2"/>
  <c r="BM926" i="2"/>
  <c r="BL926" i="2"/>
  <c r="BK926" i="2"/>
  <c r="BJ926" i="2"/>
  <c r="BI926" i="2"/>
  <c r="L926" i="2"/>
  <c r="I926" i="2"/>
  <c r="H926" i="2"/>
  <c r="E926" i="2"/>
  <c r="CH925" i="2"/>
  <c r="CG925" i="2"/>
  <c r="CF925" i="2"/>
  <c r="CE925" i="2"/>
  <c r="CD925" i="2"/>
  <c r="CC925" i="2"/>
  <c r="CB925" i="2"/>
  <c r="CA925" i="2"/>
  <c r="BZ925" i="2"/>
  <c r="BY925" i="2"/>
  <c r="BR925" i="2"/>
  <c r="BQ925" i="2"/>
  <c r="BP925" i="2"/>
  <c r="BO925" i="2"/>
  <c r="BN925" i="2"/>
  <c r="BM925" i="2"/>
  <c r="BL925" i="2"/>
  <c r="BK925" i="2"/>
  <c r="BJ925" i="2"/>
  <c r="BI925" i="2"/>
  <c r="L925" i="2"/>
  <c r="I925" i="2"/>
  <c r="H925" i="2"/>
  <c r="E925" i="2"/>
  <c r="CH924" i="2"/>
  <c r="CG924" i="2"/>
  <c r="CF924" i="2"/>
  <c r="CE924" i="2"/>
  <c r="CD924" i="2"/>
  <c r="CC924" i="2"/>
  <c r="CB924" i="2"/>
  <c r="CA924" i="2"/>
  <c r="BZ924" i="2"/>
  <c r="BY924" i="2"/>
  <c r="BR924" i="2"/>
  <c r="BQ924" i="2"/>
  <c r="BP924" i="2"/>
  <c r="BO924" i="2"/>
  <c r="BN924" i="2"/>
  <c r="BM924" i="2"/>
  <c r="BL924" i="2"/>
  <c r="BK924" i="2"/>
  <c r="BJ924" i="2"/>
  <c r="BI924" i="2"/>
  <c r="L924" i="2"/>
  <c r="I924" i="2"/>
  <c r="H924" i="2"/>
  <c r="E924" i="2"/>
  <c r="CH923" i="2"/>
  <c r="CG923" i="2"/>
  <c r="CF923" i="2"/>
  <c r="CE923" i="2"/>
  <c r="CD923" i="2"/>
  <c r="CC923" i="2"/>
  <c r="CB923" i="2"/>
  <c r="CA923" i="2"/>
  <c r="BZ923" i="2"/>
  <c r="BY923" i="2"/>
  <c r="BR923" i="2"/>
  <c r="BQ923" i="2"/>
  <c r="BP923" i="2"/>
  <c r="BO923" i="2"/>
  <c r="BN923" i="2"/>
  <c r="BM923" i="2"/>
  <c r="BL923" i="2"/>
  <c r="BK923" i="2"/>
  <c r="BJ923" i="2"/>
  <c r="BI923" i="2"/>
  <c r="L923" i="2"/>
  <c r="I923" i="2"/>
  <c r="H923" i="2"/>
  <c r="E923" i="2"/>
  <c r="CH922" i="2"/>
  <c r="CG922" i="2"/>
  <c r="CF922" i="2"/>
  <c r="CE922" i="2"/>
  <c r="CD922" i="2"/>
  <c r="CC922" i="2"/>
  <c r="CB922" i="2"/>
  <c r="CA922" i="2"/>
  <c r="BZ922" i="2"/>
  <c r="BY922" i="2"/>
  <c r="BR922" i="2"/>
  <c r="BQ922" i="2"/>
  <c r="BP922" i="2"/>
  <c r="BO922" i="2"/>
  <c r="BN922" i="2"/>
  <c r="BM922" i="2"/>
  <c r="BL922" i="2"/>
  <c r="BK922" i="2"/>
  <c r="BJ922" i="2"/>
  <c r="BI922" i="2"/>
  <c r="L922" i="2"/>
  <c r="I922" i="2"/>
  <c r="H922" i="2"/>
  <c r="E922" i="2"/>
  <c r="CH921" i="2"/>
  <c r="CG921" i="2"/>
  <c r="CF921" i="2"/>
  <c r="CE921" i="2"/>
  <c r="CD921" i="2"/>
  <c r="CC921" i="2"/>
  <c r="CB921" i="2"/>
  <c r="CA921" i="2"/>
  <c r="BZ921" i="2"/>
  <c r="BY921" i="2"/>
  <c r="BR921" i="2"/>
  <c r="BQ921" i="2"/>
  <c r="BP921" i="2"/>
  <c r="BO921" i="2"/>
  <c r="BN921" i="2"/>
  <c r="BM921" i="2"/>
  <c r="BL921" i="2"/>
  <c r="BK921" i="2"/>
  <c r="BJ921" i="2"/>
  <c r="BI921" i="2"/>
  <c r="L921" i="2"/>
  <c r="I921" i="2"/>
  <c r="H921" i="2"/>
  <c r="E921" i="2"/>
  <c r="CH920" i="2"/>
  <c r="CG920" i="2"/>
  <c r="CF920" i="2"/>
  <c r="CE920" i="2"/>
  <c r="CD920" i="2"/>
  <c r="CC920" i="2"/>
  <c r="CB920" i="2"/>
  <c r="CA920" i="2"/>
  <c r="BZ920" i="2"/>
  <c r="BY920" i="2"/>
  <c r="BR920" i="2"/>
  <c r="BQ920" i="2"/>
  <c r="BP920" i="2"/>
  <c r="BO920" i="2"/>
  <c r="BN920" i="2"/>
  <c r="BM920" i="2"/>
  <c r="BL920" i="2"/>
  <c r="BK920" i="2"/>
  <c r="BJ920" i="2"/>
  <c r="BI920" i="2"/>
  <c r="L920" i="2"/>
  <c r="I920" i="2"/>
  <c r="H920" i="2"/>
  <c r="E920" i="2"/>
  <c r="CH919" i="2"/>
  <c r="CG919" i="2"/>
  <c r="CF919" i="2"/>
  <c r="CE919" i="2"/>
  <c r="CD919" i="2"/>
  <c r="CC919" i="2"/>
  <c r="CB919" i="2"/>
  <c r="CA919" i="2"/>
  <c r="BZ919" i="2"/>
  <c r="BY919" i="2"/>
  <c r="BR919" i="2"/>
  <c r="BQ919" i="2"/>
  <c r="BP919" i="2"/>
  <c r="BO919" i="2"/>
  <c r="BN919" i="2"/>
  <c r="BM919" i="2"/>
  <c r="BL919" i="2"/>
  <c r="BK919" i="2"/>
  <c r="BJ919" i="2"/>
  <c r="BI919" i="2"/>
  <c r="L919" i="2"/>
  <c r="I919" i="2"/>
  <c r="H919" i="2"/>
  <c r="E919" i="2"/>
  <c r="CH918" i="2"/>
  <c r="CG918" i="2"/>
  <c r="CF918" i="2"/>
  <c r="CE918" i="2"/>
  <c r="CD918" i="2"/>
  <c r="CC918" i="2"/>
  <c r="CB918" i="2"/>
  <c r="CA918" i="2"/>
  <c r="BZ918" i="2"/>
  <c r="BY918" i="2"/>
  <c r="BR918" i="2"/>
  <c r="BQ918" i="2"/>
  <c r="BP918" i="2"/>
  <c r="BO918" i="2"/>
  <c r="BN918" i="2"/>
  <c r="BM918" i="2"/>
  <c r="BL918" i="2"/>
  <c r="BK918" i="2"/>
  <c r="BJ918" i="2"/>
  <c r="BI918" i="2"/>
  <c r="L918" i="2"/>
  <c r="I918" i="2"/>
  <c r="H918" i="2"/>
  <c r="E918" i="2"/>
  <c r="CH917" i="2"/>
  <c r="CG917" i="2"/>
  <c r="CF917" i="2"/>
  <c r="CE917" i="2"/>
  <c r="CD917" i="2"/>
  <c r="CC917" i="2"/>
  <c r="CB917" i="2"/>
  <c r="CA917" i="2"/>
  <c r="BZ917" i="2"/>
  <c r="BY917" i="2"/>
  <c r="BR917" i="2"/>
  <c r="BQ917" i="2"/>
  <c r="BP917" i="2"/>
  <c r="BO917" i="2"/>
  <c r="BN917" i="2"/>
  <c r="BM917" i="2"/>
  <c r="BL917" i="2"/>
  <c r="BK917" i="2"/>
  <c r="BJ917" i="2"/>
  <c r="BI917" i="2"/>
  <c r="L917" i="2"/>
  <c r="I917" i="2"/>
  <c r="H917" i="2"/>
  <c r="E917" i="2"/>
  <c r="CH916" i="2"/>
  <c r="CG916" i="2"/>
  <c r="CF916" i="2"/>
  <c r="CE916" i="2"/>
  <c r="CD916" i="2"/>
  <c r="CC916" i="2"/>
  <c r="CB916" i="2"/>
  <c r="CA916" i="2"/>
  <c r="BZ916" i="2"/>
  <c r="BY916" i="2"/>
  <c r="BR916" i="2"/>
  <c r="BQ916" i="2"/>
  <c r="BP916" i="2"/>
  <c r="BO916" i="2"/>
  <c r="BN916" i="2"/>
  <c r="BM916" i="2"/>
  <c r="BL916" i="2"/>
  <c r="BK916" i="2"/>
  <c r="BJ916" i="2"/>
  <c r="BI916" i="2"/>
  <c r="L916" i="2"/>
  <c r="I916" i="2"/>
  <c r="H916" i="2"/>
  <c r="E916" i="2"/>
  <c r="CH915" i="2"/>
  <c r="CG915" i="2"/>
  <c r="CF915" i="2"/>
  <c r="CE915" i="2"/>
  <c r="CD915" i="2"/>
  <c r="CC915" i="2"/>
  <c r="CB915" i="2"/>
  <c r="CA915" i="2"/>
  <c r="BZ915" i="2"/>
  <c r="BY915" i="2"/>
  <c r="BR915" i="2"/>
  <c r="BQ915" i="2"/>
  <c r="BP915" i="2"/>
  <c r="BO915" i="2"/>
  <c r="BN915" i="2"/>
  <c r="BM915" i="2"/>
  <c r="BL915" i="2"/>
  <c r="BK915" i="2"/>
  <c r="BJ915" i="2"/>
  <c r="BI915" i="2"/>
  <c r="L915" i="2"/>
  <c r="I915" i="2"/>
  <c r="H915" i="2"/>
  <c r="E915" i="2"/>
  <c r="CH914" i="2"/>
  <c r="CG914" i="2"/>
  <c r="CF914" i="2"/>
  <c r="CE914" i="2"/>
  <c r="CD914" i="2"/>
  <c r="CC914" i="2"/>
  <c r="CB914" i="2"/>
  <c r="CA914" i="2"/>
  <c r="BZ914" i="2"/>
  <c r="BY914" i="2"/>
  <c r="BR914" i="2"/>
  <c r="BQ914" i="2"/>
  <c r="BP914" i="2"/>
  <c r="BO914" i="2"/>
  <c r="BN914" i="2"/>
  <c r="BM914" i="2"/>
  <c r="BL914" i="2"/>
  <c r="BK914" i="2"/>
  <c r="BJ914" i="2"/>
  <c r="BI914" i="2"/>
  <c r="L914" i="2"/>
  <c r="I914" i="2"/>
  <c r="H914" i="2"/>
  <c r="E914" i="2"/>
  <c r="CH913" i="2"/>
  <c r="CG913" i="2"/>
  <c r="CF913" i="2"/>
  <c r="CE913" i="2"/>
  <c r="CD913" i="2"/>
  <c r="CC913" i="2"/>
  <c r="CB913" i="2"/>
  <c r="CA913" i="2"/>
  <c r="BZ913" i="2"/>
  <c r="BY913" i="2"/>
  <c r="BR913" i="2"/>
  <c r="BQ913" i="2"/>
  <c r="BP913" i="2"/>
  <c r="BO913" i="2"/>
  <c r="BN913" i="2"/>
  <c r="BM913" i="2"/>
  <c r="BL913" i="2"/>
  <c r="BK913" i="2"/>
  <c r="BJ913" i="2"/>
  <c r="BI913" i="2"/>
  <c r="L913" i="2"/>
  <c r="I913" i="2"/>
  <c r="H913" i="2"/>
  <c r="E913" i="2"/>
  <c r="CH912" i="2"/>
  <c r="CG912" i="2"/>
  <c r="CF912" i="2"/>
  <c r="CE912" i="2"/>
  <c r="CD912" i="2"/>
  <c r="CC912" i="2"/>
  <c r="CB912" i="2"/>
  <c r="CA912" i="2"/>
  <c r="BZ912" i="2"/>
  <c r="BY912" i="2"/>
  <c r="BR912" i="2"/>
  <c r="BQ912" i="2"/>
  <c r="BP912" i="2"/>
  <c r="BO912" i="2"/>
  <c r="BN912" i="2"/>
  <c r="BM912" i="2"/>
  <c r="BL912" i="2"/>
  <c r="BK912" i="2"/>
  <c r="BJ912" i="2"/>
  <c r="BI912" i="2"/>
  <c r="L912" i="2"/>
  <c r="I912" i="2"/>
  <c r="H912" i="2"/>
  <c r="E912" i="2"/>
  <c r="CH911" i="2"/>
  <c r="CG911" i="2"/>
  <c r="CF911" i="2"/>
  <c r="CE911" i="2"/>
  <c r="CD911" i="2"/>
  <c r="CC911" i="2"/>
  <c r="CB911" i="2"/>
  <c r="CA911" i="2"/>
  <c r="BZ911" i="2"/>
  <c r="BY911" i="2"/>
  <c r="BR911" i="2"/>
  <c r="BQ911" i="2"/>
  <c r="BP911" i="2"/>
  <c r="BO911" i="2"/>
  <c r="BN911" i="2"/>
  <c r="BM911" i="2"/>
  <c r="BL911" i="2"/>
  <c r="BK911" i="2"/>
  <c r="BJ911" i="2"/>
  <c r="BI911" i="2"/>
  <c r="L911" i="2"/>
  <c r="I911" i="2"/>
  <c r="H911" i="2"/>
  <c r="E911" i="2"/>
  <c r="CH910" i="2"/>
  <c r="CG910" i="2"/>
  <c r="CF910" i="2"/>
  <c r="CE910" i="2"/>
  <c r="CD910" i="2"/>
  <c r="CC910" i="2"/>
  <c r="CB910" i="2"/>
  <c r="CA910" i="2"/>
  <c r="BZ910" i="2"/>
  <c r="BY910" i="2"/>
  <c r="BR910" i="2"/>
  <c r="BQ910" i="2"/>
  <c r="BP910" i="2"/>
  <c r="BO910" i="2"/>
  <c r="BN910" i="2"/>
  <c r="BM910" i="2"/>
  <c r="BL910" i="2"/>
  <c r="BK910" i="2"/>
  <c r="BJ910" i="2"/>
  <c r="BI910" i="2"/>
  <c r="L910" i="2"/>
  <c r="I910" i="2"/>
  <c r="H910" i="2"/>
  <c r="E910" i="2"/>
  <c r="CH909" i="2"/>
  <c r="CG909" i="2"/>
  <c r="CF909" i="2"/>
  <c r="CE909" i="2"/>
  <c r="CD909" i="2"/>
  <c r="CC909" i="2"/>
  <c r="CB909" i="2"/>
  <c r="CA909" i="2"/>
  <c r="BZ909" i="2"/>
  <c r="BY909" i="2"/>
  <c r="BR909" i="2"/>
  <c r="BQ909" i="2"/>
  <c r="BP909" i="2"/>
  <c r="BO909" i="2"/>
  <c r="BN909" i="2"/>
  <c r="BM909" i="2"/>
  <c r="BL909" i="2"/>
  <c r="BK909" i="2"/>
  <c r="BJ909" i="2"/>
  <c r="BI909" i="2"/>
  <c r="L909" i="2"/>
  <c r="I909" i="2"/>
  <c r="H909" i="2"/>
  <c r="E909" i="2"/>
  <c r="CH908" i="2"/>
  <c r="CG908" i="2"/>
  <c r="CF908" i="2"/>
  <c r="CE908" i="2"/>
  <c r="CD908" i="2"/>
  <c r="CC908" i="2"/>
  <c r="CB908" i="2"/>
  <c r="CA908" i="2"/>
  <c r="BZ908" i="2"/>
  <c r="BY908" i="2"/>
  <c r="BR908" i="2"/>
  <c r="BQ908" i="2"/>
  <c r="BP908" i="2"/>
  <c r="BO908" i="2"/>
  <c r="BN908" i="2"/>
  <c r="BM908" i="2"/>
  <c r="BL908" i="2"/>
  <c r="BK908" i="2"/>
  <c r="BJ908" i="2"/>
  <c r="BI908" i="2"/>
  <c r="L908" i="2"/>
  <c r="I908" i="2"/>
  <c r="H908" i="2"/>
  <c r="E908" i="2"/>
  <c r="CH907" i="2"/>
  <c r="CG907" i="2"/>
  <c r="CF907" i="2"/>
  <c r="CE907" i="2"/>
  <c r="CD907" i="2"/>
  <c r="CC907" i="2"/>
  <c r="CB907" i="2"/>
  <c r="CA907" i="2"/>
  <c r="BZ907" i="2"/>
  <c r="BY907" i="2"/>
  <c r="BR907" i="2"/>
  <c r="BQ907" i="2"/>
  <c r="BP907" i="2"/>
  <c r="BO907" i="2"/>
  <c r="BN907" i="2"/>
  <c r="BM907" i="2"/>
  <c r="BL907" i="2"/>
  <c r="BK907" i="2"/>
  <c r="BJ907" i="2"/>
  <c r="BI907" i="2"/>
  <c r="L907" i="2"/>
  <c r="I907" i="2"/>
  <c r="H907" i="2"/>
  <c r="E907" i="2"/>
  <c r="CH906" i="2"/>
  <c r="CG906" i="2"/>
  <c r="CF906" i="2"/>
  <c r="CE906" i="2"/>
  <c r="CD906" i="2"/>
  <c r="CC906" i="2"/>
  <c r="CB906" i="2"/>
  <c r="CA906" i="2"/>
  <c r="BZ906" i="2"/>
  <c r="BY906" i="2"/>
  <c r="BR906" i="2"/>
  <c r="BQ906" i="2"/>
  <c r="BP906" i="2"/>
  <c r="BO906" i="2"/>
  <c r="BN906" i="2"/>
  <c r="BM906" i="2"/>
  <c r="BL906" i="2"/>
  <c r="BK906" i="2"/>
  <c r="BJ906" i="2"/>
  <c r="BI906" i="2"/>
  <c r="L906" i="2"/>
  <c r="I906" i="2"/>
  <c r="H906" i="2"/>
  <c r="E906" i="2"/>
  <c r="CH905" i="2"/>
  <c r="CG905" i="2"/>
  <c r="CF905" i="2"/>
  <c r="CE905" i="2"/>
  <c r="CD905" i="2"/>
  <c r="CC905" i="2"/>
  <c r="CB905" i="2"/>
  <c r="CA905" i="2"/>
  <c r="BZ905" i="2"/>
  <c r="BY905" i="2"/>
  <c r="BR905" i="2"/>
  <c r="BQ905" i="2"/>
  <c r="BP905" i="2"/>
  <c r="BO905" i="2"/>
  <c r="BN905" i="2"/>
  <c r="BM905" i="2"/>
  <c r="BL905" i="2"/>
  <c r="BK905" i="2"/>
  <c r="BJ905" i="2"/>
  <c r="BI905" i="2"/>
  <c r="L905" i="2"/>
  <c r="I905" i="2"/>
  <c r="H905" i="2"/>
  <c r="E905" i="2"/>
  <c r="CH904" i="2"/>
  <c r="CG904" i="2"/>
  <c r="CF904" i="2"/>
  <c r="CE904" i="2"/>
  <c r="CD904" i="2"/>
  <c r="CC904" i="2"/>
  <c r="CB904" i="2"/>
  <c r="CA904" i="2"/>
  <c r="BZ904" i="2"/>
  <c r="BY904" i="2"/>
  <c r="BR904" i="2"/>
  <c r="BQ904" i="2"/>
  <c r="BP904" i="2"/>
  <c r="BO904" i="2"/>
  <c r="BN904" i="2"/>
  <c r="BM904" i="2"/>
  <c r="BL904" i="2"/>
  <c r="BK904" i="2"/>
  <c r="BJ904" i="2"/>
  <c r="BI904" i="2"/>
  <c r="L904" i="2"/>
  <c r="I904" i="2"/>
  <c r="H904" i="2"/>
  <c r="E904" i="2"/>
  <c r="CH903" i="2"/>
  <c r="CG903" i="2"/>
  <c r="CF903" i="2"/>
  <c r="CE903" i="2"/>
  <c r="CD903" i="2"/>
  <c r="CC903" i="2"/>
  <c r="CB903" i="2"/>
  <c r="CA903" i="2"/>
  <c r="BZ903" i="2"/>
  <c r="BY903" i="2"/>
  <c r="BR903" i="2"/>
  <c r="BQ903" i="2"/>
  <c r="BP903" i="2"/>
  <c r="BO903" i="2"/>
  <c r="BN903" i="2"/>
  <c r="BM903" i="2"/>
  <c r="BL903" i="2"/>
  <c r="BK903" i="2"/>
  <c r="BJ903" i="2"/>
  <c r="BI903" i="2"/>
  <c r="L903" i="2"/>
  <c r="I903" i="2"/>
  <c r="H903" i="2"/>
  <c r="E903" i="2"/>
  <c r="CH902" i="2"/>
  <c r="CG902" i="2"/>
  <c r="CF902" i="2"/>
  <c r="CE902" i="2"/>
  <c r="CD902" i="2"/>
  <c r="CC902" i="2"/>
  <c r="CB902" i="2"/>
  <c r="CA902" i="2"/>
  <c r="BZ902" i="2"/>
  <c r="BY902" i="2"/>
  <c r="BR902" i="2"/>
  <c r="BQ902" i="2"/>
  <c r="BP902" i="2"/>
  <c r="BO902" i="2"/>
  <c r="BN902" i="2"/>
  <c r="BM902" i="2"/>
  <c r="BL902" i="2"/>
  <c r="BK902" i="2"/>
  <c r="BJ902" i="2"/>
  <c r="BI902" i="2"/>
  <c r="L902" i="2"/>
  <c r="I902" i="2"/>
  <c r="H902" i="2"/>
  <c r="E902" i="2"/>
  <c r="CH901" i="2"/>
  <c r="CG901" i="2"/>
  <c r="CF901" i="2"/>
  <c r="CE901" i="2"/>
  <c r="CD901" i="2"/>
  <c r="CC901" i="2"/>
  <c r="CB901" i="2"/>
  <c r="CA901" i="2"/>
  <c r="BZ901" i="2"/>
  <c r="BY901" i="2"/>
  <c r="BR901" i="2"/>
  <c r="BQ901" i="2"/>
  <c r="BP901" i="2"/>
  <c r="BO901" i="2"/>
  <c r="BN901" i="2"/>
  <c r="BM901" i="2"/>
  <c r="BL901" i="2"/>
  <c r="BK901" i="2"/>
  <c r="BJ901" i="2"/>
  <c r="BI901" i="2"/>
  <c r="L901" i="2"/>
  <c r="I901" i="2"/>
  <c r="H901" i="2"/>
  <c r="E901" i="2"/>
  <c r="CH900" i="2"/>
  <c r="CG900" i="2"/>
  <c r="CF900" i="2"/>
  <c r="CE900" i="2"/>
  <c r="CD900" i="2"/>
  <c r="CC900" i="2"/>
  <c r="CB900" i="2"/>
  <c r="CA900" i="2"/>
  <c r="BZ900" i="2"/>
  <c r="BY900" i="2"/>
  <c r="BR900" i="2"/>
  <c r="BQ900" i="2"/>
  <c r="BP900" i="2"/>
  <c r="BO900" i="2"/>
  <c r="BN900" i="2"/>
  <c r="BM900" i="2"/>
  <c r="BL900" i="2"/>
  <c r="BK900" i="2"/>
  <c r="BJ900" i="2"/>
  <c r="BI900" i="2"/>
  <c r="L900" i="2"/>
  <c r="I900" i="2"/>
  <c r="H900" i="2"/>
  <c r="E900" i="2"/>
  <c r="CH899" i="2"/>
  <c r="CG899" i="2"/>
  <c r="CF899" i="2"/>
  <c r="CE899" i="2"/>
  <c r="CD899" i="2"/>
  <c r="CC899" i="2"/>
  <c r="CB899" i="2"/>
  <c r="CA899" i="2"/>
  <c r="BZ899" i="2"/>
  <c r="BY899" i="2"/>
  <c r="BR899" i="2"/>
  <c r="BQ899" i="2"/>
  <c r="BP899" i="2"/>
  <c r="BO899" i="2"/>
  <c r="BN899" i="2"/>
  <c r="BM899" i="2"/>
  <c r="BL899" i="2"/>
  <c r="BK899" i="2"/>
  <c r="BJ899" i="2"/>
  <c r="BI899" i="2"/>
  <c r="L899" i="2"/>
  <c r="I899" i="2"/>
  <c r="H899" i="2"/>
  <c r="E899" i="2"/>
  <c r="CH898" i="2"/>
  <c r="CG898" i="2"/>
  <c r="CF898" i="2"/>
  <c r="CE898" i="2"/>
  <c r="CD898" i="2"/>
  <c r="CC898" i="2"/>
  <c r="CB898" i="2"/>
  <c r="CA898" i="2"/>
  <c r="BZ898" i="2"/>
  <c r="BY898" i="2"/>
  <c r="BR898" i="2"/>
  <c r="BQ898" i="2"/>
  <c r="BP898" i="2"/>
  <c r="BO898" i="2"/>
  <c r="BN898" i="2"/>
  <c r="BM898" i="2"/>
  <c r="BL898" i="2"/>
  <c r="BK898" i="2"/>
  <c r="BJ898" i="2"/>
  <c r="BI898" i="2"/>
  <c r="L898" i="2"/>
  <c r="I898" i="2"/>
  <c r="H898" i="2"/>
  <c r="E898" i="2"/>
  <c r="CH897" i="2"/>
  <c r="CG897" i="2"/>
  <c r="CF897" i="2"/>
  <c r="CE897" i="2"/>
  <c r="CD897" i="2"/>
  <c r="CC897" i="2"/>
  <c r="CB897" i="2"/>
  <c r="CA897" i="2"/>
  <c r="BZ897" i="2"/>
  <c r="BY897" i="2"/>
  <c r="BR897" i="2"/>
  <c r="BQ897" i="2"/>
  <c r="BP897" i="2"/>
  <c r="BO897" i="2"/>
  <c r="BN897" i="2"/>
  <c r="BM897" i="2"/>
  <c r="BL897" i="2"/>
  <c r="BK897" i="2"/>
  <c r="BJ897" i="2"/>
  <c r="BI897" i="2"/>
  <c r="L897" i="2"/>
  <c r="I897" i="2"/>
  <c r="H897" i="2"/>
  <c r="E897" i="2"/>
  <c r="CH896" i="2"/>
  <c r="CG896" i="2"/>
  <c r="CF896" i="2"/>
  <c r="CE896" i="2"/>
  <c r="CD896" i="2"/>
  <c r="CC896" i="2"/>
  <c r="CB896" i="2"/>
  <c r="CA896" i="2"/>
  <c r="BZ896" i="2"/>
  <c r="BY896" i="2"/>
  <c r="BR896" i="2"/>
  <c r="BQ896" i="2"/>
  <c r="BP896" i="2"/>
  <c r="BO896" i="2"/>
  <c r="BN896" i="2"/>
  <c r="BM896" i="2"/>
  <c r="BL896" i="2"/>
  <c r="BK896" i="2"/>
  <c r="BJ896" i="2"/>
  <c r="BI896" i="2"/>
  <c r="L896" i="2"/>
  <c r="I896" i="2"/>
  <c r="H896" i="2"/>
  <c r="E896" i="2"/>
  <c r="CH895" i="2"/>
  <c r="CG895" i="2"/>
  <c r="CF895" i="2"/>
  <c r="CE895" i="2"/>
  <c r="CD895" i="2"/>
  <c r="CC895" i="2"/>
  <c r="CB895" i="2"/>
  <c r="CA895" i="2"/>
  <c r="BZ895" i="2"/>
  <c r="BY895" i="2"/>
  <c r="BR895" i="2"/>
  <c r="BQ895" i="2"/>
  <c r="BP895" i="2"/>
  <c r="BO895" i="2"/>
  <c r="BN895" i="2"/>
  <c r="BM895" i="2"/>
  <c r="BL895" i="2"/>
  <c r="BK895" i="2"/>
  <c r="BJ895" i="2"/>
  <c r="BI895" i="2"/>
  <c r="L895" i="2"/>
  <c r="I895" i="2"/>
  <c r="H895" i="2"/>
  <c r="E895" i="2"/>
  <c r="CH894" i="2"/>
  <c r="CG894" i="2"/>
  <c r="CF894" i="2"/>
  <c r="CE894" i="2"/>
  <c r="CD894" i="2"/>
  <c r="CC894" i="2"/>
  <c r="CB894" i="2"/>
  <c r="CA894" i="2"/>
  <c r="BZ894" i="2"/>
  <c r="BY894" i="2"/>
  <c r="BR894" i="2"/>
  <c r="BQ894" i="2"/>
  <c r="BP894" i="2"/>
  <c r="BO894" i="2"/>
  <c r="BN894" i="2"/>
  <c r="BM894" i="2"/>
  <c r="BL894" i="2"/>
  <c r="BK894" i="2"/>
  <c r="BJ894" i="2"/>
  <c r="BI894" i="2"/>
  <c r="L894" i="2"/>
  <c r="I894" i="2"/>
  <c r="H894" i="2"/>
  <c r="E894" i="2"/>
  <c r="CH893" i="2"/>
  <c r="CG893" i="2"/>
  <c r="CF893" i="2"/>
  <c r="CE893" i="2"/>
  <c r="CD893" i="2"/>
  <c r="CC893" i="2"/>
  <c r="CB893" i="2"/>
  <c r="CA893" i="2"/>
  <c r="BZ893" i="2"/>
  <c r="BY893" i="2"/>
  <c r="BR893" i="2"/>
  <c r="BQ893" i="2"/>
  <c r="BP893" i="2"/>
  <c r="BO893" i="2"/>
  <c r="BN893" i="2"/>
  <c r="BM893" i="2"/>
  <c r="BL893" i="2"/>
  <c r="BK893" i="2"/>
  <c r="BJ893" i="2"/>
  <c r="BI893" i="2"/>
  <c r="L893" i="2"/>
  <c r="I893" i="2"/>
  <c r="H893" i="2"/>
  <c r="E893" i="2"/>
  <c r="CH892" i="2"/>
  <c r="CG892" i="2"/>
  <c r="CF892" i="2"/>
  <c r="CE892" i="2"/>
  <c r="CD892" i="2"/>
  <c r="CC892" i="2"/>
  <c r="CB892" i="2"/>
  <c r="CA892" i="2"/>
  <c r="BZ892" i="2"/>
  <c r="BY892" i="2"/>
  <c r="BR892" i="2"/>
  <c r="BQ892" i="2"/>
  <c r="BP892" i="2"/>
  <c r="BO892" i="2"/>
  <c r="BN892" i="2"/>
  <c r="BM892" i="2"/>
  <c r="BL892" i="2"/>
  <c r="BK892" i="2"/>
  <c r="BJ892" i="2"/>
  <c r="BI892" i="2"/>
  <c r="L892" i="2"/>
  <c r="I892" i="2"/>
  <c r="H892" i="2"/>
  <c r="E892" i="2"/>
  <c r="CH891" i="2"/>
  <c r="CG891" i="2"/>
  <c r="CF891" i="2"/>
  <c r="CE891" i="2"/>
  <c r="CD891" i="2"/>
  <c r="CC891" i="2"/>
  <c r="CB891" i="2"/>
  <c r="CA891" i="2"/>
  <c r="BZ891" i="2"/>
  <c r="BY891" i="2"/>
  <c r="BR891" i="2"/>
  <c r="BQ891" i="2"/>
  <c r="BP891" i="2"/>
  <c r="BO891" i="2"/>
  <c r="BN891" i="2"/>
  <c r="BM891" i="2"/>
  <c r="BL891" i="2"/>
  <c r="BK891" i="2"/>
  <c r="BJ891" i="2"/>
  <c r="BI891" i="2"/>
  <c r="L891" i="2"/>
  <c r="I891" i="2"/>
  <c r="H891" i="2"/>
  <c r="E891" i="2"/>
  <c r="CH890" i="2"/>
  <c r="CG890" i="2"/>
  <c r="CF890" i="2"/>
  <c r="CE890" i="2"/>
  <c r="CD890" i="2"/>
  <c r="CC890" i="2"/>
  <c r="CB890" i="2"/>
  <c r="CA890" i="2"/>
  <c r="BZ890" i="2"/>
  <c r="BY890" i="2"/>
  <c r="BR890" i="2"/>
  <c r="BQ890" i="2"/>
  <c r="BP890" i="2"/>
  <c r="BO890" i="2"/>
  <c r="BN890" i="2"/>
  <c r="BM890" i="2"/>
  <c r="BL890" i="2"/>
  <c r="BK890" i="2"/>
  <c r="BJ890" i="2"/>
  <c r="BI890" i="2"/>
  <c r="L890" i="2"/>
  <c r="I890" i="2"/>
  <c r="H890" i="2"/>
  <c r="E890" i="2"/>
  <c r="CH889" i="2"/>
  <c r="CG889" i="2"/>
  <c r="CF889" i="2"/>
  <c r="CE889" i="2"/>
  <c r="CD889" i="2"/>
  <c r="CC889" i="2"/>
  <c r="CB889" i="2"/>
  <c r="CA889" i="2"/>
  <c r="BZ889" i="2"/>
  <c r="BY889" i="2"/>
  <c r="BR889" i="2"/>
  <c r="BQ889" i="2"/>
  <c r="BP889" i="2"/>
  <c r="BO889" i="2"/>
  <c r="BN889" i="2"/>
  <c r="BM889" i="2"/>
  <c r="BL889" i="2"/>
  <c r="BK889" i="2"/>
  <c r="BJ889" i="2"/>
  <c r="BI889" i="2"/>
  <c r="L889" i="2"/>
  <c r="I889" i="2"/>
  <c r="H889" i="2"/>
  <c r="E889" i="2"/>
  <c r="CH888" i="2"/>
  <c r="CG888" i="2"/>
  <c r="CF888" i="2"/>
  <c r="CE888" i="2"/>
  <c r="CD888" i="2"/>
  <c r="CC888" i="2"/>
  <c r="CB888" i="2"/>
  <c r="CA888" i="2"/>
  <c r="BZ888" i="2"/>
  <c r="BY888" i="2"/>
  <c r="BR888" i="2"/>
  <c r="BQ888" i="2"/>
  <c r="BP888" i="2"/>
  <c r="BO888" i="2"/>
  <c r="BN888" i="2"/>
  <c r="BM888" i="2"/>
  <c r="BL888" i="2"/>
  <c r="BK888" i="2"/>
  <c r="BJ888" i="2"/>
  <c r="BI888" i="2"/>
  <c r="L888" i="2"/>
  <c r="I888" i="2"/>
  <c r="H888" i="2"/>
  <c r="E888" i="2"/>
  <c r="CH887" i="2"/>
  <c r="CG887" i="2"/>
  <c r="CF887" i="2"/>
  <c r="CE887" i="2"/>
  <c r="CD887" i="2"/>
  <c r="CC887" i="2"/>
  <c r="CB887" i="2"/>
  <c r="CA887" i="2"/>
  <c r="BZ887" i="2"/>
  <c r="BY887" i="2"/>
  <c r="BR887" i="2"/>
  <c r="BQ887" i="2"/>
  <c r="BP887" i="2"/>
  <c r="BO887" i="2"/>
  <c r="BN887" i="2"/>
  <c r="BM887" i="2"/>
  <c r="BL887" i="2"/>
  <c r="BK887" i="2"/>
  <c r="BJ887" i="2"/>
  <c r="BI887" i="2"/>
  <c r="L887" i="2"/>
  <c r="I887" i="2"/>
  <c r="H887" i="2"/>
  <c r="E887" i="2"/>
  <c r="CH886" i="2"/>
  <c r="CG886" i="2"/>
  <c r="CF886" i="2"/>
  <c r="CE886" i="2"/>
  <c r="CD886" i="2"/>
  <c r="CC886" i="2"/>
  <c r="CB886" i="2"/>
  <c r="CA886" i="2"/>
  <c r="BZ886" i="2"/>
  <c r="BY886" i="2"/>
  <c r="BR886" i="2"/>
  <c r="BQ886" i="2"/>
  <c r="BP886" i="2"/>
  <c r="BO886" i="2"/>
  <c r="BN886" i="2"/>
  <c r="BM886" i="2"/>
  <c r="BL886" i="2"/>
  <c r="BK886" i="2"/>
  <c r="BJ886" i="2"/>
  <c r="BI886" i="2"/>
  <c r="L886" i="2"/>
  <c r="I886" i="2"/>
  <c r="H886" i="2"/>
  <c r="E886" i="2"/>
  <c r="CH885" i="2"/>
  <c r="CG885" i="2"/>
  <c r="CF885" i="2"/>
  <c r="CE885" i="2"/>
  <c r="CD885" i="2"/>
  <c r="CC885" i="2"/>
  <c r="CB885" i="2"/>
  <c r="CA885" i="2"/>
  <c r="BZ885" i="2"/>
  <c r="BY885" i="2"/>
  <c r="BR885" i="2"/>
  <c r="BQ885" i="2"/>
  <c r="BP885" i="2"/>
  <c r="BO885" i="2"/>
  <c r="BN885" i="2"/>
  <c r="BM885" i="2"/>
  <c r="BL885" i="2"/>
  <c r="BK885" i="2"/>
  <c r="BJ885" i="2"/>
  <c r="BI885" i="2"/>
  <c r="L885" i="2"/>
  <c r="I885" i="2"/>
  <c r="H885" i="2"/>
  <c r="E885" i="2"/>
  <c r="CH884" i="2"/>
  <c r="CG884" i="2"/>
  <c r="CF884" i="2"/>
  <c r="CE884" i="2"/>
  <c r="CD884" i="2"/>
  <c r="CC884" i="2"/>
  <c r="CB884" i="2"/>
  <c r="CA884" i="2"/>
  <c r="BZ884" i="2"/>
  <c r="BY884" i="2"/>
  <c r="BR884" i="2"/>
  <c r="BQ884" i="2"/>
  <c r="BP884" i="2"/>
  <c r="BO884" i="2"/>
  <c r="BN884" i="2"/>
  <c r="BM884" i="2"/>
  <c r="BL884" i="2"/>
  <c r="BK884" i="2"/>
  <c r="BJ884" i="2"/>
  <c r="BI884" i="2"/>
  <c r="L884" i="2"/>
  <c r="I884" i="2"/>
  <c r="H884" i="2"/>
  <c r="E884" i="2"/>
  <c r="CH883" i="2"/>
  <c r="CG883" i="2"/>
  <c r="CF883" i="2"/>
  <c r="CE883" i="2"/>
  <c r="CD883" i="2"/>
  <c r="CC883" i="2"/>
  <c r="CB883" i="2"/>
  <c r="CA883" i="2"/>
  <c r="BZ883" i="2"/>
  <c r="BY883" i="2"/>
  <c r="BR883" i="2"/>
  <c r="BQ883" i="2"/>
  <c r="BP883" i="2"/>
  <c r="BO883" i="2"/>
  <c r="BN883" i="2"/>
  <c r="BM883" i="2"/>
  <c r="BL883" i="2"/>
  <c r="BK883" i="2"/>
  <c r="BJ883" i="2"/>
  <c r="BI883" i="2"/>
  <c r="L883" i="2"/>
  <c r="I883" i="2"/>
  <c r="H883" i="2"/>
  <c r="E883" i="2"/>
  <c r="CH882" i="2"/>
  <c r="CG882" i="2"/>
  <c r="CF882" i="2"/>
  <c r="CE882" i="2"/>
  <c r="CD882" i="2"/>
  <c r="CC882" i="2"/>
  <c r="CB882" i="2"/>
  <c r="CA882" i="2"/>
  <c r="BZ882" i="2"/>
  <c r="BY882" i="2"/>
  <c r="BR882" i="2"/>
  <c r="BQ882" i="2"/>
  <c r="BP882" i="2"/>
  <c r="BO882" i="2"/>
  <c r="BN882" i="2"/>
  <c r="BM882" i="2"/>
  <c r="BL882" i="2"/>
  <c r="BK882" i="2"/>
  <c r="BJ882" i="2"/>
  <c r="BI882" i="2"/>
  <c r="L882" i="2"/>
  <c r="I882" i="2"/>
  <c r="H882" i="2"/>
  <c r="E882" i="2"/>
  <c r="CH881" i="2"/>
  <c r="CG881" i="2"/>
  <c r="CF881" i="2"/>
  <c r="CE881" i="2"/>
  <c r="CD881" i="2"/>
  <c r="CC881" i="2"/>
  <c r="CB881" i="2"/>
  <c r="CA881" i="2"/>
  <c r="BZ881" i="2"/>
  <c r="BY881" i="2"/>
  <c r="BR881" i="2"/>
  <c r="BQ881" i="2"/>
  <c r="BP881" i="2"/>
  <c r="BO881" i="2"/>
  <c r="BN881" i="2"/>
  <c r="BM881" i="2"/>
  <c r="BL881" i="2"/>
  <c r="BK881" i="2"/>
  <c r="BJ881" i="2"/>
  <c r="BI881" i="2"/>
  <c r="L881" i="2"/>
  <c r="I881" i="2"/>
  <c r="H881" i="2"/>
  <c r="E881" i="2"/>
  <c r="CH880" i="2"/>
  <c r="CG880" i="2"/>
  <c r="CF880" i="2"/>
  <c r="CE880" i="2"/>
  <c r="CD880" i="2"/>
  <c r="CC880" i="2"/>
  <c r="CB880" i="2"/>
  <c r="CA880" i="2"/>
  <c r="BZ880" i="2"/>
  <c r="BY880" i="2"/>
  <c r="BR880" i="2"/>
  <c r="BQ880" i="2"/>
  <c r="BP880" i="2"/>
  <c r="BO880" i="2"/>
  <c r="BN880" i="2"/>
  <c r="BM880" i="2"/>
  <c r="BL880" i="2"/>
  <c r="BK880" i="2"/>
  <c r="BJ880" i="2"/>
  <c r="BI880" i="2"/>
  <c r="L880" i="2"/>
  <c r="I880" i="2"/>
  <c r="H880" i="2"/>
  <c r="E880" i="2"/>
  <c r="CH879" i="2"/>
  <c r="CG879" i="2"/>
  <c r="CF879" i="2"/>
  <c r="CE879" i="2"/>
  <c r="CD879" i="2"/>
  <c r="CC879" i="2"/>
  <c r="CB879" i="2"/>
  <c r="CA879" i="2"/>
  <c r="BZ879" i="2"/>
  <c r="BY879" i="2"/>
  <c r="BR879" i="2"/>
  <c r="BQ879" i="2"/>
  <c r="BP879" i="2"/>
  <c r="BO879" i="2"/>
  <c r="BN879" i="2"/>
  <c r="BM879" i="2"/>
  <c r="BL879" i="2"/>
  <c r="BK879" i="2"/>
  <c r="BJ879" i="2"/>
  <c r="BI879" i="2"/>
  <c r="L879" i="2"/>
  <c r="I879" i="2"/>
  <c r="H879" i="2"/>
  <c r="E879" i="2"/>
  <c r="CH878" i="2"/>
  <c r="CG878" i="2"/>
  <c r="CF878" i="2"/>
  <c r="CE878" i="2"/>
  <c r="CD878" i="2"/>
  <c r="CC878" i="2"/>
  <c r="CB878" i="2"/>
  <c r="CA878" i="2"/>
  <c r="BZ878" i="2"/>
  <c r="BY878" i="2"/>
  <c r="BR878" i="2"/>
  <c r="BQ878" i="2"/>
  <c r="BP878" i="2"/>
  <c r="BO878" i="2"/>
  <c r="BN878" i="2"/>
  <c r="BM878" i="2"/>
  <c r="BL878" i="2"/>
  <c r="BK878" i="2"/>
  <c r="BJ878" i="2"/>
  <c r="BI878" i="2"/>
  <c r="L878" i="2"/>
  <c r="I878" i="2"/>
  <c r="H878" i="2"/>
  <c r="E878" i="2"/>
  <c r="CH877" i="2"/>
  <c r="CG877" i="2"/>
  <c r="CF877" i="2"/>
  <c r="CE877" i="2"/>
  <c r="CD877" i="2"/>
  <c r="CC877" i="2"/>
  <c r="CB877" i="2"/>
  <c r="CA877" i="2"/>
  <c r="BZ877" i="2"/>
  <c r="BY877" i="2"/>
  <c r="BR877" i="2"/>
  <c r="BQ877" i="2"/>
  <c r="BP877" i="2"/>
  <c r="BO877" i="2"/>
  <c r="BN877" i="2"/>
  <c r="BM877" i="2"/>
  <c r="BL877" i="2"/>
  <c r="BK877" i="2"/>
  <c r="BJ877" i="2"/>
  <c r="BI877" i="2"/>
  <c r="L877" i="2"/>
  <c r="I877" i="2"/>
  <c r="H877" i="2"/>
  <c r="E877" i="2"/>
  <c r="CH876" i="2"/>
  <c r="CG876" i="2"/>
  <c r="CF876" i="2"/>
  <c r="CE876" i="2"/>
  <c r="CD876" i="2"/>
  <c r="CC876" i="2"/>
  <c r="CB876" i="2"/>
  <c r="CA876" i="2"/>
  <c r="BZ876" i="2"/>
  <c r="BY876" i="2"/>
  <c r="BR876" i="2"/>
  <c r="BQ876" i="2"/>
  <c r="BP876" i="2"/>
  <c r="BO876" i="2"/>
  <c r="BN876" i="2"/>
  <c r="BM876" i="2"/>
  <c r="BL876" i="2"/>
  <c r="BK876" i="2"/>
  <c r="BJ876" i="2"/>
  <c r="BI876" i="2"/>
  <c r="L876" i="2"/>
  <c r="I876" i="2"/>
  <c r="H876" i="2"/>
  <c r="E876" i="2"/>
  <c r="CH875" i="2"/>
  <c r="CG875" i="2"/>
  <c r="CF875" i="2"/>
  <c r="CE875" i="2"/>
  <c r="CD875" i="2"/>
  <c r="CC875" i="2"/>
  <c r="CB875" i="2"/>
  <c r="CA875" i="2"/>
  <c r="BZ875" i="2"/>
  <c r="BY875" i="2"/>
  <c r="BR875" i="2"/>
  <c r="BQ875" i="2"/>
  <c r="BP875" i="2"/>
  <c r="BO875" i="2"/>
  <c r="BN875" i="2"/>
  <c r="BM875" i="2"/>
  <c r="BL875" i="2"/>
  <c r="BK875" i="2"/>
  <c r="BJ875" i="2"/>
  <c r="BI875" i="2"/>
  <c r="L875" i="2"/>
  <c r="I875" i="2"/>
  <c r="H875" i="2"/>
  <c r="E875" i="2"/>
  <c r="CH874" i="2"/>
  <c r="CG874" i="2"/>
  <c r="CF874" i="2"/>
  <c r="CE874" i="2"/>
  <c r="CD874" i="2"/>
  <c r="CC874" i="2"/>
  <c r="CB874" i="2"/>
  <c r="CA874" i="2"/>
  <c r="BZ874" i="2"/>
  <c r="BY874" i="2"/>
  <c r="BR874" i="2"/>
  <c r="BQ874" i="2"/>
  <c r="BP874" i="2"/>
  <c r="BO874" i="2"/>
  <c r="BN874" i="2"/>
  <c r="BM874" i="2"/>
  <c r="BL874" i="2"/>
  <c r="BK874" i="2"/>
  <c r="BJ874" i="2"/>
  <c r="BI874" i="2"/>
  <c r="L874" i="2"/>
  <c r="I874" i="2"/>
  <c r="H874" i="2"/>
  <c r="E874" i="2"/>
  <c r="CH873" i="2"/>
  <c r="CG873" i="2"/>
  <c r="CF873" i="2"/>
  <c r="CE873" i="2"/>
  <c r="CD873" i="2"/>
  <c r="CC873" i="2"/>
  <c r="CB873" i="2"/>
  <c r="CA873" i="2"/>
  <c r="BZ873" i="2"/>
  <c r="BY873" i="2"/>
  <c r="BR873" i="2"/>
  <c r="BQ873" i="2"/>
  <c r="BP873" i="2"/>
  <c r="BO873" i="2"/>
  <c r="BN873" i="2"/>
  <c r="BM873" i="2"/>
  <c r="BL873" i="2"/>
  <c r="BK873" i="2"/>
  <c r="BJ873" i="2"/>
  <c r="BI873" i="2"/>
  <c r="L873" i="2"/>
  <c r="I873" i="2"/>
  <c r="H873" i="2"/>
  <c r="E873" i="2"/>
  <c r="CH872" i="2"/>
  <c r="CG872" i="2"/>
  <c r="CF872" i="2"/>
  <c r="CE872" i="2"/>
  <c r="CD872" i="2"/>
  <c r="CC872" i="2"/>
  <c r="CB872" i="2"/>
  <c r="CA872" i="2"/>
  <c r="BZ872" i="2"/>
  <c r="BY872" i="2"/>
  <c r="BR872" i="2"/>
  <c r="BQ872" i="2"/>
  <c r="BP872" i="2"/>
  <c r="BO872" i="2"/>
  <c r="BN872" i="2"/>
  <c r="BM872" i="2"/>
  <c r="BL872" i="2"/>
  <c r="BK872" i="2"/>
  <c r="BJ872" i="2"/>
  <c r="BI872" i="2"/>
  <c r="L872" i="2"/>
  <c r="I872" i="2"/>
  <c r="H872" i="2"/>
  <c r="E872" i="2"/>
  <c r="CH871" i="2"/>
  <c r="CG871" i="2"/>
  <c r="CF871" i="2"/>
  <c r="CE871" i="2"/>
  <c r="CD871" i="2"/>
  <c r="CC871" i="2"/>
  <c r="CB871" i="2"/>
  <c r="CA871" i="2"/>
  <c r="BZ871" i="2"/>
  <c r="BY871" i="2"/>
  <c r="BR871" i="2"/>
  <c r="BQ871" i="2"/>
  <c r="BP871" i="2"/>
  <c r="BO871" i="2"/>
  <c r="BN871" i="2"/>
  <c r="BM871" i="2"/>
  <c r="BL871" i="2"/>
  <c r="BK871" i="2"/>
  <c r="BJ871" i="2"/>
  <c r="BI871" i="2"/>
  <c r="L871" i="2"/>
  <c r="I871" i="2"/>
  <c r="H871" i="2"/>
  <c r="E871" i="2"/>
  <c r="CH870" i="2"/>
  <c r="CG870" i="2"/>
  <c r="CF870" i="2"/>
  <c r="CE870" i="2"/>
  <c r="CD870" i="2"/>
  <c r="CC870" i="2"/>
  <c r="CB870" i="2"/>
  <c r="CA870" i="2"/>
  <c r="BZ870" i="2"/>
  <c r="BY870" i="2"/>
  <c r="BR870" i="2"/>
  <c r="BQ870" i="2"/>
  <c r="BP870" i="2"/>
  <c r="BO870" i="2"/>
  <c r="BN870" i="2"/>
  <c r="BM870" i="2"/>
  <c r="BL870" i="2"/>
  <c r="BK870" i="2"/>
  <c r="BJ870" i="2"/>
  <c r="BI870" i="2"/>
  <c r="L870" i="2"/>
  <c r="I870" i="2"/>
  <c r="H870" i="2"/>
  <c r="E870" i="2"/>
  <c r="CH869" i="2"/>
  <c r="CG869" i="2"/>
  <c r="CF869" i="2"/>
  <c r="CE869" i="2"/>
  <c r="CD869" i="2"/>
  <c r="CC869" i="2"/>
  <c r="CB869" i="2"/>
  <c r="CA869" i="2"/>
  <c r="BZ869" i="2"/>
  <c r="BY869" i="2"/>
  <c r="BR869" i="2"/>
  <c r="BQ869" i="2"/>
  <c r="BP869" i="2"/>
  <c r="BO869" i="2"/>
  <c r="BN869" i="2"/>
  <c r="BM869" i="2"/>
  <c r="BL869" i="2"/>
  <c r="BK869" i="2"/>
  <c r="BJ869" i="2"/>
  <c r="BI869" i="2"/>
  <c r="L869" i="2"/>
  <c r="I869" i="2"/>
  <c r="H869" i="2"/>
  <c r="E869" i="2"/>
  <c r="CH868" i="2"/>
  <c r="CG868" i="2"/>
  <c r="CF868" i="2"/>
  <c r="CE868" i="2"/>
  <c r="CD868" i="2"/>
  <c r="CC868" i="2"/>
  <c r="CB868" i="2"/>
  <c r="CA868" i="2"/>
  <c r="BZ868" i="2"/>
  <c r="BY868" i="2"/>
  <c r="BR868" i="2"/>
  <c r="BQ868" i="2"/>
  <c r="BP868" i="2"/>
  <c r="BO868" i="2"/>
  <c r="BN868" i="2"/>
  <c r="BM868" i="2"/>
  <c r="BL868" i="2"/>
  <c r="BK868" i="2"/>
  <c r="BJ868" i="2"/>
  <c r="BI868" i="2"/>
  <c r="L868" i="2"/>
  <c r="I868" i="2"/>
  <c r="H868" i="2"/>
  <c r="E868" i="2"/>
  <c r="CH867" i="2"/>
  <c r="CG867" i="2"/>
  <c r="CF867" i="2"/>
  <c r="CE867" i="2"/>
  <c r="CD867" i="2"/>
  <c r="CC867" i="2"/>
  <c r="CB867" i="2"/>
  <c r="CA867" i="2"/>
  <c r="BZ867" i="2"/>
  <c r="BY867" i="2"/>
  <c r="BR867" i="2"/>
  <c r="BQ867" i="2"/>
  <c r="BP867" i="2"/>
  <c r="BO867" i="2"/>
  <c r="BN867" i="2"/>
  <c r="BM867" i="2"/>
  <c r="BL867" i="2"/>
  <c r="BK867" i="2"/>
  <c r="BJ867" i="2"/>
  <c r="BI867" i="2"/>
  <c r="L867" i="2"/>
  <c r="I867" i="2"/>
  <c r="H867" i="2"/>
  <c r="E867" i="2"/>
  <c r="CH866" i="2"/>
  <c r="CG866" i="2"/>
  <c r="CF866" i="2"/>
  <c r="CE866" i="2"/>
  <c r="CD866" i="2"/>
  <c r="CC866" i="2"/>
  <c r="CB866" i="2"/>
  <c r="CA866" i="2"/>
  <c r="BZ866" i="2"/>
  <c r="BY866" i="2"/>
  <c r="BR866" i="2"/>
  <c r="BQ866" i="2"/>
  <c r="BP866" i="2"/>
  <c r="BO866" i="2"/>
  <c r="BN866" i="2"/>
  <c r="BM866" i="2"/>
  <c r="BL866" i="2"/>
  <c r="BK866" i="2"/>
  <c r="BJ866" i="2"/>
  <c r="BI866" i="2"/>
  <c r="L866" i="2"/>
  <c r="I866" i="2"/>
  <c r="H866" i="2"/>
  <c r="E866" i="2"/>
  <c r="CH865" i="2"/>
  <c r="CG865" i="2"/>
  <c r="CF865" i="2"/>
  <c r="CE865" i="2"/>
  <c r="CD865" i="2"/>
  <c r="CC865" i="2"/>
  <c r="CB865" i="2"/>
  <c r="CA865" i="2"/>
  <c r="BZ865" i="2"/>
  <c r="BY865" i="2"/>
  <c r="BR865" i="2"/>
  <c r="BQ865" i="2"/>
  <c r="BP865" i="2"/>
  <c r="BO865" i="2"/>
  <c r="BN865" i="2"/>
  <c r="BM865" i="2"/>
  <c r="BL865" i="2"/>
  <c r="BK865" i="2"/>
  <c r="BJ865" i="2"/>
  <c r="BI865" i="2"/>
  <c r="L865" i="2"/>
  <c r="I865" i="2"/>
  <c r="H865" i="2"/>
  <c r="E865" i="2"/>
  <c r="CH864" i="2"/>
  <c r="CG864" i="2"/>
  <c r="CF864" i="2"/>
  <c r="CE864" i="2"/>
  <c r="CD864" i="2"/>
  <c r="CC864" i="2"/>
  <c r="CB864" i="2"/>
  <c r="CA864" i="2"/>
  <c r="BZ864" i="2"/>
  <c r="BY864" i="2"/>
  <c r="BR864" i="2"/>
  <c r="BQ864" i="2"/>
  <c r="BP864" i="2"/>
  <c r="BO864" i="2"/>
  <c r="BN864" i="2"/>
  <c r="BM864" i="2"/>
  <c r="BL864" i="2"/>
  <c r="BK864" i="2"/>
  <c r="BJ864" i="2"/>
  <c r="BI864" i="2"/>
  <c r="L864" i="2"/>
  <c r="I864" i="2"/>
  <c r="H864" i="2"/>
  <c r="E864" i="2"/>
  <c r="CH863" i="2"/>
  <c r="CG863" i="2"/>
  <c r="CF863" i="2"/>
  <c r="CE863" i="2"/>
  <c r="CD863" i="2"/>
  <c r="CC863" i="2"/>
  <c r="CB863" i="2"/>
  <c r="CA863" i="2"/>
  <c r="BZ863" i="2"/>
  <c r="BY863" i="2"/>
  <c r="BR863" i="2"/>
  <c r="BQ863" i="2"/>
  <c r="BP863" i="2"/>
  <c r="BO863" i="2"/>
  <c r="BN863" i="2"/>
  <c r="BM863" i="2"/>
  <c r="BL863" i="2"/>
  <c r="BK863" i="2"/>
  <c r="BJ863" i="2"/>
  <c r="BI863" i="2"/>
  <c r="L863" i="2"/>
  <c r="I863" i="2"/>
  <c r="H863" i="2"/>
  <c r="E863" i="2"/>
  <c r="CH862" i="2"/>
  <c r="CG862" i="2"/>
  <c r="CF862" i="2"/>
  <c r="CE862" i="2"/>
  <c r="CD862" i="2"/>
  <c r="CC862" i="2"/>
  <c r="CB862" i="2"/>
  <c r="CA862" i="2"/>
  <c r="BZ862" i="2"/>
  <c r="BY862" i="2"/>
  <c r="BR862" i="2"/>
  <c r="BQ862" i="2"/>
  <c r="BP862" i="2"/>
  <c r="BO862" i="2"/>
  <c r="BN862" i="2"/>
  <c r="BM862" i="2"/>
  <c r="BL862" i="2"/>
  <c r="BK862" i="2"/>
  <c r="BJ862" i="2"/>
  <c r="BI862" i="2"/>
  <c r="L862" i="2"/>
  <c r="I862" i="2"/>
  <c r="H862" i="2"/>
  <c r="E862" i="2"/>
  <c r="CH861" i="2"/>
  <c r="CG861" i="2"/>
  <c r="CF861" i="2"/>
  <c r="CE861" i="2"/>
  <c r="CD861" i="2"/>
  <c r="CC861" i="2"/>
  <c r="CB861" i="2"/>
  <c r="CA861" i="2"/>
  <c r="BZ861" i="2"/>
  <c r="BY861" i="2"/>
  <c r="BR861" i="2"/>
  <c r="BQ861" i="2"/>
  <c r="BP861" i="2"/>
  <c r="BO861" i="2"/>
  <c r="BN861" i="2"/>
  <c r="BM861" i="2"/>
  <c r="BL861" i="2"/>
  <c r="BK861" i="2"/>
  <c r="BJ861" i="2"/>
  <c r="BI861" i="2"/>
  <c r="L861" i="2"/>
  <c r="I861" i="2"/>
  <c r="H861" i="2"/>
  <c r="E861" i="2"/>
  <c r="CH860" i="2"/>
  <c r="CG860" i="2"/>
  <c r="CF860" i="2"/>
  <c r="CE860" i="2"/>
  <c r="CD860" i="2"/>
  <c r="CC860" i="2"/>
  <c r="CB860" i="2"/>
  <c r="CA860" i="2"/>
  <c r="BZ860" i="2"/>
  <c r="BY860" i="2"/>
  <c r="BR860" i="2"/>
  <c r="BQ860" i="2"/>
  <c r="BP860" i="2"/>
  <c r="BO860" i="2"/>
  <c r="BN860" i="2"/>
  <c r="BM860" i="2"/>
  <c r="BL860" i="2"/>
  <c r="BK860" i="2"/>
  <c r="BJ860" i="2"/>
  <c r="BI860" i="2"/>
  <c r="L860" i="2"/>
  <c r="I860" i="2"/>
  <c r="H860" i="2"/>
  <c r="E860" i="2"/>
  <c r="CH859" i="2"/>
  <c r="CG859" i="2"/>
  <c r="CF859" i="2"/>
  <c r="CE859" i="2"/>
  <c r="CD859" i="2"/>
  <c r="CC859" i="2"/>
  <c r="CB859" i="2"/>
  <c r="CA859" i="2"/>
  <c r="BZ859" i="2"/>
  <c r="BY859" i="2"/>
  <c r="BR859" i="2"/>
  <c r="BQ859" i="2"/>
  <c r="BP859" i="2"/>
  <c r="BO859" i="2"/>
  <c r="BN859" i="2"/>
  <c r="BM859" i="2"/>
  <c r="BL859" i="2"/>
  <c r="BK859" i="2"/>
  <c r="BJ859" i="2"/>
  <c r="BI859" i="2"/>
  <c r="L859" i="2"/>
  <c r="I859" i="2"/>
  <c r="H859" i="2"/>
  <c r="E859" i="2"/>
  <c r="CH858" i="2"/>
  <c r="CG858" i="2"/>
  <c r="CF858" i="2"/>
  <c r="CE858" i="2"/>
  <c r="CD858" i="2"/>
  <c r="CC858" i="2"/>
  <c r="CB858" i="2"/>
  <c r="CA858" i="2"/>
  <c r="BZ858" i="2"/>
  <c r="BY858" i="2"/>
  <c r="BR858" i="2"/>
  <c r="BQ858" i="2"/>
  <c r="BP858" i="2"/>
  <c r="BO858" i="2"/>
  <c r="BN858" i="2"/>
  <c r="BM858" i="2"/>
  <c r="BL858" i="2"/>
  <c r="BK858" i="2"/>
  <c r="BJ858" i="2"/>
  <c r="BI858" i="2"/>
  <c r="L858" i="2"/>
  <c r="I858" i="2"/>
  <c r="H858" i="2"/>
  <c r="E858" i="2"/>
  <c r="CH857" i="2"/>
  <c r="CG857" i="2"/>
  <c r="CF857" i="2"/>
  <c r="CE857" i="2"/>
  <c r="CD857" i="2"/>
  <c r="CC857" i="2"/>
  <c r="CB857" i="2"/>
  <c r="CA857" i="2"/>
  <c r="BZ857" i="2"/>
  <c r="BY857" i="2"/>
  <c r="BR857" i="2"/>
  <c r="BQ857" i="2"/>
  <c r="BP857" i="2"/>
  <c r="BO857" i="2"/>
  <c r="BN857" i="2"/>
  <c r="BM857" i="2"/>
  <c r="BL857" i="2"/>
  <c r="BK857" i="2"/>
  <c r="BJ857" i="2"/>
  <c r="BI857" i="2"/>
  <c r="L857" i="2"/>
  <c r="I857" i="2"/>
  <c r="H857" i="2"/>
  <c r="E857" i="2"/>
  <c r="CH856" i="2"/>
  <c r="CG856" i="2"/>
  <c r="CF856" i="2"/>
  <c r="CE856" i="2"/>
  <c r="CD856" i="2"/>
  <c r="CC856" i="2"/>
  <c r="CB856" i="2"/>
  <c r="CA856" i="2"/>
  <c r="BZ856" i="2"/>
  <c r="BY856" i="2"/>
  <c r="BR856" i="2"/>
  <c r="BQ856" i="2"/>
  <c r="BP856" i="2"/>
  <c r="BO856" i="2"/>
  <c r="BN856" i="2"/>
  <c r="BM856" i="2"/>
  <c r="BL856" i="2"/>
  <c r="BK856" i="2"/>
  <c r="BJ856" i="2"/>
  <c r="BI856" i="2"/>
  <c r="L856" i="2"/>
  <c r="I856" i="2"/>
  <c r="H856" i="2"/>
  <c r="E856" i="2"/>
  <c r="CH855" i="2"/>
  <c r="CG855" i="2"/>
  <c r="CF855" i="2"/>
  <c r="CE855" i="2"/>
  <c r="CD855" i="2"/>
  <c r="CC855" i="2"/>
  <c r="CB855" i="2"/>
  <c r="CA855" i="2"/>
  <c r="BZ855" i="2"/>
  <c r="BY855" i="2"/>
  <c r="BR855" i="2"/>
  <c r="BQ855" i="2"/>
  <c r="BP855" i="2"/>
  <c r="BO855" i="2"/>
  <c r="BN855" i="2"/>
  <c r="BM855" i="2"/>
  <c r="BL855" i="2"/>
  <c r="BK855" i="2"/>
  <c r="BJ855" i="2"/>
  <c r="BI855" i="2"/>
  <c r="L855" i="2"/>
  <c r="I855" i="2"/>
  <c r="H855" i="2"/>
  <c r="E855" i="2"/>
  <c r="CH854" i="2"/>
  <c r="CG854" i="2"/>
  <c r="CF854" i="2"/>
  <c r="CE854" i="2"/>
  <c r="CD854" i="2"/>
  <c r="CC854" i="2"/>
  <c r="CB854" i="2"/>
  <c r="CA854" i="2"/>
  <c r="BZ854" i="2"/>
  <c r="BY854" i="2"/>
  <c r="BR854" i="2"/>
  <c r="BQ854" i="2"/>
  <c r="BP854" i="2"/>
  <c r="BO854" i="2"/>
  <c r="BN854" i="2"/>
  <c r="BM854" i="2"/>
  <c r="BL854" i="2"/>
  <c r="BK854" i="2"/>
  <c r="BJ854" i="2"/>
  <c r="BI854" i="2"/>
  <c r="L854" i="2"/>
  <c r="I854" i="2"/>
  <c r="H854" i="2"/>
  <c r="E854" i="2"/>
  <c r="CH853" i="2"/>
  <c r="CG853" i="2"/>
  <c r="CF853" i="2"/>
  <c r="CE853" i="2"/>
  <c r="CD853" i="2"/>
  <c r="CC853" i="2"/>
  <c r="CB853" i="2"/>
  <c r="CA853" i="2"/>
  <c r="BZ853" i="2"/>
  <c r="BY853" i="2"/>
  <c r="BR853" i="2"/>
  <c r="BQ853" i="2"/>
  <c r="BP853" i="2"/>
  <c r="BO853" i="2"/>
  <c r="BN853" i="2"/>
  <c r="BM853" i="2"/>
  <c r="BL853" i="2"/>
  <c r="BK853" i="2"/>
  <c r="BJ853" i="2"/>
  <c r="BI853" i="2"/>
  <c r="L853" i="2"/>
  <c r="I853" i="2"/>
  <c r="H853" i="2"/>
  <c r="E853" i="2"/>
  <c r="CH852" i="2"/>
  <c r="CG852" i="2"/>
  <c r="CF852" i="2"/>
  <c r="CE852" i="2"/>
  <c r="CD852" i="2"/>
  <c r="CC852" i="2"/>
  <c r="CB852" i="2"/>
  <c r="CA852" i="2"/>
  <c r="BZ852" i="2"/>
  <c r="BY852" i="2"/>
  <c r="BR852" i="2"/>
  <c r="BQ852" i="2"/>
  <c r="BP852" i="2"/>
  <c r="BO852" i="2"/>
  <c r="BN852" i="2"/>
  <c r="BM852" i="2"/>
  <c r="BL852" i="2"/>
  <c r="BK852" i="2"/>
  <c r="BJ852" i="2"/>
  <c r="BI852" i="2"/>
  <c r="L852" i="2"/>
  <c r="I852" i="2"/>
  <c r="H852" i="2"/>
  <c r="E852" i="2"/>
  <c r="CH851" i="2"/>
  <c r="CG851" i="2"/>
  <c r="CF851" i="2"/>
  <c r="CE851" i="2"/>
  <c r="CD851" i="2"/>
  <c r="CC851" i="2"/>
  <c r="CB851" i="2"/>
  <c r="CA851" i="2"/>
  <c r="BZ851" i="2"/>
  <c r="BY851" i="2"/>
  <c r="BR851" i="2"/>
  <c r="BQ851" i="2"/>
  <c r="BP851" i="2"/>
  <c r="BO851" i="2"/>
  <c r="BN851" i="2"/>
  <c r="BM851" i="2"/>
  <c r="BL851" i="2"/>
  <c r="BK851" i="2"/>
  <c r="BJ851" i="2"/>
  <c r="BI851" i="2"/>
  <c r="L851" i="2"/>
  <c r="I851" i="2"/>
  <c r="H851" i="2"/>
  <c r="E851" i="2"/>
  <c r="CH850" i="2"/>
  <c r="CG850" i="2"/>
  <c r="CF850" i="2"/>
  <c r="CE850" i="2"/>
  <c r="CD850" i="2"/>
  <c r="CC850" i="2"/>
  <c r="CB850" i="2"/>
  <c r="CA850" i="2"/>
  <c r="BZ850" i="2"/>
  <c r="BY850" i="2"/>
  <c r="BR850" i="2"/>
  <c r="BQ850" i="2"/>
  <c r="BP850" i="2"/>
  <c r="BO850" i="2"/>
  <c r="BN850" i="2"/>
  <c r="BM850" i="2"/>
  <c r="BL850" i="2"/>
  <c r="BK850" i="2"/>
  <c r="BJ850" i="2"/>
  <c r="BI850" i="2"/>
  <c r="L850" i="2"/>
  <c r="I850" i="2"/>
  <c r="H850" i="2"/>
  <c r="E850" i="2"/>
  <c r="CH849" i="2"/>
  <c r="CG849" i="2"/>
  <c r="CF849" i="2"/>
  <c r="CE849" i="2"/>
  <c r="CD849" i="2"/>
  <c r="CC849" i="2"/>
  <c r="CB849" i="2"/>
  <c r="CA849" i="2"/>
  <c r="BZ849" i="2"/>
  <c r="BY849" i="2"/>
  <c r="BR849" i="2"/>
  <c r="BQ849" i="2"/>
  <c r="BP849" i="2"/>
  <c r="BO849" i="2"/>
  <c r="BN849" i="2"/>
  <c r="BM849" i="2"/>
  <c r="BL849" i="2"/>
  <c r="BK849" i="2"/>
  <c r="BJ849" i="2"/>
  <c r="BI849" i="2"/>
  <c r="L849" i="2"/>
  <c r="I849" i="2"/>
  <c r="H849" i="2"/>
  <c r="E849" i="2"/>
  <c r="CH848" i="2"/>
  <c r="CG848" i="2"/>
  <c r="CF848" i="2"/>
  <c r="CE848" i="2"/>
  <c r="CD848" i="2"/>
  <c r="CC848" i="2"/>
  <c r="CB848" i="2"/>
  <c r="CA848" i="2"/>
  <c r="BZ848" i="2"/>
  <c r="BY848" i="2"/>
  <c r="BR848" i="2"/>
  <c r="BQ848" i="2"/>
  <c r="BP848" i="2"/>
  <c r="BO848" i="2"/>
  <c r="BN848" i="2"/>
  <c r="BM848" i="2"/>
  <c r="BL848" i="2"/>
  <c r="BK848" i="2"/>
  <c r="BJ848" i="2"/>
  <c r="BI848" i="2"/>
  <c r="L848" i="2"/>
  <c r="I848" i="2"/>
  <c r="H848" i="2"/>
  <c r="E848" i="2"/>
  <c r="CH847" i="2"/>
  <c r="CG847" i="2"/>
  <c r="CF847" i="2"/>
  <c r="CE847" i="2"/>
  <c r="CD847" i="2"/>
  <c r="CC847" i="2"/>
  <c r="CB847" i="2"/>
  <c r="CA847" i="2"/>
  <c r="BZ847" i="2"/>
  <c r="BY847" i="2"/>
  <c r="BR847" i="2"/>
  <c r="BQ847" i="2"/>
  <c r="BP847" i="2"/>
  <c r="BO847" i="2"/>
  <c r="BN847" i="2"/>
  <c r="BM847" i="2"/>
  <c r="BL847" i="2"/>
  <c r="BK847" i="2"/>
  <c r="BJ847" i="2"/>
  <c r="BI847" i="2"/>
  <c r="L847" i="2"/>
  <c r="I847" i="2"/>
  <c r="H847" i="2"/>
  <c r="E847" i="2"/>
  <c r="CH846" i="2"/>
  <c r="CG846" i="2"/>
  <c r="CF846" i="2"/>
  <c r="CE846" i="2"/>
  <c r="CD846" i="2"/>
  <c r="CC846" i="2"/>
  <c r="CB846" i="2"/>
  <c r="CA846" i="2"/>
  <c r="BZ846" i="2"/>
  <c r="BY846" i="2"/>
  <c r="BR846" i="2"/>
  <c r="BQ846" i="2"/>
  <c r="BP846" i="2"/>
  <c r="BO846" i="2"/>
  <c r="BN846" i="2"/>
  <c r="BM846" i="2"/>
  <c r="BL846" i="2"/>
  <c r="BK846" i="2"/>
  <c r="BJ846" i="2"/>
  <c r="BI846" i="2"/>
  <c r="L846" i="2"/>
  <c r="I846" i="2"/>
  <c r="H846" i="2"/>
  <c r="E846" i="2"/>
  <c r="CH845" i="2"/>
  <c r="CG845" i="2"/>
  <c r="CF845" i="2"/>
  <c r="CE845" i="2"/>
  <c r="CD845" i="2"/>
  <c r="CC845" i="2"/>
  <c r="CB845" i="2"/>
  <c r="CA845" i="2"/>
  <c r="BZ845" i="2"/>
  <c r="BY845" i="2"/>
  <c r="BR845" i="2"/>
  <c r="BQ845" i="2"/>
  <c r="BP845" i="2"/>
  <c r="BO845" i="2"/>
  <c r="BN845" i="2"/>
  <c r="BM845" i="2"/>
  <c r="BL845" i="2"/>
  <c r="BK845" i="2"/>
  <c r="BJ845" i="2"/>
  <c r="BI845" i="2"/>
  <c r="L845" i="2"/>
  <c r="I845" i="2"/>
  <c r="H845" i="2"/>
  <c r="E845" i="2"/>
  <c r="CH844" i="2"/>
  <c r="CG844" i="2"/>
  <c r="CF844" i="2"/>
  <c r="CE844" i="2"/>
  <c r="CD844" i="2"/>
  <c r="CC844" i="2"/>
  <c r="CB844" i="2"/>
  <c r="CA844" i="2"/>
  <c r="BZ844" i="2"/>
  <c r="BY844" i="2"/>
  <c r="BR844" i="2"/>
  <c r="BQ844" i="2"/>
  <c r="BP844" i="2"/>
  <c r="BO844" i="2"/>
  <c r="BN844" i="2"/>
  <c r="BM844" i="2"/>
  <c r="BL844" i="2"/>
  <c r="BK844" i="2"/>
  <c r="BJ844" i="2"/>
  <c r="BI844" i="2"/>
  <c r="L844" i="2"/>
  <c r="I844" i="2"/>
  <c r="H844" i="2"/>
  <c r="E844" i="2"/>
  <c r="CH843" i="2"/>
  <c r="CG843" i="2"/>
  <c r="CF843" i="2"/>
  <c r="CE843" i="2"/>
  <c r="CD843" i="2"/>
  <c r="CC843" i="2"/>
  <c r="CB843" i="2"/>
  <c r="CA843" i="2"/>
  <c r="BZ843" i="2"/>
  <c r="BY843" i="2"/>
  <c r="BR843" i="2"/>
  <c r="BQ843" i="2"/>
  <c r="BP843" i="2"/>
  <c r="BO843" i="2"/>
  <c r="BN843" i="2"/>
  <c r="BM843" i="2"/>
  <c r="BL843" i="2"/>
  <c r="BK843" i="2"/>
  <c r="BJ843" i="2"/>
  <c r="BI843" i="2"/>
  <c r="L843" i="2"/>
  <c r="I843" i="2"/>
  <c r="H843" i="2"/>
  <c r="E843" i="2"/>
  <c r="CH842" i="2"/>
  <c r="CG842" i="2"/>
  <c r="CF842" i="2"/>
  <c r="CE842" i="2"/>
  <c r="CD842" i="2"/>
  <c r="CC842" i="2"/>
  <c r="CB842" i="2"/>
  <c r="CA842" i="2"/>
  <c r="BZ842" i="2"/>
  <c r="BY842" i="2"/>
  <c r="BR842" i="2"/>
  <c r="BQ842" i="2"/>
  <c r="BP842" i="2"/>
  <c r="BO842" i="2"/>
  <c r="BN842" i="2"/>
  <c r="BM842" i="2"/>
  <c r="BL842" i="2"/>
  <c r="BK842" i="2"/>
  <c r="BJ842" i="2"/>
  <c r="BI842" i="2"/>
  <c r="L842" i="2"/>
  <c r="I842" i="2"/>
  <c r="H842" i="2"/>
  <c r="E842" i="2"/>
  <c r="CH841" i="2"/>
  <c r="CG841" i="2"/>
  <c r="CF841" i="2"/>
  <c r="CE841" i="2"/>
  <c r="CD841" i="2"/>
  <c r="CC841" i="2"/>
  <c r="CB841" i="2"/>
  <c r="CA841" i="2"/>
  <c r="BZ841" i="2"/>
  <c r="BY841" i="2"/>
  <c r="BR841" i="2"/>
  <c r="BQ841" i="2"/>
  <c r="BP841" i="2"/>
  <c r="BO841" i="2"/>
  <c r="BN841" i="2"/>
  <c r="BM841" i="2"/>
  <c r="BL841" i="2"/>
  <c r="BK841" i="2"/>
  <c r="BJ841" i="2"/>
  <c r="BI841" i="2"/>
  <c r="L841" i="2"/>
  <c r="I841" i="2"/>
  <c r="H841" i="2"/>
  <c r="E841" i="2"/>
  <c r="CH840" i="2"/>
  <c r="CG840" i="2"/>
  <c r="CF840" i="2"/>
  <c r="CE840" i="2"/>
  <c r="CD840" i="2"/>
  <c r="CC840" i="2"/>
  <c r="CB840" i="2"/>
  <c r="CA840" i="2"/>
  <c r="BZ840" i="2"/>
  <c r="BY840" i="2"/>
  <c r="BR840" i="2"/>
  <c r="BQ840" i="2"/>
  <c r="BP840" i="2"/>
  <c r="BO840" i="2"/>
  <c r="BN840" i="2"/>
  <c r="BM840" i="2"/>
  <c r="BL840" i="2"/>
  <c r="BK840" i="2"/>
  <c r="BJ840" i="2"/>
  <c r="BI840" i="2"/>
  <c r="BD840" i="2"/>
  <c r="L840" i="2"/>
  <c r="I840" i="2"/>
  <c r="H840" i="2"/>
  <c r="E840" i="2"/>
  <c r="CH839" i="2"/>
  <c r="CG839" i="2"/>
  <c r="CF839" i="2"/>
  <c r="CE839" i="2"/>
  <c r="CD839" i="2"/>
  <c r="CC839" i="2"/>
  <c r="CB839" i="2"/>
  <c r="CA839" i="2"/>
  <c r="BZ839" i="2"/>
  <c r="BY839" i="2"/>
  <c r="BR839" i="2"/>
  <c r="BQ839" i="2"/>
  <c r="BP839" i="2"/>
  <c r="BO839" i="2"/>
  <c r="BN839" i="2"/>
  <c r="BM839" i="2"/>
  <c r="BL839" i="2"/>
  <c r="BK839" i="2"/>
  <c r="BJ839" i="2"/>
  <c r="BI839" i="2"/>
  <c r="BD839" i="2"/>
  <c r="L839" i="2"/>
  <c r="I839" i="2"/>
  <c r="H839" i="2"/>
  <c r="E839" i="2"/>
  <c r="CH838" i="2"/>
  <c r="CG838" i="2"/>
  <c r="CF838" i="2"/>
  <c r="CE838" i="2"/>
  <c r="CD838" i="2"/>
  <c r="CC838" i="2"/>
  <c r="CB838" i="2"/>
  <c r="CA838" i="2"/>
  <c r="BZ838" i="2"/>
  <c r="BY838" i="2"/>
  <c r="BR838" i="2"/>
  <c r="BQ838" i="2"/>
  <c r="BP838" i="2"/>
  <c r="BO838" i="2"/>
  <c r="BN838" i="2"/>
  <c r="BM838" i="2"/>
  <c r="BL838" i="2"/>
  <c r="BK838" i="2"/>
  <c r="BJ838" i="2"/>
  <c r="BI838" i="2"/>
  <c r="BD838" i="2"/>
  <c r="L838" i="2"/>
  <c r="I838" i="2"/>
  <c r="H838" i="2"/>
  <c r="E838" i="2"/>
  <c r="CH837" i="2"/>
  <c r="CG837" i="2"/>
  <c r="CF837" i="2"/>
  <c r="CE837" i="2"/>
  <c r="CD837" i="2"/>
  <c r="CC837" i="2"/>
  <c r="CB837" i="2"/>
  <c r="CA837" i="2"/>
  <c r="BZ837" i="2"/>
  <c r="BY837" i="2"/>
  <c r="BR837" i="2"/>
  <c r="BQ837" i="2"/>
  <c r="BP837" i="2"/>
  <c r="BO837" i="2"/>
  <c r="BN837" i="2"/>
  <c r="BM837" i="2"/>
  <c r="BL837" i="2"/>
  <c r="BK837" i="2"/>
  <c r="BJ837" i="2"/>
  <c r="BI837" i="2"/>
  <c r="BD837" i="2"/>
  <c r="L837" i="2"/>
  <c r="I837" i="2"/>
  <c r="H837" i="2"/>
  <c r="E837" i="2"/>
  <c r="CH836" i="2"/>
  <c r="CG836" i="2"/>
  <c r="CF836" i="2"/>
  <c r="CE836" i="2"/>
  <c r="CD836" i="2"/>
  <c r="CC836" i="2"/>
  <c r="CB836" i="2"/>
  <c r="CA836" i="2"/>
  <c r="BZ836" i="2"/>
  <c r="BY836" i="2"/>
  <c r="BR836" i="2"/>
  <c r="BQ836" i="2"/>
  <c r="BP836" i="2"/>
  <c r="BO836" i="2"/>
  <c r="BN836" i="2"/>
  <c r="BM836" i="2"/>
  <c r="BL836" i="2"/>
  <c r="BK836" i="2"/>
  <c r="BJ836" i="2"/>
  <c r="BI836" i="2"/>
  <c r="BD836" i="2"/>
  <c r="L836" i="2"/>
  <c r="I836" i="2"/>
  <c r="H836" i="2"/>
  <c r="E836" i="2"/>
  <c r="CH835" i="2"/>
  <c r="CG835" i="2"/>
  <c r="CF835" i="2"/>
  <c r="CE835" i="2"/>
  <c r="CD835" i="2"/>
  <c r="CC835" i="2"/>
  <c r="CB835" i="2"/>
  <c r="CA835" i="2"/>
  <c r="BZ835" i="2"/>
  <c r="BY835" i="2"/>
  <c r="BR835" i="2"/>
  <c r="BQ835" i="2"/>
  <c r="BP835" i="2"/>
  <c r="BO835" i="2"/>
  <c r="BN835" i="2"/>
  <c r="BM835" i="2"/>
  <c r="BL835" i="2"/>
  <c r="BK835" i="2"/>
  <c r="BJ835" i="2"/>
  <c r="BI835" i="2"/>
  <c r="BD835" i="2"/>
  <c r="L835" i="2"/>
  <c r="I835" i="2"/>
  <c r="H835" i="2"/>
  <c r="E835" i="2"/>
  <c r="CH834" i="2"/>
  <c r="CG834" i="2"/>
  <c r="CF834" i="2"/>
  <c r="CE834" i="2"/>
  <c r="CD834" i="2"/>
  <c r="CC834" i="2"/>
  <c r="CB834" i="2"/>
  <c r="CA834" i="2"/>
  <c r="BZ834" i="2"/>
  <c r="BY834" i="2"/>
  <c r="BR834" i="2"/>
  <c r="BQ834" i="2"/>
  <c r="BP834" i="2"/>
  <c r="BO834" i="2"/>
  <c r="BN834" i="2"/>
  <c r="BM834" i="2"/>
  <c r="BL834" i="2"/>
  <c r="BK834" i="2"/>
  <c r="BJ834" i="2"/>
  <c r="BI834" i="2"/>
  <c r="BD834" i="2"/>
  <c r="L834" i="2"/>
  <c r="I834" i="2"/>
  <c r="H834" i="2"/>
  <c r="E834" i="2"/>
  <c r="CH833" i="2"/>
  <c r="CG833" i="2"/>
  <c r="CF833" i="2"/>
  <c r="CE833" i="2"/>
  <c r="CD833" i="2"/>
  <c r="CC833" i="2"/>
  <c r="CB833" i="2"/>
  <c r="CA833" i="2"/>
  <c r="BZ833" i="2"/>
  <c r="BY833" i="2"/>
  <c r="BR833" i="2"/>
  <c r="BQ833" i="2"/>
  <c r="BP833" i="2"/>
  <c r="BO833" i="2"/>
  <c r="BN833" i="2"/>
  <c r="BM833" i="2"/>
  <c r="BL833" i="2"/>
  <c r="BK833" i="2"/>
  <c r="BJ833" i="2"/>
  <c r="BI833" i="2"/>
  <c r="BD833" i="2"/>
  <c r="L833" i="2"/>
  <c r="I833" i="2"/>
  <c r="H833" i="2"/>
  <c r="E833" i="2"/>
  <c r="CH832" i="2"/>
  <c r="CG832" i="2"/>
  <c r="CF832" i="2"/>
  <c r="CE832" i="2"/>
  <c r="CD832" i="2"/>
  <c r="CC832" i="2"/>
  <c r="CB832" i="2"/>
  <c r="CA832" i="2"/>
  <c r="BZ832" i="2"/>
  <c r="BY832" i="2"/>
  <c r="BR832" i="2"/>
  <c r="BQ832" i="2"/>
  <c r="BP832" i="2"/>
  <c r="BO832" i="2"/>
  <c r="BN832" i="2"/>
  <c r="BM832" i="2"/>
  <c r="BL832" i="2"/>
  <c r="BK832" i="2"/>
  <c r="BJ832" i="2"/>
  <c r="BI832" i="2"/>
  <c r="BD832" i="2"/>
  <c r="L832" i="2"/>
  <c r="I832" i="2"/>
  <c r="H832" i="2"/>
  <c r="E832" i="2"/>
  <c r="CH831" i="2"/>
  <c r="CG831" i="2"/>
  <c r="CF831" i="2"/>
  <c r="CE831" i="2"/>
  <c r="CD831" i="2"/>
  <c r="CC831" i="2"/>
  <c r="CB831" i="2"/>
  <c r="CA831" i="2"/>
  <c r="BZ831" i="2"/>
  <c r="BY831" i="2"/>
  <c r="BR831" i="2"/>
  <c r="BQ831" i="2"/>
  <c r="BP831" i="2"/>
  <c r="BO831" i="2"/>
  <c r="BN831" i="2"/>
  <c r="BM831" i="2"/>
  <c r="BL831" i="2"/>
  <c r="BK831" i="2"/>
  <c r="BJ831" i="2"/>
  <c r="BI831" i="2"/>
  <c r="BD831" i="2"/>
  <c r="L831" i="2"/>
  <c r="I831" i="2"/>
  <c r="H831" i="2"/>
  <c r="E831" i="2"/>
  <c r="CH830" i="2"/>
  <c r="CG830" i="2"/>
  <c r="CF830" i="2"/>
  <c r="CE830" i="2"/>
  <c r="CD830" i="2"/>
  <c r="CC830" i="2"/>
  <c r="CB830" i="2"/>
  <c r="CA830" i="2"/>
  <c r="BZ830" i="2"/>
  <c r="BY830" i="2"/>
  <c r="BR830" i="2"/>
  <c r="BQ830" i="2"/>
  <c r="BP830" i="2"/>
  <c r="BO830" i="2"/>
  <c r="BN830" i="2"/>
  <c r="BM830" i="2"/>
  <c r="BL830" i="2"/>
  <c r="BK830" i="2"/>
  <c r="BJ830" i="2"/>
  <c r="BI830" i="2"/>
  <c r="BD830" i="2"/>
  <c r="L830" i="2"/>
  <c r="I830" i="2"/>
  <c r="H830" i="2"/>
  <c r="E830" i="2"/>
  <c r="CH829" i="2"/>
  <c r="CG829" i="2"/>
  <c r="CF829" i="2"/>
  <c r="CE829" i="2"/>
  <c r="CD829" i="2"/>
  <c r="CC829" i="2"/>
  <c r="CB829" i="2"/>
  <c r="CA829" i="2"/>
  <c r="BZ829" i="2"/>
  <c r="BY829" i="2"/>
  <c r="BR829" i="2"/>
  <c r="BQ829" i="2"/>
  <c r="BP829" i="2"/>
  <c r="BO829" i="2"/>
  <c r="BN829" i="2"/>
  <c r="BM829" i="2"/>
  <c r="BL829" i="2"/>
  <c r="BK829" i="2"/>
  <c r="BJ829" i="2"/>
  <c r="BI829" i="2"/>
  <c r="BD829" i="2"/>
  <c r="L829" i="2"/>
  <c r="I829" i="2"/>
  <c r="H829" i="2"/>
  <c r="E829" i="2"/>
  <c r="CH828" i="2"/>
  <c r="CG828" i="2"/>
  <c r="CF828" i="2"/>
  <c r="CE828" i="2"/>
  <c r="CD828" i="2"/>
  <c r="CC828" i="2"/>
  <c r="CB828" i="2"/>
  <c r="CA828" i="2"/>
  <c r="BZ828" i="2"/>
  <c r="BY828" i="2"/>
  <c r="BR828" i="2"/>
  <c r="BQ828" i="2"/>
  <c r="BP828" i="2"/>
  <c r="BO828" i="2"/>
  <c r="BN828" i="2"/>
  <c r="BM828" i="2"/>
  <c r="BL828" i="2"/>
  <c r="BK828" i="2"/>
  <c r="BJ828" i="2"/>
  <c r="BI828" i="2"/>
  <c r="BD828" i="2"/>
  <c r="L828" i="2"/>
  <c r="I828" i="2"/>
  <c r="H828" i="2"/>
  <c r="E828" i="2"/>
  <c r="CH827" i="2"/>
  <c r="CG827" i="2"/>
  <c r="CF827" i="2"/>
  <c r="CE827" i="2"/>
  <c r="CD827" i="2"/>
  <c r="CC827" i="2"/>
  <c r="CB827" i="2"/>
  <c r="CA827" i="2"/>
  <c r="BZ827" i="2"/>
  <c r="BY827" i="2"/>
  <c r="BR827" i="2"/>
  <c r="BQ827" i="2"/>
  <c r="BP827" i="2"/>
  <c r="BO827" i="2"/>
  <c r="BN827" i="2"/>
  <c r="BM827" i="2"/>
  <c r="BL827" i="2"/>
  <c r="BK827" i="2"/>
  <c r="BJ827" i="2"/>
  <c r="BI827" i="2"/>
  <c r="BD827" i="2"/>
  <c r="L827" i="2"/>
  <c r="I827" i="2"/>
  <c r="H827" i="2"/>
  <c r="E827" i="2"/>
  <c r="CH826" i="2"/>
  <c r="CG826" i="2"/>
  <c r="CF826" i="2"/>
  <c r="CE826" i="2"/>
  <c r="CD826" i="2"/>
  <c r="CC826" i="2"/>
  <c r="CB826" i="2"/>
  <c r="CA826" i="2"/>
  <c r="BZ826" i="2"/>
  <c r="BY826" i="2"/>
  <c r="BR826" i="2"/>
  <c r="BQ826" i="2"/>
  <c r="BP826" i="2"/>
  <c r="BO826" i="2"/>
  <c r="BN826" i="2"/>
  <c r="BM826" i="2"/>
  <c r="BL826" i="2"/>
  <c r="BK826" i="2"/>
  <c r="BJ826" i="2"/>
  <c r="BI826" i="2"/>
  <c r="BD826" i="2"/>
  <c r="L826" i="2"/>
  <c r="I826" i="2"/>
  <c r="H826" i="2"/>
  <c r="E826" i="2"/>
  <c r="CH825" i="2"/>
  <c r="CG825" i="2"/>
  <c r="CF825" i="2"/>
  <c r="CE825" i="2"/>
  <c r="CD825" i="2"/>
  <c r="CC825" i="2"/>
  <c r="CB825" i="2"/>
  <c r="CA825" i="2"/>
  <c r="BZ825" i="2"/>
  <c r="BY825" i="2"/>
  <c r="BR825" i="2"/>
  <c r="BQ825" i="2"/>
  <c r="BP825" i="2"/>
  <c r="BO825" i="2"/>
  <c r="BN825" i="2"/>
  <c r="BM825" i="2"/>
  <c r="BL825" i="2"/>
  <c r="BK825" i="2"/>
  <c r="BJ825" i="2"/>
  <c r="BI825" i="2"/>
  <c r="BD825" i="2"/>
  <c r="L825" i="2"/>
  <c r="I825" i="2"/>
  <c r="H825" i="2"/>
  <c r="E825" i="2"/>
  <c r="CH824" i="2"/>
  <c r="CG824" i="2"/>
  <c r="CF824" i="2"/>
  <c r="CE824" i="2"/>
  <c r="CD824" i="2"/>
  <c r="CC824" i="2"/>
  <c r="CB824" i="2"/>
  <c r="CA824" i="2"/>
  <c r="BZ824" i="2"/>
  <c r="BY824" i="2"/>
  <c r="BR824" i="2"/>
  <c r="BQ824" i="2"/>
  <c r="BP824" i="2"/>
  <c r="BO824" i="2"/>
  <c r="BN824" i="2"/>
  <c r="BM824" i="2"/>
  <c r="BL824" i="2"/>
  <c r="BK824" i="2"/>
  <c r="BJ824" i="2"/>
  <c r="BI824" i="2"/>
  <c r="BD824" i="2"/>
  <c r="L824" i="2"/>
  <c r="I824" i="2"/>
  <c r="H824" i="2"/>
  <c r="E824" i="2"/>
  <c r="CH823" i="2"/>
  <c r="CG823" i="2"/>
  <c r="CF823" i="2"/>
  <c r="CE823" i="2"/>
  <c r="CD823" i="2"/>
  <c r="CC823" i="2"/>
  <c r="CB823" i="2"/>
  <c r="CA823" i="2"/>
  <c r="BZ823" i="2"/>
  <c r="BY823" i="2"/>
  <c r="BR823" i="2"/>
  <c r="BQ823" i="2"/>
  <c r="BP823" i="2"/>
  <c r="BO823" i="2"/>
  <c r="BN823" i="2"/>
  <c r="BM823" i="2"/>
  <c r="BL823" i="2"/>
  <c r="BK823" i="2"/>
  <c r="BJ823" i="2"/>
  <c r="BI823" i="2"/>
  <c r="BD823" i="2"/>
  <c r="L823" i="2"/>
  <c r="I823" i="2"/>
  <c r="H823" i="2"/>
  <c r="E823" i="2"/>
  <c r="CH822" i="2"/>
  <c r="CG822" i="2"/>
  <c r="CF822" i="2"/>
  <c r="CE822" i="2"/>
  <c r="CD822" i="2"/>
  <c r="CC822" i="2"/>
  <c r="CB822" i="2"/>
  <c r="CA822" i="2"/>
  <c r="BZ822" i="2"/>
  <c r="BY822" i="2"/>
  <c r="BR822" i="2"/>
  <c r="BQ822" i="2"/>
  <c r="BP822" i="2"/>
  <c r="BO822" i="2"/>
  <c r="BN822" i="2"/>
  <c r="BM822" i="2"/>
  <c r="BL822" i="2"/>
  <c r="BK822" i="2"/>
  <c r="BJ822" i="2"/>
  <c r="BI822" i="2"/>
  <c r="BD822" i="2"/>
  <c r="L822" i="2"/>
  <c r="I822" i="2"/>
  <c r="H822" i="2"/>
  <c r="E822" i="2"/>
  <c r="CH821" i="2"/>
  <c r="CG821" i="2"/>
  <c r="CF821" i="2"/>
  <c r="CE821" i="2"/>
  <c r="CD821" i="2"/>
  <c r="CC821" i="2"/>
  <c r="CB821" i="2"/>
  <c r="CA821" i="2"/>
  <c r="BZ821" i="2"/>
  <c r="BY821" i="2"/>
  <c r="BR821" i="2"/>
  <c r="BQ821" i="2"/>
  <c r="BP821" i="2"/>
  <c r="BO821" i="2"/>
  <c r="BN821" i="2"/>
  <c r="BM821" i="2"/>
  <c r="BL821" i="2"/>
  <c r="BK821" i="2"/>
  <c r="BJ821" i="2"/>
  <c r="BI821" i="2"/>
  <c r="BD821" i="2"/>
  <c r="L821" i="2"/>
  <c r="I821" i="2"/>
  <c r="H821" i="2"/>
  <c r="E821" i="2"/>
  <c r="CH820" i="2"/>
  <c r="CG820" i="2"/>
  <c r="CF820" i="2"/>
  <c r="CE820" i="2"/>
  <c r="CD820" i="2"/>
  <c r="CC820" i="2"/>
  <c r="CB820" i="2"/>
  <c r="CA820" i="2"/>
  <c r="BZ820" i="2"/>
  <c r="BY820" i="2"/>
  <c r="BR820" i="2"/>
  <c r="BQ820" i="2"/>
  <c r="BP820" i="2"/>
  <c r="BO820" i="2"/>
  <c r="BN820" i="2"/>
  <c r="BM820" i="2"/>
  <c r="BL820" i="2"/>
  <c r="BK820" i="2"/>
  <c r="BJ820" i="2"/>
  <c r="BI820" i="2"/>
  <c r="BD820" i="2"/>
  <c r="L820" i="2"/>
  <c r="I820" i="2"/>
  <c r="H820" i="2"/>
  <c r="E820" i="2"/>
  <c r="CH819" i="2"/>
  <c r="CG819" i="2"/>
  <c r="CF819" i="2"/>
  <c r="CE819" i="2"/>
  <c r="CD819" i="2"/>
  <c r="CC819" i="2"/>
  <c r="CB819" i="2"/>
  <c r="CA819" i="2"/>
  <c r="BZ819" i="2"/>
  <c r="BY819" i="2"/>
  <c r="BR819" i="2"/>
  <c r="BQ819" i="2"/>
  <c r="BP819" i="2"/>
  <c r="BO819" i="2"/>
  <c r="BN819" i="2"/>
  <c r="BM819" i="2"/>
  <c r="BL819" i="2"/>
  <c r="BK819" i="2"/>
  <c r="BJ819" i="2"/>
  <c r="BI819" i="2"/>
  <c r="BD819" i="2"/>
  <c r="L819" i="2"/>
  <c r="I819" i="2"/>
  <c r="H819" i="2"/>
  <c r="E819" i="2"/>
  <c r="CH818" i="2"/>
  <c r="CG818" i="2"/>
  <c r="CF818" i="2"/>
  <c r="CE818" i="2"/>
  <c r="CD818" i="2"/>
  <c r="CC818" i="2"/>
  <c r="CB818" i="2"/>
  <c r="CA818" i="2"/>
  <c r="BZ818" i="2"/>
  <c r="BY818" i="2"/>
  <c r="BR818" i="2"/>
  <c r="BQ818" i="2"/>
  <c r="BP818" i="2"/>
  <c r="BO818" i="2"/>
  <c r="BN818" i="2"/>
  <c r="BM818" i="2"/>
  <c r="BL818" i="2"/>
  <c r="BK818" i="2"/>
  <c r="BJ818" i="2"/>
  <c r="BI818" i="2"/>
  <c r="BD818" i="2"/>
  <c r="L818" i="2"/>
  <c r="I818" i="2"/>
  <c r="H818" i="2"/>
  <c r="E818" i="2"/>
  <c r="CH817" i="2"/>
  <c r="CG817" i="2"/>
  <c r="CF817" i="2"/>
  <c r="CE817" i="2"/>
  <c r="CD817" i="2"/>
  <c r="CC817" i="2"/>
  <c r="CB817" i="2"/>
  <c r="CA817" i="2"/>
  <c r="BZ817" i="2"/>
  <c r="BY817" i="2"/>
  <c r="BR817" i="2"/>
  <c r="BQ817" i="2"/>
  <c r="BP817" i="2"/>
  <c r="BO817" i="2"/>
  <c r="BN817" i="2"/>
  <c r="BM817" i="2"/>
  <c r="BL817" i="2"/>
  <c r="BK817" i="2"/>
  <c r="BJ817" i="2"/>
  <c r="BI817" i="2"/>
  <c r="BD817" i="2"/>
  <c r="L817" i="2"/>
  <c r="I817" i="2"/>
  <c r="H817" i="2"/>
  <c r="E817" i="2"/>
  <c r="CH816" i="2"/>
  <c r="CG816" i="2"/>
  <c r="CF816" i="2"/>
  <c r="CE816" i="2"/>
  <c r="CD816" i="2"/>
  <c r="CC816" i="2"/>
  <c r="CB816" i="2"/>
  <c r="CA816" i="2"/>
  <c r="BZ816" i="2"/>
  <c r="BY816" i="2"/>
  <c r="BR816" i="2"/>
  <c r="BQ816" i="2"/>
  <c r="BP816" i="2"/>
  <c r="BO816" i="2"/>
  <c r="BN816" i="2"/>
  <c r="BM816" i="2"/>
  <c r="BL816" i="2"/>
  <c r="BK816" i="2"/>
  <c r="BJ816" i="2"/>
  <c r="BI816" i="2"/>
  <c r="BD816" i="2"/>
  <c r="L816" i="2"/>
  <c r="I816" i="2"/>
  <c r="H816" i="2"/>
  <c r="E816" i="2"/>
  <c r="CH815" i="2"/>
  <c r="CG815" i="2"/>
  <c r="CF815" i="2"/>
  <c r="CE815" i="2"/>
  <c r="CD815" i="2"/>
  <c r="CC815" i="2"/>
  <c r="CB815" i="2"/>
  <c r="CA815" i="2"/>
  <c r="BZ815" i="2"/>
  <c r="BY815" i="2"/>
  <c r="BR815" i="2"/>
  <c r="BQ815" i="2"/>
  <c r="BP815" i="2"/>
  <c r="BO815" i="2"/>
  <c r="BN815" i="2"/>
  <c r="BM815" i="2"/>
  <c r="BL815" i="2"/>
  <c r="BK815" i="2"/>
  <c r="BJ815" i="2"/>
  <c r="BI815" i="2"/>
  <c r="BD815" i="2"/>
  <c r="L815" i="2"/>
  <c r="I815" i="2"/>
  <c r="H815" i="2"/>
  <c r="E815" i="2"/>
  <c r="CH814" i="2"/>
  <c r="CG814" i="2"/>
  <c r="CF814" i="2"/>
  <c r="CE814" i="2"/>
  <c r="CD814" i="2"/>
  <c r="CC814" i="2"/>
  <c r="CB814" i="2"/>
  <c r="CA814" i="2"/>
  <c r="BZ814" i="2"/>
  <c r="BY814" i="2"/>
  <c r="BR814" i="2"/>
  <c r="BQ814" i="2"/>
  <c r="BP814" i="2"/>
  <c r="BO814" i="2"/>
  <c r="BN814" i="2"/>
  <c r="BM814" i="2"/>
  <c r="BL814" i="2"/>
  <c r="BK814" i="2"/>
  <c r="BJ814" i="2"/>
  <c r="BI814" i="2"/>
  <c r="BD814" i="2"/>
  <c r="L814" i="2"/>
  <c r="I814" i="2"/>
  <c r="H814" i="2"/>
  <c r="E814" i="2"/>
  <c r="CH813" i="2"/>
  <c r="CG813" i="2"/>
  <c r="CF813" i="2"/>
  <c r="CE813" i="2"/>
  <c r="CD813" i="2"/>
  <c r="CC813" i="2"/>
  <c r="CB813" i="2"/>
  <c r="CA813" i="2"/>
  <c r="BZ813" i="2"/>
  <c r="BY813" i="2"/>
  <c r="BR813" i="2"/>
  <c r="BQ813" i="2"/>
  <c r="BP813" i="2"/>
  <c r="BO813" i="2"/>
  <c r="BN813" i="2"/>
  <c r="BM813" i="2"/>
  <c r="BL813" i="2"/>
  <c r="BK813" i="2"/>
  <c r="BJ813" i="2"/>
  <c r="BI813" i="2"/>
  <c r="BD813" i="2"/>
  <c r="L813" i="2"/>
  <c r="I813" i="2"/>
  <c r="H813" i="2"/>
  <c r="E813" i="2"/>
  <c r="CH812" i="2"/>
  <c r="CG812" i="2"/>
  <c r="CF812" i="2"/>
  <c r="CE812" i="2"/>
  <c r="CD812" i="2"/>
  <c r="CC812" i="2"/>
  <c r="CB812" i="2"/>
  <c r="CA812" i="2"/>
  <c r="BZ812" i="2"/>
  <c r="BY812" i="2"/>
  <c r="BR812" i="2"/>
  <c r="BQ812" i="2"/>
  <c r="BP812" i="2"/>
  <c r="BO812" i="2"/>
  <c r="BN812" i="2"/>
  <c r="BM812" i="2"/>
  <c r="BL812" i="2"/>
  <c r="BK812" i="2"/>
  <c r="BJ812" i="2"/>
  <c r="BI812" i="2"/>
  <c r="BD812" i="2"/>
  <c r="L812" i="2"/>
  <c r="I812" i="2"/>
  <c r="H812" i="2"/>
  <c r="E812" i="2"/>
  <c r="CH811" i="2"/>
  <c r="CG811" i="2"/>
  <c r="CF811" i="2"/>
  <c r="CE811" i="2"/>
  <c r="CD811" i="2"/>
  <c r="CC811" i="2"/>
  <c r="CB811" i="2"/>
  <c r="CA811" i="2"/>
  <c r="BZ811" i="2"/>
  <c r="BY811" i="2"/>
  <c r="BR811" i="2"/>
  <c r="BQ811" i="2"/>
  <c r="BP811" i="2"/>
  <c r="BO811" i="2"/>
  <c r="BN811" i="2"/>
  <c r="BM811" i="2"/>
  <c r="BL811" i="2"/>
  <c r="BK811" i="2"/>
  <c r="BJ811" i="2"/>
  <c r="BI811" i="2"/>
  <c r="BD811" i="2"/>
  <c r="L811" i="2"/>
  <c r="I811" i="2"/>
  <c r="H811" i="2"/>
  <c r="E811" i="2"/>
  <c r="CH810" i="2"/>
  <c r="CG810" i="2"/>
  <c r="CF810" i="2"/>
  <c r="CE810" i="2"/>
  <c r="CD810" i="2"/>
  <c r="CC810" i="2"/>
  <c r="CB810" i="2"/>
  <c r="CA810" i="2"/>
  <c r="BZ810" i="2"/>
  <c r="BY810" i="2"/>
  <c r="BR810" i="2"/>
  <c r="BQ810" i="2"/>
  <c r="BP810" i="2"/>
  <c r="BO810" i="2"/>
  <c r="BN810" i="2"/>
  <c r="BM810" i="2"/>
  <c r="BL810" i="2"/>
  <c r="BK810" i="2"/>
  <c r="BJ810" i="2"/>
  <c r="BI810" i="2"/>
  <c r="BD810" i="2"/>
  <c r="L810" i="2"/>
  <c r="I810" i="2"/>
  <c r="H810" i="2"/>
  <c r="E810" i="2"/>
  <c r="CH809" i="2"/>
  <c r="CG809" i="2"/>
  <c r="CF809" i="2"/>
  <c r="CE809" i="2"/>
  <c r="CD809" i="2"/>
  <c r="CC809" i="2"/>
  <c r="CB809" i="2"/>
  <c r="CA809" i="2"/>
  <c r="BZ809" i="2"/>
  <c r="BY809" i="2"/>
  <c r="BR809" i="2"/>
  <c r="BQ809" i="2"/>
  <c r="BP809" i="2"/>
  <c r="BO809" i="2"/>
  <c r="BN809" i="2"/>
  <c r="BM809" i="2"/>
  <c r="BL809" i="2"/>
  <c r="BK809" i="2"/>
  <c r="BJ809" i="2"/>
  <c r="BI809" i="2"/>
  <c r="BD809" i="2"/>
  <c r="L809" i="2"/>
  <c r="I809" i="2"/>
  <c r="H809" i="2"/>
  <c r="E809" i="2"/>
  <c r="CH808" i="2"/>
  <c r="CG808" i="2"/>
  <c r="CF808" i="2"/>
  <c r="CE808" i="2"/>
  <c r="CD808" i="2"/>
  <c r="CC808" i="2"/>
  <c r="CB808" i="2"/>
  <c r="CA808" i="2"/>
  <c r="BZ808" i="2"/>
  <c r="BY808" i="2"/>
  <c r="BR808" i="2"/>
  <c r="BQ808" i="2"/>
  <c r="BP808" i="2"/>
  <c r="BO808" i="2"/>
  <c r="BN808" i="2"/>
  <c r="BM808" i="2"/>
  <c r="BL808" i="2"/>
  <c r="BK808" i="2"/>
  <c r="BJ808" i="2"/>
  <c r="BI808" i="2"/>
  <c r="BD808" i="2"/>
  <c r="L808" i="2"/>
  <c r="I808" i="2"/>
  <c r="H808" i="2"/>
  <c r="E808" i="2"/>
  <c r="CH807" i="2"/>
  <c r="CG807" i="2"/>
  <c r="CF807" i="2"/>
  <c r="CE807" i="2"/>
  <c r="CD807" i="2"/>
  <c r="CC807" i="2"/>
  <c r="CB807" i="2"/>
  <c r="CA807" i="2"/>
  <c r="BZ807" i="2"/>
  <c r="BY807" i="2"/>
  <c r="BR807" i="2"/>
  <c r="BQ807" i="2"/>
  <c r="BP807" i="2"/>
  <c r="BO807" i="2"/>
  <c r="BN807" i="2"/>
  <c r="BM807" i="2"/>
  <c r="BL807" i="2"/>
  <c r="BK807" i="2"/>
  <c r="BJ807" i="2"/>
  <c r="BI807" i="2"/>
  <c r="BD807" i="2"/>
  <c r="L807" i="2"/>
  <c r="I807" i="2"/>
  <c r="H807" i="2"/>
  <c r="E807" i="2"/>
  <c r="CH806" i="2"/>
  <c r="CG806" i="2"/>
  <c r="CF806" i="2"/>
  <c r="CE806" i="2"/>
  <c r="CD806" i="2"/>
  <c r="CC806" i="2"/>
  <c r="CB806" i="2"/>
  <c r="CA806" i="2"/>
  <c r="BZ806" i="2"/>
  <c r="BY806" i="2"/>
  <c r="BR806" i="2"/>
  <c r="BQ806" i="2"/>
  <c r="BP806" i="2"/>
  <c r="BO806" i="2"/>
  <c r="BN806" i="2"/>
  <c r="BM806" i="2"/>
  <c r="BL806" i="2"/>
  <c r="BK806" i="2"/>
  <c r="BJ806" i="2"/>
  <c r="BI806" i="2"/>
  <c r="BD806" i="2"/>
  <c r="L806" i="2"/>
  <c r="I806" i="2"/>
  <c r="H806" i="2"/>
  <c r="E806" i="2"/>
  <c r="CH805" i="2"/>
  <c r="CG805" i="2"/>
  <c r="CF805" i="2"/>
  <c r="CE805" i="2"/>
  <c r="CD805" i="2"/>
  <c r="CC805" i="2"/>
  <c r="CB805" i="2"/>
  <c r="CA805" i="2"/>
  <c r="BZ805" i="2"/>
  <c r="BY805" i="2"/>
  <c r="BR805" i="2"/>
  <c r="BQ805" i="2"/>
  <c r="BP805" i="2"/>
  <c r="BO805" i="2"/>
  <c r="BN805" i="2"/>
  <c r="BM805" i="2"/>
  <c r="BL805" i="2"/>
  <c r="BK805" i="2"/>
  <c r="BJ805" i="2"/>
  <c r="BI805" i="2"/>
  <c r="BD805" i="2"/>
  <c r="L805" i="2"/>
  <c r="I805" i="2"/>
  <c r="H805" i="2"/>
  <c r="E805" i="2"/>
  <c r="CH804" i="2"/>
  <c r="CG804" i="2"/>
  <c r="CF804" i="2"/>
  <c r="CE804" i="2"/>
  <c r="CD804" i="2"/>
  <c r="CC804" i="2"/>
  <c r="CB804" i="2"/>
  <c r="CA804" i="2"/>
  <c r="BZ804" i="2"/>
  <c r="BY804" i="2"/>
  <c r="BR804" i="2"/>
  <c r="BQ804" i="2"/>
  <c r="BP804" i="2"/>
  <c r="BO804" i="2"/>
  <c r="BN804" i="2"/>
  <c r="BM804" i="2"/>
  <c r="BL804" i="2"/>
  <c r="BK804" i="2"/>
  <c r="BJ804" i="2"/>
  <c r="BI804" i="2"/>
  <c r="BD804" i="2"/>
  <c r="L804" i="2"/>
  <c r="I804" i="2"/>
  <c r="H804" i="2"/>
  <c r="E804" i="2"/>
  <c r="CH803" i="2"/>
  <c r="CG803" i="2"/>
  <c r="CF803" i="2"/>
  <c r="CE803" i="2"/>
  <c r="CD803" i="2"/>
  <c r="CC803" i="2"/>
  <c r="CB803" i="2"/>
  <c r="CA803" i="2"/>
  <c r="BZ803" i="2"/>
  <c r="BY803" i="2"/>
  <c r="BR803" i="2"/>
  <c r="BQ803" i="2"/>
  <c r="BP803" i="2"/>
  <c r="BO803" i="2"/>
  <c r="BN803" i="2"/>
  <c r="BM803" i="2"/>
  <c r="BL803" i="2"/>
  <c r="BK803" i="2"/>
  <c r="BJ803" i="2"/>
  <c r="BI803" i="2"/>
  <c r="BD803" i="2"/>
  <c r="L803" i="2"/>
  <c r="I803" i="2"/>
  <c r="H803" i="2"/>
  <c r="E803" i="2"/>
  <c r="CH802" i="2"/>
  <c r="CG802" i="2"/>
  <c r="CF802" i="2"/>
  <c r="CE802" i="2"/>
  <c r="CD802" i="2"/>
  <c r="CC802" i="2"/>
  <c r="CB802" i="2"/>
  <c r="CA802" i="2"/>
  <c r="BZ802" i="2"/>
  <c r="BY802" i="2"/>
  <c r="BR802" i="2"/>
  <c r="BQ802" i="2"/>
  <c r="BP802" i="2"/>
  <c r="BO802" i="2"/>
  <c r="BN802" i="2"/>
  <c r="BM802" i="2"/>
  <c r="BL802" i="2"/>
  <c r="BK802" i="2"/>
  <c r="BJ802" i="2"/>
  <c r="BI802" i="2"/>
  <c r="BD802" i="2"/>
  <c r="L802" i="2"/>
  <c r="I802" i="2"/>
  <c r="H802" i="2"/>
  <c r="E802" i="2"/>
  <c r="CH801" i="2"/>
  <c r="CG801" i="2"/>
  <c r="CF801" i="2"/>
  <c r="CE801" i="2"/>
  <c r="CD801" i="2"/>
  <c r="CC801" i="2"/>
  <c r="CB801" i="2"/>
  <c r="CA801" i="2"/>
  <c r="BZ801" i="2"/>
  <c r="BY801" i="2"/>
  <c r="BR801" i="2"/>
  <c r="BQ801" i="2"/>
  <c r="BP801" i="2"/>
  <c r="BO801" i="2"/>
  <c r="BN801" i="2"/>
  <c r="BM801" i="2"/>
  <c r="BL801" i="2"/>
  <c r="BK801" i="2"/>
  <c r="BJ801" i="2"/>
  <c r="BI801" i="2"/>
  <c r="BD801" i="2"/>
  <c r="L801" i="2"/>
  <c r="I801" i="2"/>
  <c r="H801" i="2"/>
  <c r="E801" i="2"/>
  <c r="CH800" i="2"/>
  <c r="CG800" i="2"/>
  <c r="CF800" i="2"/>
  <c r="CE800" i="2"/>
  <c r="CD800" i="2"/>
  <c r="CC800" i="2"/>
  <c r="CB800" i="2"/>
  <c r="CA800" i="2"/>
  <c r="BZ800" i="2"/>
  <c r="BY800" i="2"/>
  <c r="BR800" i="2"/>
  <c r="BQ800" i="2"/>
  <c r="BP800" i="2"/>
  <c r="BO800" i="2"/>
  <c r="BN800" i="2"/>
  <c r="BM800" i="2"/>
  <c r="BL800" i="2"/>
  <c r="BK800" i="2"/>
  <c r="BJ800" i="2"/>
  <c r="BI800" i="2"/>
  <c r="BD800" i="2"/>
  <c r="L800" i="2"/>
  <c r="I800" i="2"/>
  <c r="H800" i="2"/>
  <c r="E800" i="2"/>
  <c r="CH799" i="2"/>
  <c r="CG799" i="2"/>
  <c r="CF799" i="2"/>
  <c r="CE799" i="2"/>
  <c r="CD799" i="2"/>
  <c r="CC799" i="2"/>
  <c r="CB799" i="2"/>
  <c r="CA799" i="2"/>
  <c r="BZ799" i="2"/>
  <c r="BY799" i="2"/>
  <c r="BR799" i="2"/>
  <c r="BQ799" i="2"/>
  <c r="BP799" i="2"/>
  <c r="BO799" i="2"/>
  <c r="BN799" i="2"/>
  <c r="BM799" i="2"/>
  <c r="BL799" i="2"/>
  <c r="BK799" i="2"/>
  <c r="BJ799" i="2"/>
  <c r="BI799" i="2"/>
  <c r="BD799" i="2"/>
  <c r="L799" i="2"/>
  <c r="I799" i="2"/>
  <c r="H799" i="2"/>
  <c r="E799" i="2"/>
  <c r="CH798" i="2"/>
  <c r="CG798" i="2"/>
  <c r="CF798" i="2"/>
  <c r="CE798" i="2"/>
  <c r="CD798" i="2"/>
  <c r="CC798" i="2"/>
  <c r="CB798" i="2"/>
  <c r="CA798" i="2"/>
  <c r="BZ798" i="2"/>
  <c r="BY798" i="2"/>
  <c r="BR798" i="2"/>
  <c r="BQ798" i="2"/>
  <c r="BP798" i="2"/>
  <c r="BO798" i="2"/>
  <c r="BN798" i="2"/>
  <c r="BM798" i="2"/>
  <c r="BL798" i="2"/>
  <c r="BK798" i="2"/>
  <c r="BJ798" i="2"/>
  <c r="BI798" i="2"/>
  <c r="BD798" i="2"/>
  <c r="L798" i="2"/>
  <c r="I798" i="2"/>
  <c r="H798" i="2"/>
  <c r="E798" i="2"/>
  <c r="CH797" i="2"/>
  <c r="CG797" i="2"/>
  <c r="CF797" i="2"/>
  <c r="CE797" i="2"/>
  <c r="CD797" i="2"/>
  <c r="CC797" i="2"/>
  <c r="CB797" i="2"/>
  <c r="CA797" i="2"/>
  <c r="BZ797" i="2"/>
  <c r="BY797" i="2"/>
  <c r="BR797" i="2"/>
  <c r="BQ797" i="2"/>
  <c r="BP797" i="2"/>
  <c r="BO797" i="2"/>
  <c r="BN797" i="2"/>
  <c r="BM797" i="2"/>
  <c r="BL797" i="2"/>
  <c r="BK797" i="2"/>
  <c r="BJ797" i="2"/>
  <c r="BI797" i="2"/>
  <c r="BD797" i="2"/>
  <c r="L797" i="2"/>
  <c r="I797" i="2"/>
  <c r="H797" i="2"/>
  <c r="E797" i="2"/>
  <c r="CH796" i="2"/>
  <c r="CG796" i="2"/>
  <c r="CF796" i="2"/>
  <c r="CE796" i="2"/>
  <c r="CD796" i="2"/>
  <c r="CC796" i="2"/>
  <c r="CB796" i="2"/>
  <c r="CA796" i="2"/>
  <c r="BZ796" i="2"/>
  <c r="BY796" i="2"/>
  <c r="BR796" i="2"/>
  <c r="BQ796" i="2"/>
  <c r="BP796" i="2"/>
  <c r="BO796" i="2"/>
  <c r="BN796" i="2"/>
  <c r="BM796" i="2"/>
  <c r="BL796" i="2"/>
  <c r="BK796" i="2"/>
  <c r="BJ796" i="2"/>
  <c r="BI796" i="2"/>
  <c r="BD796" i="2"/>
  <c r="L796" i="2"/>
  <c r="I796" i="2"/>
  <c r="H796" i="2"/>
  <c r="E796" i="2"/>
  <c r="CH795" i="2"/>
  <c r="CG795" i="2"/>
  <c r="CF795" i="2"/>
  <c r="CE795" i="2"/>
  <c r="CD795" i="2"/>
  <c r="CC795" i="2"/>
  <c r="CB795" i="2"/>
  <c r="CA795" i="2"/>
  <c r="BZ795" i="2"/>
  <c r="BY795" i="2"/>
  <c r="BR795" i="2"/>
  <c r="BQ795" i="2"/>
  <c r="BP795" i="2"/>
  <c r="BO795" i="2"/>
  <c r="BN795" i="2"/>
  <c r="BM795" i="2"/>
  <c r="BL795" i="2"/>
  <c r="BK795" i="2"/>
  <c r="BJ795" i="2"/>
  <c r="BI795" i="2"/>
  <c r="BD795" i="2"/>
  <c r="L795" i="2"/>
  <c r="I795" i="2"/>
  <c r="H795" i="2"/>
  <c r="E795" i="2"/>
  <c r="CH794" i="2"/>
  <c r="CG794" i="2"/>
  <c r="CF794" i="2"/>
  <c r="CE794" i="2"/>
  <c r="CD794" i="2"/>
  <c r="CC794" i="2"/>
  <c r="CB794" i="2"/>
  <c r="CA794" i="2"/>
  <c r="BZ794" i="2"/>
  <c r="BY794" i="2"/>
  <c r="BR794" i="2"/>
  <c r="BQ794" i="2"/>
  <c r="BP794" i="2"/>
  <c r="BO794" i="2"/>
  <c r="BN794" i="2"/>
  <c r="BM794" i="2"/>
  <c r="BL794" i="2"/>
  <c r="BK794" i="2"/>
  <c r="BJ794" i="2"/>
  <c r="BI794" i="2"/>
  <c r="BD794" i="2"/>
  <c r="L794" i="2"/>
  <c r="I794" i="2"/>
  <c r="H794" i="2"/>
  <c r="E794" i="2"/>
  <c r="CH793" i="2"/>
  <c r="CG793" i="2"/>
  <c r="CF793" i="2"/>
  <c r="CE793" i="2"/>
  <c r="CD793" i="2"/>
  <c r="CC793" i="2"/>
  <c r="CB793" i="2"/>
  <c r="CA793" i="2"/>
  <c r="BZ793" i="2"/>
  <c r="BY793" i="2"/>
  <c r="BR793" i="2"/>
  <c r="BQ793" i="2"/>
  <c r="BP793" i="2"/>
  <c r="BO793" i="2"/>
  <c r="BN793" i="2"/>
  <c r="BM793" i="2"/>
  <c r="BL793" i="2"/>
  <c r="BK793" i="2"/>
  <c r="BJ793" i="2"/>
  <c r="BI793" i="2"/>
  <c r="BD793" i="2"/>
  <c r="L793" i="2"/>
  <c r="I793" i="2"/>
  <c r="H793" i="2"/>
  <c r="E793" i="2"/>
  <c r="CH792" i="2"/>
  <c r="CG792" i="2"/>
  <c r="CF792" i="2"/>
  <c r="CE792" i="2"/>
  <c r="CD792" i="2"/>
  <c r="CC792" i="2"/>
  <c r="CB792" i="2"/>
  <c r="CA792" i="2"/>
  <c r="BZ792" i="2"/>
  <c r="BY792" i="2"/>
  <c r="BR792" i="2"/>
  <c r="BQ792" i="2"/>
  <c r="BP792" i="2"/>
  <c r="BO792" i="2"/>
  <c r="BN792" i="2"/>
  <c r="BM792" i="2"/>
  <c r="BL792" i="2"/>
  <c r="BK792" i="2"/>
  <c r="BJ792" i="2"/>
  <c r="BI792" i="2"/>
  <c r="BD792" i="2"/>
  <c r="L792" i="2"/>
  <c r="I792" i="2"/>
  <c r="H792" i="2"/>
  <c r="E792" i="2"/>
  <c r="CH791" i="2"/>
  <c r="CG791" i="2"/>
  <c r="CF791" i="2"/>
  <c r="CE791" i="2"/>
  <c r="CD791" i="2"/>
  <c r="CC791" i="2"/>
  <c r="CB791" i="2"/>
  <c r="CA791" i="2"/>
  <c r="BZ791" i="2"/>
  <c r="BY791" i="2"/>
  <c r="BR791" i="2"/>
  <c r="BQ791" i="2"/>
  <c r="BP791" i="2"/>
  <c r="BO791" i="2"/>
  <c r="BN791" i="2"/>
  <c r="BM791" i="2"/>
  <c r="BL791" i="2"/>
  <c r="BK791" i="2"/>
  <c r="BJ791" i="2"/>
  <c r="BI791" i="2"/>
  <c r="BD791" i="2"/>
  <c r="L791" i="2"/>
  <c r="I791" i="2"/>
  <c r="H791" i="2"/>
  <c r="E791" i="2"/>
  <c r="CH790" i="2"/>
  <c r="CG790" i="2"/>
  <c r="CF790" i="2"/>
  <c r="CE790" i="2"/>
  <c r="CD790" i="2"/>
  <c r="CC790" i="2"/>
  <c r="CB790" i="2"/>
  <c r="CA790" i="2"/>
  <c r="BZ790" i="2"/>
  <c r="BY790" i="2"/>
  <c r="BR790" i="2"/>
  <c r="BQ790" i="2"/>
  <c r="BP790" i="2"/>
  <c r="BO790" i="2"/>
  <c r="BN790" i="2"/>
  <c r="BM790" i="2"/>
  <c r="BL790" i="2"/>
  <c r="BK790" i="2"/>
  <c r="BJ790" i="2"/>
  <c r="BI790" i="2"/>
  <c r="BD790" i="2"/>
  <c r="L790" i="2"/>
  <c r="I790" i="2"/>
  <c r="H790" i="2"/>
  <c r="E790" i="2"/>
  <c r="CH789" i="2"/>
  <c r="CG789" i="2"/>
  <c r="CF789" i="2"/>
  <c r="CE789" i="2"/>
  <c r="CD789" i="2"/>
  <c r="CC789" i="2"/>
  <c r="CB789" i="2"/>
  <c r="CA789" i="2"/>
  <c r="BZ789" i="2"/>
  <c r="BY789" i="2"/>
  <c r="BR789" i="2"/>
  <c r="BQ789" i="2"/>
  <c r="BP789" i="2"/>
  <c r="BO789" i="2"/>
  <c r="BN789" i="2"/>
  <c r="BM789" i="2"/>
  <c r="BL789" i="2"/>
  <c r="BK789" i="2"/>
  <c r="BJ789" i="2"/>
  <c r="BI789" i="2"/>
  <c r="BD789" i="2"/>
  <c r="L789" i="2"/>
  <c r="I789" i="2"/>
  <c r="H789" i="2"/>
  <c r="E789" i="2"/>
  <c r="CH788" i="2"/>
  <c r="CG788" i="2"/>
  <c r="CF788" i="2"/>
  <c r="CE788" i="2"/>
  <c r="CD788" i="2"/>
  <c r="CC788" i="2"/>
  <c r="CB788" i="2"/>
  <c r="CA788" i="2"/>
  <c r="BZ788" i="2"/>
  <c r="BY788" i="2"/>
  <c r="BR788" i="2"/>
  <c r="BQ788" i="2"/>
  <c r="BP788" i="2"/>
  <c r="BO788" i="2"/>
  <c r="BN788" i="2"/>
  <c r="BM788" i="2"/>
  <c r="BL788" i="2"/>
  <c r="BK788" i="2"/>
  <c r="BJ788" i="2"/>
  <c r="BI788" i="2"/>
  <c r="BD788" i="2"/>
  <c r="L788" i="2"/>
  <c r="I788" i="2"/>
  <c r="H788" i="2"/>
  <c r="E788" i="2"/>
  <c r="CH787" i="2"/>
  <c r="CG787" i="2"/>
  <c r="CF787" i="2"/>
  <c r="CE787" i="2"/>
  <c r="CD787" i="2"/>
  <c r="CC787" i="2"/>
  <c r="CB787" i="2"/>
  <c r="CA787" i="2"/>
  <c r="BZ787" i="2"/>
  <c r="BY787" i="2"/>
  <c r="BR787" i="2"/>
  <c r="BQ787" i="2"/>
  <c r="BP787" i="2"/>
  <c r="BO787" i="2"/>
  <c r="BN787" i="2"/>
  <c r="BM787" i="2"/>
  <c r="BL787" i="2"/>
  <c r="BK787" i="2"/>
  <c r="BJ787" i="2"/>
  <c r="BI787" i="2"/>
  <c r="BD787" i="2"/>
  <c r="L787" i="2"/>
  <c r="I787" i="2"/>
  <c r="H787" i="2"/>
  <c r="E787" i="2"/>
  <c r="CH786" i="2"/>
  <c r="CG786" i="2"/>
  <c r="CF786" i="2"/>
  <c r="CE786" i="2"/>
  <c r="CD786" i="2"/>
  <c r="CC786" i="2"/>
  <c r="CB786" i="2"/>
  <c r="CA786" i="2"/>
  <c r="BZ786" i="2"/>
  <c r="BY786" i="2"/>
  <c r="BR786" i="2"/>
  <c r="BQ786" i="2"/>
  <c r="BP786" i="2"/>
  <c r="BO786" i="2"/>
  <c r="BN786" i="2"/>
  <c r="BM786" i="2"/>
  <c r="BL786" i="2"/>
  <c r="BK786" i="2"/>
  <c r="BJ786" i="2"/>
  <c r="BI786" i="2"/>
  <c r="BD786" i="2"/>
  <c r="L786" i="2"/>
  <c r="I786" i="2"/>
  <c r="H786" i="2"/>
  <c r="E786" i="2"/>
  <c r="CH785" i="2"/>
  <c r="CG785" i="2"/>
  <c r="CF785" i="2"/>
  <c r="CE785" i="2"/>
  <c r="CD785" i="2"/>
  <c r="CC785" i="2"/>
  <c r="CB785" i="2"/>
  <c r="CA785" i="2"/>
  <c r="BZ785" i="2"/>
  <c r="BY785" i="2"/>
  <c r="BR785" i="2"/>
  <c r="BQ785" i="2"/>
  <c r="BP785" i="2"/>
  <c r="BO785" i="2"/>
  <c r="BN785" i="2"/>
  <c r="BM785" i="2"/>
  <c r="BL785" i="2"/>
  <c r="BK785" i="2"/>
  <c r="BJ785" i="2"/>
  <c r="BI785" i="2"/>
  <c r="BD785" i="2"/>
  <c r="L785" i="2"/>
  <c r="I785" i="2"/>
  <c r="H785" i="2"/>
  <c r="E785" i="2"/>
  <c r="CH784" i="2"/>
  <c r="CG784" i="2"/>
  <c r="CF784" i="2"/>
  <c r="CE784" i="2"/>
  <c r="CD784" i="2"/>
  <c r="CC784" i="2"/>
  <c r="CB784" i="2"/>
  <c r="CA784" i="2"/>
  <c r="BZ784" i="2"/>
  <c r="BY784" i="2"/>
  <c r="BR784" i="2"/>
  <c r="BQ784" i="2"/>
  <c r="BP784" i="2"/>
  <c r="BO784" i="2"/>
  <c r="BN784" i="2"/>
  <c r="BM784" i="2"/>
  <c r="BL784" i="2"/>
  <c r="BK784" i="2"/>
  <c r="BJ784" i="2"/>
  <c r="BI784" i="2"/>
  <c r="BD784" i="2"/>
  <c r="L784" i="2"/>
  <c r="I784" i="2"/>
  <c r="H784" i="2"/>
  <c r="E784" i="2"/>
  <c r="CH783" i="2"/>
  <c r="CG783" i="2"/>
  <c r="CF783" i="2"/>
  <c r="CE783" i="2"/>
  <c r="CD783" i="2"/>
  <c r="CC783" i="2"/>
  <c r="CB783" i="2"/>
  <c r="CA783" i="2"/>
  <c r="BZ783" i="2"/>
  <c r="BY783" i="2"/>
  <c r="BR783" i="2"/>
  <c r="BQ783" i="2"/>
  <c r="BP783" i="2"/>
  <c r="BO783" i="2"/>
  <c r="BN783" i="2"/>
  <c r="BM783" i="2"/>
  <c r="BL783" i="2"/>
  <c r="BK783" i="2"/>
  <c r="BJ783" i="2"/>
  <c r="BI783" i="2"/>
  <c r="BD783" i="2"/>
  <c r="L783" i="2"/>
  <c r="I783" i="2"/>
  <c r="H783" i="2"/>
  <c r="E783" i="2"/>
  <c r="CH782" i="2"/>
  <c r="CG782" i="2"/>
  <c r="CF782" i="2"/>
  <c r="CE782" i="2"/>
  <c r="CD782" i="2"/>
  <c r="CC782" i="2"/>
  <c r="CB782" i="2"/>
  <c r="CA782" i="2"/>
  <c r="BZ782" i="2"/>
  <c r="BY782" i="2"/>
  <c r="BR782" i="2"/>
  <c r="BQ782" i="2"/>
  <c r="BP782" i="2"/>
  <c r="BO782" i="2"/>
  <c r="BN782" i="2"/>
  <c r="BM782" i="2"/>
  <c r="BL782" i="2"/>
  <c r="BK782" i="2"/>
  <c r="BJ782" i="2"/>
  <c r="BI782" i="2"/>
  <c r="BD782" i="2"/>
  <c r="L782" i="2"/>
  <c r="I782" i="2"/>
  <c r="H782" i="2"/>
  <c r="E782" i="2"/>
  <c r="CH781" i="2"/>
  <c r="CG781" i="2"/>
  <c r="CF781" i="2"/>
  <c r="CE781" i="2"/>
  <c r="CD781" i="2"/>
  <c r="CC781" i="2"/>
  <c r="CB781" i="2"/>
  <c r="CA781" i="2"/>
  <c r="BZ781" i="2"/>
  <c r="BY781" i="2"/>
  <c r="BR781" i="2"/>
  <c r="BQ781" i="2"/>
  <c r="BP781" i="2"/>
  <c r="BO781" i="2"/>
  <c r="BN781" i="2"/>
  <c r="BM781" i="2"/>
  <c r="BL781" i="2"/>
  <c r="BK781" i="2"/>
  <c r="BJ781" i="2"/>
  <c r="BI781" i="2"/>
  <c r="BD781" i="2"/>
  <c r="L781" i="2"/>
  <c r="I781" i="2"/>
  <c r="H781" i="2"/>
  <c r="E781" i="2"/>
  <c r="CH780" i="2"/>
  <c r="CG780" i="2"/>
  <c r="CF780" i="2"/>
  <c r="CE780" i="2"/>
  <c r="CD780" i="2"/>
  <c r="CC780" i="2"/>
  <c r="CB780" i="2"/>
  <c r="CA780" i="2"/>
  <c r="BZ780" i="2"/>
  <c r="BY780" i="2"/>
  <c r="BR780" i="2"/>
  <c r="BQ780" i="2"/>
  <c r="BP780" i="2"/>
  <c r="BO780" i="2"/>
  <c r="BN780" i="2"/>
  <c r="BM780" i="2"/>
  <c r="BL780" i="2"/>
  <c r="BK780" i="2"/>
  <c r="BJ780" i="2"/>
  <c r="BI780" i="2"/>
  <c r="BD780" i="2"/>
  <c r="L780" i="2"/>
  <c r="I780" i="2"/>
  <c r="H780" i="2"/>
  <c r="E780" i="2"/>
  <c r="CH779" i="2"/>
  <c r="CG779" i="2"/>
  <c r="CF779" i="2"/>
  <c r="CE779" i="2"/>
  <c r="CD779" i="2"/>
  <c r="CC779" i="2"/>
  <c r="CB779" i="2"/>
  <c r="CA779" i="2"/>
  <c r="BZ779" i="2"/>
  <c r="BY779" i="2"/>
  <c r="BR779" i="2"/>
  <c r="BQ779" i="2"/>
  <c r="BP779" i="2"/>
  <c r="BO779" i="2"/>
  <c r="BN779" i="2"/>
  <c r="BM779" i="2"/>
  <c r="BL779" i="2"/>
  <c r="BK779" i="2"/>
  <c r="BJ779" i="2"/>
  <c r="BI779" i="2"/>
  <c r="BD779" i="2"/>
  <c r="L779" i="2"/>
  <c r="I779" i="2"/>
  <c r="H779" i="2"/>
  <c r="E779" i="2"/>
  <c r="CH778" i="2"/>
  <c r="CG778" i="2"/>
  <c r="CF778" i="2"/>
  <c r="CE778" i="2"/>
  <c r="CD778" i="2"/>
  <c r="CC778" i="2"/>
  <c r="CB778" i="2"/>
  <c r="CA778" i="2"/>
  <c r="BZ778" i="2"/>
  <c r="BY778" i="2"/>
  <c r="BR778" i="2"/>
  <c r="BQ778" i="2"/>
  <c r="BP778" i="2"/>
  <c r="BO778" i="2"/>
  <c r="BN778" i="2"/>
  <c r="BM778" i="2"/>
  <c r="BL778" i="2"/>
  <c r="BK778" i="2"/>
  <c r="BJ778" i="2"/>
  <c r="BI778" i="2"/>
  <c r="BD778" i="2"/>
  <c r="L778" i="2"/>
  <c r="I778" i="2"/>
  <c r="H778" i="2"/>
  <c r="E778" i="2"/>
  <c r="CH777" i="2"/>
  <c r="CG777" i="2"/>
  <c r="CF777" i="2"/>
  <c r="CE777" i="2"/>
  <c r="CD777" i="2"/>
  <c r="CC777" i="2"/>
  <c r="CB777" i="2"/>
  <c r="CA777" i="2"/>
  <c r="BZ777" i="2"/>
  <c r="BY777" i="2"/>
  <c r="BR777" i="2"/>
  <c r="BQ777" i="2"/>
  <c r="BP777" i="2"/>
  <c r="BO777" i="2"/>
  <c r="BN777" i="2"/>
  <c r="BM777" i="2"/>
  <c r="BL777" i="2"/>
  <c r="BK777" i="2"/>
  <c r="BJ777" i="2"/>
  <c r="BI777" i="2"/>
  <c r="BD777" i="2"/>
  <c r="L777" i="2"/>
  <c r="I777" i="2"/>
  <c r="H777" i="2"/>
  <c r="E777" i="2"/>
  <c r="CH776" i="2"/>
  <c r="CG776" i="2"/>
  <c r="CF776" i="2"/>
  <c r="CE776" i="2"/>
  <c r="CD776" i="2"/>
  <c r="CC776" i="2"/>
  <c r="CB776" i="2"/>
  <c r="CA776" i="2"/>
  <c r="BZ776" i="2"/>
  <c r="BY776" i="2"/>
  <c r="BR776" i="2"/>
  <c r="BQ776" i="2"/>
  <c r="BP776" i="2"/>
  <c r="BO776" i="2"/>
  <c r="BN776" i="2"/>
  <c r="BM776" i="2"/>
  <c r="BL776" i="2"/>
  <c r="BK776" i="2"/>
  <c r="BJ776" i="2"/>
  <c r="BI776" i="2"/>
  <c r="BD776" i="2"/>
  <c r="L776" i="2"/>
  <c r="I776" i="2"/>
  <c r="H776" i="2"/>
  <c r="E776" i="2"/>
  <c r="CH775" i="2"/>
  <c r="CG775" i="2"/>
  <c r="CF775" i="2"/>
  <c r="CE775" i="2"/>
  <c r="CD775" i="2"/>
  <c r="CC775" i="2"/>
  <c r="CB775" i="2"/>
  <c r="CA775" i="2"/>
  <c r="BZ775" i="2"/>
  <c r="BY775" i="2"/>
  <c r="BR775" i="2"/>
  <c r="BQ775" i="2"/>
  <c r="BP775" i="2"/>
  <c r="BO775" i="2"/>
  <c r="BN775" i="2"/>
  <c r="BM775" i="2"/>
  <c r="BL775" i="2"/>
  <c r="BK775" i="2"/>
  <c r="BJ775" i="2"/>
  <c r="BI775" i="2"/>
  <c r="BD775" i="2"/>
  <c r="L775" i="2"/>
  <c r="I775" i="2"/>
  <c r="H775" i="2"/>
  <c r="E775" i="2"/>
  <c r="CH774" i="2"/>
  <c r="CG774" i="2"/>
  <c r="CF774" i="2"/>
  <c r="CE774" i="2"/>
  <c r="CD774" i="2"/>
  <c r="CC774" i="2"/>
  <c r="CB774" i="2"/>
  <c r="CA774" i="2"/>
  <c r="BZ774" i="2"/>
  <c r="BY774" i="2"/>
  <c r="BR774" i="2"/>
  <c r="BQ774" i="2"/>
  <c r="BP774" i="2"/>
  <c r="BO774" i="2"/>
  <c r="BN774" i="2"/>
  <c r="BM774" i="2"/>
  <c r="BL774" i="2"/>
  <c r="BK774" i="2"/>
  <c r="BJ774" i="2"/>
  <c r="BI774" i="2"/>
  <c r="BD774" i="2"/>
  <c r="L774" i="2"/>
  <c r="I774" i="2"/>
  <c r="H774" i="2"/>
  <c r="E774" i="2"/>
  <c r="CH773" i="2"/>
  <c r="CG773" i="2"/>
  <c r="CF773" i="2"/>
  <c r="CE773" i="2"/>
  <c r="CD773" i="2"/>
  <c r="CC773" i="2"/>
  <c r="CB773" i="2"/>
  <c r="CA773" i="2"/>
  <c r="BZ773" i="2"/>
  <c r="BY773" i="2"/>
  <c r="BR773" i="2"/>
  <c r="BQ773" i="2"/>
  <c r="BP773" i="2"/>
  <c r="BO773" i="2"/>
  <c r="BN773" i="2"/>
  <c r="BM773" i="2"/>
  <c r="BL773" i="2"/>
  <c r="BK773" i="2"/>
  <c r="BJ773" i="2"/>
  <c r="BI773" i="2"/>
  <c r="BD773" i="2"/>
  <c r="L773" i="2"/>
  <c r="I773" i="2"/>
  <c r="H773" i="2"/>
  <c r="E773" i="2"/>
  <c r="CH772" i="2"/>
  <c r="CG772" i="2"/>
  <c r="CF772" i="2"/>
  <c r="CE772" i="2"/>
  <c r="CD772" i="2"/>
  <c r="CC772" i="2"/>
  <c r="CB772" i="2"/>
  <c r="CA772" i="2"/>
  <c r="BZ772" i="2"/>
  <c r="BY772" i="2"/>
  <c r="BR772" i="2"/>
  <c r="BQ772" i="2"/>
  <c r="BP772" i="2"/>
  <c r="BO772" i="2"/>
  <c r="BN772" i="2"/>
  <c r="BM772" i="2"/>
  <c r="BL772" i="2"/>
  <c r="BK772" i="2"/>
  <c r="BJ772" i="2"/>
  <c r="BI772" i="2"/>
  <c r="BD772" i="2"/>
  <c r="L772" i="2"/>
  <c r="I772" i="2"/>
  <c r="H772" i="2"/>
  <c r="E772" i="2"/>
  <c r="CH771" i="2"/>
  <c r="CG771" i="2"/>
  <c r="CF771" i="2"/>
  <c r="CE771" i="2"/>
  <c r="CD771" i="2"/>
  <c r="CC771" i="2"/>
  <c r="CB771" i="2"/>
  <c r="CA771" i="2"/>
  <c r="BZ771" i="2"/>
  <c r="BY771" i="2"/>
  <c r="BR771" i="2"/>
  <c r="BQ771" i="2"/>
  <c r="BP771" i="2"/>
  <c r="BO771" i="2"/>
  <c r="BN771" i="2"/>
  <c r="BM771" i="2"/>
  <c r="BL771" i="2"/>
  <c r="BK771" i="2"/>
  <c r="BJ771" i="2"/>
  <c r="BI771" i="2"/>
  <c r="BD771" i="2"/>
  <c r="L771" i="2"/>
  <c r="I771" i="2"/>
  <c r="H771" i="2"/>
  <c r="E771" i="2"/>
  <c r="CH770" i="2"/>
  <c r="CG770" i="2"/>
  <c r="CF770" i="2"/>
  <c r="CE770" i="2"/>
  <c r="CD770" i="2"/>
  <c r="CC770" i="2"/>
  <c r="CB770" i="2"/>
  <c r="CA770" i="2"/>
  <c r="BZ770" i="2"/>
  <c r="BY770" i="2"/>
  <c r="BR770" i="2"/>
  <c r="BQ770" i="2"/>
  <c r="BP770" i="2"/>
  <c r="BO770" i="2"/>
  <c r="BN770" i="2"/>
  <c r="BM770" i="2"/>
  <c r="BL770" i="2"/>
  <c r="BK770" i="2"/>
  <c r="BJ770" i="2"/>
  <c r="BI770" i="2"/>
  <c r="BD770" i="2"/>
  <c r="L770" i="2"/>
  <c r="I770" i="2"/>
  <c r="H770" i="2"/>
  <c r="E770" i="2"/>
  <c r="CH769" i="2"/>
  <c r="CG769" i="2"/>
  <c r="CF769" i="2"/>
  <c r="CE769" i="2"/>
  <c r="CD769" i="2"/>
  <c r="CC769" i="2"/>
  <c r="CB769" i="2"/>
  <c r="CA769" i="2"/>
  <c r="BZ769" i="2"/>
  <c r="BY769" i="2"/>
  <c r="BR769" i="2"/>
  <c r="BQ769" i="2"/>
  <c r="BP769" i="2"/>
  <c r="BO769" i="2"/>
  <c r="BN769" i="2"/>
  <c r="BM769" i="2"/>
  <c r="BL769" i="2"/>
  <c r="BK769" i="2"/>
  <c r="BJ769" i="2"/>
  <c r="BI769" i="2"/>
  <c r="BD769" i="2"/>
  <c r="L769" i="2"/>
  <c r="I769" i="2"/>
  <c r="H769" i="2"/>
  <c r="E769" i="2"/>
  <c r="CH768" i="2"/>
  <c r="CG768" i="2"/>
  <c r="CF768" i="2"/>
  <c r="CE768" i="2"/>
  <c r="CD768" i="2"/>
  <c r="CC768" i="2"/>
  <c r="CB768" i="2"/>
  <c r="CA768" i="2"/>
  <c r="BZ768" i="2"/>
  <c r="BY768" i="2"/>
  <c r="BR768" i="2"/>
  <c r="BQ768" i="2"/>
  <c r="BP768" i="2"/>
  <c r="BO768" i="2"/>
  <c r="BN768" i="2"/>
  <c r="BM768" i="2"/>
  <c r="BL768" i="2"/>
  <c r="BK768" i="2"/>
  <c r="BJ768" i="2"/>
  <c r="BI768" i="2"/>
  <c r="BD768" i="2"/>
  <c r="L768" i="2"/>
  <c r="I768" i="2"/>
  <c r="H768" i="2"/>
  <c r="E768" i="2"/>
  <c r="CH767" i="2"/>
  <c r="CG767" i="2"/>
  <c r="CF767" i="2"/>
  <c r="CE767" i="2"/>
  <c r="CD767" i="2"/>
  <c r="CC767" i="2"/>
  <c r="CB767" i="2"/>
  <c r="CA767" i="2"/>
  <c r="BZ767" i="2"/>
  <c r="BY767" i="2"/>
  <c r="BR767" i="2"/>
  <c r="BQ767" i="2"/>
  <c r="BP767" i="2"/>
  <c r="BO767" i="2"/>
  <c r="BN767" i="2"/>
  <c r="BM767" i="2"/>
  <c r="BL767" i="2"/>
  <c r="BK767" i="2"/>
  <c r="BJ767" i="2"/>
  <c r="BI767" i="2"/>
  <c r="BD767" i="2"/>
  <c r="L767" i="2"/>
  <c r="I767" i="2"/>
  <c r="H767" i="2"/>
  <c r="E767" i="2"/>
  <c r="CH766" i="2"/>
  <c r="CG766" i="2"/>
  <c r="CF766" i="2"/>
  <c r="CE766" i="2"/>
  <c r="CD766" i="2"/>
  <c r="CC766" i="2"/>
  <c r="CB766" i="2"/>
  <c r="CA766" i="2"/>
  <c r="BZ766" i="2"/>
  <c r="BY766" i="2"/>
  <c r="BR766" i="2"/>
  <c r="BQ766" i="2"/>
  <c r="BP766" i="2"/>
  <c r="BO766" i="2"/>
  <c r="BN766" i="2"/>
  <c r="BM766" i="2"/>
  <c r="BL766" i="2"/>
  <c r="BK766" i="2"/>
  <c r="BJ766" i="2"/>
  <c r="BI766" i="2"/>
  <c r="BD766" i="2"/>
  <c r="L766" i="2"/>
  <c r="I766" i="2"/>
  <c r="H766" i="2"/>
  <c r="E766" i="2"/>
  <c r="CH765" i="2"/>
  <c r="CG765" i="2"/>
  <c r="CF765" i="2"/>
  <c r="CE765" i="2"/>
  <c r="CD765" i="2"/>
  <c r="CC765" i="2"/>
  <c r="CB765" i="2"/>
  <c r="CA765" i="2"/>
  <c r="BZ765" i="2"/>
  <c r="BY765" i="2"/>
  <c r="BR765" i="2"/>
  <c r="BQ765" i="2"/>
  <c r="BP765" i="2"/>
  <c r="BO765" i="2"/>
  <c r="BN765" i="2"/>
  <c r="BM765" i="2"/>
  <c r="BL765" i="2"/>
  <c r="BK765" i="2"/>
  <c r="BJ765" i="2"/>
  <c r="BI765" i="2"/>
  <c r="BD765" i="2"/>
  <c r="L765" i="2"/>
  <c r="I765" i="2"/>
  <c r="H765" i="2"/>
  <c r="E765" i="2"/>
  <c r="CH764" i="2"/>
  <c r="CG764" i="2"/>
  <c r="CF764" i="2"/>
  <c r="CE764" i="2"/>
  <c r="CD764" i="2"/>
  <c r="CC764" i="2"/>
  <c r="CB764" i="2"/>
  <c r="CA764" i="2"/>
  <c r="BZ764" i="2"/>
  <c r="BY764" i="2"/>
  <c r="BR764" i="2"/>
  <c r="BQ764" i="2"/>
  <c r="BP764" i="2"/>
  <c r="BO764" i="2"/>
  <c r="BN764" i="2"/>
  <c r="BM764" i="2"/>
  <c r="BL764" i="2"/>
  <c r="BK764" i="2"/>
  <c r="BJ764" i="2"/>
  <c r="BI764" i="2"/>
  <c r="BD764" i="2"/>
  <c r="L764" i="2"/>
  <c r="I764" i="2"/>
  <c r="H764" i="2"/>
  <c r="E764" i="2"/>
  <c r="CH763" i="2"/>
  <c r="CG763" i="2"/>
  <c r="CF763" i="2"/>
  <c r="CE763" i="2"/>
  <c r="CD763" i="2"/>
  <c r="CC763" i="2"/>
  <c r="CB763" i="2"/>
  <c r="CA763" i="2"/>
  <c r="BZ763" i="2"/>
  <c r="BY763" i="2"/>
  <c r="BR763" i="2"/>
  <c r="BQ763" i="2"/>
  <c r="BP763" i="2"/>
  <c r="BO763" i="2"/>
  <c r="BN763" i="2"/>
  <c r="BM763" i="2"/>
  <c r="BL763" i="2"/>
  <c r="BK763" i="2"/>
  <c r="BJ763" i="2"/>
  <c r="BI763" i="2"/>
  <c r="BD763" i="2"/>
  <c r="L763" i="2"/>
  <c r="I763" i="2"/>
  <c r="H763" i="2"/>
  <c r="E763" i="2"/>
  <c r="CH762" i="2"/>
  <c r="CG762" i="2"/>
  <c r="CF762" i="2"/>
  <c r="CE762" i="2"/>
  <c r="CD762" i="2"/>
  <c r="CC762" i="2"/>
  <c r="CB762" i="2"/>
  <c r="CA762" i="2"/>
  <c r="BZ762" i="2"/>
  <c r="BY762" i="2"/>
  <c r="BR762" i="2"/>
  <c r="BQ762" i="2"/>
  <c r="BP762" i="2"/>
  <c r="BO762" i="2"/>
  <c r="BN762" i="2"/>
  <c r="BM762" i="2"/>
  <c r="BL762" i="2"/>
  <c r="BK762" i="2"/>
  <c r="BJ762" i="2"/>
  <c r="BI762" i="2"/>
  <c r="BD762" i="2"/>
  <c r="L762" i="2"/>
  <c r="I762" i="2"/>
  <c r="H762" i="2"/>
  <c r="E762" i="2"/>
  <c r="CH761" i="2"/>
  <c r="CG761" i="2"/>
  <c r="CF761" i="2"/>
  <c r="CE761" i="2"/>
  <c r="CD761" i="2"/>
  <c r="CC761" i="2"/>
  <c r="CB761" i="2"/>
  <c r="CA761" i="2"/>
  <c r="BZ761" i="2"/>
  <c r="BY761" i="2"/>
  <c r="BR761" i="2"/>
  <c r="BQ761" i="2"/>
  <c r="BP761" i="2"/>
  <c r="BO761" i="2"/>
  <c r="BN761" i="2"/>
  <c r="BM761" i="2"/>
  <c r="BL761" i="2"/>
  <c r="BK761" i="2"/>
  <c r="BJ761" i="2"/>
  <c r="BI761" i="2"/>
  <c r="BD761" i="2"/>
  <c r="L761" i="2"/>
  <c r="I761" i="2"/>
  <c r="H761" i="2"/>
  <c r="E761" i="2"/>
  <c r="CH760" i="2"/>
  <c r="CG760" i="2"/>
  <c r="CF760" i="2"/>
  <c r="CE760" i="2"/>
  <c r="CD760" i="2"/>
  <c r="CC760" i="2"/>
  <c r="CB760" i="2"/>
  <c r="CA760" i="2"/>
  <c r="BZ760" i="2"/>
  <c r="BY760" i="2"/>
  <c r="BR760" i="2"/>
  <c r="BQ760" i="2"/>
  <c r="BP760" i="2"/>
  <c r="BO760" i="2"/>
  <c r="BN760" i="2"/>
  <c r="BM760" i="2"/>
  <c r="BL760" i="2"/>
  <c r="BK760" i="2"/>
  <c r="BJ760" i="2"/>
  <c r="BI760" i="2"/>
  <c r="BD760" i="2"/>
  <c r="L760" i="2"/>
  <c r="I760" i="2"/>
  <c r="H760" i="2"/>
  <c r="E760" i="2"/>
  <c r="CH759" i="2"/>
  <c r="CG759" i="2"/>
  <c r="CF759" i="2"/>
  <c r="CE759" i="2"/>
  <c r="CD759" i="2"/>
  <c r="CC759" i="2"/>
  <c r="CB759" i="2"/>
  <c r="CA759" i="2"/>
  <c r="BZ759" i="2"/>
  <c r="BY759" i="2"/>
  <c r="BR759" i="2"/>
  <c r="BQ759" i="2"/>
  <c r="BP759" i="2"/>
  <c r="BO759" i="2"/>
  <c r="BN759" i="2"/>
  <c r="BM759" i="2"/>
  <c r="BL759" i="2"/>
  <c r="BK759" i="2"/>
  <c r="BJ759" i="2"/>
  <c r="BI759" i="2"/>
  <c r="BD759" i="2"/>
  <c r="L759" i="2"/>
  <c r="I759" i="2"/>
  <c r="H759" i="2"/>
  <c r="E759" i="2"/>
  <c r="CH758" i="2"/>
  <c r="CG758" i="2"/>
  <c r="CF758" i="2"/>
  <c r="CE758" i="2"/>
  <c r="CD758" i="2"/>
  <c r="CC758" i="2"/>
  <c r="CB758" i="2"/>
  <c r="CA758" i="2"/>
  <c r="BZ758" i="2"/>
  <c r="BY758" i="2"/>
  <c r="BR758" i="2"/>
  <c r="BQ758" i="2"/>
  <c r="BP758" i="2"/>
  <c r="BO758" i="2"/>
  <c r="BN758" i="2"/>
  <c r="BM758" i="2"/>
  <c r="BL758" i="2"/>
  <c r="BK758" i="2"/>
  <c r="BJ758" i="2"/>
  <c r="BI758" i="2"/>
  <c r="BD758" i="2"/>
  <c r="L758" i="2"/>
  <c r="I758" i="2"/>
  <c r="H758" i="2"/>
  <c r="E758" i="2"/>
  <c r="CH757" i="2"/>
  <c r="CG757" i="2"/>
  <c r="CF757" i="2"/>
  <c r="CE757" i="2"/>
  <c r="CD757" i="2"/>
  <c r="CC757" i="2"/>
  <c r="CB757" i="2"/>
  <c r="CA757" i="2"/>
  <c r="BZ757" i="2"/>
  <c r="BY757" i="2"/>
  <c r="BR757" i="2"/>
  <c r="BQ757" i="2"/>
  <c r="BP757" i="2"/>
  <c r="BO757" i="2"/>
  <c r="BN757" i="2"/>
  <c r="BM757" i="2"/>
  <c r="BL757" i="2"/>
  <c r="BK757" i="2"/>
  <c r="BJ757" i="2"/>
  <c r="BI757" i="2"/>
  <c r="BD757" i="2"/>
  <c r="L757" i="2"/>
  <c r="I757" i="2"/>
  <c r="H757" i="2"/>
  <c r="E757" i="2"/>
  <c r="CH756" i="2"/>
  <c r="CG756" i="2"/>
  <c r="CF756" i="2"/>
  <c r="CE756" i="2"/>
  <c r="CD756" i="2"/>
  <c r="CC756" i="2"/>
  <c r="CB756" i="2"/>
  <c r="CA756" i="2"/>
  <c r="BZ756" i="2"/>
  <c r="BY756" i="2"/>
  <c r="BR756" i="2"/>
  <c r="BQ756" i="2"/>
  <c r="BP756" i="2"/>
  <c r="BO756" i="2"/>
  <c r="BN756" i="2"/>
  <c r="BM756" i="2"/>
  <c r="BL756" i="2"/>
  <c r="BK756" i="2"/>
  <c r="BJ756" i="2"/>
  <c r="BI756" i="2"/>
  <c r="BD756" i="2"/>
  <c r="L756" i="2"/>
  <c r="I756" i="2"/>
  <c r="H756" i="2"/>
  <c r="E756" i="2"/>
  <c r="CH755" i="2"/>
  <c r="CG755" i="2"/>
  <c r="CF755" i="2"/>
  <c r="CE755" i="2"/>
  <c r="CD755" i="2"/>
  <c r="CC755" i="2"/>
  <c r="CB755" i="2"/>
  <c r="CA755" i="2"/>
  <c r="BZ755" i="2"/>
  <c r="BY755" i="2"/>
  <c r="BR755" i="2"/>
  <c r="BQ755" i="2"/>
  <c r="BP755" i="2"/>
  <c r="BO755" i="2"/>
  <c r="BN755" i="2"/>
  <c r="BM755" i="2"/>
  <c r="BL755" i="2"/>
  <c r="BK755" i="2"/>
  <c r="BJ755" i="2"/>
  <c r="BI755" i="2"/>
  <c r="BD755" i="2"/>
  <c r="L755" i="2"/>
  <c r="I755" i="2"/>
  <c r="H755" i="2"/>
  <c r="E755" i="2"/>
  <c r="CH754" i="2"/>
  <c r="CG754" i="2"/>
  <c r="CF754" i="2"/>
  <c r="CE754" i="2"/>
  <c r="CD754" i="2"/>
  <c r="CC754" i="2"/>
  <c r="CB754" i="2"/>
  <c r="CA754" i="2"/>
  <c r="BZ754" i="2"/>
  <c r="BY754" i="2"/>
  <c r="BR754" i="2"/>
  <c r="BQ754" i="2"/>
  <c r="BP754" i="2"/>
  <c r="BO754" i="2"/>
  <c r="BN754" i="2"/>
  <c r="BM754" i="2"/>
  <c r="BL754" i="2"/>
  <c r="BK754" i="2"/>
  <c r="BJ754" i="2"/>
  <c r="BI754" i="2"/>
  <c r="BD754" i="2"/>
  <c r="L754" i="2"/>
  <c r="I754" i="2"/>
  <c r="H754" i="2"/>
  <c r="E754" i="2"/>
  <c r="CH753" i="2"/>
  <c r="CG753" i="2"/>
  <c r="CF753" i="2"/>
  <c r="CE753" i="2"/>
  <c r="CD753" i="2"/>
  <c r="CC753" i="2"/>
  <c r="CB753" i="2"/>
  <c r="CA753" i="2"/>
  <c r="BZ753" i="2"/>
  <c r="BY753" i="2"/>
  <c r="BR753" i="2"/>
  <c r="BQ753" i="2"/>
  <c r="BP753" i="2"/>
  <c r="BO753" i="2"/>
  <c r="BN753" i="2"/>
  <c r="BM753" i="2"/>
  <c r="BL753" i="2"/>
  <c r="BK753" i="2"/>
  <c r="BJ753" i="2"/>
  <c r="BI753" i="2"/>
  <c r="BD753" i="2"/>
  <c r="L753" i="2"/>
  <c r="I753" i="2"/>
  <c r="H753" i="2"/>
  <c r="E753" i="2"/>
  <c r="CH752" i="2"/>
  <c r="CG752" i="2"/>
  <c r="CF752" i="2"/>
  <c r="CE752" i="2"/>
  <c r="CD752" i="2"/>
  <c r="CC752" i="2"/>
  <c r="CB752" i="2"/>
  <c r="CA752" i="2"/>
  <c r="BZ752" i="2"/>
  <c r="BY752" i="2"/>
  <c r="BR752" i="2"/>
  <c r="BQ752" i="2"/>
  <c r="BP752" i="2"/>
  <c r="BO752" i="2"/>
  <c r="BN752" i="2"/>
  <c r="BM752" i="2"/>
  <c r="BL752" i="2"/>
  <c r="BK752" i="2"/>
  <c r="BJ752" i="2"/>
  <c r="BI752" i="2"/>
  <c r="BD752" i="2"/>
  <c r="L752" i="2"/>
  <c r="I752" i="2"/>
  <c r="H752" i="2"/>
  <c r="E752" i="2"/>
  <c r="CH751" i="2"/>
  <c r="CG751" i="2"/>
  <c r="CF751" i="2"/>
  <c r="CE751" i="2"/>
  <c r="CD751" i="2"/>
  <c r="CC751" i="2"/>
  <c r="CB751" i="2"/>
  <c r="CA751" i="2"/>
  <c r="BZ751" i="2"/>
  <c r="BY751" i="2"/>
  <c r="BR751" i="2"/>
  <c r="BQ751" i="2"/>
  <c r="BP751" i="2"/>
  <c r="BO751" i="2"/>
  <c r="BN751" i="2"/>
  <c r="BM751" i="2"/>
  <c r="BL751" i="2"/>
  <c r="BK751" i="2"/>
  <c r="BJ751" i="2"/>
  <c r="BI751" i="2"/>
  <c r="BD751" i="2"/>
  <c r="L751" i="2"/>
  <c r="I751" i="2"/>
  <c r="H751" i="2"/>
  <c r="E751" i="2"/>
  <c r="CH750" i="2"/>
  <c r="CG750" i="2"/>
  <c r="CF750" i="2"/>
  <c r="CE750" i="2"/>
  <c r="CD750" i="2"/>
  <c r="CC750" i="2"/>
  <c r="CB750" i="2"/>
  <c r="CA750" i="2"/>
  <c r="BZ750" i="2"/>
  <c r="BY750" i="2"/>
  <c r="BR750" i="2"/>
  <c r="BQ750" i="2"/>
  <c r="BP750" i="2"/>
  <c r="BO750" i="2"/>
  <c r="BN750" i="2"/>
  <c r="BM750" i="2"/>
  <c r="BL750" i="2"/>
  <c r="BK750" i="2"/>
  <c r="BJ750" i="2"/>
  <c r="BI750" i="2"/>
  <c r="BD750" i="2"/>
  <c r="L750" i="2"/>
  <c r="I750" i="2"/>
  <c r="H750" i="2"/>
  <c r="E750" i="2"/>
  <c r="CH749" i="2"/>
  <c r="CG749" i="2"/>
  <c r="CF749" i="2"/>
  <c r="CE749" i="2"/>
  <c r="CD749" i="2"/>
  <c r="CC749" i="2"/>
  <c r="CB749" i="2"/>
  <c r="CA749" i="2"/>
  <c r="BZ749" i="2"/>
  <c r="BY749" i="2"/>
  <c r="BR749" i="2"/>
  <c r="BQ749" i="2"/>
  <c r="BP749" i="2"/>
  <c r="BO749" i="2"/>
  <c r="BN749" i="2"/>
  <c r="BM749" i="2"/>
  <c r="BL749" i="2"/>
  <c r="BK749" i="2"/>
  <c r="BJ749" i="2"/>
  <c r="BI749" i="2"/>
  <c r="BD749" i="2"/>
  <c r="L749" i="2"/>
  <c r="I749" i="2"/>
  <c r="H749" i="2"/>
  <c r="E749" i="2"/>
  <c r="CH748" i="2"/>
  <c r="CG748" i="2"/>
  <c r="CF748" i="2"/>
  <c r="CE748" i="2"/>
  <c r="CD748" i="2"/>
  <c r="CC748" i="2"/>
  <c r="CB748" i="2"/>
  <c r="CA748" i="2"/>
  <c r="BZ748" i="2"/>
  <c r="BY748" i="2"/>
  <c r="BR748" i="2"/>
  <c r="BQ748" i="2"/>
  <c r="BP748" i="2"/>
  <c r="BO748" i="2"/>
  <c r="BN748" i="2"/>
  <c r="BM748" i="2"/>
  <c r="BL748" i="2"/>
  <c r="BK748" i="2"/>
  <c r="BJ748" i="2"/>
  <c r="BI748" i="2"/>
  <c r="BD748" i="2"/>
  <c r="L748" i="2"/>
  <c r="I748" i="2"/>
  <c r="H748" i="2"/>
  <c r="E748" i="2"/>
  <c r="CH747" i="2"/>
  <c r="CG747" i="2"/>
  <c r="CF747" i="2"/>
  <c r="CE747" i="2"/>
  <c r="CD747" i="2"/>
  <c r="CC747" i="2"/>
  <c r="CB747" i="2"/>
  <c r="CA747" i="2"/>
  <c r="BZ747" i="2"/>
  <c r="BY747" i="2"/>
  <c r="BR747" i="2"/>
  <c r="BQ747" i="2"/>
  <c r="BP747" i="2"/>
  <c r="BO747" i="2"/>
  <c r="BN747" i="2"/>
  <c r="BM747" i="2"/>
  <c r="BL747" i="2"/>
  <c r="BK747" i="2"/>
  <c r="BJ747" i="2"/>
  <c r="BI747" i="2"/>
  <c r="BD747" i="2"/>
  <c r="L747" i="2"/>
  <c r="I747" i="2"/>
  <c r="H747" i="2"/>
  <c r="E747" i="2"/>
  <c r="CH746" i="2"/>
  <c r="CG746" i="2"/>
  <c r="CF746" i="2"/>
  <c r="CE746" i="2"/>
  <c r="CD746" i="2"/>
  <c r="CC746" i="2"/>
  <c r="CB746" i="2"/>
  <c r="CA746" i="2"/>
  <c r="BZ746" i="2"/>
  <c r="BY746" i="2"/>
  <c r="BR746" i="2"/>
  <c r="BQ746" i="2"/>
  <c r="BP746" i="2"/>
  <c r="BO746" i="2"/>
  <c r="BN746" i="2"/>
  <c r="BM746" i="2"/>
  <c r="BL746" i="2"/>
  <c r="BK746" i="2"/>
  <c r="BJ746" i="2"/>
  <c r="BI746" i="2"/>
  <c r="BD746" i="2"/>
  <c r="L746" i="2"/>
  <c r="I746" i="2"/>
  <c r="H746" i="2"/>
  <c r="E746" i="2"/>
  <c r="CH745" i="2"/>
  <c r="CG745" i="2"/>
  <c r="CF745" i="2"/>
  <c r="CE745" i="2"/>
  <c r="CD745" i="2"/>
  <c r="CC745" i="2"/>
  <c r="CB745" i="2"/>
  <c r="CA745" i="2"/>
  <c r="BZ745" i="2"/>
  <c r="BY745" i="2"/>
  <c r="BR745" i="2"/>
  <c r="BQ745" i="2"/>
  <c r="BP745" i="2"/>
  <c r="BO745" i="2"/>
  <c r="BN745" i="2"/>
  <c r="BM745" i="2"/>
  <c r="BL745" i="2"/>
  <c r="BK745" i="2"/>
  <c r="BJ745" i="2"/>
  <c r="BI745" i="2"/>
  <c r="BD745" i="2"/>
  <c r="L745" i="2"/>
  <c r="I745" i="2"/>
  <c r="H745" i="2"/>
  <c r="E745" i="2"/>
  <c r="CH744" i="2"/>
  <c r="CG744" i="2"/>
  <c r="CF744" i="2"/>
  <c r="CE744" i="2"/>
  <c r="CD744" i="2"/>
  <c r="CC744" i="2"/>
  <c r="CB744" i="2"/>
  <c r="CA744" i="2"/>
  <c r="BZ744" i="2"/>
  <c r="BY744" i="2"/>
  <c r="BR744" i="2"/>
  <c r="BQ744" i="2"/>
  <c r="BP744" i="2"/>
  <c r="BO744" i="2"/>
  <c r="BN744" i="2"/>
  <c r="BM744" i="2"/>
  <c r="BL744" i="2"/>
  <c r="BK744" i="2"/>
  <c r="BJ744" i="2"/>
  <c r="BI744" i="2"/>
  <c r="BD744" i="2"/>
  <c r="L744" i="2"/>
  <c r="I744" i="2"/>
  <c r="H744" i="2"/>
  <c r="E744" i="2"/>
  <c r="CH743" i="2"/>
  <c r="CG743" i="2"/>
  <c r="CF743" i="2"/>
  <c r="CE743" i="2"/>
  <c r="CD743" i="2"/>
  <c r="CC743" i="2"/>
  <c r="CB743" i="2"/>
  <c r="CA743" i="2"/>
  <c r="BZ743" i="2"/>
  <c r="BY743" i="2"/>
  <c r="BR743" i="2"/>
  <c r="BQ743" i="2"/>
  <c r="BP743" i="2"/>
  <c r="BO743" i="2"/>
  <c r="BN743" i="2"/>
  <c r="BM743" i="2"/>
  <c r="BL743" i="2"/>
  <c r="BK743" i="2"/>
  <c r="BJ743" i="2"/>
  <c r="BI743" i="2"/>
  <c r="BD743" i="2"/>
  <c r="L743" i="2"/>
  <c r="I743" i="2"/>
  <c r="H743" i="2"/>
  <c r="E743" i="2"/>
  <c r="CH742" i="2"/>
  <c r="CG742" i="2"/>
  <c r="CF742" i="2"/>
  <c r="CE742" i="2"/>
  <c r="CD742" i="2"/>
  <c r="CC742" i="2"/>
  <c r="CB742" i="2"/>
  <c r="CA742" i="2"/>
  <c r="BZ742" i="2"/>
  <c r="BY742" i="2"/>
  <c r="BR742" i="2"/>
  <c r="BQ742" i="2"/>
  <c r="BP742" i="2"/>
  <c r="BO742" i="2"/>
  <c r="BN742" i="2"/>
  <c r="BM742" i="2"/>
  <c r="BL742" i="2"/>
  <c r="BK742" i="2"/>
  <c r="BJ742" i="2"/>
  <c r="BI742" i="2"/>
  <c r="BD742" i="2"/>
  <c r="L742" i="2"/>
  <c r="I742" i="2"/>
  <c r="H742" i="2"/>
  <c r="E742" i="2"/>
  <c r="CH741" i="2"/>
  <c r="CG741" i="2"/>
  <c r="CF741" i="2"/>
  <c r="CE741" i="2"/>
  <c r="CD741" i="2"/>
  <c r="CC741" i="2"/>
  <c r="CB741" i="2"/>
  <c r="CA741" i="2"/>
  <c r="BZ741" i="2"/>
  <c r="BY741" i="2"/>
  <c r="BR741" i="2"/>
  <c r="BQ741" i="2"/>
  <c r="BP741" i="2"/>
  <c r="BO741" i="2"/>
  <c r="BN741" i="2"/>
  <c r="BM741" i="2"/>
  <c r="BL741" i="2"/>
  <c r="BK741" i="2"/>
  <c r="BJ741" i="2"/>
  <c r="BI741" i="2"/>
  <c r="BD741" i="2"/>
  <c r="L741" i="2"/>
  <c r="I741" i="2"/>
  <c r="H741" i="2"/>
  <c r="E741" i="2"/>
  <c r="CH740" i="2"/>
  <c r="CG740" i="2"/>
  <c r="CF740" i="2"/>
  <c r="CE740" i="2"/>
  <c r="CD740" i="2"/>
  <c r="CC740" i="2"/>
  <c r="CB740" i="2"/>
  <c r="CA740" i="2"/>
  <c r="BZ740" i="2"/>
  <c r="BY740" i="2"/>
  <c r="BR740" i="2"/>
  <c r="BQ740" i="2"/>
  <c r="BP740" i="2"/>
  <c r="BO740" i="2"/>
  <c r="BN740" i="2"/>
  <c r="BM740" i="2"/>
  <c r="BL740" i="2"/>
  <c r="BK740" i="2"/>
  <c r="BJ740" i="2"/>
  <c r="BI740" i="2"/>
  <c r="BD740" i="2"/>
  <c r="L740" i="2"/>
  <c r="I740" i="2"/>
  <c r="H740" i="2"/>
  <c r="E740" i="2"/>
  <c r="CH739" i="2"/>
  <c r="CG739" i="2"/>
  <c r="CF739" i="2"/>
  <c r="CE739" i="2"/>
  <c r="CD739" i="2"/>
  <c r="CC739" i="2"/>
  <c r="CB739" i="2"/>
  <c r="CA739" i="2"/>
  <c r="BZ739" i="2"/>
  <c r="BY739" i="2"/>
  <c r="BR739" i="2"/>
  <c r="BQ739" i="2"/>
  <c r="BP739" i="2"/>
  <c r="BO739" i="2"/>
  <c r="BN739" i="2"/>
  <c r="BM739" i="2"/>
  <c r="BL739" i="2"/>
  <c r="BK739" i="2"/>
  <c r="BJ739" i="2"/>
  <c r="BI739" i="2"/>
  <c r="BD739" i="2"/>
  <c r="L739" i="2"/>
  <c r="I739" i="2"/>
  <c r="H739" i="2"/>
  <c r="E739" i="2"/>
  <c r="CH738" i="2"/>
  <c r="CG738" i="2"/>
  <c r="CF738" i="2"/>
  <c r="CE738" i="2"/>
  <c r="CD738" i="2"/>
  <c r="CC738" i="2"/>
  <c r="CB738" i="2"/>
  <c r="CA738" i="2"/>
  <c r="BZ738" i="2"/>
  <c r="BY738" i="2"/>
  <c r="BR738" i="2"/>
  <c r="BQ738" i="2"/>
  <c r="BP738" i="2"/>
  <c r="BO738" i="2"/>
  <c r="BN738" i="2"/>
  <c r="BM738" i="2"/>
  <c r="BL738" i="2"/>
  <c r="BK738" i="2"/>
  <c r="BJ738" i="2"/>
  <c r="BI738" i="2"/>
  <c r="BD738" i="2"/>
  <c r="L738" i="2"/>
  <c r="I738" i="2"/>
  <c r="H738" i="2"/>
  <c r="E738" i="2"/>
  <c r="CH737" i="2"/>
  <c r="CG737" i="2"/>
  <c r="CF737" i="2"/>
  <c r="CE737" i="2"/>
  <c r="CD737" i="2"/>
  <c r="CC737" i="2"/>
  <c r="CB737" i="2"/>
  <c r="CA737" i="2"/>
  <c r="BZ737" i="2"/>
  <c r="BY737" i="2"/>
  <c r="BR737" i="2"/>
  <c r="BQ737" i="2"/>
  <c r="BP737" i="2"/>
  <c r="BO737" i="2"/>
  <c r="BN737" i="2"/>
  <c r="BM737" i="2"/>
  <c r="BL737" i="2"/>
  <c r="BK737" i="2"/>
  <c r="BJ737" i="2"/>
  <c r="BI737" i="2"/>
  <c r="BD737" i="2"/>
  <c r="L737" i="2"/>
  <c r="I737" i="2"/>
  <c r="H737" i="2"/>
  <c r="E737" i="2"/>
  <c r="CH736" i="2"/>
  <c r="CG736" i="2"/>
  <c r="CF736" i="2"/>
  <c r="CE736" i="2"/>
  <c r="CD736" i="2"/>
  <c r="CC736" i="2"/>
  <c r="CB736" i="2"/>
  <c r="CA736" i="2"/>
  <c r="BZ736" i="2"/>
  <c r="BY736" i="2"/>
  <c r="BR736" i="2"/>
  <c r="BQ736" i="2"/>
  <c r="BP736" i="2"/>
  <c r="BO736" i="2"/>
  <c r="BN736" i="2"/>
  <c r="BM736" i="2"/>
  <c r="BL736" i="2"/>
  <c r="BK736" i="2"/>
  <c r="BJ736" i="2"/>
  <c r="BI736" i="2"/>
  <c r="BD736" i="2"/>
  <c r="L736" i="2"/>
  <c r="I736" i="2"/>
  <c r="H736" i="2"/>
  <c r="E736" i="2"/>
  <c r="CH735" i="2"/>
  <c r="CG735" i="2"/>
  <c r="CF735" i="2"/>
  <c r="CE735" i="2"/>
  <c r="CD735" i="2"/>
  <c r="CC735" i="2"/>
  <c r="CB735" i="2"/>
  <c r="CA735" i="2"/>
  <c r="BZ735" i="2"/>
  <c r="BY735" i="2"/>
  <c r="BR735" i="2"/>
  <c r="BQ735" i="2"/>
  <c r="BP735" i="2"/>
  <c r="BO735" i="2"/>
  <c r="BN735" i="2"/>
  <c r="BM735" i="2"/>
  <c r="BL735" i="2"/>
  <c r="BK735" i="2"/>
  <c r="BJ735" i="2"/>
  <c r="BI735" i="2"/>
  <c r="BD735" i="2"/>
  <c r="L735" i="2"/>
  <c r="I735" i="2"/>
  <c r="H735" i="2"/>
  <c r="E735" i="2"/>
  <c r="CH734" i="2"/>
  <c r="CG734" i="2"/>
  <c r="CF734" i="2"/>
  <c r="CE734" i="2"/>
  <c r="CD734" i="2"/>
  <c r="CC734" i="2"/>
  <c r="CB734" i="2"/>
  <c r="CA734" i="2"/>
  <c r="BZ734" i="2"/>
  <c r="BY734" i="2"/>
  <c r="BR734" i="2"/>
  <c r="BQ734" i="2"/>
  <c r="BP734" i="2"/>
  <c r="BO734" i="2"/>
  <c r="BN734" i="2"/>
  <c r="BM734" i="2"/>
  <c r="BL734" i="2"/>
  <c r="BK734" i="2"/>
  <c r="BJ734" i="2"/>
  <c r="BI734" i="2"/>
  <c r="BD734" i="2"/>
  <c r="L734" i="2"/>
  <c r="I734" i="2"/>
  <c r="H734" i="2"/>
  <c r="E734" i="2"/>
  <c r="CH733" i="2"/>
  <c r="CG733" i="2"/>
  <c r="CF733" i="2"/>
  <c r="CE733" i="2"/>
  <c r="CD733" i="2"/>
  <c r="CC733" i="2"/>
  <c r="CB733" i="2"/>
  <c r="CA733" i="2"/>
  <c r="BZ733" i="2"/>
  <c r="BY733" i="2"/>
  <c r="BR733" i="2"/>
  <c r="BQ733" i="2"/>
  <c r="BP733" i="2"/>
  <c r="BO733" i="2"/>
  <c r="BN733" i="2"/>
  <c r="BM733" i="2"/>
  <c r="BL733" i="2"/>
  <c r="BK733" i="2"/>
  <c r="BJ733" i="2"/>
  <c r="BI733" i="2"/>
  <c r="BD733" i="2"/>
  <c r="L733" i="2"/>
  <c r="I733" i="2"/>
  <c r="H733" i="2"/>
  <c r="E733" i="2"/>
  <c r="CH732" i="2"/>
  <c r="CG732" i="2"/>
  <c r="CF732" i="2"/>
  <c r="CE732" i="2"/>
  <c r="CD732" i="2"/>
  <c r="CC732" i="2"/>
  <c r="CB732" i="2"/>
  <c r="CA732" i="2"/>
  <c r="BZ732" i="2"/>
  <c r="BY732" i="2"/>
  <c r="BR732" i="2"/>
  <c r="BQ732" i="2"/>
  <c r="BP732" i="2"/>
  <c r="BO732" i="2"/>
  <c r="BN732" i="2"/>
  <c r="BM732" i="2"/>
  <c r="BL732" i="2"/>
  <c r="BK732" i="2"/>
  <c r="BJ732" i="2"/>
  <c r="BI732" i="2"/>
  <c r="BD732" i="2"/>
  <c r="L732" i="2"/>
  <c r="I732" i="2"/>
  <c r="H732" i="2"/>
  <c r="E732" i="2"/>
  <c r="CH731" i="2"/>
  <c r="CG731" i="2"/>
  <c r="CF731" i="2"/>
  <c r="CE731" i="2"/>
  <c r="CD731" i="2"/>
  <c r="CC731" i="2"/>
  <c r="CB731" i="2"/>
  <c r="CA731" i="2"/>
  <c r="BZ731" i="2"/>
  <c r="BY731" i="2"/>
  <c r="BR731" i="2"/>
  <c r="BQ731" i="2"/>
  <c r="BP731" i="2"/>
  <c r="BO731" i="2"/>
  <c r="BN731" i="2"/>
  <c r="BM731" i="2"/>
  <c r="BL731" i="2"/>
  <c r="BK731" i="2"/>
  <c r="BJ731" i="2"/>
  <c r="BI731" i="2"/>
  <c r="BD731" i="2"/>
  <c r="L731" i="2"/>
  <c r="I731" i="2"/>
  <c r="H731" i="2"/>
  <c r="E731" i="2"/>
  <c r="CH730" i="2"/>
  <c r="CG730" i="2"/>
  <c r="CF730" i="2"/>
  <c r="CE730" i="2"/>
  <c r="CD730" i="2"/>
  <c r="CC730" i="2"/>
  <c r="CB730" i="2"/>
  <c r="CA730" i="2"/>
  <c r="BZ730" i="2"/>
  <c r="BY730" i="2"/>
  <c r="BR730" i="2"/>
  <c r="BQ730" i="2"/>
  <c r="BP730" i="2"/>
  <c r="BO730" i="2"/>
  <c r="BN730" i="2"/>
  <c r="BM730" i="2"/>
  <c r="BL730" i="2"/>
  <c r="BK730" i="2"/>
  <c r="BJ730" i="2"/>
  <c r="BI730" i="2"/>
  <c r="BD730" i="2"/>
  <c r="L730" i="2"/>
  <c r="I730" i="2"/>
  <c r="H730" i="2"/>
  <c r="E730" i="2"/>
  <c r="CH729" i="2"/>
  <c r="CG729" i="2"/>
  <c r="CF729" i="2"/>
  <c r="CE729" i="2"/>
  <c r="CD729" i="2"/>
  <c r="CC729" i="2"/>
  <c r="CB729" i="2"/>
  <c r="CA729" i="2"/>
  <c r="BZ729" i="2"/>
  <c r="BY729" i="2"/>
  <c r="BR729" i="2"/>
  <c r="BQ729" i="2"/>
  <c r="BP729" i="2"/>
  <c r="BO729" i="2"/>
  <c r="BN729" i="2"/>
  <c r="BM729" i="2"/>
  <c r="BL729" i="2"/>
  <c r="BK729" i="2"/>
  <c r="BJ729" i="2"/>
  <c r="BI729" i="2"/>
  <c r="BD729" i="2"/>
  <c r="L729" i="2"/>
  <c r="I729" i="2"/>
  <c r="H729" i="2"/>
  <c r="E729" i="2"/>
  <c r="CH728" i="2"/>
  <c r="CG728" i="2"/>
  <c r="CF728" i="2"/>
  <c r="CE728" i="2"/>
  <c r="CD728" i="2"/>
  <c r="CC728" i="2"/>
  <c r="CB728" i="2"/>
  <c r="CA728" i="2"/>
  <c r="BZ728" i="2"/>
  <c r="BY728" i="2"/>
  <c r="BR728" i="2"/>
  <c r="BQ728" i="2"/>
  <c r="BP728" i="2"/>
  <c r="BO728" i="2"/>
  <c r="BN728" i="2"/>
  <c r="BM728" i="2"/>
  <c r="BL728" i="2"/>
  <c r="BK728" i="2"/>
  <c r="BJ728" i="2"/>
  <c r="BI728" i="2"/>
  <c r="BD728" i="2"/>
  <c r="L728" i="2"/>
  <c r="I728" i="2"/>
  <c r="H728" i="2"/>
  <c r="E728" i="2"/>
  <c r="CH727" i="2"/>
  <c r="CG727" i="2"/>
  <c r="CF727" i="2"/>
  <c r="CE727" i="2"/>
  <c r="CD727" i="2"/>
  <c r="CC727" i="2"/>
  <c r="CB727" i="2"/>
  <c r="CA727" i="2"/>
  <c r="BZ727" i="2"/>
  <c r="BY727" i="2"/>
  <c r="BR727" i="2"/>
  <c r="BQ727" i="2"/>
  <c r="BP727" i="2"/>
  <c r="BO727" i="2"/>
  <c r="BN727" i="2"/>
  <c r="BM727" i="2"/>
  <c r="BL727" i="2"/>
  <c r="BK727" i="2"/>
  <c r="BJ727" i="2"/>
  <c r="BI727" i="2"/>
  <c r="BD727" i="2"/>
  <c r="L727" i="2"/>
  <c r="I727" i="2"/>
  <c r="H727" i="2"/>
  <c r="E727" i="2"/>
  <c r="CH726" i="2"/>
  <c r="CG726" i="2"/>
  <c r="CF726" i="2"/>
  <c r="CE726" i="2"/>
  <c r="CD726" i="2"/>
  <c r="CC726" i="2"/>
  <c r="CB726" i="2"/>
  <c r="CA726" i="2"/>
  <c r="BZ726" i="2"/>
  <c r="BY726" i="2"/>
  <c r="BR726" i="2"/>
  <c r="BQ726" i="2"/>
  <c r="BP726" i="2"/>
  <c r="BO726" i="2"/>
  <c r="BN726" i="2"/>
  <c r="BM726" i="2"/>
  <c r="BL726" i="2"/>
  <c r="BK726" i="2"/>
  <c r="BJ726" i="2"/>
  <c r="BI726" i="2"/>
  <c r="BD726" i="2"/>
  <c r="L726" i="2"/>
  <c r="I726" i="2"/>
  <c r="H726" i="2"/>
  <c r="E726" i="2"/>
  <c r="CH725" i="2"/>
  <c r="CG725" i="2"/>
  <c r="CF725" i="2"/>
  <c r="CE725" i="2"/>
  <c r="CD725" i="2"/>
  <c r="CC725" i="2"/>
  <c r="CB725" i="2"/>
  <c r="CA725" i="2"/>
  <c r="BZ725" i="2"/>
  <c r="BY725" i="2"/>
  <c r="BR725" i="2"/>
  <c r="BQ725" i="2"/>
  <c r="BP725" i="2"/>
  <c r="BO725" i="2"/>
  <c r="BN725" i="2"/>
  <c r="BM725" i="2"/>
  <c r="BL725" i="2"/>
  <c r="BK725" i="2"/>
  <c r="BJ725" i="2"/>
  <c r="BI725" i="2"/>
  <c r="BD725" i="2"/>
  <c r="L725" i="2"/>
  <c r="I725" i="2"/>
  <c r="H725" i="2"/>
  <c r="E725" i="2"/>
  <c r="CH724" i="2"/>
  <c r="CG724" i="2"/>
  <c r="CF724" i="2"/>
  <c r="CE724" i="2"/>
  <c r="CD724" i="2"/>
  <c r="CC724" i="2"/>
  <c r="CB724" i="2"/>
  <c r="CA724" i="2"/>
  <c r="BZ724" i="2"/>
  <c r="BY724" i="2"/>
  <c r="BR724" i="2"/>
  <c r="BQ724" i="2"/>
  <c r="BP724" i="2"/>
  <c r="BO724" i="2"/>
  <c r="BN724" i="2"/>
  <c r="BM724" i="2"/>
  <c r="BL724" i="2"/>
  <c r="BK724" i="2"/>
  <c r="BJ724" i="2"/>
  <c r="BI724" i="2"/>
  <c r="BD724" i="2"/>
  <c r="L724" i="2"/>
  <c r="I724" i="2"/>
  <c r="H724" i="2"/>
  <c r="E724" i="2"/>
  <c r="CH723" i="2"/>
  <c r="CG723" i="2"/>
  <c r="CF723" i="2"/>
  <c r="CE723" i="2"/>
  <c r="CD723" i="2"/>
  <c r="CC723" i="2"/>
  <c r="CB723" i="2"/>
  <c r="CA723" i="2"/>
  <c r="BZ723" i="2"/>
  <c r="BY723" i="2"/>
  <c r="BR723" i="2"/>
  <c r="BQ723" i="2"/>
  <c r="BP723" i="2"/>
  <c r="BO723" i="2"/>
  <c r="BN723" i="2"/>
  <c r="BM723" i="2"/>
  <c r="BL723" i="2"/>
  <c r="BK723" i="2"/>
  <c r="BJ723" i="2"/>
  <c r="BI723" i="2"/>
  <c r="BD723" i="2"/>
  <c r="L723" i="2"/>
  <c r="I723" i="2"/>
  <c r="H723" i="2"/>
  <c r="E723" i="2"/>
  <c r="CH722" i="2"/>
  <c r="CG722" i="2"/>
  <c r="CF722" i="2"/>
  <c r="CE722" i="2"/>
  <c r="CD722" i="2"/>
  <c r="CC722" i="2"/>
  <c r="CB722" i="2"/>
  <c r="CA722" i="2"/>
  <c r="BZ722" i="2"/>
  <c r="BY722" i="2"/>
  <c r="BR722" i="2"/>
  <c r="BQ722" i="2"/>
  <c r="BP722" i="2"/>
  <c r="BO722" i="2"/>
  <c r="BN722" i="2"/>
  <c r="BM722" i="2"/>
  <c r="BL722" i="2"/>
  <c r="BK722" i="2"/>
  <c r="BJ722" i="2"/>
  <c r="BI722" i="2"/>
  <c r="BD722" i="2"/>
  <c r="L722" i="2"/>
  <c r="I722" i="2"/>
  <c r="H722" i="2"/>
  <c r="E722" i="2"/>
  <c r="CH721" i="2"/>
  <c r="CG721" i="2"/>
  <c r="CF721" i="2"/>
  <c r="CE721" i="2"/>
  <c r="CD721" i="2"/>
  <c r="CC721" i="2"/>
  <c r="CB721" i="2"/>
  <c r="CA721" i="2"/>
  <c r="BZ721" i="2"/>
  <c r="BY721" i="2"/>
  <c r="BR721" i="2"/>
  <c r="BQ721" i="2"/>
  <c r="BP721" i="2"/>
  <c r="BO721" i="2"/>
  <c r="BN721" i="2"/>
  <c r="BM721" i="2"/>
  <c r="BL721" i="2"/>
  <c r="BK721" i="2"/>
  <c r="BJ721" i="2"/>
  <c r="BI721" i="2"/>
  <c r="BD721" i="2"/>
  <c r="L721" i="2"/>
  <c r="I721" i="2"/>
  <c r="H721" i="2"/>
  <c r="E721" i="2"/>
  <c r="CH720" i="2"/>
  <c r="CG720" i="2"/>
  <c r="CF720" i="2"/>
  <c r="CE720" i="2"/>
  <c r="CD720" i="2"/>
  <c r="CC720" i="2"/>
  <c r="CB720" i="2"/>
  <c r="CA720" i="2"/>
  <c r="BZ720" i="2"/>
  <c r="BY720" i="2"/>
  <c r="BR720" i="2"/>
  <c r="BQ720" i="2"/>
  <c r="BP720" i="2"/>
  <c r="BO720" i="2"/>
  <c r="BN720" i="2"/>
  <c r="BM720" i="2"/>
  <c r="BL720" i="2"/>
  <c r="BK720" i="2"/>
  <c r="BJ720" i="2"/>
  <c r="BI720" i="2"/>
  <c r="BD720" i="2"/>
  <c r="L720" i="2"/>
  <c r="I720" i="2"/>
  <c r="H720" i="2"/>
  <c r="E720" i="2"/>
  <c r="CH719" i="2"/>
  <c r="CG719" i="2"/>
  <c r="CF719" i="2"/>
  <c r="CE719" i="2"/>
  <c r="CD719" i="2"/>
  <c r="CC719" i="2"/>
  <c r="CB719" i="2"/>
  <c r="CA719" i="2"/>
  <c r="BZ719" i="2"/>
  <c r="BY719" i="2"/>
  <c r="BR719" i="2"/>
  <c r="BQ719" i="2"/>
  <c r="BP719" i="2"/>
  <c r="BO719" i="2"/>
  <c r="BN719" i="2"/>
  <c r="BM719" i="2"/>
  <c r="BL719" i="2"/>
  <c r="BK719" i="2"/>
  <c r="BJ719" i="2"/>
  <c r="BI719" i="2"/>
  <c r="BD719" i="2"/>
  <c r="L719" i="2"/>
  <c r="I719" i="2"/>
  <c r="H719" i="2"/>
  <c r="E719" i="2"/>
  <c r="CH718" i="2"/>
  <c r="CG718" i="2"/>
  <c r="CF718" i="2"/>
  <c r="CE718" i="2"/>
  <c r="CD718" i="2"/>
  <c r="CC718" i="2"/>
  <c r="CB718" i="2"/>
  <c r="CA718" i="2"/>
  <c r="BZ718" i="2"/>
  <c r="BY718" i="2"/>
  <c r="BR718" i="2"/>
  <c r="BQ718" i="2"/>
  <c r="BP718" i="2"/>
  <c r="BO718" i="2"/>
  <c r="BN718" i="2"/>
  <c r="BM718" i="2"/>
  <c r="BL718" i="2"/>
  <c r="BK718" i="2"/>
  <c r="BJ718" i="2"/>
  <c r="BI718" i="2"/>
  <c r="BD718" i="2"/>
  <c r="L718" i="2"/>
  <c r="I718" i="2"/>
  <c r="H718" i="2"/>
  <c r="E718" i="2"/>
  <c r="CH717" i="2"/>
  <c r="CG717" i="2"/>
  <c r="CF717" i="2"/>
  <c r="CE717" i="2"/>
  <c r="CD717" i="2"/>
  <c r="CC717" i="2"/>
  <c r="CB717" i="2"/>
  <c r="CA717" i="2"/>
  <c r="BZ717" i="2"/>
  <c r="BY717" i="2"/>
  <c r="BR717" i="2"/>
  <c r="BQ717" i="2"/>
  <c r="BP717" i="2"/>
  <c r="BO717" i="2"/>
  <c r="BN717" i="2"/>
  <c r="BM717" i="2"/>
  <c r="BL717" i="2"/>
  <c r="BK717" i="2"/>
  <c r="BJ717" i="2"/>
  <c r="BI717" i="2"/>
  <c r="BD717" i="2"/>
  <c r="L717" i="2"/>
  <c r="I717" i="2"/>
  <c r="H717" i="2"/>
  <c r="E717" i="2"/>
  <c r="CH716" i="2"/>
  <c r="CG716" i="2"/>
  <c r="CF716" i="2"/>
  <c r="CE716" i="2"/>
  <c r="CD716" i="2"/>
  <c r="CC716" i="2"/>
  <c r="CB716" i="2"/>
  <c r="CA716" i="2"/>
  <c r="BZ716" i="2"/>
  <c r="BY716" i="2"/>
  <c r="BR716" i="2"/>
  <c r="BQ716" i="2"/>
  <c r="BP716" i="2"/>
  <c r="BO716" i="2"/>
  <c r="BN716" i="2"/>
  <c r="BM716" i="2"/>
  <c r="BL716" i="2"/>
  <c r="BK716" i="2"/>
  <c r="BJ716" i="2"/>
  <c r="BI716" i="2"/>
  <c r="BD716" i="2"/>
  <c r="L716" i="2"/>
  <c r="I716" i="2"/>
  <c r="H716" i="2"/>
  <c r="E716" i="2"/>
  <c r="CH715" i="2"/>
  <c r="CG715" i="2"/>
  <c r="CF715" i="2"/>
  <c r="CE715" i="2"/>
  <c r="CD715" i="2"/>
  <c r="CC715" i="2"/>
  <c r="CB715" i="2"/>
  <c r="CA715" i="2"/>
  <c r="BZ715" i="2"/>
  <c r="BY715" i="2"/>
  <c r="BR715" i="2"/>
  <c r="BQ715" i="2"/>
  <c r="BP715" i="2"/>
  <c r="BO715" i="2"/>
  <c r="BN715" i="2"/>
  <c r="BM715" i="2"/>
  <c r="BL715" i="2"/>
  <c r="BK715" i="2"/>
  <c r="BJ715" i="2"/>
  <c r="BI715" i="2"/>
  <c r="BD715" i="2"/>
  <c r="L715" i="2"/>
  <c r="I715" i="2"/>
  <c r="H715" i="2"/>
  <c r="E715" i="2"/>
  <c r="CH714" i="2"/>
  <c r="CG714" i="2"/>
  <c r="CF714" i="2"/>
  <c r="CE714" i="2"/>
  <c r="CD714" i="2"/>
  <c r="CC714" i="2"/>
  <c r="CB714" i="2"/>
  <c r="CA714" i="2"/>
  <c r="BZ714" i="2"/>
  <c r="BY714" i="2"/>
  <c r="BR714" i="2"/>
  <c r="BQ714" i="2"/>
  <c r="BP714" i="2"/>
  <c r="BO714" i="2"/>
  <c r="BN714" i="2"/>
  <c r="BM714" i="2"/>
  <c r="BL714" i="2"/>
  <c r="BK714" i="2"/>
  <c r="BJ714" i="2"/>
  <c r="BI714" i="2"/>
  <c r="BD714" i="2"/>
  <c r="L714" i="2"/>
  <c r="I714" i="2"/>
  <c r="H714" i="2"/>
  <c r="E714" i="2"/>
  <c r="CH713" i="2"/>
  <c r="CG713" i="2"/>
  <c r="CF713" i="2"/>
  <c r="CE713" i="2"/>
  <c r="CD713" i="2"/>
  <c r="CC713" i="2"/>
  <c r="CB713" i="2"/>
  <c r="CA713" i="2"/>
  <c r="BZ713" i="2"/>
  <c r="BY713" i="2"/>
  <c r="BR713" i="2"/>
  <c r="BQ713" i="2"/>
  <c r="BP713" i="2"/>
  <c r="BO713" i="2"/>
  <c r="BN713" i="2"/>
  <c r="BM713" i="2"/>
  <c r="BL713" i="2"/>
  <c r="BK713" i="2"/>
  <c r="BJ713" i="2"/>
  <c r="BI713" i="2"/>
  <c r="BD713" i="2"/>
  <c r="L713" i="2"/>
  <c r="I713" i="2"/>
  <c r="H713" i="2"/>
  <c r="E713" i="2"/>
  <c r="CH712" i="2"/>
  <c r="CG712" i="2"/>
  <c r="CF712" i="2"/>
  <c r="CE712" i="2"/>
  <c r="CD712" i="2"/>
  <c r="CC712" i="2"/>
  <c r="CB712" i="2"/>
  <c r="CA712" i="2"/>
  <c r="BZ712" i="2"/>
  <c r="BY712" i="2"/>
  <c r="BR712" i="2"/>
  <c r="BQ712" i="2"/>
  <c r="BP712" i="2"/>
  <c r="BO712" i="2"/>
  <c r="BN712" i="2"/>
  <c r="BM712" i="2"/>
  <c r="BL712" i="2"/>
  <c r="BK712" i="2"/>
  <c r="BJ712" i="2"/>
  <c r="BI712" i="2"/>
  <c r="BD712" i="2"/>
  <c r="L712" i="2"/>
  <c r="I712" i="2"/>
  <c r="H712" i="2"/>
  <c r="E712" i="2"/>
  <c r="CH711" i="2"/>
  <c r="CG711" i="2"/>
  <c r="CF711" i="2"/>
  <c r="CE711" i="2"/>
  <c r="CD711" i="2"/>
  <c r="CC711" i="2"/>
  <c r="CB711" i="2"/>
  <c r="CA711" i="2"/>
  <c r="BZ711" i="2"/>
  <c r="BY711" i="2"/>
  <c r="BR711" i="2"/>
  <c r="BQ711" i="2"/>
  <c r="BP711" i="2"/>
  <c r="BO711" i="2"/>
  <c r="BN711" i="2"/>
  <c r="BM711" i="2"/>
  <c r="BL711" i="2"/>
  <c r="BK711" i="2"/>
  <c r="BJ711" i="2"/>
  <c r="BI711" i="2"/>
  <c r="BD711" i="2"/>
  <c r="L711" i="2"/>
  <c r="I711" i="2"/>
  <c r="H711" i="2"/>
  <c r="E711" i="2"/>
  <c r="CH710" i="2"/>
  <c r="CG710" i="2"/>
  <c r="CF710" i="2"/>
  <c r="CE710" i="2"/>
  <c r="CD710" i="2"/>
  <c r="CC710" i="2"/>
  <c r="CB710" i="2"/>
  <c r="CA710" i="2"/>
  <c r="BZ710" i="2"/>
  <c r="BY710" i="2"/>
  <c r="BR710" i="2"/>
  <c r="BQ710" i="2"/>
  <c r="BP710" i="2"/>
  <c r="BO710" i="2"/>
  <c r="BN710" i="2"/>
  <c r="BM710" i="2"/>
  <c r="BL710" i="2"/>
  <c r="BK710" i="2"/>
  <c r="BJ710" i="2"/>
  <c r="BI710" i="2"/>
  <c r="BD710" i="2"/>
  <c r="L710" i="2"/>
  <c r="I710" i="2"/>
  <c r="H710" i="2"/>
  <c r="E710" i="2"/>
  <c r="CH709" i="2"/>
  <c r="CG709" i="2"/>
  <c r="CF709" i="2"/>
  <c r="CE709" i="2"/>
  <c r="CD709" i="2"/>
  <c r="CC709" i="2"/>
  <c r="CB709" i="2"/>
  <c r="CA709" i="2"/>
  <c r="BZ709" i="2"/>
  <c r="BY709" i="2"/>
  <c r="BR709" i="2"/>
  <c r="BQ709" i="2"/>
  <c r="BP709" i="2"/>
  <c r="BO709" i="2"/>
  <c r="BN709" i="2"/>
  <c r="BM709" i="2"/>
  <c r="BL709" i="2"/>
  <c r="BK709" i="2"/>
  <c r="BJ709" i="2"/>
  <c r="BI709" i="2"/>
  <c r="BD709" i="2"/>
  <c r="L709" i="2"/>
  <c r="I709" i="2"/>
  <c r="H709" i="2"/>
  <c r="E709" i="2"/>
  <c r="CH708" i="2"/>
  <c r="CG708" i="2"/>
  <c r="CF708" i="2"/>
  <c r="CE708" i="2"/>
  <c r="CD708" i="2"/>
  <c r="CC708" i="2"/>
  <c r="CB708" i="2"/>
  <c r="CA708" i="2"/>
  <c r="BZ708" i="2"/>
  <c r="BY708" i="2"/>
  <c r="BR708" i="2"/>
  <c r="BQ708" i="2"/>
  <c r="BP708" i="2"/>
  <c r="BO708" i="2"/>
  <c r="BN708" i="2"/>
  <c r="BM708" i="2"/>
  <c r="BL708" i="2"/>
  <c r="BK708" i="2"/>
  <c r="BJ708" i="2"/>
  <c r="BI708" i="2"/>
  <c r="BD708" i="2"/>
  <c r="L708" i="2"/>
  <c r="I708" i="2"/>
  <c r="H708" i="2"/>
  <c r="E708" i="2"/>
  <c r="CH707" i="2"/>
  <c r="CG707" i="2"/>
  <c r="CF707" i="2"/>
  <c r="CE707" i="2"/>
  <c r="CD707" i="2"/>
  <c r="CC707" i="2"/>
  <c r="CB707" i="2"/>
  <c r="CA707" i="2"/>
  <c r="BZ707" i="2"/>
  <c r="BY707" i="2"/>
  <c r="BR707" i="2"/>
  <c r="BQ707" i="2"/>
  <c r="BP707" i="2"/>
  <c r="BO707" i="2"/>
  <c r="BN707" i="2"/>
  <c r="BM707" i="2"/>
  <c r="BL707" i="2"/>
  <c r="BK707" i="2"/>
  <c r="BJ707" i="2"/>
  <c r="BI707" i="2"/>
  <c r="BD707" i="2"/>
  <c r="L707" i="2"/>
  <c r="I707" i="2"/>
  <c r="H707" i="2"/>
  <c r="E707" i="2"/>
  <c r="CH706" i="2"/>
  <c r="CG706" i="2"/>
  <c r="CF706" i="2"/>
  <c r="CE706" i="2"/>
  <c r="CD706" i="2"/>
  <c r="CC706" i="2"/>
  <c r="CB706" i="2"/>
  <c r="CA706" i="2"/>
  <c r="BZ706" i="2"/>
  <c r="BY706" i="2"/>
  <c r="BR706" i="2"/>
  <c r="BQ706" i="2"/>
  <c r="BP706" i="2"/>
  <c r="BO706" i="2"/>
  <c r="BN706" i="2"/>
  <c r="BM706" i="2"/>
  <c r="BL706" i="2"/>
  <c r="BK706" i="2"/>
  <c r="BJ706" i="2"/>
  <c r="BI706" i="2"/>
  <c r="BD706" i="2"/>
  <c r="L706" i="2"/>
  <c r="I706" i="2"/>
  <c r="H706" i="2"/>
  <c r="E706" i="2"/>
  <c r="CH705" i="2"/>
  <c r="CG705" i="2"/>
  <c r="CF705" i="2"/>
  <c r="CE705" i="2"/>
  <c r="CD705" i="2"/>
  <c r="CC705" i="2"/>
  <c r="CB705" i="2"/>
  <c r="CA705" i="2"/>
  <c r="BZ705" i="2"/>
  <c r="BY705" i="2"/>
  <c r="BR705" i="2"/>
  <c r="BQ705" i="2"/>
  <c r="BP705" i="2"/>
  <c r="BO705" i="2"/>
  <c r="BN705" i="2"/>
  <c r="BM705" i="2"/>
  <c r="BL705" i="2"/>
  <c r="BK705" i="2"/>
  <c r="BJ705" i="2"/>
  <c r="BI705" i="2"/>
  <c r="BD705" i="2"/>
  <c r="L705" i="2"/>
  <c r="I705" i="2"/>
  <c r="H705" i="2"/>
  <c r="E705" i="2"/>
  <c r="CH704" i="2"/>
  <c r="CG704" i="2"/>
  <c r="CF704" i="2"/>
  <c r="CE704" i="2"/>
  <c r="CD704" i="2"/>
  <c r="CC704" i="2"/>
  <c r="CB704" i="2"/>
  <c r="CA704" i="2"/>
  <c r="BZ704" i="2"/>
  <c r="BY704" i="2"/>
  <c r="BR704" i="2"/>
  <c r="BQ704" i="2"/>
  <c r="BP704" i="2"/>
  <c r="BO704" i="2"/>
  <c r="BN704" i="2"/>
  <c r="BM704" i="2"/>
  <c r="BL704" i="2"/>
  <c r="BK704" i="2"/>
  <c r="BJ704" i="2"/>
  <c r="BI704" i="2"/>
  <c r="BD704" i="2"/>
  <c r="L704" i="2"/>
  <c r="I704" i="2"/>
  <c r="H704" i="2"/>
  <c r="E704" i="2"/>
  <c r="CH703" i="2"/>
  <c r="CG703" i="2"/>
  <c r="CF703" i="2"/>
  <c r="CE703" i="2"/>
  <c r="CD703" i="2"/>
  <c r="CC703" i="2"/>
  <c r="CB703" i="2"/>
  <c r="CA703" i="2"/>
  <c r="BZ703" i="2"/>
  <c r="BY703" i="2"/>
  <c r="BR703" i="2"/>
  <c r="BQ703" i="2"/>
  <c r="BP703" i="2"/>
  <c r="BO703" i="2"/>
  <c r="BN703" i="2"/>
  <c r="BM703" i="2"/>
  <c r="BL703" i="2"/>
  <c r="BK703" i="2"/>
  <c r="BJ703" i="2"/>
  <c r="BI703" i="2"/>
  <c r="BD703" i="2"/>
  <c r="L703" i="2"/>
  <c r="I703" i="2"/>
  <c r="H703" i="2"/>
  <c r="E703" i="2"/>
  <c r="CH702" i="2"/>
  <c r="CG702" i="2"/>
  <c r="CF702" i="2"/>
  <c r="CE702" i="2"/>
  <c r="CD702" i="2"/>
  <c r="CC702" i="2"/>
  <c r="CB702" i="2"/>
  <c r="CA702" i="2"/>
  <c r="BZ702" i="2"/>
  <c r="BY702" i="2"/>
  <c r="BR702" i="2"/>
  <c r="BQ702" i="2"/>
  <c r="BP702" i="2"/>
  <c r="BO702" i="2"/>
  <c r="BN702" i="2"/>
  <c r="BM702" i="2"/>
  <c r="BL702" i="2"/>
  <c r="BK702" i="2"/>
  <c r="BJ702" i="2"/>
  <c r="BI702" i="2"/>
  <c r="BD702" i="2"/>
  <c r="L702" i="2"/>
  <c r="I702" i="2"/>
  <c r="H702" i="2"/>
  <c r="E702" i="2"/>
  <c r="CH701" i="2"/>
  <c r="CG701" i="2"/>
  <c r="CF701" i="2"/>
  <c r="CE701" i="2"/>
  <c r="CD701" i="2"/>
  <c r="CC701" i="2"/>
  <c r="CB701" i="2"/>
  <c r="CA701" i="2"/>
  <c r="BZ701" i="2"/>
  <c r="BY701" i="2"/>
  <c r="BR701" i="2"/>
  <c r="BQ701" i="2"/>
  <c r="BP701" i="2"/>
  <c r="BO701" i="2"/>
  <c r="BN701" i="2"/>
  <c r="BM701" i="2"/>
  <c r="BL701" i="2"/>
  <c r="BK701" i="2"/>
  <c r="BJ701" i="2"/>
  <c r="BI701" i="2"/>
  <c r="BD701" i="2"/>
  <c r="L701" i="2"/>
  <c r="I701" i="2"/>
  <c r="H701" i="2"/>
  <c r="E701" i="2"/>
  <c r="CH700" i="2"/>
  <c r="CG700" i="2"/>
  <c r="CF700" i="2"/>
  <c r="CE700" i="2"/>
  <c r="CD700" i="2"/>
  <c r="CC700" i="2"/>
  <c r="CB700" i="2"/>
  <c r="CA700" i="2"/>
  <c r="BZ700" i="2"/>
  <c r="BY700" i="2"/>
  <c r="BR700" i="2"/>
  <c r="BQ700" i="2"/>
  <c r="BP700" i="2"/>
  <c r="BO700" i="2"/>
  <c r="BN700" i="2"/>
  <c r="BM700" i="2"/>
  <c r="BL700" i="2"/>
  <c r="BK700" i="2"/>
  <c r="BJ700" i="2"/>
  <c r="BI700" i="2"/>
  <c r="BD700" i="2"/>
  <c r="L700" i="2"/>
  <c r="I700" i="2"/>
  <c r="H700" i="2"/>
  <c r="E700" i="2"/>
  <c r="CH699" i="2"/>
  <c r="CG699" i="2"/>
  <c r="CF699" i="2"/>
  <c r="CE699" i="2"/>
  <c r="CD699" i="2"/>
  <c r="CC699" i="2"/>
  <c r="CB699" i="2"/>
  <c r="CA699" i="2"/>
  <c r="BZ699" i="2"/>
  <c r="BY699" i="2"/>
  <c r="BR699" i="2"/>
  <c r="BQ699" i="2"/>
  <c r="BP699" i="2"/>
  <c r="BO699" i="2"/>
  <c r="BN699" i="2"/>
  <c r="BM699" i="2"/>
  <c r="BL699" i="2"/>
  <c r="BK699" i="2"/>
  <c r="BJ699" i="2"/>
  <c r="BI699" i="2"/>
  <c r="BD699" i="2"/>
  <c r="L699" i="2"/>
  <c r="I699" i="2"/>
  <c r="H699" i="2"/>
  <c r="E699" i="2"/>
  <c r="CH698" i="2"/>
  <c r="CG698" i="2"/>
  <c r="CF698" i="2"/>
  <c r="CE698" i="2"/>
  <c r="CD698" i="2"/>
  <c r="CC698" i="2"/>
  <c r="CB698" i="2"/>
  <c r="CA698" i="2"/>
  <c r="BZ698" i="2"/>
  <c r="BY698" i="2"/>
  <c r="BR698" i="2"/>
  <c r="BQ698" i="2"/>
  <c r="BP698" i="2"/>
  <c r="BO698" i="2"/>
  <c r="BN698" i="2"/>
  <c r="BM698" i="2"/>
  <c r="BL698" i="2"/>
  <c r="BK698" i="2"/>
  <c r="BJ698" i="2"/>
  <c r="BI698" i="2"/>
  <c r="BD698" i="2"/>
  <c r="L698" i="2"/>
  <c r="I698" i="2"/>
  <c r="H698" i="2"/>
  <c r="E698" i="2"/>
  <c r="CH697" i="2"/>
  <c r="CG697" i="2"/>
  <c r="CF697" i="2"/>
  <c r="CE697" i="2"/>
  <c r="CD697" i="2"/>
  <c r="CC697" i="2"/>
  <c r="CB697" i="2"/>
  <c r="CA697" i="2"/>
  <c r="BZ697" i="2"/>
  <c r="BY697" i="2"/>
  <c r="BR697" i="2"/>
  <c r="BQ697" i="2"/>
  <c r="BP697" i="2"/>
  <c r="BO697" i="2"/>
  <c r="BN697" i="2"/>
  <c r="BM697" i="2"/>
  <c r="BL697" i="2"/>
  <c r="BK697" i="2"/>
  <c r="BJ697" i="2"/>
  <c r="BI697" i="2"/>
  <c r="BD697" i="2"/>
  <c r="L697" i="2"/>
  <c r="I697" i="2"/>
  <c r="H697" i="2"/>
  <c r="E697" i="2"/>
  <c r="CH696" i="2"/>
  <c r="CG696" i="2"/>
  <c r="CF696" i="2"/>
  <c r="CE696" i="2"/>
  <c r="CD696" i="2"/>
  <c r="CC696" i="2"/>
  <c r="CB696" i="2"/>
  <c r="CA696" i="2"/>
  <c r="BZ696" i="2"/>
  <c r="BY696" i="2"/>
  <c r="BR696" i="2"/>
  <c r="BQ696" i="2"/>
  <c r="BP696" i="2"/>
  <c r="BO696" i="2"/>
  <c r="BN696" i="2"/>
  <c r="BM696" i="2"/>
  <c r="BL696" i="2"/>
  <c r="BK696" i="2"/>
  <c r="BJ696" i="2"/>
  <c r="BI696" i="2"/>
  <c r="BD696" i="2"/>
  <c r="L696" i="2"/>
  <c r="I696" i="2"/>
  <c r="H696" i="2"/>
  <c r="E696" i="2"/>
  <c r="CH695" i="2"/>
  <c r="CG695" i="2"/>
  <c r="CF695" i="2"/>
  <c r="CE695" i="2"/>
  <c r="CD695" i="2"/>
  <c r="CC695" i="2"/>
  <c r="CB695" i="2"/>
  <c r="CA695" i="2"/>
  <c r="BZ695" i="2"/>
  <c r="BY695" i="2"/>
  <c r="BR695" i="2"/>
  <c r="BQ695" i="2"/>
  <c r="BP695" i="2"/>
  <c r="BO695" i="2"/>
  <c r="BN695" i="2"/>
  <c r="BM695" i="2"/>
  <c r="BL695" i="2"/>
  <c r="BK695" i="2"/>
  <c r="BJ695" i="2"/>
  <c r="BI695" i="2"/>
  <c r="BD695" i="2"/>
  <c r="L695" i="2"/>
  <c r="I695" i="2"/>
  <c r="H695" i="2"/>
  <c r="E695" i="2"/>
  <c r="CH694" i="2"/>
  <c r="CG694" i="2"/>
  <c r="CF694" i="2"/>
  <c r="CE694" i="2"/>
  <c r="CD694" i="2"/>
  <c r="CC694" i="2"/>
  <c r="CB694" i="2"/>
  <c r="CA694" i="2"/>
  <c r="BZ694" i="2"/>
  <c r="BY694" i="2"/>
  <c r="BR694" i="2"/>
  <c r="BQ694" i="2"/>
  <c r="BP694" i="2"/>
  <c r="BO694" i="2"/>
  <c r="BN694" i="2"/>
  <c r="BM694" i="2"/>
  <c r="BL694" i="2"/>
  <c r="BK694" i="2"/>
  <c r="BJ694" i="2"/>
  <c r="BI694" i="2"/>
  <c r="BD694" i="2"/>
  <c r="L694" i="2"/>
  <c r="I694" i="2"/>
  <c r="H694" i="2"/>
  <c r="E694" i="2"/>
  <c r="CH693" i="2"/>
  <c r="CG693" i="2"/>
  <c r="CF693" i="2"/>
  <c r="CE693" i="2"/>
  <c r="CD693" i="2"/>
  <c r="CC693" i="2"/>
  <c r="CB693" i="2"/>
  <c r="CA693" i="2"/>
  <c r="BZ693" i="2"/>
  <c r="BY693" i="2"/>
  <c r="BR693" i="2"/>
  <c r="BQ693" i="2"/>
  <c r="BP693" i="2"/>
  <c r="BO693" i="2"/>
  <c r="BN693" i="2"/>
  <c r="BM693" i="2"/>
  <c r="BL693" i="2"/>
  <c r="BK693" i="2"/>
  <c r="BJ693" i="2"/>
  <c r="BI693" i="2"/>
  <c r="BD693" i="2"/>
  <c r="L693" i="2"/>
  <c r="I693" i="2"/>
  <c r="H693" i="2"/>
  <c r="E693" i="2"/>
  <c r="CH692" i="2"/>
  <c r="CG692" i="2"/>
  <c r="CF692" i="2"/>
  <c r="CE692" i="2"/>
  <c r="CD692" i="2"/>
  <c r="CC692" i="2"/>
  <c r="CB692" i="2"/>
  <c r="CA692" i="2"/>
  <c r="BZ692" i="2"/>
  <c r="BY692" i="2"/>
  <c r="BR692" i="2"/>
  <c r="BQ692" i="2"/>
  <c r="BP692" i="2"/>
  <c r="BO692" i="2"/>
  <c r="BN692" i="2"/>
  <c r="BM692" i="2"/>
  <c r="BL692" i="2"/>
  <c r="BK692" i="2"/>
  <c r="BJ692" i="2"/>
  <c r="BI692" i="2"/>
  <c r="BD692" i="2"/>
  <c r="L692" i="2"/>
  <c r="I692" i="2"/>
  <c r="H692" i="2"/>
  <c r="E692" i="2"/>
  <c r="CH691" i="2"/>
  <c r="CG691" i="2"/>
  <c r="CF691" i="2"/>
  <c r="CE691" i="2"/>
  <c r="CD691" i="2"/>
  <c r="CC691" i="2"/>
  <c r="CB691" i="2"/>
  <c r="CA691" i="2"/>
  <c r="BZ691" i="2"/>
  <c r="BY691" i="2"/>
  <c r="BR691" i="2"/>
  <c r="BQ691" i="2"/>
  <c r="BP691" i="2"/>
  <c r="BO691" i="2"/>
  <c r="BN691" i="2"/>
  <c r="BM691" i="2"/>
  <c r="BL691" i="2"/>
  <c r="BK691" i="2"/>
  <c r="BJ691" i="2"/>
  <c r="BI691" i="2"/>
  <c r="BD691" i="2"/>
  <c r="L691" i="2"/>
  <c r="I691" i="2"/>
  <c r="H691" i="2"/>
  <c r="E691" i="2"/>
  <c r="CH690" i="2"/>
  <c r="CG690" i="2"/>
  <c r="CF690" i="2"/>
  <c r="CE690" i="2"/>
  <c r="CD690" i="2"/>
  <c r="CC690" i="2"/>
  <c r="CB690" i="2"/>
  <c r="CA690" i="2"/>
  <c r="BZ690" i="2"/>
  <c r="BY690" i="2"/>
  <c r="BR690" i="2"/>
  <c r="BQ690" i="2"/>
  <c r="BP690" i="2"/>
  <c r="BO690" i="2"/>
  <c r="BN690" i="2"/>
  <c r="BM690" i="2"/>
  <c r="BL690" i="2"/>
  <c r="BK690" i="2"/>
  <c r="BJ690" i="2"/>
  <c r="BI690" i="2"/>
  <c r="BD690" i="2"/>
  <c r="L690" i="2"/>
  <c r="I690" i="2"/>
  <c r="H690" i="2"/>
  <c r="E690" i="2"/>
  <c r="CH689" i="2"/>
  <c r="CG689" i="2"/>
  <c r="CF689" i="2"/>
  <c r="CE689" i="2"/>
  <c r="CD689" i="2"/>
  <c r="CC689" i="2"/>
  <c r="CB689" i="2"/>
  <c r="CA689" i="2"/>
  <c r="BZ689" i="2"/>
  <c r="BY689" i="2"/>
  <c r="BX689" i="2"/>
  <c r="BR689" i="2"/>
  <c r="BQ689" i="2"/>
  <c r="BP689" i="2"/>
  <c r="BO689" i="2"/>
  <c r="BN689" i="2"/>
  <c r="BM689" i="2"/>
  <c r="BL689" i="2"/>
  <c r="BK689" i="2"/>
  <c r="BJ689" i="2"/>
  <c r="BI689" i="2"/>
  <c r="BD689" i="2"/>
  <c r="L689" i="2"/>
  <c r="I689" i="2"/>
  <c r="H689" i="2"/>
  <c r="E689" i="2"/>
  <c r="CH688" i="2"/>
  <c r="CG688" i="2"/>
  <c r="CF688" i="2"/>
  <c r="CE688" i="2"/>
  <c r="CD688" i="2"/>
  <c r="CC688" i="2"/>
  <c r="CB688" i="2"/>
  <c r="CA688" i="2"/>
  <c r="BZ688" i="2"/>
  <c r="BY688" i="2"/>
  <c r="BR688" i="2"/>
  <c r="BQ688" i="2"/>
  <c r="BP688" i="2"/>
  <c r="BO688" i="2"/>
  <c r="BN688" i="2"/>
  <c r="BM688" i="2"/>
  <c r="BL688" i="2"/>
  <c r="BK688" i="2"/>
  <c r="BJ688" i="2"/>
  <c r="BI688" i="2"/>
  <c r="BD688" i="2"/>
  <c r="L688" i="2"/>
  <c r="I688" i="2"/>
  <c r="H688" i="2"/>
  <c r="E688" i="2"/>
  <c r="CH687" i="2"/>
  <c r="CG687" i="2"/>
  <c r="CF687" i="2"/>
  <c r="CE687" i="2"/>
  <c r="CD687" i="2"/>
  <c r="CC687" i="2"/>
  <c r="CB687" i="2"/>
  <c r="CA687" i="2"/>
  <c r="BZ687" i="2"/>
  <c r="BY687" i="2"/>
  <c r="BR687" i="2"/>
  <c r="BQ687" i="2"/>
  <c r="BP687" i="2"/>
  <c r="BO687" i="2"/>
  <c r="BN687" i="2"/>
  <c r="BM687" i="2"/>
  <c r="BL687" i="2"/>
  <c r="BK687" i="2"/>
  <c r="BJ687" i="2"/>
  <c r="BI687" i="2"/>
  <c r="BD687" i="2"/>
  <c r="L687" i="2"/>
  <c r="I687" i="2"/>
  <c r="H687" i="2"/>
  <c r="E687" i="2"/>
  <c r="CH686" i="2"/>
  <c r="CG686" i="2"/>
  <c r="CF686" i="2"/>
  <c r="CE686" i="2"/>
  <c r="CD686" i="2"/>
  <c r="CC686" i="2"/>
  <c r="CB686" i="2"/>
  <c r="CA686" i="2"/>
  <c r="BZ686" i="2"/>
  <c r="BY686" i="2"/>
  <c r="BR686" i="2"/>
  <c r="BQ686" i="2"/>
  <c r="BP686" i="2"/>
  <c r="BO686" i="2"/>
  <c r="BN686" i="2"/>
  <c r="BM686" i="2"/>
  <c r="BL686" i="2"/>
  <c r="BK686" i="2"/>
  <c r="BJ686" i="2"/>
  <c r="BI686" i="2"/>
  <c r="BD686" i="2"/>
  <c r="L686" i="2"/>
  <c r="I686" i="2"/>
  <c r="H686" i="2"/>
  <c r="E686" i="2"/>
  <c r="CH685" i="2"/>
  <c r="CG685" i="2"/>
  <c r="CF685" i="2"/>
  <c r="CE685" i="2"/>
  <c r="CD685" i="2"/>
  <c r="CC685" i="2"/>
  <c r="CB685" i="2"/>
  <c r="CA685" i="2"/>
  <c r="BZ685" i="2"/>
  <c r="BY685" i="2"/>
  <c r="BR685" i="2"/>
  <c r="BQ685" i="2"/>
  <c r="BP685" i="2"/>
  <c r="BO685" i="2"/>
  <c r="BN685" i="2"/>
  <c r="BM685" i="2"/>
  <c r="BL685" i="2"/>
  <c r="BK685" i="2"/>
  <c r="BJ685" i="2"/>
  <c r="BI685" i="2"/>
  <c r="BD685" i="2"/>
  <c r="L685" i="2"/>
  <c r="I685" i="2"/>
  <c r="H685" i="2"/>
  <c r="E685" i="2"/>
  <c r="CH684" i="2"/>
  <c r="CG684" i="2"/>
  <c r="CF684" i="2"/>
  <c r="CE684" i="2"/>
  <c r="CD684" i="2"/>
  <c r="CC684" i="2"/>
  <c r="CB684" i="2"/>
  <c r="CA684" i="2"/>
  <c r="BZ684" i="2"/>
  <c r="BY684" i="2"/>
  <c r="BR684" i="2"/>
  <c r="BQ684" i="2"/>
  <c r="BP684" i="2"/>
  <c r="BO684" i="2"/>
  <c r="BN684" i="2"/>
  <c r="BM684" i="2"/>
  <c r="BL684" i="2"/>
  <c r="BK684" i="2"/>
  <c r="BJ684" i="2"/>
  <c r="BI684" i="2"/>
  <c r="BD684" i="2"/>
  <c r="L684" i="2"/>
  <c r="I684" i="2"/>
  <c r="H684" i="2"/>
  <c r="E684" i="2"/>
  <c r="CH683" i="2"/>
  <c r="CG683" i="2"/>
  <c r="CF683" i="2"/>
  <c r="CE683" i="2"/>
  <c r="CD683" i="2"/>
  <c r="CC683" i="2"/>
  <c r="CB683" i="2"/>
  <c r="CA683" i="2"/>
  <c r="BZ683" i="2"/>
  <c r="BY683" i="2"/>
  <c r="BR683" i="2"/>
  <c r="BQ683" i="2"/>
  <c r="BP683" i="2"/>
  <c r="BO683" i="2"/>
  <c r="BN683" i="2"/>
  <c r="BM683" i="2"/>
  <c r="BL683" i="2"/>
  <c r="BK683" i="2"/>
  <c r="BJ683" i="2"/>
  <c r="BI683" i="2"/>
  <c r="BD683" i="2"/>
  <c r="L683" i="2"/>
  <c r="I683" i="2"/>
  <c r="H683" i="2"/>
  <c r="E683" i="2"/>
  <c r="CH682" i="2"/>
  <c r="CG682" i="2"/>
  <c r="CF682" i="2"/>
  <c r="CE682" i="2"/>
  <c r="CD682" i="2"/>
  <c r="CC682" i="2"/>
  <c r="CB682" i="2"/>
  <c r="CA682" i="2"/>
  <c r="BZ682" i="2"/>
  <c r="BY682" i="2"/>
  <c r="BR682" i="2"/>
  <c r="BQ682" i="2"/>
  <c r="BP682" i="2"/>
  <c r="BO682" i="2"/>
  <c r="BN682" i="2"/>
  <c r="BM682" i="2"/>
  <c r="BL682" i="2"/>
  <c r="BK682" i="2"/>
  <c r="BJ682" i="2"/>
  <c r="BI682" i="2"/>
  <c r="BD682" i="2"/>
  <c r="L682" i="2"/>
  <c r="I682" i="2"/>
  <c r="H682" i="2"/>
  <c r="E682" i="2"/>
  <c r="CH681" i="2"/>
  <c r="CG681" i="2"/>
  <c r="CF681" i="2"/>
  <c r="CE681" i="2"/>
  <c r="CD681" i="2"/>
  <c r="CC681" i="2"/>
  <c r="CB681" i="2"/>
  <c r="CA681" i="2"/>
  <c r="BZ681" i="2"/>
  <c r="BY681" i="2"/>
  <c r="BR681" i="2"/>
  <c r="BQ681" i="2"/>
  <c r="BP681" i="2"/>
  <c r="BO681" i="2"/>
  <c r="BN681" i="2"/>
  <c r="BM681" i="2"/>
  <c r="BL681" i="2"/>
  <c r="BK681" i="2"/>
  <c r="BJ681" i="2"/>
  <c r="BI681" i="2"/>
  <c r="BD681" i="2"/>
  <c r="L681" i="2"/>
  <c r="I681" i="2"/>
  <c r="H681" i="2"/>
  <c r="E681" i="2"/>
  <c r="CH680" i="2"/>
  <c r="CG680" i="2"/>
  <c r="CF680" i="2"/>
  <c r="CE680" i="2"/>
  <c r="CD680" i="2"/>
  <c r="CC680" i="2"/>
  <c r="CB680" i="2"/>
  <c r="CA680" i="2"/>
  <c r="BZ680" i="2"/>
  <c r="BY680" i="2"/>
  <c r="BR680" i="2"/>
  <c r="BQ680" i="2"/>
  <c r="BP680" i="2"/>
  <c r="BO680" i="2"/>
  <c r="BN680" i="2"/>
  <c r="BM680" i="2"/>
  <c r="BL680" i="2"/>
  <c r="BK680" i="2"/>
  <c r="BJ680" i="2"/>
  <c r="BI680" i="2"/>
  <c r="BD680" i="2"/>
  <c r="L680" i="2"/>
  <c r="I680" i="2"/>
  <c r="H680" i="2"/>
  <c r="E680" i="2"/>
  <c r="CH679" i="2"/>
  <c r="CG679" i="2"/>
  <c r="CF679" i="2"/>
  <c r="CE679" i="2"/>
  <c r="CD679" i="2"/>
  <c r="CC679" i="2"/>
  <c r="CB679" i="2"/>
  <c r="CA679" i="2"/>
  <c r="BZ679" i="2"/>
  <c r="BY679" i="2"/>
  <c r="BR679" i="2"/>
  <c r="BQ679" i="2"/>
  <c r="BP679" i="2"/>
  <c r="BO679" i="2"/>
  <c r="BN679" i="2"/>
  <c r="BM679" i="2"/>
  <c r="BL679" i="2"/>
  <c r="BK679" i="2"/>
  <c r="BJ679" i="2"/>
  <c r="BI679" i="2"/>
  <c r="BD679" i="2"/>
  <c r="L679" i="2"/>
  <c r="I679" i="2"/>
  <c r="H679" i="2"/>
  <c r="E679" i="2"/>
  <c r="CH678" i="2"/>
  <c r="CG678" i="2"/>
  <c r="CF678" i="2"/>
  <c r="CE678" i="2"/>
  <c r="CD678" i="2"/>
  <c r="CC678" i="2"/>
  <c r="CB678" i="2"/>
  <c r="CA678" i="2"/>
  <c r="BZ678" i="2"/>
  <c r="BY678" i="2"/>
  <c r="BR678" i="2"/>
  <c r="BQ678" i="2"/>
  <c r="BP678" i="2"/>
  <c r="BO678" i="2"/>
  <c r="BN678" i="2"/>
  <c r="BM678" i="2"/>
  <c r="BL678" i="2"/>
  <c r="BK678" i="2"/>
  <c r="BJ678" i="2"/>
  <c r="BI678" i="2"/>
  <c r="BD678" i="2"/>
  <c r="L678" i="2"/>
  <c r="I678" i="2"/>
  <c r="H678" i="2"/>
  <c r="E678" i="2"/>
  <c r="CH677" i="2"/>
  <c r="CG677" i="2"/>
  <c r="CF677" i="2"/>
  <c r="CE677" i="2"/>
  <c r="CD677" i="2"/>
  <c r="CC677" i="2"/>
  <c r="CB677" i="2"/>
  <c r="CA677" i="2"/>
  <c r="BZ677" i="2"/>
  <c r="BY677" i="2"/>
  <c r="BR677" i="2"/>
  <c r="BQ677" i="2"/>
  <c r="BP677" i="2"/>
  <c r="BO677" i="2"/>
  <c r="BN677" i="2"/>
  <c r="BM677" i="2"/>
  <c r="BL677" i="2"/>
  <c r="BK677" i="2"/>
  <c r="BJ677" i="2"/>
  <c r="BI677" i="2"/>
  <c r="BD677" i="2"/>
  <c r="L677" i="2"/>
  <c r="I677" i="2"/>
  <c r="H677" i="2"/>
  <c r="E677" i="2"/>
  <c r="CH676" i="2"/>
  <c r="CG676" i="2"/>
  <c r="CF676" i="2"/>
  <c r="CE676" i="2"/>
  <c r="CD676" i="2"/>
  <c r="CC676" i="2"/>
  <c r="CB676" i="2"/>
  <c r="CA676" i="2"/>
  <c r="BZ676" i="2"/>
  <c r="BY676" i="2"/>
  <c r="BR676" i="2"/>
  <c r="BQ676" i="2"/>
  <c r="BP676" i="2"/>
  <c r="BO676" i="2"/>
  <c r="BN676" i="2"/>
  <c r="BM676" i="2"/>
  <c r="BL676" i="2"/>
  <c r="BK676" i="2"/>
  <c r="BJ676" i="2"/>
  <c r="BI676" i="2"/>
  <c r="BD676" i="2"/>
  <c r="L676" i="2"/>
  <c r="I676" i="2"/>
  <c r="H676" i="2"/>
  <c r="E676" i="2"/>
  <c r="CH675" i="2"/>
  <c r="CG675" i="2"/>
  <c r="CF675" i="2"/>
  <c r="CE675" i="2"/>
  <c r="CD675" i="2"/>
  <c r="CC675" i="2"/>
  <c r="CB675" i="2"/>
  <c r="CA675" i="2"/>
  <c r="BZ675" i="2"/>
  <c r="BY675" i="2"/>
  <c r="BR675" i="2"/>
  <c r="BQ675" i="2"/>
  <c r="BP675" i="2"/>
  <c r="BO675" i="2"/>
  <c r="BN675" i="2"/>
  <c r="BM675" i="2"/>
  <c r="BL675" i="2"/>
  <c r="BK675" i="2"/>
  <c r="BJ675" i="2"/>
  <c r="BI675" i="2"/>
  <c r="BD675" i="2"/>
  <c r="L675" i="2"/>
  <c r="I675" i="2"/>
  <c r="H675" i="2"/>
  <c r="E675" i="2"/>
  <c r="CH674" i="2"/>
  <c r="CG674" i="2"/>
  <c r="CF674" i="2"/>
  <c r="CE674" i="2"/>
  <c r="CD674" i="2"/>
  <c r="CC674" i="2"/>
  <c r="CB674" i="2"/>
  <c r="CA674" i="2"/>
  <c r="BZ674" i="2"/>
  <c r="BY674" i="2"/>
  <c r="BR674" i="2"/>
  <c r="BQ674" i="2"/>
  <c r="BP674" i="2"/>
  <c r="BO674" i="2"/>
  <c r="BN674" i="2"/>
  <c r="BM674" i="2"/>
  <c r="BL674" i="2"/>
  <c r="BK674" i="2"/>
  <c r="BJ674" i="2"/>
  <c r="BI674" i="2"/>
  <c r="BD674" i="2"/>
  <c r="L674" i="2"/>
  <c r="I674" i="2"/>
  <c r="H674" i="2"/>
  <c r="E674" i="2"/>
  <c r="CH673" i="2"/>
  <c r="CG673" i="2"/>
  <c r="CF673" i="2"/>
  <c r="CE673" i="2"/>
  <c r="CD673" i="2"/>
  <c r="CC673" i="2"/>
  <c r="CB673" i="2"/>
  <c r="CA673" i="2"/>
  <c r="BZ673" i="2"/>
  <c r="BY673" i="2"/>
  <c r="BR673" i="2"/>
  <c r="BQ673" i="2"/>
  <c r="BP673" i="2"/>
  <c r="BO673" i="2"/>
  <c r="BN673" i="2"/>
  <c r="BM673" i="2"/>
  <c r="BL673" i="2"/>
  <c r="BK673" i="2"/>
  <c r="BJ673" i="2"/>
  <c r="BI673" i="2"/>
  <c r="BD673" i="2"/>
  <c r="L673" i="2"/>
  <c r="I673" i="2"/>
  <c r="H673" i="2"/>
  <c r="E673" i="2"/>
  <c r="CH672" i="2"/>
  <c r="CG672" i="2"/>
  <c r="CF672" i="2"/>
  <c r="CE672" i="2"/>
  <c r="CD672" i="2"/>
  <c r="CC672" i="2"/>
  <c r="CB672" i="2"/>
  <c r="CA672" i="2"/>
  <c r="BZ672" i="2"/>
  <c r="BY672" i="2"/>
  <c r="BR672" i="2"/>
  <c r="BQ672" i="2"/>
  <c r="BP672" i="2"/>
  <c r="BO672" i="2"/>
  <c r="BN672" i="2"/>
  <c r="BM672" i="2"/>
  <c r="BL672" i="2"/>
  <c r="BK672" i="2"/>
  <c r="BJ672" i="2"/>
  <c r="BI672" i="2"/>
  <c r="BD672" i="2"/>
  <c r="L672" i="2"/>
  <c r="I672" i="2"/>
  <c r="H672" i="2"/>
  <c r="E672" i="2"/>
  <c r="CH671" i="2"/>
  <c r="CG671" i="2"/>
  <c r="CF671" i="2"/>
  <c r="CE671" i="2"/>
  <c r="CD671" i="2"/>
  <c r="CC671" i="2"/>
  <c r="CB671" i="2"/>
  <c r="CA671" i="2"/>
  <c r="BZ671" i="2"/>
  <c r="BY671" i="2"/>
  <c r="BR671" i="2"/>
  <c r="BQ671" i="2"/>
  <c r="BP671" i="2"/>
  <c r="BO671" i="2"/>
  <c r="BN671" i="2"/>
  <c r="BM671" i="2"/>
  <c r="BL671" i="2"/>
  <c r="BK671" i="2"/>
  <c r="BJ671" i="2"/>
  <c r="BI671" i="2"/>
  <c r="BD671" i="2"/>
  <c r="L671" i="2"/>
  <c r="I671" i="2"/>
  <c r="H671" i="2"/>
  <c r="E671" i="2"/>
  <c r="CH670" i="2"/>
  <c r="CG670" i="2"/>
  <c r="CF670" i="2"/>
  <c r="CE670" i="2"/>
  <c r="CD670" i="2"/>
  <c r="CC670" i="2"/>
  <c r="CB670" i="2"/>
  <c r="CA670" i="2"/>
  <c r="BZ670" i="2"/>
  <c r="BY670" i="2"/>
  <c r="BR670" i="2"/>
  <c r="BQ670" i="2"/>
  <c r="BP670" i="2"/>
  <c r="BO670" i="2"/>
  <c r="BN670" i="2"/>
  <c r="BM670" i="2"/>
  <c r="BL670" i="2"/>
  <c r="BK670" i="2"/>
  <c r="BJ670" i="2"/>
  <c r="BI670" i="2"/>
  <c r="BD670" i="2"/>
  <c r="L670" i="2"/>
  <c r="I670" i="2"/>
  <c r="H670" i="2"/>
  <c r="E670" i="2"/>
  <c r="CH669" i="2"/>
  <c r="CG669" i="2"/>
  <c r="CF669" i="2"/>
  <c r="CE669" i="2"/>
  <c r="CD669" i="2"/>
  <c r="CC669" i="2"/>
  <c r="CB669" i="2"/>
  <c r="CA669" i="2"/>
  <c r="BZ669" i="2"/>
  <c r="BY669" i="2"/>
  <c r="BR669" i="2"/>
  <c r="BQ669" i="2"/>
  <c r="BP669" i="2"/>
  <c r="BO669" i="2"/>
  <c r="BN669" i="2"/>
  <c r="BM669" i="2"/>
  <c r="BL669" i="2"/>
  <c r="BK669" i="2"/>
  <c r="BJ669" i="2"/>
  <c r="BI669" i="2"/>
  <c r="BD669" i="2"/>
  <c r="L669" i="2"/>
  <c r="I669" i="2"/>
  <c r="H669" i="2"/>
  <c r="E669" i="2"/>
  <c r="CH668" i="2"/>
  <c r="CG668" i="2"/>
  <c r="CF668" i="2"/>
  <c r="CE668" i="2"/>
  <c r="CD668" i="2"/>
  <c r="CC668" i="2"/>
  <c r="CB668" i="2"/>
  <c r="CA668" i="2"/>
  <c r="BZ668" i="2"/>
  <c r="BY668" i="2"/>
  <c r="BR668" i="2"/>
  <c r="BQ668" i="2"/>
  <c r="BP668" i="2"/>
  <c r="BO668" i="2"/>
  <c r="BN668" i="2"/>
  <c r="BM668" i="2"/>
  <c r="BL668" i="2"/>
  <c r="BK668" i="2"/>
  <c r="BJ668" i="2"/>
  <c r="BI668" i="2"/>
  <c r="BD668" i="2"/>
  <c r="L668" i="2"/>
  <c r="I668" i="2"/>
  <c r="H668" i="2"/>
  <c r="E668" i="2"/>
  <c r="CH667" i="2"/>
  <c r="CG667" i="2"/>
  <c r="CF667" i="2"/>
  <c r="CE667" i="2"/>
  <c r="CD667" i="2"/>
  <c r="CC667" i="2"/>
  <c r="CB667" i="2"/>
  <c r="CA667" i="2"/>
  <c r="BZ667" i="2"/>
  <c r="BY667" i="2"/>
  <c r="BR667" i="2"/>
  <c r="BQ667" i="2"/>
  <c r="BP667" i="2"/>
  <c r="BO667" i="2"/>
  <c r="BN667" i="2"/>
  <c r="BM667" i="2"/>
  <c r="BL667" i="2"/>
  <c r="BK667" i="2"/>
  <c r="BJ667" i="2"/>
  <c r="BI667" i="2"/>
  <c r="BD667" i="2"/>
  <c r="L667" i="2"/>
  <c r="I667" i="2"/>
  <c r="H667" i="2"/>
  <c r="E667" i="2"/>
  <c r="CH666" i="2"/>
  <c r="CG666" i="2"/>
  <c r="CF666" i="2"/>
  <c r="CE666" i="2"/>
  <c r="CD666" i="2"/>
  <c r="CC666" i="2"/>
  <c r="CB666" i="2"/>
  <c r="CA666" i="2"/>
  <c r="BZ666" i="2"/>
  <c r="BY666" i="2"/>
  <c r="BR666" i="2"/>
  <c r="BQ666" i="2"/>
  <c r="BP666" i="2"/>
  <c r="BO666" i="2"/>
  <c r="BN666" i="2"/>
  <c r="BM666" i="2"/>
  <c r="BL666" i="2"/>
  <c r="BK666" i="2"/>
  <c r="BJ666" i="2"/>
  <c r="BI666" i="2"/>
  <c r="BD666" i="2"/>
  <c r="L666" i="2"/>
  <c r="I666" i="2"/>
  <c r="H666" i="2"/>
  <c r="E666" i="2"/>
  <c r="CH665" i="2"/>
  <c r="CG665" i="2"/>
  <c r="CF665" i="2"/>
  <c r="CE665" i="2"/>
  <c r="CD665" i="2"/>
  <c r="CC665" i="2"/>
  <c r="CB665" i="2"/>
  <c r="CA665" i="2"/>
  <c r="BZ665" i="2"/>
  <c r="BY665" i="2"/>
  <c r="BR665" i="2"/>
  <c r="BQ665" i="2"/>
  <c r="BP665" i="2"/>
  <c r="BO665" i="2"/>
  <c r="BN665" i="2"/>
  <c r="BM665" i="2"/>
  <c r="BL665" i="2"/>
  <c r="BK665" i="2"/>
  <c r="BJ665" i="2"/>
  <c r="BI665" i="2"/>
  <c r="BD665" i="2"/>
  <c r="L665" i="2"/>
  <c r="I665" i="2"/>
  <c r="H665" i="2"/>
  <c r="E665" i="2"/>
  <c r="CH664" i="2"/>
  <c r="CG664" i="2"/>
  <c r="CF664" i="2"/>
  <c r="CE664" i="2"/>
  <c r="CD664" i="2"/>
  <c r="CC664" i="2"/>
  <c r="CB664" i="2"/>
  <c r="CA664" i="2"/>
  <c r="BZ664" i="2"/>
  <c r="BY664" i="2"/>
  <c r="BR664" i="2"/>
  <c r="BQ664" i="2"/>
  <c r="BP664" i="2"/>
  <c r="BO664" i="2"/>
  <c r="BN664" i="2"/>
  <c r="BM664" i="2"/>
  <c r="BL664" i="2"/>
  <c r="BK664" i="2"/>
  <c r="BJ664" i="2"/>
  <c r="BI664" i="2"/>
  <c r="BD664" i="2"/>
  <c r="L664" i="2"/>
  <c r="I664" i="2"/>
  <c r="H664" i="2"/>
  <c r="E664" i="2"/>
  <c r="CH663" i="2"/>
  <c r="CG663" i="2"/>
  <c r="CF663" i="2"/>
  <c r="CE663" i="2"/>
  <c r="CD663" i="2"/>
  <c r="CC663" i="2"/>
  <c r="CB663" i="2"/>
  <c r="CA663" i="2"/>
  <c r="BZ663" i="2"/>
  <c r="BY663" i="2"/>
  <c r="BR663" i="2"/>
  <c r="BQ663" i="2"/>
  <c r="BP663" i="2"/>
  <c r="BO663" i="2"/>
  <c r="BN663" i="2"/>
  <c r="BM663" i="2"/>
  <c r="BL663" i="2"/>
  <c r="BK663" i="2"/>
  <c r="BJ663" i="2"/>
  <c r="BI663" i="2"/>
  <c r="BD663" i="2"/>
  <c r="L663" i="2"/>
  <c r="I663" i="2"/>
  <c r="H663" i="2"/>
  <c r="E663" i="2"/>
  <c r="CH662" i="2"/>
  <c r="CG662" i="2"/>
  <c r="CF662" i="2"/>
  <c r="CE662" i="2"/>
  <c r="CD662" i="2"/>
  <c r="CC662" i="2"/>
  <c r="CB662" i="2"/>
  <c r="CA662" i="2"/>
  <c r="BZ662" i="2"/>
  <c r="BY662" i="2"/>
  <c r="BR662" i="2"/>
  <c r="BQ662" i="2"/>
  <c r="BP662" i="2"/>
  <c r="BO662" i="2"/>
  <c r="BN662" i="2"/>
  <c r="BM662" i="2"/>
  <c r="BL662" i="2"/>
  <c r="BK662" i="2"/>
  <c r="BJ662" i="2"/>
  <c r="BI662" i="2"/>
  <c r="BD662" i="2"/>
  <c r="L662" i="2"/>
  <c r="I662" i="2"/>
  <c r="H662" i="2"/>
  <c r="E662" i="2"/>
  <c r="CH661" i="2"/>
  <c r="CG661" i="2"/>
  <c r="CF661" i="2"/>
  <c r="CE661" i="2"/>
  <c r="CD661" i="2"/>
  <c r="CC661" i="2"/>
  <c r="CB661" i="2"/>
  <c r="CA661" i="2"/>
  <c r="BZ661" i="2"/>
  <c r="BY661" i="2"/>
  <c r="BR661" i="2"/>
  <c r="BQ661" i="2"/>
  <c r="BP661" i="2"/>
  <c r="BO661" i="2"/>
  <c r="BN661" i="2"/>
  <c r="BM661" i="2"/>
  <c r="BL661" i="2"/>
  <c r="BK661" i="2"/>
  <c r="BJ661" i="2"/>
  <c r="BI661" i="2"/>
  <c r="BD661" i="2"/>
  <c r="L661" i="2"/>
  <c r="I661" i="2"/>
  <c r="H661" i="2"/>
  <c r="E661" i="2"/>
  <c r="CH660" i="2"/>
  <c r="CG660" i="2"/>
  <c r="CF660" i="2"/>
  <c r="CE660" i="2"/>
  <c r="CD660" i="2"/>
  <c r="CC660" i="2"/>
  <c r="CB660" i="2"/>
  <c r="CA660" i="2"/>
  <c r="BZ660" i="2"/>
  <c r="BY660" i="2"/>
  <c r="BR660" i="2"/>
  <c r="BQ660" i="2"/>
  <c r="BP660" i="2"/>
  <c r="BO660" i="2"/>
  <c r="BN660" i="2"/>
  <c r="BM660" i="2"/>
  <c r="BL660" i="2"/>
  <c r="BK660" i="2"/>
  <c r="BJ660" i="2"/>
  <c r="BI660" i="2"/>
  <c r="BD660" i="2"/>
  <c r="L660" i="2"/>
  <c r="I660" i="2"/>
  <c r="H660" i="2"/>
  <c r="E660" i="2"/>
  <c r="CH659" i="2"/>
  <c r="CG659" i="2"/>
  <c r="CF659" i="2"/>
  <c r="CE659" i="2"/>
  <c r="CD659" i="2"/>
  <c r="CC659" i="2"/>
  <c r="CB659" i="2"/>
  <c r="CA659" i="2"/>
  <c r="BZ659" i="2"/>
  <c r="BY659" i="2"/>
  <c r="BR659" i="2"/>
  <c r="BQ659" i="2"/>
  <c r="BP659" i="2"/>
  <c r="BO659" i="2"/>
  <c r="BN659" i="2"/>
  <c r="BM659" i="2"/>
  <c r="BL659" i="2"/>
  <c r="BK659" i="2"/>
  <c r="BJ659" i="2"/>
  <c r="BI659" i="2"/>
  <c r="BD659" i="2"/>
  <c r="L659" i="2"/>
  <c r="I659" i="2"/>
  <c r="H659" i="2"/>
  <c r="E659" i="2"/>
  <c r="CH658" i="2"/>
  <c r="CG658" i="2"/>
  <c r="CF658" i="2"/>
  <c r="CE658" i="2"/>
  <c r="CD658" i="2"/>
  <c r="CC658" i="2"/>
  <c r="CB658" i="2"/>
  <c r="CA658" i="2"/>
  <c r="BZ658" i="2"/>
  <c r="BY658" i="2"/>
  <c r="BR658" i="2"/>
  <c r="BQ658" i="2"/>
  <c r="BP658" i="2"/>
  <c r="BO658" i="2"/>
  <c r="BN658" i="2"/>
  <c r="BM658" i="2"/>
  <c r="BL658" i="2"/>
  <c r="BK658" i="2"/>
  <c r="BJ658" i="2"/>
  <c r="BI658" i="2"/>
  <c r="BD658" i="2"/>
  <c r="L658" i="2"/>
  <c r="I658" i="2"/>
  <c r="H658" i="2"/>
  <c r="E658" i="2"/>
  <c r="CH657" i="2"/>
  <c r="CG657" i="2"/>
  <c r="CF657" i="2"/>
  <c r="CE657" i="2"/>
  <c r="CD657" i="2"/>
  <c r="CC657" i="2"/>
  <c r="CB657" i="2"/>
  <c r="CA657" i="2"/>
  <c r="BZ657" i="2"/>
  <c r="BY657" i="2"/>
  <c r="BR657" i="2"/>
  <c r="BQ657" i="2"/>
  <c r="BP657" i="2"/>
  <c r="BO657" i="2"/>
  <c r="BN657" i="2"/>
  <c r="BM657" i="2"/>
  <c r="BL657" i="2"/>
  <c r="BK657" i="2"/>
  <c r="BJ657" i="2"/>
  <c r="BI657" i="2"/>
  <c r="BD657" i="2"/>
  <c r="L657" i="2"/>
  <c r="I657" i="2"/>
  <c r="H657" i="2"/>
  <c r="E657" i="2"/>
  <c r="CH656" i="2"/>
  <c r="CG656" i="2"/>
  <c r="CF656" i="2"/>
  <c r="CE656" i="2"/>
  <c r="CD656" i="2"/>
  <c r="CC656" i="2"/>
  <c r="CB656" i="2"/>
  <c r="CA656" i="2"/>
  <c r="BZ656" i="2"/>
  <c r="BY656" i="2"/>
  <c r="BR656" i="2"/>
  <c r="BQ656" i="2"/>
  <c r="BP656" i="2"/>
  <c r="BO656" i="2"/>
  <c r="BN656" i="2"/>
  <c r="BM656" i="2"/>
  <c r="BL656" i="2"/>
  <c r="BK656" i="2"/>
  <c r="BJ656" i="2"/>
  <c r="BI656" i="2"/>
  <c r="BD656" i="2"/>
  <c r="L656" i="2"/>
  <c r="I656" i="2"/>
  <c r="H656" i="2"/>
  <c r="E656" i="2"/>
  <c r="CH655" i="2"/>
  <c r="CG655" i="2"/>
  <c r="CF655" i="2"/>
  <c r="CE655" i="2"/>
  <c r="CD655" i="2"/>
  <c r="CC655" i="2"/>
  <c r="CB655" i="2"/>
  <c r="CA655" i="2"/>
  <c r="BZ655" i="2"/>
  <c r="BY655" i="2"/>
  <c r="BR655" i="2"/>
  <c r="BQ655" i="2"/>
  <c r="BP655" i="2"/>
  <c r="BO655" i="2"/>
  <c r="BN655" i="2"/>
  <c r="BM655" i="2"/>
  <c r="BL655" i="2"/>
  <c r="BK655" i="2"/>
  <c r="BJ655" i="2"/>
  <c r="BI655" i="2"/>
  <c r="BD655" i="2"/>
  <c r="L655" i="2"/>
  <c r="I655" i="2"/>
  <c r="H655" i="2"/>
  <c r="E655" i="2"/>
  <c r="CH654" i="2"/>
  <c r="CG654" i="2"/>
  <c r="CF654" i="2"/>
  <c r="CE654" i="2"/>
  <c r="CD654" i="2"/>
  <c r="CC654" i="2"/>
  <c r="CB654" i="2"/>
  <c r="CA654" i="2"/>
  <c r="BZ654" i="2"/>
  <c r="BY654" i="2"/>
  <c r="BR654" i="2"/>
  <c r="BQ654" i="2"/>
  <c r="BP654" i="2"/>
  <c r="BO654" i="2"/>
  <c r="BN654" i="2"/>
  <c r="BM654" i="2"/>
  <c r="BL654" i="2"/>
  <c r="BK654" i="2"/>
  <c r="BJ654" i="2"/>
  <c r="BI654" i="2"/>
  <c r="BD654" i="2"/>
  <c r="L654" i="2"/>
  <c r="I654" i="2"/>
  <c r="H654" i="2"/>
  <c r="E654" i="2"/>
  <c r="CH653" i="2"/>
  <c r="CG653" i="2"/>
  <c r="CF653" i="2"/>
  <c r="CE653" i="2"/>
  <c r="CD653" i="2"/>
  <c r="CC653" i="2"/>
  <c r="CB653" i="2"/>
  <c r="CA653" i="2"/>
  <c r="BZ653" i="2"/>
  <c r="BY653" i="2"/>
  <c r="BR653" i="2"/>
  <c r="BQ653" i="2"/>
  <c r="BP653" i="2"/>
  <c r="BO653" i="2"/>
  <c r="BN653" i="2"/>
  <c r="BM653" i="2"/>
  <c r="BL653" i="2"/>
  <c r="BK653" i="2"/>
  <c r="BJ653" i="2"/>
  <c r="BI653" i="2"/>
  <c r="BD653" i="2"/>
  <c r="L653" i="2"/>
  <c r="I653" i="2"/>
  <c r="H653" i="2"/>
  <c r="E653" i="2"/>
  <c r="CH652" i="2"/>
  <c r="CG652" i="2"/>
  <c r="CF652" i="2"/>
  <c r="CE652" i="2"/>
  <c r="CD652" i="2"/>
  <c r="CC652" i="2"/>
  <c r="CB652" i="2"/>
  <c r="CA652" i="2"/>
  <c r="BZ652" i="2"/>
  <c r="BY652" i="2"/>
  <c r="BR652" i="2"/>
  <c r="BQ652" i="2"/>
  <c r="BP652" i="2"/>
  <c r="BO652" i="2"/>
  <c r="BN652" i="2"/>
  <c r="BM652" i="2"/>
  <c r="BL652" i="2"/>
  <c r="BK652" i="2"/>
  <c r="BJ652" i="2"/>
  <c r="BI652" i="2"/>
  <c r="BD652" i="2"/>
  <c r="L652" i="2"/>
  <c r="I652" i="2"/>
  <c r="H652" i="2"/>
  <c r="E652" i="2"/>
  <c r="CH651" i="2"/>
  <c r="CG651" i="2"/>
  <c r="CF651" i="2"/>
  <c r="CE651" i="2"/>
  <c r="CD651" i="2"/>
  <c r="CC651" i="2"/>
  <c r="CB651" i="2"/>
  <c r="CA651" i="2"/>
  <c r="BZ651" i="2"/>
  <c r="BY651" i="2"/>
  <c r="BR651" i="2"/>
  <c r="BQ651" i="2"/>
  <c r="BP651" i="2"/>
  <c r="BO651" i="2"/>
  <c r="BN651" i="2"/>
  <c r="BM651" i="2"/>
  <c r="BL651" i="2"/>
  <c r="BK651" i="2"/>
  <c r="BJ651" i="2"/>
  <c r="BI651" i="2"/>
  <c r="BD651" i="2"/>
  <c r="L651" i="2"/>
  <c r="I651" i="2"/>
  <c r="H651" i="2"/>
  <c r="E651" i="2"/>
  <c r="CH650" i="2"/>
  <c r="CG650" i="2"/>
  <c r="CF650" i="2"/>
  <c r="CE650" i="2"/>
  <c r="CD650" i="2"/>
  <c r="CC650" i="2"/>
  <c r="CB650" i="2"/>
  <c r="CA650" i="2"/>
  <c r="BZ650" i="2"/>
  <c r="BY650" i="2"/>
  <c r="BR650" i="2"/>
  <c r="BQ650" i="2"/>
  <c r="BP650" i="2"/>
  <c r="BO650" i="2"/>
  <c r="BN650" i="2"/>
  <c r="BM650" i="2"/>
  <c r="BL650" i="2"/>
  <c r="BK650" i="2"/>
  <c r="BJ650" i="2"/>
  <c r="BI650" i="2"/>
  <c r="BD650" i="2"/>
  <c r="L650" i="2"/>
  <c r="I650" i="2"/>
  <c r="H650" i="2"/>
  <c r="E650" i="2"/>
  <c r="CH649" i="2"/>
  <c r="CG649" i="2"/>
  <c r="CF649" i="2"/>
  <c r="CE649" i="2"/>
  <c r="CD649" i="2"/>
  <c r="CC649" i="2"/>
  <c r="CB649" i="2"/>
  <c r="CA649" i="2"/>
  <c r="BZ649" i="2"/>
  <c r="BY649" i="2"/>
  <c r="BR649" i="2"/>
  <c r="BQ649" i="2"/>
  <c r="BP649" i="2"/>
  <c r="BO649" i="2"/>
  <c r="BN649" i="2"/>
  <c r="BM649" i="2"/>
  <c r="BL649" i="2"/>
  <c r="BK649" i="2"/>
  <c r="BJ649" i="2"/>
  <c r="BI649" i="2"/>
  <c r="BD649" i="2"/>
  <c r="L649" i="2"/>
  <c r="I649" i="2"/>
  <c r="H649" i="2"/>
  <c r="E649" i="2"/>
  <c r="CH648" i="2"/>
  <c r="CG648" i="2"/>
  <c r="CF648" i="2"/>
  <c r="CE648" i="2"/>
  <c r="CD648" i="2"/>
  <c r="CC648" i="2"/>
  <c r="CB648" i="2"/>
  <c r="CA648" i="2"/>
  <c r="BZ648" i="2"/>
  <c r="BY648" i="2"/>
  <c r="BR648" i="2"/>
  <c r="BQ648" i="2"/>
  <c r="BP648" i="2"/>
  <c r="BO648" i="2"/>
  <c r="BN648" i="2"/>
  <c r="BM648" i="2"/>
  <c r="BL648" i="2"/>
  <c r="BK648" i="2"/>
  <c r="BJ648" i="2"/>
  <c r="BI648" i="2"/>
  <c r="BD648" i="2"/>
  <c r="L648" i="2"/>
  <c r="I648" i="2"/>
  <c r="H648" i="2"/>
  <c r="E648" i="2"/>
  <c r="CH647" i="2"/>
  <c r="CG647" i="2"/>
  <c r="CF647" i="2"/>
  <c r="CE647" i="2"/>
  <c r="CD647" i="2"/>
  <c r="CC647" i="2"/>
  <c r="CB647" i="2"/>
  <c r="CA647" i="2"/>
  <c r="BZ647" i="2"/>
  <c r="BY647" i="2"/>
  <c r="BR647" i="2"/>
  <c r="BQ647" i="2"/>
  <c r="BP647" i="2"/>
  <c r="BO647" i="2"/>
  <c r="BN647" i="2"/>
  <c r="BM647" i="2"/>
  <c r="BL647" i="2"/>
  <c r="BK647" i="2"/>
  <c r="BJ647" i="2"/>
  <c r="BI647" i="2"/>
  <c r="BD647" i="2"/>
  <c r="L647" i="2"/>
  <c r="I647" i="2"/>
  <c r="H647" i="2"/>
  <c r="E647" i="2"/>
  <c r="CH646" i="2"/>
  <c r="CG646" i="2"/>
  <c r="CF646" i="2"/>
  <c r="CE646" i="2"/>
  <c r="CD646" i="2"/>
  <c r="CC646" i="2"/>
  <c r="CB646" i="2"/>
  <c r="CA646" i="2"/>
  <c r="BZ646" i="2"/>
  <c r="BY646" i="2"/>
  <c r="BR646" i="2"/>
  <c r="BQ646" i="2"/>
  <c r="BP646" i="2"/>
  <c r="BO646" i="2"/>
  <c r="BN646" i="2"/>
  <c r="BM646" i="2"/>
  <c r="BL646" i="2"/>
  <c r="BK646" i="2"/>
  <c r="BJ646" i="2"/>
  <c r="BI646" i="2"/>
  <c r="BD646" i="2"/>
  <c r="L646" i="2"/>
  <c r="I646" i="2"/>
  <c r="H646" i="2"/>
  <c r="E646" i="2"/>
  <c r="CH645" i="2"/>
  <c r="CG645" i="2"/>
  <c r="CF645" i="2"/>
  <c r="CE645" i="2"/>
  <c r="CD645" i="2"/>
  <c r="CC645" i="2"/>
  <c r="CB645" i="2"/>
  <c r="CA645" i="2"/>
  <c r="BZ645" i="2"/>
  <c r="BY645" i="2"/>
  <c r="BR645" i="2"/>
  <c r="BQ645" i="2"/>
  <c r="BP645" i="2"/>
  <c r="BO645" i="2"/>
  <c r="BN645" i="2"/>
  <c r="BM645" i="2"/>
  <c r="BL645" i="2"/>
  <c r="BK645" i="2"/>
  <c r="BJ645" i="2"/>
  <c r="BI645" i="2"/>
  <c r="BD645" i="2"/>
  <c r="L645" i="2"/>
  <c r="I645" i="2"/>
  <c r="H645" i="2"/>
  <c r="E645" i="2"/>
  <c r="CH644" i="2"/>
  <c r="CG644" i="2"/>
  <c r="CF644" i="2"/>
  <c r="CE644" i="2"/>
  <c r="CD644" i="2"/>
  <c r="CC644" i="2"/>
  <c r="CB644" i="2"/>
  <c r="CA644" i="2"/>
  <c r="BZ644" i="2"/>
  <c r="BY644" i="2"/>
  <c r="BR644" i="2"/>
  <c r="BQ644" i="2"/>
  <c r="BP644" i="2"/>
  <c r="BO644" i="2"/>
  <c r="BN644" i="2"/>
  <c r="BM644" i="2"/>
  <c r="BL644" i="2"/>
  <c r="BK644" i="2"/>
  <c r="BJ644" i="2"/>
  <c r="BI644" i="2"/>
  <c r="BD644" i="2"/>
  <c r="L644" i="2"/>
  <c r="I644" i="2"/>
  <c r="H644" i="2"/>
  <c r="E644" i="2"/>
  <c r="CH643" i="2"/>
  <c r="CG643" i="2"/>
  <c r="CF643" i="2"/>
  <c r="CE643" i="2"/>
  <c r="CD643" i="2"/>
  <c r="CC643" i="2"/>
  <c r="CB643" i="2"/>
  <c r="CA643" i="2"/>
  <c r="BZ643" i="2"/>
  <c r="BY643" i="2"/>
  <c r="BR643" i="2"/>
  <c r="BQ643" i="2"/>
  <c r="BP643" i="2"/>
  <c r="BO643" i="2"/>
  <c r="BN643" i="2"/>
  <c r="BM643" i="2"/>
  <c r="BL643" i="2"/>
  <c r="BK643" i="2"/>
  <c r="BJ643" i="2"/>
  <c r="BI643" i="2"/>
  <c r="BD643" i="2"/>
  <c r="L643" i="2"/>
  <c r="I643" i="2"/>
  <c r="H643" i="2"/>
  <c r="E643" i="2"/>
  <c r="CH642" i="2"/>
  <c r="CG642" i="2"/>
  <c r="CF642" i="2"/>
  <c r="CE642" i="2"/>
  <c r="CD642" i="2"/>
  <c r="CC642" i="2"/>
  <c r="CB642" i="2"/>
  <c r="CA642" i="2"/>
  <c r="BZ642" i="2"/>
  <c r="BY642" i="2"/>
  <c r="BR642" i="2"/>
  <c r="BQ642" i="2"/>
  <c r="BP642" i="2"/>
  <c r="BO642" i="2"/>
  <c r="BN642" i="2"/>
  <c r="BM642" i="2"/>
  <c r="BL642" i="2"/>
  <c r="BK642" i="2"/>
  <c r="BJ642" i="2"/>
  <c r="BI642" i="2"/>
  <c r="BD642" i="2"/>
  <c r="L642" i="2"/>
  <c r="I642" i="2"/>
  <c r="H642" i="2"/>
  <c r="E642" i="2"/>
  <c r="CH641" i="2"/>
  <c r="CG641" i="2"/>
  <c r="CF641" i="2"/>
  <c r="CE641" i="2"/>
  <c r="CD641" i="2"/>
  <c r="CC641" i="2"/>
  <c r="CB641" i="2"/>
  <c r="CA641" i="2"/>
  <c r="BZ641" i="2"/>
  <c r="BY641" i="2"/>
  <c r="BR641" i="2"/>
  <c r="BQ641" i="2"/>
  <c r="BP641" i="2"/>
  <c r="BO641" i="2"/>
  <c r="BN641" i="2"/>
  <c r="BM641" i="2"/>
  <c r="BL641" i="2"/>
  <c r="BK641" i="2"/>
  <c r="BJ641" i="2"/>
  <c r="BI641" i="2"/>
  <c r="BD641" i="2"/>
  <c r="L641" i="2"/>
  <c r="I641" i="2"/>
  <c r="H641" i="2"/>
  <c r="E641" i="2"/>
  <c r="CH640" i="2"/>
  <c r="CG640" i="2"/>
  <c r="CF640" i="2"/>
  <c r="CE640" i="2"/>
  <c r="CD640" i="2"/>
  <c r="CC640" i="2"/>
  <c r="CB640" i="2"/>
  <c r="CA640" i="2"/>
  <c r="BZ640" i="2"/>
  <c r="BY640" i="2"/>
  <c r="BR640" i="2"/>
  <c r="BQ640" i="2"/>
  <c r="BP640" i="2"/>
  <c r="BO640" i="2"/>
  <c r="BN640" i="2"/>
  <c r="BM640" i="2"/>
  <c r="BL640" i="2"/>
  <c r="BK640" i="2"/>
  <c r="BJ640" i="2"/>
  <c r="BI640" i="2"/>
  <c r="BD640" i="2"/>
  <c r="L640" i="2"/>
  <c r="I640" i="2"/>
  <c r="H640" i="2"/>
  <c r="E640" i="2"/>
  <c r="CH639" i="2"/>
  <c r="CG639" i="2"/>
  <c r="CF639" i="2"/>
  <c r="CE639" i="2"/>
  <c r="CD639" i="2"/>
  <c r="CC639" i="2"/>
  <c r="CB639" i="2"/>
  <c r="CA639" i="2"/>
  <c r="BZ639" i="2"/>
  <c r="BY639" i="2"/>
  <c r="BR639" i="2"/>
  <c r="BQ639" i="2"/>
  <c r="BP639" i="2"/>
  <c r="BO639" i="2"/>
  <c r="BN639" i="2"/>
  <c r="BM639" i="2"/>
  <c r="BL639" i="2"/>
  <c r="BK639" i="2"/>
  <c r="BJ639" i="2"/>
  <c r="BI639" i="2"/>
  <c r="BD639" i="2"/>
  <c r="L639" i="2"/>
  <c r="I639" i="2"/>
  <c r="H639" i="2"/>
  <c r="E639" i="2"/>
  <c r="CH638" i="2"/>
  <c r="CG638" i="2"/>
  <c r="CF638" i="2"/>
  <c r="CE638" i="2"/>
  <c r="CD638" i="2"/>
  <c r="CC638" i="2"/>
  <c r="CB638" i="2"/>
  <c r="CA638" i="2"/>
  <c r="BZ638" i="2"/>
  <c r="BY638" i="2"/>
  <c r="BR638" i="2"/>
  <c r="BQ638" i="2"/>
  <c r="BP638" i="2"/>
  <c r="BO638" i="2"/>
  <c r="BN638" i="2"/>
  <c r="BM638" i="2"/>
  <c r="BL638" i="2"/>
  <c r="BK638" i="2"/>
  <c r="BJ638" i="2"/>
  <c r="BI638" i="2"/>
  <c r="BD638" i="2"/>
  <c r="L638" i="2"/>
  <c r="I638" i="2"/>
  <c r="H638" i="2"/>
  <c r="E638" i="2"/>
  <c r="CH637" i="2"/>
  <c r="CG637" i="2"/>
  <c r="CF637" i="2"/>
  <c r="CE637" i="2"/>
  <c r="CD637" i="2"/>
  <c r="CC637" i="2"/>
  <c r="CB637" i="2"/>
  <c r="CA637" i="2"/>
  <c r="BZ637" i="2"/>
  <c r="BY637" i="2"/>
  <c r="BR637" i="2"/>
  <c r="BQ637" i="2"/>
  <c r="BP637" i="2"/>
  <c r="BO637" i="2"/>
  <c r="BN637" i="2"/>
  <c r="BM637" i="2"/>
  <c r="BL637" i="2"/>
  <c r="BK637" i="2"/>
  <c r="BJ637" i="2"/>
  <c r="BI637" i="2"/>
  <c r="BD637" i="2"/>
  <c r="L637" i="2"/>
  <c r="I637" i="2"/>
  <c r="H637" i="2"/>
  <c r="E637" i="2"/>
  <c r="CH636" i="2"/>
  <c r="CG636" i="2"/>
  <c r="CF636" i="2"/>
  <c r="CE636" i="2"/>
  <c r="CD636" i="2"/>
  <c r="CC636" i="2"/>
  <c r="CB636" i="2"/>
  <c r="CA636" i="2"/>
  <c r="BZ636" i="2"/>
  <c r="BY636" i="2"/>
  <c r="BR636" i="2"/>
  <c r="BQ636" i="2"/>
  <c r="BP636" i="2"/>
  <c r="BO636" i="2"/>
  <c r="BN636" i="2"/>
  <c r="BM636" i="2"/>
  <c r="BL636" i="2"/>
  <c r="BK636" i="2"/>
  <c r="BJ636" i="2"/>
  <c r="BI636" i="2"/>
  <c r="BD636" i="2"/>
  <c r="L636" i="2"/>
  <c r="I636" i="2"/>
  <c r="H636" i="2"/>
  <c r="E636" i="2"/>
  <c r="CH635" i="2"/>
  <c r="CG635" i="2"/>
  <c r="CF635" i="2"/>
  <c r="CE635" i="2"/>
  <c r="CD635" i="2"/>
  <c r="CC635" i="2"/>
  <c r="CB635" i="2"/>
  <c r="CA635" i="2"/>
  <c r="BZ635" i="2"/>
  <c r="BY635" i="2"/>
  <c r="BR635" i="2"/>
  <c r="BQ635" i="2"/>
  <c r="BP635" i="2"/>
  <c r="BO635" i="2"/>
  <c r="BN635" i="2"/>
  <c r="BM635" i="2"/>
  <c r="BL635" i="2"/>
  <c r="BK635" i="2"/>
  <c r="BJ635" i="2"/>
  <c r="BI635" i="2"/>
  <c r="BD635" i="2"/>
  <c r="L635" i="2"/>
  <c r="I635" i="2"/>
  <c r="H635" i="2"/>
  <c r="E635" i="2"/>
  <c r="CH634" i="2"/>
  <c r="CG634" i="2"/>
  <c r="CF634" i="2"/>
  <c r="CE634" i="2"/>
  <c r="CD634" i="2"/>
  <c r="CC634" i="2"/>
  <c r="CB634" i="2"/>
  <c r="CA634" i="2"/>
  <c r="BZ634" i="2"/>
  <c r="BY634" i="2"/>
  <c r="BR634" i="2"/>
  <c r="BQ634" i="2"/>
  <c r="BP634" i="2"/>
  <c r="BO634" i="2"/>
  <c r="BN634" i="2"/>
  <c r="BM634" i="2"/>
  <c r="BL634" i="2"/>
  <c r="BK634" i="2"/>
  <c r="BJ634" i="2"/>
  <c r="BI634" i="2"/>
  <c r="BD634" i="2"/>
  <c r="L634" i="2"/>
  <c r="I634" i="2"/>
  <c r="H634" i="2"/>
  <c r="E634" i="2"/>
  <c r="CH633" i="2"/>
  <c r="CG633" i="2"/>
  <c r="CF633" i="2"/>
  <c r="CE633" i="2"/>
  <c r="CD633" i="2"/>
  <c r="CC633" i="2"/>
  <c r="CB633" i="2"/>
  <c r="CA633" i="2"/>
  <c r="BZ633" i="2"/>
  <c r="BY633" i="2"/>
  <c r="BR633" i="2"/>
  <c r="BQ633" i="2"/>
  <c r="BP633" i="2"/>
  <c r="BO633" i="2"/>
  <c r="BN633" i="2"/>
  <c r="BM633" i="2"/>
  <c r="BL633" i="2"/>
  <c r="BK633" i="2"/>
  <c r="BJ633" i="2"/>
  <c r="BI633" i="2"/>
  <c r="BD633" i="2"/>
  <c r="L633" i="2"/>
  <c r="I633" i="2"/>
  <c r="H633" i="2"/>
  <c r="E633" i="2"/>
  <c r="CH632" i="2"/>
  <c r="CG632" i="2"/>
  <c r="CF632" i="2"/>
  <c r="CE632" i="2"/>
  <c r="CD632" i="2"/>
  <c r="CC632" i="2"/>
  <c r="CB632" i="2"/>
  <c r="CA632" i="2"/>
  <c r="BZ632" i="2"/>
  <c r="BY632" i="2"/>
  <c r="BR632" i="2"/>
  <c r="BQ632" i="2"/>
  <c r="BP632" i="2"/>
  <c r="BO632" i="2"/>
  <c r="BN632" i="2"/>
  <c r="BM632" i="2"/>
  <c r="BL632" i="2"/>
  <c r="BK632" i="2"/>
  <c r="BJ632" i="2"/>
  <c r="BI632" i="2"/>
  <c r="BD632" i="2"/>
  <c r="L632" i="2"/>
  <c r="I632" i="2"/>
  <c r="H632" i="2"/>
  <c r="E632" i="2"/>
  <c r="CH631" i="2"/>
  <c r="CG631" i="2"/>
  <c r="CF631" i="2"/>
  <c r="CE631" i="2"/>
  <c r="CD631" i="2"/>
  <c r="CC631" i="2"/>
  <c r="CB631" i="2"/>
  <c r="CA631" i="2"/>
  <c r="BZ631" i="2"/>
  <c r="BY631" i="2"/>
  <c r="BR631" i="2"/>
  <c r="BQ631" i="2"/>
  <c r="BP631" i="2"/>
  <c r="BO631" i="2"/>
  <c r="BN631" i="2"/>
  <c r="BM631" i="2"/>
  <c r="BL631" i="2"/>
  <c r="BK631" i="2"/>
  <c r="BJ631" i="2"/>
  <c r="BI631" i="2"/>
  <c r="BD631" i="2"/>
  <c r="L631" i="2"/>
  <c r="I631" i="2"/>
  <c r="H631" i="2"/>
  <c r="E631" i="2"/>
  <c r="CH630" i="2"/>
  <c r="CG630" i="2"/>
  <c r="CF630" i="2"/>
  <c r="CE630" i="2"/>
  <c r="CD630" i="2"/>
  <c r="CC630" i="2"/>
  <c r="CB630" i="2"/>
  <c r="CA630" i="2"/>
  <c r="BZ630" i="2"/>
  <c r="BY630" i="2"/>
  <c r="BR630" i="2"/>
  <c r="BQ630" i="2"/>
  <c r="BP630" i="2"/>
  <c r="BO630" i="2"/>
  <c r="BN630" i="2"/>
  <c r="BM630" i="2"/>
  <c r="BL630" i="2"/>
  <c r="BK630" i="2"/>
  <c r="BJ630" i="2"/>
  <c r="BI630" i="2"/>
  <c r="BD630" i="2"/>
  <c r="L630" i="2"/>
  <c r="I630" i="2"/>
  <c r="H630" i="2"/>
  <c r="E630" i="2"/>
  <c r="CH629" i="2"/>
  <c r="CG629" i="2"/>
  <c r="CF629" i="2"/>
  <c r="CE629" i="2"/>
  <c r="CD629" i="2"/>
  <c r="CC629" i="2"/>
  <c r="CB629" i="2"/>
  <c r="CA629" i="2"/>
  <c r="BZ629" i="2"/>
  <c r="BY629" i="2"/>
  <c r="BR629" i="2"/>
  <c r="BQ629" i="2"/>
  <c r="BP629" i="2"/>
  <c r="BO629" i="2"/>
  <c r="BN629" i="2"/>
  <c r="BM629" i="2"/>
  <c r="BL629" i="2"/>
  <c r="BK629" i="2"/>
  <c r="BJ629" i="2"/>
  <c r="BI629" i="2"/>
  <c r="BD629" i="2"/>
  <c r="L629" i="2"/>
  <c r="I629" i="2"/>
  <c r="H629" i="2"/>
  <c r="E629" i="2"/>
  <c r="CH628" i="2"/>
  <c r="CG628" i="2"/>
  <c r="CF628" i="2"/>
  <c r="CE628" i="2"/>
  <c r="CD628" i="2"/>
  <c r="CC628" i="2"/>
  <c r="CB628" i="2"/>
  <c r="CA628" i="2"/>
  <c r="BZ628" i="2"/>
  <c r="BY628" i="2"/>
  <c r="BR628" i="2"/>
  <c r="BQ628" i="2"/>
  <c r="BP628" i="2"/>
  <c r="BO628" i="2"/>
  <c r="BN628" i="2"/>
  <c r="BM628" i="2"/>
  <c r="BL628" i="2"/>
  <c r="BK628" i="2"/>
  <c r="BJ628" i="2"/>
  <c r="BI628" i="2"/>
  <c r="BD628" i="2"/>
  <c r="L628" i="2"/>
  <c r="I628" i="2"/>
  <c r="H628" i="2"/>
  <c r="E628" i="2"/>
  <c r="CH627" i="2"/>
  <c r="CG627" i="2"/>
  <c r="CF627" i="2"/>
  <c r="CE627" i="2"/>
  <c r="CD627" i="2"/>
  <c r="CC627" i="2"/>
  <c r="CB627" i="2"/>
  <c r="CA627" i="2"/>
  <c r="BZ627" i="2"/>
  <c r="BY627" i="2"/>
  <c r="BR627" i="2"/>
  <c r="BQ627" i="2"/>
  <c r="BP627" i="2"/>
  <c r="BO627" i="2"/>
  <c r="BN627" i="2"/>
  <c r="BM627" i="2"/>
  <c r="BL627" i="2"/>
  <c r="BK627" i="2"/>
  <c r="BJ627" i="2"/>
  <c r="BI627" i="2"/>
  <c r="BD627" i="2"/>
  <c r="L627" i="2"/>
  <c r="I627" i="2"/>
  <c r="H627" i="2"/>
  <c r="E627" i="2"/>
  <c r="CH626" i="2"/>
  <c r="CG626" i="2"/>
  <c r="CF626" i="2"/>
  <c r="CE626" i="2"/>
  <c r="CD626" i="2"/>
  <c r="CC626" i="2"/>
  <c r="CB626" i="2"/>
  <c r="CA626" i="2"/>
  <c r="BZ626" i="2"/>
  <c r="BY626" i="2"/>
  <c r="BR626" i="2"/>
  <c r="BQ626" i="2"/>
  <c r="BP626" i="2"/>
  <c r="BO626" i="2"/>
  <c r="BN626" i="2"/>
  <c r="BM626" i="2"/>
  <c r="BL626" i="2"/>
  <c r="BK626" i="2"/>
  <c r="BJ626" i="2"/>
  <c r="BI626" i="2"/>
  <c r="BD626" i="2"/>
  <c r="L626" i="2"/>
  <c r="I626" i="2"/>
  <c r="H626" i="2"/>
  <c r="E626" i="2"/>
  <c r="CH625" i="2"/>
  <c r="CG625" i="2"/>
  <c r="CF625" i="2"/>
  <c r="CE625" i="2"/>
  <c r="CD625" i="2"/>
  <c r="CC625" i="2"/>
  <c r="CB625" i="2"/>
  <c r="CA625" i="2"/>
  <c r="BZ625" i="2"/>
  <c r="BY625" i="2"/>
  <c r="BR625" i="2"/>
  <c r="BQ625" i="2"/>
  <c r="BP625" i="2"/>
  <c r="BO625" i="2"/>
  <c r="BN625" i="2"/>
  <c r="BM625" i="2"/>
  <c r="BL625" i="2"/>
  <c r="BK625" i="2"/>
  <c r="BJ625" i="2"/>
  <c r="BI625" i="2"/>
  <c r="BD625" i="2"/>
  <c r="L625" i="2"/>
  <c r="I625" i="2"/>
  <c r="H625" i="2"/>
  <c r="E625" i="2"/>
  <c r="CH624" i="2"/>
  <c r="CG624" i="2"/>
  <c r="CF624" i="2"/>
  <c r="CE624" i="2"/>
  <c r="CD624" i="2"/>
  <c r="CC624" i="2"/>
  <c r="CB624" i="2"/>
  <c r="CA624" i="2"/>
  <c r="BZ624" i="2"/>
  <c r="BY624" i="2"/>
  <c r="BR624" i="2"/>
  <c r="BQ624" i="2"/>
  <c r="BP624" i="2"/>
  <c r="BO624" i="2"/>
  <c r="BN624" i="2"/>
  <c r="BM624" i="2"/>
  <c r="BL624" i="2"/>
  <c r="BK624" i="2"/>
  <c r="BJ624" i="2"/>
  <c r="BI624" i="2"/>
  <c r="BD624" i="2"/>
  <c r="L624" i="2"/>
  <c r="I624" i="2"/>
  <c r="H624" i="2"/>
  <c r="E624" i="2"/>
  <c r="CH623" i="2"/>
  <c r="CG623" i="2"/>
  <c r="CF623" i="2"/>
  <c r="CE623" i="2"/>
  <c r="CD623" i="2"/>
  <c r="CC623" i="2"/>
  <c r="CB623" i="2"/>
  <c r="CA623" i="2"/>
  <c r="BZ623" i="2"/>
  <c r="BY623" i="2"/>
  <c r="BR623" i="2"/>
  <c r="BQ623" i="2"/>
  <c r="BP623" i="2"/>
  <c r="BO623" i="2"/>
  <c r="BN623" i="2"/>
  <c r="BM623" i="2"/>
  <c r="BL623" i="2"/>
  <c r="BK623" i="2"/>
  <c r="BJ623" i="2"/>
  <c r="BI623" i="2"/>
  <c r="BD623" i="2"/>
  <c r="L623" i="2"/>
  <c r="I623" i="2"/>
  <c r="H623" i="2"/>
  <c r="E623" i="2"/>
  <c r="CH622" i="2"/>
  <c r="CG622" i="2"/>
  <c r="CF622" i="2"/>
  <c r="CE622" i="2"/>
  <c r="CD622" i="2"/>
  <c r="CC622" i="2"/>
  <c r="CB622" i="2"/>
  <c r="CA622" i="2"/>
  <c r="BZ622" i="2"/>
  <c r="BY622" i="2"/>
  <c r="BR622" i="2"/>
  <c r="BQ622" i="2"/>
  <c r="BP622" i="2"/>
  <c r="BO622" i="2"/>
  <c r="BN622" i="2"/>
  <c r="BM622" i="2"/>
  <c r="BL622" i="2"/>
  <c r="BK622" i="2"/>
  <c r="BJ622" i="2"/>
  <c r="BI622" i="2"/>
  <c r="BD622" i="2"/>
  <c r="L622" i="2"/>
  <c r="I622" i="2"/>
  <c r="H622" i="2"/>
  <c r="E622" i="2"/>
  <c r="CH621" i="2"/>
  <c r="CG621" i="2"/>
  <c r="CF621" i="2"/>
  <c r="CE621" i="2"/>
  <c r="CD621" i="2"/>
  <c r="CC621" i="2"/>
  <c r="CB621" i="2"/>
  <c r="CA621" i="2"/>
  <c r="BZ621" i="2"/>
  <c r="BY621" i="2"/>
  <c r="BR621" i="2"/>
  <c r="BQ621" i="2"/>
  <c r="BP621" i="2"/>
  <c r="BO621" i="2"/>
  <c r="BN621" i="2"/>
  <c r="BM621" i="2"/>
  <c r="BL621" i="2"/>
  <c r="BK621" i="2"/>
  <c r="BJ621" i="2"/>
  <c r="BI621" i="2"/>
  <c r="BD621" i="2"/>
  <c r="L621" i="2"/>
  <c r="I621" i="2"/>
  <c r="H621" i="2"/>
  <c r="E621" i="2"/>
  <c r="CH620" i="2"/>
  <c r="CG620" i="2"/>
  <c r="CF620" i="2"/>
  <c r="CE620" i="2"/>
  <c r="CD620" i="2"/>
  <c r="CC620" i="2"/>
  <c r="CB620" i="2"/>
  <c r="CA620" i="2"/>
  <c r="BZ620" i="2"/>
  <c r="BY620" i="2"/>
  <c r="BR620" i="2"/>
  <c r="BQ620" i="2"/>
  <c r="BP620" i="2"/>
  <c r="BO620" i="2"/>
  <c r="BN620" i="2"/>
  <c r="BM620" i="2"/>
  <c r="BL620" i="2"/>
  <c r="BK620" i="2"/>
  <c r="BJ620" i="2"/>
  <c r="BI620" i="2"/>
  <c r="BD620" i="2"/>
  <c r="L620" i="2"/>
  <c r="I620" i="2"/>
  <c r="H620" i="2"/>
  <c r="E620" i="2"/>
  <c r="CH619" i="2"/>
  <c r="CG619" i="2"/>
  <c r="CF619" i="2"/>
  <c r="CE619" i="2"/>
  <c r="CD619" i="2"/>
  <c r="CC619" i="2"/>
  <c r="CB619" i="2"/>
  <c r="CA619" i="2"/>
  <c r="BZ619" i="2"/>
  <c r="BY619" i="2"/>
  <c r="BR619" i="2"/>
  <c r="BQ619" i="2"/>
  <c r="BP619" i="2"/>
  <c r="BO619" i="2"/>
  <c r="BN619" i="2"/>
  <c r="BM619" i="2"/>
  <c r="BL619" i="2"/>
  <c r="BK619" i="2"/>
  <c r="BJ619" i="2"/>
  <c r="BI619" i="2"/>
  <c r="BD619" i="2"/>
  <c r="L619" i="2"/>
  <c r="I619" i="2"/>
  <c r="H619" i="2"/>
  <c r="E619" i="2"/>
  <c r="CH618" i="2"/>
  <c r="CG618" i="2"/>
  <c r="CF618" i="2"/>
  <c r="CE618" i="2"/>
  <c r="CD618" i="2"/>
  <c r="CC618" i="2"/>
  <c r="CB618" i="2"/>
  <c r="CA618" i="2"/>
  <c r="BZ618" i="2"/>
  <c r="BY618" i="2"/>
  <c r="BR618" i="2"/>
  <c r="BQ618" i="2"/>
  <c r="BP618" i="2"/>
  <c r="BO618" i="2"/>
  <c r="BN618" i="2"/>
  <c r="BM618" i="2"/>
  <c r="BL618" i="2"/>
  <c r="BK618" i="2"/>
  <c r="BJ618" i="2"/>
  <c r="BI618" i="2"/>
  <c r="BD618" i="2"/>
  <c r="L618" i="2"/>
  <c r="I618" i="2"/>
  <c r="H618" i="2"/>
  <c r="E618" i="2"/>
  <c r="CH617" i="2"/>
  <c r="CG617" i="2"/>
  <c r="CF617" i="2"/>
  <c r="CE617" i="2"/>
  <c r="CD617" i="2"/>
  <c r="CC617" i="2"/>
  <c r="CB617" i="2"/>
  <c r="CA617" i="2"/>
  <c r="BZ617" i="2"/>
  <c r="BY617" i="2"/>
  <c r="BR617" i="2"/>
  <c r="BQ617" i="2"/>
  <c r="BP617" i="2"/>
  <c r="BO617" i="2"/>
  <c r="BN617" i="2"/>
  <c r="BM617" i="2"/>
  <c r="BL617" i="2"/>
  <c r="BK617" i="2"/>
  <c r="BJ617" i="2"/>
  <c r="BI617" i="2"/>
  <c r="BD617" i="2"/>
  <c r="L617" i="2"/>
  <c r="I617" i="2"/>
  <c r="H617" i="2"/>
  <c r="E617" i="2"/>
  <c r="CH616" i="2"/>
  <c r="CG616" i="2"/>
  <c r="CF616" i="2"/>
  <c r="CE616" i="2"/>
  <c r="CD616" i="2"/>
  <c r="CC616" i="2"/>
  <c r="CB616" i="2"/>
  <c r="CA616" i="2"/>
  <c r="BZ616" i="2"/>
  <c r="BY616" i="2"/>
  <c r="BR616" i="2"/>
  <c r="BQ616" i="2"/>
  <c r="BP616" i="2"/>
  <c r="BO616" i="2"/>
  <c r="BN616" i="2"/>
  <c r="BM616" i="2"/>
  <c r="BL616" i="2"/>
  <c r="BK616" i="2"/>
  <c r="BJ616" i="2"/>
  <c r="BI616" i="2"/>
  <c r="BD616" i="2"/>
  <c r="L616" i="2"/>
  <c r="I616" i="2"/>
  <c r="H616" i="2"/>
  <c r="E616" i="2"/>
  <c r="CH615" i="2"/>
  <c r="CG615" i="2"/>
  <c r="CF615" i="2"/>
  <c r="CE615" i="2"/>
  <c r="CD615" i="2"/>
  <c r="CC615" i="2"/>
  <c r="CB615" i="2"/>
  <c r="CA615" i="2"/>
  <c r="BZ615" i="2"/>
  <c r="BY615" i="2"/>
  <c r="BR615" i="2"/>
  <c r="BQ615" i="2"/>
  <c r="BP615" i="2"/>
  <c r="BO615" i="2"/>
  <c r="BN615" i="2"/>
  <c r="BM615" i="2"/>
  <c r="BL615" i="2"/>
  <c r="BK615" i="2"/>
  <c r="BJ615" i="2"/>
  <c r="BI615" i="2"/>
  <c r="BD615" i="2"/>
  <c r="L615" i="2"/>
  <c r="I615" i="2"/>
  <c r="H615" i="2"/>
  <c r="E615" i="2"/>
  <c r="CH614" i="2"/>
  <c r="CG614" i="2"/>
  <c r="CF614" i="2"/>
  <c r="CE614" i="2"/>
  <c r="CD614" i="2"/>
  <c r="CC614" i="2"/>
  <c r="CB614" i="2"/>
  <c r="CA614" i="2"/>
  <c r="BZ614" i="2"/>
  <c r="BY614" i="2"/>
  <c r="BR614" i="2"/>
  <c r="BQ614" i="2"/>
  <c r="BP614" i="2"/>
  <c r="BO614" i="2"/>
  <c r="BN614" i="2"/>
  <c r="BM614" i="2"/>
  <c r="BL614" i="2"/>
  <c r="BK614" i="2"/>
  <c r="BJ614" i="2"/>
  <c r="BI614" i="2"/>
  <c r="BD614" i="2"/>
  <c r="L614" i="2"/>
  <c r="I614" i="2"/>
  <c r="H614" i="2"/>
  <c r="E614" i="2"/>
  <c r="CH613" i="2"/>
  <c r="CG613" i="2"/>
  <c r="CF613" i="2"/>
  <c r="CE613" i="2"/>
  <c r="CD613" i="2"/>
  <c r="CC613" i="2"/>
  <c r="CB613" i="2"/>
  <c r="CA613" i="2"/>
  <c r="BZ613" i="2"/>
  <c r="BY613" i="2"/>
  <c r="BR613" i="2"/>
  <c r="BQ613" i="2"/>
  <c r="BP613" i="2"/>
  <c r="BO613" i="2"/>
  <c r="BN613" i="2"/>
  <c r="BM613" i="2"/>
  <c r="BL613" i="2"/>
  <c r="BK613" i="2"/>
  <c r="BJ613" i="2"/>
  <c r="BI613" i="2"/>
  <c r="BD613" i="2"/>
  <c r="L613" i="2"/>
  <c r="I613" i="2"/>
  <c r="H613" i="2"/>
  <c r="E613" i="2"/>
  <c r="CH612" i="2"/>
  <c r="CG612" i="2"/>
  <c r="CF612" i="2"/>
  <c r="CE612" i="2"/>
  <c r="CD612" i="2"/>
  <c r="CC612" i="2"/>
  <c r="CB612" i="2"/>
  <c r="CA612" i="2"/>
  <c r="BZ612" i="2"/>
  <c r="BY612" i="2"/>
  <c r="BR612" i="2"/>
  <c r="BQ612" i="2"/>
  <c r="BP612" i="2"/>
  <c r="BO612" i="2"/>
  <c r="BN612" i="2"/>
  <c r="BM612" i="2"/>
  <c r="BL612" i="2"/>
  <c r="BK612" i="2"/>
  <c r="BJ612" i="2"/>
  <c r="BI612" i="2"/>
  <c r="BD612" i="2"/>
  <c r="L612" i="2"/>
  <c r="I612" i="2"/>
  <c r="H612" i="2"/>
  <c r="E612" i="2"/>
  <c r="CH611" i="2"/>
  <c r="CG611" i="2"/>
  <c r="CF611" i="2"/>
  <c r="CE611" i="2"/>
  <c r="CD611" i="2"/>
  <c r="CC611" i="2"/>
  <c r="CB611" i="2"/>
  <c r="CA611" i="2"/>
  <c r="BZ611" i="2"/>
  <c r="BY611" i="2"/>
  <c r="BR611" i="2"/>
  <c r="BQ611" i="2"/>
  <c r="BP611" i="2"/>
  <c r="BO611" i="2"/>
  <c r="BN611" i="2"/>
  <c r="BM611" i="2"/>
  <c r="BL611" i="2"/>
  <c r="BK611" i="2"/>
  <c r="BJ611" i="2"/>
  <c r="BI611" i="2"/>
  <c r="BD611" i="2"/>
  <c r="L611" i="2"/>
  <c r="I611" i="2"/>
  <c r="H611" i="2"/>
  <c r="E611" i="2"/>
  <c r="CH610" i="2"/>
  <c r="CG610" i="2"/>
  <c r="CF610" i="2"/>
  <c r="CE610" i="2"/>
  <c r="CD610" i="2"/>
  <c r="CC610" i="2"/>
  <c r="CB610" i="2"/>
  <c r="CA610" i="2"/>
  <c r="BZ610" i="2"/>
  <c r="BY610" i="2"/>
  <c r="BR610" i="2"/>
  <c r="BQ610" i="2"/>
  <c r="BP610" i="2"/>
  <c r="BO610" i="2"/>
  <c r="BN610" i="2"/>
  <c r="BM610" i="2"/>
  <c r="BL610" i="2"/>
  <c r="BK610" i="2"/>
  <c r="BJ610" i="2"/>
  <c r="BI610" i="2"/>
  <c r="BD610" i="2"/>
  <c r="L610" i="2"/>
  <c r="I610" i="2"/>
  <c r="H610" i="2"/>
  <c r="E610" i="2"/>
  <c r="CH609" i="2"/>
  <c r="CG609" i="2"/>
  <c r="CF609" i="2"/>
  <c r="CE609" i="2"/>
  <c r="CD609" i="2"/>
  <c r="CC609" i="2"/>
  <c r="CB609" i="2"/>
  <c r="CA609" i="2"/>
  <c r="BZ609" i="2"/>
  <c r="BY609" i="2"/>
  <c r="BR609" i="2"/>
  <c r="BQ609" i="2"/>
  <c r="BP609" i="2"/>
  <c r="BO609" i="2"/>
  <c r="BN609" i="2"/>
  <c r="BM609" i="2"/>
  <c r="BL609" i="2"/>
  <c r="BK609" i="2"/>
  <c r="BJ609" i="2"/>
  <c r="BI609" i="2"/>
  <c r="BD609" i="2"/>
  <c r="L609" i="2"/>
  <c r="I609" i="2"/>
  <c r="H609" i="2"/>
  <c r="E609" i="2"/>
  <c r="CH608" i="2"/>
  <c r="CG608" i="2"/>
  <c r="CF608" i="2"/>
  <c r="CE608" i="2"/>
  <c r="CD608" i="2"/>
  <c r="CC608" i="2"/>
  <c r="CB608" i="2"/>
  <c r="CA608" i="2"/>
  <c r="BZ608" i="2"/>
  <c r="BY608" i="2"/>
  <c r="BR608" i="2"/>
  <c r="BQ608" i="2"/>
  <c r="BP608" i="2"/>
  <c r="BO608" i="2"/>
  <c r="BN608" i="2"/>
  <c r="BM608" i="2"/>
  <c r="BL608" i="2"/>
  <c r="BK608" i="2"/>
  <c r="BJ608" i="2"/>
  <c r="BI608" i="2"/>
  <c r="BD608" i="2"/>
  <c r="L608" i="2"/>
  <c r="I608" i="2"/>
  <c r="H608" i="2"/>
  <c r="E608" i="2"/>
  <c r="CH607" i="2"/>
  <c r="CG607" i="2"/>
  <c r="CF607" i="2"/>
  <c r="CE607" i="2"/>
  <c r="CD607" i="2"/>
  <c r="CC607" i="2"/>
  <c r="CB607" i="2"/>
  <c r="CA607" i="2"/>
  <c r="BZ607" i="2"/>
  <c r="BY607" i="2"/>
  <c r="BR607" i="2"/>
  <c r="BQ607" i="2"/>
  <c r="BP607" i="2"/>
  <c r="BO607" i="2"/>
  <c r="BN607" i="2"/>
  <c r="BM607" i="2"/>
  <c r="BL607" i="2"/>
  <c r="BK607" i="2"/>
  <c r="BJ607" i="2"/>
  <c r="BI607" i="2"/>
  <c r="BD607" i="2"/>
  <c r="L607" i="2"/>
  <c r="I607" i="2"/>
  <c r="H607" i="2"/>
  <c r="E607" i="2"/>
  <c r="CH606" i="2"/>
  <c r="CG606" i="2"/>
  <c r="CF606" i="2"/>
  <c r="CE606" i="2"/>
  <c r="CD606" i="2"/>
  <c r="CC606" i="2"/>
  <c r="CB606" i="2"/>
  <c r="CA606" i="2"/>
  <c r="BZ606" i="2"/>
  <c r="BY606" i="2"/>
  <c r="BR606" i="2"/>
  <c r="BQ606" i="2"/>
  <c r="BP606" i="2"/>
  <c r="BO606" i="2"/>
  <c r="BN606" i="2"/>
  <c r="BM606" i="2"/>
  <c r="BL606" i="2"/>
  <c r="BK606" i="2"/>
  <c r="BJ606" i="2"/>
  <c r="BI606" i="2"/>
  <c r="BD606" i="2"/>
  <c r="L606" i="2"/>
  <c r="I606" i="2"/>
  <c r="H606" i="2"/>
  <c r="E606" i="2"/>
  <c r="CH605" i="2"/>
  <c r="CG605" i="2"/>
  <c r="CF605" i="2"/>
  <c r="CE605" i="2"/>
  <c r="CD605" i="2"/>
  <c r="CC605" i="2"/>
  <c r="CB605" i="2"/>
  <c r="CA605" i="2"/>
  <c r="BZ605" i="2"/>
  <c r="BY605" i="2"/>
  <c r="BR605" i="2"/>
  <c r="BQ605" i="2"/>
  <c r="BP605" i="2"/>
  <c r="BO605" i="2"/>
  <c r="BN605" i="2"/>
  <c r="BM605" i="2"/>
  <c r="BL605" i="2"/>
  <c r="BK605" i="2"/>
  <c r="BJ605" i="2"/>
  <c r="BI605" i="2"/>
  <c r="BD605" i="2"/>
  <c r="L605" i="2"/>
  <c r="I605" i="2"/>
  <c r="H605" i="2"/>
  <c r="E605" i="2"/>
  <c r="CH604" i="2"/>
  <c r="CG604" i="2"/>
  <c r="CF604" i="2"/>
  <c r="CE604" i="2"/>
  <c r="CD604" i="2"/>
  <c r="CC604" i="2"/>
  <c r="CB604" i="2"/>
  <c r="CA604" i="2"/>
  <c r="BZ604" i="2"/>
  <c r="BY604" i="2"/>
  <c r="BR604" i="2"/>
  <c r="BQ604" i="2"/>
  <c r="BP604" i="2"/>
  <c r="BO604" i="2"/>
  <c r="BN604" i="2"/>
  <c r="BM604" i="2"/>
  <c r="BL604" i="2"/>
  <c r="BK604" i="2"/>
  <c r="BJ604" i="2"/>
  <c r="BI604" i="2"/>
  <c r="BD604" i="2"/>
  <c r="L604" i="2"/>
  <c r="I604" i="2"/>
  <c r="H604" i="2"/>
  <c r="E604" i="2"/>
  <c r="CH603" i="2"/>
  <c r="CG603" i="2"/>
  <c r="CF603" i="2"/>
  <c r="CE603" i="2"/>
  <c r="CD603" i="2"/>
  <c r="CC603" i="2"/>
  <c r="CB603" i="2"/>
  <c r="CA603" i="2"/>
  <c r="BZ603" i="2"/>
  <c r="BY603" i="2"/>
  <c r="BR603" i="2"/>
  <c r="BQ603" i="2"/>
  <c r="BP603" i="2"/>
  <c r="BO603" i="2"/>
  <c r="BN603" i="2"/>
  <c r="BM603" i="2"/>
  <c r="BL603" i="2"/>
  <c r="BK603" i="2"/>
  <c r="BJ603" i="2"/>
  <c r="BI603" i="2"/>
  <c r="BD603" i="2"/>
  <c r="L603" i="2"/>
  <c r="I603" i="2"/>
  <c r="H603" i="2"/>
  <c r="E603" i="2"/>
  <c r="CH602" i="2"/>
  <c r="CG602" i="2"/>
  <c r="CF602" i="2"/>
  <c r="CE602" i="2"/>
  <c r="CD602" i="2"/>
  <c r="CC602" i="2"/>
  <c r="CB602" i="2"/>
  <c r="CA602" i="2"/>
  <c r="BZ602" i="2"/>
  <c r="BY602" i="2"/>
  <c r="BR602" i="2"/>
  <c r="BQ602" i="2"/>
  <c r="BP602" i="2"/>
  <c r="BO602" i="2"/>
  <c r="BN602" i="2"/>
  <c r="BM602" i="2"/>
  <c r="BL602" i="2"/>
  <c r="BK602" i="2"/>
  <c r="BJ602" i="2"/>
  <c r="BI602" i="2"/>
  <c r="BD602" i="2"/>
  <c r="L602" i="2"/>
  <c r="I602" i="2"/>
  <c r="H602" i="2"/>
  <c r="E602" i="2"/>
  <c r="CH601" i="2"/>
  <c r="CG601" i="2"/>
  <c r="CF601" i="2"/>
  <c r="CE601" i="2"/>
  <c r="CD601" i="2"/>
  <c r="CC601" i="2"/>
  <c r="CB601" i="2"/>
  <c r="CA601" i="2"/>
  <c r="BZ601" i="2"/>
  <c r="BY601" i="2"/>
  <c r="BR601" i="2"/>
  <c r="BQ601" i="2"/>
  <c r="BP601" i="2"/>
  <c r="BO601" i="2"/>
  <c r="BN601" i="2"/>
  <c r="BM601" i="2"/>
  <c r="BL601" i="2"/>
  <c r="BK601" i="2"/>
  <c r="BJ601" i="2"/>
  <c r="BI601" i="2"/>
  <c r="BD601" i="2"/>
  <c r="L601" i="2"/>
  <c r="I601" i="2"/>
  <c r="H601" i="2"/>
  <c r="E601" i="2"/>
  <c r="CH600" i="2"/>
  <c r="CG600" i="2"/>
  <c r="CF600" i="2"/>
  <c r="CE600" i="2"/>
  <c r="CD600" i="2"/>
  <c r="CC600" i="2"/>
  <c r="CB600" i="2"/>
  <c r="CA600" i="2"/>
  <c r="BZ600" i="2"/>
  <c r="BY600" i="2"/>
  <c r="BR600" i="2"/>
  <c r="BQ600" i="2"/>
  <c r="BP600" i="2"/>
  <c r="BO600" i="2"/>
  <c r="BN600" i="2"/>
  <c r="BM600" i="2"/>
  <c r="BL600" i="2"/>
  <c r="BK600" i="2"/>
  <c r="BJ600" i="2"/>
  <c r="BI600" i="2"/>
  <c r="BD600" i="2"/>
  <c r="L600" i="2"/>
  <c r="I600" i="2"/>
  <c r="H600" i="2"/>
  <c r="E600" i="2"/>
  <c r="CH599" i="2"/>
  <c r="CG599" i="2"/>
  <c r="CF599" i="2"/>
  <c r="CE599" i="2"/>
  <c r="CD599" i="2"/>
  <c r="CC599" i="2"/>
  <c r="CB599" i="2"/>
  <c r="CA599" i="2"/>
  <c r="BZ599" i="2"/>
  <c r="BY599" i="2"/>
  <c r="BR599" i="2"/>
  <c r="BQ599" i="2"/>
  <c r="BP599" i="2"/>
  <c r="BO599" i="2"/>
  <c r="BN599" i="2"/>
  <c r="BM599" i="2"/>
  <c r="BL599" i="2"/>
  <c r="BK599" i="2"/>
  <c r="BJ599" i="2"/>
  <c r="BI599" i="2"/>
  <c r="BD599" i="2"/>
  <c r="L599" i="2"/>
  <c r="I599" i="2"/>
  <c r="H599" i="2"/>
  <c r="E599" i="2"/>
  <c r="CH598" i="2"/>
  <c r="CG598" i="2"/>
  <c r="CF598" i="2"/>
  <c r="CE598" i="2"/>
  <c r="CD598" i="2"/>
  <c r="CC598" i="2"/>
  <c r="CB598" i="2"/>
  <c r="CA598" i="2"/>
  <c r="BZ598" i="2"/>
  <c r="BY598" i="2"/>
  <c r="BR598" i="2"/>
  <c r="BQ598" i="2"/>
  <c r="BP598" i="2"/>
  <c r="BO598" i="2"/>
  <c r="BN598" i="2"/>
  <c r="BM598" i="2"/>
  <c r="BL598" i="2"/>
  <c r="BK598" i="2"/>
  <c r="BJ598" i="2"/>
  <c r="BI598" i="2"/>
  <c r="BD598" i="2"/>
  <c r="L598" i="2"/>
  <c r="I598" i="2"/>
  <c r="H598" i="2"/>
  <c r="E598" i="2"/>
  <c r="CH597" i="2"/>
  <c r="CG597" i="2"/>
  <c r="CF597" i="2"/>
  <c r="CE597" i="2"/>
  <c r="CD597" i="2"/>
  <c r="CC597" i="2"/>
  <c r="CB597" i="2"/>
  <c r="CA597" i="2"/>
  <c r="BZ597" i="2"/>
  <c r="BY597" i="2"/>
  <c r="BR597" i="2"/>
  <c r="BQ597" i="2"/>
  <c r="BP597" i="2"/>
  <c r="BO597" i="2"/>
  <c r="BN597" i="2"/>
  <c r="BM597" i="2"/>
  <c r="BL597" i="2"/>
  <c r="BK597" i="2"/>
  <c r="BJ597" i="2"/>
  <c r="BI597" i="2"/>
  <c r="BD597" i="2"/>
  <c r="L597" i="2"/>
  <c r="I597" i="2"/>
  <c r="H597" i="2"/>
  <c r="E597" i="2"/>
  <c r="CH596" i="2"/>
  <c r="CG596" i="2"/>
  <c r="CF596" i="2"/>
  <c r="CE596" i="2"/>
  <c r="CD596" i="2"/>
  <c r="CC596" i="2"/>
  <c r="CB596" i="2"/>
  <c r="CA596" i="2"/>
  <c r="BZ596" i="2"/>
  <c r="BY596" i="2"/>
  <c r="BR596" i="2"/>
  <c r="BQ596" i="2"/>
  <c r="BP596" i="2"/>
  <c r="BO596" i="2"/>
  <c r="BN596" i="2"/>
  <c r="BM596" i="2"/>
  <c r="BL596" i="2"/>
  <c r="BK596" i="2"/>
  <c r="BJ596" i="2"/>
  <c r="BI596" i="2"/>
  <c r="BD596" i="2"/>
  <c r="L596" i="2"/>
  <c r="I596" i="2"/>
  <c r="H596" i="2"/>
  <c r="E596" i="2"/>
  <c r="CH595" i="2"/>
  <c r="CG595" i="2"/>
  <c r="CF595" i="2"/>
  <c r="CE595" i="2"/>
  <c r="CD595" i="2"/>
  <c r="CC595" i="2"/>
  <c r="CB595" i="2"/>
  <c r="CA595" i="2"/>
  <c r="BZ595" i="2"/>
  <c r="BY595" i="2"/>
  <c r="BR595" i="2"/>
  <c r="BQ595" i="2"/>
  <c r="BP595" i="2"/>
  <c r="BO595" i="2"/>
  <c r="BN595" i="2"/>
  <c r="BM595" i="2"/>
  <c r="BL595" i="2"/>
  <c r="BK595" i="2"/>
  <c r="BJ595" i="2"/>
  <c r="BI595" i="2"/>
  <c r="BD595" i="2"/>
  <c r="L595" i="2"/>
  <c r="I595" i="2"/>
  <c r="H595" i="2"/>
  <c r="E595" i="2"/>
  <c r="CH594" i="2"/>
  <c r="CG594" i="2"/>
  <c r="CF594" i="2"/>
  <c r="CE594" i="2"/>
  <c r="CD594" i="2"/>
  <c r="CC594" i="2"/>
  <c r="CB594" i="2"/>
  <c r="CA594" i="2"/>
  <c r="BZ594" i="2"/>
  <c r="BY594" i="2"/>
  <c r="BR594" i="2"/>
  <c r="BQ594" i="2"/>
  <c r="BP594" i="2"/>
  <c r="BO594" i="2"/>
  <c r="BN594" i="2"/>
  <c r="BM594" i="2"/>
  <c r="BL594" i="2"/>
  <c r="BK594" i="2"/>
  <c r="BJ594" i="2"/>
  <c r="BI594" i="2"/>
  <c r="BD594" i="2"/>
  <c r="L594" i="2"/>
  <c r="I594" i="2"/>
  <c r="H594" i="2"/>
  <c r="E594" i="2"/>
  <c r="CH593" i="2"/>
  <c r="CG593" i="2"/>
  <c r="CF593" i="2"/>
  <c r="CE593" i="2"/>
  <c r="CD593" i="2"/>
  <c r="CC593" i="2"/>
  <c r="CB593" i="2"/>
  <c r="CA593" i="2"/>
  <c r="BZ593" i="2"/>
  <c r="BY593" i="2"/>
  <c r="BR593" i="2"/>
  <c r="BQ593" i="2"/>
  <c r="BP593" i="2"/>
  <c r="BO593" i="2"/>
  <c r="BN593" i="2"/>
  <c r="BM593" i="2"/>
  <c r="BL593" i="2"/>
  <c r="BK593" i="2"/>
  <c r="BJ593" i="2"/>
  <c r="BI593" i="2"/>
  <c r="BD593" i="2"/>
  <c r="L593" i="2"/>
  <c r="I593" i="2"/>
  <c r="H593" i="2"/>
  <c r="E593" i="2"/>
  <c r="CH592" i="2"/>
  <c r="CG592" i="2"/>
  <c r="CF592" i="2"/>
  <c r="CE592" i="2"/>
  <c r="CD592" i="2"/>
  <c r="CC592" i="2"/>
  <c r="CB592" i="2"/>
  <c r="CA592" i="2"/>
  <c r="BZ592" i="2"/>
  <c r="BY592" i="2"/>
  <c r="BR592" i="2"/>
  <c r="BQ592" i="2"/>
  <c r="BP592" i="2"/>
  <c r="BO592" i="2"/>
  <c r="BN592" i="2"/>
  <c r="BM592" i="2"/>
  <c r="BL592" i="2"/>
  <c r="BK592" i="2"/>
  <c r="BJ592" i="2"/>
  <c r="BI592" i="2"/>
  <c r="BD592" i="2"/>
  <c r="L592" i="2"/>
  <c r="I592" i="2"/>
  <c r="H592" i="2"/>
  <c r="E592" i="2"/>
  <c r="CH591" i="2"/>
  <c r="CG591" i="2"/>
  <c r="CF591" i="2"/>
  <c r="CE591" i="2"/>
  <c r="CD591" i="2"/>
  <c r="CC591" i="2"/>
  <c r="CB591" i="2"/>
  <c r="CA591" i="2"/>
  <c r="BZ591" i="2"/>
  <c r="BY591" i="2"/>
  <c r="BR591" i="2"/>
  <c r="BQ591" i="2"/>
  <c r="BP591" i="2"/>
  <c r="BO591" i="2"/>
  <c r="BN591" i="2"/>
  <c r="BM591" i="2"/>
  <c r="BL591" i="2"/>
  <c r="BK591" i="2"/>
  <c r="BJ591" i="2"/>
  <c r="BI591" i="2"/>
  <c r="BD591" i="2"/>
  <c r="L591" i="2"/>
  <c r="I591" i="2"/>
  <c r="H591" i="2"/>
  <c r="E591" i="2"/>
  <c r="CH590" i="2"/>
  <c r="CG590" i="2"/>
  <c r="CF590" i="2"/>
  <c r="CE590" i="2"/>
  <c r="CD590" i="2"/>
  <c r="CC590" i="2"/>
  <c r="CB590" i="2"/>
  <c r="CA590" i="2"/>
  <c r="BZ590" i="2"/>
  <c r="BY590" i="2"/>
  <c r="BR590" i="2"/>
  <c r="BQ590" i="2"/>
  <c r="BP590" i="2"/>
  <c r="BO590" i="2"/>
  <c r="BN590" i="2"/>
  <c r="BM590" i="2"/>
  <c r="BL590" i="2"/>
  <c r="BK590" i="2"/>
  <c r="BJ590" i="2"/>
  <c r="BI590" i="2"/>
  <c r="BD590" i="2"/>
  <c r="L590" i="2"/>
  <c r="I590" i="2"/>
  <c r="H590" i="2"/>
  <c r="E590" i="2"/>
  <c r="CH589" i="2"/>
  <c r="CG589" i="2"/>
  <c r="CF589" i="2"/>
  <c r="CE589" i="2"/>
  <c r="CD589" i="2"/>
  <c r="CC589" i="2"/>
  <c r="CB589" i="2"/>
  <c r="CA589" i="2"/>
  <c r="BZ589" i="2"/>
  <c r="BY589" i="2"/>
  <c r="BR589" i="2"/>
  <c r="BQ589" i="2"/>
  <c r="BP589" i="2"/>
  <c r="BO589" i="2"/>
  <c r="BN589" i="2"/>
  <c r="BM589" i="2"/>
  <c r="BL589" i="2"/>
  <c r="BK589" i="2"/>
  <c r="BJ589" i="2"/>
  <c r="BI589" i="2"/>
  <c r="BD589" i="2"/>
  <c r="L589" i="2"/>
  <c r="I589" i="2"/>
  <c r="H589" i="2"/>
  <c r="E589" i="2"/>
  <c r="CH588" i="2"/>
  <c r="CG588" i="2"/>
  <c r="CF588" i="2"/>
  <c r="CE588" i="2"/>
  <c r="CD588" i="2"/>
  <c r="CC588" i="2"/>
  <c r="CB588" i="2"/>
  <c r="CA588" i="2"/>
  <c r="BZ588" i="2"/>
  <c r="BY588" i="2"/>
  <c r="BR588" i="2"/>
  <c r="BQ588" i="2"/>
  <c r="BP588" i="2"/>
  <c r="BO588" i="2"/>
  <c r="BN588" i="2"/>
  <c r="BM588" i="2"/>
  <c r="BL588" i="2"/>
  <c r="BK588" i="2"/>
  <c r="BJ588" i="2"/>
  <c r="BI588" i="2"/>
  <c r="BD588" i="2"/>
  <c r="L588" i="2"/>
  <c r="I588" i="2"/>
  <c r="H588" i="2"/>
  <c r="E588" i="2"/>
  <c r="CH587" i="2"/>
  <c r="CG587" i="2"/>
  <c r="CF587" i="2"/>
  <c r="CE587" i="2"/>
  <c r="CD587" i="2"/>
  <c r="CC587" i="2"/>
  <c r="CB587" i="2"/>
  <c r="CA587" i="2"/>
  <c r="BZ587" i="2"/>
  <c r="BY587" i="2"/>
  <c r="BR587" i="2"/>
  <c r="BQ587" i="2"/>
  <c r="BP587" i="2"/>
  <c r="BO587" i="2"/>
  <c r="BN587" i="2"/>
  <c r="BM587" i="2"/>
  <c r="BL587" i="2"/>
  <c r="BK587" i="2"/>
  <c r="BJ587" i="2"/>
  <c r="BI587" i="2"/>
  <c r="BD587" i="2"/>
  <c r="L587" i="2"/>
  <c r="I587" i="2"/>
  <c r="H587" i="2"/>
  <c r="E587" i="2"/>
  <c r="CH586" i="2"/>
  <c r="CG586" i="2"/>
  <c r="CF586" i="2"/>
  <c r="CE586" i="2"/>
  <c r="CD586" i="2"/>
  <c r="CC586" i="2"/>
  <c r="CB586" i="2"/>
  <c r="CA586" i="2"/>
  <c r="BZ586" i="2"/>
  <c r="BY586" i="2"/>
  <c r="BR586" i="2"/>
  <c r="BQ586" i="2"/>
  <c r="BP586" i="2"/>
  <c r="BO586" i="2"/>
  <c r="BN586" i="2"/>
  <c r="BM586" i="2"/>
  <c r="BL586" i="2"/>
  <c r="BK586" i="2"/>
  <c r="BJ586" i="2"/>
  <c r="BI586" i="2"/>
  <c r="BD586" i="2"/>
  <c r="L586" i="2"/>
  <c r="I586" i="2"/>
  <c r="H586" i="2"/>
  <c r="E586" i="2"/>
  <c r="CH585" i="2"/>
  <c r="CG585" i="2"/>
  <c r="CF585" i="2"/>
  <c r="CE585" i="2"/>
  <c r="CD585" i="2"/>
  <c r="CC585" i="2"/>
  <c r="CB585" i="2"/>
  <c r="CA585" i="2"/>
  <c r="BZ585" i="2"/>
  <c r="BY585" i="2"/>
  <c r="BR585" i="2"/>
  <c r="BQ585" i="2"/>
  <c r="BP585" i="2"/>
  <c r="BO585" i="2"/>
  <c r="BN585" i="2"/>
  <c r="BM585" i="2"/>
  <c r="BL585" i="2"/>
  <c r="BK585" i="2"/>
  <c r="BJ585" i="2"/>
  <c r="BI585" i="2"/>
  <c r="BD585" i="2"/>
  <c r="L585" i="2"/>
  <c r="I585" i="2"/>
  <c r="H585" i="2"/>
  <c r="E585" i="2"/>
  <c r="CH584" i="2"/>
  <c r="CG584" i="2"/>
  <c r="CF584" i="2"/>
  <c r="CE584" i="2"/>
  <c r="CD584" i="2"/>
  <c r="CC584" i="2"/>
  <c r="CB584" i="2"/>
  <c r="CA584" i="2"/>
  <c r="BZ584" i="2"/>
  <c r="BY584" i="2"/>
  <c r="BR584" i="2"/>
  <c r="BQ584" i="2"/>
  <c r="BP584" i="2"/>
  <c r="BO584" i="2"/>
  <c r="BN584" i="2"/>
  <c r="BM584" i="2"/>
  <c r="BL584" i="2"/>
  <c r="BK584" i="2"/>
  <c r="BJ584" i="2"/>
  <c r="BI584" i="2"/>
  <c r="BD584" i="2"/>
  <c r="L584" i="2"/>
  <c r="I584" i="2"/>
  <c r="H584" i="2"/>
  <c r="E584" i="2"/>
  <c r="CH583" i="2"/>
  <c r="CG583" i="2"/>
  <c r="CF583" i="2"/>
  <c r="CE583" i="2"/>
  <c r="CD583" i="2"/>
  <c r="CC583" i="2"/>
  <c r="CB583" i="2"/>
  <c r="CA583" i="2"/>
  <c r="BZ583" i="2"/>
  <c r="BY583" i="2"/>
  <c r="BR583" i="2"/>
  <c r="BQ583" i="2"/>
  <c r="BP583" i="2"/>
  <c r="BO583" i="2"/>
  <c r="BN583" i="2"/>
  <c r="BM583" i="2"/>
  <c r="BL583" i="2"/>
  <c r="BK583" i="2"/>
  <c r="BJ583" i="2"/>
  <c r="BI583" i="2"/>
  <c r="BD583" i="2"/>
  <c r="L583" i="2"/>
  <c r="I583" i="2"/>
  <c r="H583" i="2"/>
  <c r="E583" i="2"/>
  <c r="CH582" i="2"/>
  <c r="CG582" i="2"/>
  <c r="CF582" i="2"/>
  <c r="CE582" i="2"/>
  <c r="CD582" i="2"/>
  <c r="CC582" i="2"/>
  <c r="CB582" i="2"/>
  <c r="CA582" i="2"/>
  <c r="BZ582" i="2"/>
  <c r="BY582" i="2"/>
  <c r="BR582" i="2"/>
  <c r="BQ582" i="2"/>
  <c r="BP582" i="2"/>
  <c r="BO582" i="2"/>
  <c r="BN582" i="2"/>
  <c r="BM582" i="2"/>
  <c r="BL582" i="2"/>
  <c r="BK582" i="2"/>
  <c r="BJ582" i="2"/>
  <c r="BI582" i="2"/>
  <c r="BD582" i="2"/>
  <c r="L582" i="2"/>
  <c r="I582" i="2"/>
  <c r="H582" i="2"/>
  <c r="E582" i="2"/>
  <c r="CH581" i="2"/>
  <c r="CG581" i="2"/>
  <c r="CF581" i="2"/>
  <c r="CE581" i="2"/>
  <c r="CD581" i="2"/>
  <c r="CC581" i="2"/>
  <c r="CB581" i="2"/>
  <c r="CA581" i="2"/>
  <c r="BZ581" i="2"/>
  <c r="BY581" i="2"/>
  <c r="BR581" i="2"/>
  <c r="BQ581" i="2"/>
  <c r="BP581" i="2"/>
  <c r="BO581" i="2"/>
  <c r="BN581" i="2"/>
  <c r="BM581" i="2"/>
  <c r="BL581" i="2"/>
  <c r="BK581" i="2"/>
  <c r="BJ581" i="2"/>
  <c r="BI581" i="2"/>
  <c r="BD581" i="2"/>
  <c r="L581" i="2"/>
  <c r="I581" i="2"/>
  <c r="H581" i="2"/>
  <c r="E581" i="2"/>
  <c r="CH580" i="2"/>
  <c r="CG580" i="2"/>
  <c r="CF580" i="2"/>
  <c r="CE580" i="2"/>
  <c r="CD580" i="2"/>
  <c r="CC580" i="2"/>
  <c r="CB580" i="2"/>
  <c r="CA580" i="2"/>
  <c r="BZ580" i="2"/>
  <c r="BY580" i="2"/>
  <c r="BR580" i="2"/>
  <c r="BQ580" i="2"/>
  <c r="BP580" i="2"/>
  <c r="BO580" i="2"/>
  <c r="BN580" i="2"/>
  <c r="BM580" i="2"/>
  <c r="BL580" i="2"/>
  <c r="BK580" i="2"/>
  <c r="BJ580" i="2"/>
  <c r="BI580" i="2"/>
  <c r="BD580" i="2"/>
  <c r="L580" i="2"/>
  <c r="I580" i="2"/>
  <c r="H580" i="2"/>
  <c r="E580" i="2"/>
  <c r="CH579" i="2"/>
  <c r="CG579" i="2"/>
  <c r="CF579" i="2"/>
  <c r="CE579" i="2"/>
  <c r="CD579" i="2"/>
  <c r="CC579" i="2"/>
  <c r="CB579" i="2"/>
  <c r="CA579" i="2"/>
  <c r="BZ579" i="2"/>
  <c r="BY579" i="2"/>
  <c r="BR579" i="2"/>
  <c r="BQ579" i="2"/>
  <c r="BP579" i="2"/>
  <c r="BO579" i="2"/>
  <c r="BN579" i="2"/>
  <c r="BM579" i="2"/>
  <c r="BL579" i="2"/>
  <c r="BK579" i="2"/>
  <c r="BJ579" i="2"/>
  <c r="BI579" i="2"/>
  <c r="BD579" i="2"/>
  <c r="L579" i="2"/>
  <c r="I579" i="2"/>
  <c r="H579" i="2"/>
  <c r="E579" i="2"/>
  <c r="CH578" i="2"/>
  <c r="CG578" i="2"/>
  <c r="CF578" i="2"/>
  <c r="CE578" i="2"/>
  <c r="CD578" i="2"/>
  <c r="CC578" i="2"/>
  <c r="CB578" i="2"/>
  <c r="CA578" i="2"/>
  <c r="BZ578" i="2"/>
  <c r="BY578" i="2"/>
  <c r="BR578" i="2"/>
  <c r="BQ578" i="2"/>
  <c r="BP578" i="2"/>
  <c r="BO578" i="2"/>
  <c r="BN578" i="2"/>
  <c r="BM578" i="2"/>
  <c r="BL578" i="2"/>
  <c r="BK578" i="2"/>
  <c r="BJ578" i="2"/>
  <c r="BI578" i="2"/>
  <c r="BD578" i="2"/>
  <c r="L578" i="2"/>
  <c r="I578" i="2"/>
  <c r="H578" i="2"/>
  <c r="E578" i="2"/>
  <c r="CH577" i="2"/>
  <c r="CG577" i="2"/>
  <c r="CF577" i="2"/>
  <c r="CE577" i="2"/>
  <c r="CD577" i="2"/>
  <c r="CC577" i="2"/>
  <c r="CB577" i="2"/>
  <c r="CA577" i="2"/>
  <c r="BZ577" i="2"/>
  <c r="BY577" i="2"/>
  <c r="BR577" i="2"/>
  <c r="BQ577" i="2"/>
  <c r="BP577" i="2"/>
  <c r="BO577" i="2"/>
  <c r="BN577" i="2"/>
  <c r="BM577" i="2"/>
  <c r="BL577" i="2"/>
  <c r="BK577" i="2"/>
  <c r="BJ577" i="2"/>
  <c r="BI577" i="2"/>
  <c r="BD577" i="2"/>
  <c r="L577" i="2"/>
  <c r="I577" i="2"/>
  <c r="H577" i="2"/>
  <c r="E577" i="2"/>
  <c r="CH576" i="2"/>
  <c r="CG576" i="2"/>
  <c r="CF576" i="2"/>
  <c r="CE576" i="2"/>
  <c r="CD576" i="2"/>
  <c r="CC576" i="2"/>
  <c r="CB576" i="2"/>
  <c r="CA576" i="2"/>
  <c r="BZ576" i="2"/>
  <c r="BY576" i="2"/>
  <c r="BR576" i="2"/>
  <c r="BQ576" i="2"/>
  <c r="BP576" i="2"/>
  <c r="BO576" i="2"/>
  <c r="BN576" i="2"/>
  <c r="BM576" i="2"/>
  <c r="BL576" i="2"/>
  <c r="BK576" i="2"/>
  <c r="BJ576" i="2"/>
  <c r="BI576" i="2"/>
  <c r="BD576" i="2"/>
  <c r="L576" i="2"/>
  <c r="I576" i="2"/>
  <c r="H576" i="2"/>
  <c r="E576" i="2"/>
  <c r="CH575" i="2"/>
  <c r="CG575" i="2"/>
  <c r="CF575" i="2"/>
  <c r="CE575" i="2"/>
  <c r="CD575" i="2"/>
  <c r="CC575" i="2"/>
  <c r="CB575" i="2"/>
  <c r="CA575" i="2"/>
  <c r="BZ575" i="2"/>
  <c r="BY575" i="2"/>
  <c r="BR575" i="2"/>
  <c r="BQ575" i="2"/>
  <c r="BP575" i="2"/>
  <c r="BO575" i="2"/>
  <c r="BN575" i="2"/>
  <c r="BM575" i="2"/>
  <c r="BL575" i="2"/>
  <c r="BK575" i="2"/>
  <c r="BJ575" i="2"/>
  <c r="BI575" i="2"/>
  <c r="BD575" i="2"/>
  <c r="L575" i="2"/>
  <c r="I575" i="2"/>
  <c r="H575" i="2"/>
  <c r="E575" i="2"/>
  <c r="CH574" i="2"/>
  <c r="CG574" i="2"/>
  <c r="CF574" i="2"/>
  <c r="CE574" i="2"/>
  <c r="CD574" i="2"/>
  <c r="CC574" i="2"/>
  <c r="CB574" i="2"/>
  <c r="CA574" i="2"/>
  <c r="BZ574" i="2"/>
  <c r="BY574" i="2"/>
  <c r="BR574" i="2"/>
  <c r="BQ574" i="2"/>
  <c r="BP574" i="2"/>
  <c r="BO574" i="2"/>
  <c r="BN574" i="2"/>
  <c r="BM574" i="2"/>
  <c r="BL574" i="2"/>
  <c r="BK574" i="2"/>
  <c r="BJ574" i="2"/>
  <c r="BI574" i="2"/>
  <c r="BD574" i="2"/>
  <c r="L574" i="2"/>
  <c r="I574" i="2"/>
  <c r="H574" i="2"/>
  <c r="E574" i="2"/>
  <c r="CH573" i="2"/>
  <c r="CG573" i="2"/>
  <c r="CF573" i="2"/>
  <c r="CE573" i="2"/>
  <c r="CD573" i="2"/>
  <c r="CC573" i="2"/>
  <c r="CB573" i="2"/>
  <c r="CA573" i="2"/>
  <c r="BZ573" i="2"/>
  <c r="BY573" i="2"/>
  <c r="BR573" i="2"/>
  <c r="BQ573" i="2"/>
  <c r="BP573" i="2"/>
  <c r="BO573" i="2"/>
  <c r="BN573" i="2"/>
  <c r="BM573" i="2"/>
  <c r="BL573" i="2"/>
  <c r="BK573" i="2"/>
  <c r="BJ573" i="2"/>
  <c r="BI573" i="2"/>
  <c r="BD573" i="2"/>
  <c r="L573" i="2"/>
  <c r="I573" i="2"/>
  <c r="H573" i="2"/>
  <c r="E573" i="2"/>
  <c r="CH572" i="2"/>
  <c r="CG572" i="2"/>
  <c r="CF572" i="2"/>
  <c r="CE572" i="2"/>
  <c r="CD572" i="2"/>
  <c r="CC572" i="2"/>
  <c r="CB572" i="2"/>
  <c r="CA572" i="2"/>
  <c r="BZ572" i="2"/>
  <c r="BY572" i="2"/>
  <c r="BR572" i="2"/>
  <c r="BQ572" i="2"/>
  <c r="BP572" i="2"/>
  <c r="BO572" i="2"/>
  <c r="BN572" i="2"/>
  <c r="BM572" i="2"/>
  <c r="BL572" i="2"/>
  <c r="BK572" i="2"/>
  <c r="BJ572" i="2"/>
  <c r="BI572" i="2"/>
  <c r="BD572" i="2"/>
  <c r="L572" i="2"/>
  <c r="I572" i="2"/>
  <c r="H572" i="2"/>
  <c r="E572" i="2"/>
  <c r="CH571" i="2"/>
  <c r="CG571" i="2"/>
  <c r="CF571" i="2"/>
  <c r="CE571" i="2"/>
  <c r="CD571" i="2"/>
  <c r="CC571" i="2"/>
  <c r="CB571" i="2"/>
  <c r="CA571" i="2"/>
  <c r="BZ571" i="2"/>
  <c r="BY571" i="2"/>
  <c r="BR571" i="2"/>
  <c r="BQ571" i="2"/>
  <c r="BP571" i="2"/>
  <c r="BO571" i="2"/>
  <c r="BN571" i="2"/>
  <c r="BM571" i="2"/>
  <c r="BL571" i="2"/>
  <c r="BK571" i="2"/>
  <c r="BJ571" i="2"/>
  <c r="BI571" i="2"/>
  <c r="BD571" i="2"/>
  <c r="L571" i="2"/>
  <c r="I571" i="2"/>
  <c r="H571" i="2"/>
  <c r="E571" i="2"/>
  <c r="CH570" i="2"/>
  <c r="CG570" i="2"/>
  <c r="CF570" i="2"/>
  <c r="CE570" i="2"/>
  <c r="CD570" i="2"/>
  <c r="CC570" i="2"/>
  <c r="CB570" i="2"/>
  <c r="CA570" i="2"/>
  <c r="BZ570" i="2"/>
  <c r="BY570" i="2"/>
  <c r="BR570" i="2"/>
  <c r="BQ570" i="2"/>
  <c r="BP570" i="2"/>
  <c r="BO570" i="2"/>
  <c r="BN570" i="2"/>
  <c r="BM570" i="2"/>
  <c r="BL570" i="2"/>
  <c r="BK570" i="2"/>
  <c r="BJ570" i="2"/>
  <c r="BI570" i="2"/>
  <c r="BD570" i="2"/>
  <c r="L570" i="2"/>
  <c r="I570" i="2"/>
  <c r="H570" i="2"/>
  <c r="E570" i="2"/>
  <c r="CH569" i="2"/>
  <c r="CG569" i="2"/>
  <c r="CF569" i="2"/>
  <c r="CE569" i="2"/>
  <c r="CD569" i="2"/>
  <c r="CC569" i="2"/>
  <c r="CB569" i="2"/>
  <c r="CA569" i="2"/>
  <c r="BZ569" i="2"/>
  <c r="BY569" i="2"/>
  <c r="BR569" i="2"/>
  <c r="BQ569" i="2"/>
  <c r="BP569" i="2"/>
  <c r="BO569" i="2"/>
  <c r="BN569" i="2"/>
  <c r="BM569" i="2"/>
  <c r="BL569" i="2"/>
  <c r="BK569" i="2"/>
  <c r="BJ569" i="2"/>
  <c r="BI569" i="2"/>
  <c r="BD569" i="2"/>
  <c r="L569" i="2"/>
  <c r="I569" i="2"/>
  <c r="H569" i="2"/>
  <c r="E569" i="2"/>
  <c r="CH568" i="2"/>
  <c r="CG568" i="2"/>
  <c r="CF568" i="2"/>
  <c r="CE568" i="2"/>
  <c r="CD568" i="2"/>
  <c r="CC568" i="2"/>
  <c r="CB568" i="2"/>
  <c r="CA568" i="2"/>
  <c r="BZ568" i="2"/>
  <c r="BY568" i="2"/>
  <c r="BR568" i="2"/>
  <c r="BQ568" i="2"/>
  <c r="BP568" i="2"/>
  <c r="BO568" i="2"/>
  <c r="BN568" i="2"/>
  <c r="BM568" i="2"/>
  <c r="BL568" i="2"/>
  <c r="BK568" i="2"/>
  <c r="BJ568" i="2"/>
  <c r="BI568" i="2"/>
  <c r="BD568" i="2"/>
  <c r="L568" i="2"/>
  <c r="I568" i="2"/>
  <c r="H568" i="2"/>
  <c r="E568" i="2"/>
  <c r="CH567" i="2"/>
  <c r="CG567" i="2"/>
  <c r="CF567" i="2"/>
  <c r="CE567" i="2"/>
  <c r="CD567" i="2"/>
  <c r="CC567" i="2"/>
  <c r="CB567" i="2"/>
  <c r="CA567" i="2"/>
  <c r="BZ567" i="2"/>
  <c r="BY567" i="2"/>
  <c r="BR567" i="2"/>
  <c r="BQ567" i="2"/>
  <c r="BP567" i="2"/>
  <c r="BO567" i="2"/>
  <c r="BN567" i="2"/>
  <c r="BM567" i="2"/>
  <c r="BL567" i="2"/>
  <c r="BK567" i="2"/>
  <c r="BJ567" i="2"/>
  <c r="BI567" i="2"/>
  <c r="BD567" i="2"/>
  <c r="L567" i="2"/>
  <c r="I567" i="2"/>
  <c r="H567" i="2"/>
  <c r="E567" i="2"/>
  <c r="CH566" i="2"/>
  <c r="CG566" i="2"/>
  <c r="CF566" i="2"/>
  <c r="CE566" i="2"/>
  <c r="CD566" i="2"/>
  <c r="CC566" i="2"/>
  <c r="CB566" i="2"/>
  <c r="CA566" i="2"/>
  <c r="BZ566" i="2"/>
  <c r="BY566" i="2"/>
  <c r="BR566" i="2"/>
  <c r="BQ566" i="2"/>
  <c r="BP566" i="2"/>
  <c r="BO566" i="2"/>
  <c r="BN566" i="2"/>
  <c r="BM566" i="2"/>
  <c r="BL566" i="2"/>
  <c r="BK566" i="2"/>
  <c r="BJ566" i="2"/>
  <c r="BI566" i="2"/>
  <c r="BD566" i="2"/>
  <c r="L566" i="2"/>
  <c r="I566" i="2"/>
  <c r="H566" i="2"/>
  <c r="E566" i="2"/>
  <c r="CH565" i="2"/>
  <c r="CG565" i="2"/>
  <c r="CF565" i="2"/>
  <c r="CE565" i="2"/>
  <c r="CD565" i="2"/>
  <c r="CC565" i="2"/>
  <c r="CB565" i="2"/>
  <c r="CA565" i="2"/>
  <c r="BZ565" i="2"/>
  <c r="BY565" i="2"/>
  <c r="BR565" i="2"/>
  <c r="BQ565" i="2"/>
  <c r="BP565" i="2"/>
  <c r="BO565" i="2"/>
  <c r="BN565" i="2"/>
  <c r="BM565" i="2"/>
  <c r="BL565" i="2"/>
  <c r="BK565" i="2"/>
  <c r="BJ565" i="2"/>
  <c r="BI565" i="2"/>
  <c r="BD565" i="2"/>
  <c r="L565" i="2"/>
  <c r="I565" i="2"/>
  <c r="H565" i="2"/>
  <c r="E565" i="2"/>
  <c r="CH564" i="2"/>
  <c r="CG564" i="2"/>
  <c r="CF564" i="2"/>
  <c r="CE564" i="2"/>
  <c r="CD564" i="2"/>
  <c r="CC564" i="2"/>
  <c r="CB564" i="2"/>
  <c r="CA564" i="2"/>
  <c r="BZ564" i="2"/>
  <c r="BY564" i="2"/>
  <c r="BR564" i="2"/>
  <c r="BQ564" i="2"/>
  <c r="BP564" i="2"/>
  <c r="BO564" i="2"/>
  <c r="BN564" i="2"/>
  <c r="BM564" i="2"/>
  <c r="BL564" i="2"/>
  <c r="BK564" i="2"/>
  <c r="BJ564" i="2"/>
  <c r="BI564" i="2"/>
  <c r="BD564" i="2"/>
  <c r="L564" i="2"/>
  <c r="I564" i="2"/>
  <c r="H564" i="2"/>
  <c r="E564" i="2"/>
  <c r="CH563" i="2"/>
  <c r="CG563" i="2"/>
  <c r="CF563" i="2"/>
  <c r="CE563" i="2"/>
  <c r="CD563" i="2"/>
  <c r="CC563" i="2"/>
  <c r="CB563" i="2"/>
  <c r="CA563" i="2"/>
  <c r="BZ563" i="2"/>
  <c r="BY563" i="2"/>
  <c r="BR563" i="2"/>
  <c r="BQ563" i="2"/>
  <c r="BP563" i="2"/>
  <c r="BO563" i="2"/>
  <c r="BN563" i="2"/>
  <c r="BM563" i="2"/>
  <c r="BL563" i="2"/>
  <c r="BK563" i="2"/>
  <c r="BJ563" i="2"/>
  <c r="BI563" i="2"/>
  <c r="BD563" i="2"/>
  <c r="L563" i="2"/>
  <c r="I563" i="2"/>
  <c r="H563" i="2"/>
  <c r="E563" i="2"/>
  <c r="CH562" i="2"/>
  <c r="CG562" i="2"/>
  <c r="CF562" i="2"/>
  <c r="CE562" i="2"/>
  <c r="CD562" i="2"/>
  <c r="CC562" i="2"/>
  <c r="CB562" i="2"/>
  <c r="CA562" i="2"/>
  <c r="BZ562" i="2"/>
  <c r="BY562" i="2"/>
  <c r="BR562" i="2"/>
  <c r="BQ562" i="2"/>
  <c r="BP562" i="2"/>
  <c r="BO562" i="2"/>
  <c r="BN562" i="2"/>
  <c r="BM562" i="2"/>
  <c r="BL562" i="2"/>
  <c r="BK562" i="2"/>
  <c r="BJ562" i="2"/>
  <c r="BI562" i="2"/>
  <c r="BD562" i="2"/>
  <c r="L562" i="2"/>
  <c r="I562" i="2"/>
  <c r="H562" i="2"/>
  <c r="E562" i="2"/>
  <c r="CH561" i="2"/>
  <c r="CG561" i="2"/>
  <c r="CF561" i="2"/>
  <c r="CE561" i="2"/>
  <c r="CD561" i="2"/>
  <c r="CC561" i="2"/>
  <c r="CB561" i="2"/>
  <c r="CA561" i="2"/>
  <c r="BZ561" i="2"/>
  <c r="BY561" i="2"/>
  <c r="BR561" i="2"/>
  <c r="BQ561" i="2"/>
  <c r="BP561" i="2"/>
  <c r="BO561" i="2"/>
  <c r="BN561" i="2"/>
  <c r="BM561" i="2"/>
  <c r="BL561" i="2"/>
  <c r="BK561" i="2"/>
  <c r="BJ561" i="2"/>
  <c r="BI561" i="2"/>
  <c r="BD561" i="2"/>
  <c r="L561" i="2"/>
  <c r="I561" i="2"/>
  <c r="H561" i="2"/>
  <c r="E561" i="2"/>
  <c r="CH560" i="2"/>
  <c r="CG560" i="2"/>
  <c r="CF560" i="2"/>
  <c r="CE560" i="2"/>
  <c r="CD560" i="2"/>
  <c r="CC560" i="2"/>
  <c r="CB560" i="2"/>
  <c r="CA560" i="2"/>
  <c r="BZ560" i="2"/>
  <c r="BY560" i="2"/>
  <c r="BR560" i="2"/>
  <c r="BQ560" i="2"/>
  <c r="BP560" i="2"/>
  <c r="BO560" i="2"/>
  <c r="BN560" i="2"/>
  <c r="BM560" i="2"/>
  <c r="BL560" i="2"/>
  <c r="BK560" i="2"/>
  <c r="BJ560" i="2"/>
  <c r="BI560" i="2"/>
  <c r="BD560" i="2"/>
  <c r="L560" i="2"/>
  <c r="I560" i="2"/>
  <c r="H560" i="2"/>
  <c r="E560" i="2"/>
  <c r="CH559" i="2"/>
  <c r="CG559" i="2"/>
  <c r="CF559" i="2"/>
  <c r="CE559" i="2"/>
  <c r="CD559" i="2"/>
  <c r="CC559" i="2"/>
  <c r="CB559" i="2"/>
  <c r="CA559" i="2"/>
  <c r="BZ559" i="2"/>
  <c r="BY559" i="2"/>
  <c r="BR559" i="2"/>
  <c r="BQ559" i="2"/>
  <c r="BP559" i="2"/>
  <c r="BO559" i="2"/>
  <c r="BN559" i="2"/>
  <c r="BM559" i="2"/>
  <c r="BL559" i="2"/>
  <c r="BK559" i="2"/>
  <c r="BJ559" i="2"/>
  <c r="BI559" i="2"/>
  <c r="BD559" i="2"/>
  <c r="L559" i="2"/>
  <c r="I559" i="2"/>
  <c r="H559" i="2"/>
  <c r="E559" i="2"/>
  <c r="CH558" i="2"/>
  <c r="CG558" i="2"/>
  <c r="CF558" i="2"/>
  <c r="CE558" i="2"/>
  <c r="CD558" i="2"/>
  <c r="CC558" i="2"/>
  <c r="CB558" i="2"/>
  <c r="CA558" i="2"/>
  <c r="BZ558" i="2"/>
  <c r="BY558" i="2"/>
  <c r="BR558" i="2"/>
  <c r="BQ558" i="2"/>
  <c r="BP558" i="2"/>
  <c r="BO558" i="2"/>
  <c r="BN558" i="2"/>
  <c r="BM558" i="2"/>
  <c r="BL558" i="2"/>
  <c r="BK558" i="2"/>
  <c r="BJ558" i="2"/>
  <c r="BI558" i="2"/>
  <c r="BD558" i="2"/>
  <c r="L558" i="2"/>
  <c r="I558" i="2"/>
  <c r="H558" i="2"/>
  <c r="E558" i="2"/>
  <c r="CH557" i="2"/>
  <c r="CG557" i="2"/>
  <c r="CF557" i="2"/>
  <c r="CE557" i="2"/>
  <c r="CD557" i="2"/>
  <c r="CC557" i="2"/>
  <c r="CB557" i="2"/>
  <c r="CA557" i="2"/>
  <c r="BZ557" i="2"/>
  <c r="BY557" i="2"/>
  <c r="BR557" i="2"/>
  <c r="BQ557" i="2"/>
  <c r="BP557" i="2"/>
  <c r="BO557" i="2"/>
  <c r="BN557" i="2"/>
  <c r="BM557" i="2"/>
  <c r="BL557" i="2"/>
  <c r="BK557" i="2"/>
  <c r="BJ557" i="2"/>
  <c r="BI557" i="2"/>
  <c r="BD557" i="2"/>
  <c r="L557" i="2"/>
  <c r="I557" i="2"/>
  <c r="H557" i="2"/>
  <c r="E557" i="2"/>
  <c r="CH556" i="2"/>
  <c r="CG556" i="2"/>
  <c r="CF556" i="2"/>
  <c r="CE556" i="2"/>
  <c r="CD556" i="2"/>
  <c r="CC556" i="2"/>
  <c r="CB556" i="2"/>
  <c r="CA556" i="2"/>
  <c r="BZ556" i="2"/>
  <c r="BY556" i="2"/>
  <c r="BR556" i="2"/>
  <c r="BQ556" i="2"/>
  <c r="BP556" i="2"/>
  <c r="BO556" i="2"/>
  <c r="BN556" i="2"/>
  <c r="BM556" i="2"/>
  <c r="BL556" i="2"/>
  <c r="BK556" i="2"/>
  <c r="BJ556" i="2"/>
  <c r="BI556" i="2"/>
  <c r="BD556" i="2"/>
  <c r="L556" i="2"/>
  <c r="I556" i="2"/>
  <c r="H556" i="2"/>
  <c r="E556" i="2"/>
  <c r="CH555" i="2"/>
  <c r="CG555" i="2"/>
  <c r="CF555" i="2"/>
  <c r="CE555" i="2"/>
  <c r="CD555" i="2"/>
  <c r="CC555" i="2"/>
  <c r="CB555" i="2"/>
  <c r="CA555" i="2"/>
  <c r="BZ555" i="2"/>
  <c r="BY555" i="2"/>
  <c r="BR555" i="2"/>
  <c r="BQ555" i="2"/>
  <c r="BP555" i="2"/>
  <c r="BO555" i="2"/>
  <c r="BN555" i="2"/>
  <c r="BM555" i="2"/>
  <c r="BL555" i="2"/>
  <c r="BK555" i="2"/>
  <c r="BJ555" i="2"/>
  <c r="BI555" i="2"/>
  <c r="BD555" i="2"/>
  <c r="L555" i="2"/>
  <c r="I555" i="2"/>
  <c r="H555" i="2"/>
  <c r="E555" i="2"/>
  <c r="CH554" i="2"/>
  <c r="CG554" i="2"/>
  <c r="CF554" i="2"/>
  <c r="CE554" i="2"/>
  <c r="CD554" i="2"/>
  <c r="CC554" i="2"/>
  <c r="CB554" i="2"/>
  <c r="CA554" i="2"/>
  <c r="BZ554" i="2"/>
  <c r="BY554" i="2"/>
  <c r="BR554" i="2"/>
  <c r="BQ554" i="2"/>
  <c r="BP554" i="2"/>
  <c r="BO554" i="2"/>
  <c r="BN554" i="2"/>
  <c r="BM554" i="2"/>
  <c r="BL554" i="2"/>
  <c r="BK554" i="2"/>
  <c r="BJ554" i="2"/>
  <c r="BI554" i="2"/>
  <c r="BD554" i="2"/>
  <c r="L554" i="2"/>
  <c r="I554" i="2"/>
  <c r="H554" i="2"/>
  <c r="E554" i="2"/>
  <c r="CH553" i="2"/>
  <c r="CG553" i="2"/>
  <c r="CF553" i="2"/>
  <c r="CE553" i="2"/>
  <c r="CD553" i="2"/>
  <c r="CC553" i="2"/>
  <c r="CB553" i="2"/>
  <c r="CA553" i="2"/>
  <c r="BZ553" i="2"/>
  <c r="BY553" i="2"/>
  <c r="BR553" i="2"/>
  <c r="BQ553" i="2"/>
  <c r="BP553" i="2"/>
  <c r="BO553" i="2"/>
  <c r="BN553" i="2"/>
  <c r="BM553" i="2"/>
  <c r="BL553" i="2"/>
  <c r="BK553" i="2"/>
  <c r="BJ553" i="2"/>
  <c r="BI553" i="2"/>
  <c r="BD553" i="2"/>
  <c r="L553" i="2"/>
  <c r="I553" i="2"/>
  <c r="H553" i="2"/>
  <c r="E553" i="2"/>
  <c r="CH552" i="2"/>
  <c r="CG552" i="2"/>
  <c r="CF552" i="2"/>
  <c r="CE552" i="2"/>
  <c r="CD552" i="2"/>
  <c r="CC552" i="2"/>
  <c r="CB552" i="2"/>
  <c r="CA552" i="2"/>
  <c r="BZ552" i="2"/>
  <c r="BY552" i="2"/>
  <c r="BR552" i="2"/>
  <c r="BQ552" i="2"/>
  <c r="BP552" i="2"/>
  <c r="BO552" i="2"/>
  <c r="BN552" i="2"/>
  <c r="BM552" i="2"/>
  <c r="BL552" i="2"/>
  <c r="BK552" i="2"/>
  <c r="BJ552" i="2"/>
  <c r="BI552" i="2"/>
  <c r="BD552" i="2"/>
  <c r="L552" i="2"/>
  <c r="I552" i="2"/>
  <c r="H552" i="2"/>
  <c r="E552" i="2"/>
  <c r="CH551" i="2"/>
  <c r="CG551" i="2"/>
  <c r="CF551" i="2"/>
  <c r="CE551" i="2"/>
  <c r="CD551" i="2"/>
  <c r="CC551" i="2"/>
  <c r="CB551" i="2"/>
  <c r="CA551" i="2"/>
  <c r="BZ551" i="2"/>
  <c r="BY551" i="2"/>
  <c r="BR551" i="2"/>
  <c r="BQ551" i="2"/>
  <c r="BP551" i="2"/>
  <c r="BO551" i="2"/>
  <c r="BN551" i="2"/>
  <c r="BM551" i="2"/>
  <c r="BL551" i="2"/>
  <c r="BK551" i="2"/>
  <c r="BJ551" i="2"/>
  <c r="BI551" i="2"/>
  <c r="BD551" i="2"/>
  <c r="L551" i="2"/>
  <c r="I551" i="2"/>
  <c r="H551" i="2"/>
  <c r="E551" i="2"/>
  <c r="CH550" i="2"/>
  <c r="CG550" i="2"/>
  <c r="CF550" i="2"/>
  <c r="CE550" i="2"/>
  <c r="CD550" i="2"/>
  <c r="CC550" i="2"/>
  <c r="CB550" i="2"/>
  <c r="CA550" i="2"/>
  <c r="BZ550" i="2"/>
  <c r="BY550" i="2"/>
  <c r="BR550" i="2"/>
  <c r="BQ550" i="2"/>
  <c r="BP550" i="2"/>
  <c r="BO550" i="2"/>
  <c r="BN550" i="2"/>
  <c r="BM550" i="2"/>
  <c r="BL550" i="2"/>
  <c r="BK550" i="2"/>
  <c r="BJ550" i="2"/>
  <c r="BI550" i="2"/>
  <c r="BD550" i="2"/>
  <c r="L550" i="2"/>
  <c r="I550" i="2"/>
  <c r="H550" i="2"/>
  <c r="E550" i="2"/>
  <c r="CH549" i="2"/>
  <c r="CG549" i="2"/>
  <c r="CF549" i="2"/>
  <c r="CE549" i="2"/>
  <c r="CD549" i="2"/>
  <c r="CC549" i="2"/>
  <c r="CB549" i="2"/>
  <c r="CA549" i="2"/>
  <c r="BZ549" i="2"/>
  <c r="BY549" i="2"/>
  <c r="BR549" i="2"/>
  <c r="BQ549" i="2"/>
  <c r="BP549" i="2"/>
  <c r="BO549" i="2"/>
  <c r="BN549" i="2"/>
  <c r="BM549" i="2"/>
  <c r="BL549" i="2"/>
  <c r="BK549" i="2"/>
  <c r="BJ549" i="2"/>
  <c r="BI549" i="2"/>
  <c r="BD549" i="2"/>
  <c r="L549" i="2"/>
  <c r="I549" i="2"/>
  <c r="H549" i="2"/>
  <c r="E549" i="2"/>
  <c r="CH548" i="2"/>
  <c r="CG548" i="2"/>
  <c r="CF548" i="2"/>
  <c r="CE548" i="2"/>
  <c r="CD548" i="2"/>
  <c r="CC548" i="2"/>
  <c r="CB548" i="2"/>
  <c r="CA548" i="2"/>
  <c r="BZ548" i="2"/>
  <c r="BY548" i="2"/>
  <c r="BR548" i="2"/>
  <c r="BQ548" i="2"/>
  <c r="BP548" i="2"/>
  <c r="BO548" i="2"/>
  <c r="BN548" i="2"/>
  <c r="BM548" i="2"/>
  <c r="BL548" i="2"/>
  <c r="BK548" i="2"/>
  <c r="BJ548" i="2"/>
  <c r="BI548" i="2"/>
  <c r="BD548" i="2"/>
  <c r="L548" i="2"/>
  <c r="I548" i="2"/>
  <c r="H548" i="2"/>
  <c r="E548" i="2"/>
  <c r="CH547" i="2"/>
  <c r="CG547" i="2"/>
  <c r="CF547" i="2"/>
  <c r="CE547" i="2"/>
  <c r="CD547" i="2"/>
  <c r="CC547" i="2"/>
  <c r="CB547" i="2"/>
  <c r="CA547" i="2"/>
  <c r="BZ547" i="2"/>
  <c r="BY547" i="2"/>
  <c r="BR547" i="2"/>
  <c r="BQ547" i="2"/>
  <c r="BP547" i="2"/>
  <c r="BO547" i="2"/>
  <c r="BN547" i="2"/>
  <c r="BM547" i="2"/>
  <c r="BL547" i="2"/>
  <c r="BK547" i="2"/>
  <c r="BJ547" i="2"/>
  <c r="BI547" i="2"/>
  <c r="BD547" i="2"/>
  <c r="L547" i="2"/>
  <c r="I547" i="2"/>
  <c r="H547" i="2"/>
  <c r="E547" i="2"/>
  <c r="CH546" i="2"/>
  <c r="CG546" i="2"/>
  <c r="CF546" i="2"/>
  <c r="CE546" i="2"/>
  <c r="CD546" i="2"/>
  <c r="CC546" i="2"/>
  <c r="CB546" i="2"/>
  <c r="CA546" i="2"/>
  <c r="BZ546" i="2"/>
  <c r="BY546" i="2"/>
  <c r="BR546" i="2"/>
  <c r="BQ546" i="2"/>
  <c r="BP546" i="2"/>
  <c r="BO546" i="2"/>
  <c r="BN546" i="2"/>
  <c r="BM546" i="2"/>
  <c r="BL546" i="2"/>
  <c r="BK546" i="2"/>
  <c r="BJ546" i="2"/>
  <c r="BI546" i="2"/>
  <c r="BD546" i="2"/>
  <c r="L546" i="2"/>
  <c r="I546" i="2"/>
  <c r="H546" i="2"/>
  <c r="E546" i="2"/>
  <c r="CH545" i="2"/>
  <c r="CG545" i="2"/>
  <c r="CF545" i="2"/>
  <c r="CE545" i="2"/>
  <c r="CD545" i="2"/>
  <c r="CC545" i="2"/>
  <c r="CB545" i="2"/>
  <c r="CA545" i="2"/>
  <c r="BZ545" i="2"/>
  <c r="BY545" i="2"/>
  <c r="BR545" i="2"/>
  <c r="BQ545" i="2"/>
  <c r="BP545" i="2"/>
  <c r="BO545" i="2"/>
  <c r="BN545" i="2"/>
  <c r="BM545" i="2"/>
  <c r="BL545" i="2"/>
  <c r="BK545" i="2"/>
  <c r="BJ545" i="2"/>
  <c r="BI545" i="2"/>
  <c r="BD545" i="2"/>
  <c r="L545" i="2"/>
  <c r="I545" i="2"/>
  <c r="H545" i="2"/>
  <c r="E545" i="2"/>
  <c r="CH544" i="2"/>
  <c r="CG544" i="2"/>
  <c r="CF544" i="2"/>
  <c r="CE544" i="2"/>
  <c r="CD544" i="2"/>
  <c r="CC544" i="2"/>
  <c r="CB544" i="2"/>
  <c r="CA544" i="2"/>
  <c r="BZ544" i="2"/>
  <c r="BY544" i="2"/>
  <c r="BR544" i="2"/>
  <c r="BQ544" i="2"/>
  <c r="BP544" i="2"/>
  <c r="BO544" i="2"/>
  <c r="BN544" i="2"/>
  <c r="BM544" i="2"/>
  <c r="BL544" i="2"/>
  <c r="BK544" i="2"/>
  <c r="BJ544" i="2"/>
  <c r="BI544" i="2"/>
  <c r="BD544" i="2"/>
  <c r="L544" i="2"/>
  <c r="I544" i="2"/>
  <c r="H544" i="2"/>
  <c r="E544" i="2"/>
  <c r="CH543" i="2"/>
  <c r="CG543" i="2"/>
  <c r="CF543" i="2"/>
  <c r="CE543" i="2"/>
  <c r="CD543" i="2"/>
  <c r="CC543" i="2"/>
  <c r="CB543" i="2"/>
  <c r="CA543" i="2"/>
  <c r="BZ543" i="2"/>
  <c r="BY543" i="2"/>
  <c r="BR543" i="2"/>
  <c r="BQ543" i="2"/>
  <c r="BP543" i="2"/>
  <c r="BO543" i="2"/>
  <c r="BN543" i="2"/>
  <c r="BM543" i="2"/>
  <c r="BL543" i="2"/>
  <c r="BK543" i="2"/>
  <c r="BJ543" i="2"/>
  <c r="BI543" i="2"/>
  <c r="BD543" i="2"/>
  <c r="L543" i="2"/>
  <c r="I543" i="2"/>
  <c r="H543" i="2"/>
  <c r="E543" i="2"/>
  <c r="CH542" i="2"/>
  <c r="CG542" i="2"/>
  <c r="CF542" i="2"/>
  <c r="CE542" i="2"/>
  <c r="CD542" i="2"/>
  <c r="CC542" i="2"/>
  <c r="CB542" i="2"/>
  <c r="CA542" i="2"/>
  <c r="BZ542" i="2"/>
  <c r="BY542" i="2"/>
  <c r="BR542" i="2"/>
  <c r="BQ542" i="2"/>
  <c r="BP542" i="2"/>
  <c r="BO542" i="2"/>
  <c r="BN542" i="2"/>
  <c r="BM542" i="2"/>
  <c r="BL542" i="2"/>
  <c r="BK542" i="2"/>
  <c r="BJ542" i="2"/>
  <c r="BI542" i="2"/>
  <c r="BD542" i="2"/>
  <c r="L542" i="2"/>
  <c r="I542" i="2"/>
  <c r="H542" i="2"/>
  <c r="E542" i="2"/>
  <c r="CH541" i="2"/>
  <c r="CG541" i="2"/>
  <c r="CF541" i="2"/>
  <c r="CE541" i="2"/>
  <c r="CD541" i="2"/>
  <c r="CC541" i="2"/>
  <c r="CB541" i="2"/>
  <c r="CA541" i="2"/>
  <c r="BZ541" i="2"/>
  <c r="BY541" i="2"/>
  <c r="BR541" i="2"/>
  <c r="BQ541" i="2"/>
  <c r="BP541" i="2"/>
  <c r="BO541" i="2"/>
  <c r="BN541" i="2"/>
  <c r="BM541" i="2"/>
  <c r="BL541" i="2"/>
  <c r="BK541" i="2"/>
  <c r="BJ541" i="2"/>
  <c r="BI541" i="2"/>
  <c r="BD541" i="2"/>
  <c r="L541" i="2"/>
  <c r="I541" i="2"/>
  <c r="H541" i="2"/>
  <c r="E541" i="2"/>
  <c r="CH540" i="2"/>
  <c r="CG540" i="2"/>
  <c r="CF540" i="2"/>
  <c r="CE540" i="2"/>
  <c r="CD540" i="2"/>
  <c r="CC540" i="2"/>
  <c r="CB540" i="2"/>
  <c r="CA540" i="2"/>
  <c r="BZ540" i="2"/>
  <c r="BY540" i="2"/>
  <c r="BR540" i="2"/>
  <c r="BQ540" i="2"/>
  <c r="BP540" i="2"/>
  <c r="BO540" i="2"/>
  <c r="BN540" i="2"/>
  <c r="BM540" i="2"/>
  <c r="BL540" i="2"/>
  <c r="BK540" i="2"/>
  <c r="BJ540" i="2"/>
  <c r="BI540" i="2"/>
  <c r="BD540" i="2"/>
  <c r="L540" i="2"/>
  <c r="I540" i="2"/>
  <c r="H540" i="2"/>
  <c r="E540" i="2"/>
  <c r="CH539" i="2"/>
  <c r="CG539" i="2"/>
  <c r="CF539" i="2"/>
  <c r="CE539" i="2"/>
  <c r="CD539" i="2"/>
  <c r="CC539" i="2"/>
  <c r="CB539" i="2"/>
  <c r="CA539" i="2"/>
  <c r="BZ539" i="2"/>
  <c r="BY539" i="2"/>
  <c r="BR539" i="2"/>
  <c r="BQ539" i="2"/>
  <c r="BP539" i="2"/>
  <c r="BO539" i="2"/>
  <c r="BN539" i="2"/>
  <c r="BM539" i="2"/>
  <c r="BL539" i="2"/>
  <c r="BK539" i="2"/>
  <c r="BJ539" i="2"/>
  <c r="BI539" i="2"/>
  <c r="BD539" i="2"/>
  <c r="L539" i="2"/>
  <c r="I539" i="2"/>
  <c r="H539" i="2"/>
  <c r="E539" i="2"/>
  <c r="CH538" i="2"/>
  <c r="CG538" i="2"/>
  <c r="CF538" i="2"/>
  <c r="CE538" i="2"/>
  <c r="CD538" i="2"/>
  <c r="CC538" i="2"/>
  <c r="CB538" i="2"/>
  <c r="CA538" i="2"/>
  <c r="BZ538" i="2"/>
  <c r="BY538" i="2"/>
  <c r="BR538" i="2"/>
  <c r="BQ538" i="2"/>
  <c r="BP538" i="2"/>
  <c r="BO538" i="2"/>
  <c r="BN538" i="2"/>
  <c r="BM538" i="2"/>
  <c r="BL538" i="2"/>
  <c r="BK538" i="2"/>
  <c r="BJ538" i="2"/>
  <c r="BI538" i="2"/>
  <c r="BD538" i="2"/>
  <c r="L538" i="2"/>
  <c r="I538" i="2"/>
  <c r="H538" i="2"/>
  <c r="E538" i="2"/>
  <c r="CH537" i="2"/>
  <c r="CG537" i="2"/>
  <c r="CF537" i="2"/>
  <c r="CE537" i="2"/>
  <c r="CD537" i="2"/>
  <c r="CC537" i="2"/>
  <c r="CB537" i="2"/>
  <c r="CA537" i="2"/>
  <c r="BZ537" i="2"/>
  <c r="BY537" i="2"/>
  <c r="BR537" i="2"/>
  <c r="BQ537" i="2"/>
  <c r="BP537" i="2"/>
  <c r="BO537" i="2"/>
  <c r="BN537" i="2"/>
  <c r="BM537" i="2"/>
  <c r="BL537" i="2"/>
  <c r="BK537" i="2"/>
  <c r="BJ537" i="2"/>
  <c r="BI537" i="2"/>
  <c r="BD537" i="2"/>
  <c r="L537" i="2"/>
  <c r="I537" i="2"/>
  <c r="H537" i="2"/>
  <c r="E537" i="2"/>
  <c r="CH536" i="2"/>
  <c r="CG536" i="2"/>
  <c r="CF536" i="2"/>
  <c r="CE536" i="2"/>
  <c r="CD536" i="2"/>
  <c r="CC536" i="2"/>
  <c r="CB536" i="2"/>
  <c r="CA536" i="2"/>
  <c r="BZ536" i="2"/>
  <c r="BY536" i="2"/>
  <c r="BR536" i="2"/>
  <c r="BQ536" i="2"/>
  <c r="BP536" i="2"/>
  <c r="BO536" i="2"/>
  <c r="BN536" i="2"/>
  <c r="BM536" i="2"/>
  <c r="BL536" i="2"/>
  <c r="BK536" i="2"/>
  <c r="BJ536" i="2"/>
  <c r="BI536" i="2"/>
  <c r="BD536" i="2"/>
  <c r="L536" i="2"/>
  <c r="I536" i="2"/>
  <c r="H536" i="2"/>
  <c r="E536" i="2"/>
  <c r="CH535" i="2"/>
  <c r="CG535" i="2"/>
  <c r="CF535" i="2"/>
  <c r="CE535" i="2"/>
  <c r="CD535" i="2"/>
  <c r="CC535" i="2"/>
  <c r="CB535" i="2"/>
  <c r="CA535" i="2"/>
  <c r="BZ535" i="2"/>
  <c r="BY535" i="2"/>
  <c r="BR535" i="2"/>
  <c r="BQ535" i="2"/>
  <c r="BP535" i="2"/>
  <c r="BO535" i="2"/>
  <c r="BN535" i="2"/>
  <c r="BM535" i="2"/>
  <c r="BL535" i="2"/>
  <c r="BK535" i="2"/>
  <c r="BJ535" i="2"/>
  <c r="BI535" i="2"/>
  <c r="BD535" i="2"/>
  <c r="L535" i="2"/>
  <c r="I535" i="2"/>
  <c r="H535" i="2"/>
  <c r="E535" i="2"/>
  <c r="CH534" i="2"/>
  <c r="CG534" i="2"/>
  <c r="CF534" i="2"/>
  <c r="CE534" i="2"/>
  <c r="CD534" i="2"/>
  <c r="CC534" i="2"/>
  <c r="CB534" i="2"/>
  <c r="CA534" i="2"/>
  <c r="BZ534" i="2"/>
  <c r="BY534" i="2"/>
  <c r="BR534" i="2"/>
  <c r="BQ534" i="2"/>
  <c r="BP534" i="2"/>
  <c r="BO534" i="2"/>
  <c r="BN534" i="2"/>
  <c r="BM534" i="2"/>
  <c r="BL534" i="2"/>
  <c r="BK534" i="2"/>
  <c r="BJ534" i="2"/>
  <c r="BI534" i="2"/>
  <c r="BD534" i="2"/>
  <c r="L534" i="2"/>
  <c r="I534" i="2"/>
  <c r="H534" i="2"/>
  <c r="E534" i="2"/>
  <c r="CH533" i="2"/>
  <c r="CG533" i="2"/>
  <c r="CF533" i="2"/>
  <c r="CE533" i="2"/>
  <c r="CD533" i="2"/>
  <c r="CC533" i="2"/>
  <c r="CB533" i="2"/>
  <c r="CA533" i="2"/>
  <c r="BZ533" i="2"/>
  <c r="BY533" i="2"/>
  <c r="BR533" i="2"/>
  <c r="BQ533" i="2"/>
  <c r="BP533" i="2"/>
  <c r="BO533" i="2"/>
  <c r="BN533" i="2"/>
  <c r="BM533" i="2"/>
  <c r="BL533" i="2"/>
  <c r="BK533" i="2"/>
  <c r="BJ533" i="2"/>
  <c r="BI533" i="2"/>
  <c r="BD533" i="2"/>
  <c r="L533" i="2"/>
  <c r="I533" i="2"/>
  <c r="H533" i="2"/>
  <c r="E533" i="2"/>
  <c r="CH532" i="2"/>
  <c r="CG532" i="2"/>
  <c r="CF532" i="2"/>
  <c r="CE532" i="2"/>
  <c r="CD532" i="2"/>
  <c r="CC532" i="2"/>
  <c r="CB532" i="2"/>
  <c r="CA532" i="2"/>
  <c r="BZ532" i="2"/>
  <c r="BY532" i="2"/>
  <c r="BR532" i="2"/>
  <c r="BQ532" i="2"/>
  <c r="BP532" i="2"/>
  <c r="BO532" i="2"/>
  <c r="BN532" i="2"/>
  <c r="BM532" i="2"/>
  <c r="BL532" i="2"/>
  <c r="BK532" i="2"/>
  <c r="BJ532" i="2"/>
  <c r="BI532" i="2"/>
  <c r="BD532" i="2"/>
  <c r="L532" i="2"/>
  <c r="I532" i="2"/>
  <c r="H532" i="2"/>
  <c r="E532" i="2"/>
  <c r="CH531" i="2"/>
  <c r="CG531" i="2"/>
  <c r="CF531" i="2"/>
  <c r="CE531" i="2"/>
  <c r="CD531" i="2"/>
  <c r="CC531" i="2"/>
  <c r="CB531" i="2"/>
  <c r="CA531" i="2"/>
  <c r="BZ531" i="2"/>
  <c r="BY531" i="2"/>
  <c r="BR531" i="2"/>
  <c r="BQ531" i="2"/>
  <c r="BP531" i="2"/>
  <c r="BO531" i="2"/>
  <c r="BN531" i="2"/>
  <c r="BM531" i="2"/>
  <c r="BL531" i="2"/>
  <c r="BK531" i="2"/>
  <c r="BJ531" i="2"/>
  <c r="BI531" i="2"/>
  <c r="BD531" i="2"/>
  <c r="L531" i="2"/>
  <c r="I531" i="2"/>
  <c r="H531" i="2"/>
  <c r="E531" i="2"/>
  <c r="CH530" i="2"/>
  <c r="CG530" i="2"/>
  <c r="CF530" i="2"/>
  <c r="CE530" i="2"/>
  <c r="CD530" i="2"/>
  <c r="CC530" i="2"/>
  <c r="CB530" i="2"/>
  <c r="CA530" i="2"/>
  <c r="BZ530" i="2"/>
  <c r="BY530" i="2"/>
  <c r="BR530" i="2"/>
  <c r="BQ530" i="2"/>
  <c r="BP530" i="2"/>
  <c r="BO530" i="2"/>
  <c r="BN530" i="2"/>
  <c r="BM530" i="2"/>
  <c r="BL530" i="2"/>
  <c r="BK530" i="2"/>
  <c r="BJ530" i="2"/>
  <c r="BI530" i="2"/>
  <c r="BD530" i="2"/>
  <c r="L530" i="2"/>
  <c r="I530" i="2"/>
  <c r="H530" i="2"/>
  <c r="E530" i="2"/>
  <c r="CH529" i="2"/>
  <c r="CG529" i="2"/>
  <c r="CF529" i="2"/>
  <c r="CE529" i="2"/>
  <c r="CD529" i="2"/>
  <c r="CC529" i="2"/>
  <c r="CB529" i="2"/>
  <c r="CA529" i="2"/>
  <c r="BZ529" i="2"/>
  <c r="BY529" i="2"/>
  <c r="BR529" i="2"/>
  <c r="BQ529" i="2"/>
  <c r="BP529" i="2"/>
  <c r="BO529" i="2"/>
  <c r="BN529" i="2"/>
  <c r="BM529" i="2"/>
  <c r="BL529" i="2"/>
  <c r="BK529" i="2"/>
  <c r="BJ529" i="2"/>
  <c r="BI529" i="2"/>
  <c r="BD529" i="2"/>
  <c r="L529" i="2"/>
  <c r="I529" i="2"/>
  <c r="H529" i="2"/>
  <c r="E529" i="2"/>
  <c r="CH528" i="2"/>
  <c r="CG528" i="2"/>
  <c r="CF528" i="2"/>
  <c r="CE528" i="2"/>
  <c r="CD528" i="2"/>
  <c r="CC528" i="2"/>
  <c r="CB528" i="2"/>
  <c r="CA528" i="2"/>
  <c r="BZ528" i="2"/>
  <c r="BY528" i="2"/>
  <c r="BR528" i="2"/>
  <c r="BQ528" i="2"/>
  <c r="BP528" i="2"/>
  <c r="BO528" i="2"/>
  <c r="BN528" i="2"/>
  <c r="BM528" i="2"/>
  <c r="BL528" i="2"/>
  <c r="BK528" i="2"/>
  <c r="BJ528" i="2"/>
  <c r="BI528" i="2"/>
  <c r="BD528" i="2"/>
  <c r="L528" i="2"/>
  <c r="I528" i="2"/>
  <c r="H528" i="2"/>
  <c r="E528" i="2"/>
  <c r="CH527" i="2"/>
  <c r="CG527" i="2"/>
  <c r="CF527" i="2"/>
  <c r="CE527" i="2"/>
  <c r="CD527" i="2"/>
  <c r="CC527" i="2"/>
  <c r="CB527" i="2"/>
  <c r="CA527" i="2"/>
  <c r="BZ527" i="2"/>
  <c r="BY527" i="2"/>
  <c r="BR527" i="2"/>
  <c r="BQ527" i="2"/>
  <c r="BP527" i="2"/>
  <c r="BO527" i="2"/>
  <c r="BN527" i="2"/>
  <c r="BM527" i="2"/>
  <c r="BL527" i="2"/>
  <c r="BK527" i="2"/>
  <c r="BJ527" i="2"/>
  <c r="BI527" i="2"/>
  <c r="BD527" i="2"/>
  <c r="L527" i="2"/>
  <c r="I527" i="2"/>
  <c r="H527" i="2"/>
  <c r="E527" i="2"/>
  <c r="CH526" i="2"/>
  <c r="CG526" i="2"/>
  <c r="CF526" i="2"/>
  <c r="CE526" i="2"/>
  <c r="CD526" i="2"/>
  <c r="CC526" i="2"/>
  <c r="CB526" i="2"/>
  <c r="CA526" i="2"/>
  <c r="BZ526" i="2"/>
  <c r="BY526" i="2"/>
  <c r="BR526" i="2"/>
  <c r="BQ526" i="2"/>
  <c r="BP526" i="2"/>
  <c r="BO526" i="2"/>
  <c r="BN526" i="2"/>
  <c r="BM526" i="2"/>
  <c r="BL526" i="2"/>
  <c r="BK526" i="2"/>
  <c r="BJ526" i="2"/>
  <c r="BI526" i="2"/>
  <c r="BD526" i="2"/>
  <c r="L526" i="2"/>
  <c r="I526" i="2"/>
  <c r="H526" i="2"/>
  <c r="E526" i="2"/>
  <c r="CH525" i="2"/>
  <c r="CG525" i="2"/>
  <c r="CF525" i="2"/>
  <c r="CE525" i="2"/>
  <c r="CD525" i="2"/>
  <c r="CC525" i="2"/>
  <c r="CB525" i="2"/>
  <c r="CA525" i="2"/>
  <c r="BZ525" i="2"/>
  <c r="BY525" i="2"/>
  <c r="BR525" i="2"/>
  <c r="BQ525" i="2"/>
  <c r="BP525" i="2"/>
  <c r="BO525" i="2"/>
  <c r="BN525" i="2"/>
  <c r="BM525" i="2"/>
  <c r="BL525" i="2"/>
  <c r="BK525" i="2"/>
  <c r="BJ525" i="2"/>
  <c r="BI525" i="2"/>
  <c r="BD525" i="2"/>
  <c r="L525" i="2"/>
  <c r="I525" i="2"/>
  <c r="H525" i="2"/>
  <c r="E525" i="2"/>
  <c r="CH524" i="2"/>
  <c r="CG524" i="2"/>
  <c r="CF524" i="2"/>
  <c r="CE524" i="2"/>
  <c r="CD524" i="2"/>
  <c r="CC524" i="2"/>
  <c r="CB524" i="2"/>
  <c r="CA524" i="2"/>
  <c r="BZ524" i="2"/>
  <c r="BY524" i="2"/>
  <c r="BR524" i="2"/>
  <c r="BQ524" i="2"/>
  <c r="BP524" i="2"/>
  <c r="BO524" i="2"/>
  <c r="BN524" i="2"/>
  <c r="BM524" i="2"/>
  <c r="BL524" i="2"/>
  <c r="BK524" i="2"/>
  <c r="BJ524" i="2"/>
  <c r="BI524" i="2"/>
  <c r="BD524" i="2"/>
  <c r="L524" i="2"/>
  <c r="I524" i="2"/>
  <c r="H524" i="2"/>
  <c r="E524" i="2"/>
  <c r="CH523" i="2"/>
  <c r="CG523" i="2"/>
  <c r="CF523" i="2"/>
  <c r="CE523" i="2"/>
  <c r="CD523" i="2"/>
  <c r="CC523" i="2"/>
  <c r="CB523" i="2"/>
  <c r="CA523" i="2"/>
  <c r="BZ523" i="2"/>
  <c r="BY523" i="2"/>
  <c r="BR523" i="2"/>
  <c r="BQ523" i="2"/>
  <c r="BP523" i="2"/>
  <c r="BO523" i="2"/>
  <c r="BN523" i="2"/>
  <c r="BM523" i="2"/>
  <c r="BL523" i="2"/>
  <c r="BK523" i="2"/>
  <c r="BJ523" i="2"/>
  <c r="BI523" i="2"/>
  <c r="BD523" i="2"/>
  <c r="L523" i="2"/>
  <c r="I523" i="2"/>
  <c r="H523" i="2"/>
  <c r="E523" i="2"/>
  <c r="CH522" i="2"/>
  <c r="CG522" i="2"/>
  <c r="CF522" i="2"/>
  <c r="CE522" i="2"/>
  <c r="CD522" i="2"/>
  <c r="CC522" i="2"/>
  <c r="CB522" i="2"/>
  <c r="CA522" i="2"/>
  <c r="BZ522" i="2"/>
  <c r="BY522" i="2"/>
  <c r="BR522" i="2"/>
  <c r="BQ522" i="2"/>
  <c r="BP522" i="2"/>
  <c r="BO522" i="2"/>
  <c r="BN522" i="2"/>
  <c r="BM522" i="2"/>
  <c r="BL522" i="2"/>
  <c r="BK522" i="2"/>
  <c r="BJ522" i="2"/>
  <c r="BI522" i="2"/>
  <c r="BD522" i="2"/>
  <c r="L522" i="2"/>
  <c r="I522" i="2"/>
  <c r="H522" i="2"/>
  <c r="E522" i="2"/>
  <c r="CH521" i="2"/>
  <c r="CG521" i="2"/>
  <c r="CF521" i="2"/>
  <c r="CE521" i="2"/>
  <c r="CD521" i="2"/>
  <c r="CC521" i="2"/>
  <c r="CB521" i="2"/>
  <c r="CA521" i="2"/>
  <c r="BZ521" i="2"/>
  <c r="BY521" i="2"/>
  <c r="BR521" i="2"/>
  <c r="BQ521" i="2"/>
  <c r="BP521" i="2"/>
  <c r="BO521" i="2"/>
  <c r="BN521" i="2"/>
  <c r="BM521" i="2"/>
  <c r="BL521" i="2"/>
  <c r="BK521" i="2"/>
  <c r="BJ521" i="2"/>
  <c r="BI521" i="2"/>
  <c r="BD521" i="2"/>
  <c r="L521" i="2"/>
  <c r="I521" i="2"/>
  <c r="H521" i="2"/>
  <c r="E521" i="2"/>
  <c r="CH520" i="2"/>
  <c r="CG520" i="2"/>
  <c r="CF520" i="2"/>
  <c r="CE520" i="2"/>
  <c r="CD520" i="2"/>
  <c r="CC520" i="2"/>
  <c r="CB520" i="2"/>
  <c r="CA520" i="2"/>
  <c r="BZ520" i="2"/>
  <c r="BY520" i="2"/>
  <c r="BR520" i="2"/>
  <c r="BQ520" i="2"/>
  <c r="BP520" i="2"/>
  <c r="BO520" i="2"/>
  <c r="BN520" i="2"/>
  <c r="BM520" i="2"/>
  <c r="BL520" i="2"/>
  <c r="BK520" i="2"/>
  <c r="BJ520" i="2"/>
  <c r="BI520" i="2"/>
  <c r="BD520" i="2"/>
  <c r="L520" i="2"/>
  <c r="I520" i="2"/>
  <c r="H520" i="2"/>
  <c r="E520" i="2"/>
  <c r="CH519" i="2"/>
  <c r="CG519" i="2"/>
  <c r="CF519" i="2"/>
  <c r="CE519" i="2"/>
  <c r="CD519" i="2"/>
  <c r="CC519" i="2"/>
  <c r="CB519" i="2"/>
  <c r="CA519" i="2"/>
  <c r="BZ519" i="2"/>
  <c r="BY519" i="2"/>
  <c r="BR519" i="2"/>
  <c r="BQ519" i="2"/>
  <c r="BP519" i="2"/>
  <c r="BO519" i="2"/>
  <c r="BN519" i="2"/>
  <c r="BM519" i="2"/>
  <c r="BL519" i="2"/>
  <c r="BK519" i="2"/>
  <c r="BJ519" i="2"/>
  <c r="BI519" i="2"/>
  <c r="BD519" i="2"/>
  <c r="L519" i="2"/>
  <c r="I519" i="2"/>
  <c r="H519" i="2"/>
  <c r="E519" i="2"/>
  <c r="CH518" i="2"/>
  <c r="CG518" i="2"/>
  <c r="CF518" i="2"/>
  <c r="CE518" i="2"/>
  <c r="CD518" i="2"/>
  <c r="CC518" i="2"/>
  <c r="CB518" i="2"/>
  <c r="CA518" i="2"/>
  <c r="BZ518" i="2"/>
  <c r="BY518" i="2"/>
  <c r="BR518" i="2"/>
  <c r="BQ518" i="2"/>
  <c r="BP518" i="2"/>
  <c r="BO518" i="2"/>
  <c r="BN518" i="2"/>
  <c r="BM518" i="2"/>
  <c r="BL518" i="2"/>
  <c r="BK518" i="2"/>
  <c r="BJ518" i="2"/>
  <c r="BI518" i="2"/>
  <c r="BD518" i="2"/>
  <c r="L518" i="2"/>
  <c r="I518" i="2"/>
  <c r="H518" i="2"/>
  <c r="E518" i="2"/>
  <c r="CH517" i="2"/>
  <c r="CG517" i="2"/>
  <c r="CF517" i="2"/>
  <c r="CE517" i="2"/>
  <c r="CD517" i="2"/>
  <c r="CC517" i="2"/>
  <c r="CB517" i="2"/>
  <c r="CA517" i="2"/>
  <c r="BZ517" i="2"/>
  <c r="BY517" i="2"/>
  <c r="BR517" i="2"/>
  <c r="BQ517" i="2"/>
  <c r="BP517" i="2"/>
  <c r="BO517" i="2"/>
  <c r="BN517" i="2"/>
  <c r="BM517" i="2"/>
  <c r="BL517" i="2"/>
  <c r="BK517" i="2"/>
  <c r="BJ517" i="2"/>
  <c r="BI517" i="2"/>
  <c r="BD517" i="2"/>
  <c r="L517" i="2"/>
  <c r="I517" i="2"/>
  <c r="H517" i="2"/>
  <c r="E517" i="2"/>
  <c r="CH516" i="2"/>
  <c r="CG516" i="2"/>
  <c r="CF516" i="2"/>
  <c r="CE516" i="2"/>
  <c r="CD516" i="2"/>
  <c r="CC516" i="2"/>
  <c r="CB516" i="2"/>
  <c r="CA516" i="2"/>
  <c r="BZ516" i="2"/>
  <c r="BY516" i="2"/>
  <c r="BR516" i="2"/>
  <c r="BQ516" i="2"/>
  <c r="BP516" i="2"/>
  <c r="BO516" i="2"/>
  <c r="BN516" i="2"/>
  <c r="BM516" i="2"/>
  <c r="BL516" i="2"/>
  <c r="BK516" i="2"/>
  <c r="BJ516" i="2"/>
  <c r="BI516" i="2"/>
  <c r="BD516" i="2"/>
  <c r="L516" i="2"/>
  <c r="I516" i="2"/>
  <c r="H516" i="2"/>
  <c r="E516" i="2"/>
  <c r="CH515" i="2"/>
  <c r="CG515" i="2"/>
  <c r="CF515" i="2"/>
  <c r="CE515" i="2"/>
  <c r="CD515" i="2"/>
  <c r="CC515" i="2"/>
  <c r="CB515" i="2"/>
  <c r="CA515" i="2"/>
  <c r="BZ515" i="2"/>
  <c r="BY515" i="2"/>
  <c r="BR515" i="2"/>
  <c r="BQ515" i="2"/>
  <c r="BP515" i="2"/>
  <c r="BO515" i="2"/>
  <c r="BN515" i="2"/>
  <c r="BM515" i="2"/>
  <c r="BL515" i="2"/>
  <c r="BK515" i="2"/>
  <c r="BJ515" i="2"/>
  <c r="BI515" i="2"/>
  <c r="BD515" i="2"/>
  <c r="L515" i="2"/>
  <c r="I515" i="2"/>
  <c r="H515" i="2"/>
  <c r="E515" i="2"/>
  <c r="CH514" i="2"/>
  <c r="CG514" i="2"/>
  <c r="CF514" i="2"/>
  <c r="CE514" i="2"/>
  <c r="CD514" i="2"/>
  <c r="CC514" i="2"/>
  <c r="CB514" i="2"/>
  <c r="CA514" i="2"/>
  <c r="BZ514" i="2"/>
  <c r="BY514" i="2"/>
  <c r="BR514" i="2"/>
  <c r="BQ514" i="2"/>
  <c r="BP514" i="2"/>
  <c r="BO514" i="2"/>
  <c r="BN514" i="2"/>
  <c r="BM514" i="2"/>
  <c r="BL514" i="2"/>
  <c r="BK514" i="2"/>
  <c r="BJ514" i="2"/>
  <c r="BI514" i="2"/>
  <c r="BD514" i="2"/>
  <c r="L514" i="2"/>
  <c r="I514" i="2"/>
  <c r="H514" i="2"/>
  <c r="E514" i="2"/>
  <c r="CH513" i="2"/>
  <c r="CG513" i="2"/>
  <c r="CF513" i="2"/>
  <c r="CE513" i="2"/>
  <c r="CD513" i="2"/>
  <c r="CC513" i="2"/>
  <c r="CB513" i="2"/>
  <c r="CA513" i="2"/>
  <c r="BZ513" i="2"/>
  <c r="BY513" i="2"/>
  <c r="BR513" i="2"/>
  <c r="BQ513" i="2"/>
  <c r="BP513" i="2"/>
  <c r="BO513" i="2"/>
  <c r="BN513" i="2"/>
  <c r="BM513" i="2"/>
  <c r="BL513" i="2"/>
  <c r="BK513" i="2"/>
  <c r="BJ513" i="2"/>
  <c r="BI513" i="2"/>
  <c r="BD513" i="2"/>
  <c r="L513" i="2"/>
  <c r="I513" i="2"/>
  <c r="H513" i="2"/>
  <c r="E513" i="2"/>
  <c r="CH512" i="2"/>
  <c r="CG512" i="2"/>
  <c r="CF512" i="2"/>
  <c r="CE512" i="2"/>
  <c r="CD512" i="2"/>
  <c r="CC512" i="2"/>
  <c r="CB512" i="2"/>
  <c r="CA512" i="2"/>
  <c r="BZ512" i="2"/>
  <c r="BY512" i="2"/>
  <c r="BR512" i="2"/>
  <c r="BQ512" i="2"/>
  <c r="BP512" i="2"/>
  <c r="BO512" i="2"/>
  <c r="BN512" i="2"/>
  <c r="BM512" i="2"/>
  <c r="BL512" i="2"/>
  <c r="BK512" i="2"/>
  <c r="BJ512" i="2"/>
  <c r="BI512" i="2"/>
  <c r="BD512" i="2"/>
  <c r="L512" i="2"/>
  <c r="I512" i="2"/>
  <c r="H512" i="2"/>
  <c r="E512" i="2"/>
  <c r="CH511" i="2"/>
  <c r="CG511" i="2"/>
  <c r="CF511" i="2"/>
  <c r="CE511" i="2"/>
  <c r="CD511" i="2"/>
  <c r="CC511" i="2"/>
  <c r="CB511" i="2"/>
  <c r="CA511" i="2"/>
  <c r="BZ511" i="2"/>
  <c r="BY511" i="2"/>
  <c r="BR511" i="2"/>
  <c r="BQ511" i="2"/>
  <c r="BP511" i="2"/>
  <c r="BO511" i="2"/>
  <c r="BN511" i="2"/>
  <c r="BM511" i="2"/>
  <c r="BL511" i="2"/>
  <c r="BK511" i="2"/>
  <c r="BJ511" i="2"/>
  <c r="BI511" i="2"/>
  <c r="BD511" i="2"/>
  <c r="L511" i="2"/>
  <c r="I511" i="2"/>
  <c r="H511" i="2"/>
  <c r="E511" i="2"/>
  <c r="CH510" i="2"/>
  <c r="CG510" i="2"/>
  <c r="CF510" i="2"/>
  <c r="CE510" i="2"/>
  <c r="CD510" i="2"/>
  <c r="CC510" i="2"/>
  <c r="CB510" i="2"/>
  <c r="CA510" i="2"/>
  <c r="BZ510" i="2"/>
  <c r="BY510" i="2"/>
  <c r="BR510" i="2"/>
  <c r="BQ510" i="2"/>
  <c r="BP510" i="2"/>
  <c r="BO510" i="2"/>
  <c r="BN510" i="2"/>
  <c r="BM510" i="2"/>
  <c r="BL510" i="2"/>
  <c r="BK510" i="2"/>
  <c r="BJ510" i="2"/>
  <c r="BI510" i="2"/>
  <c r="BD510" i="2"/>
  <c r="L510" i="2"/>
  <c r="I510" i="2"/>
  <c r="H510" i="2"/>
  <c r="E510" i="2"/>
  <c r="CH509" i="2"/>
  <c r="CG509" i="2"/>
  <c r="CF509" i="2"/>
  <c r="CE509" i="2"/>
  <c r="CD509" i="2"/>
  <c r="CC509" i="2"/>
  <c r="CB509" i="2"/>
  <c r="CA509" i="2"/>
  <c r="BZ509" i="2"/>
  <c r="BY509" i="2"/>
  <c r="BR509" i="2"/>
  <c r="BQ509" i="2"/>
  <c r="BP509" i="2"/>
  <c r="BO509" i="2"/>
  <c r="BN509" i="2"/>
  <c r="BM509" i="2"/>
  <c r="BL509" i="2"/>
  <c r="BK509" i="2"/>
  <c r="BJ509" i="2"/>
  <c r="BI509" i="2"/>
  <c r="BD509" i="2"/>
  <c r="L509" i="2"/>
  <c r="I509" i="2"/>
  <c r="H509" i="2"/>
  <c r="E509" i="2"/>
  <c r="CH508" i="2"/>
  <c r="CG508" i="2"/>
  <c r="CF508" i="2"/>
  <c r="CE508" i="2"/>
  <c r="CD508" i="2"/>
  <c r="CC508" i="2"/>
  <c r="CB508" i="2"/>
  <c r="CA508" i="2"/>
  <c r="BZ508" i="2"/>
  <c r="BY508" i="2"/>
  <c r="BR508" i="2"/>
  <c r="BQ508" i="2"/>
  <c r="BP508" i="2"/>
  <c r="BO508" i="2"/>
  <c r="BN508" i="2"/>
  <c r="BM508" i="2"/>
  <c r="BL508" i="2"/>
  <c r="BK508" i="2"/>
  <c r="BJ508" i="2"/>
  <c r="BI508" i="2"/>
  <c r="BD508" i="2"/>
  <c r="L508" i="2"/>
  <c r="I508" i="2"/>
  <c r="H508" i="2"/>
  <c r="E508" i="2"/>
  <c r="CH507" i="2"/>
  <c r="CG507" i="2"/>
  <c r="CF507" i="2"/>
  <c r="CE507" i="2"/>
  <c r="CD507" i="2"/>
  <c r="CC507" i="2"/>
  <c r="CB507" i="2"/>
  <c r="CA507" i="2"/>
  <c r="BZ507" i="2"/>
  <c r="BY507" i="2"/>
  <c r="BR507" i="2"/>
  <c r="BQ507" i="2"/>
  <c r="BP507" i="2"/>
  <c r="BO507" i="2"/>
  <c r="BN507" i="2"/>
  <c r="BM507" i="2"/>
  <c r="BL507" i="2"/>
  <c r="BK507" i="2"/>
  <c r="BJ507" i="2"/>
  <c r="BI507" i="2"/>
  <c r="BD507" i="2"/>
  <c r="L507" i="2"/>
  <c r="I507" i="2"/>
  <c r="H507" i="2"/>
  <c r="E507" i="2"/>
  <c r="CH506" i="2"/>
  <c r="CG506" i="2"/>
  <c r="CF506" i="2"/>
  <c r="CE506" i="2"/>
  <c r="CD506" i="2"/>
  <c r="CC506" i="2"/>
  <c r="CB506" i="2"/>
  <c r="CA506" i="2"/>
  <c r="BZ506" i="2"/>
  <c r="BY506" i="2"/>
  <c r="BR506" i="2"/>
  <c r="BQ506" i="2"/>
  <c r="BP506" i="2"/>
  <c r="BO506" i="2"/>
  <c r="BN506" i="2"/>
  <c r="BM506" i="2"/>
  <c r="BL506" i="2"/>
  <c r="BK506" i="2"/>
  <c r="BJ506" i="2"/>
  <c r="BI506" i="2"/>
  <c r="BD506" i="2"/>
  <c r="L506" i="2"/>
  <c r="I506" i="2"/>
  <c r="H506" i="2"/>
  <c r="E506" i="2"/>
  <c r="CH505" i="2"/>
  <c r="CG505" i="2"/>
  <c r="CF505" i="2"/>
  <c r="CE505" i="2"/>
  <c r="CD505" i="2"/>
  <c r="CC505" i="2"/>
  <c r="CB505" i="2"/>
  <c r="CA505" i="2"/>
  <c r="BZ505" i="2"/>
  <c r="BY505" i="2"/>
  <c r="BR505" i="2"/>
  <c r="BQ505" i="2"/>
  <c r="BP505" i="2"/>
  <c r="BO505" i="2"/>
  <c r="BN505" i="2"/>
  <c r="BM505" i="2"/>
  <c r="BL505" i="2"/>
  <c r="BK505" i="2"/>
  <c r="BJ505" i="2"/>
  <c r="BI505" i="2"/>
  <c r="BD505" i="2"/>
  <c r="L505" i="2"/>
  <c r="I505" i="2"/>
  <c r="H505" i="2"/>
  <c r="E505" i="2"/>
  <c r="CH504" i="2"/>
  <c r="CG504" i="2"/>
  <c r="CF504" i="2"/>
  <c r="CE504" i="2"/>
  <c r="CD504" i="2"/>
  <c r="CC504" i="2"/>
  <c r="CB504" i="2"/>
  <c r="CA504" i="2"/>
  <c r="BZ504" i="2"/>
  <c r="BY504" i="2"/>
  <c r="BR504" i="2"/>
  <c r="BQ504" i="2"/>
  <c r="BP504" i="2"/>
  <c r="BO504" i="2"/>
  <c r="BN504" i="2"/>
  <c r="BM504" i="2"/>
  <c r="BL504" i="2"/>
  <c r="BK504" i="2"/>
  <c r="BJ504" i="2"/>
  <c r="BI504" i="2"/>
  <c r="BD504" i="2"/>
  <c r="L504" i="2"/>
  <c r="I504" i="2"/>
  <c r="H504" i="2"/>
  <c r="E504" i="2"/>
  <c r="CH503" i="2"/>
  <c r="CG503" i="2"/>
  <c r="CF503" i="2"/>
  <c r="CE503" i="2"/>
  <c r="CD503" i="2"/>
  <c r="CC503" i="2"/>
  <c r="CB503" i="2"/>
  <c r="CA503" i="2"/>
  <c r="BZ503" i="2"/>
  <c r="BY503" i="2"/>
  <c r="BR503" i="2"/>
  <c r="BQ503" i="2"/>
  <c r="BP503" i="2"/>
  <c r="BO503" i="2"/>
  <c r="BN503" i="2"/>
  <c r="BM503" i="2"/>
  <c r="BL503" i="2"/>
  <c r="BK503" i="2"/>
  <c r="BJ503" i="2"/>
  <c r="BI503" i="2"/>
  <c r="BD503" i="2"/>
  <c r="L503" i="2"/>
  <c r="I503" i="2"/>
  <c r="H503" i="2"/>
  <c r="E503" i="2"/>
  <c r="CH502" i="2"/>
  <c r="CG502" i="2"/>
  <c r="CF502" i="2"/>
  <c r="CE502" i="2"/>
  <c r="CD502" i="2"/>
  <c r="CC502" i="2"/>
  <c r="CB502" i="2"/>
  <c r="CA502" i="2"/>
  <c r="BZ502" i="2"/>
  <c r="BY502" i="2"/>
  <c r="BR502" i="2"/>
  <c r="BQ502" i="2"/>
  <c r="BP502" i="2"/>
  <c r="BO502" i="2"/>
  <c r="BN502" i="2"/>
  <c r="BM502" i="2"/>
  <c r="BL502" i="2"/>
  <c r="BK502" i="2"/>
  <c r="BJ502" i="2"/>
  <c r="BI502" i="2"/>
  <c r="BD502" i="2"/>
  <c r="L502" i="2"/>
  <c r="I502" i="2"/>
  <c r="H502" i="2"/>
  <c r="E502" i="2"/>
  <c r="CH501" i="2"/>
  <c r="CG501" i="2"/>
  <c r="CF501" i="2"/>
  <c r="CE501" i="2"/>
  <c r="CD501" i="2"/>
  <c r="CC501" i="2"/>
  <c r="CB501" i="2"/>
  <c r="CA501" i="2"/>
  <c r="BZ501" i="2"/>
  <c r="BY501" i="2"/>
  <c r="BR501" i="2"/>
  <c r="BQ501" i="2"/>
  <c r="BP501" i="2"/>
  <c r="BO501" i="2"/>
  <c r="BN501" i="2"/>
  <c r="BM501" i="2"/>
  <c r="BL501" i="2"/>
  <c r="BK501" i="2"/>
  <c r="BJ501" i="2"/>
  <c r="BI501" i="2"/>
  <c r="BD501" i="2"/>
  <c r="L501" i="2"/>
  <c r="I501" i="2"/>
  <c r="H501" i="2"/>
  <c r="E501" i="2"/>
  <c r="CH500" i="2"/>
  <c r="CG500" i="2"/>
  <c r="CF500" i="2"/>
  <c r="CE500" i="2"/>
  <c r="CD500" i="2"/>
  <c r="CC500" i="2"/>
  <c r="CB500" i="2"/>
  <c r="CA500" i="2"/>
  <c r="BZ500" i="2"/>
  <c r="BY500" i="2"/>
  <c r="BR500" i="2"/>
  <c r="BQ500" i="2"/>
  <c r="BP500" i="2"/>
  <c r="BO500" i="2"/>
  <c r="BN500" i="2"/>
  <c r="BM500" i="2"/>
  <c r="BL500" i="2"/>
  <c r="BK500" i="2"/>
  <c r="BJ500" i="2"/>
  <c r="BI500" i="2"/>
  <c r="BD500" i="2"/>
  <c r="L500" i="2"/>
  <c r="I500" i="2"/>
  <c r="H500" i="2"/>
  <c r="E500" i="2"/>
  <c r="CH499" i="2"/>
  <c r="CG499" i="2"/>
  <c r="CF499" i="2"/>
  <c r="CE499" i="2"/>
  <c r="CD499" i="2"/>
  <c r="CC499" i="2"/>
  <c r="CB499" i="2"/>
  <c r="CA499" i="2"/>
  <c r="BZ499" i="2"/>
  <c r="BY499" i="2"/>
  <c r="BR499" i="2"/>
  <c r="BQ499" i="2"/>
  <c r="BP499" i="2"/>
  <c r="BO499" i="2"/>
  <c r="BN499" i="2"/>
  <c r="BM499" i="2"/>
  <c r="BL499" i="2"/>
  <c r="BK499" i="2"/>
  <c r="BJ499" i="2"/>
  <c r="BI499" i="2"/>
  <c r="BD499" i="2"/>
  <c r="L499" i="2"/>
  <c r="I499" i="2"/>
  <c r="H499" i="2"/>
  <c r="E499" i="2"/>
  <c r="CH498" i="2"/>
  <c r="CG498" i="2"/>
  <c r="CF498" i="2"/>
  <c r="CE498" i="2"/>
  <c r="CD498" i="2"/>
  <c r="CC498" i="2"/>
  <c r="CB498" i="2"/>
  <c r="CA498" i="2"/>
  <c r="BZ498" i="2"/>
  <c r="BY498" i="2"/>
  <c r="BR498" i="2"/>
  <c r="BQ498" i="2"/>
  <c r="BP498" i="2"/>
  <c r="BO498" i="2"/>
  <c r="BN498" i="2"/>
  <c r="BM498" i="2"/>
  <c r="BL498" i="2"/>
  <c r="BK498" i="2"/>
  <c r="BJ498" i="2"/>
  <c r="BI498" i="2"/>
  <c r="BD498" i="2"/>
  <c r="L498" i="2"/>
  <c r="I498" i="2"/>
  <c r="H498" i="2"/>
  <c r="E498" i="2"/>
  <c r="CH497" i="2"/>
  <c r="CG497" i="2"/>
  <c r="CF497" i="2"/>
  <c r="CE497" i="2"/>
  <c r="CD497" i="2"/>
  <c r="CC497" i="2"/>
  <c r="CB497" i="2"/>
  <c r="CA497" i="2"/>
  <c r="BZ497" i="2"/>
  <c r="BY497" i="2"/>
  <c r="BR497" i="2"/>
  <c r="BQ497" i="2"/>
  <c r="BP497" i="2"/>
  <c r="BO497" i="2"/>
  <c r="BN497" i="2"/>
  <c r="BM497" i="2"/>
  <c r="BL497" i="2"/>
  <c r="BK497" i="2"/>
  <c r="BJ497" i="2"/>
  <c r="BI497" i="2"/>
  <c r="BD497" i="2"/>
  <c r="L497" i="2"/>
  <c r="I497" i="2"/>
  <c r="H497" i="2"/>
  <c r="E497" i="2"/>
  <c r="CH496" i="2"/>
  <c r="CG496" i="2"/>
  <c r="CF496" i="2"/>
  <c r="CE496" i="2"/>
  <c r="CD496" i="2"/>
  <c r="CC496" i="2"/>
  <c r="CB496" i="2"/>
  <c r="CA496" i="2"/>
  <c r="BZ496" i="2"/>
  <c r="BY496" i="2"/>
  <c r="BR496" i="2"/>
  <c r="BQ496" i="2"/>
  <c r="BP496" i="2"/>
  <c r="BO496" i="2"/>
  <c r="BN496" i="2"/>
  <c r="BM496" i="2"/>
  <c r="BL496" i="2"/>
  <c r="BK496" i="2"/>
  <c r="BJ496" i="2"/>
  <c r="BI496" i="2"/>
  <c r="BD496" i="2"/>
  <c r="L496" i="2"/>
  <c r="I496" i="2"/>
  <c r="H496" i="2"/>
  <c r="E496" i="2"/>
  <c r="CH495" i="2"/>
  <c r="CG495" i="2"/>
  <c r="CF495" i="2"/>
  <c r="CE495" i="2"/>
  <c r="CD495" i="2"/>
  <c r="CC495" i="2"/>
  <c r="CB495" i="2"/>
  <c r="CA495" i="2"/>
  <c r="BZ495" i="2"/>
  <c r="BY495" i="2"/>
  <c r="BR495" i="2"/>
  <c r="BQ495" i="2"/>
  <c r="BP495" i="2"/>
  <c r="BO495" i="2"/>
  <c r="BN495" i="2"/>
  <c r="BM495" i="2"/>
  <c r="BL495" i="2"/>
  <c r="BK495" i="2"/>
  <c r="BJ495" i="2"/>
  <c r="BI495" i="2"/>
  <c r="BD495" i="2"/>
  <c r="L495" i="2"/>
  <c r="I495" i="2"/>
  <c r="H495" i="2"/>
  <c r="E495" i="2"/>
  <c r="CH494" i="2"/>
  <c r="CG494" i="2"/>
  <c r="CF494" i="2"/>
  <c r="CE494" i="2"/>
  <c r="CD494" i="2"/>
  <c r="CC494" i="2"/>
  <c r="CB494" i="2"/>
  <c r="CA494" i="2"/>
  <c r="BZ494" i="2"/>
  <c r="BY494" i="2"/>
  <c r="BR494" i="2"/>
  <c r="BQ494" i="2"/>
  <c r="BP494" i="2"/>
  <c r="BO494" i="2"/>
  <c r="BN494" i="2"/>
  <c r="BM494" i="2"/>
  <c r="BL494" i="2"/>
  <c r="BK494" i="2"/>
  <c r="BJ494" i="2"/>
  <c r="BI494" i="2"/>
  <c r="BD494" i="2"/>
  <c r="L494" i="2"/>
  <c r="I494" i="2"/>
  <c r="H494" i="2"/>
  <c r="E494" i="2"/>
  <c r="CH493" i="2"/>
  <c r="CG493" i="2"/>
  <c r="CF493" i="2"/>
  <c r="CE493" i="2"/>
  <c r="CD493" i="2"/>
  <c r="CC493" i="2"/>
  <c r="CB493" i="2"/>
  <c r="CA493" i="2"/>
  <c r="BZ493" i="2"/>
  <c r="BY493" i="2"/>
  <c r="BR493" i="2"/>
  <c r="BQ493" i="2"/>
  <c r="BP493" i="2"/>
  <c r="BO493" i="2"/>
  <c r="BN493" i="2"/>
  <c r="BM493" i="2"/>
  <c r="BL493" i="2"/>
  <c r="BK493" i="2"/>
  <c r="BJ493" i="2"/>
  <c r="BI493" i="2"/>
  <c r="BD493" i="2"/>
  <c r="L493" i="2"/>
  <c r="I493" i="2"/>
  <c r="H493" i="2"/>
  <c r="E493" i="2"/>
  <c r="CH492" i="2"/>
  <c r="CG492" i="2"/>
  <c r="CF492" i="2"/>
  <c r="CE492" i="2"/>
  <c r="CD492" i="2"/>
  <c r="CC492" i="2"/>
  <c r="CB492" i="2"/>
  <c r="CA492" i="2"/>
  <c r="BZ492" i="2"/>
  <c r="BY492" i="2"/>
  <c r="BR492" i="2"/>
  <c r="BQ492" i="2"/>
  <c r="BP492" i="2"/>
  <c r="BO492" i="2"/>
  <c r="BN492" i="2"/>
  <c r="BM492" i="2"/>
  <c r="BL492" i="2"/>
  <c r="BK492" i="2"/>
  <c r="BJ492" i="2"/>
  <c r="BI492" i="2"/>
  <c r="BD492" i="2"/>
  <c r="L492" i="2"/>
  <c r="I492" i="2"/>
  <c r="H492" i="2"/>
  <c r="E492" i="2"/>
  <c r="CH491" i="2"/>
  <c r="CG491" i="2"/>
  <c r="CF491" i="2"/>
  <c r="CE491" i="2"/>
  <c r="CD491" i="2"/>
  <c r="CC491" i="2"/>
  <c r="CB491" i="2"/>
  <c r="CA491" i="2"/>
  <c r="BZ491" i="2"/>
  <c r="BY491" i="2"/>
  <c r="BR491" i="2"/>
  <c r="BQ491" i="2"/>
  <c r="BP491" i="2"/>
  <c r="BO491" i="2"/>
  <c r="BN491" i="2"/>
  <c r="BM491" i="2"/>
  <c r="BL491" i="2"/>
  <c r="BK491" i="2"/>
  <c r="BJ491" i="2"/>
  <c r="BI491" i="2"/>
  <c r="BD491" i="2"/>
  <c r="L491" i="2"/>
  <c r="I491" i="2"/>
  <c r="H491" i="2"/>
  <c r="E491" i="2"/>
  <c r="CH490" i="2"/>
  <c r="CG490" i="2"/>
  <c r="CF490" i="2"/>
  <c r="CE490" i="2"/>
  <c r="CD490" i="2"/>
  <c r="CC490" i="2"/>
  <c r="CB490" i="2"/>
  <c r="CA490" i="2"/>
  <c r="BZ490" i="2"/>
  <c r="BY490" i="2"/>
  <c r="BR490" i="2"/>
  <c r="BQ490" i="2"/>
  <c r="BP490" i="2"/>
  <c r="BO490" i="2"/>
  <c r="BN490" i="2"/>
  <c r="BM490" i="2"/>
  <c r="BL490" i="2"/>
  <c r="BK490" i="2"/>
  <c r="BJ490" i="2"/>
  <c r="BI490" i="2"/>
  <c r="BD490" i="2"/>
  <c r="L490" i="2"/>
  <c r="I490" i="2"/>
  <c r="H490" i="2"/>
  <c r="E490" i="2"/>
  <c r="CH489" i="2"/>
  <c r="CG489" i="2"/>
  <c r="CF489" i="2"/>
  <c r="CE489" i="2"/>
  <c r="CD489" i="2"/>
  <c r="CC489" i="2"/>
  <c r="CB489" i="2"/>
  <c r="CA489" i="2"/>
  <c r="BZ489" i="2"/>
  <c r="BY489" i="2"/>
  <c r="BR489" i="2"/>
  <c r="BQ489" i="2"/>
  <c r="BP489" i="2"/>
  <c r="BO489" i="2"/>
  <c r="BN489" i="2"/>
  <c r="BM489" i="2"/>
  <c r="BL489" i="2"/>
  <c r="BK489" i="2"/>
  <c r="BJ489" i="2"/>
  <c r="BI489" i="2"/>
  <c r="BD489" i="2"/>
  <c r="L489" i="2"/>
  <c r="I489" i="2"/>
  <c r="H489" i="2"/>
  <c r="E489" i="2"/>
  <c r="CH488" i="2"/>
  <c r="CG488" i="2"/>
  <c r="CF488" i="2"/>
  <c r="CE488" i="2"/>
  <c r="CD488" i="2"/>
  <c r="CC488" i="2"/>
  <c r="CB488" i="2"/>
  <c r="CA488" i="2"/>
  <c r="BZ488" i="2"/>
  <c r="BY488" i="2"/>
  <c r="BR488" i="2"/>
  <c r="BQ488" i="2"/>
  <c r="BP488" i="2"/>
  <c r="BO488" i="2"/>
  <c r="BN488" i="2"/>
  <c r="BM488" i="2"/>
  <c r="BL488" i="2"/>
  <c r="BK488" i="2"/>
  <c r="BJ488" i="2"/>
  <c r="BI488" i="2"/>
  <c r="BD488" i="2"/>
  <c r="L488" i="2"/>
  <c r="I488" i="2"/>
  <c r="H488" i="2"/>
  <c r="E488" i="2"/>
  <c r="CH487" i="2"/>
  <c r="CG487" i="2"/>
  <c r="CF487" i="2"/>
  <c r="CE487" i="2"/>
  <c r="CD487" i="2"/>
  <c r="CC487" i="2"/>
  <c r="CB487" i="2"/>
  <c r="CA487" i="2"/>
  <c r="BZ487" i="2"/>
  <c r="BY487" i="2"/>
  <c r="BR487" i="2"/>
  <c r="BQ487" i="2"/>
  <c r="BP487" i="2"/>
  <c r="BO487" i="2"/>
  <c r="BN487" i="2"/>
  <c r="BM487" i="2"/>
  <c r="BL487" i="2"/>
  <c r="BK487" i="2"/>
  <c r="BJ487" i="2"/>
  <c r="BI487" i="2"/>
  <c r="BD487" i="2"/>
  <c r="L487" i="2"/>
  <c r="I487" i="2"/>
  <c r="H487" i="2"/>
  <c r="E487" i="2"/>
  <c r="CH486" i="2"/>
  <c r="CG486" i="2"/>
  <c r="CF486" i="2"/>
  <c r="CE486" i="2"/>
  <c r="CD486" i="2"/>
  <c r="CC486" i="2"/>
  <c r="CB486" i="2"/>
  <c r="CA486" i="2"/>
  <c r="BZ486" i="2"/>
  <c r="BY486" i="2"/>
  <c r="BR486" i="2"/>
  <c r="BQ486" i="2"/>
  <c r="BP486" i="2"/>
  <c r="BO486" i="2"/>
  <c r="BN486" i="2"/>
  <c r="BM486" i="2"/>
  <c r="BL486" i="2"/>
  <c r="BK486" i="2"/>
  <c r="BJ486" i="2"/>
  <c r="BI486" i="2"/>
  <c r="BD486" i="2"/>
  <c r="L486" i="2"/>
  <c r="I486" i="2"/>
  <c r="H486" i="2"/>
  <c r="E486" i="2"/>
  <c r="CH485" i="2"/>
  <c r="CG485" i="2"/>
  <c r="CF485" i="2"/>
  <c r="CE485" i="2"/>
  <c r="CD485" i="2"/>
  <c r="CC485" i="2"/>
  <c r="CB485" i="2"/>
  <c r="CA485" i="2"/>
  <c r="BZ485" i="2"/>
  <c r="BY485" i="2"/>
  <c r="BR485" i="2"/>
  <c r="BQ485" i="2"/>
  <c r="BP485" i="2"/>
  <c r="BO485" i="2"/>
  <c r="BN485" i="2"/>
  <c r="BM485" i="2"/>
  <c r="BL485" i="2"/>
  <c r="BK485" i="2"/>
  <c r="BJ485" i="2"/>
  <c r="BI485" i="2"/>
  <c r="BD485" i="2"/>
  <c r="L485" i="2"/>
  <c r="I485" i="2"/>
  <c r="H485" i="2"/>
  <c r="E485" i="2"/>
  <c r="CH484" i="2"/>
  <c r="CG484" i="2"/>
  <c r="CF484" i="2"/>
  <c r="CE484" i="2"/>
  <c r="CD484" i="2"/>
  <c r="CC484" i="2"/>
  <c r="CB484" i="2"/>
  <c r="CA484" i="2"/>
  <c r="BZ484" i="2"/>
  <c r="BY484" i="2"/>
  <c r="BR484" i="2"/>
  <c r="BQ484" i="2"/>
  <c r="BP484" i="2"/>
  <c r="BO484" i="2"/>
  <c r="BN484" i="2"/>
  <c r="BM484" i="2"/>
  <c r="BL484" i="2"/>
  <c r="BK484" i="2"/>
  <c r="BJ484" i="2"/>
  <c r="BI484" i="2"/>
  <c r="BD484" i="2"/>
  <c r="L484" i="2"/>
  <c r="I484" i="2"/>
  <c r="H484" i="2"/>
  <c r="E484" i="2"/>
  <c r="CH483" i="2"/>
  <c r="CG483" i="2"/>
  <c r="CF483" i="2"/>
  <c r="CE483" i="2"/>
  <c r="CD483" i="2"/>
  <c r="CC483" i="2"/>
  <c r="CB483" i="2"/>
  <c r="CA483" i="2"/>
  <c r="BZ483" i="2"/>
  <c r="BY483" i="2"/>
  <c r="BR483" i="2"/>
  <c r="BQ483" i="2"/>
  <c r="BP483" i="2"/>
  <c r="BO483" i="2"/>
  <c r="BN483" i="2"/>
  <c r="BM483" i="2"/>
  <c r="BL483" i="2"/>
  <c r="BK483" i="2"/>
  <c r="BJ483" i="2"/>
  <c r="BI483" i="2"/>
  <c r="BD483" i="2"/>
  <c r="L483" i="2"/>
  <c r="I483" i="2"/>
  <c r="H483" i="2"/>
  <c r="E483" i="2"/>
  <c r="CH482" i="2"/>
  <c r="CG482" i="2"/>
  <c r="CF482" i="2"/>
  <c r="CE482" i="2"/>
  <c r="CD482" i="2"/>
  <c r="CC482" i="2"/>
  <c r="CB482" i="2"/>
  <c r="CA482" i="2"/>
  <c r="BZ482" i="2"/>
  <c r="BY482" i="2"/>
  <c r="BR482" i="2"/>
  <c r="BQ482" i="2"/>
  <c r="BP482" i="2"/>
  <c r="BO482" i="2"/>
  <c r="BN482" i="2"/>
  <c r="BM482" i="2"/>
  <c r="BL482" i="2"/>
  <c r="BK482" i="2"/>
  <c r="BJ482" i="2"/>
  <c r="BI482" i="2"/>
  <c r="BD482" i="2"/>
  <c r="L482" i="2"/>
  <c r="I482" i="2"/>
  <c r="H482" i="2"/>
  <c r="E482" i="2"/>
  <c r="CH481" i="2"/>
  <c r="CG481" i="2"/>
  <c r="CF481" i="2"/>
  <c r="CE481" i="2"/>
  <c r="CD481" i="2"/>
  <c r="CC481" i="2"/>
  <c r="CB481" i="2"/>
  <c r="CA481" i="2"/>
  <c r="BZ481" i="2"/>
  <c r="BY481" i="2"/>
  <c r="BR481" i="2"/>
  <c r="BQ481" i="2"/>
  <c r="BP481" i="2"/>
  <c r="BO481" i="2"/>
  <c r="BN481" i="2"/>
  <c r="BM481" i="2"/>
  <c r="BL481" i="2"/>
  <c r="BK481" i="2"/>
  <c r="BJ481" i="2"/>
  <c r="BI481" i="2"/>
  <c r="BD481" i="2"/>
  <c r="L481" i="2"/>
  <c r="I481" i="2"/>
  <c r="H481" i="2"/>
  <c r="E481" i="2"/>
  <c r="CH480" i="2"/>
  <c r="CG480" i="2"/>
  <c r="CF480" i="2"/>
  <c r="CE480" i="2"/>
  <c r="CD480" i="2"/>
  <c r="CC480" i="2"/>
  <c r="CB480" i="2"/>
  <c r="CA480" i="2"/>
  <c r="BZ480" i="2"/>
  <c r="BY480" i="2"/>
  <c r="BR480" i="2"/>
  <c r="BQ480" i="2"/>
  <c r="BP480" i="2"/>
  <c r="BO480" i="2"/>
  <c r="BN480" i="2"/>
  <c r="BM480" i="2"/>
  <c r="BL480" i="2"/>
  <c r="BK480" i="2"/>
  <c r="BJ480" i="2"/>
  <c r="BI480" i="2"/>
  <c r="BD480" i="2"/>
  <c r="L480" i="2"/>
  <c r="I480" i="2"/>
  <c r="H480" i="2"/>
  <c r="E480" i="2"/>
  <c r="CH479" i="2"/>
  <c r="CG479" i="2"/>
  <c r="CF479" i="2"/>
  <c r="CE479" i="2"/>
  <c r="CD479" i="2"/>
  <c r="CC479" i="2"/>
  <c r="CB479" i="2"/>
  <c r="CA479" i="2"/>
  <c r="BZ479" i="2"/>
  <c r="BY479" i="2"/>
  <c r="BR479" i="2"/>
  <c r="BQ479" i="2"/>
  <c r="BP479" i="2"/>
  <c r="BO479" i="2"/>
  <c r="BN479" i="2"/>
  <c r="BM479" i="2"/>
  <c r="BL479" i="2"/>
  <c r="BK479" i="2"/>
  <c r="BJ479" i="2"/>
  <c r="BI479" i="2"/>
  <c r="BD479" i="2"/>
  <c r="L479" i="2"/>
  <c r="I479" i="2"/>
  <c r="H479" i="2"/>
  <c r="E479" i="2"/>
  <c r="CH478" i="2"/>
  <c r="CG478" i="2"/>
  <c r="CF478" i="2"/>
  <c r="CE478" i="2"/>
  <c r="CD478" i="2"/>
  <c r="CC478" i="2"/>
  <c r="CB478" i="2"/>
  <c r="CA478" i="2"/>
  <c r="BZ478" i="2"/>
  <c r="BY478" i="2"/>
  <c r="BR478" i="2"/>
  <c r="BQ478" i="2"/>
  <c r="BP478" i="2"/>
  <c r="BO478" i="2"/>
  <c r="BN478" i="2"/>
  <c r="BM478" i="2"/>
  <c r="BL478" i="2"/>
  <c r="BK478" i="2"/>
  <c r="BJ478" i="2"/>
  <c r="BI478" i="2"/>
  <c r="BD478" i="2"/>
  <c r="L478" i="2"/>
  <c r="I478" i="2"/>
  <c r="H478" i="2"/>
  <c r="E478" i="2"/>
  <c r="CH477" i="2"/>
  <c r="CG477" i="2"/>
  <c r="CF477" i="2"/>
  <c r="CE477" i="2"/>
  <c r="CD477" i="2"/>
  <c r="CC477" i="2"/>
  <c r="CB477" i="2"/>
  <c r="CA477" i="2"/>
  <c r="BZ477" i="2"/>
  <c r="BY477" i="2"/>
  <c r="BR477" i="2"/>
  <c r="BQ477" i="2"/>
  <c r="BP477" i="2"/>
  <c r="BO477" i="2"/>
  <c r="BN477" i="2"/>
  <c r="BM477" i="2"/>
  <c r="BL477" i="2"/>
  <c r="BK477" i="2"/>
  <c r="BJ477" i="2"/>
  <c r="BI477" i="2"/>
  <c r="BD477" i="2"/>
  <c r="L477" i="2"/>
  <c r="I477" i="2"/>
  <c r="H477" i="2"/>
  <c r="E477" i="2"/>
  <c r="CH476" i="2"/>
  <c r="CG476" i="2"/>
  <c r="CF476" i="2"/>
  <c r="CE476" i="2"/>
  <c r="CD476" i="2"/>
  <c r="CC476" i="2"/>
  <c r="CB476" i="2"/>
  <c r="CA476" i="2"/>
  <c r="BZ476" i="2"/>
  <c r="BY476" i="2"/>
  <c r="BR476" i="2"/>
  <c r="BQ476" i="2"/>
  <c r="BP476" i="2"/>
  <c r="BO476" i="2"/>
  <c r="BN476" i="2"/>
  <c r="BM476" i="2"/>
  <c r="BL476" i="2"/>
  <c r="BK476" i="2"/>
  <c r="BJ476" i="2"/>
  <c r="BI476" i="2"/>
  <c r="BD476" i="2"/>
  <c r="L476" i="2"/>
  <c r="I476" i="2"/>
  <c r="H476" i="2"/>
  <c r="E476" i="2"/>
  <c r="CH475" i="2"/>
  <c r="CG475" i="2"/>
  <c r="CF475" i="2"/>
  <c r="CE475" i="2"/>
  <c r="CD475" i="2"/>
  <c r="CC475" i="2"/>
  <c r="CB475" i="2"/>
  <c r="CA475" i="2"/>
  <c r="BZ475" i="2"/>
  <c r="BY475" i="2"/>
  <c r="BR475" i="2"/>
  <c r="BQ475" i="2"/>
  <c r="BP475" i="2"/>
  <c r="BO475" i="2"/>
  <c r="BN475" i="2"/>
  <c r="BM475" i="2"/>
  <c r="BL475" i="2"/>
  <c r="BK475" i="2"/>
  <c r="BJ475" i="2"/>
  <c r="BI475" i="2"/>
  <c r="BD475" i="2"/>
  <c r="L475" i="2"/>
  <c r="I475" i="2"/>
  <c r="H475" i="2"/>
  <c r="E475" i="2"/>
  <c r="CH474" i="2"/>
  <c r="CG474" i="2"/>
  <c r="CF474" i="2"/>
  <c r="CE474" i="2"/>
  <c r="CD474" i="2"/>
  <c r="CC474" i="2"/>
  <c r="CB474" i="2"/>
  <c r="CA474" i="2"/>
  <c r="BZ474" i="2"/>
  <c r="BY474" i="2"/>
  <c r="BR474" i="2"/>
  <c r="BQ474" i="2"/>
  <c r="BP474" i="2"/>
  <c r="BO474" i="2"/>
  <c r="BN474" i="2"/>
  <c r="BM474" i="2"/>
  <c r="BL474" i="2"/>
  <c r="BK474" i="2"/>
  <c r="BJ474" i="2"/>
  <c r="BI474" i="2"/>
  <c r="BD474" i="2"/>
  <c r="L474" i="2"/>
  <c r="I474" i="2"/>
  <c r="H474" i="2"/>
  <c r="E474" i="2"/>
  <c r="CH473" i="2"/>
  <c r="CG473" i="2"/>
  <c r="CF473" i="2"/>
  <c r="CE473" i="2"/>
  <c r="CD473" i="2"/>
  <c r="CC473" i="2"/>
  <c r="CB473" i="2"/>
  <c r="CA473" i="2"/>
  <c r="BZ473" i="2"/>
  <c r="BY473" i="2"/>
  <c r="BR473" i="2"/>
  <c r="BQ473" i="2"/>
  <c r="BP473" i="2"/>
  <c r="BO473" i="2"/>
  <c r="BN473" i="2"/>
  <c r="BM473" i="2"/>
  <c r="BL473" i="2"/>
  <c r="BK473" i="2"/>
  <c r="BJ473" i="2"/>
  <c r="BI473" i="2"/>
  <c r="BD473" i="2"/>
  <c r="L473" i="2"/>
  <c r="I473" i="2"/>
  <c r="H473" i="2"/>
  <c r="E473" i="2"/>
  <c r="CH472" i="2"/>
  <c r="CG472" i="2"/>
  <c r="CF472" i="2"/>
  <c r="CE472" i="2"/>
  <c r="CD472" i="2"/>
  <c r="CC472" i="2"/>
  <c r="CB472" i="2"/>
  <c r="CA472" i="2"/>
  <c r="BZ472" i="2"/>
  <c r="BY472" i="2"/>
  <c r="BR472" i="2"/>
  <c r="BQ472" i="2"/>
  <c r="BP472" i="2"/>
  <c r="BO472" i="2"/>
  <c r="BN472" i="2"/>
  <c r="BM472" i="2"/>
  <c r="BL472" i="2"/>
  <c r="BK472" i="2"/>
  <c r="BJ472" i="2"/>
  <c r="BI472" i="2"/>
  <c r="BD472" i="2"/>
  <c r="L472" i="2"/>
  <c r="I472" i="2"/>
  <c r="H472" i="2"/>
  <c r="E472" i="2"/>
  <c r="CH471" i="2"/>
  <c r="CG471" i="2"/>
  <c r="CF471" i="2"/>
  <c r="CE471" i="2"/>
  <c r="CD471" i="2"/>
  <c r="CC471" i="2"/>
  <c r="CB471" i="2"/>
  <c r="CA471" i="2"/>
  <c r="BZ471" i="2"/>
  <c r="BY471" i="2"/>
  <c r="BR471" i="2"/>
  <c r="BQ471" i="2"/>
  <c r="BP471" i="2"/>
  <c r="BO471" i="2"/>
  <c r="BN471" i="2"/>
  <c r="BM471" i="2"/>
  <c r="BL471" i="2"/>
  <c r="BK471" i="2"/>
  <c r="BJ471" i="2"/>
  <c r="BI471" i="2"/>
  <c r="BD471" i="2"/>
  <c r="L471" i="2"/>
  <c r="I471" i="2"/>
  <c r="H471" i="2"/>
  <c r="E471" i="2"/>
  <c r="CH470" i="2"/>
  <c r="CG470" i="2"/>
  <c r="CF470" i="2"/>
  <c r="CE470" i="2"/>
  <c r="CD470" i="2"/>
  <c r="CC470" i="2"/>
  <c r="CB470" i="2"/>
  <c r="CA470" i="2"/>
  <c r="BZ470" i="2"/>
  <c r="BY470" i="2"/>
  <c r="BR470" i="2"/>
  <c r="BQ470" i="2"/>
  <c r="BP470" i="2"/>
  <c r="BO470" i="2"/>
  <c r="BN470" i="2"/>
  <c r="BM470" i="2"/>
  <c r="BL470" i="2"/>
  <c r="BK470" i="2"/>
  <c r="BJ470" i="2"/>
  <c r="BI470" i="2"/>
  <c r="BD470" i="2"/>
  <c r="L470" i="2"/>
  <c r="I470" i="2"/>
  <c r="H470" i="2"/>
  <c r="E470" i="2"/>
  <c r="CH469" i="2"/>
  <c r="CG469" i="2"/>
  <c r="CF469" i="2"/>
  <c r="CE469" i="2"/>
  <c r="CD469" i="2"/>
  <c r="CC469" i="2"/>
  <c r="CB469" i="2"/>
  <c r="CA469" i="2"/>
  <c r="BZ469" i="2"/>
  <c r="BY469" i="2"/>
  <c r="BR469" i="2"/>
  <c r="BQ469" i="2"/>
  <c r="BP469" i="2"/>
  <c r="BO469" i="2"/>
  <c r="BN469" i="2"/>
  <c r="BM469" i="2"/>
  <c r="BL469" i="2"/>
  <c r="BK469" i="2"/>
  <c r="BJ469" i="2"/>
  <c r="BI469" i="2"/>
  <c r="BD469" i="2"/>
  <c r="L469" i="2"/>
  <c r="I469" i="2"/>
  <c r="H469" i="2"/>
  <c r="E469" i="2"/>
  <c r="CH468" i="2"/>
  <c r="CG468" i="2"/>
  <c r="CF468" i="2"/>
  <c r="CE468" i="2"/>
  <c r="CD468" i="2"/>
  <c r="CC468" i="2"/>
  <c r="CB468" i="2"/>
  <c r="CA468" i="2"/>
  <c r="BZ468" i="2"/>
  <c r="BY468" i="2"/>
  <c r="BR468" i="2"/>
  <c r="BQ468" i="2"/>
  <c r="BP468" i="2"/>
  <c r="BO468" i="2"/>
  <c r="BN468" i="2"/>
  <c r="BM468" i="2"/>
  <c r="BL468" i="2"/>
  <c r="BK468" i="2"/>
  <c r="BJ468" i="2"/>
  <c r="BI468" i="2"/>
  <c r="BD468" i="2"/>
  <c r="L468" i="2"/>
  <c r="I468" i="2"/>
  <c r="H468" i="2"/>
  <c r="E468" i="2"/>
  <c r="CH467" i="2"/>
  <c r="CG467" i="2"/>
  <c r="CF467" i="2"/>
  <c r="CE467" i="2"/>
  <c r="CD467" i="2"/>
  <c r="CC467" i="2"/>
  <c r="CB467" i="2"/>
  <c r="CA467" i="2"/>
  <c r="BZ467" i="2"/>
  <c r="BY467" i="2"/>
  <c r="BR467" i="2"/>
  <c r="BQ467" i="2"/>
  <c r="BP467" i="2"/>
  <c r="BO467" i="2"/>
  <c r="BN467" i="2"/>
  <c r="BM467" i="2"/>
  <c r="BL467" i="2"/>
  <c r="BK467" i="2"/>
  <c r="BJ467" i="2"/>
  <c r="BI467" i="2"/>
  <c r="BD467" i="2"/>
  <c r="L467" i="2"/>
  <c r="I467" i="2"/>
  <c r="H467" i="2"/>
  <c r="E467" i="2"/>
  <c r="CH466" i="2"/>
  <c r="CG466" i="2"/>
  <c r="CF466" i="2"/>
  <c r="CE466" i="2"/>
  <c r="CD466" i="2"/>
  <c r="CC466" i="2"/>
  <c r="CB466" i="2"/>
  <c r="CA466" i="2"/>
  <c r="BZ466" i="2"/>
  <c r="BY466" i="2"/>
  <c r="BR466" i="2"/>
  <c r="BQ466" i="2"/>
  <c r="BP466" i="2"/>
  <c r="BO466" i="2"/>
  <c r="BN466" i="2"/>
  <c r="BM466" i="2"/>
  <c r="BL466" i="2"/>
  <c r="BK466" i="2"/>
  <c r="BJ466" i="2"/>
  <c r="BI466" i="2"/>
  <c r="BD466" i="2"/>
  <c r="L466" i="2"/>
  <c r="I466" i="2"/>
  <c r="H466" i="2"/>
  <c r="E466" i="2"/>
  <c r="CH465" i="2"/>
  <c r="CG465" i="2"/>
  <c r="CF465" i="2"/>
  <c r="CE465" i="2"/>
  <c r="CD465" i="2"/>
  <c r="CC465" i="2"/>
  <c r="CB465" i="2"/>
  <c r="CA465" i="2"/>
  <c r="BZ465" i="2"/>
  <c r="BY465" i="2"/>
  <c r="BR465" i="2"/>
  <c r="BQ465" i="2"/>
  <c r="BP465" i="2"/>
  <c r="BO465" i="2"/>
  <c r="BN465" i="2"/>
  <c r="BM465" i="2"/>
  <c r="BL465" i="2"/>
  <c r="BK465" i="2"/>
  <c r="BJ465" i="2"/>
  <c r="BI465" i="2"/>
  <c r="BD465" i="2"/>
  <c r="L465" i="2"/>
  <c r="I465" i="2"/>
  <c r="H465" i="2"/>
  <c r="E465" i="2"/>
  <c r="CH464" i="2"/>
  <c r="CG464" i="2"/>
  <c r="CF464" i="2"/>
  <c r="CE464" i="2"/>
  <c r="CD464" i="2"/>
  <c r="CC464" i="2"/>
  <c r="CB464" i="2"/>
  <c r="CA464" i="2"/>
  <c r="BZ464" i="2"/>
  <c r="BY464" i="2"/>
  <c r="BR464" i="2"/>
  <c r="BQ464" i="2"/>
  <c r="BP464" i="2"/>
  <c r="BO464" i="2"/>
  <c r="BN464" i="2"/>
  <c r="BM464" i="2"/>
  <c r="BL464" i="2"/>
  <c r="BK464" i="2"/>
  <c r="BJ464" i="2"/>
  <c r="BI464" i="2"/>
  <c r="BD464" i="2"/>
  <c r="L464" i="2"/>
  <c r="I464" i="2"/>
  <c r="H464" i="2"/>
  <c r="E464" i="2"/>
  <c r="CH463" i="2"/>
  <c r="CG463" i="2"/>
  <c r="CF463" i="2"/>
  <c r="CE463" i="2"/>
  <c r="CD463" i="2"/>
  <c r="CC463" i="2"/>
  <c r="CB463" i="2"/>
  <c r="CA463" i="2"/>
  <c r="BZ463" i="2"/>
  <c r="BY463" i="2"/>
  <c r="BR463" i="2"/>
  <c r="BQ463" i="2"/>
  <c r="BP463" i="2"/>
  <c r="BO463" i="2"/>
  <c r="BN463" i="2"/>
  <c r="BM463" i="2"/>
  <c r="BL463" i="2"/>
  <c r="BK463" i="2"/>
  <c r="BJ463" i="2"/>
  <c r="BI463" i="2"/>
  <c r="BD463" i="2"/>
  <c r="L463" i="2"/>
  <c r="I463" i="2"/>
  <c r="H463" i="2"/>
  <c r="E463" i="2"/>
  <c r="CH462" i="2"/>
  <c r="CG462" i="2"/>
  <c r="CF462" i="2"/>
  <c r="CE462" i="2"/>
  <c r="CD462" i="2"/>
  <c r="CC462" i="2"/>
  <c r="CB462" i="2"/>
  <c r="CA462" i="2"/>
  <c r="BZ462" i="2"/>
  <c r="BY462" i="2"/>
  <c r="BR462" i="2"/>
  <c r="BQ462" i="2"/>
  <c r="BP462" i="2"/>
  <c r="BO462" i="2"/>
  <c r="BN462" i="2"/>
  <c r="BM462" i="2"/>
  <c r="BL462" i="2"/>
  <c r="BK462" i="2"/>
  <c r="BJ462" i="2"/>
  <c r="BI462" i="2"/>
  <c r="BD462" i="2"/>
  <c r="L462" i="2"/>
  <c r="I462" i="2"/>
  <c r="H462" i="2"/>
  <c r="E462" i="2"/>
  <c r="CH461" i="2"/>
  <c r="CG461" i="2"/>
  <c r="CF461" i="2"/>
  <c r="CE461" i="2"/>
  <c r="CD461" i="2"/>
  <c r="CC461" i="2"/>
  <c r="CB461" i="2"/>
  <c r="CA461" i="2"/>
  <c r="BZ461" i="2"/>
  <c r="BY461" i="2"/>
  <c r="BR461" i="2"/>
  <c r="BQ461" i="2"/>
  <c r="BP461" i="2"/>
  <c r="BO461" i="2"/>
  <c r="BN461" i="2"/>
  <c r="BM461" i="2"/>
  <c r="BL461" i="2"/>
  <c r="BK461" i="2"/>
  <c r="BJ461" i="2"/>
  <c r="BI461" i="2"/>
  <c r="BD461" i="2"/>
  <c r="L461" i="2"/>
  <c r="I461" i="2"/>
  <c r="H461" i="2"/>
  <c r="E461" i="2"/>
  <c r="CH460" i="2"/>
  <c r="CG460" i="2"/>
  <c r="CF460" i="2"/>
  <c r="CE460" i="2"/>
  <c r="CD460" i="2"/>
  <c r="CC460" i="2"/>
  <c r="CB460" i="2"/>
  <c r="CA460" i="2"/>
  <c r="BZ460" i="2"/>
  <c r="BY460" i="2"/>
  <c r="BR460" i="2"/>
  <c r="BQ460" i="2"/>
  <c r="BP460" i="2"/>
  <c r="BO460" i="2"/>
  <c r="BN460" i="2"/>
  <c r="BM460" i="2"/>
  <c r="BL460" i="2"/>
  <c r="BK460" i="2"/>
  <c r="BJ460" i="2"/>
  <c r="BI460" i="2"/>
  <c r="BD460" i="2"/>
  <c r="L460" i="2"/>
  <c r="I460" i="2"/>
  <c r="H460" i="2"/>
  <c r="E460" i="2"/>
  <c r="CH459" i="2"/>
  <c r="CG459" i="2"/>
  <c r="CF459" i="2"/>
  <c r="CE459" i="2"/>
  <c r="CD459" i="2"/>
  <c r="CC459" i="2"/>
  <c r="CB459" i="2"/>
  <c r="CA459" i="2"/>
  <c r="BZ459" i="2"/>
  <c r="BY459" i="2"/>
  <c r="BR459" i="2"/>
  <c r="BQ459" i="2"/>
  <c r="BP459" i="2"/>
  <c r="BO459" i="2"/>
  <c r="BN459" i="2"/>
  <c r="BM459" i="2"/>
  <c r="BL459" i="2"/>
  <c r="BK459" i="2"/>
  <c r="BJ459" i="2"/>
  <c r="BI459" i="2"/>
  <c r="BD459" i="2"/>
  <c r="L459" i="2"/>
  <c r="I459" i="2"/>
  <c r="H459" i="2"/>
  <c r="E459" i="2"/>
  <c r="CH458" i="2"/>
  <c r="CG458" i="2"/>
  <c r="CF458" i="2"/>
  <c r="CE458" i="2"/>
  <c r="CD458" i="2"/>
  <c r="CC458" i="2"/>
  <c r="CB458" i="2"/>
  <c r="CA458" i="2"/>
  <c r="BZ458" i="2"/>
  <c r="BY458" i="2"/>
  <c r="BR458" i="2"/>
  <c r="BQ458" i="2"/>
  <c r="BP458" i="2"/>
  <c r="BO458" i="2"/>
  <c r="BN458" i="2"/>
  <c r="BM458" i="2"/>
  <c r="BL458" i="2"/>
  <c r="BK458" i="2"/>
  <c r="BJ458" i="2"/>
  <c r="BI458" i="2"/>
  <c r="BD458" i="2"/>
  <c r="L458" i="2"/>
  <c r="I458" i="2"/>
  <c r="H458" i="2"/>
  <c r="E458" i="2"/>
  <c r="CH457" i="2"/>
  <c r="CG457" i="2"/>
  <c r="CF457" i="2"/>
  <c r="CE457" i="2"/>
  <c r="CD457" i="2"/>
  <c r="CC457" i="2"/>
  <c r="CB457" i="2"/>
  <c r="CA457" i="2"/>
  <c r="BZ457" i="2"/>
  <c r="BY457" i="2"/>
  <c r="BR457" i="2"/>
  <c r="BQ457" i="2"/>
  <c r="BP457" i="2"/>
  <c r="BO457" i="2"/>
  <c r="BN457" i="2"/>
  <c r="BM457" i="2"/>
  <c r="BL457" i="2"/>
  <c r="BK457" i="2"/>
  <c r="BJ457" i="2"/>
  <c r="BI457" i="2"/>
  <c r="BD457" i="2"/>
  <c r="L457" i="2"/>
  <c r="I457" i="2"/>
  <c r="H457" i="2"/>
  <c r="E457" i="2"/>
  <c r="CH456" i="2"/>
  <c r="CG456" i="2"/>
  <c r="CF456" i="2"/>
  <c r="CE456" i="2"/>
  <c r="CD456" i="2"/>
  <c r="CC456" i="2"/>
  <c r="CB456" i="2"/>
  <c r="CA456" i="2"/>
  <c r="BZ456" i="2"/>
  <c r="BY456" i="2"/>
  <c r="BR456" i="2"/>
  <c r="BQ456" i="2"/>
  <c r="BP456" i="2"/>
  <c r="BO456" i="2"/>
  <c r="BN456" i="2"/>
  <c r="BM456" i="2"/>
  <c r="BL456" i="2"/>
  <c r="BK456" i="2"/>
  <c r="BJ456" i="2"/>
  <c r="BI456" i="2"/>
  <c r="BD456" i="2"/>
  <c r="L456" i="2"/>
  <c r="I456" i="2"/>
  <c r="H456" i="2"/>
  <c r="E456" i="2"/>
  <c r="CH455" i="2"/>
  <c r="CG455" i="2"/>
  <c r="CF455" i="2"/>
  <c r="CE455" i="2"/>
  <c r="CD455" i="2"/>
  <c r="CC455" i="2"/>
  <c r="CB455" i="2"/>
  <c r="CA455" i="2"/>
  <c r="BZ455" i="2"/>
  <c r="BY455" i="2"/>
  <c r="BR455" i="2"/>
  <c r="BQ455" i="2"/>
  <c r="BP455" i="2"/>
  <c r="BO455" i="2"/>
  <c r="BN455" i="2"/>
  <c r="BM455" i="2"/>
  <c r="BL455" i="2"/>
  <c r="BK455" i="2"/>
  <c r="BJ455" i="2"/>
  <c r="BI455" i="2"/>
  <c r="BD455" i="2"/>
  <c r="L455" i="2"/>
  <c r="I455" i="2"/>
  <c r="H455" i="2"/>
  <c r="E455" i="2"/>
  <c r="CH454" i="2"/>
  <c r="CG454" i="2"/>
  <c r="CF454" i="2"/>
  <c r="CE454" i="2"/>
  <c r="CD454" i="2"/>
  <c r="CC454" i="2"/>
  <c r="CB454" i="2"/>
  <c r="CA454" i="2"/>
  <c r="BZ454" i="2"/>
  <c r="BY454" i="2"/>
  <c r="BR454" i="2"/>
  <c r="BQ454" i="2"/>
  <c r="BP454" i="2"/>
  <c r="BO454" i="2"/>
  <c r="BN454" i="2"/>
  <c r="BM454" i="2"/>
  <c r="BL454" i="2"/>
  <c r="BK454" i="2"/>
  <c r="BJ454" i="2"/>
  <c r="BI454" i="2"/>
  <c r="BD454" i="2"/>
  <c r="L454" i="2"/>
  <c r="I454" i="2"/>
  <c r="H454" i="2"/>
  <c r="E454" i="2"/>
  <c r="CH453" i="2"/>
  <c r="CG453" i="2"/>
  <c r="CF453" i="2"/>
  <c r="CE453" i="2"/>
  <c r="CD453" i="2"/>
  <c r="CC453" i="2"/>
  <c r="CB453" i="2"/>
  <c r="CA453" i="2"/>
  <c r="BZ453" i="2"/>
  <c r="BY453" i="2"/>
  <c r="BR453" i="2"/>
  <c r="BQ453" i="2"/>
  <c r="BP453" i="2"/>
  <c r="BO453" i="2"/>
  <c r="BN453" i="2"/>
  <c r="BM453" i="2"/>
  <c r="BL453" i="2"/>
  <c r="BK453" i="2"/>
  <c r="BJ453" i="2"/>
  <c r="BI453" i="2"/>
  <c r="BD453" i="2"/>
  <c r="L453" i="2"/>
  <c r="I453" i="2"/>
  <c r="H453" i="2"/>
  <c r="E453" i="2"/>
  <c r="CH452" i="2"/>
  <c r="CG452" i="2"/>
  <c r="CF452" i="2"/>
  <c r="CE452" i="2"/>
  <c r="CD452" i="2"/>
  <c r="CC452" i="2"/>
  <c r="CB452" i="2"/>
  <c r="CA452" i="2"/>
  <c r="BZ452" i="2"/>
  <c r="BY452" i="2"/>
  <c r="BR452" i="2"/>
  <c r="BQ452" i="2"/>
  <c r="BP452" i="2"/>
  <c r="BO452" i="2"/>
  <c r="BN452" i="2"/>
  <c r="BM452" i="2"/>
  <c r="BL452" i="2"/>
  <c r="BK452" i="2"/>
  <c r="BJ452" i="2"/>
  <c r="BI452" i="2"/>
  <c r="BD452" i="2"/>
  <c r="L452" i="2"/>
  <c r="I452" i="2"/>
  <c r="H452" i="2"/>
  <c r="E452" i="2"/>
  <c r="CH451" i="2"/>
  <c r="CG451" i="2"/>
  <c r="CF451" i="2"/>
  <c r="CE451" i="2"/>
  <c r="CD451" i="2"/>
  <c r="CC451" i="2"/>
  <c r="CB451" i="2"/>
  <c r="CA451" i="2"/>
  <c r="BZ451" i="2"/>
  <c r="BY451" i="2"/>
  <c r="BR451" i="2"/>
  <c r="BQ451" i="2"/>
  <c r="BP451" i="2"/>
  <c r="BO451" i="2"/>
  <c r="BN451" i="2"/>
  <c r="BM451" i="2"/>
  <c r="BL451" i="2"/>
  <c r="BK451" i="2"/>
  <c r="BJ451" i="2"/>
  <c r="BI451" i="2"/>
  <c r="BD451" i="2"/>
  <c r="L451" i="2"/>
  <c r="I451" i="2"/>
  <c r="H451" i="2"/>
  <c r="E451" i="2"/>
  <c r="CH450" i="2"/>
  <c r="CG450" i="2"/>
  <c r="CF450" i="2"/>
  <c r="CE450" i="2"/>
  <c r="CD450" i="2"/>
  <c r="CC450" i="2"/>
  <c r="CB450" i="2"/>
  <c r="CA450" i="2"/>
  <c r="BZ450" i="2"/>
  <c r="BY450" i="2"/>
  <c r="BR450" i="2"/>
  <c r="BQ450" i="2"/>
  <c r="BP450" i="2"/>
  <c r="BO450" i="2"/>
  <c r="BN450" i="2"/>
  <c r="BM450" i="2"/>
  <c r="BL450" i="2"/>
  <c r="BK450" i="2"/>
  <c r="BJ450" i="2"/>
  <c r="BI450" i="2"/>
  <c r="BD450" i="2"/>
  <c r="L450" i="2"/>
  <c r="I450" i="2"/>
  <c r="H450" i="2"/>
  <c r="E450" i="2"/>
  <c r="CH449" i="2"/>
  <c r="CG449" i="2"/>
  <c r="CF449" i="2"/>
  <c r="CE449" i="2"/>
  <c r="CD449" i="2"/>
  <c r="CC449" i="2"/>
  <c r="CB449" i="2"/>
  <c r="CA449" i="2"/>
  <c r="BZ449" i="2"/>
  <c r="BY449" i="2"/>
  <c r="BR449" i="2"/>
  <c r="BQ449" i="2"/>
  <c r="BP449" i="2"/>
  <c r="BO449" i="2"/>
  <c r="BN449" i="2"/>
  <c r="BM449" i="2"/>
  <c r="BL449" i="2"/>
  <c r="BK449" i="2"/>
  <c r="BJ449" i="2"/>
  <c r="BI449" i="2"/>
  <c r="BD449" i="2"/>
  <c r="L449" i="2"/>
  <c r="I449" i="2"/>
  <c r="H449" i="2"/>
  <c r="E449" i="2"/>
  <c r="CH448" i="2"/>
  <c r="CG448" i="2"/>
  <c r="CF448" i="2"/>
  <c r="CE448" i="2"/>
  <c r="CD448" i="2"/>
  <c r="CC448" i="2"/>
  <c r="CB448" i="2"/>
  <c r="CA448" i="2"/>
  <c r="BZ448" i="2"/>
  <c r="BY448" i="2"/>
  <c r="BR448" i="2"/>
  <c r="BQ448" i="2"/>
  <c r="BP448" i="2"/>
  <c r="BO448" i="2"/>
  <c r="BN448" i="2"/>
  <c r="BM448" i="2"/>
  <c r="BL448" i="2"/>
  <c r="BK448" i="2"/>
  <c r="BJ448" i="2"/>
  <c r="BI448" i="2"/>
  <c r="BD448" i="2"/>
  <c r="L448" i="2"/>
  <c r="I448" i="2"/>
  <c r="H448" i="2"/>
  <c r="E448" i="2"/>
  <c r="CH447" i="2"/>
  <c r="CG447" i="2"/>
  <c r="CF447" i="2"/>
  <c r="CE447" i="2"/>
  <c r="CD447" i="2"/>
  <c r="CC447" i="2"/>
  <c r="CB447" i="2"/>
  <c r="CA447" i="2"/>
  <c r="BZ447" i="2"/>
  <c r="BY447" i="2"/>
  <c r="BR447" i="2"/>
  <c r="BQ447" i="2"/>
  <c r="BP447" i="2"/>
  <c r="BO447" i="2"/>
  <c r="BN447" i="2"/>
  <c r="BM447" i="2"/>
  <c r="BL447" i="2"/>
  <c r="BK447" i="2"/>
  <c r="BJ447" i="2"/>
  <c r="BI447" i="2"/>
  <c r="BD447" i="2"/>
  <c r="L447" i="2"/>
  <c r="I447" i="2"/>
  <c r="H447" i="2"/>
  <c r="E447" i="2"/>
  <c r="CH446" i="2"/>
  <c r="CG446" i="2"/>
  <c r="CF446" i="2"/>
  <c r="CE446" i="2"/>
  <c r="CD446" i="2"/>
  <c r="CC446" i="2"/>
  <c r="CB446" i="2"/>
  <c r="CA446" i="2"/>
  <c r="BZ446" i="2"/>
  <c r="BY446" i="2"/>
  <c r="BR446" i="2"/>
  <c r="BQ446" i="2"/>
  <c r="BP446" i="2"/>
  <c r="BO446" i="2"/>
  <c r="BN446" i="2"/>
  <c r="BM446" i="2"/>
  <c r="BL446" i="2"/>
  <c r="BK446" i="2"/>
  <c r="BJ446" i="2"/>
  <c r="BI446" i="2"/>
  <c r="BD446" i="2"/>
  <c r="L446" i="2"/>
  <c r="I446" i="2"/>
  <c r="H446" i="2"/>
  <c r="E446" i="2"/>
  <c r="CH445" i="2"/>
  <c r="CG445" i="2"/>
  <c r="CF445" i="2"/>
  <c r="CE445" i="2"/>
  <c r="CD445" i="2"/>
  <c r="CC445" i="2"/>
  <c r="CB445" i="2"/>
  <c r="CA445" i="2"/>
  <c r="BZ445" i="2"/>
  <c r="BY445" i="2"/>
  <c r="BR445" i="2"/>
  <c r="BQ445" i="2"/>
  <c r="BP445" i="2"/>
  <c r="BO445" i="2"/>
  <c r="BN445" i="2"/>
  <c r="BM445" i="2"/>
  <c r="BL445" i="2"/>
  <c r="BK445" i="2"/>
  <c r="BJ445" i="2"/>
  <c r="BI445" i="2"/>
  <c r="BD445" i="2"/>
  <c r="L445" i="2"/>
  <c r="I445" i="2"/>
  <c r="H445" i="2"/>
  <c r="E445" i="2"/>
  <c r="CH444" i="2"/>
  <c r="CG444" i="2"/>
  <c r="CF444" i="2"/>
  <c r="CE444" i="2"/>
  <c r="CD444" i="2"/>
  <c r="CC444" i="2"/>
  <c r="CB444" i="2"/>
  <c r="CA444" i="2"/>
  <c r="BZ444" i="2"/>
  <c r="BY444" i="2"/>
  <c r="BR444" i="2"/>
  <c r="BQ444" i="2"/>
  <c r="BP444" i="2"/>
  <c r="BO444" i="2"/>
  <c r="BN444" i="2"/>
  <c r="BM444" i="2"/>
  <c r="BL444" i="2"/>
  <c r="BK444" i="2"/>
  <c r="BJ444" i="2"/>
  <c r="BI444" i="2"/>
  <c r="BD444" i="2"/>
  <c r="L444" i="2"/>
  <c r="I444" i="2"/>
  <c r="H444" i="2"/>
  <c r="E444" i="2"/>
  <c r="CH443" i="2"/>
  <c r="CG443" i="2"/>
  <c r="CF443" i="2"/>
  <c r="CE443" i="2"/>
  <c r="CD443" i="2"/>
  <c r="CC443" i="2"/>
  <c r="CB443" i="2"/>
  <c r="CA443" i="2"/>
  <c r="BZ443" i="2"/>
  <c r="BY443" i="2"/>
  <c r="BR443" i="2"/>
  <c r="BQ443" i="2"/>
  <c r="BP443" i="2"/>
  <c r="BO443" i="2"/>
  <c r="BN443" i="2"/>
  <c r="BM443" i="2"/>
  <c r="BL443" i="2"/>
  <c r="BK443" i="2"/>
  <c r="BJ443" i="2"/>
  <c r="BI443" i="2"/>
  <c r="BD443" i="2"/>
  <c r="L443" i="2"/>
  <c r="I443" i="2"/>
  <c r="H443" i="2"/>
  <c r="E443" i="2"/>
  <c r="CH442" i="2"/>
  <c r="CG442" i="2"/>
  <c r="CF442" i="2"/>
  <c r="CE442" i="2"/>
  <c r="CD442" i="2"/>
  <c r="CC442" i="2"/>
  <c r="CB442" i="2"/>
  <c r="CA442" i="2"/>
  <c r="BZ442" i="2"/>
  <c r="BY442" i="2"/>
  <c r="BR442" i="2"/>
  <c r="BQ442" i="2"/>
  <c r="BP442" i="2"/>
  <c r="BO442" i="2"/>
  <c r="BN442" i="2"/>
  <c r="BM442" i="2"/>
  <c r="BL442" i="2"/>
  <c r="BK442" i="2"/>
  <c r="BJ442" i="2"/>
  <c r="BI442" i="2"/>
  <c r="BD442" i="2"/>
  <c r="L442" i="2"/>
  <c r="I442" i="2"/>
  <c r="H442" i="2"/>
  <c r="E442" i="2"/>
  <c r="CH441" i="2"/>
  <c r="CG441" i="2"/>
  <c r="CF441" i="2"/>
  <c r="CE441" i="2"/>
  <c r="CD441" i="2"/>
  <c r="CC441" i="2"/>
  <c r="CB441" i="2"/>
  <c r="CA441" i="2"/>
  <c r="BZ441" i="2"/>
  <c r="BY441" i="2"/>
  <c r="BR441" i="2"/>
  <c r="BQ441" i="2"/>
  <c r="BP441" i="2"/>
  <c r="BO441" i="2"/>
  <c r="BN441" i="2"/>
  <c r="BM441" i="2"/>
  <c r="BL441" i="2"/>
  <c r="BK441" i="2"/>
  <c r="BJ441" i="2"/>
  <c r="BI441" i="2"/>
  <c r="BD441" i="2"/>
  <c r="L441" i="2"/>
  <c r="I441" i="2"/>
  <c r="H441" i="2"/>
  <c r="E441" i="2"/>
  <c r="CH440" i="2"/>
  <c r="CG440" i="2"/>
  <c r="CF440" i="2"/>
  <c r="CE440" i="2"/>
  <c r="CD440" i="2"/>
  <c r="CC440" i="2"/>
  <c r="CB440" i="2"/>
  <c r="CA440" i="2"/>
  <c r="BZ440" i="2"/>
  <c r="BY440" i="2"/>
  <c r="BR440" i="2"/>
  <c r="BQ440" i="2"/>
  <c r="BP440" i="2"/>
  <c r="BO440" i="2"/>
  <c r="BN440" i="2"/>
  <c r="BM440" i="2"/>
  <c r="BL440" i="2"/>
  <c r="BK440" i="2"/>
  <c r="BJ440" i="2"/>
  <c r="BI440" i="2"/>
  <c r="BD440" i="2"/>
  <c r="L440" i="2"/>
  <c r="I440" i="2"/>
  <c r="H440" i="2"/>
  <c r="E440" i="2"/>
  <c r="CH439" i="2"/>
  <c r="CG439" i="2"/>
  <c r="CF439" i="2"/>
  <c r="CE439" i="2"/>
  <c r="CD439" i="2"/>
  <c r="CC439" i="2"/>
  <c r="CB439" i="2"/>
  <c r="CA439" i="2"/>
  <c r="BZ439" i="2"/>
  <c r="BY439" i="2"/>
  <c r="BR439" i="2"/>
  <c r="BQ439" i="2"/>
  <c r="BP439" i="2"/>
  <c r="BO439" i="2"/>
  <c r="BN439" i="2"/>
  <c r="BM439" i="2"/>
  <c r="BL439" i="2"/>
  <c r="BK439" i="2"/>
  <c r="BJ439" i="2"/>
  <c r="BI439" i="2"/>
  <c r="BD439" i="2"/>
  <c r="L439" i="2"/>
  <c r="I439" i="2"/>
  <c r="H439" i="2"/>
  <c r="E439" i="2"/>
  <c r="CH438" i="2"/>
  <c r="CG438" i="2"/>
  <c r="CF438" i="2"/>
  <c r="CE438" i="2"/>
  <c r="CD438" i="2"/>
  <c r="CC438" i="2"/>
  <c r="CB438" i="2"/>
  <c r="CA438" i="2"/>
  <c r="BZ438" i="2"/>
  <c r="BY438" i="2"/>
  <c r="BR438" i="2"/>
  <c r="BQ438" i="2"/>
  <c r="BP438" i="2"/>
  <c r="BO438" i="2"/>
  <c r="BN438" i="2"/>
  <c r="BM438" i="2"/>
  <c r="BL438" i="2"/>
  <c r="BK438" i="2"/>
  <c r="BJ438" i="2"/>
  <c r="BI438" i="2"/>
  <c r="BD438" i="2"/>
  <c r="L438" i="2"/>
  <c r="I438" i="2"/>
  <c r="H438" i="2"/>
  <c r="E438" i="2"/>
  <c r="CH437" i="2"/>
  <c r="CG437" i="2"/>
  <c r="CF437" i="2"/>
  <c r="CE437" i="2"/>
  <c r="CD437" i="2"/>
  <c r="CC437" i="2"/>
  <c r="CB437" i="2"/>
  <c r="CA437" i="2"/>
  <c r="BZ437" i="2"/>
  <c r="BY437" i="2"/>
  <c r="BR437" i="2"/>
  <c r="BQ437" i="2"/>
  <c r="BP437" i="2"/>
  <c r="BO437" i="2"/>
  <c r="BN437" i="2"/>
  <c r="BM437" i="2"/>
  <c r="BL437" i="2"/>
  <c r="BK437" i="2"/>
  <c r="BJ437" i="2"/>
  <c r="BI437" i="2"/>
  <c r="BD437" i="2"/>
  <c r="L437" i="2"/>
  <c r="I437" i="2"/>
  <c r="H437" i="2"/>
  <c r="E437" i="2"/>
  <c r="CH436" i="2"/>
  <c r="CG436" i="2"/>
  <c r="CF436" i="2"/>
  <c r="CE436" i="2"/>
  <c r="CD436" i="2"/>
  <c r="CC436" i="2"/>
  <c r="CB436" i="2"/>
  <c r="CA436" i="2"/>
  <c r="BZ436" i="2"/>
  <c r="BY436" i="2"/>
  <c r="BR436" i="2"/>
  <c r="BQ436" i="2"/>
  <c r="BP436" i="2"/>
  <c r="BO436" i="2"/>
  <c r="BN436" i="2"/>
  <c r="BM436" i="2"/>
  <c r="BL436" i="2"/>
  <c r="BK436" i="2"/>
  <c r="BJ436" i="2"/>
  <c r="BI436" i="2"/>
  <c r="BD436" i="2"/>
  <c r="L436" i="2"/>
  <c r="I436" i="2"/>
  <c r="H436" i="2"/>
  <c r="E436" i="2"/>
  <c r="CH435" i="2"/>
  <c r="CG435" i="2"/>
  <c r="CF435" i="2"/>
  <c r="CE435" i="2"/>
  <c r="CD435" i="2"/>
  <c r="CC435" i="2"/>
  <c r="CB435" i="2"/>
  <c r="CA435" i="2"/>
  <c r="BZ435" i="2"/>
  <c r="BY435" i="2"/>
  <c r="BR435" i="2"/>
  <c r="BQ435" i="2"/>
  <c r="BP435" i="2"/>
  <c r="BO435" i="2"/>
  <c r="BN435" i="2"/>
  <c r="BM435" i="2"/>
  <c r="BL435" i="2"/>
  <c r="BK435" i="2"/>
  <c r="BJ435" i="2"/>
  <c r="BI435" i="2"/>
  <c r="BD435" i="2"/>
  <c r="L435" i="2"/>
  <c r="I435" i="2"/>
  <c r="H435" i="2"/>
  <c r="E435" i="2"/>
  <c r="CH434" i="2"/>
  <c r="CG434" i="2"/>
  <c r="CF434" i="2"/>
  <c r="CE434" i="2"/>
  <c r="CD434" i="2"/>
  <c r="CC434" i="2"/>
  <c r="CB434" i="2"/>
  <c r="CA434" i="2"/>
  <c r="BZ434" i="2"/>
  <c r="BY434" i="2"/>
  <c r="BR434" i="2"/>
  <c r="BQ434" i="2"/>
  <c r="BP434" i="2"/>
  <c r="BO434" i="2"/>
  <c r="BN434" i="2"/>
  <c r="BM434" i="2"/>
  <c r="BL434" i="2"/>
  <c r="BK434" i="2"/>
  <c r="BJ434" i="2"/>
  <c r="BI434" i="2"/>
  <c r="BD434" i="2"/>
  <c r="L434" i="2"/>
  <c r="I434" i="2"/>
  <c r="H434" i="2"/>
  <c r="E434" i="2"/>
  <c r="CH433" i="2"/>
  <c r="CG433" i="2"/>
  <c r="CF433" i="2"/>
  <c r="CE433" i="2"/>
  <c r="CD433" i="2"/>
  <c r="CC433" i="2"/>
  <c r="CB433" i="2"/>
  <c r="CA433" i="2"/>
  <c r="BZ433" i="2"/>
  <c r="BY433" i="2"/>
  <c r="BR433" i="2"/>
  <c r="BQ433" i="2"/>
  <c r="BP433" i="2"/>
  <c r="BO433" i="2"/>
  <c r="BN433" i="2"/>
  <c r="BM433" i="2"/>
  <c r="BL433" i="2"/>
  <c r="BK433" i="2"/>
  <c r="BJ433" i="2"/>
  <c r="BI433" i="2"/>
  <c r="BD433" i="2"/>
  <c r="L433" i="2"/>
  <c r="I433" i="2"/>
  <c r="H433" i="2"/>
  <c r="E433" i="2"/>
  <c r="CH432" i="2"/>
  <c r="CG432" i="2"/>
  <c r="CF432" i="2"/>
  <c r="CE432" i="2"/>
  <c r="CD432" i="2"/>
  <c r="CC432" i="2"/>
  <c r="CB432" i="2"/>
  <c r="CA432" i="2"/>
  <c r="BZ432" i="2"/>
  <c r="BY432" i="2"/>
  <c r="BR432" i="2"/>
  <c r="BQ432" i="2"/>
  <c r="BP432" i="2"/>
  <c r="BO432" i="2"/>
  <c r="BN432" i="2"/>
  <c r="BM432" i="2"/>
  <c r="BL432" i="2"/>
  <c r="BK432" i="2"/>
  <c r="BJ432" i="2"/>
  <c r="BI432" i="2"/>
  <c r="BD432" i="2"/>
  <c r="L432" i="2"/>
  <c r="I432" i="2"/>
  <c r="H432" i="2"/>
  <c r="E432" i="2"/>
  <c r="CH431" i="2"/>
  <c r="CG431" i="2"/>
  <c r="CF431" i="2"/>
  <c r="CE431" i="2"/>
  <c r="CD431" i="2"/>
  <c r="CC431" i="2"/>
  <c r="CB431" i="2"/>
  <c r="CA431" i="2"/>
  <c r="BZ431" i="2"/>
  <c r="BY431" i="2"/>
  <c r="BR431" i="2"/>
  <c r="BQ431" i="2"/>
  <c r="BP431" i="2"/>
  <c r="BO431" i="2"/>
  <c r="BN431" i="2"/>
  <c r="BM431" i="2"/>
  <c r="BL431" i="2"/>
  <c r="BK431" i="2"/>
  <c r="BJ431" i="2"/>
  <c r="BI431" i="2"/>
  <c r="BD431" i="2"/>
  <c r="L431" i="2"/>
  <c r="I431" i="2"/>
  <c r="H431" i="2"/>
  <c r="E431" i="2"/>
  <c r="CH430" i="2"/>
  <c r="CG430" i="2"/>
  <c r="CF430" i="2"/>
  <c r="CE430" i="2"/>
  <c r="CD430" i="2"/>
  <c r="CC430" i="2"/>
  <c r="CB430" i="2"/>
  <c r="CA430" i="2"/>
  <c r="BZ430" i="2"/>
  <c r="BY430" i="2"/>
  <c r="BR430" i="2"/>
  <c r="BQ430" i="2"/>
  <c r="BP430" i="2"/>
  <c r="BO430" i="2"/>
  <c r="BN430" i="2"/>
  <c r="BM430" i="2"/>
  <c r="BL430" i="2"/>
  <c r="BK430" i="2"/>
  <c r="BJ430" i="2"/>
  <c r="BI430" i="2"/>
  <c r="BD430" i="2"/>
  <c r="L430" i="2"/>
  <c r="I430" i="2"/>
  <c r="H430" i="2"/>
  <c r="E430" i="2"/>
  <c r="CH429" i="2"/>
  <c r="CG429" i="2"/>
  <c r="CF429" i="2"/>
  <c r="CE429" i="2"/>
  <c r="CD429" i="2"/>
  <c r="CC429" i="2"/>
  <c r="CB429" i="2"/>
  <c r="CA429" i="2"/>
  <c r="BZ429" i="2"/>
  <c r="BY429" i="2"/>
  <c r="BR429" i="2"/>
  <c r="BQ429" i="2"/>
  <c r="BP429" i="2"/>
  <c r="BO429" i="2"/>
  <c r="BN429" i="2"/>
  <c r="BM429" i="2"/>
  <c r="BL429" i="2"/>
  <c r="BK429" i="2"/>
  <c r="BJ429" i="2"/>
  <c r="BI429" i="2"/>
  <c r="BD429" i="2"/>
  <c r="L429" i="2"/>
  <c r="I429" i="2"/>
  <c r="H429" i="2"/>
  <c r="E429" i="2"/>
  <c r="CH428" i="2"/>
  <c r="CG428" i="2"/>
  <c r="CF428" i="2"/>
  <c r="CE428" i="2"/>
  <c r="CD428" i="2"/>
  <c r="CC428" i="2"/>
  <c r="CB428" i="2"/>
  <c r="CA428" i="2"/>
  <c r="BZ428" i="2"/>
  <c r="BY428" i="2"/>
  <c r="BR428" i="2"/>
  <c r="BQ428" i="2"/>
  <c r="BP428" i="2"/>
  <c r="BO428" i="2"/>
  <c r="BN428" i="2"/>
  <c r="BM428" i="2"/>
  <c r="BL428" i="2"/>
  <c r="BK428" i="2"/>
  <c r="BJ428" i="2"/>
  <c r="BI428" i="2"/>
  <c r="BD428" i="2"/>
  <c r="L428" i="2"/>
  <c r="I428" i="2"/>
  <c r="H428" i="2"/>
  <c r="E428" i="2"/>
  <c r="CH427" i="2"/>
  <c r="CG427" i="2"/>
  <c r="CF427" i="2"/>
  <c r="CE427" i="2"/>
  <c r="CD427" i="2"/>
  <c r="CC427" i="2"/>
  <c r="CB427" i="2"/>
  <c r="CA427" i="2"/>
  <c r="BZ427" i="2"/>
  <c r="BY427" i="2"/>
  <c r="BR427" i="2"/>
  <c r="BQ427" i="2"/>
  <c r="BP427" i="2"/>
  <c r="BO427" i="2"/>
  <c r="BN427" i="2"/>
  <c r="BM427" i="2"/>
  <c r="BL427" i="2"/>
  <c r="BK427" i="2"/>
  <c r="BJ427" i="2"/>
  <c r="BI427" i="2"/>
  <c r="BD427" i="2"/>
  <c r="L427" i="2"/>
  <c r="I427" i="2"/>
  <c r="H427" i="2"/>
  <c r="E427" i="2"/>
  <c r="CH426" i="2"/>
  <c r="CG426" i="2"/>
  <c r="CF426" i="2"/>
  <c r="CE426" i="2"/>
  <c r="CD426" i="2"/>
  <c r="CC426" i="2"/>
  <c r="CB426" i="2"/>
  <c r="CA426" i="2"/>
  <c r="BZ426" i="2"/>
  <c r="BY426" i="2"/>
  <c r="BR426" i="2"/>
  <c r="BQ426" i="2"/>
  <c r="BP426" i="2"/>
  <c r="BO426" i="2"/>
  <c r="BN426" i="2"/>
  <c r="BM426" i="2"/>
  <c r="BL426" i="2"/>
  <c r="BK426" i="2"/>
  <c r="BJ426" i="2"/>
  <c r="BI426" i="2"/>
  <c r="BD426" i="2"/>
  <c r="L426" i="2"/>
  <c r="I426" i="2"/>
  <c r="H426" i="2"/>
  <c r="E426" i="2"/>
  <c r="CH425" i="2"/>
  <c r="CG425" i="2"/>
  <c r="CF425" i="2"/>
  <c r="CE425" i="2"/>
  <c r="CD425" i="2"/>
  <c r="CC425" i="2"/>
  <c r="CB425" i="2"/>
  <c r="CA425" i="2"/>
  <c r="BZ425" i="2"/>
  <c r="BY425" i="2"/>
  <c r="BR425" i="2"/>
  <c r="BQ425" i="2"/>
  <c r="BP425" i="2"/>
  <c r="BO425" i="2"/>
  <c r="BN425" i="2"/>
  <c r="BM425" i="2"/>
  <c r="BL425" i="2"/>
  <c r="BK425" i="2"/>
  <c r="BJ425" i="2"/>
  <c r="BI425" i="2"/>
  <c r="BD425" i="2"/>
  <c r="L425" i="2"/>
  <c r="I425" i="2"/>
  <c r="H425" i="2"/>
  <c r="E425" i="2"/>
  <c r="CH424" i="2"/>
  <c r="CG424" i="2"/>
  <c r="CF424" i="2"/>
  <c r="CE424" i="2"/>
  <c r="CD424" i="2"/>
  <c r="CC424" i="2"/>
  <c r="CB424" i="2"/>
  <c r="CA424" i="2"/>
  <c r="BZ424" i="2"/>
  <c r="BY424" i="2"/>
  <c r="BR424" i="2"/>
  <c r="BQ424" i="2"/>
  <c r="BP424" i="2"/>
  <c r="BO424" i="2"/>
  <c r="BN424" i="2"/>
  <c r="BM424" i="2"/>
  <c r="BL424" i="2"/>
  <c r="BK424" i="2"/>
  <c r="BJ424" i="2"/>
  <c r="BI424" i="2"/>
  <c r="BD424" i="2"/>
  <c r="L424" i="2"/>
  <c r="I424" i="2"/>
  <c r="H424" i="2"/>
  <c r="E424" i="2"/>
  <c r="CH423" i="2"/>
  <c r="CG423" i="2"/>
  <c r="CF423" i="2"/>
  <c r="CE423" i="2"/>
  <c r="CD423" i="2"/>
  <c r="CC423" i="2"/>
  <c r="CB423" i="2"/>
  <c r="CA423" i="2"/>
  <c r="BZ423" i="2"/>
  <c r="BY423" i="2"/>
  <c r="BR423" i="2"/>
  <c r="BQ423" i="2"/>
  <c r="BP423" i="2"/>
  <c r="BO423" i="2"/>
  <c r="BN423" i="2"/>
  <c r="BM423" i="2"/>
  <c r="BL423" i="2"/>
  <c r="BK423" i="2"/>
  <c r="BJ423" i="2"/>
  <c r="BI423" i="2"/>
  <c r="BD423" i="2"/>
  <c r="L423" i="2"/>
  <c r="I423" i="2"/>
  <c r="H423" i="2"/>
  <c r="E423" i="2"/>
  <c r="CH422" i="2"/>
  <c r="CG422" i="2"/>
  <c r="CF422" i="2"/>
  <c r="CE422" i="2"/>
  <c r="CD422" i="2"/>
  <c r="CC422" i="2"/>
  <c r="CB422" i="2"/>
  <c r="CA422" i="2"/>
  <c r="BZ422" i="2"/>
  <c r="BY422" i="2"/>
  <c r="BR422" i="2"/>
  <c r="BQ422" i="2"/>
  <c r="BP422" i="2"/>
  <c r="BO422" i="2"/>
  <c r="BN422" i="2"/>
  <c r="BM422" i="2"/>
  <c r="BL422" i="2"/>
  <c r="BK422" i="2"/>
  <c r="BJ422" i="2"/>
  <c r="BI422" i="2"/>
  <c r="BD422" i="2"/>
  <c r="L422" i="2"/>
  <c r="I422" i="2"/>
  <c r="H422" i="2"/>
  <c r="E422" i="2"/>
  <c r="CH421" i="2"/>
  <c r="CG421" i="2"/>
  <c r="CF421" i="2"/>
  <c r="CE421" i="2"/>
  <c r="CD421" i="2"/>
  <c r="CC421" i="2"/>
  <c r="CB421" i="2"/>
  <c r="CA421" i="2"/>
  <c r="BZ421" i="2"/>
  <c r="BY421" i="2"/>
  <c r="BR421" i="2"/>
  <c r="BQ421" i="2"/>
  <c r="BP421" i="2"/>
  <c r="BO421" i="2"/>
  <c r="BN421" i="2"/>
  <c r="BM421" i="2"/>
  <c r="BL421" i="2"/>
  <c r="BK421" i="2"/>
  <c r="BJ421" i="2"/>
  <c r="BI421" i="2"/>
  <c r="BD421" i="2"/>
  <c r="L421" i="2"/>
  <c r="I421" i="2"/>
  <c r="H421" i="2"/>
  <c r="E421" i="2"/>
  <c r="CH420" i="2"/>
  <c r="CG420" i="2"/>
  <c r="CF420" i="2"/>
  <c r="CE420" i="2"/>
  <c r="CD420" i="2"/>
  <c r="CC420" i="2"/>
  <c r="CB420" i="2"/>
  <c r="CA420" i="2"/>
  <c r="BZ420" i="2"/>
  <c r="BY420" i="2"/>
  <c r="BR420" i="2"/>
  <c r="BQ420" i="2"/>
  <c r="BP420" i="2"/>
  <c r="BO420" i="2"/>
  <c r="BN420" i="2"/>
  <c r="BM420" i="2"/>
  <c r="BL420" i="2"/>
  <c r="BK420" i="2"/>
  <c r="BJ420" i="2"/>
  <c r="BI420" i="2"/>
  <c r="BD420" i="2"/>
  <c r="L420" i="2"/>
  <c r="I420" i="2"/>
  <c r="H420" i="2"/>
  <c r="E420" i="2"/>
  <c r="CH419" i="2"/>
  <c r="CG419" i="2"/>
  <c r="CF419" i="2"/>
  <c r="CE419" i="2"/>
  <c r="CD419" i="2"/>
  <c r="CC419" i="2"/>
  <c r="CB419" i="2"/>
  <c r="CA419" i="2"/>
  <c r="BZ419" i="2"/>
  <c r="BY419" i="2"/>
  <c r="BR419" i="2"/>
  <c r="BQ419" i="2"/>
  <c r="BP419" i="2"/>
  <c r="BO419" i="2"/>
  <c r="BN419" i="2"/>
  <c r="BM419" i="2"/>
  <c r="BL419" i="2"/>
  <c r="BK419" i="2"/>
  <c r="BJ419" i="2"/>
  <c r="BI419" i="2"/>
  <c r="BD419" i="2"/>
  <c r="L419" i="2"/>
  <c r="I419" i="2"/>
  <c r="H419" i="2"/>
  <c r="E419" i="2"/>
  <c r="CH418" i="2"/>
  <c r="CG418" i="2"/>
  <c r="CF418" i="2"/>
  <c r="CE418" i="2"/>
  <c r="CD418" i="2"/>
  <c r="CC418" i="2"/>
  <c r="CB418" i="2"/>
  <c r="CA418" i="2"/>
  <c r="BZ418" i="2"/>
  <c r="BY418" i="2"/>
  <c r="BR418" i="2"/>
  <c r="BQ418" i="2"/>
  <c r="BP418" i="2"/>
  <c r="BO418" i="2"/>
  <c r="BN418" i="2"/>
  <c r="BM418" i="2"/>
  <c r="BL418" i="2"/>
  <c r="BK418" i="2"/>
  <c r="BJ418" i="2"/>
  <c r="BI418" i="2"/>
  <c r="BD418" i="2"/>
  <c r="L418" i="2"/>
  <c r="I418" i="2"/>
  <c r="H418" i="2"/>
  <c r="E418" i="2"/>
  <c r="CH417" i="2"/>
  <c r="CG417" i="2"/>
  <c r="CF417" i="2"/>
  <c r="CE417" i="2"/>
  <c r="CD417" i="2"/>
  <c r="CC417" i="2"/>
  <c r="CB417" i="2"/>
  <c r="CA417" i="2"/>
  <c r="BZ417" i="2"/>
  <c r="BY417" i="2"/>
  <c r="BR417" i="2"/>
  <c r="BQ417" i="2"/>
  <c r="BP417" i="2"/>
  <c r="BO417" i="2"/>
  <c r="BN417" i="2"/>
  <c r="BM417" i="2"/>
  <c r="BL417" i="2"/>
  <c r="BK417" i="2"/>
  <c r="BJ417" i="2"/>
  <c r="BI417" i="2"/>
  <c r="BD417" i="2"/>
  <c r="L417" i="2"/>
  <c r="I417" i="2"/>
  <c r="H417" i="2"/>
  <c r="E417" i="2"/>
  <c r="CH416" i="2"/>
  <c r="CG416" i="2"/>
  <c r="CF416" i="2"/>
  <c r="CE416" i="2"/>
  <c r="CD416" i="2"/>
  <c r="CC416" i="2"/>
  <c r="CB416" i="2"/>
  <c r="CA416" i="2"/>
  <c r="BZ416" i="2"/>
  <c r="BY416" i="2"/>
  <c r="BR416" i="2"/>
  <c r="BQ416" i="2"/>
  <c r="BP416" i="2"/>
  <c r="BO416" i="2"/>
  <c r="BN416" i="2"/>
  <c r="BM416" i="2"/>
  <c r="BL416" i="2"/>
  <c r="BK416" i="2"/>
  <c r="BJ416" i="2"/>
  <c r="BI416" i="2"/>
  <c r="BD416" i="2"/>
  <c r="L416" i="2"/>
  <c r="I416" i="2"/>
  <c r="H416" i="2"/>
  <c r="E416" i="2"/>
  <c r="CH415" i="2"/>
  <c r="CG415" i="2"/>
  <c r="CF415" i="2"/>
  <c r="CE415" i="2"/>
  <c r="CD415" i="2"/>
  <c r="CC415" i="2"/>
  <c r="CB415" i="2"/>
  <c r="CA415" i="2"/>
  <c r="BZ415" i="2"/>
  <c r="BY415" i="2"/>
  <c r="BR415" i="2"/>
  <c r="BQ415" i="2"/>
  <c r="BP415" i="2"/>
  <c r="BO415" i="2"/>
  <c r="BN415" i="2"/>
  <c r="BM415" i="2"/>
  <c r="BL415" i="2"/>
  <c r="BK415" i="2"/>
  <c r="BJ415" i="2"/>
  <c r="BI415" i="2"/>
  <c r="BD415" i="2"/>
  <c r="L415" i="2"/>
  <c r="I415" i="2"/>
  <c r="H415" i="2"/>
  <c r="E415" i="2"/>
  <c r="CH414" i="2"/>
  <c r="CG414" i="2"/>
  <c r="CF414" i="2"/>
  <c r="CE414" i="2"/>
  <c r="CD414" i="2"/>
  <c r="CC414" i="2"/>
  <c r="CB414" i="2"/>
  <c r="CA414" i="2"/>
  <c r="BZ414" i="2"/>
  <c r="BY414" i="2"/>
  <c r="BR414" i="2"/>
  <c r="BQ414" i="2"/>
  <c r="BP414" i="2"/>
  <c r="BO414" i="2"/>
  <c r="BN414" i="2"/>
  <c r="BM414" i="2"/>
  <c r="BL414" i="2"/>
  <c r="BK414" i="2"/>
  <c r="BJ414" i="2"/>
  <c r="BI414" i="2"/>
  <c r="BD414" i="2"/>
  <c r="L414" i="2"/>
  <c r="I414" i="2"/>
  <c r="H414" i="2"/>
  <c r="E414" i="2"/>
  <c r="CH413" i="2"/>
  <c r="CG413" i="2"/>
  <c r="CF413" i="2"/>
  <c r="CE413" i="2"/>
  <c r="CD413" i="2"/>
  <c r="CC413" i="2"/>
  <c r="CB413" i="2"/>
  <c r="CA413" i="2"/>
  <c r="BZ413" i="2"/>
  <c r="BY413" i="2"/>
  <c r="BR413" i="2"/>
  <c r="BQ413" i="2"/>
  <c r="BP413" i="2"/>
  <c r="BO413" i="2"/>
  <c r="BN413" i="2"/>
  <c r="BM413" i="2"/>
  <c r="BL413" i="2"/>
  <c r="BK413" i="2"/>
  <c r="BJ413" i="2"/>
  <c r="BI413" i="2"/>
  <c r="BD413" i="2"/>
  <c r="L413" i="2"/>
  <c r="I413" i="2"/>
  <c r="H413" i="2"/>
  <c r="E413" i="2"/>
  <c r="CH412" i="2"/>
  <c r="CG412" i="2"/>
  <c r="CF412" i="2"/>
  <c r="CE412" i="2"/>
  <c r="CD412" i="2"/>
  <c r="CC412" i="2"/>
  <c r="CB412" i="2"/>
  <c r="CA412" i="2"/>
  <c r="BZ412" i="2"/>
  <c r="BY412" i="2"/>
  <c r="BR412" i="2"/>
  <c r="BQ412" i="2"/>
  <c r="BP412" i="2"/>
  <c r="BO412" i="2"/>
  <c r="BN412" i="2"/>
  <c r="BM412" i="2"/>
  <c r="BL412" i="2"/>
  <c r="BK412" i="2"/>
  <c r="BJ412" i="2"/>
  <c r="BI412" i="2"/>
  <c r="BD412" i="2"/>
  <c r="L412" i="2"/>
  <c r="I412" i="2"/>
  <c r="H412" i="2"/>
  <c r="E412" i="2"/>
  <c r="CH411" i="2"/>
  <c r="CG411" i="2"/>
  <c r="CF411" i="2"/>
  <c r="CE411" i="2"/>
  <c r="CD411" i="2"/>
  <c r="CC411" i="2"/>
  <c r="CB411" i="2"/>
  <c r="CA411" i="2"/>
  <c r="BZ411" i="2"/>
  <c r="BY411" i="2"/>
  <c r="BR411" i="2"/>
  <c r="BQ411" i="2"/>
  <c r="BP411" i="2"/>
  <c r="BO411" i="2"/>
  <c r="BN411" i="2"/>
  <c r="BM411" i="2"/>
  <c r="BL411" i="2"/>
  <c r="BK411" i="2"/>
  <c r="BJ411" i="2"/>
  <c r="BI411" i="2"/>
  <c r="BD411" i="2"/>
  <c r="L411" i="2"/>
  <c r="I411" i="2"/>
  <c r="H411" i="2"/>
  <c r="E411" i="2"/>
  <c r="CH410" i="2"/>
  <c r="CG410" i="2"/>
  <c r="CF410" i="2"/>
  <c r="CE410" i="2"/>
  <c r="CD410" i="2"/>
  <c r="CC410" i="2"/>
  <c r="CB410" i="2"/>
  <c r="CA410" i="2"/>
  <c r="BZ410" i="2"/>
  <c r="BY410" i="2"/>
  <c r="BR410" i="2"/>
  <c r="BQ410" i="2"/>
  <c r="BP410" i="2"/>
  <c r="BO410" i="2"/>
  <c r="BN410" i="2"/>
  <c r="BM410" i="2"/>
  <c r="BL410" i="2"/>
  <c r="BK410" i="2"/>
  <c r="BJ410" i="2"/>
  <c r="BI410" i="2"/>
  <c r="BD410" i="2"/>
  <c r="L410" i="2"/>
  <c r="I410" i="2"/>
  <c r="H410" i="2"/>
  <c r="E410" i="2"/>
  <c r="CH409" i="2"/>
  <c r="CG409" i="2"/>
  <c r="CF409" i="2"/>
  <c r="CE409" i="2"/>
  <c r="CD409" i="2"/>
  <c r="CC409" i="2"/>
  <c r="CB409" i="2"/>
  <c r="CA409" i="2"/>
  <c r="BZ409" i="2"/>
  <c r="BY409" i="2"/>
  <c r="BR409" i="2"/>
  <c r="BQ409" i="2"/>
  <c r="BP409" i="2"/>
  <c r="BO409" i="2"/>
  <c r="BN409" i="2"/>
  <c r="BM409" i="2"/>
  <c r="BL409" i="2"/>
  <c r="BK409" i="2"/>
  <c r="BJ409" i="2"/>
  <c r="BI409" i="2"/>
  <c r="BD409" i="2"/>
  <c r="L409" i="2"/>
  <c r="I409" i="2"/>
  <c r="H409" i="2"/>
  <c r="E409" i="2"/>
  <c r="CH408" i="2"/>
  <c r="CG408" i="2"/>
  <c r="CF408" i="2"/>
  <c r="CE408" i="2"/>
  <c r="CD408" i="2"/>
  <c r="CC408" i="2"/>
  <c r="CB408" i="2"/>
  <c r="CA408" i="2"/>
  <c r="BZ408" i="2"/>
  <c r="BY408" i="2"/>
  <c r="BR408" i="2"/>
  <c r="BQ408" i="2"/>
  <c r="BP408" i="2"/>
  <c r="BO408" i="2"/>
  <c r="BN408" i="2"/>
  <c r="BM408" i="2"/>
  <c r="BL408" i="2"/>
  <c r="BK408" i="2"/>
  <c r="BJ408" i="2"/>
  <c r="BI408" i="2"/>
  <c r="BD408" i="2"/>
  <c r="L408" i="2"/>
  <c r="I408" i="2"/>
  <c r="H408" i="2"/>
  <c r="E408" i="2"/>
  <c r="CH407" i="2"/>
  <c r="CG407" i="2"/>
  <c r="CF407" i="2"/>
  <c r="CE407" i="2"/>
  <c r="CD407" i="2"/>
  <c r="CC407" i="2"/>
  <c r="CB407" i="2"/>
  <c r="CA407" i="2"/>
  <c r="BZ407" i="2"/>
  <c r="BY407" i="2"/>
  <c r="BR407" i="2"/>
  <c r="BQ407" i="2"/>
  <c r="BP407" i="2"/>
  <c r="BO407" i="2"/>
  <c r="BN407" i="2"/>
  <c r="BM407" i="2"/>
  <c r="BL407" i="2"/>
  <c r="BK407" i="2"/>
  <c r="BJ407" i="2"/>
  <c r="BI407" i="2"/>
  <c r="BD407" i="2"/>
  <c r="L407" i="2"/>
  <c r="I407" i="2"/>
  <c r="H407" i="2"/>
  <c r="E407" i="2"/>
  <c r="CH406" i="2"/>
  <c r="CG406" i="2"/>
  <c r="CF406" i="2"/>
  <c r="CE406" i="2"/>
  <c r="CD406" i="2"/>
  <c r="CC406" i="2"/>
  <c r="CB406" i="2"/>
  <c r="CA406" i="2"/>
  <c r="BZ406" i="2"/>
  <c r="BY406" i="2"/>
  <c r="BR406" i="2"/>
  <c r="BQ406" i="2"/>
  <c r="BP406" i="2"/>
  <c r="BO406" i="2"/>
  <c r="BN406" i="2"/>
  <c r="BM406" i="2"/>
  <c r="BL406" i="2"/>
  <c r="BK406" i="2"/>
  <c r="BJ406" i="2"/>
  <c r="BI406" i="2"/>
  <c r="BD406" i="2"/>
  <c r="L406" i="2"/>
  <c r="I406" i="2"/>
  <c r="H406" i="2"/>
  <c r="E406" i="2"/>
  <c r="CH405" i="2"/>
  <c r="CG405" i="2"/>
  <c r="CF405" i="2"/>
  <c r="CE405" i="2"/>
  <c r="CD405" i="2"/>
  <c r="CC405" i="2"/>
  <c r="CB405" i="2"/>
  <c r="CA405" i="2"/>
  <c r="BZ405" i="2"/>
  <c r="BY405" i="2"/>
  <c r="BR405" i="2"/>
  <c r="BQ405" i="2"/>
  <c r="BP405" i="2"/>
  <c r="BO405" i="2"/>
  <c r="BN405" i="2"/>
  <c r="BM405" i="2"/>
  <c r="BL405" i="2"/>
  <c r="BK405" i="2"/>
  <c r="BJ405" i="2"/>
  <c r="BI405" i="2"/>
  <c r="BD405" i="2"/>
  <c r="L405" i="2"/>
  <c r="I405" i="2"/>
  <c r="H405" i="2"/>
  <c r="E405" i="2"/>
  <c r="CH404" i="2"/>
  <c r="CG404" i="2"/>
  <c r="CF404" i="2"/>
  <c r="CE404" i="2"/>
  <c r="CD404" i="2"/>
  <c r="CC404" i="2"/>
  <c r="CB404" i="2"/>
  <c r="CA404" i="2"/>
  <c r="BZ404" i="2"/>
  <c r="BY404" i="2"/>
  <c r="BR404" i="2"/>
  <c r="BQ404" i="2"/>
  <c r="BP404" i="2"/>
  <c r="BO404" i="2"/>
  <c r="BN404" i="2"/>
  <c r="BM404" i="2"/>
  <c r="BL404" i="2"/>
  <c r="BK404" i="2"/>
  <c r="BJ404" i="2"/>
  <c r="BI404" i="2"/>
  <c r="BD404" i="2"/>
  <c r="L404" i="2"/>
  <c r="I404" i="2"/>
  <c r="H404" i="2"/>
  <c r="E404" i="2"/>
  <c r="CH403" i="2"/>
  <c r="CG403" i="2"/>
  <c r="CF403" i="2"/>
  <c r="CE403" i="2"/>
  <c r="CD403" i="2"/>
  <c r="CC403" i="2"/>
  <c r="CB403" i="2"/>
  <c r="CA403" i="2"/>
  <c r="BZ403" i="2"/>
  <c r="BY403" i="2"/>
  <c r="BR403" i="2"/>
  <c r="BQ403" i="2"/>
  <c r="BP403" i="2"/>
  <c r="BO403" i="2"/>
  <c r="BN403" i="2"/>
  <c r="BM403" i="2"/>
  <c r="BL403" i="2"/>
  <c r="BK403" i="2"/>
  <c r="BJ403" i="2"/>
  <c r="BI403" i="2"/>
  <c r="BD403" i="2"/>
  <c r="L403" i="2"/>
  <c r="I403" i="2"/>
  <c r="H403" i="2"/>
  <c r="E403" i="2"/>
  <c r="CH402" i="2"/>
  <c r="CG402" i="2"/>
  <c r="CF402" i="2"/>
  <c r="CE402" i="2"/>
  <c r="CD402" i="2"/>
  <c r="CC402" i="2"/>
  <c r="CB402" i="2"/>
  <c r="CA402" i="2"/>
  <c r="BZ402" i="2"/>
  <c r="BY402" i="2"/>
  <c r="BR402" i="2"/>
  <c r="BQ402" i="2"/>
  <c r="BP402" i="2"/>
  <c r="BO402" i="2"/>
  <c r="BN402" i="2"/>
  <c r="BM402" i="2"/>
  <c r="BL402" i="2"/>
  <c r="BK402" i="2"/>
  <c r="BJ402" i="2"/>
  <c r="BI402" i="2"/>
  <c r="BD402" i="2"/>
  <c r="L402" i="2"/>
  <c r="I402" i="2"/>
  <c r="H402" i="2"/>
  <c r="E402" i="2"/>
  <c r="CH401" i="2"/>
  <c r="CG401" i="2"/>
  <c r="CF401" i="2"/>
  <c r="CE401" i="2"/>
  <c r="CD401" i="2"/>
  <c r="CC401" i="2"/>
  <c r="CB401" i="2"/>
  <c r="CA401" i="2"/>
  <c r="BZ401" i="2"/>
  <c r="BY401" i="2"/>
  <c r="BR401" i="2"/>
  <c r="BQ401" i="2"/>
  <c r="BP401" i="2"/>
  <c r="BO401" i="2"/>
  <c r="BN401" i="2"/>
  <c r="BM401" i="2"/>
  <c r="BL401" i="2"/>
  <c r="BK401" i="2"/>
  <c r="BJ401" i="2"/>
  <c r="BI401" i="2"/>
  <c r="BD401" i="2"/>
  <c r="L401" i="2"/>
  <c r="I401" i="2"/>
  <c r="H401" i="2"/>
  <c r="E401" i="2"/>
  <c r="CH400" i="2"/>
  <c r="CG400" i="2"/>
  <c r="CF400" i="2"/>
  <c r="CE400" i="2"/>
  <c r="CD400" i="2"/>
  <c r="CC400" i="2"/>
  <c r="CB400" i="2"/>
  <c r="CA400" i="2"/>
  <c r="BZ400" i="2"/>
  <c r="BY400" i="2"/>
  <c r="BR400" i="2"/>
  <c r="BQ400" i="2"/>
  <c r="BP400" i="2"/>
  <c r="BO400" i="2"/>
  <c r="BN400" i="2"/>
  <c r="BM400" i="2"/>
  <c r="BL400" i="2"/>
  <c r="BK400" i="2"/>
  <c r="BJ400" i="2"/>
  <c r="BI400" i="2"/>
  <c r="BD400" i="2"/>
  <c r="L400" i="2"/>
  <c r="I400" i="2"/>
  <c r="H400" i="2"/>
  <c r="E400" i="2"/>
  <c r="CH399" i="2"/>
  <c r="CG399" i="2"/>
  <c r="CF399" i="2"/>
  <c r="CE399" i="2"/>
  <c r="CD399" i="2"/>
  <c r="CC399" i="2"/>
  <c r="CB399" i="2"/>
  <c r="CA399" i="2"/>
  <c r="BZ399" i="2"/>
  <c r="BY399" i="2"/>
  <c r="BR399" i="2"/>
  <c r="BQ399" i="2"/>
  <c r="BP399" i="2"/>
  <c r="BO399" i="2"/>
  <c r="BN399" i="2"/>
  <c r="BM399" i="2"/>
  <c r="BL399" i="2"/>
  <c r="BK399" i="2"/>
  <c r="BJ399" i="2"/>
  <c r="BI399" i="2"/>
  <c r="BD399" i="2"/>
  <c r="L399" i="2"/>
  <c r="I399" i="2"/>
  <c r="H399" i="2"/>
  <c r="E399" i="2"/>
  <c r="CH398" i="2"/>
  <c r="CG398" i="2"/>
  <c r="CF398" i="2"/>
  <c r="CE398" i="2"/>
  <c r="CD398" i="2"/>
  <c r="CC398" i="2"/>
  <c r="CB398" i="2"/>
  <c r="CA398" i="2"/>
  <c r="BZ398" i="2"/>
  <c r="BY398" i="2"/>
  <c r="BR398" i="2"/>
  <c r="BQ398" i="2"/>
  <c r="BP398" i="2"/>
  <c r="BO398" i="2"/>
  <c r="BN398" i="2"/>
  <c r="BM398" i="2"/>
  <c r="BL398" i="2"/>
  <c r="BK398" i="2"/>
  <c r="BJ398" i="2"/>
  <c r="BI398" i="2"/>
  <c r="BD398" i="2"/>
  <c r="L398" i="2"/>
  <c r="I398" i="2"/>
  <c r="H398" i="2"/>
  <c r="E398" i="2"/>
  <c r="CH397" i="2"/>
  <c r="CG397" i="2"/>
  <c r="CF397" i="2"/>
  <c r="CE397" i="2"/>
  <c r="CD397" i="2"/>
  <c r="CC397" i="2"/>
  <c r="CB397" i="2"/>
  <c r="CA397" i="2"/>
  <c r="BZ397" i="2"/>
  <c r="BY397" i="2"/>
  <c r="BR397" i="2"/>
  <c r="BQ397" i="2"/>
  <c r="BP397" i="2"/>
  <c r="BO397" i="2"/>
  <c r="BN397" i="2"/>
  <c r="BM397" i="2"/>
  <c r="BL397" i="2"/>
  <c r="BK397" i="2"/>
  <c r="BJ397" i="2"/>
  <c r="BI397" i="2"/>
  <c r="BD397" i="2"/>
  <c r="L397" i="2"/>
  <c r="I397" i="2"/>
  <c r="H397" i="2"/>
  <c r="E397" i="2"/>
  <c r="CH396" i="2"/>
  <c r="CG396" i="2"/>
  <c r="CF396" i="2"/>
  <c r="CE396" i="2"/>
  <c r="CD396" i="2"/>
  <c r="CC396" i="2"/>
  <c r="CB396" i="2"/>
  <c r="CA396" i="2"/>
  <c r="BZ396" i="2"/>
  <c r="BY396" i="2"/>
  <c r="BR396" i="2"/>
  <c r="BQ396" i="2"/>
  <c r="BP396" i="2"/>
  <c r="BO396" i="2"/>
  <c r="BN396" i="2"/>
  <c r="BM396" i="2"/>
  <c r="BL396" i="2"/>
  <c r="BK396" i="2"/>
  <c r="BJ396" i="2"/>
  <c r="BI396" i="2"/>
  <c r="BD396" i="2"/>
  <c r="L396" i="2"/>
  <c r="I396" i="2"/>
  <c r="H396" i="2"/>
  <c r="E396" i="2"/>
  <c r="CH395" i="2"/>
  <c r="CG395" i="2"/>
  <c r="CF395" i="2"/>
  <c r="CE395" i="2"/>
  <c r="CD395" i="2"/>
  <c r="CC395" i="2"/>
  <c r="CB395" i="2"/>
  <c r="CA395" i="2"/>
  <c r="BZ395" i="2"/>
  <c r="BY395" i="2"/>
  <c r="BR395" i="2"/>
  <c r="BQ395" i="2"/>
  <c r="BP395" i="2"/>
  <c r="BO395" i="2"/>
  <c r="BN395" i="2"/>
  <c r="BM395" i="2"/>
  <c r="BL395" i="2"/>
  <c r="BK395" i="2"/>
  <c r="BJ395" i="2"/>
  <c r="BI395" i="2"/>
  <c r="BD395" i="2"/>
  <c r="L395" i="2"/>
  <c r="I395" i="2"/>
  <c r="H395" i="2"/>
  <c r="E395" i="2"/>
  <c r="CH394" i="2"/>
  <c r="CG394" i="2"/>
  <c r="CF394" i="2"/>
  <c r="CE394" i="2"/>
  <c r="CD394" i="2"/>
  <c r="CC394" i="2"/>
  <c r="CB394" i="2"/>
  <c r="CA394" i="2"/>
  <c r="BZ394" i="2"/>
  <c r="BY394" i="2"/>
  <c r="BR394" i="2"/>
  <c r="BQ394" i="2"/>
  <c r="BP394" i="2"/>
  <c r="BO394" i="2"/>
  <c r="BN394" i="2"/>
  <c r="BM394" i="2"/>
  <c r="BL394" i="2"/>
  <c r="BK394" i="2"/>
  <c r="BJ394" i="2"/>
  <c r="BI394" i="2"/>
  <c r="BD394" i="2"/>
  <c r="L394" i="2"/>
  <c r="I394" i="2"/>
  <c r="H394" i="2"/>
  <c r="E394" i="2"/>
  <c r="CH393" i="2"/>
  <c r="CG393" i="2"/>
  <c r="CF393" i="2"/>
  <c r="CE393" i="2"/>
  <c r="CD393" i="2"/>
  <c r="CC393" i="2"/>
  <c r="CB393" i="2"/>
  <c r="CA393" i="2"/>
  <c r="BZ393" i="2"/>
  <c r="BY393" i="2"/>
  <c r="BR393" i="2"/>
  <c r="BQ393" i="2"/>
  <c r="BP393" i="2"/>
  <c r="BO393" i="2"/>
  <c r="BN393" i="2"/>
  <c r="BM393" i="2"/>
  <c r="BL393" i="2"/>
  <c r="BK393" i="2"/>
  <c r="BJ393" i="2"/>
  <c r="BI393" i="2"/>
  <c r="BD393" i="2"/>
  <c r="L393" i="2"/>
  <c r="I393" i="2"/>
  <c r="H393" i="2"/>
  <c r="E393" i="2"/>
  <c r="CH392" i="2"/>
  <c r="CG392" i="2"/>
  <c r="CF392" i="2"/>
  <c r="CE392" i="2"/>
  <c r="CD392" i="2"/>
  <c r="CC392" i="2"/>
  <c r="CB392" i="2"/>
  <c r="CA392" i="2"/>
  <c r="BZ392" i="2"/>
  <c r="BY392" i="2"/>
  <c r="BR392" i="2"/>
  <c r="BQ392" i="2"/>
  <c r="BP392" i="2"/>
  <c r="BO392" i="2"/>
  <c r="BN392" i="2"/>
  <c r="BM392" i="2"/>
  <c r="BL392" i="2"/>
  <c r="BK392" i="2"/>
  <c r="BJ392" i="2"/>
  <c r="BI392" i="2"/>
  <c r="BD392" i="2"/>
  <c r="L392" i="2"/>
  <c r="I392" i="2"/>
  <c r="H392" i="2"/>
  <c r="E392" i="2"/>
  <c r="CH391" i="2"/>
  <c r="CG391" i="2"/>
  <c r="CF391" i="2"/>
  <c r="CE391" i="2"/>
  <c r="CD391" i="2"/>
  <c r="CC391" i="2"/>
  <c r="CB391" i="2"/>
  <c r="CA391" i="2"/>
  <c r="BZ391" i="2"/>
  <c r="BY391" i="2"/>
  <c r="BR391" i="2"/>
  <c r="BQ391" i="2"/>
  <c r="BP391" i="2"/>
  <c r="BO391" i="2"/>
  <c r="BN391" i="2"/>
  <c r="BM391" i="2"/>
  <c r="BL391" i="2"/>
  <c r="BK391" i="2"/>
  <c r="BJ391" i="2"/>
  <c r="BI391" i="2"/>
  <c r="BD391" i="2"/>
  <c r="L391" i="2"/>
  <c r="I391" i="2"/>
  <c r="H391" i="2"/>
  <c r="E391" i="2"/>
  <c r="CH390" i="2"/>
  <c r="CG390" i="2"/>
  <c r="CF390" i="2"/>
  <c r="CE390" i="2"/>
  <c r="CD390" i="2"/>
  <c r="CC390" i="2"/>
  <c r="CB390" i="2"/>
  <c r="CA390" i="2"/>
  <c r="BZ390" i="2"/>
  <c r="BY390" i="2"/>
  <c r="BR390" i="2"/>
  <c r="BQ390" i="2"/>
  <c r="BP390" i="2"/>
  <c r="BO390" i="2"/>
  <c r="BN390" i="2"/>
  <c r="BM390" i="2"/>
  <c r="BL390" i="2"/>
  <c r="BK390" i="2"/>
  <c r="BJ390" i="2"/>
  <c r="BI390" i="2"/>
  <c r="BD390" i="2"/>
  <c r="L390" i="2"/>
  <c r="I390" i="2"/>
  <c r="H390" i="2"/>
  <c r="E390" i="2"/>
  <c r="CH389" i="2"/>
  <c r="CG389" i="2"/>
  <c r="CF389" i="2"/>
  <c r="CE389" i="2"/>
  <c r="CD389" i="2"/>
  <c r="CC389" i="2"/>
  <c r="CB389" i="2"/>
  <c r="CA389" i="2"/>
  <c r="BZ389" i="2"/>
  <c r="BY389" i="2"/>
  <c r="BR389" i="2"/>
  <c r="BQ389" i="2"/>
  <c r="BP389" i="2"/>
  <c r="BO389" i="2"/>
  <c r="BN389" i="2"/>
  <c r="BM389" i="2"/>
  <c r="BL389" i="2"/>
  <c r="BK389" i="2"/>
  <c r="BJ389" i="2"/>
  <c r="BI389" i="2"/>
  <c r="BD389" i="2"/>
  <c r="L389" i="2"/>
  <c r="I389" i="2"/>
  <c r="H389" i="2"/>
  <c r="E389" i="2"/>
  <c r="CH388" i="2"/>
  <c r="CG388" i="2"/>
  <c r="CF388" i="2"/>
  <c r="CE388" i="2"/>
  <c r="CD388" i="2"/>
  <c r="CC388" i="2"/>
  <c r="CB388" i="2"/>
  <c r="CA388" i="2"/>
  <c r="BZ388" i="2"/>
  <c r="BY388" i="2"/>
  <c r="BR388" i="2"/>
  <c r="BQ388" i="2"/>
  <c r="BP388" i="2"/>
  <c r="BO388" i="2"/>
  <c r="BN388" i="2"/>
  <c r="BM388" i="2"/>
  <c r="BL388" i="2"/>
  <c r="BK388" i="2"/>
  <c r="BJ388" i="2"/>
  <c r="BI388" i="2"/>
  <c r="BD388" i="2"/>
  <c r="L388" i="2"/>
  <c r="I388" i="2"/>
  <c r="H388" i="2"/>
  <c r="E388" i="2"/>
  <c r="CH387" i="2"/>
  <c r="CG387" i="2"/>
  <c r="CF387" i="2"/>
  <c r="CE387" i="2"/>
  <c r="CD387" i="2"/>
  <c r="CC387" i="2"/>
  <c r="CB387" i="2"/>
  <c r="CA387" i="2"/>
  <c r="BZ387" i="2"/>
  <c r="BY387" i="2"/>
  <c r="BR387" i="2"/>
  <c r="BQ387" i="2"/>
  <c r="BP387" i="2"/>
  <c r="BO387" i="2"/>
  <c r="BN387" i="2"/>
  <c r="BM387" i="2"/>
  <c r="BL387" i="2"/>
  <c r="BK387" i="2"/>
  <c r="BJ387" i="2"/>
  <c r="BI387" i="2"/>
  <c r="BD387" i="2"/>
  <c r="L387" i="2"/>
  <c r="I387" i="2"/>
  <c r="H387" i="2"/>
  <c r="E387" i="2"/>
  <c r="CH386" i="2"/>
  <c r="CG386" i="2"/>
  <c r="CF386" i="2"/>
  <c r="CE386" i="2"/>
  <c r="CD386" i="2"/>
  <c r="CC386" i="2"/>
  <c r="CB386" i="2"/>
  <c r="CA386" i="2"/>
  <c r="BZ386" i="2"/>
  <c r="BY386" i="2"/>
  <c r="BR386" i="2"/>
  <c r="BQ386" i="2"/>
  <c r="BP386" i="2"/>
  <c r="BO386" i="2"/>
  <c r="BN386" i="2"/>
  <c r="BM386" i="2"/>
  <c r="BL386" i="2"/>
  <c r="BK386" i="2"/>
  <c r="BJ386" i="2"/>
  <c r="BI386" i="2"/>
  <c r="BD386" i="2"/>
  <c r="L386" i="2"/>
  <c r="I386" i="2"/>
  <c r="H386" i="2"/>
  <c r="E386" i="2"/>
  <c r="CH385" i="2"/>
  <c r="CG385" i="2"/>
  <c r="CF385" i="2"/>
  <c r="CE385" i="2"/>
  <c r="CD385" i="2"/>
  <c r="CC385" i="2"/>
  <c r="CB385" i="2"/>
  <c r="CA385" i="2"/>
  <c r="BZ385" i="2"/>
  <c r="BY385" i="2"/>
  <c r="BR385" i="2"/>
  <c r="BQ385" i="2"/>
  <c r="BP385" i="2"/>
  <c r="BO385" i="2"/>
  <c r="BN385" i="2"/>
  <c r="BM385" i="2"/>
  <c r="BL385" i="2"/>
  <c r="BK385" i="2"/>
  <c r="BJ385" i="2"/>
  <c r="BI385" i="2"/>
  <c r="BD385" i="2"/>
  <c r="L385" i="2"/>
  <c r="I385" i="2"/>
  <c r="H385" i="2"/>
  <c r="E385" i="2"/>
  <c r="CH384" i="2"/>
  <c r="CG384" i="2"/>
  <c r="CF384" i="2"/>
  <c r="CE384" i="2"/>
  <c r="CD384" i="2"/>
  <c r="CC384" i="2"/>
  <c r="CB384" i="2"/>
  <c r="CA384" i="2"/>
  <c r="BZ384" i="2"/>
  <c r="BY384" i="2"/>
  <c r="BR384" i="2"/>
  <c r="BQ384" i="2"/>
  <c r="BP384" i="2"/>
  <c r="BO384" i="2"/>
  <c r="BN384" i="2"/>
  <c r="BM384" i="2"/>
  <c r="BL384" i="2"/>
  <c r="BK384" i="2"/>
  <c r="BJ384" i="2"/>
  <c r="BI384" i="2"/>
  <c r="BD384" i="2"/>
  <c r="L384" i="2"/>
  <c r="I384" i="2"/>
  <c r="H384" i="2"/>
  <c r="E384" i="2"/>
  <c r="CH383" i="2"/>
  <c r="CG383" i="2"/>
  <c r="CF383" i="2"/>
  <c r="CE383" i="2"/>
  <c r="CD383" i="2"/>
  <c r="CC383" i="2"/>
  <c r="CB383" i="2"/>
  <c r="CA383" i="2"/>
  <c r="BZ383" i="2"/>
  <c r="BY383" i="2"/>
  <c r="BX383" i="2"/>
  <c r="BR383" i="2"/>
  <c r="BQ383" i="2"/>
  <c r="BP383" i="2"/>
  <c r="BO383" i="2"/>
  <c r="BN383" i="2"/>
  <c r="BM383" i="2"/>
  <c r="BL383" i="2"/>
  <c r="BK383" i="2"/>
  <c r="BJ383" i="2"/>
  <c r="BI383" i="2"/>
  <c r="BD383" i="2"/>
  <c r="L383" i="2"/>
  <c r="I383" i="2"/>
  <c r="H383" i="2"/>
  <c r="E383" i="2"/>
  <c r="CH382" i="2"/>
  <c r="CG382" i="2"/>
  <c r="CF382" i="2"/>
  <c r="CE382" i="2"/>
  <c r="CD382" i="2"/>
  <c r="CC382" i="2"/>
  <c r="CB382" i="2"/>
  <c r="CA382" i="2"/>
  <c r="BZ382" i="2"/>
  <c r="BY382" i="2"/>
  <c r="BR382" i="2"/>
  <c r="BQ382" i="2"/>
  <c r="BP382" i="2"/>
  <c r="BO382" i="2"/>
  <c r="BN382" i="2"/>
  <c r="BM382" i="2"/>
  <c r="BL382" i="2"/>
  <c r="BK382" i="2"/>
  <c r="BJ382" i="2"/>
  <c r="BI382" i="2"/>
  <c r="BD382" i="2"/>
  <c r="L382" i="2"/>
  <c r="I382" i="2"/>
  <c r="H382" i="2"/>
  <c r="E382" i="2"/>
  <c r="CH381" i="2"/>
  <c r="CG381" i="2"/>
  <c r="CF381" i="2"/>
  <c r="CE381" i="2"/>
  <c r="CD381" i="2"/>
  <c r="CC381" i="2"/>
  <c r="CB381" i="2"/>
  <c r="CA381" i="2"/>
  <c r="BZ381" i="2"/>
  <c r="BY381" i="2"/>
  <c r="BR381" i="2"/>
  <c r="BQ381" i="2"/>
  <c r="BP381" i="2"/>
  <c r="BO381" i="2"/>
  <c r="BN381" i="2"/>
  <c r="BM381" i="2"/>
  <c r="BL381" i="2"/>
  <c r="BK381" i="2"/>
  <c r="BJ381" i="2"/>
  <c r="BI381" i="2"/>
  <c r="BD381" i="2"/>
  <c r="L381" i="2"/>
  <c r="I381" i="2"/>
  <c r="H381" i="2"/>
  <c r="E381" i="2"/>
  <c r="CH380" i="2"/>
  <c r="CG380" i="2"/>
  <c r="CF380" i="2"/>
  <c r="CE380" i="2"/>
  <c r="CD380" i="2"/>
  <c r="CC380" i="2"/>
  <c r="CB380" i="2"/>
  <c r="CA380" i="2"/>
  <c r="BZ380" i="2"/>
  <c r="BY380" i="2"/>
  <c r="BR380" i="2"/>
  <c r="BQ380" i="2"/>
  <c r="BP380" i="2"/>
  <c r="BO380" i="2"/>
  <c r="BN380" i="2"/>
  <c r="BM380" i="2"/>
  <c r="BL380" i="2"/>
  <c r="BK380" i="2"/>
  <c r="BJ380" i="2"/>
  <c r="BI380" i="2"/>
  <c r="BD380" i="2"/>
  <c r="L380" i="2"/>
  <c r="I380" i="2"/>
  <c r="H380" i="2"/>
  <c r="E380" i="2"/>
  <c r="CH379" i="2"/>
  <c r="CG379" i="2"/>
  <c r="CF379" i="2"/>
  <c r="CE379" i="2"/>
  <c r="CD379" i="2"/>
  <c r="CC379" i="2"/>
  <c r="CB379" i="2"/>
  <c r="CA379" i="2"/>
  <c r="BZ379" i="2"/>
  <c r="BY379" i="2"/>
  <c r="BR379" i="2"/>
  <c r="BQ379" i="2"/>
  <c r="BP379" i="2"/>
  <c r="BO379" i="2"/>
  <c r="BN379" i="2"/>
  <c r="BM379" i="2"/>
  <c r="BL379" i="2"/>
  <c r="BK379" i="2"/>
  <c r="BJ379" i="2"/>
  <c r="BI379" i="2"/>
  <c r="BD379" i="2"/>
  <c r="L379" i="2"/>
  <c r="I379" i="2"/>
  <c r="H379" i="2"/>
  <c r="E379" i="2"/>
  <c r="CH378" i="2"/>
  <c r="CG378" i="2"/>
  <c r="CF378" i="2"/>
  <c r="CE378" i="2"/>
  <c r="CD378" i="2"/>
  <c r="CC378" i="2"/>
  <c r="CB378" i="2"/>
  <c r="CA378" i="2"/>
  <c r="BZ378" i="2"/>
  <c r="BY378" i="2"/>
  <c r="BR378" i="2"/>
  <c r="BQ378" i="2"/>
  <c r="BP378" i="2"/>
  <c r="BO378" i="2"/>
  <c r="BN378" i="2"/>
  <c r="BM378" i="2"/>
  <c r="BL378" i="2"/>
  <c r="BK378" i="2"/>
  <c r="BJ378" i="2"/>
  <c r="BI378" i="2"/>
  <c r="BD378" i="2"/>
  <c r="L378" i="2"/>
  <c r="I378" i="2"/>
  <c r="H378" i="2"/>
  <c r="E378" i="2"/>
  <c r="CH377" i="2"/>
  <c r="CG377" i="2"/>
  <c r="CF377" i="2"/>
  <c r="CE377" i="2"/>
  <c r="CD377" i="2"/>
  <c r="CC377" i="2"/>
  <c r="CB377" i="2"/>
  <c r="CA377" i="2"/>
  <c r="BZ377" i="2"/>
  <c r="BY377" i="2"/>
  <c r="BR377" i="2"/>
  <c r="BQ377" i="2"/>
  <c r="BP377" i="2"/>
  <c r="BO377" i="2"/>
  <c r="BN377" i="2"/>
  <c r="BM377" i="2"/>
  <c r="BL377" i="2"/>
  <c r="BK377" i="2"/>
  <c r="BJ377" i="2"/>
  <c r="BI377" i="2"/>
  <c r="BD377" i="2"/>
  <c r="L377" i="2"/>
  <c r="I377" i="2"/>
  <c r="H377" i="2"/>
  <c r="E377" i="2"/>
  <c r="CH376" i="2"/>
  <c r="CG376" i="2"/>
  <c r="CF376" i="2"/>
  <c r="CE376" i="2"/>
  <c r="CD376" i="2"/>
  <c r="CC376" i="2"/>
  <c r="CB376" i="2"/>
  <c r="CA376" i="2"/>
  <c r="BZ376" i="2"/>
  <c r="BY376" i="2"/>
  <c r="BR376" i="2"/>
  <c r="BQ376" i="2"/>
  <c r="BP376" i="2"/>
  <c r="BO376" i="2"/>
  <c r="BN376" i="2"/>
  <c r="BM376" i="2"/>
  <c r="BL376" i="2"/>
  <c r="BK376" i="2"/>
  <c r="BJ376" i="2"/>
  <c r="BI376" i="2"/>
  <c r="BD376" i="2"/>
  <c r="L376" i="2"/>
  <c r="I376" i="2"/>
  <c r="H376" i="2"/>
  <c r="E376" i="2"/>
  <c r="CH375" i="2"/>
  <c r="CG375" i="2"/>
  <c r="CF375" i="2"/>
  <c r="CE375" i="2"/>
  <c r="CD375" i="2"/>
  <c r="CC375" i="2"/>
  <c r="CB375" i="2"/>
  <c r="CA375" i="2"/>
  <c r="BZ375" i="2"/>
  <c r="BY375" i="2"/>
  <c r="BR375" i="2"/>
  <c r="BQ375" i="2"/>
  <c r="BP375" i="2"/>
  <c r="BO375" i="2"/>
  <c r="BN375" i="2"/>
  <c r="BM375" i="2"/>
  <c r="BL375" i="2"/>
  <c r="BK375" i="2"/>
  <c r="BJ375" i="2"/>
  <c r="BI375" i="2"/>
  <c r="BD375" i="2"/>
  <c r="L375" i="2"/>
  <c r="I375" i="2"/>
  <c r="H375" i="2"/>
  <c r="E375" i="2"/>
  <c r="CH374" i="2"/>
  <c r="CG374" i="2"/>
  <c r="CF374" i="2"/>
  <c r="CE374" i="2"/>
  <c r="CD374" i="2"/>
  <c r="CC374" i="2"/>
  <c r="CB374" i="2"/>
  <c r="CA374" i="2"/>
  <c r="BZ374" i="2"/>
  <c r="BY374" i="2"/>
  <c r="BR374" i="2"/>
  <c r="BQ374" i="2"/>
  <c r="BP374" i="2"/>
  <c r="BO374" i="2"/>
  <c r="BN374" i="2"/>
  <c r="BM374" i="2"/>
  <c r="BL374" i="2"/>
  <c r="BK374" i="2"/>
  <c r="BJ374" i="2"/>
  <c r="BI374" i="2"/>
  <c r="BD374" i="2"/>
  <c r="L374" i="2"/>
  <c r="I374" i="2"/>
  <c r="H374" i="2"/>
  <c r="E374" i="2"/>
  <c r="CH373" i="2"/>
  <c r="CG373" i="2"/>
  <c r="CF373" i="2"/>
  <c r="CE373" i="2"/>
  <c r="CD373" i="2"/>
  <c r="CC373" i="2"/>
  <c r="CB373" i="2"/>
  <c r="CA373" i="2"/>
  <c r="BZ373" i="2"/>
  <c r="BY373" i="2"/>
  <c r="BR373" i="2"/>
  <c r="BQ373" i="2"/>
  <c r="BP373" i="2"/>
  <c r="BO373" i="2"/>
  <c r="BN373" i="2"/>
  <c r="BM373" i="2"/>
  <c r="BL373" i="2"/>
  <c r="BK373" i="2"/>
  <c r="BJ373" i="2"/>
  <c r="BI373" i="2"/>
  <c r="BD373" i="2"/>
  <c r="L373" i="2"/>
  <c r="I373" i="2"/>
  <c r="H373" i="2"/>
  <c r="E373" i="2"/>
  <c r="CH372" i="2"/>
  <c r="CG372" i="2"/>
  <c r="CF372" i="2"/>
  <c r="CE372" i="2"/>
  <c r="CD372" i="2"/>
  <c r="CC372" i="2"/>
  <c r="CB372" i="2"/>
  <c r="CA372" i="2"/>
  <c r="BZ372" i="2"/>
  <c r="BY372" i="2"/>
  <c r="BR372" i="2"/>
  <c r="BQ372" i="2"/>
  <c r="BP372" i="2"/>
  <c r="BO372" i="2"/>
  <c r="BN372" i="2"/>
  <c r="BM372" i="2"/>
  <c r="BL372" i="2"/>
  <c r="BK372" i="2"/>
  <c r="BJ372" i="2"/>
  <c r="BI372" i="2"/>
  <c r="BD372" i="2"/>
  <c r="L372" i="2"/>
  <c r="I372" i="2"/>
  <c r="H372" i="2"/>
  <c r="E372" i="2"/>
  <c r="CH371" i="2"/>
  <c r="CG371" i="2"/>
  <c r="CF371" i="2"/>
  <c r="CE371" i="2"/>
  <c r="CD371" i="2"/>
  <c r="CC371" i="2"/>
  <c r="CB371" i="2"/>
  <c r="CA371" i="2"/>
  <c r="BZ371" i="2"/>
  <c r="BY371" i="2"/>
  <c r="BR371" i="2"/>
  <c r="BQ371" i="2"/>
  <c r="BP371" i="2"/>
  <c r="BO371" i="2"/>
  <c r="BN371" i="2"/>
  <c r="BM371" i="2"/>
  <c r="BL371" i="2"/>
  <c r="BK371" i="2"/>
  <c r="BJ371" i="2"/>
  <c r="BI371" i="2"/>
  <c r="BD371" i="2"/>
  <c r="L371" i="2"/>
  <c r="I371" i="2"/>
  <c r="H371" i="2"/>
  <c r="E371" i="2"/>
  <c r="CH370" i="2"/>
  <c r="CG370" i="2"/>
  <c r="CF370" i="2"/>
  <c r="CE370" i="2"/>
  <c r="CD370" i="2"/>
  <c r="CC370" i="2"/>
  <c r="CB370" i="2"/>
  <c r="CA370" i="2"/>
  <c r="BZ370" i="2"/>
  <c r="BY370" i="2"/>
  <c r="BR370" i="2"/>
  <c r="BQ370" i="2"/>
  <c r="BP370" i="2"/>
  <c r="BO370" i="2"/>
  <c r="BN370" i="2"/>
  <c r="BM370" i="2"/>
  <c r="BL370" i="2"/>
  <c r="BK370" i="2"/>
  <c r="BJ370" i="2"/>
  <c r="BI370" i="2"/>
  <c r="BD370" i="2"/>
  <c r="L370" i="2"/>
  <c r="I370" i="2"/>
  <c r="H370" i="2"/>
  <c r="E370" i="2"/>
  <c r="CH369" i="2"/>
  <c r="CG369" i="2"/>
  <c r="CF369" i="2"/>
  <c r="CE369" i="2"/>
  <c r="CD369" i="2"/>
  <c r="CC369" i="2"/>
  <c r="CB369" i="2"/>
  <c r="CA369" i="2"/>
  <c r="BZ369" i="2"/>
  <c r="BY369" i="2"/>
  <c r="BR369" i="2"/>
  <c r="BQ369" i="2"/>
  <c r="BP369" i="2"/>
  <c r="BO369" i="2"/>
  <c r="BN369" i="2"/>
  <c r="BM369" i="2"/>
  <c r="BL369" i="2"/>
  <c r="BK369" i="2"/>
  <c r="BJ369" i="2"/>
  <c r="BI369" i="2"/>
  <c r="BD369" i="2"/>
  <c r="L369" i="2"/>
  <c r="I369" i="2"/>
  <c r="H369" i="2"/>
  <c r="E369" i="2"/>
  <c r="CH368" i="2"/>
  <c r="CG368" i="2"/>
  <c r="CF368" i="2"/>
  <c r="CE368" i="2"/>
  <c r="CD368" i="2"/>
  <c r="CC368" i="2"/>
  <c r="CB368" i="2"/>
  <c r="CA368" i="2"/>
  <c r="BZ368" i="2"/>
  <c r="BY368" i="2"/>
  <c r="BR368" i="2"/>
  <c r="BQ368" i="2"/>
  <c r="BP368" i="2"/>
  <c r="BO368" i="2"/>
  <c r="BN368" i="2"/>
  <c r="BM368" i="2"/>
  <c r="BL368" i="2"/>
  <c r="BK368" i="2"/>
  <c r="BJ368" i="2"/>
  <c r="BI368" i="2"/>
  <c r="BD368" i="2"/>
  <c r="L368" i="2"/>
  <c r="I368" i="2"/>
  <c r="H368" i="2"/>
  <c r="E368" i="2"/>
  <c r="CH367" i="2"/>
  <c r="CG367" i="2"/>
  <c r="CF367" i="2"/>
  <c r="CE367" i="2"/>
  <c r="CD367" i="2"/>
  <c r="CC367" i="2"/>
  <c r="CB367" i="2"/>
  <c r="CA367" i="2"/>
  <c r="BZ367" i="2"/>
  <c r="BY367" i="2"/>
  <c r="BR367" i="2"/>
  <c r="BQ367" i="2"/>
  <c r="BP367" i="2"/>
  <c r="BO367" i="2"/>
  <c r="BN367" i="2"/>
  <c r="BM367" i="2"/>
  <c r="BL367" i="2"/>
  <c r="BK367" i="2"/>
  <c r="BJ367" i="2"/>
  <c r="BI367" i="2"/>
  <c r="BD367" i="2"/>
  <c r="L367" i="2"/>
  <c r="I367" i="2"/>
  <c r="H367" i="2"/>
  <c r="E367" i="2"/>
  <c r="CH366" i="2"/>
  <c r="CG366" i="2"/>
  <c r="CF366" i="2"/>
  <c r="CE366" i="2"/>
  <c r="CD366" i="2"/>
  <c r="CC366" i="2"/>
  <c r="CB366" i="2"/>
  <c r="CA366" i="2"/>
  <c r="BZ366" i="2"/>
  <c r="BY366" i="2"/>
  <c r="BR366" i="2"/>
  <c r="BQ366" i="2"/>
  <c r="BP366" i="2"/>
  <c r="BO366" i="2"/>
  <c r="BN366" i="2"/>
  <c r="BM366" i="2"/>
  <c r="BL366" i="2"/>
  <c r="BK366" i="2"/>
  <c r="BJ366" i="2"/>
  <c r="BI366" i="2"/>
  <c r="BD366" i="2"/>
  <c r="L366" i="2"/>
  <c r="I366" i="2"/>
  <c r="H366" i="2"/>
  <c r="E366" i="2"/>
  <c r="CH365" i="2"/>
  <c r="CG365" i="2"/>
  <c r="CF365" i="2"/>
  <c r="CE365" i="2"/>
  <c r="CD365" i="2"/>
  <c r="CC365" i="2"/>
  <c r="CB365" i="2"/>
  <c r="CA365" i="2"/>
  <c r="BZ365" i="2"/>
  <c r="BY365" i="2"/>
  <c r="BR365" i="2"/>
  <c r="BQ365" i="2"/>
  <c r="BP365" i="2"/>
  <c r="BO365" i="2"/>
  <c r="BN365" i="2"/>
  <c r="BM365" i="2"/>
  <c r="BL365" i="2"/>
  <c r="BK365" i="2"/>
  <c r="BJ365" i="2"/>
  <c r="BI365" i="2"/>
  <c r="BD365" i="2"/>
  <c r="L365" i="2"/>
  <c r="I365" i="2"/>
  <c r="H365" i="2"/>
  <c r="E365" i="2"/>
  <c r="CH364" i="2"/>
  <c r="CG364" i="2"/>
  <c r="CF364" i="2"/>
  <c r="CE364" i="2"/>
  <c r="CD364" i="2"/>
  <c r="CC364" i="2"/>
  <c r="CB364" i="2"/>
  <c r="CA364" i="2"/>
  <c r="BZ364" i="2"/>
  <c r="BY364" i="2"/>
  <c r="BR364" i="2"/>
  <c r="BQ364" i="2"/>
  <c r="BP364" i="2"/>
  <c r="BO364" i="2"/>
  <c r="BN364" i="2"/>
  <c r="BM364" i="2"/>
  <c r="BL364" i="2"/>
  <c r="BK364" i="2"/>
  <c r="BJ364" i="2"/>
  <c r="BI364" i="2"/>
  <c r="BD364" i="2"/>
  <c r="L364" i="2"/>
  <c r="I364" i="2"/>
  <c r="H364" i="2"/>
  <c r="E364" i="2"/>
  <c r="CH363" i="2"/>
  <c r="CG363" i="2"/>
  <c r="CF363" i="2"/>
  <c r="CE363" i="2"/>
  <c r="CD363" i="2"/>
  <c r="CC363" i="2"/>
  <c r="CB363" i="2"/>
  <c r="CA363" i="2"/>
  <c r="BZ363" i="2"/>
  <c r="BY363" i="2"/>
  <c r="BR363" i="2"/>
  <c r="BQ363" i="2"/>
  <c r="BP363" i="2"/>
  <c r="BO363" i="2"/>
  <c r="BN363" i="2"/>
  <c r="BM363" i="2"/>
  <c r="BL363" i="2"/>
  <c r="BK363" i="2"/>
  <c r="BJ363" i="2"/>
  <c r="BI363" i="2"/>
  <c r="BD363" i="2"/>
  <c r="L363" i="2"/>
  <c r="I363" i="2"/>
  <c r="H363" i="2"/>
  <c r="E363" i="2"/>
  <c r="CH362" i="2"/>
  <c r="CG362" i="2"/>
  <c r="CF362" i="2"/>
  <c r="CE362" i="2"/>
  <c r="CD362" i="2"/>
  <c r="CC362" i="2"/>
  <c r="CB362" i="2"/>
  <c r="CA362" i="2"/>
  <c r="BZ362" i="2"/>
  <c r="BY362" i="2"/>
  <c r="BR362" i="2"/>
  <c r="BQ362" i="2"/>
  <c r="BP362" i="2"/>
  <c r="BO362" i="2"/>
  <c r="BN362" i="2"/>
  <c r="BM362" i="2"/>
  <c r="BL362" i="2"/>
  <c r="BK362" i="2"/>
  <c r="BJ362" i="2"/>
  <c r="BI362" i="2"/>
  <c r="BD362" i="2"/>
  <c r="L362" i="2"/>
  <c r="I362" i="2"/>
  <c r="H362" i="2"/>
  <c r="E362" i="2"/>
  <c r="CH361" i="2"/>
  <c r="CG361" i="2"/>
  <c r="CF361" i="2"/>
  <c r="CE361" i="2"/>
  <c r="CD361" i="2"/>
  <c r="CC361" i="2"/>
  <c r="CB361" i="2"/>
  <c r="CA361" i="2"/>
  <c r="BZ361" i="2"/>
  <c r="BY361" i="2"/>
  <c r="BR361" i="2"/>
  <c r="BQ361" i="2"/>
  <c r="BP361" i="2"/>
  <c r="BO361" i="2"/>
  <c r="BN361" i="2"/>
  <c r="BM361" i="2"/>
  <c r="BL361" i="2"/>
  <c r="BK361" i="2"/>
  <c r="BJ361" i="2"/>
  <c r="BI361" i="2"/>
  <c r="BD361" i="2"/>
  <c r="L361" i="2"/>
  <c r="I361" i="2"/>
  <c r="H361" i="2"/>
  <c r="E361" i="2"/>
  <c r="CH360" i="2"/>
  <c r="CG360" i="2"/>
  <c r="CF360" i="2"/>
  <c r="CE360" i="2"/>
  <c r="CD360" i="2"/>
  <c r="CC360" i="2"/>
  <c r="CB360" i="2"/>
  <c r="CA360" i="2"/>
  <c r="BZ360" i="2"/>
  <c r="BY360" i="2"/>
  <c r="BR360" i="2"/>
  <c r="BQ360" i="2"/>
  <c r="BP360" i="2"/>
  <c r="BO360" i="2"/>
  <c r="BN360" i="2"/>
  <c r="BM360" i="2"/>
  <c r="BL360" i="2"/>
  <c r="BK360" i="2"/>
  <c r="BJ360" i="2"/>
  <c r="BI360" i="2"/>
  <c r="BD360" i="2"/>
  <c r="L360" i="2"/>
  <c r="I360" i="2"/>
  <c r="H360" i="2"/>
  <c r="E360" i="2"/>
  <c r="CH359" i="2"/>
  <c r="CG359" i="2"/>
  <c r="CF359" i="2"/>
  <c r="CE359" i="2"/>
  <c r="CD359" i="2"/>
  <c r="CC359" i="2"/>
  <c r="CB359" i="2"/>
  <c r="CA359" i="2"/>
  <c r="BZ359" i="2"/>
  <c r="BY359" i="2"/>
  <c r="BR359" i="2"/>
  <c r="BQ359" i="2"/>
  <c r="BP359" i="2"/>
  <c r="BO359" i="2"/>
  <c r="BN359" i="2"/>
  <c r="BM359" i="2"/>
  <c r="BL359" i="2"/>
  <c r="BK359" i="2"/>
  <c r="BJ359" i="2"/>
  <c r="BI359" i="2"/>
  <c r="BD359" i="2"/>
  <c r="L359" i="2"/>
  <c r="I359" i="2"/>
  <c r="H359" i="2"/>
  <c r="E359" i="2"/>
  <c r="CH358" i="2"/>
  <c r="CG358" i="2"/>
  <c r="CF358" i="2"/>
  <c r="CE358" i="2"/>
  <c r="CD358" i="2"/>
  <c r="CC358" i="2"/>
  <c r="CB358" i="2"/>
  <c r="CA358" i="2"/>
  <c r="BZ358" i="2"/>
  <c r="BY358" i="2"/>
  <c r="BR358" i="2"/>
  <c r="BQ358" i="2"/>
  <c r="BP358" i="2"/>
  <c r="BO358" i="2"/>
  <c r="BN358" i="2"/>
  <c r="BM358" i="2"/>
  <c r="BL358" i="2"/>
  <c r="BK358" i="2"/>
  <c r="BJ358" i="2"/>
  <c r="BI358" i="2"/>
  <c r="BD358" i="2"/>
  <c r="L358" i="2"/>
  <c r="I358" i="2"/>
  <c r="H358" i="2"/>
  <c r="E358" i="2"/>
  <c r="CH357" i="2"/>
  <c r="CG357" i="2"/>
  <c r="CF357" i="2"/>
  <c r="CE357" i="2"/>
  <c r="CD357" i="2"/>
  <c r="CC357" i="2"/>
  <c r="CB357" i="2"/>
  <c r="CA357" i="2"/>
  <c r="BZ357" i="2"/>
  <c r="BY357" i="2"/>
  <c r="BR357" i="2"/>
  <c r="BQ357" i="2"/>
  <c r="BP357" i="2"/>
  <c r="BO357" i="2"/>
  <c r="BN357" i="2"/>
  <c r="BM357" i="2"/>
  <c r="BL357" i="2"/>
  <c r="BK357" i="2"/>
  <c r="BJ357" i="2"/>
  <c r="BI357" i="2"/>
  <c r="BD357" i="2"/>
  <c r="L357" i="2"/>
  <c r="I357" i="2"/>
  <c r="H357" i="2"/>
  <c r="E357" i="2"/>
  <c r="CH356" i="2"/>
  <c r="CG356" i="2"/>
  <c r="CF356" i="2"/>
  <c r="CE356" i="2"/>
  <c r="CD356" i="2"/>
  <c r="CC356" i="2"/>
  <c r="CB356" i="2"/>
  <c r="CA356" i="2"/>
  <c r="BZ356" i="2"/>
  <c r="BY356" i="2"/>
  <c r="BR356" i="2"/>
  <c r="BQ356" i="2"/>
  <c r="BP356" i="2"/>
  <c r="BO356" i="2"/>
  <c r="BN356" i="2"/>
  <c r="BM356" i="2"/>
  <c r="BL356" i="2"/>
  <c r="BK356" i="2"/>
  <c r="BJ356" i="2"/>
  <c r="BI356" i="2"/>
  <c r="BD356" i="2"/>
  <c r="L356" i="2"/>
  <c r="I356" i="2"/>
  <c r="H356" i="2"/>
  <c r="E356" i="2"/>
  <c r="CH355" i="2"/>
  <c r="CG355" i="2"/>
  <c r="CF355" i="2"/>
  <c r="CE355" i="2"/>
  <c r="CD355" i="2"/>
  <c r="CC355" i="2"/>
  <c r="CB355" i="2"/>
  <c r="CA355" i="2"/>
  <c r="BZ355" i="2"/>
  <c r="BY355" i="2"/>
  <c r="BR355" i="2"/>
  <c r="BQ355" i="2"/>
  <c r="BP355" i="2"/>
  <c r="BO355" i="2"/>
  <c r="BN355" i="2"/>
  <c r="BM355" i="2"/>
  <c r="BL355" i="2"/>
  <c r="BK355" i="2"/>
  <c r="BJ355" i="2"/>
  <c r="BI355" i="2"/>
  <c r="BD355" i="2"/>
  <c r="L355" i="2"/>
  <c r="I355" i="2"/>
  <c r="H355" i="2"/>
  <c r="E355" i="2"/>
  <c r="CH354" i="2"/>
  <c r="CG354" i="2"/>
  <c r="CF354" i="2"/>
  <c r="CE354" i="2"/>
  <c r="CD354" i="2"/>
  <c r="CC354" i="2"/>
  <c r="CB354" i="2"/>
  <c r="CA354" i="2"/>
  <c r="BZ354" i="2"/>
  <c r="BY354" i="2"/>
  <c r="BR354" i="2"/>
  <c r="BQ354" i="2"/>
  <c r="BP354" i="2"/>
  <c r="BO354" i="2"/>
  <c r="BN354" i="2"/>
  <c r="BM354" i="2"/>
  <c r="BL354" i="2"/>
  <c r="BK354" i="2"/>
  <c r="BJ354" i="2"/>
  <c r="BI354" i="2"/>
  <c r="BD354" i="2"/>
  <c r="L354" i="2"/>
  <c r="I354" i="2"/>
  <c r="H354" i="2"/>
  <c r="E354" i="2"/>
  <c r="CH353" i="2"/>
  <c r="CG353" i="2"/>
  <c r="CF353" i="2"/>
  <c r="CE353" i="2"/>
  <c r="CD353" i="2"/>
  <c r="CC353" i="2"/>
  <c r="CB353" i="2"/>
  <c r="CA353" i="2"/>
  <c r="BZ353" i="2"/>
  <c r="BY353" i="2"/>
  <c r="BR353" i="2"/>
  <c r="BQ353" i="2"/>
  <c r="BP353" i="2"/>
  <c r="BO353" i="2"/>
  <c r="BN353" i="2"/>
  <c r="BM353" i="2"/>
  <c r="BL353" i="2"/>
  <c r="BK353" i="2"/>
  <c r="BJ353" i="2"/>
  <c r="BI353" i="2"/>
  <c r="BD353" i="2"/>
  <c r="L353" i="2"/>
  <c r="I353" i="2"/>
  <c r="H353" i="2"/>
  <c r="E353" i="2"/>
  <c r="CH352" i="2"/>
  <c r="CG352" i="2"/>
  <c r="CF352" i="2"/>
  <c r="CE352" i="2"/>
  <c r="CD352" i="2"/>
  <c r="CC352" i="2"/>
  <c r="CB352" i="2"/>
  <c r="CA352" i="2"/>
  <c r="BZ352" i="2"/>
  <c r="BY352" i="2"/>
  <c r="BR352" i="2"/>
  <c r="BQ352" i="2"/>
  <c r="BP352" i="2"/>
  <c r="BO352" i="2"/>
  <c r="BN352" i="2"/>
  <c r="BM352" i="2"/>
  <c r="BL352" i="2"/>
  <c r="BK352" i="2"/>
  <c r="BJ352" i="2"/>
  <c r="BI352" i="2"/>
  <c r="BD352" i="2"/>
  <c r="L352" i="2"/>
  <c r="I352" i="2"/>
  <c r="H352" i="2"/>
  <c r="E352" i="2"/>
  <c r="CH351" i="2"/>
  <c r="CG351" i="2"/>
  <c r="CF351" i="2"/>
  <c r="CE351" i="2"/>
  <c r="CD351" i="2"/>
  <c r="CC351" i="2"/>
  <c r="CB351" i="2"/>
  <c r="CA351" i="2"/>
  <c r="BZ351" i="2"/>
  <c r="BY351" i="2"/>
  <c r="BR351" i="2"/>
  <c r="BQ351" i="2"/>
  <c r="BP351" i="2"/>
  <c r="BO351" i="2"/>
  <c r="BN351" i="2"/>
  <c r="BM351" i="2"/>
  <c r="BL351" i="2"/>
  <c r="BK351" i="2"/>
  <c r="BJ351" i="2"/>
  <c r="BI351" i="2"/>
  <c r="BD351" i="2"/>
  <c r="L351" i="2"/>
  <c r="I351" i="2"/>
  <c r="H351" i="2"/>
  <c r="E351" i="2"/>
  <c r="CH350" i="2"/>
  <c r="CG350" i="2"/>
  <c r="CF350" i="2"/>
  <c r="CE350" i="2"/>
  <c r="CD350" i="2"/>
  <c r="CC350" i="2"/>
  <c r="CB350" i="2"/>
  <c r="CA350" i="2"/>
  <c r="BZ350" i="2"/>
  <c r="BY350" i="2"/>
  <c r="BR350" i="2"/>
  <c r="BQ350" i="2"/>
  <c r="BP350" i="2"/>
  <c r="BO350" i="2"/>
  <c r="BN350" i="2"/>
  <c r="BM350" i="2"/>
  <c r="BL350" i="2"/>
  <c r="BK350" i="2"/>
  <c r="BJ350" i="2"/>
  <c r="BI350" i="2"/>
  <c r="BD350" i="2"/>
  <c r="L350" i="2"/>
  <c r="I350" i="2"/>
  <c r="H350" i="2"/>
  <c r="E350" i="2"/>
  <c r="CH349" i="2"/>
  <c r="CG349" i="2"/>
  <c r="CF349" i="2"/>
  <c r="CE349" i="2"/>
  <c r="CD349" i="2"/>
  <c r="CC349" i="2"/>
  <c r="CB349" i="2"/>
  <c r="CA349" i="2"/>
  <c r="BZ349" i="2"/>
  <c r="BY349" i="2"/>
  <c r="BR349" i="2"/>
  <c r="BQ349" i="2"/>
  <c r="BP349" i="2"/>
  <c r="BO349" i="2"/>
  <c r="BN349" i="2"/>
  <c r="BM349" i="2"/>
  <c r="BL349" i="2"/>
  <c r="BK349" i="2"/>
  <c r="BJ349" i="2"/>
  <c r="BI349" i="2"/>
  <c r="BD349" i="2"/>
  <c r="L349" i="2"/>
  <c r="I349" i="2"/>
  <c r="H349" i="2"/>
  <c r="E349" i="2"/>
  <c r="CH348" i="2"/>
  <c r="CG348" i="2"/>
  <c r="CF348" i="2"/>
  <c r="CE348" i="2"/>
  <c r="CD348" i="2"/>
  <c r="CC348" i="2"/>
  <c r="CB348" i="2"/>
  <c r="CA348" i="2"/>
  <c r="BZ348" i="2"/>
  <c r="BY348" i="2"/>
  <c r="BR348" i="2"/>
  <c r="BQ348" i="2"/>
  <c r="BP348" i="2"/>
  <c r="BO348" i="2"/>
  <c r="BN348" i="2"/>
  <c r="BM348" i="2"/>
  <c r="BL348" i="2"/>
  <c r="BK348" i="2"/>
  <c r="BJ348" i="2"/>
  <c r="BI348" i="2"/>
  <c r="BD348" i="2"/>
  <c r="L348" i="2"/>
  <c r="I348" i="2"/>
  <c r="H348" i="2"/>
  <c r="E348" i="2"/>
  <c r="CH347" i="2"/>
  <c r="CG347" i="2"/>
  <c r="CF347" i="2"/>
  <c r="CE347" i="2"/>
  <c r="CD347" i="2"/>
  <c r="CC347" i="2"/>
  <c r="CB347" i="2"/>
  <c r="CA347" i="2"/>
  <c r="BZ347" i="2"/>
  <c r="BY347" i="2"/>
  <c r="BR347" i="2"/>
  <c r="BQ347" i="2"/>
  <c r="BP347" i="2"/>
  <c r="BO347" i="2"/>
  <c r="BN347" i="2"/>
  <c r="BM347" i="2"/>
  <c r="BL347" i="2"/>
  <c r="BK347" i="2"/>
  <c r="BJ347" i="2"/>
  <c r="BI347" i="2"/>
  <c r="BD347" i="2"/>
  <c r="L347" i="2"/>
  <c r="I347" i="2"/>
  <c r="H347" i="2"/>
  <c r="E347" i="2"/>
  <c r="CH346" i="2"/>
  <c r="CG346" i="2"/>
  <c r="CF346" i="2"/>
  <c r="CE346" i="2"/>
  <c r="CD346" i="2"/>
  <c r="CC346" i="2"/>
  <c r="CB346" i="2"/>
  <c r="CA346" i="2"/>
  <c r="BZ346" i="2"/>
  <c r="BY346" i="2"/>
  <c r="BR346" i="2"/>
  <c r="BQ346" i="2"/>
  <c r="BP346" i="2"/>
  <c r="BO346" i="2"/>
  <c r="BN346" i="2"/>
  <c r="BM346" i="2"/>
  <c r="BL346" i="2"/>
  <c r="BK346" i="2"/>
  <c r="BJ346" i="2"/>
  <c r="BI346" i="2"/>
  <c r="BD346" i="2"/>
  <c r="L346" i="2"/>
  <c r="I346" i="2"/>
  <c r="H346" i="2"/>
  <c r="E346" i="2"/>
  <c r="CH345" i="2"/>
  <c r="CG345" i="2"/>
  <c r="CF345" i="2"/>
  <c r="CE345" i="2"/>
  <c r="CD345" i="2"/>
  <c r="CC345" i="2"/>
  <c r="CB345" i="2"/>
  <c r="CA345" i="2"/>
  <c r="BZ345" i="2"/>
  <c r="BY345" i="2"/>
  <c r="BR345" i="2"/>
  <c r="BQ345" i="2"/>
  <c r="BP345" i="2"/>
  <c r="BO345" i="2"/>
  <c r="BN345" i="2"/>
  <c r="BM345" i="2"/>
  <c r="BL345" i="2"/>
  <c r="BK345" i="2"/>
  <c r="BJ345" i="2"/>
  <c r="BI345" i="2"/>
  <c r="BD345" i="2"/>
  <c r="L345" i="2"/>
  <c r="I345" i="2"/>
  <c r="H345" i="2"/>
  <c r="E345" i="2"/>
  <c r="CH344" i="2"/>
  <c r="CG344" i="2"/>
  <c r="CF344" i="2"/>
  <c r="CE344" i="2"/>
  <c r="CD344" i="2"/>
  <c r="CC344" i="2"/>
  <c r="CB344" i="2"/>
  <c r="CA344" i="2"/>
  <c r="BZ344" i="2"/>
  <c r="BY344" i="2"/>
  <c r="BR344" i="2"/>
  <c r="BQ344" i="2"/>
  <c r="BP344" i="2"/>
  <c r="BO344" i="2"/>
  <c r="BN344" i="2"/>
  <c r="BM344" i="2"/>
  <c r="BL344" i="2"/>
  <c r="BK344" i="2"/>
  <c r="BJ344" i="2"/>
  <c r="BI344" i="2"/>
  <c r="BD344" i="2"/>
  <c r="L344" i="2"/>
  <c r="I344" i="2"/>
  <c r="H344" i="2"/>
  <c r="E344" i="2"/>
  <c r="CH343" i="2"/>
  <c r="CG343" i="2"/>
  <c r="CF343" i="2"/>
  <c r="CE343" i="2"/>
  <c r="CD343" i="2"/>
  <c r="CC343" i="2"/>
  <c r="CB343" i="2"/>
  <c r="CA343" i="2"/>
  <c r="BZ343" i="2"/>
  <c r="BY343" i="2"/>
  <c r="BR343" i="2"/>
  <c r="BQ343" i="2"/>
  <c r="BP343" i="2"/>
  <c r="BO343" i="2"/>
  <c r="BN343" i="2"/>
  <c r="BM343" i="2"/>
  <c r="BL343" i="2"/>
  <c r="BK343" i="2"/>
  <c r="BJ343" i="2"/>
  <c r="BI343" i="2"/>
  <c r="BD343" i="2"/>
  <c r="L343" i="2"/>
  <c r="I343" i="2"/>
  <c r="H343" i="2"/>
  <c r="E343" i="2"/>
  <c r="CH342" i="2"/>
  <c r="CG342" i="2"/>
  <c r="CF342" i="2"/>
  <c r="CE342" i="2"/>
  <c r="CD342" i="2"/>
  <c r="CC342" i="2"/>
  <c r="CB342" i="2"/>
  <c r="CA342" i="2"/>
  <c r="BZ342" i="2"/>
  <c r="BY342" i="2"/>
  <c r="BR342" i="2"/>
  <c r="BQ342" i="2"/>
  <c r="BP342" i="2"/>
  <c r="BO342" i="2"/>
  <c r="BN342" i="2"/>
  <c r="BM342" i="2"/>
  <c r="BL342" i="2"/>
  <c r="BK342" i="2"/>
  <c r="BJ342" i="2"/>
  <c r="BI342" i="2"/>
  <c r="BD342" i="2"/>
  <c r="L342" i="2"/>
  <c r="I342" i="2"/>
  <c r="H342" i="2"/>
  <c r="E342" i="2"/>
  <c r="CH341" i="2"/>
  <c r="CG341" i="2"/>
  <c r="CF341" i="2"/>
  <c r="CE341" i="2"/>
  <c r="CD341" i="2"/>
  <c r="CC341" i="2"/>
  <c r="CB341" i="2"/>
  <c r="CA341" i="2"/>
  <c r="BZ341" i="2"/>
  <c r="BY341" i="2"/>
  <c r="BR341" i="2"/>
  <c r="BQ341" i="2"/>
  <c r="BP341" i="2"/>
  <c r="BO341" i="2"/>
  <c r="BN341" i="2"/>
  <c r="BM341" i="2"/>
  <c r="BL341" i="2"/>
  <c r="BK341" i="2"/>
  <c r="BJ341" i="2"/>
  <c r="BI341" i="2"/>
  <c r="BD341" i="2"/>
  <c r="L341" i="2"/>
  <c r="I341" i="2"/>
  <c r="H341" i="2"/>
  <c r="E341" i="2"/>
  <c r="CH340" i="2"/>
  <c r="CG340" i="2"/>
  <c r="CF340" i="2"/>
  <c r="CE340" i="2"/>
  <c r="CD340" i="2"/>
  <c r="CC340" i="2"/>
  <c r="CB340" i="2"/>
  <c r="CA340" i="2"/>
  <c r="BZ340" i="2"/>
  <c r="BY340" i="2"/>
  <c r="BR340" i="2"/>
  <c r="BQ340" i="2"/>
  <c r="BP340" i="2"/>
  <c r="BO340" i="2"/>
  <c r="BN340" i="2"/>
  <c r="BM340" i="2"/>
  <c r="BL340" i="2"/>
  <c r="BK340" i="2"/>
  <c r="BJ340" i="2"/>
  <c r="BI340" i="2"/>
  <c r="BD340" i="2"/>
  <c r="L340" i="2"/>
  <c r="I340" i="2"/>
  <c r="H340" i="2"/>
  <c r="E340" i="2"/>
  <c r="CH339" i="2"/>
  <c r="CG339" i="2"/>
  <c r="CF339" i="2"/>
  <c r="CE339" i="2"/>
  <c r="CD339" i="2"/>
  <c r="CC339" i="2"/>
  <c r="CB339" i="2"/>
  <c r="CA339" i="2"/>
  <c r="BZ339" i="2"/>
  <c r="BY339" i="2"/>
  <c r="BR339" i="2"/>
  <c r="BQ339" i="2"/>
  <c r="BP339" i="2"/>
  <c r="BO339" i="2"/>
  <c r="BN339" i="2"/>
  <c r="BM339" i="2"/>
  <c r="BL339" i="2"/>
  <c r="BK339" i="2"/>
  <c r="BJ339" i="2"/>
  <c r="BI339" i="2"/>
  <c r="BD339" i="2"/>
  <c r="L339" i="2"/>
  <c r="I339" i="2"/>
  <c r="H339" i="2"/>
  <c r="E339" i="2"/>
  <c r="CH338" i="2"/>
  <c r="CG338" i="2"/>
  <c r="CF338" i="2"/>
  <c r="CE338" i="2"/>
  <c r="CD338" i="2"/>
  <c r="CC338" i="2"/>
  <c r="CB338" i="2"/>
  <c r="CA338" i="2"/>
  <c r="BZ338" i="2"/>
  <c r="BY338" i="2"/>
  <c r="BR338" i="2"/>
  <c r="BQ338" i="2"/>
  <c r="BP338" i="2"/>
  <c r="BO338" i="2"/>
  <c r="BN338" i="2"/>
  <c r="BM338" i="2"/>
  <c r="BL338" i="2"/>
  <c r="BK338" i="2"/>
  <c r="BJ338" i="2"/>
  <c r="BI338" i="2"/>
  <c r="BD338" i="2"/>
  <c r="L338" i="2"/>
  <c r="I338" i="2"/>
  <c r="H338" i="2"/>
  <c r="E338" i="2"/>
  <c r="CH337" i="2"/>
  <c r="CG337" i="2"/>
  <c r="CF337" i="2"/>
  <c r="CE337" i="2"/>
  <c r="CD337" i="2"/>
  <c r="CC337" i="2"/>
  <c r="CB337" i="2"/>
  <c r="CA337" i="2"/>
  <c r="BZ337" i="2"/>
  <c r="BY337" i="2"/>
  <c r="BR337" i="2"/>
  <c r="BQ337" i="2"/>
  <c r="BP337" i="2"/>
  <c r="BO337" i="2"/>
  <c r="BN337" i="2"/>
  <c r="BM337" i="2"/>
  <c r="BL337" i="2"/>
  <c r="BK337" i="2"/>
  <c r="BJ337" i="2"/>
  <c r="BI337" i="2"/>
  <c r="BD337" i="2"/>
  <c r="L337" i="2"/>
  <c r="I337" i="2"/>
  <c r="H337" i="2"/>
  <c r="E337" i="2"/>
  <c r="CH336" i="2"/>
  <c r="CG336" i="2"/>
  <c r="CF336" i="2"/>
  <c r="CE336" i="2"/>
  <c r="CD336" i="2"/>
  <c r="CC336" i="2"/>
  <c r="CB336" i="2"/>
  <c r="CA336" i="2"/>
  <c r="BZ336" i="2"/>
  <c r="BY336" i="2"/>
  <c r="BR336" i="2"/>
  <c r="BQ336" i="2"/>
  <c r="BP336" i="2"/>
  <c r="BO336" i="2"/>
  <c r="BN336" i="2"/>
  <c r="BM336" i="2"/>
  <c r="BL336" i="2"/>
  <c r="BK336" i="2"/>
  <c r="BJ336" i="2"/>
  <c r="BI336" i="2"/>
  <c r="BD336" i="2"/>
  <c r="L336" i="2"/>
  <c r="I336" i="2"/>
  <c r="H336" i="2"/>
  <c r="E336" i="2"/>
  <c r="CH335" i="2"/>
  <c r="CG335" i="2"/>
  <c r="CF335" i="2"/>
  <c r="CE335" i="2"/>
  <c r="CD335" i="2"/>
  <c r="CC335" i="2"/>
  <c r="CB335" i="2"/>
  <c r="CA335" i="2"/>
  <c r="BZ335" i="2"/>
  <c r="BY335" i="2"/>
  <c r="BR335" i="2"/>
  <c r="BQ335" i="2"/>
  <c r="BP335" i="2"/>
  <c r="BO335" i="2"/>
  <c r="BN335" i="2"/>
  <c r="BM335" i="2"/>
  <c r="BL335" i="2"/>
  <c r="BK335" i="2"/>
  <c r="BJ335" i="2"/>
  <c r="BI335" i="2"/>
  <c r="BD335" i="2"/>
  <c r="L335" i="2"/>
  <c r="I335" i="2"/>
  <c r="H335" i="2"/>
  <c r="E335" i="2"/>
  <c r="CH334" i="2"/>
  <c r="CG334" i="2"/>
  <c r="CF334" i="2"/>
  <c r="CE334" i="2"/>
  <c r="CD334" i="2"/>
  <c r="CC334" i="2"/>
  <c r="CB334" i="2"/>
  <c r="CA334" i="2"/>
  <c r="BZ334" i="2"/>
  <c r="BY334" i="2"/>
  <c r="BR334" i="2"/>
  <c r="BQ334" i="2"/>
  <c r="BP334" i="2"/>
  <c r="BO334" i="2"/>
  <c r="BN334" i="2"/>
  <c r="BM334" i="2"/>
  <c r="BL334" i="2"/>
  <c r="BK334" i="2"/>
  <c r="BJ334" i="2"/>
  <c r="BI334" i="2"/>
  <c r="BD334" i="2"/>
  <c r="L334" i="2"/>
  <c r="I334" i="2"/>
  <c r="H334" i="2"/>
  <c r="E334" i="2"/>
  <c r="CH333" i="2"/>
  <c r="CG333" i="2"/>
  <c r="CF333" i="2"/>
  <c r="CE333" i="2"/>
  <c r="CD333" i="2"/>
  <c r="CC333" i="2"/>
  <c r="CB333" i="2"/>
  <c r="CA333" i="2"/>
  <c r="BZ333" i="2"/>
  <c r="BY333" i="2"/>
  <c r="BR333" i="2"/>
  <c r="BQ333" i="2"/>
  <c r="BP333" i="2"/>
  <c r="BO333" i="2"/>
  <c r="BN333" i="2"/>
  <c r="BM333" i="2"/>
  <c r="BL333" i="2"/>
  <c r="BK333" i="2"/>
  <c r="BJ333" i="2"/>
  <c r="BI333" i="2"/>
  <c r="BD333" i="2"/>
  <c r="L333" i="2"/>
  <c r="I333" i="2"/>
  <c r="H333" i="2"/>
  <c r="E333" i="2"/>
  <c r="CH332" i="2"/>
  <c r="CG332" i="2"/>
  <c r="CF332" i="2"/>
  <c r="CE332" i="2"/>
  <c r="CD332" i="2"/>
  <c r="CC332" i="2"/>
  <c r="CB332" i="2"/>
  <c r="CA332" i="2"/>
  <c r="BZ332" i="2"/>
  <c r="BY332" i="2"/>
  <c r="BR332" i="2"/>
  <c r="BQ332" i="2"/>
  <c r="BP332" i="2"/>
  <c r="BO332" i="2"/>
  <c r="BN332" i="2"/>
  <c r="BM332" i="2"/>
  <c r="BL332" i="2"/>
  <c r="BK332" i="2"/>
  <c r="BJ332" i="2"/>
  <c r="BI332" i="2"/>
  <c r="BD332" i="2"/>
  <c r="L332" i="2"/>
  <c r="I332" i="2"/>
  <c r="H332" i="2"/>
  <c r="E332" i="2"/>
  <c r="CH331" i="2"/>
  <c r="CG331" i="2"/>
  <c r="CF331" i="2"/>
  <c r="CE331" i="2"/>
  <c r="CD331" i="2"/>
  <c r="CC331" i="2"/>
  <c r="CB331" i="2"/>
  <c r="CA331" i="2"/>
  <c r="BZ331" i="2"/>
  <c r="BY331" i="2"/>
  <c r="BR331" i="2"/>
  <c r="BQ331" i="2"/>
  <c r="BP331" i="2"/>
  <c r="BO331" i="2"/>
  <c r="BN331" i="2"/>
  <c r="BM331" i="2"/>
  <c r="BL331" i="2"/>
  <c r="BK331" i="2"/>
  <c r="BJ331" i="2"/>
  <c r="BI331" i="2"/>
  <c r="BD331" i="2"/>
  <c r="L331" i="2"/>
  <c r="I331" i="2"/>
  <c r="H331" i="2"/>
  <c r="E331" i="2"/>
  <c r="CH330" i="2"/>
  <c r="CG330" i="2"/>
  <c r="CF330" i="2"/>
  <c r="CE330" i="2"/>
  <c r="CD330" i="2"/>
  <c r="CC330" i="2"/>
  <c r="CB330" i="2"/>
  <c r="CA330" i="2"/>
  <c r="BZ330" i="2"/>
  <c r="BY330" i="2"/>
  <c r="BR330" i="2"/>
  <c r="BQ330" i="2"/>
  <c r="BP330" i="2"/>
  <c r="BO330" i="2"/>
  <c r="BN330" i="2"/>
  <c r="BM330" i="2"/>
  <c r="BL330" i="2"/>
  <c r="BK330" i="2"/>
  <c r="BJ330" i="2"/>
  <c r="BI330" i="2"/>
  <c r="BD330" i="2"/>
  <c r="L330" i="2"/>
  <c r="I330" i="2"/>
  <c r="H330" i="2"/>
  <c r="E330" i="2"/>
  <c r="CH329" i="2"/>
  <c r="CG329" i="2"/>
  <c r="CF329" i="2"/>
  <c r="CE329" i="2"/>
  <c r="CD329" i="2"/>
  <c r="CC329" i="2"/>
  <c r="CB329" i="2"/>
  <c r="CA329" i="2"/>
  <c r="BZ329" i="2"/>
  <c r="BY329" i="2"/>
  <c r="BR329" i="2"/>
  <c r="BQ329" i="2"/>
  <c r="BP329" i="2"/>
  <c r="BO329" i="2"/>
  <c r="BN329" i="2"/>
  <c r="BM329" i="2"/>
  <c r="BL329" i="2"/>
  <c r="BK329" i="2"/>
  <c r="BJ329" i="2"/>
  <c r="BI329" i="2"/>
  <c r="BD329" i="2"/>
  <c r="L329" i="2"/>
  <c r="I329" i="2"/>
  <c r="H329" i="2"/>
  <c r="E329" i="2"/>
  <c r="CH328" i="2"/>
  <c r="CG328" i="2"/>
  <c r="CF328" i="2"/>
  <c r="CE328" i="2"/>
  <c r="CD328" i="2"/>
  <c r="CC328" i="2"/>
  <c r="CB328" i="2"/>
  <c r="CA328" i="2"/>
  <c r="BZ328" i="2"/>
  <c r="BY328" i="2"/>
  <c r="BR328" i="2"/>
  <c r="BQ328" i="2"/>
  <c r="BP328" i="2"/>
  <c r="BO328" i="2"/>
  <c r="BN328" i="2"/>
  <c r="BM328" i="2"/>
  <c r="BL328" i="2"/>
  <c r="BK328" i="2"/>
  <c r="BJ328" i="2"/>
  <c r="BI328" i="2"/>
  <c r="BD328" i="2"/>
  <c r="L328" i="2"/>
  <c r="I328" i="2"/>
  <c r="H328" i="2"/>
  <c r="E328" i="2"/>
  <c r="CH327" i="2"/>
  <c r="CG327" i="2"/>
  <c r="CF327" i="2"/>
  <c r="CE327" i="2"/>
  <c r="CD327" i="2"/>
  <c r="CC327" i="2"/>
  <c r="CB327" i="2"/>
  <c r="CA327" i="2"/>
  <c r="BZ327" i="2"/>
  <c r="BY327" i="2"/>
  <c r="BR327" i="2"/>
  <c r="BQ327" i="2"/>
  <c r="BP327" i="2"/>
  <c r="BO327" i="2"/>
  <c r="BN327" i="2"/>
  <c r="BM327" i="2"/>
  <c r="BL327" i="2"/>
  <c r="BK327" i="2"/>
  <c r="BJ327" i="2"/>
  <c r="BI327" i="2"/>
  <c r="BD327" i="2"/>
  <c r="L327" i="2"/>
  <c r="I327" i="2"/>
  <c r="H327" i="2"/>
  <c r="E327" i="2"/>
  <c r="CH326" i="2"/>
  <c r="CG326" i="2"/>
  <c r="CF326" i="2"/>
  <c r="CE326" i="2"/>
  <c r="CD326" i="2"/>
  <c r="CC326" i="2"/>
  <c r="CB326" i="2"/>
  <c r="CA326" i="2"/>
  <c r="BZ326" i="2"/>
  <c r="BY326" i="2"/>
  <c r="BR326" i="2"/>
  <c r="BQ326" i="2"/>
  <c r="BP326" i="2"/>
  <c r="BO326" i="2"/>
  <c r="BN326" i="2"/>
  <c r="BM326" i="2"/>
  <c r="BL326" i="2"/>
  <c r="BK326" i="2"/>
  <c r="BJ326" i="2"/>
  <c r="BI326" i="2"/>
  <c r="BD326" i="2"/>
  <c r="L326" i="2"/>
  <c r="I326" i="2"/>
  <c r="H326" i="2"/>
  <c r="E326" i="2"/>
  <c r="CH325" i="2"/>
  <c r="CG325" i="2"/>
  <c r="CF325" i="2"/>
  <c r="CE325" i="2"/>
  <c r="CD325" i="2"/>
  <c r="CC325" i="2"/>
  <c r="CB325" i="2"/>
  <c r="CA325" i="2"/>
  <c r="BZ325" i="2"/>
  <c r="BY325" i="2"/>
  <c r="BR325" i="2"/>
  <c r="BQ325" i="2"/>
  <c r="BP325" i="2"/>
  <c r="BO325" i="2"/>
  <c r="BN325" i="2"/>
  <c r="BM325" i="2"/>
  <c r="BL325" i="2"/>
  <c r="BK325" i="2"/>
  <c r="BJ325" i="2"/>
  <c r="BI325" i="2"/>
  <c r="BD325" i="2"/>
  <c r="L325" i="2"/>
  <c r="I325" i="2"/>
  <c r="H325" i="2"/>
  <c r="E325" i="2"/>
  <c r="CH324" i="2"/>
  <c r="CG324" i="2"/>
  <c r="CF324" i="2"/>
  <c r="CE324" i="2"/>
  <c r="CD324" i="2"/>
  <c r="CC324" i="2"/>
  <c r="CB324" i="2"/>
  <c r="CA324" i="2"/>
  <c r="BZ324" i="2"/>
  <c r="BY324" i="2"/>
  <c r="BR324" i="2"/>
  <c r="BQ324" i="2"/>
  <c r="BP324" i="2"/>
  <c r="BO324" i="2"/>
  <c r="BN324" i="2"/>
  <c r="BM324" i="2"/>
  <c r="BL324" i="2"/>
  <c r="BK324" i="2"/>
  <c r="BJ324" i="2"/>
  <c r="BI324" i="2"/>
  <c r="BD324" i="2"/>
  <c r="L324" i="2"/>
  <c r="I324" i="2"/>
  <c r="H324" i="2"/>
  <c r="E324" i="2"/>
  <c r="CH323" i="2"/>
  <c r="CG323" i="2"/>
  <c r="CF323" i="2"/>
  <c r="CE323" i="2"/>
  <c r="CD323" i="2"/>
  <c r="CC323" i="2"/>
  <c r="CB323" i="2"/>
  <c r="CA323" i="2"/>
  <c r="BZ323" i="2"/>
  <c r="BY323" i="2"/>
  <c r="BR323" i="2"/>
  <c r="BQ323" i="2"/>
  <c r="BP323" i="2"/>
  <c r="BO323" i="2"/>
  <c r="BN323" i="2"/>
  <c r="BM323" i="2"/>
  <c r="BL323" i="2"/>
  <c r="BK323" i="2"/>
  <c r="BJ323" i="2"/>
  <c r="BI323" i="2"/>
  <c r="BD323" i="2"/>
  <c r="L323" i="2"/>
  <c r="I323" i="2"/>
  <c r="H323" i="2"/>
  <c r="E323" i="2"/>
  <c r="CH322" i="2"/>
  <c r="CG322" i="2"/>
  <c r="CF322" i="2"/>
  <c r="CE322" i="2"/>
  <c r="CD322" i="2"/>
  <c r="CC322" i="2"/>
  <c r="CB322" i="2"/>
  <c r="CA322" i="2"/>
  <c r="BZ322" i="2"/>
  <c r="BY322" i="2"/>
  <c r="BR322" i="2"/>
  <c r="BQ322" i="2"/>
  <c r="BP322" i="2"/>
  <c r="BO322" i="2"/>
  <c r="BN322" i="2"/>
  <c r="BM322" i="2"/>
  <c r="BL322" i="2"/>
  <c r="BK322" i="2"/>
  <c r="BJ322" i="2"/>
  <c r="BI322" i="2"/>
  <c r="BD322" i="2"/>
  <c r="L322" i="2"/>
  <c r="I322" i="2"/>
  <c r="H322" i="2"/>
  <c r="E322" i="2"/>
  <c r="CH321" i="2"/>
  <c r="CG321" i="2"/>
  <c r="CF321" i="2"/>
  <c r="CE321" i="2"/>
  <c r="CD321" i="2"/>
  <c r="CC321" i="2"/>
  <c r="CB321" i="2"/>
  <c r="CA321" i="2"/>
  <c r="BZ321" i="2"/>
  <c r="BY321" i="2"/>
  <c r="BR321" i="2"/>
  <c r="BQ321" i="2"/>
  <c r="BP321" i="2"/>
  <c r="BO321" i="2"/>
  <c r="BN321" i="2"/>
  <c r="BM321" i="2"/>
  <c r="BL321" i="2"/>
  <c r="BK321" i="2"/>
  <c r="BJ321" i="2"/>
  <c r="BI321" i="2"/>
  <c r="BD321" i="2"/>
  <c r="L321" i="2"/>
  <c r="I321" i="2"/>
  <c r="H321" i="2"/>
  <c r="E321" i="2"/>
  <c r="CH320" i="2"/>
  <c r="CG320" i="2"/>
  <c r="CF320" i="2"/>
  <c r="CE320" i="2"/>
  <c r="CD320" i="2"/>
  <c r="CC320" i="2"/>
  <c r="CB320" i="2"/>
  <c r="CA320" i="2"/>
  <c r="BZ320" i="2"/>
  <c r="BY320" i="2"/>
  <c r="BR320" i="2"/>
  <c r="BQ320" i="2"/>
  <c r="BP320" i="2"/>
  <c r="BO320" i="2"/>
  <c r="BN320" i="2"/>
  <c r="BM320" i="2"/>
  <c r="BL320" i="2"/>
  <c r="BK320" i="2"/>
  <c r="BJ320" i="2"/>
  <c r="BI320" i="2"/>
  <c r="BD320" i="2"/>
  <c r="L320" i="2"/>
  <c r="I320" i="2"/>
  <c r="H320" i="2"/>
  <c r="E320" i="2"/>
  <c r="CH319" i="2"/>
  <c r="CG319" i="2"/>
  <c r="CF319" i="2"/>
  <c r="CE319" i="2"/>
  <c r="CD319" i="2"/>
  <c r="CC319" i="2"/>
  <c r="CB319" i="2"/>
  <c r="CA319" i="2"/>
  <c r="BZ319" i="2"/>
  <c r="BY319" i="2"/>
  <c r="BR319" i="2"/>
  <c r="BQ319" i="2"/>
  <c r="BP319" i="2"/>
  <c r="BO319" i="2"/>
  <c r="BN319" i="2"/>
  <c r="BM319" i="2"/>
  <c r="BL319" i="2"/>
  <c r="BK319" i="2"/>
  <c r="BJ319" i="2"/>
  <c r="BI319" i="2"/>
  <c r="BD319" i="2"/>
  <c r="L319" i="2"/>
  <c r="I319" i="2"/>
  <c r="H319" i="2"/>
  <c r="E319" i="2"/>
  <c r="CH318" i="2"/>
  <c r="CG318" i="2"/>
  <c r="CF318" i="2"/>
  <c r="CE318" i="2"/>
  <c r="CD318" i="2"/>
  <c r="CC318" i="2"/>
  <c r="CB318" i="2"/>
  <c r="CA318" i="2"/>
  <c r="BZ318" i="2"/>
  <c r="BY318" i="2"/>
  <c r="BR318" i="2"/>
  <c r="BQ318" i="2"/>
  <c r="BP318" i="2"/>
  <c r="BO318" i="2"/>
  <c r="BN318" i="2"/>
  <c r="BM318" i="2"/>
  <c r="BL318" i="2"/>
  <c r="BK318" i="2"/>
  <c r="BJ318" i="2"/>
  <c r="BI318" i="2"/>
  <c r="BD318" i="2"/>
  <c r="L318" i="2"/>
  <c r="I318" i="2"/>
  <c r="H318" i="2"/>
  <c r="E318" i="2"/>
  <c r="CH317" i="2"/>
  <c r="CG317" i="2"/>
  <c r="CF317" i="2"/>
  <c r="CE317" i="2"/>
  <c r="CD317" i="2"/>
  <c r="CC317" i="2"/>
  <c r="CB317" i="2"/>
  <c r="CA317" i="2"/>
  <c r="BZ317" i="2"/>
  <c r="BY317" i="2"/>
  <c r="BR317" i="2"/>
  <c r="BQ317" i="2"/>
  <c r="BP317" i="2"/>
  <c r="BO317" i="2"/>
  <c r="BN317" i="2"/>
  <c r="BM317" i="2"/>
  <c r="BL317" i="2"/>
  <c r="BK317" i="2"/>
  <c r="BJ317" i="2"/>
  <c r="BI317" i="2"/>
  <c r="BD317" i="2"/>
  <c r="L317" i="2"/>
  <c r="I317" i="2"/>
  <c r="H317" i="2"/>
  <c r="E317" i="2"/>
  <c r="CH316" i="2"/>
  <c r="CG316" i="2"/>
  <c r="CF316" i="2"/>
  <c r="CE316" i="2"/>
  <c r="CD316" i="2"/>
  <c r="CC316" i="2"/>
  <c r="CB316" i="2"/>
  <c r="CA316" i="2"/>
  <c r="BZ316" i="2"/>
  <c r="BY316" i="2"/>
  <c r="BR316" i="2"/>
  <c r="BQ316" i="2"/>
  <c r="BP316" i="2"/>
  <c r="BO316" i="2"/>
  <c r="BN316" i="2"/>
  <c r="BM316" i="2"/>
  <c r="BL316" i="2"/>
  <c r="BK316" i="2"/>
  <c r="BJ316" i="2"/>
  <c r="BI316" i="2"/>
  <c r="BD316" i="2"/>
  <c r="L316" i="2"/>
  <c r="I316" i="2"/>
  <c r="H316" i="2"/>
  <c r="E316" i="2"/>
  <c r="CH315" i="2"/>
  <c r="CG315" i="2"/>
  <c r="CF315" i="2"/>
  <c r="CE315" i="2"/>
  <c r="CD315" i="2"/>
  <c r="CC315" i="2"/>
  <c r="CB315" i="2"/>
  <c r="CA315" i="2"/>
  <c r="BZ315" i="2"/>
  <c r="BY315" i="2"/>
  <c r="BR315" i="2"/>
  <c r="BQ315" i="2"/>
  <c r="BP315" i="2"/>
  <c r="BO315" i="2"/>
  <c r="BN315" i="2"/>
  <c r="BM315" i="2"/>
  <c r="BL315" i="2"/>
  <c r="BK315" i="2"/>
  <c r="BJ315" i="2"/>
  <c r="BI315" i="2"/>
  <c r="BD315" i="2"/>
  <c r="L315" i="2"/>
  <c r="I315" i="2"/>
  <c r="H315" i="2"/>
  <c r="E315" i="2"/>
  <c r="CH314" i="2"/>
  <c r="CG314" i="2"/>
  <c r="CF314" i="2"/>
  <c r="CE314" i="2"/>
  <c r="CD314" i="2"/>
  <c r="CC314" i="2"/>
  <c r="CB314" i="2"/>
  <c r="CA314" i="2"/>
  <c r="BZ314" i="2"/>
  <c r="BY314" i="2"/>
  <c r="BR314" i="2"/>
  <c r="BQ314" i="2"/>
  <c r="BP314" i="2"/>
  <c r="BO314" i="2"/>
  <c r="BN314" i="2"/>
  <c r="BM314" i="2"/>
  <c r="BL314" i="2"/>
  <c r="BK314" i="2"/>
  <c r="BJ314" i="2"/>
  <c r="BI314" i="2"/>
  <c r="BD314" i="2"/>
  <c r="L314" i="2"/>
  <c r="I314" i="2"/>
  <c r="H314" i="2"/>
  <c r="E314" i="2"/>
  <c r="CH313" i="2"/>
  <c r="CG313" i="2"/>
  <c r="CF313" i="2"/>
  <c r="CE313" i="2"/>
  <c r="CD313" i="2"/>
  <c r="CC313" i="2"/>
  <c r="CB313" i="2"/>
  <c r="CA313" i="2"/>
  <c r="BZ313" i="2"/>
  <c r="BY313" i="2"/>
  <c r="BR313" i="2"/>
  <c r="BQ313" i="2"/>
  <c r="BP313" i="2"/>
  <c r="BO313" i="2"/>
  <c r="BN313" i="2"/>
  <c r="BM313" i="2"/>
  <c r="BL313" i="2"/>
  <c r="BK313" i="2"/>
  <c r="BJ313" i="2"/>
  <c r="BI313" i="2"/>
  <c r="BD313" i="2"/>
  <c r="L313" i="2"/>
  <c r="I313" i="2"/>
  <c r="H313" i="2"/>
  <c r="E313" i="2"/>
  <c r="CH312" i="2"/>
  <c r="CG312" i="2"/>
  <c r="CF312" i="2"/>
  <c r="CE312" i="2"/>
  <c r="CD312" i="2"/>
  <c r="CC312" i="2"/>
  <c r="CB312" i="2"/>
  <c r="CA312" i="2"/>
  <c r="BZ312" i="2"/>
  <c r="BY312" i="2"/>
  <c r="BR312" i="2"/>
  <c r="BQ312" i="2"/>
  <c r="BP312" i="2"/>
  <c r="BO312" i="2"/>
  <c r="BN312" i="2"/>
  <c r="BM312" i="2"/>
  <c r="BL312" i="2"/>
  <c r="BK312" i="2"/>
  <c r="BJ312" i="2"/>
  <c r="BI312" i="2"/>
  <c r="BD312" i="2"/>
  <c r="L312" i="2"/>
  <c r="I312" i="2"/>
  <c r="H312" i="2"/>
  <c r="E312" i="2"/>
  <c r="CH311" i="2"/>
  <c r="CG311" i="2"/>
  <c r="CF311" i="2"/>
  <c r="CE311" i="2"/>
  <c r="CD311" i="2"/>
  <c r="CC311" i="2"/>
  <c r="CB311" i="2"/>
  <c r="CA311" i="2"/>
  <c r="BZ311" i="2"/>
  <c r="BY311" i="2"/>
  <c r="BR311" i="2"/>
  <c r="BQ311" i="2"/>
  <c r="BP311" i="2"/>
  <c r="BO311" i="2"/>
  <c r="BN311" i="2"/>
  <c r="BM311" i="2"/>
  <c r="BL311" i="2"/>
  <c r="BK311" i="2"/>
  <c r="BJ311" i="2"/>
  <c r="BI311" i="2"/>
  <c r="BD311" i="2"/>
  <c r="L311" i="2"/>
  <c r="I311" i="2"/>
  <c r="H311" i="2"/>
  <c r="E311" i="2"/>
  <c r="CH310" i="2"/>
  <c r="CG310" i="2"/>
  <c r="CF310" i="2"/>
  <c r="CE310" i="2"/>
  <c r="CD310" i="2"/>
  <c r="CC310" i="2"/>
  <c r="CB310" i="2"/>
  <c r="CA310" i="2"/>
  <c r="BZ310" i="2"/>
  <c r="BY310" i="2"/>
  <c r="BR310" i="2"/>
  <c r="BQ310" i="2"/>
  <c r="BP310" i="2"/>
  <c r="BO310" i="2"/>
  <c r="BN310" i="2"/>
  <c r="BM310" i="2"/>
  <c r="BL310" i="2"/>
  <c r="BK310" i="2"/>
  <c r="BJ310" i="2"/>
  <c r="BI310" i="2"/>
  <c r="BD310" i="2"/>
  <c r="L310" i="2"/>
  <c r="I310" i="2"/>
  <c r="H310" i="2"/>
  <c r="E310" i="2"/>
  <c r="CH309" i="2"/>
  <c r="CG309" i="2"/>
  <c r="CF309" i="2"/>
  <c r="CE309" i="2"/>
  <c r="CD309" i="2"/>
  <c r="CC309" i="2"/>
  <c r="CB309" i="2"/>
  <c r="CA309" i="2"/>
  <c r="BZ309" i="2"/>
  <c r="BY309" i="2"/>
  <c r="BR309" i="2"/>
  <c r="BQ309" i="2"/>
  <c r="BP309" i="2"/>
  <c r="BO309" i="2"/>
  <c r="BN309" i="2"/>
  <c r="BM309" i="2"/>
  <c r="BL309" i="2"/>
  <c r="BK309" i="2"/>
  <c r="BJ309" i="2"/>
  <c r="BI309" i="2"/>
  <c r="BD309" i="2"/>
  <c r="L309" i="2"/>
  <c r="I309" i="2"/>
  <c r="H309" i="2"/>
  <c r="E309" i="2"/>
  <c r="CH308" i="2"/>
  <c r="CG308" i="2"/>
  <c r="CF308" i="2"/>
  <c r="CE308" i="2"/>
  <c r="CD308" i="2"/>
  <c r="CC308" i="2"/>
  <c r="CB308" i="2"/>
  <c r="CA308" i="2"/>
  <c r="BZ308" i="2"/>
  <c r="BY308" i="2"/>
  <c r="BR308" i="2"/>
  <c r="BQ308" i="2"/>
  <c r="BP308" i="2"/>
  <c r="BO308" i="2"/>
  <c r="BN308" i="2"/>
  <c r="BM308" i="2"/>
  <c r="BL308" i="2"/>
  <c r="BK308" i="2"/>
  <c r="BJ308" i="2"/>
  <c r="BI308" i="2"/>
  <c r="BD308" i="2"/>
  <c r="L308" i="2"/>
  <c r="I308" i="2"/>
  <c r="H308" i="2"/>
  <c r="E308" i="2"/>
  <c r="CH307" i="2"/>
  <c r="CG307" i="2"/>
  <c r="CF307" i="2"/>
  <c r="CE307" i="2"/>
  <c r="CD307" i="2"/>
  <c r="CC307" i="2"/>
  <c r="CB307" i="2"/>
  <c r="CA307" i="2"/>
  <c r="BZ307" i="2"/>
  <c r="BY307" i="2"/>
  <c r="BR307" i="2"/>
  <c r="BQ307" i="2"/>
  <c r="BP307" i="2"/>
  <c r="BO307" i="2"/>
  <c r="BN307" i="2"/>
  <c r="BM307" i="2"/>
  <c r="BL307" i="2"/>
  <c r="BK307" i="2"/>
  <c r="BJ307" i="2"/>
  <c r="BI307" i="2"/>
  <c r="BD307" i="2"/>
  <c r="L307" i="2"/>
  <c r="I307" i="2"/>
  <c r="H307" i="2"/>
  <c r="E307" i="2"/>
  <c r="CH306" i="2"/>
  <c r="CG306" i="2"/>
  <c r="CF306" i="2"/>
  <c r="CE306" i="2"/>
  <c r="CD306" i="2"/>
  <c r="CC306" i="2"/>
  <c r="CB306" i="2"/>
  <c r="CA306" i="2"/>
  <c r="BZ306" i="2"/>
  <c r="BY306" i="2"/>
  <c r="BR306" i="2"/>
  <c r="BQ306" i="2"/>
  <c r="BP306" i="2"/>
  <c r="BO306" i="2"/>
  <c r="BN306" i="2"/>
  <c r="BM306" i="2"/>
  <c r="BL306" i="2"/>
  <c r="BK306" i="2"/>
  <c r="BJ306" i="2"/>
  <c r="BI306" i="2"/>
  <c r="BD306" i="2"/>
  <c r="L306" i="2"/>
  <c r="I306" i="2"/>
  <c r="H306" i="2"/>
  <c r="E306" i="2"/>
  <c r="CH305" i="2"/>
  <c r="CG305" i="2"/>
  <c r="CF305" i="2"/>
  <c r="CE305" i="2"/>
  <c r="CD305" i="2"/>
  <c r="CC305" i="2"/>
  <c r="CB305" i="2"/>
  <c r="CA305" i="2"/>
  <c r="BZ305" i="2"/>
  <c r="BY305" i="2"/>
  <c r="BR305" i="2"/>
  <c r="BQ305" i="2"/>
  <c r="BP305" i="2"/>
  <c r="BO305" i="2"/>
  <c r="BN305" i="2"/>
  <c r="BM305" i="2"/>
  <c r="BL305" i="2"/>
  <c r="BK305" i="2"/>
  <c r="BJ305" i="2"/>
  <c r="BI305" i="2"/>
  <c r="BD305" i="2"/>
  <c r="L305" i="2"/>
  <c r="I305" i="2"/>
  <c r="H305" i="2"/>
  <c r="E305" i="2"/>
  <c r="CH304" i="2"/>
  <c r="CG304" i="2"/>
  <c r="CF304" i="2"/>
  <c r="CE304" i="2"/>
  <c r="CD304" i="2"/>
  <c r="CC304" i="2"/>
  <c r="CB304" i="2"/>
  <c r="CA304" i="2"/>
  <c r="BZ304" i="2"/>
  <c r="BY304" i="2"/>
  <c r="BR304" i="2"/>
  <c r="BQ304" i="2"/>
  <c r="BP304" i="2"/>
  <c r="BO304" i="2"/>
  <c r="BN304" i="2"/>
  <c r="BM304" i="2"/>
  <c r="BL304" i="2"/>
  <c r="BK304" i="2"/>
  <c r="BJ304" i="2"/>
  <c r="BI304" i="2"/>
  <c r="BD304" i="2"/>
  <c r="L304" i="2"/>
  <c r="I304" i="2"/>
  <c r="H304" i="2"/>
  <c r="E304" i="2"/>
  <c r="CH303" i="2"/>
  <c r="CG303" i="2"/>
  <c r="CF303" i="2"/>
  <c r="CE303" i="2"/>
  <c r="CD303" i="2"/>
  <c r="CC303" i="2"/>
  <c r="CB303" i="2"/>
  <c r="CA303" i="2"/>
  <c r="BZ303" i="2"/>
  <c r="BY303" i="2"/>
  <c r="BR303" i="2"/>
  <c r="BQ303" i="2"/>
  <c r="BP303" i="2"/>
  <c r="BO303" i="2"/>
  <c r="BN303" i="2"/>
  <c r="BM303" i="2"/>
  <c r="BL303" i="2"/>
  <c r="BK303" i="2"/>
  <c r="BJ303" i="2"/>
  <c r="BI303" i="2"/>
  <c r="BD303" i="2"/>
  <c r="L303" i="2"/>
  <c r="I303" i="2"/>
  <c r="H303" i="2"/>
  <c r="E303" i="2"/>
  <c r="CH302" i="2"/>
  <c r="CG302" i="2"/>
  <c r="CF302" i="2"/>
  <c r="CE302" i="2"/>
  <c r="CD302" i="2"/>
  <c r="CC302" i="2"/>
  <c r="CB302" i="2"/>
  <c r="CA302" i="2"/>
  <c r="BZ302" i="2"/>
  <c r="BY302" i="2"/>
  <c r="BR302" i="2"/>
  <c r="BQ302" i="2"/>
  <c r="BP302" i="2"/>
  <c r="BO302" i="2"/>
  <c r="BN302" i="2"/>
  <c r="BM302" i="2"/>
  <c r="BL302" i="2"/>
  <c r="BK302" i="2"/>
  <c r="BJ302" i="2"/>
  <c r="BI302" i="2"/>
  <c r="BD302" i="2"/>
  <c r="L302" i="2"/>
  <c r="I302" i="2"/>
  <c r="H302" i="2"/>
  <c r="E302" i="2"/>
  <c r="CH301" i="2"/>
  <c r="CG301" i="2"/>
  <c r="CF301" i="2"/>
  <c r="CE301" i="2"/>
  <c r="CD301" i="2"/>
  <c r="CC301" i="2"/>
  <c r="CB301" i="2"/>
  <c r="CA301" i="2"/>
  <c r="BZ301" i="2"/>
  <c r="BY301" i="2"/>
  <c r="BR301" i="2"/>
  <c r="BQ301" i="2"/>
  <c r="BP301" i="2"/>
  <c r="BO301" i="2"/>
  <c r="BN301" i="2"/>
  <c r="BM301" i="2"/>
  <c r="BL301" i="2"/>
  <c r="BK301" i="2"/>
  <c r="BJ301" i="2"/>
  <c r="BI301" i="2"/>
  <c r="BD301" i="2"/>
  <c r="L301" i="2"/>
  <c r="I301" i="2"/>
  <c r="H301" i="2"/>
  <c r="E301" i="2"/>
  <c r="CH300" i="2"/>
  <c r="CG300" i="2"/>
  <c r="CF300" i="2"/>
  <c r="CE300" i="2"/>
  <c r="CD300" i="2"/>
  <c r="CC300" i="2"/>
  <c r="CB300" i="2"/>
  <c r="CA300" i="2"/>
  <c r="BZ300" i="2"/>
  <c r="BY300" i="2"/>
  <c r="BR300" i="2"/>
  <c r="BQ300" i="2"/>
  <c r="BP300" i="2"/>
  <c r="BO300" i="2"/>
  <c r="BN300" i="2"/>
  <c r="BM300" i="2"/>
  <c r="BL300" i="2"/>
  <c r="BK300" i="2"/>
  <c r="BJ300" i="2"/>
  <c r="BI300" i="2"/>
  <c r="BD300" i="2"/>
  <c r="L300" i="2"/>
  <c r="I300" i="2"/>
  <c r="H300" i="2"/>
  <c r="E300" i="2"/>
  <c r="CH299" i="2"/>
  <c r="CG299" i="2"/>
  <c r="CF299" i="2"/>
  <c r="CE299" i="2"/>
  <c r="CD299" i="2"/>
  <c r="CC299" i="2"/>
  <c r="CB299" i="2"/>
  <c r="CA299" i="2"/>
  <c r="BZ299" i="2"/>
  <c r="BY299" i="2"/>
  <c r="BR299" i="2"/>
  <c r="BQ299" i="2"/>
  <c r="BP299" i="2"/>
  <c r="BO299" i="2"/>
  <c r="BN299" i="2"/>
  <c r="BM299" i="2"/>
  <c r="BL299" i="2"/>
  <c r="BK299" i="2"/>
  <c r="BJ299" i="2"/>
  <c r="BI299" i="2"/>
  <c r="BD299" i="2"/>
  <c r="L299" i="2"/>
  <c r="I299" i="2"/>
  <c r="H299" i="2"/>
  <c r="E299" i="2"/>
  <c r="CH298" i="2"/>
  <c r="CG298" i="2"/>
  <c r="CF298" i="2"/>
  <c r="CE298" i="2"/>
  <c r="CD298" i="2"/>
  <c r="CC298" i="2"/>
  <c r="CB298" i="2"/>
  <c r="CA298" i="2"/>
  <c r="BZ298" i="2"/>
  <c r="BY298" i="2"/>
  <c r="BR298" i="2"/>
  <c r="BQ298" i="2"/>
  <c r="BP298" i="2"/>
  <c r="BO298" i="2"/>
  <c r="BN298" i="2"/>
  <c r="BM298" i="2"/>
  <c r="BL298" i="2"/>
  <c r="BK298" i="2"/>
  <c r="BJ298" i="2"/>
  <c r="BI298" i="2"/>
  <c r="BD298" i="2"/>
  <c r="L298" i="2"/>
  <c r="I298" i="2"/>
  <c r="H298" i="2"/>
  <c r="E298" i="2"/>
  <c r="CH297" i="2"/>
  <c r="CG297" i="2"/>
  <c r="CF297" i="2"/>
  <c r="CE297" i="2"/>
  <c r="CD297" i="2"/>
  <c r="CC297" i="2"/>
  <c r="CB297" i="2"/>
  <c r="CA297" i="2"/>
  <c r="BZ297" i="2"/>
  <c r="BY297" i="2"/>
  <c r="BR297" i="2"/>
  <c r="BQ297" i="2"/>
  <c r="BP297" i="2"/>
  <c r="BO297" i="2"/>
  <c r="BN297" i="2"/>
  <c r="BM297" i="2"/>
  <c r="BL297" i="2"/>
  <c r="BK297" i="2"/>
  <c r="BJ297" i="2"/>
  <c r="BI297" i="2"/>
  <c r="BD297" i="2"/>
  <c r="L297" i="2"/>
  <c r="I297" i="2"/>
  <c r="H297" i="2"/>
  <c r="E297" i="2"/>
  <c r="CH296" i="2"/>
  <c r="CG296" i="2"/>
  <c r="CF296" i="2"/>
  <c r="CE296" i="2"/>
  <c r="CD296" i="2"/>
  <c r="CC296" i="2"/>
  <c r="CB296" i="2"/>
  <c r="CA296" i="2"/>
  <c r="BZ296" i="2"/>
  <c r="BY296" i="2"/>
  <c r="BR296" i="2"/>
  <c r="BQ296" i="2"/>
  <c r="BP296" i="2"/>
  <c r="BO296" i="2"/>
  <c r="BN296" i="2"/>
  <c r="BM296" i="2"/>
  <c r="BL296" i="2"/>
  <c r="BK296" i="2"/>
  <c r="BJ296" i="2"/>
  <c r="BI296" i="2"/>
  <c r="BD296" i="2"/>
  <c r="L296" i="2"/>
  <c r="I296" i="2"/>
  <c r="H296" i="2"/>
  <c r="E296" i="2"/>
  <c r="CH295" i="2"/>
  <c r="CG295" i="2"/>
  <c r="CF295" i="2"/>
  <c r="CE295" i="2"/>
  <c r="CD295" i="2"/>
  <c r="CC295" i="2"/>
  <c r="CB295" i="2"/>
  <c r="CA295" i="2"/>
  <c r="BZ295" i="2"/>
  <c r="BY295" i="2"/>
  <c r="BR295" i="2"/>
  <c r="BQ295" i="2"/>
  <c r="BP295" i="2"/>
  <c r="BO295" i="2"/>
  <c r="BN295" i="2"/>
  <c r="BM295" i="2"/>
  <c r="BL295" i="2"/>
  <c r="BK295" i="2"/>
  <c r="BJ295" i="2"/>
  <c r="BI295" i="2"/>
  <c r="BD295" i="2"/>
  <c r="L295" i="2"/>
  <c r="I295" i="2"/>
  <c r="H295" i="2"/>
  <c r="E295" i="2"/>
  <c r="CH294" i="2"/>
  <c r="CG294" i="2"/>
  <c r="CF294" i="2"/>
  <c r="CE294" i="2"/>
  <c r="CD294" i="2"/>
  <c r="CC294" i="2"/>
  <c r="CB294" i="2"/>
  <c r="CA294" i="2"/>
  <c r="BZ294" i="2"/>
  <c r="BY294" i="2"/>
  <c r="BR294" i="2"/>
  <c r="BQ294" i="2"/>
  <c r="BP294" i="2"/>
  <c r="BO294" i="2"/>
  <c r="BN294" i="2"/>
  <c r="BM294" i="2"/>
  <c r="BL294" i="2"/>
  <c r="BK294" i="2"/>
  <c r="BJ294" i="2"/>
  <c r="BI294" i="2"/>
  <c r="BD294" i="2"/>
  <c r="L294" i="2"/>
  <c r="I294" i="2"/>
  <c r="H294" i="2"/>
  <c r="E294" i="2"/>
  <c r="CH293" i="2"/>
  <c r="CG293" i="2"/>
  <c r="CF293" i="2"/>
  <c r="CE293" i="2"/>
  <c r="CD293" i="2"/>
  <c r="CC293" i="2"/>
  <c r="CB293" i="2"/>
  <c r="CA293" i="2"/>
  <c r="BZ293" i="2"/>
  <c r="BY293" i="2"/>
  <c r="BR293" i="2"/>
  <c r="BQ293" i="2"/>
  <c r="BP293" i="2"/>
  <c r="BO293" i="2"/>
  <c r="BN293" i="2"/>
  <c r="BM293" i="2"/>
  <c r="BL293" i="2"/>
  <c r="BK293" i="2"/>
  <c r="BJ293" i="2"/>
  <c r="BI293" i="2"/>
  <c r="BD293" i="2"/>
  <c r="L293" i="2"/>
  <c r="I293" i="2"/>
  <c r="H293" i="2"/>
  <c r="E293" i="2"/>
  <c r="CH292" i="2"/>
  <c r="CG292" i="2"/>
  <c r="CF292" i="2"/>
  <c r="CE292" i="2"/>
  <c r="CD292" i="2"/>
  <c r="CC292" i="2"/>
  <c r="CB292" i="2"/>
  <c r="CA292" i="2"/>
  <c r="BZ292" i="2"/>
  <c r="BY292" i="2"/>
  <c r="BR292" i="2"/>
  <c r="BQ292" i="2"/>
  <c r="BP292" i="2"/>
  <c r="BO292" i="2"/>
  <c r="BN292" i="2"/>
  <c r="BM292" i="2"/>
  <c r="BL292" i="2"/>
  <c r="BK292" i="2"/>
  <c r="BJ292" i="2"/>
  <c r="BI292" i="2"/>
  <c r="BD292" i="2"/>
  <c r="L292" i="2"/>
  <c r="I292" i="2"/>
  <c r="H292" i="2"/>
  <c r="E292" i="2"/>
  <c r="CH291" i="2"/>
  <c r="CG291" i="2"/>
  <c r="CF291" i="2"/>
  <c r="CE291" i="2"/>
  <c r="CD291" i="2"/>
  <c r="CC291" i="2"/>
  <c r="CB291" i="2"/>
  <c r="CA291" i="2"/>
  <c r="BZ291" i="2"/>
  <c r="BY291" i="2"/>
  <c r="BR291" i="2"/>
  <c r="BQ291" i="2"/>
  <c r="BP291" i="2"/>
  <c r="BO291" i="2"/>
  <c r="BN291" i="2"/>
  <c r="BM291" i="2"/>
  <c r="BL291" i="2"/>
  <c r="BK291" i="2"/>
  <c r="BJ291" i="2"/>
  <c r="BI291" i="2"/>
  <c r="BD291" i="2"/>
  <c r="L291" i="2"/>
  <c r="I291" i="2"/>
  <c r="H291" i="2"/>
  <c r="E291" i="2"/>
  <c r="CH290" i="2"/>
  <c r="CG290" i="2"/>
  <c r="CF290" i="2"/>
  <c r="CE290" i="2"/>
  <c r="CD290" i="2"/>
  <c r="CC290" i="2"/>
  <c r="CB290" i="2"/>
  <c r="CA290" i="2"/>
  <c r="BZ290" i="2"/>
  <c r="BY290" i="2"/>
  <c r="BR290" i="2"/>
  <c r="BQ290" i="2"/>
  <c r="BP290" i="2"/>
  <c r="BO290" i="2"/>
  <c r="BN290" i="2"/>
  <c r="BM290" i="2"/>
  <c r="BL290" i="2"/>
  <c r="BK290" i="2"/>
  <c r="BJ290" i="2"/>
  <c r="BI290" i="2"/>
  <c r="BD290" i="2"/>
  <c r="L290" i="2"/>
  <c r="I290" i="2"/>
  <c r="H290" i="2"/>
  <c r="E290" i="2"/>
  <c r="CH289" i="2"/>
  <c r="CG289" i="2"/>
  <c r="CF289" i="2"/>
  <c r="CE289" i="2"/>
  <c r="CD289" i="2"/>
  <c r="CC289" i="2"/>
  <c r="CB289" i="2"/>
  <c r="CA289" i="2"/>
  <c r="BZ289" i="2"/>
  <c r="BY289" i="2"/>
  <c r="BR289" i="2"/>
  <c r="BQ289" i="2"/>
  <c r="BP289" i="2"/>
  <c r="BO289" i="2"/>
  <c r="BN289" i="2"/>
  <c r="BM289" i="2"/>
  <c r="BL289" i="2"/>
  <c r="BK289" i="2"/>
  <c r="BJ289" i="2"/>
  <c r="BI289" i="2"/>
  <c r="BD289" i="2"/>
  <c r="L289" i="2"/>
  <c r="I289" i="2"/>
  <c r="H289" i="2"/>
  <c r="E289" i="2"/>
  <c r="CH288" i="2"/>
  <c r="CG288" i="2"/>
  <c r="CF288" i="2"/>
  <c r="CE288" i="2"/>
  <c r="CD288" i="2"/>
  <c r="CC288" i="2"/>
  <c r="CB288" i="2"/>
  <c r="CA288" i="2"/>
  <c r="BZ288" i="2"/>
  <c r="BY288" i="2"/>
  <c r="BR288" i="2"/>
  <c r="BQ288" i="2"/>
  <c r="BP288" i="2"/>
  <c r="BO288" i="2"/>
  <c r="BN288" i="2"/>
  <c r="BM288" i="2"/>
  <c r="BL288" i="2"/>
  <c r="BK288" i="2"/>
  <c r="BJ288" i="2"/>
  <c r="BI288" i="2"/>
  <c r="BD288" i="2"/>
  <c r="L288" i="2"/>
  <c r="I288" i="2"/>
  <c r="H288" i="2"/>
  <c r="E288" i="2"/>
  <c r="CH287" i="2"/>
  <c r="CG287" i="2"/>
  <c r="CF287" i="2"/>
  <c r="CE287" i="2"/>
  <c r="CD287" i="2"/>
  <c r="CC287" i="2"/>
  <c r="CB287" i="2"/>
  <c r="CA287" i="2"/>
  <c r="BZ287" i="2"/>
  <c r="BY287" i="2"/>
  <c r="BR287" i="2"/>
  <c r="BQ287" i="2"/>
  <c r="BP287" i="2"/>
  <c r="BO287" i="2"/>
  <c r="BN287" i="2"/>
  <c r="BM287" i="2"/>
  <c r="BL287" i="2"/>
  <c r="BK287" i="2"/>
  <c r="BJ287" i="2"/>
  <c r="BI287" i="2"/>
  <c r="BD287" i="2"/>
  <c r="L287" i="2"/>
  <c r="I287" i="2"/>
  <c r="H287" i="2"/>
  <c r="E287" i="2"/>
  <c r="CH286" i="2"/>
  <c r="CG286" i="2"/>
  <c r="CF286" i="2"/>
  <c r="CE286" i="2"/>
  <c r="CD286" i="2"/>
  <c r="CC286" i="2"/>
  <c r="CB286" i="2"/>
  <c r="CA286" i="2"/>
  <c r="BZ286" i="2"/>
  <c r="BY286" i="2"/>
  <c r="BR286" i="2"/>
  <c r="BQ286" i="2"/>
  <c r="BP286" i="2"/>
  <c r="BO286" i="2"/>
  <c r="BN286" i="2"/>
  <c r="BM286" i="2"/>
  <c r="BL286" i="2"/>
  <c r="BK286" i="2"/>
  <c r="BJ286" i="2"/>
  <c r="BI286" i="2"/>
  <c r="BD286" i="2"/>
  <c r="L286" i="2"/>
  <c r="I286" i="2"/>
  <c r="H286" i="2"/>
  <c r="E286" i="2"/>
  <c r="CH285" i="2"/>
  <c r="CG285" i="2"/>
  <c r="CF285" i="2"/>
  <c r="CE285" i="2"/>
  <c r="CD285" i="2"/>
  <c r="CC285" i="2"/>
  <c r="CB285" i="2"/>
  <c r="CA285" i="2"/>
  <c r="BZ285" i="2"/>
  <c r="BY285" i="2"/>
  <c r="BR285" i="2"/>
  <c r="BQ285" i="2"/>
  <c r="BP285" i="2"/>
  <c r="BO285" i="2"/>
  <c r="BN285" i="2"/>
  <c r="BM285" i="2"/>
  <c r="BL285" i="2"/>
  <c r="BK285" i="2"/>
  <c r="BJ285" i="2"/>
  <c r="BI285" i="2"/>
  <c r="BD285" i="2"/>
  <c r="L285" i="2"/>
  <c r="I285" i="2"/>
  <c r="H285" i="2"/>
  <c r="E285" i="2"/>
  <c r="CH284" i="2"/>
  <c r="CG284" i="2"/>
  <c r="CF284" i="2"/>
  <c r="CE284" i="2"/>
  <c r="CD284" i="2"/>
  <c r="CC284" i="2"/>
  <c r="CB284" i="2"/>
  <c r="CA284" i="2"/>
  <c r="BZ284" i="2"/>
  <c r="BY284" i="2"/>
  <c r="BR284" i="2"/>
  <c r="BQ284" i="2"/>
  <c r="BP284" i="2"/>
  <c r="BO284" i="2"/>
  <c r="BN284" i="2"/>
  <c r="BM284" i="2"/>
  <c r="BL284" i="2"/>
  <c r="BK284" i="2"/>
  <c r="BJ284" i="2"/>
  <c r="BI284" i="2"/>
  <c r="BD284" i="2"/>
  <c r="L284" i="2"/>
  <c r="I284" i="2"/>
  <c r="H284" i="2"/>
  <c r="E284" i="2"/>
  <c r="CH283" i="2"/>
  <c r="CG283" i="2"/>
  <c r="CF283" i="2"/>
  <c r="CE283" i="2"/>
  <c r="CD283" i="2"/>
  <c r="CC283" i="2"/>
  <c r="CB283" i="2"/>
  <c r="CA283" i="2"/>
  <c r="BZ283" i="2"/>
  <c r="BY283" i="2"/>
  <c r="BR283" i="2"/>
  <c r="BQ283" i="2"/>
  <c r="BP283" i="2"/>
  <c r="BO283" i="2"/>
  <c r="BN283" i="2"/>
  <c r="BM283" i="2"/>
  <c r="BL283" i="2"/>
  <c r="BK283" i="2"/>
  <c r="BJ283" i="2"/>
  <c r="BI283" i="2"/>
  <c r="BD283" i="2"/>
  <c r="L283" i="2"/>
  <c r="I283" i="2"/>
  <c r="H283" i="2"/>
  <c r="E283" i="2"/>
  <c r="CH282" i="2"/>
  <c r="CG282" i="2"/>
  <c r="CF282" i="2"/>
  <c r="CE282" i="2"/>
  <c r="CD282" i="2"/>
  <c r="CC282" i="2"/>
  <c r="CB282" i="2"/>
  <c r="CA282" i="2"/>
  <c r="BZ282" i="2"/>
  <c r="BY282" i="2"/>
  <c r="BR282" i="2"/>
  <c r="BQ282" i="2"/>
  <c r="BP282" i="2"/>
  <c r="BO282" i="2"/>
  <c r="BN282" i="2"/>
  <c r="BM282" i="2"/>
  <c r="BL282" i="2"/>
  <c r="BK282" i="2"/>
  <c r="BJ282" i="2"/>
  <c r="BI282" i="2"/>
  <c r="BD282" i="2"/>
  <c r="L282" i="2"/>
  <c r="I282" i="2"/>
  <c r="H282" i="2"/>
  <c r="E282" i="2"/>
  <c r="CH281" i="2"/>
  <c r="CG281" i="2"/>
  <c r="CF281" i="2"/>
  <c r="CE281" i="2"/>
  <c r="CD281" i="2"/>
  <c r="CC281" i="2"/>
  <c r="CB281" i="2"/>
  <c r="CA281" i="2"/>
  <c r="BZ281" i="2"/>
  <c r="BY281" i="2"/>
  <c r="BR281" i="2"/>
  <c r="BQ281" i="2"/>
  <c r="BP281" i="2"/>
  <c r="BO281" i="2"/>
  <c r="BN281" i="2"/>
  <c r="BM281" i="2"/>
  <c r="BL281" i="2"/>
  <c r="BK281" i="2"/>
  <c r="BJ281" i="2"/>
  <c r="BI281" i="2"/>
  <c r="BD281" i="2"/>
  <c r="L281" i="2"/>
  <c r="I281" i="2"/>
  <c r="H281" i="2"/>
  <c r="E281" i="2"/>
  <c r="CH280" i="2"/>
  <c r="CG280" i="2"/>
  <c r="CF280" i="2"/>
  <c r="CE280" i="2"/>
  <c r="CD280" i="2"/>
  <c r="CC280" i="2"/>
  <c r="CB280" i="2"/>
  <c r="CA280" i="2"/>
  <c r="BZ280" i="2"/>
  <c r="BY280" i="2"/>
  <c r="BR280" i="2"/>
  <c r="BQ280" i="2"/>
  <c r="BP280" i="2"/>
  <c r="BO280" i="2"/>
  <c r="BN280" i="2"/>
  <c r="BM280" i="2"/>
  <c r="BL280" i="2"/>
  <c r="BK280" i="2"/>
  <c r="BJ280" i="2"/>
  <c r="BI280" i="2"/>
  <c r="BD280" i="2"/>
  <c r="L280" i="2"/>
  <c r="I280" i="2"/>
  <c r="H280" i="2"/>
  <c r="E280" i="2"/>
  <c r="CH279" i="2"/>
  <c r="CG279" i="2"/>
  <c r="CF279" i="2"/>
  <c r="CE279" i="2"/>
  <c r="CD279" i="2"/>
  <c r="CC279" i="2"/>
  <c r="CB279" i="2"/>
  <c r="CA279" i="2"/>
  <c r="BZ279" i="2"/>
  <c r="BY279" i="2"/>
  <c r="BR279" i="2"/>
  <c r="BQ279" i="2"/>
  <c r="BP279" i="2"/>
  <c r="BO279" i="2"/>
  <c r="BN279" i="2"/>
  <c r="BM279" i="2"/>
  <c r="BL279" i="2"/>
  <c r="BK279" i="2"/>
  <c r="BJ279" i="2"/>
  <c r="BI279" i="2"/>
  <c r="BD279" i="2"/>
  <c r="L279" i="2"/>
  <c r="I279" i="2"/>
  <c r="H279" i="2"/>
  <c r="E279" i="2"/>
  <c r="CH278" i="2"/>
  <c r="CG278" i="2"/>
  <c r="CF278" i="2"/>
  <c r="CE278" i="2"/>
  <c r="CD278" i="2"/>
  <c r="CC278" i="2"/>
  <c r="CB278" i="2"/>
  <c r="CA278" i="2"/>
  <c r="BZ278" i="2"/>
  <c r="BY278" i="2"/>
  <c r="BR278" i="2"/>
  <c r="BQ278" i="2"/>
  <c r="BP278" i="2"/>
  <c r="BO278" i="2"/>
  <c r="BN278" i="2"/>
  <c r="BM278" i="2"/>
  <c r="BL278" i="2"/>
  <c r="BK278" i="2"/>
  <c r="BJ278" i="2"/>
  <c r="BI278" i="2"/>
  <c r="BD278" i="2"/>
  <c r="L278" i="2"/>
  <c r="I278" i="2"/>
  <c r="H278" i="2"/>
  <c r="E278" i="2"/>
  <c r="CH277" i="2"/>
  <c r="CG277" i="2"/>
  <c r="CF277" i="2"/>
  <c r="CE277" i="2"/>
  <c r="CD277" i="2"/>
  <c r="CC277" i="2"/>
  <c r="CB277" i="2"/>
  <c r="CA277" i="2"/>
  <c r="BZ277" i="2"/>
  <c r="BY277" i="2"/>
  <c r="BR277" i="2"/>
  <c r="BQ277" i="2"/>
  <c r="BP277" i="2"/>
  <c r="BO277" i="2"/>
  <c r="BN277" i="2"/>
  <c r="BM277" i="2"/>
  <c r="BL277" i="2"/>
  <c r="BK277" i="2"/>
  <c r="BJ277" i="2"/>
  <c r="BI277" i="2"/>
  <c r="BD277" i="2"/>
  <c r="L277" i="2"/>
  <c r="I277" i="2"/>
  <c r="H277" i="2"/>
  <c r="E277" i="2"/>
  <c r="CH276" i="2"/>
  <c r="CG276" i="2"/>
  <c r="CF276" i="2"/>
  <c r="CE276" i="2"/>
  <c r="CD276" i="2"/>
  <c r="CC276" i="2"/>
  <c r="CB276" i="2"/>
  <c r="CA276" i="2"/>
  <c r="BZ276" i="2"/>
  <c r="BY276" i="2"/>
  <c r="BR276" i="2"/>
  <c r="BQ276" i="2"/>
  <c r="BP276" i="2"/>
  <c r="BO276" i="2"/>
  <c r="BN276" i="2"/>
  <c r="BM276" i="2"/>
  <c r="BL276" i="2"/>
  <c r="BK276" i="2"/>
  <c r="BJ276" i="2"/>
  <c r="BI276" i="2"/>
  <c r="BD276" i="2"/>
  <c r="L276" i="2"/>
  <c r="I276" i="2"/>
  <c r="H276" i="2"/>
  <c r="E276" i="2"/>
  <c r="CH275" i="2"/>
  <c r="CG275" i="2"/>
  <c r="CF275" i="2"/>
  <c r="CE275" i="2"/>
  <c r="CD275" i="2"/>
  <c r="CC275" i="2"/>
  <c r="CB275" i="2"/>
  <c r="CA275" i="2"/>
  <c r="BZ275" i="2"/>
  <c r="BY275" i="2"/>
  <c r="BR275" i="2"/>
  <c r="BQ275" i="2"/>
  <c r="BP275" i="2"/>
  <c r="BO275" i="2"/>
  <c r="BN275" i="2"/>
  <c r="BM275" i="2"/>
  <c r="BL275" i="2"/>
  <c r="BK275" i="2"/>
  <c r="BJ275" i="2"/>
  <c r="BI275" i="2"/>
  <c r="BD275" i="2"/>
  <c r="L275" i="2"/>
  <c r="I275" i="2"/>
  <c r="H275" i="2"/>
  <c r="E275" i="2"/>
  <c r="CH274" i="2"/>
  <c r="CG274" i="2"/>
  <c r="CF274" i="2"/>
  <c r="CE274" i="2"/>
  <c r="CD274" i="2"/>
  <c r="CC274" i="2"/>
  <c r="CB274" i="2"/>
  <c r="CA274" i="2"/>
  <c r="BZ274" i="2"/>
  <c r="BY274" i="2"/>
  <c r="BR274" i="2"/>
  <c r="BQ274" i="2"/>
  <c r="BP274" i="2"/>
  <c r="BO274" i="2"/>
  <c r="BN274" i="2"/>
  <c r="BM274" i="2"/>
  <c r="BL274" i="2"/>
  <c r="BK274" i="2"/>
  <c r="BJ274" i="2"/>
  <c r="BI274" i="2"/>
  <c r="BD274" i="2"/>
  <c r="L274" i="2"/>
  <c r="I274" i="2"/>
  <c r="H274" i="2"/>
  <c r="E274" i="2"/>
  <c r="CH273" i="2"/>
  <c r="CG273" i="2"/>
  <c r="CF273" i="2"/>
  <c r="CE273" i="2"/>
  <c r="CD273" i="2"/>
  <c r="CC273" i="2"/>
  <c r="CB273" i="2"/>
  <c r="CA273" i="2"/>
  <c r="BZ273" i="2"/>
  <c r="BY273" i="2"/>
  <c r="BR273" i="2"/>
  <c r="BQ273" i="2"/>
  <c r="BP273" i="2"/>
  <c r="BO273" i="2"/>
  <c r="BN273" i="2"/>
  <c r="BM273" i="2"/>
  <c r="BL273" i="2"/>
  <c r="BK273" i="2"/>
  <c r="BJ273" i="2"/>
  <c r="BI273" i="2"/>
  <c r="BD273" i="2"/>
  <c r="L273" i="2"/>
  <c r="I273" i="2"/>
  <c r="H273" i="2"/>
  <c r="E273" i="2"/>
  <c r="CH272" i="2"/>
  <c r="CG272" i="2"/>
  <c r="CF272" i="2"/>
  <c r="CE272" i="2"/>
  <c r="CD272" i="2"/>
  <c r="CC272" i="2"/>
  <c r="CB272" i="2"/>
  <c r="CA272" i="2"/>
  <c r="BZ272" i="2"/>
  <c r="BY272" i="2"/>
  <c r="BR272" i="2"/>
  <c r="BQ272" i="2"/>
  <c r="BP272" i="2"/>
  <c r="BO272" i="2"/>
  <c r="BN272" i="2"/>
  <c r="BM272" i="2"/>
  <c r="BL272" i="2"/>
  <c r="BK272" i="2"/>
  <c r="BJ272" i="2"/>
  <c r="BI272" i="2"/>
  <c r="BD272" i="2"/>
  <c r="L272" i="2"/>
  <c r="I272" i="2"/>
  <c r="H272" i="2"/>
  <c r="E272" i="2"/>
  <c r="CH271" i="2"/>
  <c r="CG271" i="2"/>
  <c r="CF271" i="2"/>
  <c r="CE271" i="2"/>
  <c r="CD271" i="2"/>
  <c r="CC271" i="2"/>
  <c r="CB271" i="2"/>
  <c r="CA271" i="2"/>
  <c r="BZ271" i="2"/>
  <c r="BY271" i="2"/>
  <c r="BR271" i="2"/>
  <c r="BQ271" i="2"/>
  <c r="BP271" i="2"/>
  <c r="BO271" i="2"/>
  <c r="BN271" i="2"/>
  <c r="BM271" i="2"/>
  <c r="BL271" i="2"/>
  <c r="BK271" i="2"/>
  <c r="BJ271" i="2"/>
  <c r="BI271" i="2"/>
  <c r="BD271" i="2"/>
  <c r="L271" i="2"/>
  <c r="I271" i="2"/>
  <c r="H271" i="2"/>
  <c r="E271" i="2"/>
  <c r="CH270" i="2"/>
  <c r="CG270" i="2"/>
  <c r="CF270" i="2"/>
  <c r="CE270" i="2"/>
  <c r="CD270" i="2"/>
  <c r="CC270" i="2"/>
  <c r="CB270" i="2"/>
  <c r="CA270" i="2"/>
  <c r="BZ270" i="2"/>
  <c r="BY270" i="2"/>
  <c r="BR270" i="2"/>
  <c r="BQ270" i="2"/>
  <c r="BP270" i="2"/>
  <c r="BO270" i="2"/>
  <c r="BN270" i="2"/>
  <c r="BM270" i="2"/>
  <c r="BL270" i="2"/>
  <c r="BK270" i="2"/>
  <c r="BJ270" i="2"/>
  <c r="BI270" i="2"/>
  <c r="BD270" i="2"/>
  <c r="L270" i="2"/>
  <c r="I270" i="2"/>
  <c r="H270" i="2"/>
  <c r="E270" i="2"/>
  <c r="CH269" i="2"/>
  <c r="CG269" i="2"/>
  <c r="CF269" i="2"/>
  <c r="CE269" i="2"/>
  <c r="CD269" i="2"/>
  <c r="CC269" i="2"/>
  <c r="CB269" i="2"/>
  <c r="CA269" i="2"/>
  <c r="BZ269" i="2"/>
  <c r="BY269" i="2"/>
  <c r="BR269" i="2"/>
  <c r="BQ269" i="2"/>
  <c r="BP269" i="2"/>
  <c r="BO269" i="2"/>
  <c r="BN269" i="2"/>
  <c r="BM269" i="2"/>
  <c r="BL269" i="2"/>
  <c r="BK269" i="2"/>
  <c r="BJ269" i="2"/>
  <c r="BI269" i="2"/>
  <c r="BD269" i="2"/>
  <c r="L269" i="2"/>
  <c r="I269" i="2"/>
  <c r="H269" i="2"/>
  <c r="E269" i="2"/>
  <c r="CH268" i="2"/>
  <c r="CG268" i="2"/>
  <c r="CF268" i="2"/>
  <c r="CE268" i="2"/>
  <c r="CD268" i="2"/>
  <c r="CC268" i="2"/>
  <c r="CB268" i="2"/>
  <c r="CA268" i="2"/>
  <c r="BZ268" i="2"/>
  <c r="BY268" i="2"/>
  <c r="BR268" i="2"/>
  <c r="BQ268" i="2"/>
  <c r="BP268" i="2"/>
  <c r="BO268" i="2"/>
  <c r="BN268" i="2"/>
  <c r="BM268" i="2"/>
  <c r="BL268" i="2"/>
  <c r="BK268" i="2"/>
  <c r="BJ268" i="2"/>
  <c r="BI268" i="2"/>
  <c r="BD268" i="2"/>
  <c r="L268" i="2"/>
  <c r="I268" i="2"/>
  <c r="H268" i="2"/>
  <c r="E268" i="2"/>
  <c r="CH267" i="2"/>
  <c r="CG267" i="2"/>
  <c r="CF267" i="2"/>
  <c r="CE267" i="2"/>
  <c r="CD267" i="2"/>
  <c r="CC267" i="2"/>
  <c r="CB267" i="2"/>
  <c r="CA267" i="2"/>
  <c r="BZ267" i="2"/>
  <c r="BY267" i="2"/>
  <c r="BR267" i="2"/>
  <c r="BQ267" i="2"/>
  <c r="BP267" i="2"/>
  <c r="BO267" i="2"/>
  <c r="BN267" i="2"/>
  <c r="BM267" i="2"/>
  <c r="BL267" i="2"/>
  <c r="BK267" i="2"/>
  <c r="BJ267" i="2"/>
  <c r="BI267" i="2"/>
  <c r="BD267" i="2"/>
  <c r="L267" i="2"/>
  <c r="I267" i="2"/>
  <c r="H267" i="2"/>
  <c r="E267" i="2"/>
  <c r="CH266" i="2"/>
  <c r="CG266" i="2"/>
  <c r="CF266" i="2"/>
  <c r="CE266" i="2"/>
  <c r="CD266" i="2"/>
  <c r="CC266" i="2"/>
  <c r="CB266" i="2"/>
  <c r="CA266" i="2"/>
  <c r="BZ266" i="2"/>
  <c r="BY266" i="2"/>
  <c r="BR266" i="2"/>
  <c r="BQ266" i="2"/>
  <c r="BP266" i="2"/>
  <c r="BO266" i="2"/>
  <c r="BN266" i="2"/>
  <c r="BM266" i="2"/>
  <c r="BL266" i="2"/>
  <c r="BK266" i="2"/>
  <c r="BJ266" i="2"/>
  <c r="BI266" i="2"/>
  <c r="BD266" i="2"/>
  <c r="L266" i="2"/>
  <c r="I266" i="2"/>
  <c r="H266" i="2"/>
  <c r="E266" i="2"/>
  <c r="CH265" i="2"/>
  <c r="CG265" i="2"/>
  <c r="CF265" i="2"/>
  <c r="CE265" i="2"/>
  <c r="CD265" i="2"/>
  <c r="CC265" i="2"/>
  <c r="CB265" i="2"/>
  <c r="CA265" i="2"/>
  <c r="BZ265" i="2"/>
  <c r="BY265" i="2"/>
  <c r="BR265" i="2"/>
  <c r="BQ265" i="2"/>
  <c r="BP265" i="2"/>
  <c r="BO265" i="2"/>
  <c r="BN265" i="2"/>
  <c r="BM265" i="2"/>
  <c r="BL265" i="2"/>
  <c r="BK265" i="2"/>
  <c r="BJ265" i="2"/>
  <c r="BI265" i="2"/>
  <c r="BD265" i="2"/>
  <c r="L265" i="2"/>
  <c r="I265" i="2"/>
  <c r="H265" i="2"/>
  <c r="E265" i="2"/>
  <c r="CH264" i="2"/>
  <c r="CG264" i="2"/>
  <c r="CF264" i="2"/>
  <c r="CE264" i="2"/>
  <c r="CD264" i="2"/>
  <c r="CC264" i="2"/>
  <c r="CB264" i="2"/>
  <c r="CA264" i="2"/>
  <c r="BZ264" i="2"/>
  <c r="BY264" i="2"/>
  <c r="BR264" i="2"/>
  <c r="BQ264" i="2"/>
  <c r="BP264" i="2"/>
  <c r="BO264" i="2"/>
  <c r="BN264" i="2"/>
  <c r="BM264" i="2"/>
  <c r="BL264" i="2"/>
  <c r="BK264" i="2"/>
  <c r="BJ264" i="2"/>
  <c r="BI264" i="2"/>
  <c r="BD264" i="2"/>
  <c r="L264" i="2"/>
  <c r="I264" i="2"/>
  <c r="H264" i="2"/>
  <c r="E264" i="2"/>
  <c r="CH263" i="2"/>
  <c r="CG263" i="2"/>
  <c r="CF263" i="2"/>
  <c r="CE263" i="2"/>
  <c r="CD263" i="2"/>
  <c r="CC263" i="2"/>
  <c r="CB263" i="2"/>
  <c r="CA263" i="2"/>
  <c r="BZ263" i="2"/>
  <c r="BY263" i="2"/>
  <c r="BR263" i="2"/>
  <c r="BQ263" i="2"/>
  <c r="BP263" i="2"/>
  <c r="BO263" i="2"/>
  <c r="BN263" i="2"/>
  <c r="BM263" i="2"/>
  <c r="BL263" i="2"/>
  <c r="BK263" i="2"/>
  <c r="BJ263" i="2"/>
  <c r="BI263" i="2"/>
  <c r="BD263" i="2"/>
  <c r="L263" i="2"/>
  <c r="I263" i="2"/>
  <c r="H263" i="2"/>
  <c r="E263" i="2"/>
  <c r="CH262" i="2"/>
  <c r="CG262" i="2"/>
  <c r="CF262" i="2"/>
  <c r="CE262" i="2"/>
  <c r="CD262" i="2"/>
  <c r="CC262" i="2"/>
  <c r="CB262" i="2"/>
  <c r="CA262" i="2"/>
  <c r="BZ262" i="2"/>
  <c r="BY262" i="2"/>
  <c r="BR262" i="2"/>
  <c r="BQ262" i="2"/>
  <c r="BP262" i="2"/>
  <c r="BO262" i="2"/>
  <c r="BN262" i="2"/>
  <c r="BM262" i="2"/>
  <c r="BL262" i="2"/>
  <c r="BK262" i="2"/>
  <c r="BJ262" i="2"/>
  <c r="BI262" i="2"/>
  <c r="BD262" i="2"/>
  <c r="L262" i="2"/>
  <c r="I262" i="2"/>
  <c r="H262" i="2"/>
  <c r="E262" i="2"/>
  <c r="CH261" i="2"/>
  <c r="CG261" i="2"/>
  <c r="CF261" i="2"/>
  <c r="CE261" i="2"/>
  <c r="CD261" i="2"/>
  <c r="CC261" i="2"/>
  <c r="CB261" i="2"/>
  <c r="CA261" i="2"/>
  <c r="BZ261" i="2"/>
  <c r="BY261" i="2"/>
  <c r="BR261" i="2"/>
  <c r="BQ261" i="2"/>
  <c r="BP261" i="2"/>
  <c r="BO261" i="2"/>
  <c r="BN261" i="2"/>
  <c r="BM261" i="2"/>
  <c r="BL261" i="2"/>
  <c r="BK261" i="2"/>
  <c r="BJ261" i="2"/>
  <c r="BI261" i="2"/>
  <c r="BD261" i="2"/>
  <c r="L261" i="2"/>
  <c r="I261" i="2"/>
  <c r="H261" i="2"/>
  <c r="E261" i="2"/>
  <c r="CH260" i="2"/>
  <c r="CG260" i="2"/>
  <c r="CF260" i="2"/>
  <c r="CE260" i="2"/>
  <c r="CD260" i="2"/>
  <c r="CC260" i="2"/>
  <c r="CB260" i="2"/>
  <c r="CA260" i="2"/>
  <c r="BZ260" i="2"/>
  <c r="BY260" i="2"/>
  <c r="BR260" i="2"/>
  <c r="BQ260" i="2"/>
  <c r="BP260" i="2"/>
  <c r="BO260" i="2"/>
  <c r="BN260" i="2"/>
  <c r="BM260" i="2"/>
  <c r="BL260" i="2"/>
  <c r="BK260" i="2"/>
  <c r="BJ260" i="2"/>
  <c r="BI260" i="2"/>
  <c r="BD260" i="2"/>
  <c r="L260" i="2"/>
  <c r="I260" i="2"/>
  <c r="H260" i="2"/>
  <c r="E260" i="2"/>
  <c r="CH259" i="2"/>
  <c r="CG259" i="2"/>
  <c r="CF259" i="2"/>
  <c r="CE259" i="2"/>
  <c r="CD259" i="2"/>
  <c r="CC259" i="2"/>
  <c r="CB259" i="2"/>
  <c r="CA259" i="2"/>
  <c r="BZ259" i="2"/>
  <c r="BY259" i="2"/>
  <c r="BR259" i="2"/>
  <c r="BQ259" i="2"/>
  <c r="BP259" i="2"/>
  <c r="BO259" i="2"/>
  <c r="BN259" i="2"/>
  <c r="BM259" i="2"/>
  <c r="BL259" i="2"/>
  <c r="BK259" i="2"/>
  <c r="BJ259" i="2"/>
  <c r="BI259" i="2"/>
  <c r="BD259" i="2"/>
  <c r="L259" i="2"/>
  <c r="I259" i="2"/>
  <c r="H259" i="2"/>
  <c r="E259" i="2"/>
  <c r="CH258" i="2"/>
  <c r="CG258" i="2"/>
  <c r="CF258" i="2"/>
  <c r="CE258" i="2"/>
  <c r="CD258" i="2"/>
  <c r="CC258" i="2"/>
  <c r="CB258" i="2"/>
  <c r="CA258" i="2"/>
  <c r="BZ258" i="2"/>
  <c r="BY258" i="2"/>
  <c r="BR258" i="2"/>
  <c r="BQ258" i="2"/>
  <c r="BP258" i="2"/>
  <c r="BO258" i="2"/>
  <c r="BN258" i="2"/>
  <c r="BM258" i="2"/>
  <c r="BL258" i="2"/>
  <c r="BK258" i="2"/>
  <c r="BJ258" i="2"/>
  <c r="BI258" i="2"/>
  <c r="BD258" i="2"/>
  <c r="L258" i="2"/>
  <c r="I258" i="2"/>
  <c r="H258" i="2"/>
  <c r="E258" i="2"/>
  <c r="CH257" i="2"/>
  <c r="CG257" i="2"/>
  <c r="CF257" i="2"/>
  <c r="CE257" i="2"/>
  <c r="CD257" i="2"/>
  <c r="CC257" i="2"/>
  <c r="CB257" i="2"/>
  <c r="CA257" i="2"/>
  <c r="BZ257" i="2"/>
  <c r="BY257" i="2"/>
  <c r="BR257" i="2"/>
  <c r="BQ257" i="2"/>
  <c r="BP257" i="2"/>
  <c r="BO257" i="2"/>
  <c r="BN257" i="2"/>
  <c r="BM257" i="2"/>
  <c r="BL257" i="2"/>
  <c r="BK257" i="2"/>
  <c r="BJ257" i="2"/>
  <c r="BI257" i="2"/>
  <c r="BD257" i="2"/>
  <c r="L257" i="2"/>
  <c r="I257" i="2"/>
  <c r="H257" i="2"/>
  <c r="E257" i="2"/>
  <c r="CH256" i="2"/>
  <c r="CG256" i="2"/>
  <c r="CF256" i="2"/>
  <c r="CE256" i="2"/>
  <c r="CD256" i="2"/>
  <c r="CC256" i="2"/>
  <c r="CB256" i="2"/>
  <c r="CA256" i="2"/>
  <c r="BZ256" i="2"/>
  <c r="BY256" i="2"/>
  <c r="BR256" i="2"/>
  <c r="BQ256" i="2"/>
  <c r="BP256" i="2"/>
  <c r="BO256" i="2"/>
  <c r="BN256" i="2"/>
  <c r="BM256" i="2"/>
  <c r="BL256" i="2"/>
  <c r="BK256" i="2"/>
  <c r="BJ256" i="2"/>
  <c r="BI256" i="2"/>
  <c r="BD256" i="2"/>
  <c r="L256" i="2"/>
  <c r="I256" i="2"/>
  <c r="H256" i="2"/>
  <c r="E256" i="2"/>
  <c r="CH255" i="2"/>
  <c r="CG255" i="2"/>
  <c r="CF255" i="2"/>
  <c r="CE255" i="2"/>
  <c r="CD255" i="2"/>
  <c r="CC255" i="2"/>
  <c r="CB255" i="2"/>
  <c r="CA255" i="2"/>
  <c r="BZ255" i="2"/>
  <c r="BY255" i="2"/>
  <c r="BR255" i="2"/>
  <c r="BQ255" i="2"/>
  <c r="BP255" i="2"/>
  <c r="BO255" i="2"/>
  <c r="BN255" i="2"/>
  <c r="BM255" i="2"/>
  <c r="BL255" i="2"/>
  <c r="BK255" i="2"/>
  <c r="BJ255" i="2"/>
  <c r="BI255" i="2"/>
  <c r="BD255" i="2"/>
  <c r="L255" i="2"/>
  <c r="I255" i="2"/>
  <c r="H255" i="2"/>
  <c r="E255" i="2"/>
  <c r="CH254" i="2"/>
  <c r="CG254" i="2"/>
  <c r="CF254" i="2"/>
  <c r="CE254" i="2"/>
  <c r="CD254" i="2"/>
  <c r="CC254" i="2"/>
  <c r="CB254" i="2"/>
  <c r="CA254" i="2"/>
  <c r="BZ254" i="2"/>
  <c r="BY254" i="2"/>
  <c r="BR254" i="2"/>
  <c r="BQ254" i="2"/>
  <c r="BP254" i="2"/>
  <c r="BO254" i="2"/>
  <c r="BN254" i="2"/>
  <c r="BM254" i="2"/>
  <c r="BL254" i="2"/>
  <c r="BK254" i="2"/>
  <c r="BJ254" i="2"/>
  <c r="BI254" i="2"/>
  <c r="BD254" i="2"/>
  <c r="L254" i="2"/>
  <c r="I254" i="2"/>
  <c r="H254" i="2"/>
  <c r="E254" i="2"/>
  <c r="CH253" i="2"/>
  <c r="CG253" i="2"/>
  <c r="CF253" i="2"/>
  <c r="CE253" i="2"/>
  <c r="CD253" i="2"/>
  <c r="CC253" i="2"/>
  <c r="CB253" i="2"/>
  <c r="CA253" i="2"/>
  <c r="BZ253" i="2"/>
  <c r="BY253" i="2"/>
  <c r="BR253" i="2"/>
  <c r="BQ253" i="2"/>
  <c r="BP253" i="2"/>
  <c r="BO253" i="2"/>
  <c r="BN253" i="2"/>
  <c r="BM253" i="2"/>
  <c r="BL253" i="2"/>
  <c r="BK253" i="2"/>
  <c r="BJ253" i="2"/>
  <c r="BI253" i="2"/>
  <c r="BD253" i="2"/>
  <c r="L253" i="2"/>
  <c r="I253" i="2"/>
  <c r="H253" i="2"/>
  <c r="E253" i="2"/>
  <c r="CH252" i="2"/>
  <c r="CG252" i="2"/>
  <c r="CF252" i="2"/>
  <c r="CE252" i="2"/>
  <c r="CD252" i="2"/>
  <c r="CC252" i="2"/>
  <c r="CB252" i="2"/>
  <c r="CA252" i="2"/>
  <c r="BZ252" i="2"/>
  <c r="BY252" i="2"/>
  <c r="BR252" i="2"/>
  <c r="BQ252" i="2"/>
  <c r="BP252" i="2"/>
  <c r="BO252" i="2"/>
  <c r="BN252" i="2"/>
  <c r="BM252" i="2"/>
  <c r="BL252" i="2"/>
  <c r="BK252" i="2"/>
  <c r="BJ252" i="2"/>
  <c r="BI252" i="2"/>
  <c r="BD252" i="2"/>
  <c r="L252" i="2"/>
  <c r="I252" i="2"/>
  <c r="H252" i="2"/>
  <c r="E252" i="2"/>
  <c r="CH251" i="2"/>
  <c r="CG251" i="2"/>
  <c r="CF251" i="2"/>
  <c r="CE251" i="2"/>
  <c r="CD251" i="2"/>
  <c r="CC251" i="2"/>
  <c r="CB251" i="2"/>
  <c r="CA251" i="2"/>
  <c r="BZ251" i="2"/>
  <c r="BY251" i="2"/>
  <c r="BR251" i="2"/>
  <c r="BQ251" i="2"/>
  <c r="BP251" i="2"/>
  <c r="BO251" i="2"/>
  <c r="BN251" i="2"/>
  <c r="BM251" i="2"/>
  <c r="BL251" i="2"/>
  <c r="BK251" i="2"/>
  <c r="BJ251" i="2"/>
  <c r="BI251" i="2"/>
  <c r="BD251" i="2"/>
  <c r="L251" i="2"/>
  <c r="I251" i="2"/>
  <c r="H251" i="2"/>
  <c r="E251" i="2"/>
  <c r="CH250" i="2"/>
  <c r="CG250" i="2"/>
  <c r="CF250" i="2"/>
  <c r="CE250" i="2"/>
  <c r="CD250" i="2"/>
  <c r="CC250" i="2"/>
  <c r="CB250" i="2"/>
  <c r="CA250" i="2"/>
  <c r="BZ250" i="2"/>
  <c r="BY250" i="2"/>
  <c r="BR250" i="2"/>
  <c r="BQ250" i="2"/>
  <c r="BP250" i="2"/>
  <c r="BO250" i="2"/>
  <c r="BN250" i="2"/>
  <c r="BM250" i="2"/>
  <c r="BL250" i="2"/>
  <c r="BK250" i="2"/>
  <c r="BJ250" i="2"/>
  <c r="BI250" i="2"/>
  <c r="BD250" i="2"/>
  <c r="L250" i="2"/>
  <c r="I250" i="2"/>
  <c r="H250" i="2"/>
  <c r="E250" i="2"/>
  <c r="CH249" i="2"/>
  <c r="CG249" i="2"/>
  <c r="CF249" i="2"/>
  <c r="CE249" i="2"/>
  <c r="CD249" i="2"/>
  <c r="CC249" i="2"/>
  <c r="CB249" i="2"/>
  <c r="CA249" i="2"/>
  <c r="BZ249" i="2"/>
  <c r="BY249" i="2"/>
  <c r="BR249" i="2"/>
  <c r="BQ249" i="2"/>
  <c r="BP249" i="2"/>
  <c r="BO249" i="2"/>
  <c r="BN249" i="2"/>
  <c r="BM249" i="2"/>
  <c r="BL249" i="2"/>
  <c r="BK249" i="2"/>
  <c r="BJ249" i="2"/>
  <c r="BI249" i="2"/>
  <c r="BD249" i="2"/>
  <c r="L249" i="2"/>
  <c r="I249" i="2"/>
  <c r="H249" i="2"/>
  <c r="E249" i="2"/>
  <c r="CH248" i="2"/>
  <c r="CG248" i="2"/>
  <c r="CF248" i="2"/>
  <c r="CE248" i="2"/>
  <c r="CD248" i="2"/>
  <c r="CC248" i="2"/>
  <c r="CB248" i="2"/>
  <c r="CA248" i="2"/>
  <c r="BZ248" i="2"/>
  <c r="BY248" i="2"/>
  <c r="BR248" i="2"/>
  <c r="BQ248" i="2"/>
  <c r="BP248" i="2"/>
  <c r="BO248" i="2"/>
  <c r="BN248" i="2"/>
  <c r="BM248" i="2"/>
  <c r="BL248" i="2"/>
  <c r="BK248" i="2"/>
  <c r="BJ248" i="2"/>
  <c r="BI248" i="2"/>
  <c r="BD248" i="2"/>
  <c r="L248" i="2"/>
  <c r="I248" i="2"/>
  <c r="H248" i="2"/>
  <c r="E248" i="2"/>
  <c r="CH247" i="2"/>
  <c r="CG247" i="2"/>
  <c r="CF247" i="2"/>
  <c r="CE247" i="2"/>
  <c r="CD247" i="2"/>
  <c r="CC247" i="2"/>
  <c r="CB247" i="2"/>
  <c r="CA247" i="2"/>
  <c r="BZ247" i="2"/>
  <c r="BY247" i="2"/>
  <c r="BR247" i="2"/>
  <c r="BQ247" i="2"/>
  <c r="BP247" i="2"/>
  <c r="BO247" i="2"/>
  <c r="BN247" i="2"/>
  <c r="BM247" i="2"/>
  <c r="BL247" i="2"/>
  <c r="BK247" i="2"/>
  <c r="BJ247" i="2"/>
  <c r="BI247" i="2"/>
  <c r="BD247" i="2"/>
  <c r="L247" i="2"/>
  <c r="I247" i="2"/>
  <c r="H247" i="2"/>
  <c r="E247" i="2"/>
  <c r="CH246" i="2"/>
  <c r="CG246" i="2"/>
  <c r="CF246" i="2"/>
  <c r="CE246" i="2"/>
  <c r="CD246" i="2"/>
  <c r="CC246" i="2"/>
  <c r="CB246" i="2"/>
  <c r="CA246" i="2"/>
  <c r="BZ246" i="2"/>
  <c r="BY246" i="2"/>
  <c r="BR246" i="2"/>
  <c r="BQ246" i="2"/>
  <c r="BP246" i="2"/>
  <c r="BO246" i="2"/>
  <c r="BN246" i="2"/>
  <c r="BM246" i="2"/>
  <c r="BL246" i="2"/>
  <c r="BK246" i="2"/>
  <c r="BJ246" i="2"/>
  <c r="BI246" i="2"/>
  <c r="BD246" i="2"/>
  <c r="L246" i="2"/>
  <c r="I246" i="2"/>
  <c r="H246" i="2"/>
  <c r="E246" i="2"/>
  <c r="CH245" i="2"/>
  <c r="CG245" i="2"/>
  <c r="CF245" i="2"/>
  <c r="CE245" i="2"/>
  <c r="CD245" i="2"/>
  <c r="CC245" i="2"/>
  <c r="CB245" i="2"/>
  <c r="CA245" i="2"/>
  <c r="BZ245" i="2"/>
  <c r="BY245" i="2"/>
  <c r="BR245" i="2"/>
  <c r="BQ245" i="2"/>
  <c r="BP245" i="2"/>
  <c r="BO245" i="2"/>
  <c r="BN245" i="2"/>
  <c r="BM245" i="2"/>
  <c r="BL245" i="2"/>
  <c r="BK245" i="2"/>
  <c r="BJ245" i="2"/>
  <c r="BI245" i="2"/>
  <c r="BD245" i="2"/>
  <c r="L245" i="2"/>
  <c r="I245" i="2"/>
  <c r="H245" i="2"/>
  <c r="E245" i="2"/>
  <c r="CH244" i="2"/>
  <c r="CG244" i="2"/>
  <c r="CF244" i="2"/>
  <c r="CE244" i="2"/>
  <c r="CD244" i="2"/>
  <c r="CC244" i="2"/>
  <c r="CB244" i="2"/>
  <c r="CA244" i="2"/>
  <c r="BZ244" i="2"/>
  <c r="BY244" i="2"/>
  <c r="BR244" i="2"/>
  <c r="BQ244" i="2"/>
  <c r="BP244" i="2"/>
  <c r="BO244" i="2"/>
  <c r="BN244" i="2"/>
  <c r="BM244" i="2"/>
  <c r="BL244" i="2"/>
  <c r="BK244" i="2"/>
  <c r="BJ244" i="2"/>
  <c r="BI244" i="2"/>
  <c r="BD244" i="2"/>
  <c r="L244" i="2"/>
  <c r="I244" i="2"/>
  <c r="H244" i="2"/>
  <c r="E244" i="2"/>
  <c r="CH243" i="2"/>
  <c r="CG243" i="2"/>
  <c r="CF243" i="2"/>
  <c r="CE243" i="2"/>
  <c r="CD243" i="2"/>
  <c r="CC243" i="2"/>
  <c r="CB243" i="2"/>
  <c r="CA243" i="2"/>
  <c r="BZ243" i="2"/>
  <c r="BY243" i="2"/>
  <c r="BR243" i="2"/>
  <c r="BQ243" i="2"/>
  <c r="BP243" i="2"/>
  <c r="BO243" i="2"/>
  <c r="BN243" i="2"/>
  <c r="BM243" i="2"/>
  <c r="BL243" i="2"/>
  <c r="BK243" i="2"/>
  <c r="BJ243" i="2"/>
  <c r="BI243" i="2"/>
  <c r="BD243" i="2"/>
  <c r="L243" i="2"/>
  <c r="I243" i="2"/>
  <c r="H243" i="2"/>
  <c r="E243" i="2"/>
  <c r="CH242" i="2"/>
  <c r="CG242" i="2"/>
  <c r="CF242" i="2"/>
  <c r="CE242" i="2"/>
  <c r="CD242" i="2"/>
  <c r="CC242" i="2"/>
  <c r="CB242" i="2"/>
  <c r="CA242" i="2"/>
  <c r="BZ242" i="2"/>
  <c r="BY242" i="2"/>
  <c r="BR242" i="2"/>
  <c r="BQ242" i="2"/>
  <c r="BP242" i="2"/>
  <c r="BO242" i="2"/>
  <c r="BN242" i="2"/>
  <c r="BM242" i="2"/>
  <c r="BL242" i="2"/>
  <c r="BK242" i="2"/>
  <c r="BJ242" i="2"/>
  <c r="BI242" i="2"/>
  <c r="BD242" i="2"/>
  <c r="L242" i="2"/>
  <c r="I242" i="2"/>
  <c r="H242" i="2"/>
  <c r="E242" i="2"/>
  <c r="CH241" i="2"/>
  <c r="CG241" i="2"/>
  <c r="CF241" i="2"/>
  <c r="CE241" i="2"/>
  <c r="CD241" i="2"/>
  <c r="CC241" i="2"/>
  <c r="CB241" i="2"/>
  <c r="CA241" i="2"/>
  <c r="BZ241" i="2"/>
  <c r="BY241" i="2"/>
  <c r="BR241" i="2"/>
  <c r="BQ241" i="2"/>
  <c r="BP241" i="2"/>
  <c r="BO241" i="2"/>
  <c r="BN241" i="2"/>
  <c r="BM241" i="2"/>
  <c r="BL241" i="2"/>
  <c r="BK241" i="2"/>
  <c r="BJ241" i="2"/>
  <c r="BI241" i="2"/>
  <c r="BD241" i="2"/>
  <c r="L241" i="2"/>
  <c r="I241" i="2"/>
  <c r="H241" i="2"/>
  <c r="E241" i="2"/>
  <c r="CH240" i="2"/>
  <c r="CG240" i="2"/>
  <c r="CF240" i="2"/>
  <c r="CE240" i="2"/>
  <c r="CD240" i="2"/>
  <c r="CC240" i="2"/>
  <c r="CB240" i="2"/>
  <c r="CA240" i="2"/>
  <c r="BZ240" i="2"/>
  <c r="BY240" i="2"/>
  <c r="BR240" i="2"/>
  <c r="BQ240" i="2"/>
  <c r="BP240" i="2"/>
  <c r="BO240" i="2"/>
  <c r="BN240" i="2"/>
  <c r="BM240" i="2"/>
  <c r="BL240" i="2"/>
  <c r="BK240" i="2"/>
  <c r="BJ240" i="2"/>
  <c r="BI240" i="2"/>
  <c r="BD240" i="2"/>
  <c r="L240" i="2"/>
  <c r="I240" i="2"/>
  <c r="H240" i="2"/>
  <c r="E240" i="2"/>
  <c r="CH239" i="2"/>
  <c r="CG239" i="2"/>
  <c r="CF239" i="2"/>
  <c r="CE239" i="2"/>
  <c r="CD239" i="2"/>
  <c r="CC239" i="2"/>
  <c r="CB239" i="2"/>
  <c r="CA239" i="2"/>
  <c r="BZ239" i="2"/>
  <c r="BY239" i="2"/>
  <c r="BR239" i="2"/>
  <c r="BQ239" i="2"/>
  <c r="BP239" i="2"/>
  <c r="BO239" i="2"/>
  <c r="BN239" i="2"/>
  <c r="BM239" i="2"/>
  <c r="BL239" i="2"/>
  <c r="BK239" i="2"/>
  <c r="BJ239" i="2"/>
  <c r="BI239" i="2"/>
  <c r="BD239" i="2"/>
  <c r="L239" i="2"/>
  <c r="I239" i="2"/>
  <c r="H239" i="2"/>
  <c r="E239" i="2"/>
  <c r="CH238" i="2"/>
  <c r="CG238" i="2"/>
  <c r="CF238" i="2"/>
  <c r="CE238" i="2"/>
  <c r="CD238" i="2"/>
  <c r="CC238" i="2"/>
  <c r="CB238" i="2"/>
  <c r="CA238" i="2"/>
  <c r="BZ238" i="2"/>
  <c r="BY238" i="2"/>
  <c r="BR238" i="2"/>
  <c r="BQ238" i="2"/>
  <c r="BP238" i="2"/>
  <c r="BO238" i="2"/>
  <c r="BN238" i="2"/>
  <c r="BM238" i="2"/>
  <c r="BL238" i="2"/>
  <c r="BK238" i="2"/>
  <c r="BJ238" i="2"/>
  <c r="BI238" i="2"/>
  <c r="BD238" i="2"/>
  <c r="L238" i="2"/>
  <c r="I238" i="2"/>
  <c r="H238" i="2"/>
  <c r="E238" i="2"/>
  <c r="CH237" i="2"/>
  <c r="CG237" i="2"/>
  <c r="CF237" i="2"/>
  <c r="CE237" i="2"/>
  <c r="CD237" i="2"/>
  <c r="CC237" i="2"/>
  <c r="CB237" i="2"/>
  <c r="CA237" i="2"/>
  <c r="BZ237" i="2"/>
  <c r="BY237" i="2"/>
  <c r="BR237" i="2"/>
  <c r="BQ237" i="2"/>
  <c r="BP237" i="2"/>
  <c r="BO237" i="2"/>
  <c r="BN237" i="2"/>
  <c r="BM237" i="2"/>
  <c r="BL237" i="2"/>
  <c r="BK237" i="2"/>
  <c r="BJ237" i="2"/>
  <c r="BI237" i="2"/>
  <c r="BD237" i="2"/>
  <c r="L237" i="2"/>
  <c r="I237" i="2"/>
  <c r="H237" i="2"/>
  <c r="E237" i="2"/>
  <c r="CH236" i="2"/>
  <c r="CG236" i="2"/>
  <c r="CF236" i="2"/>
  <c r="CE236" i="2"/>
  <c r="CD236" i="2"/>
  <c r="CC236" i="2"/>
  <c r="CB236" i="2"/>
  <c r="CA236" i="2"/>
  <c r="BZ236" i="2"/>
  <c r="BY236" i="2"/>
  <c r="BR236" i="2"/>
  <c r="BQ236" i="2"/>
  <c r="BP236" i="2"/>
  <c r="BO236" i="2"/>
  <c r="BN236" i="2"/>
  <c r="BM236" i="2"/>
  <c r="BL236" i="2"/>
  <c r="BK236" i="2"/>
  <c r="BJ236" i="2"/>
  <c r="BI236" i="2"/>
  <c r="BD236" i="2"/>
  <c r="L236" i="2"/>
  <c r="I236" i="2"/>
  <c r="H236" i="2"/>
  <c r="E236" i="2"/>
  <c r="CH235" i="2"/>
  <c r="CG235" i="2"/>
  <c r="CF235" i="2"/>
  <c r="CE235" i="2"/>
  <c r="CD235" i="2"/>
  <c r="CC235" i="2"/>
  <c r="CB235" i="2"/>
  <c r="CA235" i="2"/>
  <c r="BZ235" i="2"/>
  <c r="BY235" i="2"/>
  <c r="BR235" i="2"/>
  <c r="BQ235" i="2"/>
  <c r="BP235" i="2"/>
  <c r="BO235" i="2"/>
  <c r="BN235" i="2"/>
  <c r="BM235" i="2"/>
  <c r="BL235" i="2"/>
  <c r="BK235" i="2"/>
  <c r="BJ235" i="2"/>
  <c r="BI235" i="2"/>
  <c r="BD235" i="2"/>
  <c r="L235" i="2"/>
  <c r="I235" i="2"/>
  <c r="H235" i="2"/>
  <c r="E235" i="2"/>
  <c r="CH234" i="2"/>
  <c r="CG234" i="2"/>
  <c r="CF234" i="2"/>
  <c r="CE234" i="2"/>
  <c r="CD234" i="2"/>
  <c r="CC234" i="2"/>
  <c r="CB234" i="2"/>
  <c r="CA234" i="2"/>
  <c r="BZ234" i="2"/>
  <c r="BY234" i="2"/>
  <c r="BR234" i="2"/>
  <c r="BQ234" i="2"/>
  <c r="BP234" i="2"/>
  <c r="BO234" i="2"/>
  <c r="BN234" i="2"/>
  <c r="BM234" i="2"/>
  <c r="BL234" i="2"/>
  <c r="BK234" i="2"/>
  <c r="BJ234" i="2"/>
  <c r="BI234" i="2"/>
  <c r="BD234" i="2"/>
  <c r="L234" i="2"/>
  <c r="I234" i="2"/>
  <c r="H234" i="2"/>
  <c r="E234" i="2"/>
  <c r="CH233" i="2"/>
  <c r="CG233" i="2"/>
  <c r="CF233" i="2"/>
  <c r="CE233" i="2"/>
  <c r="CD233" i="2"/>
  <c r="CC233" i="2"/>
  <c r="CB233" i="2"/>
  <c r="CA233" i="2"/>
  <c r="BZ233" i="2"/>
  <c r="BY233" i="2"/>
  <c r="BR233" i="2"/>
  <c r="BQ233" i="2"/>
  <c r="BP233" i="2"/>
  <c r="BO233" i="2"/>
  <c r="BN233" i="2"/>
  <c r="BM233" i="2"/>
  <c r="BL233" i="2"/>
  <c r="BK233" i="2"/>
  <c r="BJ233" i="2"/>
  <c r="BI233" i="2"/>
  <c r="BD233" i="2"/>
  <c r="L233" i="2"/>
  <c r="I233" i="2"/>
  <c r="H233" i="2"/>
  <c r="E233" i="2"/>
  <c r="CH232" i="2"/>
  <c r="CG232" i="2"/>
  <c r="CF232" i="2"/>
  <c r="CE232" i="2"/>
  <c r="CD232" i="2"/>
  <c r="CC232" i="2"/>
  <c r="CB232" i="2"/>
  <c r="CA232" i="2"/>
  <c r="BZ232" i="2"/>
  <c r="BY232" i="2"/>
  <c r="BR232" i="2"/>
  <c r="BQ232" i="2"/>
  <c r="BP232" i="2"/>
  <c r="BO232" i="2"/>
  <c r="BN232" i="2"/>
  <c r="BM232" i="2"/>
  <c r="BL232" i="2"/>
  <c r="BK232" i="2"/>
  <c r="BJ232" i="2"/>
  <c r="BI232" i="2"/>
  <c r="BD232" i="2"/>
  <c r="L232" i="2"/>
  <c r="I232" i="2"/>
  <c r="H232" i="2"/>
  <c r="E232" i="2"/>
  <c r="CH231" i="2"/>
  <c r="CG231" i="2"/>
  <c r="CF231" i="2"/>
  <c r="CE231" i="2"/>
  <c r="CD231" i="2"/>
  <c r="CC231" i="2"/>
  <c r="CB231" i="2"/>
  <c r="CA231" i="2"/>
  <c r="BZ231" i="2"/>
  <c r="BY231" i="2"/>
  <c r="BR231" i="2"/>
  <c r="BQ231" i="2"/>
  <c r="BP231" i="2"/>
  <c r="BO231" i="2"/>
  <c r="BN231" i="2"/>
  <c r="BM231" i="2"/>
  <c r="BL231" i="2"/>
  <c r="BK231" i="2"/>
  <c r="BJ231" i="2"/>
  <c r="BI231" i="2"/>
  <c r="BD231" i="2"/>
  <c r="L231" i="2"/>
  <c r="I231" i="2"/>
  <c r="H231" i="2"/>
  <c r="E231" i="2"/>
  <c r="CH230" i="2"/>
  <c r="CG230" i="2"/>
  <c r="CF230" i="2"/>
  <c r="CE230" i="2"/>
  <c r="CD230" i="2"/>
  <c r="CC230" i="2"/>
  <c r="CB230" i="2"/>
  <c r="CA230" i="2"/>
  <c r="BZ230" i="2"/>
  <c r="BY230" i="2"/>
  <c r="BR230" i="2"/>
  <c r="BQ230" i="2"/>
  <c r="BP230" i="2"/>
  <c r="BO230" i="2"/>
  <c r="BN230" i="2"/>
  <c r="BM230" i="2"/>
  <c r="BL230" i="2"/>
  <c r="BK230" i="2"/>
  <c r="BJ230" i="2"/>
  <c r="BI230" i="2"/>
  <c r="BD230" i="2"/>
  <c r="L230" i="2"/>
  <c r="I230" i="2"/>
  <c r="H230" i="2"/>
  <c r="E230" i="2"/>
  <c r="CH229" i="2"/>
  <c r="CG229" i="2"/>
  <c r="CF229" i="2"/>
  <c r="CE229" i="2"/>
  <c r="CD229" i="2"/>
  <c r="CC229" i="2"/>
  <c r="CB229" i="2"/>
  <c r="CA229" i="2"/>
  <c r="BZ229" i="2"/>
  <c r="BY229" i="2"/>
  <c r="BR229" i="2"/>
  <c r="BQ229" i="2"/>
  <c r="BP229" i="2"/>
  <c r="BO229" i="2"/>
  <c r="BN229" i="2"/>
  <c r="BM229" i="2"/>
  <c r="BL229" i="2"/>
  <c r="BK229" i="2"/>
  <c r="BJ229" i="2"/>
  <c r="BI229" i="2"/>
  <c r="BD229" i="2"/>
  <c r="L229" i="2"/>
  <c r="I229" i="2"/>
  <c r="H229" i="2"/>
  <c r="E229" i="2"/>
  <c r="CH228" i="2"/>
  <c r="CG228" i="2"/>
  <c r="CF228" i="2"/>
  <c r="CE228" i="2"/>
  <c r="CD228" i="2"/>
  <c r="CC228" i="2"/>
  <c r="CB228" i="2"/>
  <c r="CA228" i="2"/>
  <c r="BZ228" i="2"/>
  <c r="BY228" i="2"/>
  <c r="BR228" i="2"/>
  <c r="BQ228" i="2"/>
  <c r="BP228" i="2"/>
  <c r="BO228" i="2"/>
  <c r="BN228" i="2"/>
  <c r="BM228" i="2"/>
  <c r="BL228" i="2"/>
  <c r="BK228" i="2"/>
  <c r="BJ228" i="2"/>
  <c r="BI228" i="2"/>
  <c r="BD228" i="2"/>
  <c r="L228" i="2"/>
  <c r="I228" i="2"/>
  <c r="H228" i="2"/>
  <c r="E228" i="2"/>
  <c r="CH227" i="2"/>
  <c r="CG227" i="2"/>
  <c r="CF227" i="2"/>
  <c r="CE227" i="2"/>
  <c r="CD227" i="2"/>
  <c r="CC227" i="2"/>
  <c r="CB227" i="2"/>
  <c r="CA227" i="2"/>
  <c r="BZ227" i="2"/>
  <c r="BY227" i="2"/>
  <c r="BR227" i="2"/>
  <c r="BQ227" i="2"/>
  <c r="BP227" i="2"/>
  <c r="BO227" i="2"/>
  <c r="BN227" i="2"/>
  <c r="BM227" i="2"/>
  <c r="BL227" i="2"/>
  <c r="BK227" i="2"/>
  <c r="BJ227" i="2"/>
  <c r="BI227" i="2"/>
  <c r="BD227" i="2"/>
  <c r="L227" i="2"/>
  <c r="I227" i="2"/>
  <c r="H227" i="2"/>
  <c r="E227" i="2"/>
  <c r="CH226" i="2"/>
  <c r="CG226" i="2"/>
  <c r="CF226" i="2"/>
  <c r="CE226" i="2"/>
  <c r="CD226" i="2"/>
  <c r="CC226" i="2"/>
  <c r="CB226" i="2"/>
  <c r="CA226" i="2"/>
  <c r="BZ226" i="2"/>
  <c r="BY226" i="2"/>
  <c r="BR226" i="2"/>
  <c r="BQ226" i="2"/>
  <c r="BP226" i="2"/>
  <c r="BO226" i="2"/>
  <c r="BN226" i="2"/>
  <c r="BM226" i="2"/>
  <c r="BL226" i="2"/>
  <c r="BK226" i="2"/>
  <c r="BJ226" i="2"/>
  <c r="BI226" i="2"/>
  <c r="BD226" i="2"/>
  <c r="L226" i="2"/>
  <c r="I226" i="2"/>
  <c r="H226" i="2"/>
  <c r="E226" i="2"/>
  <c r="CH225" i="2"/>
  <c r="CG225" i="2"/>
  <c r="CF225" i="2"/>
  <c r="CE225" i="2"/>
  <c r="CD225" i="2"/>
  <c r="CC225" i="2"/>
  <c r="CB225" i="2"/>
  <c r="CA225" i="2"/>
  <c r="BZ225" i="2"/>
  <c r="BY225" i="2"/>
  <c r="BR225" i="2"/>
  <c r="BQ225" i="2"/>
  <c r="BP225" i="2"/>
  <c r="BO225" i="2"/>
  <c r="BN225" i="2"/>
  <c r="BM225" i="2"/>
  <c r="BL225" i="2"/>
  <c r="BK225" i="2"/>
  <c r="BJ225" i="2"/>
  <c r="BI225" i="2"/>
  <c r="BD225" i="2"/>
  <c r="L225" i="2"/>
  <c r="I225" i="2"/>
  <c r="H225" i="2"/>
  <c r="E225" i="2"/>
  <c r="CH224" i="2"/>
  <c r="CG224" i="2"/>
  <c r="CF224" i="2"/>
  <c r="CE224" i="2"/>
  <c r="CD224" i="2"/>
  <c r="CC224" i="2"/>
  <c r="CB224" i="2"/>
  <c r="CA224" i="2"/>
  <c r="BZ224" i="2"/>
  <c r="BY224" i="2"/>
  <c r="BR224" i="2"/>
  <c r="BQ224" i="2"/>
  <c r="BP224" i="2"/>
  <c r="BO224" i="2"/>
  <c r="BN224" i="2"/>
  <c r="BM224" i="2"/>
  <c r="BL224" i="2"/>
  <c r="BK224" i="2"/>
  <c r="BJ224" i="2"/>
  <c r="BI224" i="2"/>
  <c r="BD224" i="2"/>
  <c r="L224" i="2"/>
  <c r="I224" i="2"/>
  <c r="H224" i="2"/>
  <c r="E224" i="2"/>
  <c r="CH223" i="2"/>
  <c r="CG223" i="2"/>
  <c r="CF223" i="2"/>
  <c r="CE223" i="2"/>
  <c r="CD223" i="2"/>
  <c r="CC223" i="2"/>
  <c r="CB223" i="2"/>
  <c r="CA223" i="2"/>
  <c r="BZ223" i="2"/>
  <c r="BY223" i="2"/>
  <c r="BR223" i="2"/>
  <c r="BQ223" i="2"/>
  <c r="BP223" i="2"/>
  <c r="BO223" i="2"/>
  <c r="BN223" i="2"/>
  <c r="BM223" i="2"/>
  <c r="BL223" i="2"/>
  <c r="BK223" i="2"/>
  <c r="BJ223" i="2"/>
  <c r="BI223" i="2"/>
  <c r="BD223" i="2"/>
  <c r="L223" i="2"/>
  <c r="I223" i="2"/>
  <c r="H223" i="2"/>
  <c r="E223" i="2"/>
  <c r="CH222" i="2"/>
  <c r="CG222" i="2"/>
  <c r="CF222" i="2"/>
  <c r="CE222" i="2"/>
  <c r="CD222" i="2"/>
  <c r="CC222" i="2"/>
  <c r="CB222" i="2"/>
  <c r="CA222" i="2"/>
  <c r="BZ222" i="2"/>
  <c r="BY222" i="2"/>
  <c r="BR222" i="2"/>
  <c r="BQ222" i="2"/>
  <c r="BP222" i="2"/>
  <c r="BO222" i="2"/>
  <c r="BN222" i="2"/>
  <c r="BM222" i="2"/>
  <c r="BL222" i="2"/>
  <c r="BK222" i="2"/>
  <c r="BJ222" i="2"/>
  <c r="BI222" i="2"/>
  <c r="BD222" i="2"/>
  <c r="L222" i="2"/>
  <c r="I222" i="2"/>
  <c r="H222" i="2"/>
  <c r="E222" i="2"/>
  <c r="CH221" i="2"/>
  <c r="CG221" i="2"/>
  <c r="CF221" i="2"/>
  <c r="CE221" i="2"/>
  <c r="CD221" i="2"/>
  <c r="CC221" i="2"/>
  <c r="CB221" i="2"/>
  <c r="CA221" i="2"/>
  <c r="BZ221" i="2"/>
  <c r="BY221" i="2"/>
  <c r="BR221" i="2"/>
  <c r="BQ221" i="2"/>
  <c r="BP221" i="2"/>
  <c r="BO221" i="2"/>
  <c r="BN221" i="2"/>
  <c r="BM221" i="2"/>
  <c r="BL221" i="2"/>
  <c r="BK221" i="2"/>
  <c r="BJ221" i="2"/>
  <c r="BI221" i="2"/>
  <c r="BD221" i="2"/>
  <c r="L221" i="2"/>
  <c r="I221" i="2"/>
  <c r="H221" i="2"/>
  <c r="E221" i="2"/>
  <c r="CH220" i="2"/>
  <c r="CG220" i="2"/>
  <c r="CF220" i="2"/>
  <c r="CE220" i="2"/>
  <c r="CD220" i="2"/>
  <c r="CC220" i="2"/>
  <c r="CB220" i="2"/>
  <c r="CA220" i="2"/>
  <c r="BZ220" i="2"/>
  <c r="BY220" i="2"/>
  <c r="BR220" i="2"/>
  <c r="BQ220" i="2"/>
  <c r="BP220" i="2"/>
  <c r="BO220" i="2"/>
  <c r="BN220" i="2"/>
  <c r="BM220" i="2"/>
  <c r="BL220" i="2"/>
  <c r="BK220" i="2"/>
  <c r="BJ220" i="2"/>
  <c r="BI220" i="2"/>
  <c r="BD220" i="2"/>
  <c r="L220" i="2"/>
  <c r="I220" i="2"/>
  <c r="H220" i="2"/>
  <c r="E220" i="2"/>
  <c r="CH219" i="2"/>
  <c r="CG219" i="2"/>
  <c r="CF219" i="2"/>
  <c r="CE219" i="2"/>
  <c r="CD219" i="2"/>
  <c r="CC219" i="2"/>
  <c r="CB219" i="2"/>
  <c r="CA219" i="2"/>
  <c r="BZ219" i="2"/>
  <c r="BY219" i="2"/>
  <c r="BR219" i="2"/>
  <c r="BQ219" i="2"/>
  <c r="BP219" i="2"/>
  <c r="BO219" i="2"/>
  <c r="BN219" i="2"/>
  <c r="BM219" i="2"/>
  <c r="BL219" i="2"/>
  <c r="BK219" i="2"/>
  <c r="BJ219" i="2"/>
  <c r="BI219" i="2"/>
  <c r="BD219" i="2"/>
  <c r="L219" i="2"/>
  <c r="I219" i="2"/>
  <c r="H219" i="2"/>
  <c r="E219" i="2"/>
  <c r="CH218" i="2"/>
  <c r="CG218" i="2"/>
  <c r="CF218" i="2"/>
  <c r="CE218" i="2"/>
  <c r="CD218" i="2"/>
  <c r="CC218" i="2"/>
  <c r="CB218" i="2"/>
  <c r="CA218" i="2"/>
  <c r="BZ218" i="2"/>
  <c r="BY218" i="2"/>
  <c r="BR218" i="2"/>
  <c r="BQ218" i="2"/>
  <c r="BP218" i="2"/>
  <c r="BO218" i="2"/>
  <c r="BN218" i="2"/>
  <c r="BM218" i="2"/>
  <c r="BL218" i="2"/>
  <c r="BK218" i="2"/>
  <c r="BJ218" i="2"/>
  <c r="BI218" i="2"/>
  <c r="BD218" i="2"/>
  <c r="L218" i="2"/>
  <c r="I218" i="2"/>
  <c r="H218" i="2"/>
  <c r="E218" i="2"/>
  <c r="CH217" i="2"/>
  <c r="CG217" i="2"/>
  <c r="CF217" i="2"/>
  <c r="CE217" i="2"/>
  <c r="CD217" i="2"/>
  <c r="CC217" i="2"/>
  <c r="CB217" i="2"/>
  <c r="CA217" i="2"/>
  <c r="BZ217" i="2"/>
  <c r="BY217" i="2"/>
  <c r="BR217" i="2"/>
  <c r="BQ217" i="2"/>
  <c r="BP217" i="2"/>
  <c r="BO217" i="2"/>
  <c r="BN217" i="2"/>
  <c r="BM217" i="2"/>
  <c r="BL217" i="2"/>
  <c r="BK217" i="2"/>
  <c r="BJ217" i="2"/>
  <c r="BI217" i="2"/>
  <c r="BD217" i="2"/>
  <c r="L217" i="2"/>
  <c r="I217" i="2"/>
  <c r="H217" i="2"/>
  <c r="E217" i="2"/>
  <c r="CH216" i="2"/>
  <c r="CG216" i="2"/>
  <c r="CF216" i="2"/>
  <c r="CE216" i="2"/>
  <c r="CD216" i="2"/>
  <c r="CC216" i="2"/>
  <c r="CB216" i="2"/>
  <c r="CA216" i="2"/>
  <c r="BZ216" i="2"/>
  <c r="BY216" i="2"/>
  <c r="BR216" i="2"/>
  <c r="BQ216" i="2"/>
  <c r="BP216" i="2"/>
  <c r="BO216" i="2"/>
  <c r="BN216" i="2"/>
  <c r="BM216" i="2"/>
  <c r="BL216" i="2"/>
  <c r="BK216" i="2"/>
  <c r="BJ216" i="2"/>
  <c r="BI216" i="2"/>
  <c r="BD216" i="2"/>
  <c r="L216" i="2"/>
  <c r="I216" i="2"/>
  <c r="H216" i="2"/>
  <c r="E216" i="2"/>
  <c r="CH215" i="2"/>
  <c r="CG215" i="2"/>
  <c r="CF215" i="2"/>
  <c r="CE215" i="2"/>
  <c r="CD215" i="2"/>
  <c r="CC215" i="2"/>
  <c r="CB215" i="2"/>
  <c r="CA215" i="2"/>
  <c r="BZ215" i="2"/>
  <c r="BY215" i="2"/>
  <c r="BR215" i="2"/>
  <c r="BQ215" i="2"/>
  <c r="BP215" i="2"/>
  <c r="BO215" i="2"/>
  <c r="BN215" i="2"/>
  <c r="BM215" i="2"/>
  <c r="BL215" i="2"/>
  <c r="BK215" i="2"/>
  <c r="BJ215" i="2"/>
  <c r="BI215" i="2"/>
  <c r="BD215" i="2"/>
  <c r="L215" i="2"/>
  <c r="I215" i="2"/>
  <c r="H215" i="2"/>
  <c r="E215" i="2"/>
  <c r="CH214" i="2"/>
  <c r="CG214" i="2"/>
  <c r="CF214" i="2"/>
  <c r="CE214" i="2"/>
  <c r="CD214" i="2"/>
  <c r="CC214" i="2"/>
  <c r="CB214" i="2"/>
  <c r="CA214" i="2"/>
  <c r="BZ214" i="2"/>
  <c r="BY214" i="2"/>
  <c r="BR214" i="2"/>
  <c r="BQ214" i="2"/>
  <c r="BP214" i="2"/>
  <c r="BO214" i="2"/>
  <c r="BN214" i="2"/>
  <c r="BM214" i="2"/>
  <c r="BL214" i="2"/>
  <c r="BK214" i="2"/>
  <c r="BJ214" i="2"/>
  <c r="BI214" i="2"/>
  <c r="BD214" i="2"/>
  <c r="L214" i="2"/>
  <c r="I214" i="2"/>
  <c r="H214" i="2"/>
  <c r="E214" i="2"/>
  <c r="CH213" i="2"/>
  <c r="CG213" i="2"/>
  <c r="CF213" i="2"/>
  <c r="CE213" i="2"/>
  <c r="CD213" i="2"/>
  <c r="CC213" i="2"/>
  <c r="CB213" i="2"/>
  <c r="CA213" i="2"/>
  <c r="BZ213" i="2"/>
  <c r="BY213" i="2"/>
  <c r="BR213" i="2"/>
  <c r="BQ213" i="2"/>
  <c r="BP213" i="2"/>
  <c r="BO213" i="2"/>
  <c r="BN213" i="2"/>
  <c r="BM213" i="2"/>
  <c r="BL213" i="2"/>
  <c r="BK213" i="2"/>
  <c r="BJ213" i="2"/>
  <c r="BI213" i="2"/>
  <c r="BD213" i="2"/>
  <c r="L213" i="2"/>
  <c r="I213" i="2"/>
  <c r="H213" i="2"/>
  <c r="E213" i="2"/>
  <c r="CH212" i="2"/>
  <c r="CG212" i="2"/>
  <c r="CF212" i="2"/>
  <c r="CE212" i="2"/>
  <c r="CD212" i="2"/>
  <c r="CC212" i="2"/>
  <c r="CB212" i="2"/>
  <c r="CA212" i="2"/>
  <c r="BZ212" i="2"/>
  <c r="BY212" i="2"/>
  <c r="BR212" i="2"/>
  <c r="BQ212" i="2"/>
  <c r="BP212" i="2"/>
  <c r="BO212" i="2"/>
  <c r="BN212" i="2"/>
  <c r="BM212" i="2"/>
  <c r="BL212" i="2"/>
  <c r="BK212" i="2"/>
  <c r="BJ212" i="2"/>
  <c r="BI212" i="2"/>
  <c r="BD212" i="2"/>
  <c r="L212" i="2"/>
  <c r="I212" i="2"/>
  <c r="H212" i="2"/>
  <c r="E212" i="2"/>
  <c r="CH211" i="2"/>
  <c r="CG211" i="2"/>
  <c r="CF211" i="2"/>
  <c r="CE211" i="2"/>
  <c r="CD211" i="2"/>
  <c r="CC211" i="2"/>
  <c r="CB211" i="2"/>
  <c r="CA211" i="2"/>
  <c r="BZ211" i="2"/>
  <c r="BY211" i="2"/>
  <c r="BR211" i="2"/>
  <c r="BQ211" i="2"/>
  <c r="BP211" i="2"/>
  <c r="BO211" i="2"/>
  <c r="BN211" i="2"/>
  <c r="BM211" i="2"/>
  <c r="BL211" i="2"/>
  <c r="BK211" i="2"/>
  <c r="BJ211" i="2"/>
  <c r="BI211" i="2"/>
  <c r="BD211" i="2"/>
  <c r="L211" i="2"/>
  <c r="I211" i="2"/>
  <c r="H211" i="2"/>
  <c r="E211" i="2"/>
  <c r="CH210" i="2"/>
  <c r="CG210" i="2"/>
  <c r="CF210" i="2"/>
  <c r="CE210" i="2"/>
  <c r="CD210" i="2"/>
  <c r="CC210" i="2"/>
  <c r="CB210" i="2"/>
  <c r="CA210" i="2"/>
  <c r="BZ210" i="2"/>
  <c r="BY210" i="2"/>
  <c r="BR210" i="2"/>
  <c r="BQ210" i="2"/>
  <c r="BP210" i="2"/>
  <c r="BO210" i="2"/>
  <c r="BN210" i="2"/>
  <c r="BM210" i="2"/>
  <c r="BL210" i="2"/>
  <c r="BK210" i="2"/>
  <c r="BJ210" i="2"/>
  <c r="BI210" i="2"/>
  <c r="BD210" i="2"/>
  <c r="L210" i="2"/>
  <c r="I210" i="2"/>
  <c r="H210" i="2"/>
  <c r="E210" i="2"/>
  <c r="CH209" i="2"/>
  <c r="CG209" i="2"/>
  <c r="CF209" i="2"/>
  <c r="CE209" i="2"/>
  <c r="CD209" i="2"/>
  <c r="CC209" i="2"/>
  <c r="CB209" i="2"/>
  <c r="CA209" i="2"/>
  <c r="BZ209" i="2"/>
  <c r="BY209" i="2"/>
  <c r="BR209" i="2"/>
  <c r="BQ209" i="2"/>
  <c r="BP209" i="2"/>
  <c r="BO209" i="2"/>
  <c r="BN209" i="2"/>
  <c r="BM209" i="2"/>
  <c r="BL209" i="2"/>
  <c r="BK209" i="2"/>
  <c r="BJ209" i="2"/>
  <c r="BI209" i="2"/>
  <c r="BD209" i="2"/>
  <c r="L209" i="2"/>
  <c r="I209" i="2"/>
  <c r="H209" i="2"/>
  <c r="E209" i="2"/>
  <c r="CH208" i="2"/>
  <c r="CG208" i="2"/>
  <c r="CF208" i="2"/>
  <c r="CE208" i="2"/>
  <c r="CD208" i="2"/>
  <c r="CC208" i="2"/>
  <c r="CB208" i="2"/>
  <c r="CA208" i="2"/>
  <c r="BZ208" i="2"/>
  <c r="BY208" i="2"/>
  <c r="BR208" i="2"/>
  <c r="BQ208" i="2"/>
  <c r="BP208" i="2"/>
  <c r="BO208" i="2"/>
  <c r="BN208" i="2"/>
  <c r="BM208" i="2"/>
  <c r="BL208" i="2"/>
  <c r="BK208" i="2"/>
  <c r="BJ208" i="2"/>
  <c r="BI208" i="2"/>
  <c r="BD208" i="2"/>
  <c r="L208" i="2"/>
  <c r="I208" i="2"/>
  <c r="H208" i="2"/>
  <c r="E208" i="2"/>
  <c r="CH207" i="2"/>
  <c r="CG207" i="2"/>
  <c r="CF207" i="2"/>
  <c r="CE207" i="2"/>
  <c r="CD207" i="2"/>
  <c r="CC207" i="2"/>
  <c r="CB207" i="2"/>
  <c r="CA207" i="2"/>
  <c r="BZ207" i="2"/>
  <c r="BY207" i="2"/>
  <c r="BR207" i="2"/>
  <c r="BQ207" i="2"/>
  <c r="BP207" i="2"/>
  <c r="BO207" i="2"/>
  <c r="BN207" i="2"/>
  <c r="BM207" i="2"/>
  <c r="BL207" i="2"/>
  <c r="BK207" i="2"/>
  <c r="BJ207" i="2"/>
  <c r="BI207" i="2"/>
  <c r="BD207" i="2"/>
  <c r="L207" i="2"/>
  <c r="I207" i="2"/>
  <c r="H207" i="2"/>
  <c r="E207" i="2"/>
  <c r="CH206" i="2"/>
  <c r="CG206" i="2"/>
  <c r="CF206" i="2"/>
  <c r="CE206" i="2"/>
  <c r="CD206" i="2"/>
  <c r="CC206" i="2"/>
  <c r="CB206" i="2"/>
  <c r="CA206" i="2"/>
  <c r="BZ206" i="2"/>
  <c r="BY206" i="2"/>
  <c r="BR206" i="2"/>
  <c r="BQ206" i="2"/>
  <c r="BP206" i="2"/>
  <c r="BO206" i="2"/>
  <c r="BN206" i="2"/>
  <c r="BM206" i="2"/>
  <c r="BL206" i="2"/>
  <c r="BK206" i="2"/>
  <c r="BJ206" i="2"/>
  <c r="BI206" i="2"/>
  <c r="BD206" i="2"/>
  <c r="L206" i="2"/>
  <c r="I206" i="2"/>
  <c r="H206" i="2"/>
  <c r="E206" i="2"/>
  <c r="CH205" i="2"/>
  <c r="CG205" i="2"/>
  <c r="CF205" i="2"/>
  <c r="CE205" i="2"/>
  <c r="CD205" i="2"/>
  <c r="CC205" i="2"/>
  <c r="CB205" i="2"/>
  <c r="CA205" i="2"/>
  <c r="BZ205" i="2"/>
  <c r="BY205" i="2"/>
  <c r="BR205" i="2"/>
  <c r="BQ205" i="2"/>
  <c r="BP205" i="2"/>
  <c r="BO205" i="2"/>
  <c r="BN205" i="2"/>
  <c r="BM205" i="2"/>
  <c r="BL205" i="2"/>
  <c r="BK205" i="2"/>
  <c r="BJ205" i="2"/>
  <c r="BI205" i="2"/>
  <c r="BD205" i="2"/>
  <c r="L205" i="2"/>
  <c r="I205" i="2"/>
  <c r="H205" i="2"/>
  <c r="E205" i="2"/>
  <c r="CH204" i="2"/>
  <c r="CG204" i="2"/>
  <c r="CF204" i="2"/>
  <c r="CE204" i="2"/>
  <c r="CD204" i="2"/>
  <c r="CC204" i="2"/>
  <c r="CB204" i="2"/>
  <c r="CA204" i="2"/>
  <c r="BZ204" i="2"/>
  <c r="BY204" i="2"/>
  <c r="BR204" i="2"/>
  <c r="BQ204" i="2"/>
  <c r="BP204" i="2"/>
  <c r="BO204" i="2"/>
  <c r="BN204" i="2"/>
  <c r="BM204" i="2"/>
  <c r="BL204" i="2"/>
  <c r="BK204" i="2"/>
  <c r="BJ204" i="2"/>
  <c r="BI204" i="2"/>
  <c r="BD204" i="2"/>
  <c r="L204" i="2"/>
  <c r="I204" i="2"/>
  <c r="H204" i="2"/>
  <c r="E204" i="2"/>
  <c r="CH203" i="2"/>
  <c r="CG203" i="2"/>
  <c r="CF203" i="2"/>
  <c r="CE203" i="2"/>
  <c r="CD203" i="2"/>
  <c r="CC203" i="2"/>
  <c r="CB203" i="2"/>
  <c r="CA203" i="2"/>
  <c r="BZ203" i="2"/>
  <c r="BY203" i="2"/>
  <c r="BR203" i="2"/>
  <c r="BQ203" i="2"/>
  <c r="BP203" i="2"/>
  <c r="BO203" i="2"/>
  <c r="BN203" i="2"/>
  <c r="BM203" i="2"/>
  <c r="BL203" i="2"/>
  <c r="BK203" i="2"/>
  <c r="BJ203" i="2"/>
  <c r="BI203" i="2"/>
  <c r="BD203" i="2"/>
  <c r="L203" i="2"/>
  <c r="I203" i="2"/>
  <c r="H203" i="2"/>
  <c r="E203" i="2"/>
  <c r="CH202" i="2"/>
  <c r="CG202" i="2"/>
  <c r="CF202" i="2"/>
  <c r="CE202" i="2"/>
  <c r="CD202" i="2"/>
  <c r="CC202" i="2"/>
  <c r="CB202" i="2"/>
  <c r="CA202" i="2"/>
  <c r="BZ202" i="2"/>
  <c r="BY202" i="2"/>
  <c r="BR202" i="2"/>
  <c r="BQ202" i="2"/>
  <c r="BP202" i="2"/>
  <c r="BO202" i="2"/>
  <c r="BN202" i="2"/>
  <c r="BM202" i="2"/>
  <c r="BL202" i="2"/>
  <c r="BK202" i="2"/>
  <c r="BJ202" i="2"/>
  <c r="BI202" i="2"/>
  <c r="BD202" i="2"/>
  <c r="L202" i="2"/>
  <c r="I202" i="2"/>
  <c r="H202" i="2"/>
  <c r="E202" i="2"/>
  <c r="CH201" i="2"/>
  <c r="CG201" i="2"/>
  <c r="CF201" i="2"/>
  <c r="CE201" i="2"/>
  <c r="CD201" i="2"/>
  <c r="CC201" i="2"/>
  <c r="CB201" i="2"/>
  <c r="CA201" i="2"/>
  <c r="BZ201" i="2"/>
  <c r="BY201" i="2"/>
  <c r="BR201" i="2"/>
  <c r="BQ201" i="2"/>
  <c r="BP201" i="2"/>
  <c r="BO201" i="2"/>
  <c r="BN201" i="2"/>
  <c r="BM201" i="2"/>
  <c r="BL201" i="2"/>
  <c r="BK201" i="2"/>
  <c r="BJ201" i="2"/>
  <c r="BI201" i="2"/>
  <c r="BD201" i="2"/>
  <c r="L201" i="2"/>
  <c r="I201" i="2"/>
  <c r="H201" i="2"/>
  <c r="E201" i="2"/>
  <c r="CH200" i="2"/>
  <c r="CG200" i="2"/>
  <c r="CF200" i="2"/>
  <c r="CE200" i="2"/>
  <c r="CD200" i="2"/>
  <c r="CC200" i="2"/>
  <c r="CB200" i="2"/>
  <c r="CA200" i="2"/>
  <c r="BZ200" i="2"/>
  <c r="BY200" i="2"/>
  <c r="BR200" i="2"/>
  <c r="BQ200" i="2"/>
  <c r="BP200" i="2"/>
  <c r="BO200" i="2"/>
  <c r="BN200" i="2"/>
  <c r="BM200" i="2"/>
  <c r="BL200" i="2"/>
  <c r="BK200" i="2"/>
  <c r="BJ200" i="2"/>
  <c r="BI200" i="2"/>
  <c r="BD200" i="2"/>
  <c r="L200" i="2"/>
  <c r="I200" i="2"/>
  <c r="H200" i="2"/>
  <c r="E200" i="2"/>
  <c r="CH199" i="2"/>
  <c r="CG199" i="2"/>
  <c r="CF199" i="2"/>
  <c r="CE199" i="2"/>
  <c r="CD199" i="2"/>
  <c r="CC199" i="2"/>
  <c r="CB199" i="2"/>
  <c r="CA199" i="2"/>
  <c r="BZ199" i="2"/>
  <c r="BY199" i="2"/>
  <c r="BR199" i="2"/>
  <c r="BQ199" i="2"/>
  <c r="BP199" i="2"/>
  <c r="BO199" i="2"/>
  <c r="BN199" i="2"/>
  <c r="BM199" i="2"/>
  <c r="BL199" i="2"/>
  <c r="BK199" i="2"/>
  <c r="BJ199" i="2"/>
  <c r="BI199" i="2"/>
  <c r="BD199" i="2"/>
  <c r="L199" i="2"/>
  <c r="I199" i="2"/>
  <c r="H199" i="2"/>
  <c r="E199" i="2"/>
  <c r="CH198" i="2"/>
  <c r="CG198" i="2"/>
  <c r="CF198" i="2"/>
  <c r="CE198" i="2"/>
  <c r="CD198" i="2"/>
  <c r="CC198" i="2"/>
  <c r="CB198" i="2"/>
  <c r="CA198" i="2"/>
  <c r="BZ198" i="2"/>
  <c r="BY198" i="2"/>
  <c r="BR198" i="2"/>
  <c r="BQ198" i="2"/>
  <c r="BP198" i="2"/>
  <c r="BO198" i="2"/>
  <c r="BN198" i="2"/>
  <c r="BM198" i="2"/>
  <c r="BL198" i="2"/>
  <c r="BK198" i="2"/>
  <c r="BJ198" i="2"/>
  <c r="BI198" i="2"/>
  <c r="BD198" i="2"/>
  <c r="L198" i="2"/>
  <c r="I198" i="2"/>
  <c r="H198" i="2"/>
  <c r="E198" i="2"/>
  <c r="CH197" i="2"/>
  <c r="CG197" i="2"/>
  <c r="CF197" i="2"/>
  <c r="CE197" i="2"/>
  <c r="CD197" i="2"/>
  <c r="CC197" i="2"/>
  <c r="CB197" i="2"/>
  <c r="CA197" i="2"/>
  <c r="BZ197" i="2"/>
  <c r="BY197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K197" i="2"/>
  <c r="BJ197" i="2"/>
  <c r="BI197" i="2"/>
  <c r="BD197" i="2"/>
  <c r="L197" i="2"/>
  <c r="I197" i="2"/>
  <c r="H197" i="2"/>
  <c r="E197" i="2"/>
  <c r="CH196" i="2"/>
  <c r="CG196" i="2"/>
  <c r="CF196" i="2"/>
  <c r="CE196" i="2"/>
  <c r="CD196" i="2"/>
  <c r="CC196" i="2"/>
  <c r="CB196" i="2"/>
  <c r="CA196" i="2"/>
  <c r="BZ196" i="2"/>
  <c r="BY196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K196" i="2"/>
  <c r="BJ196" i="2"/>
  <c r="BI196" i="2"/>
  <c r="BD196" i="2"/>
  <c r="L196" i="2"/>
  <c r="I196" i="2"/>
  <c r="H196" i="2"/>
  <c r="E196" i="2"/>
  <c r="CH195" i="2"/>
  <c r="CG195" i="2"/>
  <c r="CF195" i="2"/>
  <c r="CE195" i="2"/>
  <c r="CD195" i="2"/>
  <c r="CC195" i="2"/>
  <c r="CB195" i="2"/>
  <c r="CA195" i="2"/>
  <c r="BZ195" i="2"/>
  <c r="BY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D195" i="2"/>
  <c r="L195" i="2"/>
  <c r="I195" i="2"/>
  <c r="H195" i="2"/>
  <c r="E195" i="2"/>
  <c r="CH194" i="2"/>
  <c r="CG194" i="2"/>
  <c r="CF194" i="2"/>
  <c r="CE194" i="2"/>
  <c r="CD194" i="2"/>
  <c r="CC194" i="2"/>
  <c r="CB194" i="2"/>
  <c r="CA194" i="2"/>
  <c r="BZ194" i="2"/>
  <c r="BY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D194" i="2"/>
  <c r="L194" i="2"/>
  <c r="I194" i="2"/>
  <c r="H194" i="2"/>
  <c r="E194" i="2"/>
  <c r="CH193" i="2"/>
  <c r="CG193" i="2"/>
  <c r="CF193" i="2"/>
  <c r="CE193" i="2"/>
  <c r="CD193" i="2"/>
  <c r="CC193" i="2"/>
  <c r="CB193" i="2"/>
  <c r="CA193" i="2"/>
  <c r="BZ193" i="2"/>
  <c r="BY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D193" i="2"/>
  <c r="L193" i="2"/>
  <c r="I193" i="2"/>
  <c r="H193" i="2"/>
  <c r="E193" i="2"/>
  <c r="CH192" i="2"/>
  <c r="CG192" i="2"/>
  <c r="CF192" i="2"/>
  <c r="CE192" i="2"/>
  <c r="CD192" i="2"/>
  <c r="CC192" i="2"/>
  <c r="CB192" i="2"/>
  <c r="CA192" i="2"/>
  <c r="BZ192" i="2"/>
  <c r="BY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D192" i="2"/>
  <c r="L192" i="2"/>
  <c r="I192" i="2"/>
  <c r="H192" i="2"/>
  <c r="E192" i="2"/>
  <c r="CH191" i="2"/>
  <c r="CG191" i="2"/>
  <c r="CF191" i="2"/>
  <c r="CE191" i="2"/>
  <c r="CD191" i="2"/>
  <c r="CC191" i="2"/>
  <c r="CB191" i="2"/>
  <c r="CA191" i="2"/>
  <c r="BZ191" i="2"/>
  <c r="BY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D191" i="2"/>
  <c r="L191" i="2"/>
  <c r="I191" i="2"/>
  <c r="H191" i="2"/>
  <c r="E191" i="2"/>
  <c r="CH190" i="2"/>
  <c r="CG190" i="2"/>
  <c r="CF190" i="2"/>
  <c r="CE190" i="2"/>
  <c r="CD190" i="2"/>
  <c r="CC190" i="2"/>
  <c r="CB190" i="2"/>
  <c r="CA190" i="2"/>
  <c r="BZ190" i="2"/>
  <c r="BY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D190" i="2"/>
  <c r="L190" i="2"/>
  <c r="I190" i="2"/>
  <c r="H190" i="2"/>
  <c r="E190" i="2"/>
  <c r="CH189" i="2"/>
  <c r="CG189" i="2"/>
  <c r="CF189" i="2"/>
  <c r="CE189" i="2"/>
  <c r="CD189" i="2"/>
  <c r="CC189" i="2"/>
  <c r="CB189" i="2"/>
  <c r="CA189" i="2"/>
  <c r="BZ189" i="2"/>
  <c r="BY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D189" i="2"/>
  <c r="L189" i="2"/>
  <c r="I189" i="2"/>
  <c r="H189" i="2"/>
  <c r="E189" i="2"/>
  <c r="CH188" i="2"/>
  <c r="CG188" i="2"/>
  <c r="CF188" i="2"/>
  <c r="CE188" i="2"/>
  <c r="CD188" i="2"/>
  <c r="CC188" i="2"/>
  <c r="CB188" i="2"/>
  <c r="CA188" i="2"/>
  <c r="BZ188" i="2"/>
  <c r="BY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D188" i="2"/>
  <c r="L188" i="2"/>
  <c r="I188" i="2"/>
  <c r="H188" i="2"/>
  <c r="E188" i="2"/>
  <c r="CH187" i="2"/>
  <c r="CG187" i="2"/>
  <c r="CF187" i="2"/>
  <c r="CE187" i="2"/>
  <c r="CD187" i="2"/>
  <c r="CC187" i="2"/>
  <c r="CB187" i="2"/>
  <c r="CA187" i="2"/>
  <c r="BZ187" i="2"/>
  <c r="BY187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K187" i="2"/>
  <c r="BJ187" i="2"/>
  <c r="BI187" i="2"/>
  <c r="BD187" i="2"/>
  <c r="L187" i="2"/>
  <c r="I187" i="2"/>
  <c r="H187" i="2"/>
  <c r="E187" i="2"/>
  <c r="CH186" i="2"/>
  <c r="CG186" i="2"/>
  <c r="CF186" i="2"/>
  <c r="CE186" i="2"/>
  <c r="CD186" i="2"/>
  <c r="CC186" i="2"/>
  <c r="CB186" i="2"/>
  <c r="CA186" i="2"/>
  <c r="BZ186" i="2"/>
  <c r="BY186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K186" i="2"/>
  <c r="BJ186" i="2"/>
  <c r="BI186" i="2"/>
  <c r="BD186" i="2"/>
  <c r="L186" i="2"/>
  <c r="I186" i="2"/>
  <c r="H186" i="2"/>
  <c r="E186" i="2"/>
  <c r="CH185" i="2"/>
  <c r="CG185" i="2"/>
  <c r="CF185" i="2"/>
  <c r="CE185" i="2"/>
  <c r="CD185" i="2"/>
  <c r="CC185" i="2"/>
  <c r="CB185" i="2"/>
  <c r="CA185" i="2"/>
  <c r="BZ185" i="2"/>
  <c r="BY185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K185" i="2"/>
  <c r="BJ185" i="2"/>
  <c r="BI185" i="2"/>
  <c r="BD185" i="2"/>
  <c r="L185" i="2"/>
  <c r="I185" i="2"/>
  <c r="H185" i="2"/>
  <c r="E185" i="2"/>
  <c r="CH184" i="2"/>
  <c r="CG184" i="2"/>
  <c r="CF184" i="2"/>
  <c r="CE184" i="2"/>
  <c r="CD184" i="2"/>
  <c r="CC184" i="2"/>
  <c r="CB184" i="2"/>
  <c r="CA184" i="2"/>
  <c r="BZ184" i="2"/>
  <c r="BY184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K184" i="2"/>
  <c r="BJ184" i="2"/>
  <c r="BI184" i="2"/>
  <c r="BD184" i="2"/>
  <c r="L184" i="2"/>
  <c r="I184" i="2"/>
  <c r="H184" i="2"/>
  <c r="E184" i="2"/>
  <c r="CH183" i="2"/>
  <c r="CG183" i="2"/>
  <c r="CF183" i="2"/>
  <c r="CE183" i="2"/>
  <c r="CD183" i="2"/>
  <c r="CC183" i="2"/>
  <c r="CB183" i="2"/>
  <c r="CA183" i="2"/>
  <c r="BZ183" i="2"/>
  <c r="BY183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K183" i="2"/>
  <c r="BJ183" i="2"/>
  <c r="BI183" i="2"/>
  <c r="BD183" i="2"/>
  <c r="L183" i="2"/>
  <c r="I183" i="2"/>
  <c r="H183" i="2"/>
  <c r="E183" i="2"/>
  <c r="CH182" i="2"/>
  <c r="CG182" i="2"/>
  <c r="CF182" i="2"/>
  <c r="CE182" i="2"/>
  <c r="CD182" i="2"/>
  <c r="CC182" i="2"/>
  <c r="CB182" i="2"/>
  <c r="CA182" i="2"/>
  <c r="BZ182" i="2"/>
  <c r="BY182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K182" i="2"/>
  <c r="BJ182" i="2"/>
  <c r="BI182" i="2"/>
  <c r="BD182" i="2"/>
  <c r="L182" i="2"/>
  <c r="I182" i="2"/>
  <c r="H182" i="2"/>
  <c r="E182" i="2"/>
  <c r="CH181" i="2"/>
  <c r="CG181" i="2"/>
  <c r="CF181" i="2"/>
  <c r="CE181" i="2"/>
  <c r="CD181" i="2"/>
  <c r="CC181" i="2"/>
  <c r="CB181" i="2"/>
  <c r="CA181" i="2"/>
  <c r="BZ181" i="2"/>
  <c r="BY181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K181" i="2"/>
  <c r="BJ181" i="2"/>
  <c r="BI181" i="2"/>
  <c r="BD181" i="2"/>
  <c r="L181" i="2"/>
  <c r="I181" i="2"/>
  <c r="H181" i="2"/>
  <c r="E181" i="2"/>
  <c r="CH180" i="2"/>
  <c r="CG180" i="2"/>
  <c r="CF180" i="2"/>
  <c r="CE180" i="2"/>
  <c r="CD180" i="2"/>
  <c r="CC180" i="2"/>
  <c r="CB180" i="2"/>
  <c r="CA180" i="2"/>
  <c r="BZ180" i="2"/>
  <c r="BY180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K180" i="2"/>
  <c r="BJ180" i="2"/>
  <c r="BI180" i="2"/>
  <c r="BD180" i="2"/>
  <c r="L180" i="2"/>
  <c r="I180" i="2"/>
  <c r="H180" i="2"/>
  <c r="E180" i="2"/>
  <c r="CH179" i="2"/>
  <c r="CG179" i="2"/>
  <c r="CF179" i="2"/>
  <c r="CE179" i="2"/>
  <c r="CD179" i="2"/>
  <c r="CC179" i="2"/>
  <c r="CB179" i="2"/>
  <c r="CA179" i="2"/>
  <c r="BZ179" i="2"/>
  <c r="BY179" i="2"/>
  <c r="BW179" i="2"/>
  <c r="BV179" i="2"/>
  <c r="BU179" i="2"/>
  <c r="BT179" i="2"/>
  <c r="BS179" i="2"/>
  <c r="BR179" i="2"/>
  <c r="BQ179" i="2"/>
  <c r="BP179" i="2"/>
  <c r="BO179" i="2"/>
  <c r="BN179" i="2"/>
  <c r="BM179" i="2"/>
  <c r="BL179" i="2"/>
  <c r="BK179" i="2"/>
  <c r="BJ179" i="2"/>
  <c r="BI179" i="2"/>
  <c r="BD179" i="2"/>
  <c r="L179" i="2"/>
  <c r="I179" i="2"/>
  <c r="H179" i="2"/>
  <c r="E179" i="2"/>
  <c r="CH178" i="2"/>
  <c r="CG178" i="2"/>
  <c r="CF178" i="2"/>
  <c r="CE178" i="2"/>
  <c r="CD178" i="2"/>
  <c r="CC178" i="2"/>
  <c r="CB178" i="2"/>
  <c r="CA178" i="2"/>
  <c r="BZ178" i="2"/>
  <c r="BY178" i="2"/>
  <c r="BW178" i="2"/>
  <c r="BV178" i="2"/>
  <c r="BU178" i="2"/>
  <c r="BT178" i="2"/>
  <c r="BS178" i="2"/>
  <c r="BR178" i="2"/>
  <c r="BQ178" i="2"/>
  <c r="BP178" i="2"/>
  <c r="BO178" i="2"/>
  <c r="BN178" i="2"/>
  <c r="BM178" i="2"/>
  <c r="BL178" i="2"/>
  <c r="BK178" i="2"/>
  <c r="BJ178" i="2"/>
  <c r="BI178" i="2"/>
  <c r="BD178" i="2"/>
  <c r="L178" i="2"/>
  <c r="I178" i="2"/>
  <c r="H178" i="2"/>
  <c r="E178" i="2"/>
  <c r="CH177" i="2"/>
  <c r="CG177" i="2"/>
  <c r="CF177" i="2"/>
  <c r="CE177" i="2"/>
  <c r="CD177" i="2"/>
  <c r="CC177" i="2"/>
  <c r="CB177" i="2"/>
  <c r="CA177" i="2"/>
  <c r="BZ177" i="2"/>
  <c r="BY177" i="2"/>
  <c r="BW177" i="2"/>
  <c r="BV177" i="2"/>
  <c r="BU177" i="2"/>
  <c r="BT177" i="2"/>
  <c r="BS177" i="2"/>
  <c r="BR177" i="2"/>
  <c r="BQ177" i="2"/>
  <c r="BP177" i="2"/>
  <c r="BO177" i="2"/>
  <c r="BN177" i="2"/>
  <c r="BM177" i="2"/>
  <c r="BL177" i="2"/>
  <c r="BK177" i="2"/>
  <c r="BJ177" i="2"/>
  <c r="BI177" i="2"/>
  <c r="BD177" i="2"/>
  <c r="L177" i="2"/>
  <c r="I177" i="2"/>
  <c r="H177" i="2"/>
  <c r="E177" i="2"/>
  <c r="CH176" i="2"/>
  <c r="CG176" i="2"/>
  <c r="CF176" i="2"/>
  <c r="CE176" i="2"/>
  <c r="CD176" i="2"/>
  <c r="CC176" i="2"/>
  <c r="CB176" i="2"/>
  <c r="CA176" i="2"/>
  <c r="BZ176" i="2"/>
  <c r="BY176" i="2"/>
  <c r="BW176" i="2"/>
  <c r="BV176" i="2"/>
  <c r="BU176" i="2"/>
  <c r="BT176" i="2"/>
  <c r="BS176" i="2"/>
  <c r="BR176" i="2"/>
  <c r="BQ176" i="2"/>
  <c r="BP176" i="2"/>
  <c r="BO176" i="2"/>
  <c r="BN176" i="2"/>
  <c r="BM176" i="2"/>
  <c r="BL176" i="2"/>
  <c r="BK176" i="2"/>
  <c r="BJ176" i="2"/>
  <c r="BI176" i="2"/>
  <c r="BD176" i="2"/>
  <c r="L176" i="2"/>
  <c r="I176" i="2"/>
  <c r="H176" i="2"/>
  <c r="E176" i="2"/>
  <c r="CH175" i="2"/>
  <c r="CG175" i="2"/>
  <c r="CF175" i="2"/>
  <c r="CE175" i="2"/>
  <c r="CD175" i="2"/>
  <c r="CC175" i="2"/>
  <c r="CB175" i="2"/>
  <c r="CA175" i="2"/>
  <c r="BZ175" i="2"/>
  <c r="BY175" i="2"/>
  <c r="BW175" i="2"/>
  <c r="BV175" i="2"/>
  <c r="BU175" i="2"/>
  <c r="BT175" i="2"/>
  <c r="BS175" i="2"/>
  <c r="BR175" i="2"/>
  <c r="BQ175" i="2"/>
  <c r="BP175" i="2"/>
  <c r="BO175" i="2"/>
  <c r="BN175" i="2"/>
  <c r="BM175" i="2"/>
  <c r="BL175" i="2"/>
  <c r="BK175" i="2"/>
  <c r="BJ175" i="2"/>
  <c r="BI175" i="2"/>
  <c r="BD175" i="2"/>
  <c r="L175" i="2"/>
  <c r="I175" i="2"/>
  <c r="H175" i="2"/>
  <c r="E175" i="2"/>
  <c r="CH174" i="2"/>
  <c r="CG174" i="2"/>
  <c r="CF174" i="2"/>
  <c r="CE174" i="2"/>
  <c r="CD174" i="2"/>
  <c r="CC174" i="2"/>
  <c r="CB174" i="2"/>
  <c r="CA174" i="2"/>
  <c r="BZ174" i="2"/>
  <c r="BY174" i="2"/>
  <c r="BW174" i="2"/>
  <c r="BV174" i="2"/>
  <c r="BU174" i="2"/>
  <c r="BT174" i="2"/>
  <c r="BS174" i="2"/>
  <c r="BR174" i="2"/>
  <c r="BQ174" i="2"/>
  <c r="BP174" i="2"/>
  <c r="BO174" i="2"/>
  <c r="BN174" i="2"/>
  <c r="BM174" i="2"/>
  <c r="BL174" i="2"/>
  <c r="BK174" i="2"/>
  <c r="BJ174" i="2"/>
  <c r="BI174" i="2"/>
  <c r="BD174" i="2"/>
  <c r="L174" i="2"/>
  <c r="I174" i="2"/>
  <c r="H174" i="2"/>
  <c r="E174" i="2"/>
  <c r="CH173" i="2"/>
  <c r="CG173" i="2"/>
  <c r="CF173" i="2"/>
  <c r="CE173" i="2"/>
  <c r="CD173" i="2"/>
  <c r="CC173" i="2"/>
  <c r="CB173" i="2"/>
  <c r="CA173" i="2"/>
  <c r="BZ173" i="2"/>
  <c r="BY173" i="2"/>
  <c r="BW173" i="2"/>
  <c r="BV173" i="2"/>
  <c r="BU173" i="2"/>
  <c r="BT173" i="2"/>
  <c r="BS173" i="2"/>
  <c r="BR173" i="2"/>
  <c r="BQ173" i="2"/>
  <c r="BP173" i="2"/>
  <c r="BO173" i="2"/>
  <c r="BN173" i="2"/>
  <c r="BM173" i="2"/>
  <c r="BL173" i="2"/>
  <c r="BK173" i="2"/>
  <c r="BJ173" i="2"/>
  <c r="BI173" i="2"/>
  <c r="BD173" i="2"/>
  <c r="L173" i="2"/>
  <c r="I173" i="2"/>
  <c r="H173" i="2"/>
  <c r="E173" i="2"/>
  <c r="CH172" i="2"/>
  <c r="CG172" i="2"/>
  <c r="CF172" i="2"/>
  <c r="CE172" i="2"/>
  <c r="CD172" i="2"/>
  <c r="CC172" i="2"/>
  <c r="CB172" i="2"/>
  <c r="CA172" i="2"/>
  <c r="BZ172" i="2"/>
  <c r="BY172" i="2"/>
  <c r="BW172" i="2"/>
  <c r="BV172" i="2"/>
  <c r="BU172" i="2"/>
  <c r="BT172" i="2"/>
  <c r="BS172" i="2"/>
  <c r="BR172" i="2"/>
  <c r="BQ172" i="2"/>
  <c r="BP172" i="2"/>
  <c r="BO172" i="2"/>
  <c r="BN172" i="2"/>
  <c r="BM172" i="2"/>
  <c r="BL172" i="2"/>
  <c r="BK172" i="2"/>
  <c r="BJ172" i="2"/>
  <c r="BI172" i="2"/>
  <c r="BD172" i="2"/>
  <c r="L172" i="2"/>
  <c r="I172" i="2"/>
  <c r="H172" i="2"/>
  <c r="E172" i="2"/>
  <c r="CH171" i="2"/>
  <c r="CG171" i="2"/>
  <c r="CF171" i="2"/>
  <c r="CE171" i="2"/>
  <c r="CD171" i="2"/>
  <c r="CC171" i="2"/>
  <c r="CB171" i="2"/>
  <c r="CA171" i="2"/>
  <c r="BZ171" i="2"/>
  <c r="BY171" i="2"/>
  <c r="BW171" i="2"/>
  <c r="BV171" i="2"/>
  <c r="BU171" i="2"/>
  <c r="BT171" i="2"/>
  <c r="BS171" i="2"/>
  <c r="BR171" i="2"/>
  <c r="BQ171" i="2"/>
  <c r="BP171" i="2"/>
  <c r="BO171" i="2"/>
  <c r="BN171" i="2"/>
  <c r="BM171" i="2"/>
  <c r="BL171" i="2"/>
  <c r="BK171" i="2"/>
  <c r="BJ171" i="2"/>
  <c r="BI171" i="2"/>
  <c r="BD171" i="2"/>
  <c r="L171" i="2"/>
  <c r="I171" i="2"/>
  <c r="H171" i="2"/>
  <c r="E171" i="2"/>
  <c r="CH170" i="2"/>
  <c r="CG170" i="2"/>
  <c r="CF170" i="2"/>
  <c r="CE170" i="2"/>
  <c r="CD170" i="2"/>
  <c r="CC170" i="2"/>
  <c r="CB170" i="2"/>
  <c r="CA170" i="2"/>
  <c r="BZ170" i="2"/>
  <c r="BY170" i="2"/>
  <c r="BW170" i="2"/>
  <c r="BV170" i="2"/>
  <c r="BU170" i="2"/>
  <c r="BT170" i="2"/>
  <c r="BS170" i="2"/>
  <c r="BR170" i="2"/>
  <c r="BQ170" i="2"/>
  <c r="BP170" i="2"/>
  <c r="BO170" i="2"/>
  <c r="BN170" i="2"/>
  <c r="BM170" i="2"/>
  <c r="BL170" i="2"/>
  <c r="BK170" i="2"/>
  <c r="BJ170" i="2"/>
  <c r="BI170" i="2"/>
  <c r="BD170" i="2"/>
  <c r="L170" i="2"/>
  <c r="I170" i="2"/>
  <c r="H170" i="2"/>
  <c r="E170" i="2"/>
  <c r="CH169" i="2"/>
  <c r="CG169" i="2"/>
  <c r="CF169" i="2"/>
  <c r="CE169" i="2"/>
  <c r="CD169" i="2"/>
  <c r="CC169" i="2"/>
  <c r="CB169" i="2"/>
  <c r="CA169" i="2"/>
  <c r="BZ169" i="2"/>
  <c r="BY169" i="2"/>
  <c r="BW169" i="2"/>
  <c r="BV169" i="2"/>
  <c r="BU169" i="2"/>
  <c r="BT169" i="2"/>
  <c r="BS169" i="2"/>
  <c r="BR169" i="2"/>
  <c r="BQ169" i="2"/>
  <c r="BP169" i="2"/>
  <c r="BO169" i="2"/>
  <c r="BN169" i="2"/>
  <c r="BM169" i="2"/>
  <c r="BL169" i="2"/>
  <c r="BK169" i="2"/>
  <c r="BJ169" i="2"/>
  <c r="BI169" i="2"/>
  <c r="BD169" i="2"/>
  <c r="L169" i="2"/>
  <c r="I169" i="2"/>
  <c r="H169" i="2"/>
  <c r="E169" i="2"/>
  <c r="CH168" i="2"/>
  <c r="CG168" i="2"/>
  <c r="CF168" i="2"/>
  <c r="CE168" i="2"/>
  <c r="CD168" i="2"/>
  <c r="CC168" i="2"/>
  <c r="CB168" i="2"/>
  <c r="CA168" i="2"/>
  <c r="BZ168" i="2"/>
  <c r="BY168" i="2"/>
  <c r="BW168" i="2"/>
  <c r="BV168" i="2"/>
  <c r="BU168" i="2"/>
  <c r="BT168" i="2"/>
  <c r="BS168" i="2"/>
  <c r="BR168" i="2"/>
  <c r="BQ168" i="2"/>
  <c r="BP168" i="2"/>
  <c r="BO168" i="2"/>
  <c r="BN168" i="2"/>
  <c r="BM168" i="2"/>
  <c r="BL168" i="2"/>
  <c r="BK168" i="2"/>
  <c r="BJ168" i="2"/>
  <c r="BI168" i="2"/>
  <c r="BD168" i="2"/>
  <c r="L168" i="2"/>
  <c r="I168" i="2"/>
  <c r="H168" i="2"/>
  <c r="E168" i="2"/>
  <c r="CH167" i="2"/>
  <c r="CG167" i="2"/>
  <c r="CF167" i="2"/>
  <c r="CE167" i="2"/>
  <c r="CD167" i="2"/>
  <c r="CC167" i="2"/>
  <c r="CB167" i="2"/>
  <c r="CA167" i="2"/>
  <c r="BZ167" i="2"/>
  <c r="BY167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K167" i="2"/>
  <c r="BJ167" i="2"/>
  <c r="BI167" i="2"/>
  <c r="BD167" i="2"/>
  <c r="L167" i="2"/>
  <c r="I167" i="2"/>
  <c r="H167" i="2"/>
  <c r="E167" i="2"/>
  <c r="CH166" i="2"/>
  <c r="CG166" i="2"/>
  <c r="CF166" i="2"/>
  <c r="CE166" i="2"/>
  <c r="CD166" i="2"/>
  <c r="CC166" i="2"/>
  <c r="CB166" i="2"/>
  <c r="CA166" i="2"/>
  <c r="BZ166" i="2"/>
  <c r="BY166" i="2"/>
  <c r="BW166" i="2"/>
  <c r="BV166" i="2"/>
  <c r="BU166" i="2"/>
  <c r="BT166" i="2"/>
  <c r="BS166" i="2"/>
  <c r="BR166" i="2"/>
  <c r="BQ166" i="2"/>
  <c r="BP166" i="2"/>
  <c r="BO166" i="2"/>
  <c r="BN166" i="2"/>
  <c r="BM166" i="2"/>
  <c r="BL166" i="2"/>
  <c r="BK166" i="2"/>
  <c r="BJ166" i="2"/>
  <c r="BI166" i="2"/>
  <c r="BD166" i="2"/>
  <c r="L166" i="2"/>
  <c r="I166" i="2"/>
  <c r="H166" i="2"/>
  <c r="E166" i="2"/>
  <c r="CM165" i="2"/>
  <c r="CL165" i="2"/>
  <c r="CK165" i="2"/>
  <c r="CJ165" i="2"/>
  <c r="CI165" i="2"/>
  <c r="CH165" i="2"/>
  <c r="CG165" i="2"/>
  <c r="CF165" i="2"/>
  <c r="CE165" i="2"/>
  <c r="CD165" i="2"/>
  <c r="CC165" i="2"/>
  <c r="CB165" i="2"/>
  <c r="CA165" i="2"/>
  <c r="BZ165" i="2"/>
  <c r="BY165" i="2"/>
  <c r="BD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L165" i="2"/>
  <c r="I165" i="2"/>
  <c r="H165" i="2"/>
  <c r="E165" i="2"/>
  <c r="CM164" i="2"/>
  <c r="CL164" i="2"/>
  <c r="CK164" i="2"/>
  <c r="CJ164" i="2"/>
  <c r="CI164" i="2"/>
  <c r="CH164" i="2"/>
  <c r="CG164" i="2"/>
  <c r="CF164" i="2"/>
  <c r="CE164" i="2"/>
  <c r="CD164" i="2"/>
  <c r="CC164" i="2"/>
  <c r="CB164" i="2"/>
  <c r="CA164" i="2"/>
  <c r="BZ164" i="2"/>
  <c r="BY164" i="2"/>
  <c r="BD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L164" i="2"/>
  <c r="I164" i="2"/>
  <c r="H164" i="2"/>
  <c r="E164" i="2"/>
  <c r="CM163" i="2"/>
  <c r="CL163" i="2"/>
  <c r="CK163" i="2"/>
  <c r="CJ163" i="2"/>
  <c r="CI163" i="2"/>
  <c r="CH163" i="2"/>
  <c r="CG163" i="2"/>
  <c r="CF163" i="2"/>
  <c r="CE163" i="2"/>
  <c r="CD163" i="2"/>
  <c r="CC163" i="2"/>
  <c r="CB163" i="2"/>
  <c r="CA163" i="2"/>
  <c r="BZ163" i="2"/>
  <c r="BY163" i="2"/>
  <c r="BD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L163" i="2"/>
  <c r="I163" i="2"/>
  <c r="H163" i="2"/>
  <c r="E163" i="2"/>
  <c r="CM162" i="2"/>
  <c r="CL162" i="2"/>
  <c r="CK162" i="2"/>
  <c r="CJ162" i="2"/>
  <c r="CI162" i="2"/>
  <c r="CH162" i="2"/>
  <c r="CG162" i="2"/>
  <c r="CF162" i="2"/>
  <c r="CE162" i="2"/>
  <c r="CD162" i="2"/>
  <c r="CC162" i="2"/>
  <c r="CB162" i="2"/>
  <c r="CA162" i="2"/>
  <c r="BZ162" i="2"/>
  <c r="BY162" i="2"/>
  <c r="BD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L162" i="2"/>
  <c r="I162" i="2"/>
  <c r="H162" i="2"/>
  <c r="E162" i="2"/>
  <c r="CM161" i="2"/>
  <c r="CL161" i="2"/>
  <c r="CK161" i="2"/>
  <c r="CJ161" i="2"/>
  <c r="CI161" i="2"/>
  <c r="CH161" i="2"/>
  <c r="CG161" i="2"/>
  <c r="CF161" i="2"/>
  <c r="CE161" i="2"/>
  <c r="CD161" i="2"/>
  <c r="CC161" i="2"/>
  <c r="CB161" i="2"/>
  <c r="CA161" i="2"/>
  <c r="BZ161" i="2"/>
  <c r="BY161" i="2"/>
  <c r="BD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L161" i="2"/>
  <c r="I161" i="2"/>
  <c r="H161" i="2"/>
  <c r="E161" i="2"/>
  <c r="CM160" i="2"/>
  <c r="CL160" i="2"/>
  <c r="CK160" i="2"/>
  <c r="CJ160" i="2"/>
  <c r="CI160" i="2"/>
  <c r="CH160" i="2"/>
  <c r="CG160" i="2"/>
  <c r="CF160" i="2"/>
  <c r="CE160" i="2"/>
  <c r="CD160" i="2"/>
  <c r="CC160" i="2"/>
  <c r="CB160" i="2"/>
  <c r="CA160" i="2"/>
  <c r="BZ160" i="2"/>
  <c r="BY160" i="2"/>
  <c r="BD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L160" i="2"/>
  <c r="I160" i="2"/>
  <c r="H160" i="2"/>
  <c r="E160" i="2"/>
  <c r="CM159" i="2"/>
  <c r="CL159" i="2"/>
  <c r="CK159" i="2"/>
  <c r="CJ159" i="2"/>
  <c r="CI159" i="2"/>
  <c r="CH159" i="2"/>
  <c r="CG159" i="2"/>
  <c r="CF159" i="2"/>
  <c r="CE159" i="2"/>
  <c r="CD159" i="2"/>
  <c r="CC159" i="2"/>
  <c r="CB159" i="2"/>
  <c r="CA159" i="2"/>
  <c r="BZ159" i="2"/>
  <c r="BY159" i="2"/>
  <c r="BD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L159" i="2"/>
  <c r="I159" i="2"/>
  <c r="H159" i="2"/>
  <c r="E159" i="2"/>
  <c r="CM158" i="2"/>
  <c r="CL158" i="2"/>
  <c r="CK158" i="2"/>
  <c r="CJ158" i="2"/>
  <c r="CI158" i="2"/>
  <c r="CH158" i="2"/>
  <c r="CG158" i="2"/>
  <c r="CF158" i="2"/>
  <c r="CE158" i="2"/>
  <c r="CD158" i="2"/>
  <c r="CC158" i="2"/>
  <c r="CB158" i="2"/>
  <c r="CA158" i="2"/>
  <c r="BZ158" i="2"/>
  <c r="BY158" i="2"/>
  <c r="BD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L158" i="2"/>
  <c r="I158" i="2"/>
  <c r="H158" i="2"/>
  <c r="E158" i="2"/>
  <c r="CM157" i="2"/>
  <c r="CL157" i="2"/>
  <c r="CK157" i="2"/>
  <c r="CJ157" i="2"/>
  <c r="CI157" i="2"/>
  <c r="CH157" i="2"/>
  <c r="CG157" i="2"/>
  <c r="CF157" i="2"/>
  <c r="CE157" i="2"/>
  <c r="CD157" i="2"/>
  <c r="CC157" i="2"/>
  <c r="CB157" i="2"/>
  <c r="CA157" i="2"/>
  <c r="BZ157" i="2"/>
  <c r="BY157" i="2"/>
  <c r="BD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L157" i="2"/>
  <c r="I157" i="2"/>
  <c r="H157" i="2"/>
  <c r="E157" i="2"/>
  <c r="CM156" i="2"/>
  <c r="CL156" i="2"/>
  <c r="CK156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D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L156" i="2"/>
  <c r="I156" i="2"/>
  <c r="H156" i="2"/>
  <c r="E156" i="2"/>
  <c r="CM155" i="2"/>
  <c r="CL155" i="2"/>
  <c r="CK155" i="2"/>
  <c r="CJ155" i="2"/>
  <c r="CI155" i="2"/>
  <c r="CH155" i="2"/>
  <c r="CG155" i="2"/>
  <c r="CE155" i="2"/>
  <c r="CD155" i="2"/>
  <c r="CC155" i="2"/>
  <c r="CB155" i="2"/>
  <c r="CA155" i="2"/>
  <c r="BY155" i="2"/>
  <c r="BD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L155" i="2"/>
  <c r="I155" i="2"/>
  <c r="H155" i="2"/>
  <c r="E155" i="2"/>
  <c r="CM154" i="2"/>
  <c r="CL154" i="2"/>
  <c r="CK154" i="2"/>
  <c r="CJ154" i="2"/>
  <c r="CI154" i="2"/>
  <c r="CH154" i="2"/>
  <c r="CG154" i="2"/>
  <c r="CF154" i="2"/>
  <c r="CE154" i="2"/>
  <c r="CD154" i="2"/>
  <c r="CC154" i="2"/>
  <c r="CB154" i="2"/>
  <c r="CA154" i="2"/>
  <c r="BY154" i="2"/>
  <c r="BD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L154" i="2"/>
  <c r="I154" i="2"/>
  <c r="H154" i="2"/>
  <c r="E154" i="2"/>
  <c r="CM153" i="2"/>
  <c r="CL153" i="2"/>
  <c r="CK153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D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L153" i="2"/>
  <c r="I153" i="2"/>
  <c r="H153" i="2"/>
  <c r="E153" i="2"/>
  <c r="CM152" i="2"/>
  <c r="CL152" i="2"/>
  <c r="CK152" i="2"/>
  <c r="CJ152" i="2"/>
  <c r="CI152" i="2"/>
  <c r="CH152" i="2"/>
  <c r="CG152" i="2"/>
  <c r="CE152" i="2"/>
  <c r="CD152" i="2"/>
  <c r="CC152" i="2"/>
  <c r="CB152" i="2"/>
  <c r="CA152" i="2"/>
  <c r="BZ152" i="2"/>
  <c r="BY152" i="2"/>
  <c r="BD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L152" i="2"/>
  <c r="I152" i="2"/>
  <c r="H152" i="2"/>
  <c r="E152" i="2"/>
  <c r="CM151" i="2"/>
  <c r="CL151" i="2"/>
  <c r="CK151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D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L151" i="2"/>
  <c r="I151" i="2"/>
  <c r="H151" i="2"/>
  <c r="E151" i="2"/>
  <c r="CM150" i="2"/>
  <c r="CL150" i="2"/>
  <c r="CK150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D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L150" i="2"/>
  <c r="I150" i="2"/>
  <c r="H150" i="2"/>
  <c r="E150" i="2"/>
  <c r="CM149" i="2"/>
  <c r="CL149" i="2"/>
  <c r="CK149" i="2"/>
  <c r="CJ149" i="2"/>
  <c r="CI149" i="2"/>
  <c r="CH149" i="2"/>
  <c r="CG149" i="2"/>
  <c r="CF149" i="2"/>
  <c r="CD149" i="2"/>
  <c r="CC149" i="2"/>
  <c r="CB149" i="2"/>
  <c r="CA149" i="2"/>
  <c r="BZ149" i="2"/>
  <c r="BD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L149" i="2"/>
  <c r="I149" i="2"/>
  <c r="H149" i="2"/>
  <c r="E149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D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L148" i="2"/>
  <c r="I148" i="2"/>
  <c r="H148" i="2"/>
  <c r="E148" i="2"/>
  <c r="CM147" i="2"/>
  <c r="CL147" i="2"/>
  <c r="CK147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D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L147" i="2"/>
  <c r="I147" i="2"/>
  <c r="H147" i="2"/>
  <c r="E147" i="2"/>
  <c r="CM146" i="2"/>
  <c r="CL146" i="2"/>
  <c r="CK146" i="2"/>
  <c r="CJ146" i="2"/>
  <c r="CI146" i="2"/>
  <c r="CH146" i="2"/>
  <c r="CG146" i="2"/>
  <c r="CF146" i="2"/>
  <c r="CE146" i="2"/>
  <c r="CD146" i="2"/>
  <c r="CB146" i="2"/>
  <c r="CA146" i="2"/>
  <c r="BY146" i="2"/>
  <c r="BD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L146" i="2"/>
  <c r="I146" i="2"/>
  <c r="H146" i="2"/>
  <c r="E146" i="2"/>
  <c r="CM145" i="2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D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L145" i="2"/>
  <c r="I145" i="2"/>
  <c r="H145" i="2"/>
  <c r="E145" i="2"/>
  <c r="CM144" i="2"/>
  <c r="CL144" i="2"/>
  <c r="CK144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D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L144" i="2"/>
  <c r="I144" i="2"/>
  <c r="H144" i="2"/>
  <c r="E144" i="2"/>
  <c r="CM143" i="2"/>
  <c r="CL143" i="2"/>
  <c r="CK143" i="2"/>
  <c r="CJ143" i="2"/>
  <c r="CI143" i="2"/>
  <c r="CH143" i="2"/>
  <c r="CG143" i="2"/>
  <c r="CE143" i="2"/>
  <c r="CC143" i="2"/>
  <c r="CB143" i="2"/>
  <c r="CA143" i="2"/>
  <c r="BZ143" i="2"/>
  <c r="BY143" i="2"/>
  <c r="BD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L143" i="2"/>
  <c r="I143" i="2"/>
  <c r="H143" i="2"/>
  <c r="E143" i="2"/>
  <c r="CM142" i="2"/>
  <c r="CL142" i="2"/>
  <c r="CK142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D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L142" i="2"/>
  <c r="I142" i="2"/>
  <c r="H142" i="2"/>
  <c r="E142" i="2"/>
  <c r="CM141" i="2"/>
  <c r="CL141" i="2"/>
  <c r="CK141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D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L141" i="2"/>
  <c r="I141" i="2"/>
  <c r="H141" i="2"/>
  <c r="E141" i="2"/>
  <c r="CM140" i="2"/>
  <c r="CL140" i="2"/>
  <c r="CK140" i="2"/>
  <c r="CJ140" i="2"/>
  <c r="CI140" i="2"/>
  <c r="CH140" i="2"/>
  <c r="CG140" i="2"/>
  <c r="CC140" i="2"/>
  <c r="CB140" i="2"/>
  <c r="BD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L140" i="2"/>
  <c r="I140" i="2"/>
  <c r="H140" i="2"/>
  <c r="E140" i="2"/>
  <c r="CM139" i="2"/>
  <c r="CL139" i="2"/>
  <c r="CK139" i="2"/>
  <c r="CJ139" i="2"/>
  <c r="CI139" i="2"/>
  <c r="CH139" i="2"/>
  <c r="CG139" i="2"/>
  <c r="CD139" i="2"/>
  <c r="CB139" i="2"/>
  <c r="CA139" i="2"/>
  <c r="BZ139" i="2"/>
  <c r="BY139" i="2"/>
  <c r="BD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L139" i="2"/>
  <c r="I139" i="2"/>
  <c r="H139" i="2"/>
  <c r="E139" i="2"/>
  <c r="CM138" i="2"/>
  <c r="CL138" i="2"/>
  <c r="CK138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D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L138" i="2"/>
  <c r="I138" i="2"/>
  <c r="H138" i="2"/>
  <c r="E138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D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L137" i="2"/>
  <c r="I137" i="2"/>
  <c r="H137" i="2"/>
  <c r="E137" i="2"/>
  <c r="CM136" i="2"/>
  <c r="CL136" i="2"/>
  <c r="CK136" i="2"/>
  <c r="CJ136" i="2"/>
  <c r="CI136" i="2"/>
  <c r="CH136" i="2"/>
  <c r="CG136" i="2"/>
  <c r="CF136" i="2"/>
  <c r="CE136" i="2"/>
  <c r="CD136" i="2"/>
  <c r="CB136" i="2"/>
  <c r="BD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L136" i="2"/>
  <c r="I136" i="2"/>
  <c r="H136" i="2"/>
  <c r="E136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D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L135" i="2"/>
  <c r="I135" i="2"/>
  <c r="H135" i="2"/>
  <c r="E135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D134" i="2"/>
  <c r="BC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L134" i="2"/>
  <c r="I134" i="2"/>
  <c r="H134" i="2"/>
  <c r="E134" i="2"/>
  <c r="CM133" i="2"/>
  <c r="CL133" i="2"/>
  <c r="CK133" i="2"/>
  <c r="CJ133" i="2"/>
  <c r="CI133" i="2"/>
  <c r="CH133" i="2"/>
  <c r="CG133" i="2"/>
  <c r="CF133" i="2"/>
  <c r="CE133" i="2"/>
  <c r="CB133" i="2"/>
  <c r="CA133" i="2"/>
  <c r="BD133" i="2"/>
  <c r="BC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L133" i="2"/>
  <c r="I133" i="2"/>
  <c r="H133" i="2"/>
  <c r="E133" i="2"/>
  <c r="CM132" i="2"/>
  <c r="CL132" i="2"/>
  <c r="CK132" i="2"/>
  <c r="CJ132" i="2"/>
  <c r="CI132" i="2"/>
  <c r="CH132" i="2"/>
  <c r="CG132" i="2"/>
  <c r="CF132" i="2"/>
  <c r="CD132" i="2"/>
  <c r="CC132" i="2"/>
  <c r="CB132" i="2"/>
  <c r="BZ132" i="2"/>
  <c r="BY132" i="2"/>
  <c r="BD132" i="2"/>
  <c r="BC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L132" i="2"/>
  <c r="I132" i="2"/>
  <c r="H132" i="2"/>
  <c r="E132" i="2"/>
  <c r="CM131" i="2"/>
  <c r="CL131" i="2"/>
  <c r="CK131" i="2"/>
  <c r="CJ131" i="2"/>
  <c r="CI131" i="2"/>
  <c r="CE131" i="2"/>
  <c r="CD131" i="2"/>
  <c r="CC131" i="2"/>
  <c r="CB131" i="2"/>
  <c r="BZ131" i="2"/>
  <c r="BY131" i="2"/>
  <c r="BD131" i="2"/>
  <c r="BC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L131" i="2"/>
  <c r="I131" i="2"/>
  <c r="H131" i="2"/>
  <c r="E131" i="2"/>
  <c r="CH130" i="2"/>
  <c r="CG130" i="2"/>
  <c r="CF130" i="2"/>
  <c r="CE130" i="2"/>
  <c r="CD130" i="2"/>
  <c r="CC130" i="2"/>
  <c r="CB130" i="2"/>
  <c r="CA130" i="2"/>
  <c r="BZ130" i="2"/>
  <c r="BY130" i="2"/>
  <c r="BD130" i="2"/>
  <c r="BC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L130" i="2"/>
  <c r="I130" i="2"/>
  <c r="H130" i="2"/>
  <c r="E130" i="2"/>
  <c r="CH129" i="2"/>
  <c r="CG129" i="2"/>
  <c r="CF129" i="2"/>
  <c r="CE129" i="2"/>
  <c r="CD129" i="2"/>
  <c r="CC129" i="2"/>
  <c r="CB129" i="2"/>
  <c r="CA129" i="2"/>
  <c r="BZ129" i="2"/>
  <c r="BY129" i="2"/>
  <c r="BD129" i="2"/>
  <c r="BC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L129" i="2"/>
  <c r="I129" i="2"/>
  <c r="H129" i="2"/>
  <c r="E129" i="2"/>
  <c r="CH128" i="2"/>
  <c r="CG128" i="2"/>
  <c r="CF128" i="2"/>
  <c r="CE128" i="2"/>
  <c r="CD128" i="2"/>
  <c r="CC128" i="2"/>
  <c r="CB128" i="2"/>
  <c r="CA128" i="2"/>
  <c r="BZ128" i="2"/>
  <c r="BY128" i="2"/>
  <c r="BD128" i="2"/>
  <c r="BC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L128" i="2"/>
  <c r="I128" i="2"/>
  <c r="H128" i="2"/>
  <c r="E128" i="2"/>
  <c r="CH127" i="2"/>
  <c r="CG127" i="2"/>
  <c r="CF127" i="2"/>
  <c r="CE127" i="2"/>
  <c r="CD127" i="2"/>
  <c r="CC127" i="2"/>
  <c r="CB127" i="2"/>
  <c r="CA127" i="2"/>
  <c r="BZ127" i="2"/>
  <c r="BY127" i="2"/>
  <c r="BD127" i="2"/>
  <c r="BC127" i="2"/>
  <c r="AX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L127" i="2"/>
  <c r="I127" i="2"/>
  <c r="H127" i="2"/>
  <c r="E127" i="2"/>
  <c r="CH126" i="2"/>
  <c r="CG126" i="2"/>
  <c r="CF126" i="2"/>
  <c r="CE126" i="2"/>
  <c r="CD126" i="2"/>
  <c r="CC126" i="2"/>
  <c r="CB126" i="2"/>
  <c r="CA126" i="2"/>
  <c r="BZ126" i="2"/>
  <c r="BY126" i="2"/>
  <c r="BD126" i="2"/>
  <c r="BC126" i="2"/>
  <c r="AX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L126" i="2"/>
  <c r="I126" i="2"/>
  <c r="H126" i="2"/>
  <c r="E126" i="2"/>
  <c r="CH125" i="2"/>
  <c r="CG125" i="2"/>
  <c r="CF125" i="2"/>
  <c r="CE125" i="2"/>
  <c r="CD125" i="2"/>
  <c r="CB125" i="2"/>
  <c r="CA125" i="2"/>
  <c r="BY125" i="2"/>
  <c r="BD125" i="2"/>
  <c r="BC125" i="2"/>
  <c r="AX125" i="2"/>
  <c r="AQ125" i="2"/>
  <c r="AP125" i="2"/>
  <c r="AO125" i="2"/>
  <c r="AN125" i="2"/>
  <c r="AM125" i="2"/>
  <c r="AK125" i="2"/>
  <c r="AJ125" i="2"/>
  <c r="AI125" i="2"/>
  <c r="AH125" i="2"/>
  <c r="AG125" i="2"/>
  <c r="AF125" i="2"/>
  <c r="AE125" i="2"/>
  <c r="AD125" i="2"/>
  <c r="AC125" i="2"/>
  <c r="AB125" i="2"/>
  <c r="L125" i="2"/>
  <c r="I125" i="2"/>
  <c r="H125" i="2"/>
  <c r="E125" i="2"/>
  <c r="CH124" i="2"/>
  <c r="CG124" i="2"/>
  <c r="CF124" i="2"/>
  <c r="CE124" i="2"/>
  <c r="CD124" i="2"/>
  <c r="CC124" i="2"/>
  <c r="CB124" i="2"/>
  <c r="CA124" i="2"/>
  <c r="BZ124" i="2"/>
  <c r="BY124" i="2"/>
  <c r="BD124" i="2"/>
  <c r="BC124" i="2"/>
  <c r="AX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L124" i="2"/>
  <c r="I124" i="2"/>
  <c r="H124" i="2"/>
  <c r="E124" i="2"/>
  <c r="CH123" i="2"/>
  <c r="CG123" i="2"/>
  <c r="CF123" i="2"/>
  <c r="CE123" i="2"/>
  <c r="CD123" i="2"/>
  <c r="CC123" i="2"/>
  <c r="CB123" i="2"/>
  <c r="CA123" i="2"/>
  <c r="BZ123" i="2"/>
  <c r="BY123" i="2"/>
  <c r="BD123" i="2"/>
  <c r="BC123" i="2"/>
  <c r="AX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L123" i="2"/>
  <c r="I123" i="2"/>
  <c r="H123" i="2"/>
  <c r="E123" i="2"/>
  <c r="CH122" i="2"/>
  <c r="CG122" i="2"/>
  <c r="CF122" i="2"/>
  <c r="CE122" i="2"/>
  <c r="CD122" i="2"/>
  <c r="CB122" i="2"/>
  <c r="CA122" i="2"/>
  <c r="BZ122" i="2"/>
  <c r="BY122" i="2"/>
  <c r="BD122" i="2"/>
  <c r="BC122" i="2"/>
  <c r="AX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L122" i="2"/>
  <c r="I122" i="2"/>
  <c r="H122" i="2"/>
  <c r="CH121" i="2"/>
  <c r="CG121" i="2"/>
  <c r="CF121" i="2"/>
  <c r="CE121" i="2"/>
  <c r="CD121" i="2"/>
  <c r="CC121" i="2"/>
  <c r="CB121" i="2"/>
  <c r="CA121" i="2"/>
  <c r="BZ121" i="2"/>
  <c r="BY121" i="2"/>
  <c r="BD121" i="2"/>
  <c r="BC121" i="2"/>
  <c r="AX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L121" i="2"/>
  <c r="I121" i="2"/>
  <c r="H121" i="2"/>
  <c r="E121" i="2"/>
  <c r="CH120" i="2"/>
  <c r="CG120" i="2"/>
  <c r="CF120" i="2"/>
  <c r="CE120" i="2"/>
  <c r="CD120" i="2"/>
  <c r="CC120" i="2"/>
  <c r="CB120" i="2"/>
  <c r="CA120" i="2"/>
  <c r="BZ120" i="2"/>
  <c r="BY120" i="2"/>
  <c r="BD120" i="2"/>
  <c r="BC120" i="2"/>
  <c r="AX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L120" i="2"/>
  <c r="I120" i="2"/>
  <c r="H120" i="2"/>
  <c r="E120" i="2"/>
  <c r="CH119" i="2"/>
  <c r="CG119" i="2"/>
  <c r="CF119" i="2"/>
  <c r="CE119" i="2"/>
  <c r="CD119" i="2"/>
  <c r="CC119" i="2"/>
  <c r="CB119" i="2"/>
  <c r="CA119" i="2"/>
  <c r="BZ119" i="2"/>
  <c r="BY119" i="2"/>
  <c r="BD119" i="2"/>
  <c r="BC119" i="2"/>
  <c r="AX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L119" i="2"/>
  <c r="I119" i="2"/>
  <c r="H119" i="2"/>
  <c r="E119" i="2"/>
  <c r="CH118" i="2"/>
  <c r="CG118" i="2"/>
  <c r="CD118" i="2"/>
  <c r="CC118" i="2"/>
  <c r="BZ118" i="2"/>
  <c r="BY118" i="2"/>
  <c r="BD118" i="2"/>
  <c r="BC118" i="2"/>
  <c r="AX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L118" i="2"/>
  <c r="I118" i="2"/>
  <c r="H118" i="2"/>
  <c r="CH117" i="2"/>
  <c r="CG117" i="2"/>
  <c r="CF117" i="2"/>
  <c r="CE117" i="2"/>
  <c r="CD117" i="2"/>
  <c r="CC117" i="2"/>
  <c r="CB117" i="2"/>
  <c r="CA117" i="2"/>
  <c r="BZ117" i="2"/>
  <c r="BY117" i="2"/>
  <c r="BD117" i="2"/>
  <c r="BC117" i="2"/>
  <c r="AX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L117" i="2"/>
  <c r="I117" i="2"/>
  <c r="H117" i="2"/>
  <c r="E117" i="2"/>
  <c r="CH116" i="2"/>
  <c r="CG116" i="2"/>
  <c r="CF116" i="2"/>
  <c r="CE116" i="2"/>
  <c r="CD116" i="2"/>
  <c r="CC116" i="2"/>
  <c r="CB116" i="2"/>
  <c r="CA116" i="2"/>
  <c r="BZ116" i="2"/>
  <c r="BY116" i="2"/>
  <c r="BD116" i="2"/>
  <c r="BC116" i="2"/>
  <c r="AX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L116" i="2"/>
  <c r="I116" i="2"/>
  <c r="H116" i="2"/>
  <c r="E116" i="2"/>
  <c r="CF115" i="2"/>
  <c r="CE115" i="2"/>
  <c r="CD115" i="2"/>
  <c r="CC115" i="2"/>
  <c r="CB115" i="2"/>
  <c r="CA115" i="2"/>
  <c r="BZ115" i="2"/>
  <c r="BY115" i="2"/>
  <c r="BD115" i="2"/>
  <c r="BC115" i="2"/>
  <c r="AX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L115" i="2"/>
  <c r="I115" i="2"/>
  <c r="H115" i="2"/>
  <c r="CH114" i="2"/>
  <c r="CG114" i="2"/>
  <c r="CF114" i="2"/>
  <c r="CE114" i="2"/>
  <c r="CD114" i="2"/>
  <c r="CC114" i="2"/>
  <c r="CA114" i="2"/>
  <c r="BZ114" i="2"/>
  <c r="BY114" i="2"/>
  <c r="BD114" i="2"/>
  <c r="BC114" i="2"/>
  <c r="AX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L114" i="2"/>
  <c r="I114" i="2"/>
  <c r="H114" i="2"/>
  <c r="E114" i="2"/>
  <c r="CH113" i="2"/>
  <c r="CG113" i="2"/>
  <c r="CF113" i="2"/>
  <c r="CE113" i="2"/>
  <c r="CD113" i="2"/>
  <c r="CC113" i="2"/>
  <c r="CB113" i="2"/>
  <c r="CA113" i="2"/>
  <c r="BZ113" i="2"/>
  <c r="BY113" i="2"/>
  <c r="BD113" i="2"/>
  <c r="BC113" i="2"/>
  <c r="AX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L113" i="2"/>
  <c r="I113" i="2"/>
  <c r="H113" i="2"/>
  <c r="E113" i="2"/>
  <c r="CH112" i="2"/>
  <c r="CG112" i="2"/>
  <c r="CF112" i="2"/>
  <c r="CE112" i="2"/>
  <c r="CD112" i="2"/>
  <c r="CC112" i="2"/>
  <c r="CB112" i="2"/>
  <c r="CA112" i="2"/>
  <c r="BZ112" i="2"/>
  <c r="BY112" i="2"/>
  <c r="BD112" i="2"/>
  <c r="BC112" i="2"/>
  <c r="AX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L112" i="2"/>
  <c r="I112" i="2"/>
  <c r="H112" i="2"/>
  <c r="E112" i="2"/>
  <c r="CH111" i="2"/>
  <c r="CF111" i="2"/>
  <c r="CE111" i="2"/>
  <c r="CD111" i="2"/>
  <c r="CC111" i="2"/>
  <c r="BY111" i="2"/>
  <c r="BD111" i="2"/>
  <c r="BC111" i="2"/>
  <c r="AX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L111" i="2"/>
  <c r="I111" i="2"/>
  <c r="H111" i="2"/>
  <c r="E111" i="2"/>
  <c r="CH110" i="2"/>
  <c r="CG110" i="2"/>
  <c r="CF110" i="2"/>
  <c r="CE110" i="2"/>
  <c r="CD110" i="2"/>
  <c r="CC110" i="2"/>
  <c r="CB110" i="2"/>
  <c r="CA110" i="2"/>
  <c r="BZ110" i="2"/>
  <c r="BY110" i="2"/>
  <c r="BD110" i="2"/>
  <c r="BC110" i="2"/>
  <c r="AX110" i="2"/>
  <c r="AT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L110" i="2"/>
  <c r="I110" i="2"/>
  <c r="H110" i="2"/>
  <c r="E110" i="2"/>
  <c r="CH109" i="2"/>
  <c r="CG109" i="2"/>
  <c r="CF109" i="2"/>
  <c r="CE109" i="2"/>
  <c r="CD109" i="2"/>
  <c r="CC109" i="2"/>
  <c r="CB109" i="2"/>
  <c r="CA109" i="2"/>
  <c r="BZ109" i="2"/>
  <c r="BY109" i="2"/>
  <c r="BD109" i="2"/>
  <c r="BC109" i="2"/>
  <c r="AX109" i="2"/>
  <c r="AT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L109" i="2"/>
  <c r="I109" i="2"/>
  <c r="H109" i="2"/>
  <c r="E109" i="2"/>
  <c r="CH108" i="2"/>
  <c r="CG108" i="2"/>
  <c r="CF108" i="2"/>
  <c r="CD108" i="2"/>
  <c r="CC108" i="2"/>
  <c r="CB108" i="2"/>
  <c r="BZ108" i="2"/>
  <c r="BY108" i="2"/>
  <c r="BD108" i="2"/>
  <c r="BC108" i="2"/>
  <c r="AX108" i="2"/>
  <c r="AT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L108" i="2"/>
  <c r="I108" i="2"/>
  <c r="H108" i="2"/>
  <c r="E108" i="2"/>
  <c r="CH107" i="2"/>
  <c r="CG107" i="2"/>
  <c r="CE107" i="2"/>
  <c r="CB107" i="2"/>
  <c r="CA107" i="2"/>
  <c r="BY107" i="2"/>
  <c r="BD107" i="2"/>
  <c r="BC107" i="2"/>
  <c r="AX107" i="2"/>
  <c r="AT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L107" i="2"/>
  <c r="I107" i="2"/>
  <c r="H107" i="2"/>
  <c r="E107" i="2"/>
  <c r="CH106" i="2"/>
  <c r="CG106" i="2"/>
  <c r="CF106" i="2"/>
  <c r="CE106" i="2"/>
  <c r="CD106" i="2"/>
  <c r="CC106" i="2"/>
  <c r="CB106" i="2"/>
  <c r="CA106" i="2"/>
  <c r="BY106" i="2"/>
  <c r="BD106" i="2"/>
  <c r="BC106" i="2"/>
  <c r="AX106" i="2"/>
  <c r="AT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L106" i="2"/>
  <c r="I106" i="2"/>
  <c r="H106" i="2"/>
  <c r="E106" i="2"/>
  <c r="CH105" i="2"/>
  <c r="CG105" i="2"/>
  <c r="CF105" i="2"/>
  <c r="CE105" i="2"/>
  <c r="CD105" i="2"/>
  <c r="CC105" i="2"/>
  <c r="CB105" i="2"/>
  <c r="CA105" i="2"/>
  <c r="BZ105" i="2"/>
  <c r="BY105" i="2"/>
  <c r="BD105" i="2"/>
  <c r="BC105" i="2"/>
  <c r="AX105" i="2"/>
  <c r="AT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L105" i="2"/>
  <c r="I105" i="2"/>
  <c r="H105" i="2"/>
  <c r="E105" i="2"/>
  <c r="CH104" i="2"/>
  <c r="CG104" i="2"/>
  <c r="CF104" i="2"/>
  <c r="CE104" i="2"/>
  <c r="CD104" i="2"/>
  <c r="CB104" i="2"/>
  <c r="CA104" i="2"/>
  <c r="BY104" i="2"/>
  <c r="BD104" i="2"/>
  <c r="BC104" i="2"/>
  <c r="AX104" i="2"/>
  <c r="AT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L104" i="2"/>
  <c r="I104" i="2"/>
  <c r="H104" i="2"/>
  <c r="E104" i="2"/>
  <c r="CH103" i="2"/>
  <c r="CG103" i="2"/>
  <c r="CF103" i="2"/>
  <c r="CE103" i="2"/>
  <c r="CD103" i="2"/>
  <c r="CC103" i="2"/>
  <c r="CB103" i="2"/>
  <c r="CA103" i="2"/>
  <c r="BZ103" i="2"/>
  <c r="BY103" i="2"/>
  <c r="BD103" i="2"/>
  <c r="BC103" i="2"/>
  <c r="AX103" i="2"/>
  <c r="AT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L103" i="2"/>
  <c r="I103" i="2"/>
  <c r="H103" i="2"/>
  <c r="E103" i="2"/>
  <c r="CH102" i="2"/>
  <c r="CG102" i="2"/>
  <c r="CF102" i="2"/>
  <c r="CE102" i="2"/>
  <c r="CD102" i="2"/>
  <c r="CC102" i="2"/>
  <c r="CB102" i="2"/>
  <c r="CA102" i="2"/>
  <c r="BZ102" i="2"/>
  <c r="BY102" i="2"/>
  <c r="BD102" i="2"/>
  <c r="BC102" i="2"/>
  <c r="AX102" i="2"/>
  <c r="AT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L102" i="2"/>
  <c r="I102" i="2"/>
  <c r="H102" i="2"/>
  <c r="E102" i="2"/>
  <c r="CH101" i="2"/>
  <c r="CG101" i="2"/>
  <c r="CD101" i="2"/>
  <c r="CC101" i="2"/>
  <c r="BZ101" i="2"/>
  <c r="BY101" i="2"/>
  <c r="BD101" i="2"/>
  <c r="BC101" i="2"/>
  <c r="AX101" i="2"/>
  <c r="AT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L101" i="2"/>
  <c r="I101" i="2"/>
  <c r="H101" i="2"/>
  <c r="E101" i="2"/>
  <c r="CH100" i="2"/>
  <c r="CG100" i="2"/>
  <c r="CF100" i="2"/>
  <c r="CE100" i="2"/>
  <c r="CD100" i="2"/>
  <c r="CC100" i="2"/>
  <c r="CB100" i="2"/>
  <c r="CA100" i="2"/>
  <c r="BZ100" i="2"/>
  <c r="BY100" i="2"/>
  <c r="BD100" i="2"/>
  <c r="BC100" i="2"/>
  <c r="AX100" i="2"/>
  <c r="AT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L100" i="2"/>
  <c r="I100" i="2"/>
  <c r="H100" i="2"/>
  <c r="E100" i="2"/>
  <c r="CH99" i="2"/>
  <c r="CG99" i="2"/>
  <c r="CF99" i="2"/>
  <c r="CE99" i="2"/>
  <c r="CD99" i="2"/>
  <c r="CC99" i="2"/>
  <c r="CB99" i="2"/>
  <c r="CA99" i="2"/>
  <c r="BZ99" i="2"/>
  <c r="BY99" i="2"/>
  <c r="BD99" i="2"/>
  <c r="BC99" i="2"/>
  <c r="AX99" i="2"/>
  <c r="AT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L99" i="2"/>
  <c r="I99" i="2"/>
  <c r="H99" i="2"/>
  <c r="E99" i="2"/>
  <c r="CH98" i="2"/>
  <c r="CG98" i="2"/>
  <c r="CF98" i="2"/>
  <c r="CE98" i="2"/>
  <c r="CC98" i="2"/>
  <c r="CB98" i="2"/>
  <c r="CA98" i="2"/>
  <c r="BZ98" i="2"/>
  <c r="BY98" i="2"/>
  <c r="BD98" i="2"/>
  <c r="BC98" i="2"/>
  <c r="AX98" i="2"/>
  <c r="AT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L98" i="2"/>
  <c r="I98" i="2"/>
  <c r="H98" i="2"/>
  <c r="E98" i="2"/>
  <c r="CH97" i="2"/>
  <c r="CG97" i="2"/>
  <c r="CF97" i="2"/>
  <c r="CD97" i="2"/>
  <c r="CC97" i="2"/>
  <c r="CB97" i="2"/>
  <c r="CA97" i="2"/>
  <c r="BZ97" i="2"/>
  <c r="BY97" i="2"/>
  <c r="BD97" i="2"/>
  <c r="BC97" i="2"/>
  <c r="AX97" i="2"/>
  <c r="AT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L97" i="2"/>
  <c r="I97" i="2"/>
  <c r="H97" i="2"/>
  <c r="E97" i="2"/>
  <c r="CH96" i="2"/>
  <c r="CG96" i="2"/>
  <c r="CF96" i="2"/>
  <c r="CE96" i="2"/>
  <c r="CD96" i="2"/>
  <c r="CC96" i="2"/>
  <c r="CA96" i="2"/>
  <c r="BZ96" i="2"/>
  <c r="BY96" i="2"/>
  <c r="BD96" i="2"/>
  <c r="BC96" i="2"/>
  <c r="AX96" i="2"/>
  <c r="AT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L96" i="2"/>
  <c r="I96" i="2"/>
  <c r="H96" i="2"/>
  <c r="E96" i="2"/>
  <c r="CH95" i="2"/>
  <c r="CG95" i="2"/>
  <c r="CF95" i="2"/>
  <c r="CE95" i="2"/>
  <c r="CD95" i="2"/>
  <c r="CC95" i="2"/>
  <c r="CB95" i="2"/>
  <c r="CA95" i="2"/>
  <c r="BZ95" i="2"/>
  <c r="BY95" i="2"/>
  <c r="BD95" i="2"/>
  <c r="BC95" i="2"/>
  <c r="AZ95" i="2"/>
  <c r="AX95" i="2"/>
  <c r="AT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L95" i="2"/>
  <c r="I95" i="2"/>
  <c r="H95" i="2"/>
  <c r="E95" i="2"/>
  <c r="CH94" i="2"/>
  <c r="CG94" i="2"/>
  <c r="CF94" i="2"/>
  <c r="CD94" i="2"/>
  <c r="CB94" i="2"/>
  <c r="CA94" i="2"/>
  <c r="BZ94" i="2"/>
  <c r="BY94" i="2"/>
  <c r="BD94" i="2"/>
  <c r="BC94" i="2"/>
  <c r="AZ94" i="2"/>
  <c r="AX94" i="2"/>
  <c r="AT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L94" i="2"/>
  <c r="I94" i="2"/>
  <c r="H94" i="2"/>
  <c r="E94" i="2"/>
  <c r="CH93" i="2"/>
  <c r="CG93" i="2"/>
  <c r="CF93" i="2"/>
  <c r="CE93" i="2"/>
  <c r="CB93" i="2"/>
  <c r="CA93" i="2"/>
  <c r="BD93" i="2"/>
  <c r="BC93" i="2"/>
  <c r="AZ93" i="2"/>
  <c r="AX93" i="2"/>
  <c r="AT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L93" i="2"/>
  <c r="I93" i="2"/>
  <c r="H93" i="2"/>
  <c r="E93" i="2"/>
  <c r="CH92" i="2"/>
  <c r="CG92" i="2"/>
  <c r="CF92" i="2"/>
  <c r="CE92" i="2"/>
  <c r="CD92" i="2"/>
  <c r="CC92" i="2"/>
  <c r="CB92" i="2"/>
  <c r="CA92" i="2"/>
  <c r="BZ92" i="2"/>
  <c r="BD92" i="2"/>
  <c r="BC92" i="2"/>
  <c r="AZ92" i="2"/>
  <c r="AX92" i="2"/>
  <c r="AT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L92" i="2"/>
  <c r="I92" i="2"/>
  <c r="H92" i="2"/>
  <c r="E92" i="2"/>
  <c r="CH91" i="2"/>
  <c r="CG91" i="2"/>
  <c r="CF91" i="2"/>
  <c r="CE91" i="2"/>
  <c r="CD91" i="2"/>
  <c r="CC91" i="2"/>
  <c r="CB91" i="2"/>
  <c r="CA91" i="2"/>
  <c r="BZ91" i="2"/>
  <c r="BY91" i="2"/>
  <c r="BD91" i="2"/>
  <c r="BC91" i="2"/>
  <c r="AZ91" i="2"/>
  <c r="AX91" i="2"/>
  <c r="AT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L91" i="2"/>
  <c r="I91" i="2"/>
  <c r="H91" i="2"/>
  <c r="E91" i="2"/>
  <c r="CH90" i="2"/>
  <c r="CG90" i="2"/>
  <c r="CF90" i="2"/>
  <c r="CE90" i="2"/>
  <c r="CD90" i="2"/>
  <c r="CC90" i="2"/>
  <c r="CB90" i="2"/>
  <c r="CA90" i="2"/>
  <c r="BZ90" i="2"/>
  <c r="BY90" i="2"/>
  <c r="BD90" i="2"/>
  <c r="BC90" i="2"/>
  <c r="AZ90" i="2"/>
  <c r="AX90" i="2"/>
  <c r="AT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L90" i="2"/>
  <c r="I90" i="2"/>
  <c r="H90" i="2"/>
  <c r="E90" i="2"/>
  <c r="CH89" i="2"/>
  <c r="CG89" i="2"/>
  <c r="CF89" i="2"/>
  <c r="BZ89" i="2"/>
  <c r="BY89" i="2"/>
  <c r="BD89" i="2"/>
  <c r="BC89" i="2"/>
  <c r="AZ89" i="2"/>
  <c r="AX89" i="2"/>
  <c r="AT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L89" i="2"/>
  <c r="I89" i="2"/>
  <c r="H89" i="2"/>
  <c r="CH88" i="2"/>
  <c r="CG88" i="2"/>
  <c r="CF88" i="2"/>
  <c r="CE88" i="2"/>
  <c r="CD88" i="2"/>
  <c r="CC88" i="2"/>
  <c r="CB88" i="2"/>
  <c r="CA88" i="2"/>
  <c r="BZ88" i="2"/>
  <c r="BY88" i="2"/>
  <c r="BD88" i="2"/>
  <c r="BC88" i="2"/>
  <c r="AZ88" i="2"/>
  <c r="AX88" i="2"/>
  <c r="AT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L88" i="2"/>
  <c r="I88" i="2"/>
  <c r="H88" i="2"/>
  <c r="E88" i="2"/>
  <c r="CH87" i="2"/>
  <c r="CG87" i="2"/>
  <c r="CF87" i="2"/>
  <c r="CE87" i="2"/>
  <c r="CC87" i="2"/>
  <c r="CB87" i="2"/>
  <c r="CA87" i="2"/>
  <c r="BZ87" i="2"/>
  <c r="BY87" i="2"/>
  <c r="BD87" i="2"/>
  <c r="BC87" i="2"/>
  <c r="AZ87" i="2"/>
  <c r="AX87" i="2"/>
  <c r="AT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L87" i="2"/>
  <c r="I87" i="2"/>
  <c r="H87" i="2"/>
  <c r="E87" i="2"/>
  <c r="CH86" i="2"/>
  <c r="CG86" i="2"/>
  <c r="CF86" i="2"/>
  <c r="CE86" i="2"/>
  <c r="CD86" i="2"/>
  <c r="CC86" i="2"/>
  <c r="CB86" i="2"/>
  <c r="CA86" i="2"/>
  <c r="BZ86" i="2"/>
  <c r="BY86" i="2"/>
  <c r="BD86" i="2"/>
  <c r="BC86" i="2"/>
  <c r="AZ86" i="2"/>
  <c r="AX86" i="2"/>
  <c r="AT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L86" i="2"/>
  <c r="I86" i="2"/>
  <c r="H86" i="2"/>
  <c r="E86" i="2"/>
  <c r="CH85" i="2"/>
  <c r="CG85" i="2"/>
  <c r="CF85" i="2"/>
  <c r="CE85" i="2"/>
  <c r="CD85" i="2"/>
  <c r="CC85" i="2"/>
  <c r="CB85" i="2"/>
  <c r="CA85" i="2"/>
  <c r="BZ85" i="2"/>
  <c r="BY85" i="2"/>
  <c r="BD85" i="2"/>
  <c r="BC85" i="2"/>
  <c r="AZ85" i="2"/>
  <c r="AX85" i="2"/>
  <c r="AT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L85" i="2"/>
  <c r="I85" i="2"/>
  <c r="H85" i="2"/>
  <c r="E85" i="2"/>
  <c r="CH84" i="2"/>
  <c r="CG84" i="2"/>
  <c r="CF84" i="2"/>
  <c r="CE84" i="2"/>
  <c r="CD84" i="2"/>
  <c r="CC84" i="2"/>
  <c r="CB84" i="2"/>
  <c r="CA84" i="2"/>
  <c r="BZ84" i="2"/>
  <c r="BY84" i="2"/>
  <c r="BD84" i="2"/>
  <c r="BC84" i="2"/>
  <c r="AZ84" i="2"/>
  <c r="AX84" i="2"/>
  <c r="AU84" i="2"/>
  <c r="AT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L84" i="2"/>
  <c r="I84" i="2"/>
  <c r="H84" i="2"/>
  <c r="E84" i="2"/>
  <c r="CH83" i="2"/>
  <c r="CG83" i="2"/>
  <c r="CE83" i="2"/>
  <c r="CD83" i="2"/>
  <c r="CC83" i="2"/>
  <c r="CB83" i="2"/>
  <c r="CA83" i="2"/>
  <c r="BZ83" i="2"/>
  <c r="BY83" i="2"/>
  <c r="BD83" i="2"/>
  <c r="BC83" i="2"/>
  <c r="AZ83" i="2"/>
  <c r="AX83" i="2"/>
  <c r="AU83" i="2"/>
  <c r="AT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L83" i="2"/>
  <c r="I83" i="2"/>
  <c r="H83" i="2"/>
  <c r="E83" i="2"/>
  <c r="CH82" i="2"/>
  <c r="CG82" i="2"/>
  <c r="CF82" i="2"/>
  <c r="CE82" i="2"/>
  <c r="CD82" i="2"/>
  <c r="CC82" i="2"/>
  <c r="CB82" i="2"/>
  <c r="CA82" i="2"/>
  <c r="BZ82" i="2"/>
  <c r="BY82" i="2"/>
  <c r="BD82" i="2"/>
  <c r="BC82" i="2"/>
  <c r="AZ82" i="2"/>
  <c r="AX82" i="2"/>
  <c r="AU82" i="2"/>
  <c r="AT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L82" i="2"/>
  <c r="I82" i="2"/>
  <c r="H82" i="2"/>
  <c r="E82" i="2"/>
  <c r="CH81" i="2"/>
  <c r="CG81" i="2"/>
  <c r="CE81" i="2"/>
  <c r="CC81" i="2"/>
  <c r="CB81" i="2"/>
  <c r="BZ81" i="2"/>
  <c r="BD81" i="2"/>
  <c r="BC81" i="2"/>
  <c r="AZ81" i="2"/>
  <c r="AX81" i="2"/>
  <c r="AU81" i="2"/>
  <c r="AT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L81" i="2"/>
  <c r="I81" i="2"/>
  <c r="H81" i="2"/>
  <c r="CH80" i="2"/>
  <c r="CG80" i="2"/>
  <c r="CF80" i="2"/>
  <c r="CE80" i="2"/>
  <c r="CD80" i="2"/>
  <c r="CB80" i="2"/>
  <c r="CA80" i="2"/>
  <c r="BZ80" i="2"/>
  <c r="BY80" i="2"/>
  <c r="BD80" i="2"/>
  <c r="BC80" i="2"/>
  <c r="AZ80" i="2"/>
  <c r="AX80" i="2"/>
  <c r="AU80" i="2"/>
  <c r="AT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L80" i="2"/>
  <c r="I80" i="2"/>
  <c r="H80" i="2"/>
  <c r="E80" i="2"/>
  <c r="CH79" i="2"/>
  <c r="CG79" i="2"/>
  <c r="CF79" i="2"/>
  <c r="CE79" i="2"/>
  <c r="CD79" i="2"/>
  <c r="CC79" i="2"/>
  <c r="CB79" i="2"/>
  <c r="CA79" i="2"/>
  <c r="BZ79" i="2"/>
  <c r="BY79" i="2"/>
  <c r="BD79" i="2"/>
  <c r="BC79" i="2"/>
  <c r="BB79" i="2"/>
  <c r="AZ79" i="2"/>
  <c r="AX79" i="2"/>
  <c r="AU79" i="2"/>
  <c r="AT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L79" i="2"/>
  <c r="I79" i="2"/>
  <c r="H79" i="2"/>
  <c r="E79" i="2"/>
  <c r="CH78" i="2"/>
  <c r="CG78" i="2"/>
  <c r="CF78" i="2"/>
  <c r="CE78" i="2"/>
  <c r="CD78" i="2"/>
  <c r="CC78" i="2"/>
  <c r="CB78" i="2"/>
  <c r="CA78" i="2"/>
  <c r="BZ78" i="2"/>
  <c r="BY78" i="2"/>
  <c r="BD78" i="2"/>
  <c r="BC78" i="2"/>
  <c r="BB78" i="2"/>
  <c r="BA78" i="2"/>
  <c r="AZ78" i="2"/>
  <c r="AX78" i="2"/>
  <c r="AU78" i="2"/>
  <c r="AT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L78" i="2"/>
  <c r="I78" i="2"/>
  <c r="H78" i="2"/>
  <c r="E78" i="2"/>
  <c r="CH77" i="2"/>
  <c r="CG77" i="2"/>
  <c r="CD77" i="2"/>
  <c r="CC77" i="2"/>
  <c r="BZ77" i="2"/>
  <c r="BD77" i="2"/>
  <c r="BC77" i="2"/>
  <c r="BB77" i="2"/>
  <c r="BA77" i="2"/>
  <c r="AZ77" i="2"/>
  <c r="AX77" i="2"/>
  <c r="AU77" i="2"/>
  <c r="AT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L77" i="2"/>
  <c r="I77" i="2"/>
  <c r="H77" i="2"/>
  <c r="E77" i="2"/>
  <c r="CH76" i="2"/>
  <c r="CG76" i="2"/>
  <c r="CF76" i="2"/>
  <c r="CE76" i="2"/>
  <c r="CD76" i="2"/>
  <c r="CC76" i="2"/>
  <c r="CB76" i="2"/>
  <c r="CA76" i="2"/>
  <c r="BZ76" i="2"/>
  <c r="BY76" i="2"/>
  <c r="BD76" i="2"/>
  <c r="BC76" i="2"/>
  <c r="BB76" i="2"/>
  <c r="BA76" i="2"/>
  <c r="AZ76" i="2"/>
  <c r="AX76" i="2"/>
  <c r="AU76" i="2"/>
  <c r="AT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L76" i="2"/>
  <c r="I76" i="2"/>
  <c r="H76" i="2"/>
  <c r="E76" i="2"/>
  <c r="CH75" i="2"/>
  <c r="CG75" i="2"/>
  <c r="CE75" i="2"/>
  <c r="BZ75" i="2"/>
  <c r="BD75" i="2"/>
  <c r="BC75" i="2"/>
  <c r="BB75" i="2"/>
  <c r="BA75" i="2"/>
  <c r="AZ75" i="2"/>
  <c r="AX75" i="2"/>
  <c r="AU75" i="2"/>
  <c r="AT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L75" i="2"/>
  <c r="I75" i="2"/>
  <c r="H75" i="2"/>
  <c r="E75" i="2"/>
  <c r="CH74" i="2"/>
  <c r="CG74" i="2"/>
  <c r="CF74" i="2"/>
  <c r="CE74" i="2"/>
  <c r="CD74" i="2"/>
  <c r="CB74" i="2"/>
  <c r="CA74" i="2"/>
  <c r="BZ74" i="2"/>
  <c r="BY74" i="2"/>
  <c r="BD74" i="2"/>
  <c r="BC74" i="2"/>
  <c r="BB74" i="2"/>
  <c r="BA74" i="2"/>
  <c r="AZ74" i="2"/>
  <c r="AX74" i="2"/>
  <c r="AU74" i="2"/>
  <c r="AT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L74" i="2"/>
  <c r="I74" i="2"/>
  <c r="H74" i="2"/>
  <c r="E74" i="2"/>
  <c r="CH73" i="2"/>
  <c r="CG73" i="2"/>
  <c r="CF73" i="2"/>
  <c r="CE73" i="2"/>
  <c r="CD73" i="2"/>
  <c r="CC73" i="2"/>
  <c r="CB73" i="2"/>
  <c r="CA73" i="2"/>
  <c r="BZ73" i="2"/>
  <c r="BD73" i="2"/>
  <c r="BC73" i="2"/>
  <c r="BB73" i="2"/>
  <c r="BA73" i="2"/>
  <c r="AZ73" i="2"/>
  <c r="AX73" i="2"/>
  <c r="AU73" i="2"/>
  <c r="AT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L73" i="2"/>
  <c r="I73" i="2"/>
  <c r="H73" i="2"/>
  <c r="E73" i="2"/>
  <c r="CH72" i="2"/>
  <c r="CG72" i="2"/>
  <c r="CF72" i="2"/>
  <c r="CE72" i="2"/>
  <c r="CD72" i="2"/>
  <c r="CC72" i="2"/>
  <c r="CB72" i="2"/>
  <c r="CA72" i="2"/>
  <c r="BZ72" i="2"/>
  <c r="BY72" i="2"/>
  <c r="BD72" i="2"/>
  <c r="BC72" i="2"/>
  <c r="BB72" i="2"/>
  <c r="BA72" i="2"/>
  <c r="AZ72" i="2"/>
  <c r="AX72" i="2"/>
  <c r="AU72" i="2"/>
  <c r="AT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L72" i="2"/>
  <c r="I72" i="2"/>
  <c r="H72" i="2"/>
  <c r="E72" i="2"/>
  <c r="CH71" i="2"/>
  <c r="CG71" i="2"/>
  <c r="CF71" i="2"/>
  <c r="CE71" i="2"/>
  <c r="CD71" i="2"/>
  <c r="CC71" i="2"/>
  <c r="CB71" i="2"/>
  <c r="CA71" i="2"/>
  <c r="BZ71" i="2"/>
  <c r="BY71" i="2"/>
  <c r="BM71" i="2"/>
  <c r="BD71" i="2"/>
  <c r="BC71" i="2"/>
  <c r="BB71" i="2"/>
  <c r="BA71" i="2"/>
  <c r="AZ71" i="2"/>
  <c r="AX71" i="2"/>
  <c r="AW71" i="2"/>
  <c r="AU71" i="2"/>
  <c r="AT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L71" i="2"/>
  <c r="I71" i="2"/>
  <c r="H71" i="2"/>
  <c r="E71" i="2"/>
  <c r="CH70" i="2"/>
  <c r="CG70" i="2"/>
  <c r="CF70" i="2"/>
  <c r="CD70" i="2"/>
  <c r="CC70" i="2"/>
  <c r="CB70" i="2"/>
  <c r="CA70" i="2"/>
  <c r="BZ70" i="2"/>
  <c r="BY70" i="2"/>
  <c r="BD70" i="2"/>
  <c r="BC70" i="2"/>
  <c r="BB70" i="2"/>
  <c r="BA70" i="2"/>
  <c r="AZ70" i="2"/>
  <c r="AX70" i="2"/>
  <c r="AW70" i="2"/>
  <c r="AU70" i="2"/>
  <c r="AT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L70" i="2"/>
  <c r="I70" i="2"/>
  <c r="H70" i="2"/>
  <c r="CH69" i="2"/>
  <c r="CG69" i="2"/>
  <c r="CE69" i="2"/>
  <c r="CD69" i="2"/>
  <c r="CC69" i="2"/>
  <c r="CB69" i="2"/>
  <c r="BZ69" i="2"/>
  <c r="BY69" i="2"/>
  <c r="BD69" i="2"/>
  <c r="BC69" i="2"/>
  <c r="BB69" i="2"/>
  <c r="BA69" i="2"/>
  <c r="AZ69" i="2"/>
  <c r="AX69" i="2"/>
  <c r="AW69" i="2"/>
  <c r="AU69" i="2"/>
  <c r="AT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L69" i="2"/>
  <c r="I69" i="2"/>
  <c r="H69" i="2"/>
  <c r="CH68" i="2"/>
  <c r="CG68" i="2"/>
  <c r="CF68" i="2"/>
  <c r="CE68" i="2"/>
  <c r="CC68" i="2"/>
  <c r="CB68" i="2"/>
  <c r="BZ68" i="2"/>
  <c r="BD68" i="2"/>
  <c r="BC68" i="2"/>
  <c r="BB68" i="2"/>
  <c r="BA68" i="2"/>
  <c r="AZ68" i="2"/>
  <c r="AX68" i="2"/>
  <c r="AW68" i="2"/>
  <c r="AU68" i="2"/>
  <c r="AT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L68" i="2"/>
  <c r="I68" i="2"/>
  <c r="H68" i="2"/>
  <c r="E68" i="2"/>
  <c r="CH67" i="2"/>
  <c r="CG67" i="2"/>
  <c r="CF67" i="2"/>
  <c r="CE67" i="2"/>
  <c r="CD67" i="2"/>
  <c r="CC67" i="2"/>
  <c r="CB67" i="2"/>
  <c r="CA67" i="2"/>
  <c r="BZ67" i="2"/>
  <c r="BY67" i="2"/>
  <c r="BD67" i="2"/>
  <c r="BC67" i="2"/>
  <c r="BB67" i="2"/>
  <c r="BA67" i="2"/>
  <c r="AZ67" i="2"/>
  <c r="AX67" i="2"/>
  <c r="AW67" i="2"/>
  <c r="AU67" i="2"/>
  <c r="AT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L67" i="2"/>
  <c r="I67" i="2"/>
  <c r="H67" i="2"/>
  <c r="CG66" i="2"/>
  <c r="CE66" i="2"/>
  <c r="CB66" i="2"/>
  <c r="BZ66" i="2"/>
  <c r="BY66" i="2"/>
  <c r="BD66" i="2"/>
  <c r="BC66" i="2"/>
  <c r="BB66" i="2"/>
  <c r="BA66" i="2"/>
  <c r="AZ66" i="2"/>
  <c r="AX66" i="2"/>
  <c r="AW66" i="2"/>
  <c r="AU66" i="2"/>
  <c r="AT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L66" i="2"/>
  <c r="I66" i="2"/>
  <c r="H66" i="2"/>
  <c r="CG65" i="2"/>
  <c r="CF65" i="2"/>
  <c r="CE65" i="2"/>
  <c r="CD65" i="2"/>
  <c r="CC65" i="2"/>
  <c r="CB65" i="2"/>
  <c r="CA65" i="2"/>
  <c r="BZ65" i="2"/>
  <c r="BY65" i="2"/>
  <c r="BD65" i="2"/>
  <c r="BC65" i="2"/>
  <c r="BB65" i="2"/>
  <c r="BA65" i="2"/>
  <c r="AZ65" i="2"/>
  <c r="AX65" i="2"/>
  <c r="AW65" i="2"/>
  <c r="AU65" i="2"/>
  <c r="AT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L65" i="2"/>
  <c r="I65" i="2"/>
  <c r="H65" i="2"/>
  <c r="E65" i="2"/>
  <c r="CH64" i="2"/>
  <c r="CG64" i="2"/>
  <c r="CF64" i="2"/>
  <c r="CE64" i="2"/>
  <c r="CD64" i="2"/>
  <c r="CC64" i="2"/>
  <c r="CB64" i="2"/>
  <c r="CA64" i="2"/>
  <c r="BZ64" i="2"/>
  <c r="BY64" i="2"/>
  <c r="BD64" i="2"/>
  <c r="BC64" i="2"/>
  <c r="BB64" i="2"/>
  <c r="BA64" i="2"/>
  <c r="AZ64" i="2"/>
  <c r="AX64" i="2"/>
  <c r="AW64" i="2"/>
  <c r="AU64" i="2"/>
  <c r="AT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L64" i="2"/>
  <c r="I64" i="2"/>
  <c r="H64" i="2"/>
  <c r="CH63" i="2"/>
  <c r="CG63" i="2"/>
  <c r="CF63" i="2"/>
  <c r="CE63" i="2"/>
  <c r="CD63" i="2"/>
  <c r="CC63" i="2"/>
  <c r="CB63" i="2"/>
  <c r="CA63" i="2"/>
  <c r="BZ63" i="2"/>
  <c r="BY63" i="2"/>
  <c r="BD63" i="2"/>
  <c r="BC63" i="2"/>
  <c r="BB63" i="2"/>
  <c r="BA63" i="2"/>
  <c r="AZ63" i="2"/>
  <c r="AX63" i="2"/>
  <c r="AW63" i="2"/>
  <c r="AU63" i="2"/>
  <c r="AT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L63" i="2"/>
  <c r="I63" i="2"/>
  <c r="H63" i="2"/>
  <c r="CH62" i="2"/>
  <c r="CG62" i="2"/>
  <c r="CF62" i="2"/>
  <c r="CE62" i="2"/>
  <c r="CC62" i="2"/>
  <c r="CB62" i="2"/>
  <c r="BY62" i="2"/>
  <c r="BD62" i="2"/>
  <c r="BC62" i="2"/>
  <c r="BB62" i="2"/>
  <c r="BA62" i="2"/>
  <c r="AZ62" i="2"/>
  <c r="AX62" i="2"/>
  <c r="AW62" i="2"/>
  <c r="AU62" i="2"/>
  <c r="AT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L62" i="2"/>
  <c r="I62" i="2"/>
  <c r="H62" i="2"/>
  <c r="E62" i="2"/>
  <c r="CH61" i="2"/>
  <c r="CG61" i="2"/>
  <c r="CE61" i="2"/>
  <c r="CD61" i="2"/>
  <c r="CC61" i="2"/>
  <c r="CB61" i="2"/>
  <c r="CA61" i="2"/>
  <c r="BZ61" i="2"/>
  <c r="BY61" i="2"/>
  <c r="BD61" i="2"/>
  <c r="BC61" i="2"/>
  <c r="BB61" i="2"/>
  <c r="BA61" i="2"/>
  <c r="AZ61" i="2"/>
  <c r="AX61" i="2"/>
  <c r="AW61" i="2"/>
  <c r="AU61" i="2"/>
  <c r="AT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L61" i="2"/>
  <c r="I61" i="2"/>
  <c r="H61" i="2"/>
  <c r="E61" i="2"/>
  <c r="CH60" i="2"/>
  <c r="CG60" i="2"/>
  <c r="CF60" i="2"/>
  <c r="CE60" i="2"/>
  <c r="CD60" i="2"/>
  <c r="CB60" i="2"/>
  <c r="BZ60" i="2"/>
  <c r="BY60" i="2"/>
  <c r="BD60" i="2"/>
  <c r="BC60" i="2"/>
  <c r="BB60" i="2"/>
  <c r="BA60" i="2"/>
  <c r="AZ60" i="2"/>
  <c r="AX60" i="2"/>
  <c r="AW60" i="2"/>
  <c r="AU60" i="2"/>
  <c r="AT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L60" i="2"/>
  <c r="I60" i="2"/>
  <c r="H60" i="2"/>
  <c r="E60" i="2"/>
  <c r="CH59" i="2"/>
  <c r="CG59" i="2"/>
  <c r="CF59" i="2"/>
  <c r="CE59" i="2"/>
  <c r="CD59" i="2"/>
  <c r="CC59" i="2"/>
  <c r="CB59" i="2"/>
  <c r="CA59" i="2"/>
  <c r="BZ59" i="2"/>
  <c r="BY59" i="2"/>
  <c r="BD59" i="2"/>
  <c r="BC59" i="2"/>
  <c r="BB59" i="2"/>
  <c r="BA59" i="2"/>
  <c r="AZ59" i="2"/>
  <c r="AX59" i="2"/>
  <c r="AW59" i="2"/>
  <c r="AU59" i="2"/>
  <c r="AT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L59" i="2"/>
  <c r="I59" i="2"/>
  <c r="H59" i="2"/>
  <c r="E59" i="2"/>
  <c r="CH58" i="2"/>
  <c r="CG58" i="2"/>
  <c r="CF58" i="2"/>
  <c r="CE58" i="2"/>
  <c r="CD58" i="2"/>
  <c r="CC58" i="2"/>
  <c r="CB58" i="2"/>
  <c r="CA58" i="2"/>
  <c r="BZ58" i="2"/>
  <c r="BY58" i="2"/>
  <c r="BD58" i="2"/>
  <c r="BC58" i="2"/>
  <c r="BB58" i="2"/>
  <c r="BA58" i="2"/>
  <c r="AZ58" i="2"/>
  <c r="AX58" i="2"/>
  <c r="AW58" i="2"/>
  <c r="AU58" i="2"/>
  <c r="AT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L58" i="2"/>
  <c r="I58" i="2"/>
  <c r="H58" i="2"/>
  <c r="E58" i="2"/>
  <c r="CH57" i="2"/>
  <c r="CG57" i="2"/>
  <c r="CF57" i="2"/>
  <c r="CC57" i="2"/>
  <c r="CB57" i="2"/>
  <c r="CA57" i="2"/>
  <c r="BZ57" i="2"/>
  <c r="BY57" i="2"/>
  <c r="BD57" i="2"/>
  <c r="BC57" i="2"/>
  <c r="BB57" i="2"/>
  <c r="BA57" i="2"/>
  <c r="AZ57" i="2"/>
  <c r="AX57" i="2"/>
  <c r="AW57" i="2"/>
  <c r="AU57" i="2"/>
  <c r="AT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L57" i="2"/>
  <c r="I57" i="2"/>
  <c r="H57" i="2"/>
  <c r="E57" i="2"/>
  <c r="CH56" i="2"/>
  <c r="CG56" i="2"/>
  <c r="CF56" i="2"/>
  <c r="CE56" i="2"/>
  <c r="CD56" i="2"/>
  <c r="CC56" i="2"/>
  <c r="CB56" i="2"/>
  <c r="CA56" i="2"/>
  <c r="BZ56" i="2"/>
  <c r="BY56" i="2"/>
  <c r="BD56" i="2"/>
  <c r="BC56" i="2"/>
  <c r="BB56" i="2"/>
  <c r="BA56" i="2"/>
  <c r="AZ56" i="2"/>
  <c r="AX56" i="2"/>
  <c r="AW56" i="2"/>
  <c r="AU56" i="2"/>
  <c r="AT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L56" i="2"/>
  <c r="I56" i="2"/>
  <c r="H56" i="2"/>
  <c r="E56" i="2"/>
  <c r="CH55" i="2"/>
  <c r="CG55" i="2"/>
  <c r="CF55" i="2"/>
  <c r="CE55" i="2"/>
  <c r="CD55" i="2"/>
  <c r="CC55" i="2"/>
  <c r="CB55" i="2"/>
  <c r="CA55" i="2"/>
  <c r="BZ55" i="2"/>
  <c r="BY55" i="2"/>
  <c r="BD55" i="2"/>
  <c r="BC55" i="2"/>
  <c r="BB55" i="2"/>
  <c r="BA55" i="2"/>
  <c r="AZ55" i="2"/>
  <c r="AX55" i="2"/>
  <c r="AW55" i="2"/>
  <c r="AU55" i="2"/>
  <c r="AT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L55" i="2"/>
  <c r="I55" i="2"/>
  <c r="H55" i="2"/>
  <c r="E55" i="2"/>
  <c r="CH54" i="2"/>
  <c r="CG54" i="2"/>
  <c r="CF54" i="2"/>
  <c r="CE54" i="2"/>
  <c r="CD54" i="2"/>
  <c r="CC54" i="2"/>
  <c r="CB54" i="2"/>
  <c r="CA54" i="2"/>
  <c r="BZ54" i="2"/>
  <c r="BY54" i="2"/>
  <c r="BD54" i="2"/>
  <c r="BC54" i="2"/>
  <c r="BB54" i="2"/>
  <c r="BA54" i="2"/>
  <c r="AZ54" i="2"/>
  <c r="AX54" i="2"/>
  <c r="AW54" i="2"/>
  <c r="AU54" i="2"/>
  <c r="AT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L54" i="2"/>
  <c r="I54" i="2"/>
  <c r="H54" i="2"/>
  <c r="E54" i="2"/>
  <c r="CH53" i="2"/>
  <c r="CG53" i="2"/>
  <c r="CF53" i="2"/>
  <c r="CE53" i="2"/>
  <c r="CD53" i="2"/>
  <c r="CC53" i="2"/>
  <c r="CB53" i="2"/>
  <c r="CA53" i="2"/>
  <c r="BZ53" i="2"/>
  <c r="BY53" i="2"/>
  <c r="BD53" i="2"/>
  <c r="BC53" i="2"/>
  <c r="BB53" i="2"/>
  <c r="BA53" i="2"/>
  <c r="AZ53" i="2"/>
  <c r="AX53" i="2"/>
  <c r="AW53" i="2"/>
  <c r="AU53" i="2"/>
  <c r="AT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L53" i="2"/>
  <c r="I53" i="2"/>
  <c r="H53" i="2"/>
  <c r="CH52" i="2"/>
  <c r="CG52" i="2"/>
  <c r="CF52" i="2"/>
  <c r="CE52" i="2"/>
  <c r="CD52" i="2"/>
  <c r="CC52" i="2"/>
  <c r="CB52" i="2"/>
  <c r="CA52" i="2"/>
  <c r="BZ52" i="2"/>
  <c r="BY52" i="2"/>
  <c r="BD52" i="2"/>
  <c r="BC52" i="2"/>
  <c r="BB52" i="2"/>
  <c r="BA52" i="2"/>
  <c r="AZ52" i="2"/>
  <c r="AX52" i="2"/>
  <c r="AW52" i="2"/>
  <c r="AU52" i="2"/>
  <c r="AT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L52" i="2"/>
  <c r="I52" i="2"/>
  <c r="H52" i="2"/>
  <c r="CH51" i="2"/>
  <c r="CG51" i="2"/>
  <c r="CF51" i="2"/>
  <c r="CE51" i="2"/>
  <c r="CC51" i="2"/>
  <c r="CB51" i="2"/>
  <c r="CA51" i="2"/>
  <c r="BZ51" i="2"/>
  <c r="BD51" i="2"/>
  <c r="BC51" i="2"/>
  <c r="BB51" i="2"/>
  <c r="BA51" i="2"/>
  <c r="AZ51" i="2"/>
  <c r="AX51" i="2"/>
  <c r="AW51" i="2"/>
  <c r="AU51" i="2"/>
  <c r="AT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L51" i="2"/>
  <c r="I51" i="2"/>
  <c r="H51" i="2"/>
  <c r="CH50" i="2"/>
  <c r="CG50" i="2"/>
  <c r="CF50" i="2"/>
  <c r="CE50" i="2"/>
  <c r="CD50" i="2"/>
  <c r="CC50" i="2"/>
  <c r="CB50" i="2"/>
  <c r="CA50" i="2"/>
  <c r="BZ50" i="2"/>
  <c r="BY50" i="2"/>
  <c r="BW50" i="2"/>
  <c r="BV50" i="2"/>
  <c r="BU50" i="2"/>
  <c r="BT50" i="2"/>
  <c r="BS50" i="2"/>
  <c r="BD50" i="2"/>
  <c r="BC50" i="2"/>
  <c r="BB50" i="2"/>
  <c r="BA50" i="2"/>
  <c r="AZ50" i="2"/>
  <c r="AX50" i="2"/>
  <c r="AW50" i="2"/>
  <c r="AU50" i="2"/>
  <c r="AT50" i="2"/>
  <c r="AQ50" i="2"/>
  <c r="AP50" i="2"/>
  <c r="AO50" i="2"/>
  <c r="AN50" i="2"/>
  <c r="AM50" i="2"/>
  <c r="AB50" i="2"/>
  <c r="L50" i="2"/>
  <c r="I50" i="2"/>
  <c r="H50" i="2"/>
  <c r="CH49" i="2"/>
  <c r="CG49" i="2"/>
  <c r="CF49" i="2"/>
  <c r="CE49" i="2"/>
  <c r="CD49" i="2"/>
  <c r="CC49" i="2"/>
  <c r="CB49" i="2"/>
  <c r="CA49" i="2"/>
  <c r="BZ49" i="2"/>
  <c r="BY49" i="2"/>
  <c r="BD49" i="2"/>
  <c r="BC49" i="2"/>
  <c r="BB49" i="2"/>
  <c r="BA49" i="2"/>
  <c r="AZ49" i="2"/>
  <c r="AX49" i="2"/>
  <c r="AW49" i="2"/>
  <c r="AU49" i="2"/>
  <c r="AT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L49" i="2"/>
  <c r="I49" i="2"/>
  <c r="H49" i="2"/>
  <c r="CH48" i="2"/>
  <c r="CG48" i="2"/>
  <c r="CF48" i="2"/>
  <c r="CE48" i="2"/>
  <c r="CD48" i="2"/>
  <c r="CC48" i="2"/>
  <c r="CB48" i="2"/>
  <c r="CA48" i="2"/>
  <c r="BZ48" i="2"/>
  <c r="BY48" i="2"/>
  <c r="BD48" i="2"/>
  <c r="BC48" i="2"/>
  <c r="BB48" i="2"/>
  <c r="BA48" i="2"/>
  <c r="AZ48" i="2"/>
  <c r="AX48" i="2"/>
  <c r="AW48" i="2"/>
  <c r="AU48" i="2"/>
  <c r="AT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L48" i="2"/>
  <c r="I48" i="2"/>
  <c r="H48" i="2"/>
  <c r="E48" i="2"/>
  <c r="CH47" i="2"/>
  <c r="CG47" i="2"/>
  <c r="CF47" i="2"/>
  <c r="CE47" i="2"/>
  <c r="CD47" i="2"/>
  <c r="CC47" i="2"/>
  <c r="CB47" i="2"/>
  <c r="CA47" i="2"/>
  <c r="BZ47" i="2"/>
  <c r="BY47" i="2"/>
  <c r="BD47" i="2"/>
  <c r="BC47" i="2"/>
  <c r="BB47" i="2"/>
  <c r="BA47" i="2"/>
  <c r="AZ47" i="2"/>
  <c r="AX47" i="2"/>
  <c r="AW47" i="2"/>
  <c r="AU47" i="2"/>
  <c r="AT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L47" i="2"/>
  <c r="I47" i="2"/>
  <c r="H47" i="2"/>
  <c r="E47" i="2"/>
  <c r="CH46" i="2"/>
  <c r="CG46" i="2"/>
  <c r="CF46" i="2"/>
  <c r="CE46" i="2"/>
  <c r="CD46" i="2"/>
  <c r="CC46" i="2"/>
  <c r="CB46" i="2"/>
  <c r="CA46" i="2"/>
  <c r="BZ46" i="2"/>
  <c r="BY46" i="2"/>
  <c r="BD46" i="2"/>
  <c r="BC46" i="2"/>
  <c r="BB46" i="2"/>
  <c r="BA46" i="2"/>
  <c r="AZ46" i="2"/>
  <c r="AX46" i="2"/>
  <c r="AW46" i="2"/>
  <c r="AU46" i="2"/>
  <c r="AT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L46" i="2"/>
  <c r="I46" i="2"/>
  <c r="H46" i="2"/>
  <c r="E46" i="2"/>
  <c r="CH45" i="2"/>
  <c r="CG45" i="2"/>
  <c r="CF45" i="2"/>
  <c r="CE45" i="2"/>
  <c r="CD45" i="2"/>
  <c r="CC45" i="2"/>
  <c r="CB45" i="2"/>
  <c r="CA45" i="2"/>
  <c r="BZ45" i="2"/>
  <c r="BY45" i="2"/>
  <c r="BD45" i="2"/>
  <c r="BC45" i="2"/>
  <c r="BB45" i="2"/>
  <c r="BA45" i="2"/>
  <c r="AZ45" i="2"/>
  <c r="AX45" i="2"/>
  <c r="AW45" i="2"/>
  <c r="AU45" i="2"/>
  <c r="AT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L45" i="2"/>
  <c r="I45" i="2"/>
  <c r="H45" i="2"/>
  <c r="E45" i="2"/>
  <c r="CH44" i="2"/>
  <c r="CG44" i="2"/>
  <c r="CF44" i="2"/>
  <c r="CE44" i="2"/>
  <c r="CD44" i="2"/>
  <c r="CC44" i="2"/>
  <c r="CB44" i="2"/>
  <c r="CA44" i="2"/>
  <c r="BZ44" i="2"/>
  <c r="BY44" i="2"/>
  <c r="BD44" i="2"/>
  <c r="BC44" i="2"/>
  <c r="BB44" i="2"/>
  <c r="BA44" i="2"/>
  <c r="AZ44" i="2"/>
  <c r="AX44" i="2"/>
  <c r="AW44" i="2"/>
  <c r="AU44" i="2"/>
  <c r="AT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L44" i="2"/>
  <c r="I44" i="2"/>
  <c r="H44" i="2"/>
  <c r="E44" i="2"/>
  <c r="CH43" i="2"/>
  <c r="CG43" i="2"/>
  <c r="CF43" i="2"/>
  <c r="CE43" i="2"/>
  <c r="CD43" i="2"/>
  <c r="CC43" i="2"/>
  <c r="CB43" i="2"/>
  <c r="CA43" i="2"/>
  <c r="BZ43" i="2"/>
  <c r="BY43" i="2"/>
  <c r="BD43" i="2"/>
  <c r="BC43" i="2"/>
  <c r="BB43" i="2"/>
  <c r="BA43" i="2"/>
  <c r="AZ43" i="2"/>
  <c r="AX43" i="2"/>
  <c r="AW43" i="2"/>
  <c r="AU43" i="2"/>
  <c r="AT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L43" i="2"/>
  <c r="I43" i="2"/>
  <c r="H43" i="2"/>
  <c r="E43" i="2"/>
  <c r="CH42" i="2"/>
  <c r="CG42" i="2"/>
  <c r="CF42" i="2"/>
  <c r="CE42" i="2"/>
  <c r="CD42" i="2"/>
  <c r="CC42" i="2"/>
  <c r="CB42" i="2"/>
  <c r="CA42" i="2"/>
  <c r="BZ42" i="2"/>
  <c r="BY42" i="2"/>
  <c r="BD42" i="2"/>
  <c r="BC42" i="2"/>
  <c r="BB42" i="2"/>
  <c r="BA42" i="2"/>
  <c r="AZ42" i="2"/>
  <c r="AX42" i="2"/>
  <c r="AW42" i="2"/>
  <c r="AU42" i="2"/>
  <c r="AT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L42" i="2"/>
  <c r="I42" i="2"/>
  <c r="H42" i="2"/>
  <c r="E42" i="2"/>
  <c r="CH41" i="2"/>
  <c r="CG41" i="2"/>
  <c r="CF41" i="2"/>
  <c r="CE41" i="2"/>
  <c r="CD41" i="2"/>
  <c r="CC41" i="2"/>
  <c r="CB41" i="2"/>
  <c r="CA41" i="2"/>
  <c r="BZ41" i="2"/>
  <c r="BY41" i="2"/>
  <c r="BD41" i="2"/>
  <c r="BC41" i="2"/>
  <c r="BB41" i="2"/>
  <c r="BA41" i="2"/>
  <c r="AZ41" i="2"/>
  <c r="AX41" i="2"/>
  <c r="AW41" i="2"/>
  <c r="AU41" i="2"/>
  <c r="AT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L41" i="2"/>
  <c r="I41" i="2"/>
  <c r="H41" i="2"/>
  <c r="E41" i="2"/>
  <c r="CH40" i="2"/>
  <c r="CG40" i="2"/>
  <c r="CF40" i="2"/>
  <c r="CE40" i="2"/>
  <c r="CD40" i="2"/>
  <c r="CC40" i="2"/>
  <c r="CB40" i="2"/>
  <c r="CA40" i="2"/>
  <c r="BZ40" i="2"/>
  <c r="BY40" i="2"/>
  <c r="BD40" i="2"/>
  <c r="BC40" i="2"/>
  <c r="BB40" i="2"/>
  <c r="BA40" i="2"/>
  <c r="AZ40" i="2"/>
  <c r="AX40" i="2"/>
  <c r="AW40" i="2"/>
  <c r="AU40" i="2"/>
  <c r="AT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L40" i="2"/>
  <c r="I40" i="2"/>
  <c r="H40" i="2"/>
  <c r="E40" i="2"/>
  <c r="CH39" i="2"/>
  <c r="CG39" i="2"/>
  <c r="CF39" i="2"/>
  <c r="CE39" i="2"/>
  <c r="CD39" i="2"/>
  <c r="CC39" i="2"/>
  <c r="CB39" i="2"/>
  <c r="CA39" i="2"/>
  <c r="BZ39" i="2"/>
  <c r="BY39" i="2"/>
  <c r="BD39" i="2"/>
  <c r="BC39" i="2"/>
  <c r="BB39" i="2"/>
  <c r="BA39" i="2"/>
  <c r="AZ39" i="2"/>
  <c r="AX39" i="2"/>
  <c r="AW39" i="2"/>
  <c r="AU39" i="2"/>
  <c r="AT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L39" i="2"/>
  <c r="I39" i="2"/>
  <c r="H39" i="2"/>
  <c r="E39" i="2"/>
  <c r="CH38" i="2"/>
  <c r="CG38" i="2"/>
  <c r="CF38" i="2"/>
  <c r="CE38" i="2"/>
  <c r="CD38" i="2"/>
  <c r="CC38" i="2"/>
  <c r="CB38" i="2"/>
  <c r="CA38" i="2"/>
  <c r="BZ38" i="2"/>
  <c r="BY38" i="2"/>
  <c r="BD38" i="2"/>
  <c r="BC38" i="2"/>
  <c r="BB38" i="2"/>
  <c r="BA38" i="2"/>
  <c r="AZ38" i="2"/>
  <c r="AX38" i="2"/>
  <c r="AW38" i="2"/>
  <c r="AU38" i="2"/>
  <c r="AT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L38" i="2"/>
  <c r="I38" i="2"/>
  <c r="H38" i="2"/>
  <c r="CH37" i="2"/>
  <c r="CG37" i="2"/>
  <c r="CF37" i="2"/>
  <c r="CE37" i="2"/>
  <c r="CD37" i="2"/>
  <c r="CC37" i="2"/>
  <c r="CB37" i="2"/>
  <c r="CA37" i="2"/>
  <c r="BZ37" i="2"/>
  <c r="BY37" i="2"/>
  <c r="BD37" i="2"/>
  <c r="BC37" i="2"/>
  <c r="BB37" i="2"/>
  <c r="BA37" i="2"/>
  <c r="AZ37" i="2"/>
  <c r="AX37" i="2"/>
  <c r="AW37" i="2"/>
  <c r="AU37" i="2"/>
  <c r="AT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L37" i="2"/>
  <c r="I37" i="2"/>
  <c r="H37" i="2"/>
  <c r="E37" i="2"/>
  <c r="CH36" i="2"/>
  <c r="CG36" i="2"/>
  <c r="CF36" i="2"/>
  <c r="CE36" i="2"/>
  <c r="CD36" i="2"/>
  <c r="CC36" i="2"/>
  <c r="CB36" i="2"/>
  <c r="CA36" i="2"/>
  <c r="BZ36" i="2"/>
  <c r="BY36" i="2"/>
  <c r="BD36" i="2"/>
  <c r="BC36" i="2"/>
  <c r="BB36" i="2"/>
  <c r="BA36" i="2"/>
  <c r="AZ36" i="2"/>
  <c r="AX36" i="2"/>
  <c r="AW36" i="2"/>
  <c r="AU36" i="2"/>
  <c r="AT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L36" i="2"/>
  <c r="I36" i="2"/>
  <c r="H36" i="2"/>
  <c r="CH35" i="2"/>
  <c r="CG35" i="2"/>
  <c r="CF35" i="2"/>
  <c r="CE35" i="2"/>
  <c r="CD35" i="2"/>
  <c r="CC35" i="2"/>
  <c r="CB35" i="2"/>
  <c r="CA35" i="2"/>
  <c r="BZ35" i="2"/>
  <c r="BY35" i="2"/>
  <c r="BD35" i="2"/>
  <c r="BC35" i="2"/>
  <c r="BB35" i="2"/>
  <c r="BA35" i="2"/>
  <c r="AZ35" i="2"/>
  <c r="AX35" i="2"/>
  <c r="AW35" i="2"/>
  <c r="AU35" i="2"/>
  <c r="AT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L35" i="2"/>
  <c r="I35" i="2"/>
  <c r="H35" i="2"/>
  <c r="E35" i="2"/>
  <c r="CH34" i="2"/>
  <c r="CG34" i="2"/>
  <c r="CF34" i="2"/>
  <c r="CE34" i="2"/>
  <c r="CD34" i="2"/>
  <c r="CC34" i="2"/>
  <c r="CB34" i="2"/>
  <c r="CA34" i="2"/>
  <c r="BZ34" i="2"/>
  <c r="BY34" i="2"/>
  <c r="BD34" i="2"/>
  <c r="BC34" i="2"/>
  <c r="BB34" i="2"/>
  <c r="BA34" i="2"/>
  <c r="AZ34" i="2"/>
  <c r="AX34" i="2"/>
  <c r="AW34" i="2"/>
  <c r="AU34" i="2"/>
  <c r="AT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L34" i="2"/>
  <c r="I34" i="2"/>
  <c r="H34" i="2"/>
  <c r="E34" i="2"/>
  <c r="CH33" i="2"/>
  <c r="CG33" i="2"/>
  <c r="CF33" i="2"/>
  <c r="CE33" i="2"/>
  <c r="CD33" i="2"/>
  <c r="CC33" i="2"/>
  <c r="CB33" i="2"/>
  <c r="CA33" i="2"/>
  <c r="BZ33" i="2"/>
  <c r="BY33" i="2"/>
  <c r="BD33" i="2"/>
  <c r="BC33" i="2"/>
  <c r="BB33" i="2"/>
  <c r="BA33" i="2"/>
  <c r="AZ33" i="2"/>
  <c r="AX33" i="2"/>
  <c r="AW33" i="2"/>
  <c r="AU33" i="2"/>
  <c r="AT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L33" i="2"/>
  <c r="I33" i="2"/>
  <c r="H33" i="2"/>
  <c r="E33" i="2"/>
  <c r="CH32" i="2"/>
  <c r="CG32" i="2"/>
  <c r="CF32" i="2"/>
  <c r="CE32" i="2"/>
  <c r="CD32" i="2"/>
  <c r="CC32" i="2"/>
  <c r="CB32" i="2"/>
  <c r="CA32" i="2"/>
  <c r="BZ32" i="2"/>
  <c r="BY32" i="2"/>
  <c r="BD32" i="2"/>
  <c r="BC32" i="2"/>
  <c r="BB32" i="2"/>
  <c r="BA32" i="2"/>
  <c r="AZ32" i="2"/>
  <c r="AX32" i="2"/>
  <c r="AW32" i="2"/>
  <c r="AU32" i="2"/>
  <c r="AT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L32" i="2"/>
  <c r="I32" i="2"/>
  <c r="H32" i="2"/>
  <c r="E32" i="2"/>
  <c r="CH31" i="2"/>
  <c r="CG31" i="2"/>
  <c r="CF31" i="2"/>
  <c r="CE31" i="2"/>
  <c r="CD31" i="2"/>
  <c r="CC31" i="2"/>
  <c r="CB31" i="2"/>
  <c r="CA31" i="2"/>
  <c r="BZ31" i="2"/>
  <c r="BY31" i="2"/>
  <c r="BD31" i="2"/>
  <c r="BC31" i="2"/>
  <c r="BB31" i="2"/>
  <c r="BA31" i="2"/>
  <c r="AZ31" i="2"/>
  <c r="AX31" i="2"/>
  <c r="AW31" i="2"/>
  <c r="AU31" i="2"/>
  <c r="AT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L31" i="2"/>
  <c r="I31" i="2"/>
  <c r="H31" i="2"/>
  <c r="E31" i="2"/>
  <c r="CH30" i="2"/>
  <c r="CG30" i="2"/>
  <c r="CF30" i="2"/>
  <c r="CE30" i="2"/>
  <c r="CD30" i="2"/>
  <c r="CC30" i="2"/>
  <c r="CB30" i="2"/>
  <c r="CA30" i="2"/>
  <c r="BZ30" i="2"/>
  <c r="BY30" i="2"/>
  <c r="BD30" i="2"/>
  <c r="BC30" i="2"/>
  <c r="BB30" i="2"/>
  <c r="BA30" i="2"/>
  <c r="AZ30" i="2"/>
  <c r="AX30" i="2"/>
  <c r="AW30" i="2"/>
  <c r="AU30" i="2"/>
  <c r="AT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L30" i="2"/>
  <c r="I30" i="2"/>
  <c r="H30" i="2"/>
  <c r="E30" i="2"/>
  <c r="CH29" i="2"/>
  <c r="CG29" i="2"/>
  <c r="CF29" i="2"/>
  <c r="CE29" i="2"/>
  <c r="CD29" i="2"/>
  <c r="CC29" i="2"/>
  <c r="CB29" i="2"/>
  <c r="CA29" i="2"/>
  <c r="BZ29" i="2"/>
  <c r="BY29" i="2"/>
  <c r="BD29" i="2"/>
  <c r="BC29" i="2"/>
  <c r="BB29" i="2"/>
  <c r="BA29" i="2"/>
  <c r="AZ29" i="2"/>
  <c r="AX29" i="2"/>
  <c r="AW29" i="2"/>
  <c r="AU29" i="2"/>
  <c r="AT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L29" i="2"/>
  <c r="I29" i="2"/>
  <c r="H29" i="2"/>
  <c r="E29" i="2"/>
  <c r="CH28" i="2"/>
  <c r="CG28" i="2"/>
  <c r="CF28" i="2"/>
  <c r="CE28" i="2"/>
  <c r="CD28" i="2"/>
  <c r="CC28" i="2"/>
  <c r="CB28" i="2"/>
  <c r="CA28" i="2"/>
  <c r="BZ28" i="2"/>
  <c r="BY28" i="2"/>
  <c r="BD28" i="2"/>
  <c r="BC28" i="2"/>
  <c r="BB28" i="2"/>
  <c r="BA28" i="2"/>
  <c r="AZ28" i="2"/>
  <c r="AX28" i="2"/>
  <c r="AW28" i="2"/>
  <c r="AU28" i="2"/>
  <c r="AT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L28" i="2"/>
  <c r="CH27" i="2"/>
  <c r="CG27" i="2"/>
  <c r="CF27" i="2"/>
  <c r="CE27" i="2"/>
  <c r="CD27" i="2"/>
  <c r="CC27" i="2"/>
  <c r="CB27" i="2"/>
  <c r="CA27" i="2"/>
  <c r="BZ27" i="2"/>
  <c r="BY27" i="2"/>
  <c r="BD27" i="2"/>
  <c r="BC27" i="2"/>
  <c r="BB27" i="2"/>
  <c r="BA27" i="2"/>
  <c r="AZ27" i="2"/>
  <c r="AX27" i="2"/>
  <c r="AW27" i="2"/>
  <c r="AU27" i="2"/>
  <c r="AT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L27" i="2"/>
  <c r="I27" i="2"/>
  <c r="H27" i="2"/>
  <c r="CH26" i="2"/>
  <c r="CG26" i="2"/>
  <c r="CF26" i="2"/>
  <c r="CE26" i="2"/>
  <c r="CD26" i="2"/>
  <c r="CC26" i="2"/>
  <c r="CB26" i="2"/>
  <c r="CA26" i="2"/>
  <c r="BZ26" i="2"/>
  <c r="BY26" i="2"/>
  <c r="BD26" i="2"/>
  <c r="BC26" i="2"/>
  <c r="BB26" i="2"/>
  <c r="BA26" i="2"/>
  <c r="AZ26" i="2"/>
  <c r="AX26" i="2"/>
  <c r="AW26" i="2"/>
  <c r="AU26" i="2"/>
  <c r="AT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L26" i="2"/>
  <c r="I26" i="2"/>
  <c r="H26" i="2"/>
  <c r="E26" i="2"/>
  <c r="CH25" i="2"/>
  <c r="CG25" i="2"/>
  <c r="CF25" i="2"/>
  <c r="CE25" i="2"/>
  <c r="CD25" i="2"/>
  <c r="CC25" i="2"/>
  <c r="CB25" i="2"/>
  <c r="CA25" i="2"/>
  <c r="BZ25" i="2"/>
  <c r="BY25" i="2"/>
  <c r="BD25" i="2"/>
  <c r="BC25" i="2"/>
  <c r="BB25" i="2"/>
  <c r="BA25" i="2"/>
  <c r="AZ25" i="2"/>
  <c r="AX25" i="2"/>
  <c r="AW25" i="2"/>
  <c r="AU25" i="2"/>
  <c r="AT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L25" i="2"/>
  <c r="I25" i="2"/>
  <c r="H25" i="2"/>
  <c r="E25" i="2"/>
  <c r="CH24" i="2"/>
  <c r="CG24" i="2"/>
  <c r="CF24" i="2"/>
  <c r="CE24" i="2"/>
  <c r="CD24" i="2"/>
  <c r="CC24" i="2"/>
  <c r="CB24" i="2"/>
  <c r="CA24" i="2"/>
  <c r="BZ24" i="2"/>
  <c r="BY24" i="2"/>
  <c r="BD24" i="2"/>
  <c r="BC24" i="2"/>
  <c r="BB24" i="2"/>
  <c r="BA24" i="2"/>
  <c r="AZ24" i="2"/>
  <c r="AX24" i="2"/>
  <c r="AW24" i="2"/>
  <c r="AU24" i="2"/>
  <c r="AT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L24" i="2"/>
  <c r="I24" i="2"/>
  <c r="H24" i="2"/>
  <c r="E24" i="2"/>
  <c r="CH23" i="2"/>
  <c r="CG23" i="2"/>
  <c r="CF23" i="2"/>
  <c r="CE23" i="2"/>
  <c r="CD23" i="2"/>
  <c r="CC23" i="2"/>
  <c r="CB23" i="2"/>
  <c r="CA23" i="2"/>
  <c r="BZ23" i="2"/>
  <c r="BY23" i="2"/>
  <c r="BD23" i="2"/>
  <c r="BC23" i="2"/>
  <c r="BB23" i="2"/>
  <c r="BA23" i="2"/>
  <c r="AZ23" i="2"/>
  <c r="AX23" i="2"/>
  <c r="AW23" i="2"/>
  <c r="AU23" i="2"/>
  <c r="AT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L23" i="2"/>
  <c r="I23" i="2"/>
  <c r="H23" i="2"/>
  <c r="E23" i="2"/>
  <c r="CH22" i="2"/>
  <c r="CG22" i="2"/>
  <c r="CF22" i="2"/>
  <c r="CE22" i="2"/>
  <c r="CD22" i="2"/>
  <c r="CC22" i="2"/>
  <c r="CB22" i="2"/>
  <c r="CA22" i="2"/>
  <c r="BZ22" i="2"/>
  <c r="BY22" i="2"/>
  <c r="BD22" i="2"/>
  <c r="BC22" i="2"/>
  <c r="BB22" i="2"/>
  <c r="BA22" i="2"/>
  <c r="AZ22" i="2"/>
  <c r="AX22" i="2"/>
  <c r="AW22" i="2"/>
  <c r="AU22" i="2"/>
  <c r="AT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L22" i="2"/>
  <c r="I22" i="2"/>
  <c r="H22" i="2"/>
  <c r="E22" i="2"/>
  <c r="CH21" i="2"/>
  <c r="CG21" i="2"/>
  <c r="CF21" i="2"/>
  <c r="CE21" i="2"/>
  <c r="CD21" i="2"/>
  <c r="CC21" i="2"/>
  <c r="CB21" i="2"/>
  <c r="CA21" i="2"/>
  <c r="BZ21" i="2"/>
  <c r="BY21" i="2"/>
  <c r="BD21" i="2"/>
  <c r="BC21" i="2"/>
  <c r="BB21" i="2"/>
  <c r="BA21" i="2"/>
  <c r="AZ21" i="2"/>
  <c r="AX21" i="2"/>
  <c r="AW21" i="2"/>
  <c r="AU21" i="2"/>
  <c r="AT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J21" i="2"/>
  <c r="G21" i="2"/>
  <c r="F21" i="2"/>
  <c r="D21" i="2"/>
  <c r="B21" i="2"/>
  <c r="A21" i="2"/>
  <c r="CH20" i="2"/>
  <c r="CG20" i="2"/>
  <c r="CF20" i="2"/>
  <c r="CE20" i="2"/>
  <c r="CD20" i="2"/>
  <c r="CC20" i="2"/>
  <c r="CB20" i="2"/>
  <c r="CA20" i="2"/>
  <c r="BZ20" i="2"/>
  <c r="BY20" i="2"/>
  <c r="BD20" i="2"/>
  <c r="BC20" i="2"/>
  <c r="BB20" i="2"/>
  <c r="BA20" i="2"/>
  <c r="AZ20" i="2"/>
  <c r="AX20" i="2"/>
  <c r="AW20" i="2"/>
  <c r="AU20" i="2"/>
  <c r="AT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J20" i="2"/>
  <c r="G20" i="2"/>
  <c r="F20" i="2"/>
  <c r="D20" i="2"/>
  <c r="B20" i="2"/>
  <c r="A20" i="2"/>
  <c r="CH19" i="2"/>
  <c r="CG19" i="2"/>
  <c r="CF19" i="2"/>
  <c r="CE19" i="2"/>
  <c r="CD19" i="2"/>
  <c r="CC19" i="2"/>
  <c r="CB19" i="2"/>
  <c r="CA19" i="2"/>
  <c r="BZ19" i="2"/>
  <c r="BY19" i="2"/>
  <c r="BD19" i="2"/>
  <c r="BC19" i="2"/>
  <c r="BB19" i="2"/>
  <c r="BA19" i="2"/>
  <c r="AZ19" i="2"/>
  <c r="AX19" i="2"/>
  <c r="AW19" i="2"/>
  <c r="AU19" i="2"/>
  <c r="AT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J19" i="2"/>
  <c r="G19" i="2"/>
  <c r="F19" i="2"/>
  <c r="D19" i="2"/>
  <c r="B19" i="2"/>
  <c r="A19" i="2"/>
  <c r="CH18" i="2"/>
  <c r="CG18" i="2"/>
  <c r="CF18" i="2"/>
  <c r="CE18" i="2"/>
  <c r="CD18" i="2"/>
  <c r="CC18" i="2"/>
  <c r="CB18" i="2"/>
  <c r="CA18" i="2"/>
  <c r="BZ18" i="2"/>
  <c r="BY18" i="2"/>
  <c r="BD18" i="2"/>
  <c r="BC18" i="2"/>
  <c r="BB18" i="2"/>
  <c r="BA18" i="2"/>
  <c r="AZ18" i="2"/>
  <c r="AX18" i="2"/>
  <c r="AW18" i="2"/>
  <c r="AU18" i="2"/>
  <c r="AT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J18" i="2"/>
  <c r="G18" i="2"/>
  <c r="F18" i="2"/>
  <c r="D18" i="2"/>
  <c r="B18" i="2"/>
  <c r="A18" i="2"/>
  <c r="CH17" i="2"/>
  <c r="CG17" i="2"/>
  <c r="CF17" i="2"/>
  <c r="CE17" i="2"/>
  <c r="CD17" i="2"/>
  <c r="CC17" i="2"/>
  <c r="CB17" i="2"/>
  <c r="CA17" i="2"/>
  <c r="BZ17" i="2"/>
  <c r="BY17" i="2"/>
  <c r="BD17" i="2"/>
  <c r="BC17" i="2"/>
  <c r="BB17" i="2"/>
  <c r="BA17" i="2"/>
  <c r="AZ17" i="2"/>
  <c r="AX17" i="2"/>
  <c r="AW17" i="2"/>
  <c r="AU17" i="2"/>
  <c r="AT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J17" i="2"/>
  <c r="G17" i="2"/>
  <c r="F17" i="2"/>
  <c r="D17" i="2"/>
  <c r="B17" i="2"/>
  <c r="A17" i="2"/>
  <c r="CH16" i="2"/>
  <c r="CG16" i="2"/>
  <c r="CF16" i="2"/>
  <c r="CE16" i="2"/>
  <c r="CD16" i="2"/>
  <c r="CC16" i="2"/>
  <c r="CB16" i="2"/>
  <c r="CA16" i="2"/>
  <c r="BZ16" i="2"/>
  <c r="BY16" i="2"/>
  <c r="BD16" i="2"/>
  <c r="BC16" i="2"/>
  <c r="BB16" i="2"/>
  <c r="BA16" i="2"/>
  <c r="AZ16" i="2"/>
  <c r="AX16" i="2"/>
  <c r="AW16" i="2"/>
  <c r="AU16" i="2"/>
  <c r="AT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J16" i="2"/>
  <c r="G16" i="2"/>
  <c r="F16" i="2"/>
  <c r="D16" i="2"/>
  <c r="B16" i="2"/>
  <c r="A16" i="2"/>
  <c r="CH15" i="2"/>
  <c r="CG15" i="2"/>
  <c r="CF15" i="2"/>
  <c r="CE15" i="2"/>
  <c r="CD15" i="2"/>
  <c r="CC15" i="2"/>
  <c r="CB15" i="2"/>
  <c r="CA15" i="2"/>
  <c r="BZ15" i="2"/>
  <c r="BY15" i="2"/>
  <c r="BD15" i="2"/>
  <c r="BC15" i="2"/>
  <c r="BB15" i="2"/>
  <c r="BA15" i="2"/>
  <c r="AZ15" i="2"/>
  <c r="AX15" i="2"/>
  <c r="AW15" i="2"/>
  <c r="AU15" i="2"/>
  <c r="AT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J15" i="2"/>
  <c r="G15" i="2"/>
  <c r="F15" i="2"/>
  <c r="D15" i="2"/>
  <c r="B15" i="2"/>
  <c r="A15" i="2"/>
  <c r="CH14" i="2"/>
  <c r="CG14" i="2"/>
  <c r="CF14" i="2"/>
  <c r="CE14" i="2"/>
  <c r="CD14" i="2"/>
  <c r="CC14" i="2"/>
  <c r="CB14" i="2"/>
  <c r="CA14" i="2"/>
  <c r="BZ14" i="2"/>
  <c r="BY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J14" i="2"/>
  <c r="G14" i="2"/>
  <c r="F14" i="2"/>
  <c r="D14" i="2"/>
  <c r="B14" i="2"/>
  <c r="A14" i="2"/>
  <c r="CH13" i="2"/>
  <c r="CG13" i="2"/>
  <c r="CF13" i="2"/>
  <c r="CE13" i="2"/>
  <c r="CD13" i="2"/>
  <c r="CC13" i="2"/>
  <c r="CB13" i="2"/>
  <c r="CA13" i="2"/>
  <c r="BZ13" i="2"/>
  <c r="BY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J13" i="2"/>
  <c r="G13" i="2"/>
  <c r="F13" i="2"/>
  <c r="D13" i="2"/>
  <c r="B13" i="2"/>
  <c r="A13" i="2"/>
  <c r="CM12" i="2"/>
  <c r="CL12" i="2"/>
  <c r="CK12" i="2"/>
  <c r="CI12" i="2"/>
  <c r="CH12" i="2"/>
  <c r="CG12" i="2"/>
  <c r="BH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Q12" i="2"/>
  <c r="AP12" i="2"/>
  <c r="AO12" i="2"/>
  <c r="AM12" i="2"/>
  <c r="AL12" i="2"/>
  <c r="AK12" i="2"/>
  <c r="X12" i="2"/>
  <c r="T12" i="2"/>
  <c r="S12" i="2"/>
  <c r="R12" i="2"/>
  <c r="Q12" i="2"/>
  <c r="P12" i="2"/>
  <c r="O12" i="2"/>
  <c r="N12" i="2"/>
  <c r="M12" i="2"/>
  <c r="J12" i="2"/>
  <c r="G12" i="2"/>
  <c r="F12" i="2"/>
  <c r="D12" i="2"/>
  <c r="B12" i="2"/>
  <c r="A12" i="2"/>
  <c r="CM11" i="2"/>
  <c r="CL11" i="2"/>
  <c r="CJ11" i="2"/>
  <c r="CH11" i="2"/>
  <c r="CG11" i="2"/>
  <c r="CE11" i="2"/>
  <c r="CD11" i="2"/>
  <c r="CC11" i="2"/>
  <c r="BZ11" i="2"/>
  <c r="BY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U11" i="2"/>
  <c r="AT11" i="2"/>
  <c r="AQ11" i="2"/>
  <c r="AP11" i="2"/>
  <c r="AN11" i="2"/>
  <c r="AL11" i="2"/>
  <c r="AK11" i="2"/>
  <c r="AI11" i="2"/>
  <c r="AH11" i="2"/>
  <c r="AG11" i="2"/>
  <c r="AD11" i="2"/>
  <c r="AC11" i="2"/>
  <c r="Y11" i="2"/>
  <c r="W11" i="2"/>
  <c r="T11" i="2"/>
  <c r="P11" i="2"/>
  <c r="O11" i="2"/>
  <c r="L11" i="2"/>
  <c r="J11" i="2"/>
  <c r="G11" i="2"/>
  <c r="F11" i="2"/>
  <c r="D11" i="2"/>
  <c r="B11" i="2"/>
  <c r="A11" i="2"/>
  <c r="CM10" i="2"/>
  <c r="CL10" i="2"/>
  <c r="CK10" i="2"/>
  <c r="CI10" i="2"/>
  <c r="CH10" i="2"/>
  <c r="CG10" i="2"/>
  <c r="CF10" i="2"/>
  <c r="CD10" i="2"/>
  <c r="CA10" i="2"/>
  <c r="BY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Q10" i="2"/>
  <c r="AP10" i="2"/>
  <c r="AO10" i="2"/>
  <c r="AM10" i="2"/>
  <c r="AL10" i="2"/>
  <c r="AK10" i="2"/>
  <c r="AJ10" i="2"/>
  <c r="AH10" i="2"/>
  <c r="AE10" i="2"/>
  <c r="AC10" i="2"/>
  <c r="X10" i="2"/>
  <c r="S10" i="2"/>
  <c r="Q10" i="2"/>
  <c r="P10" i="2"/>
  <c r="N10" i="2"/>
  <c r="L10" i="2"/>
  <c r="J10" i="2"/>
  <c r="G10" i="2"/>
  <c r="F10" i="2"/>
  <c r="D10" i="2"/>
  <c r="B10" i="2"/>
  <c r="A10" i="2"/>
  <c r="CM9" i="2"/>
  <c r="CL9" i="2"/>
  <c r="CJ9" i="2"/>
  <c r="CH9" i="2"/>
  <c r="CG9" i="2"/>
  <c r="CE9" i="2"/>
  <c r="CD9" i="2"/>
  <c r="CC9" i="2"/>
  <c r="BZ9" i="2"/>
  <c r="BY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Q9" i="2"/>
  <c r="AP9" i="2"/>
  <c r="AN9" i="2"/>
  <c r="AL9" i="2"/>
  <c r="AK9" i="2"/>
  <c r="AI9" i="2"/>
  <c r="AH9" i="2"/>
  <c r="AG9" i="2"/>
  <c r="AD9" i="2"/>
  <c r="AC9" i="2"/>
  <c r="Y9" i="2"/>
  <c r="W9" i="2"/>
  <c r="T9" i="2"/>
  <c r="P9" i="2"/>
  <c r="O9" i="2"/>
  <c r="J9" i="2"/>
  <c r="G9" i="2"/>
  <c r="F9" i="2"/>
  <c r="D9" i="2"/>
  <c r="B9" i="2"/>
  <c r="A9" i="2"/>
  <c r="CM8" i="2"/>
  <c r="CL8" i="2"/>
  <c r="CK8" i="2"/>
  <c r="CI8" i="2"/>
  <c r="CH8" i="2"/>
  <c r="CG8" i="2"/>
  <c r="CD8" i="2"/>
  <c r="CA8" i="2"/>
  <c r="BY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Q8" i="2"/>
  <c r="AP8" i="2"/>
  <c r="AO8" i="2"/>
  <c r="AM8" i="2"/>
  <c r="AL8" i="2"/>
  <c r="AK8" i="2"/>
  <c r="AH8" i="2"/>
  <c r="AE8" i="2"/>
  <c r="AC8" i="2"/>
  <c r="X8" i="2"/>
  <c r="T8" i="2"/>
  <c r="S8" i="2"/>
  <c r="Q8" i="2"/>
  <c r="P8" i="2"/>
  <c r="N8" i="2"/>
  <c r="J8" i="2"/>
  <c r="G8" i="2"/>
  <c r="F8" i="2"/>
  <c r="D8" i="2"/>
  <c r="B8" i="2"/>
  <c r="A8" i="2"/>
  <c r="CM7" i="2"/>
  <c r="CL7" i="2"/>
  <c r="CK7" i="2"/>
  <c r="CI7" i="2"/>
  <c r="CH7" i="2"/>
  <c r="CG7" i="2"/>
  <c r="CF7" i="2"/>
  <c r="CD7" i="2"/>
  <c r="CA7" i="2"/>
  <c r="BY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Q7" i="2"/>
  <c r="AP7" i="2"/>
  <c r="AO7" i="2"/>
  <c r="AM7" i="2"/>
  <c r="AL7" i="2"/>
  <c r="AK7" i="2"/>
  <c r="AJ7" i="2"/>
  <c r="AH7" i="2"/>
  <c r="AE7" i="2"/>
  <c r="AC7" i="2"/>
  <c r="X7" i="2"/>
  <c r="S7" i="2"/>
  <c r="Q7" i="2"/>
  <c r="P7" i="2"/>
  <c r="N7" i="2"/>
  <c r="J7" i="2"/>
  <c r="G7" i="2"/>
  <c r="F7" i="2"/>
  <c r="D7" i="2"/>
  <c r="B7" i="2"/>
  <c r="A7" i="2"/>
  <c r="CM6" i="2"/>
  <c r="CL6" i="2"/>
  <c r="CK6" i="2"/>
  <c r="CJ6" i="2"/>
  <c r="CI6" i="2"/>
  <c r="CH6" i="2"/>
  <c r="CG6" i="2"/>
  <c r="CE6" i="2"/>
  <c r="CD6" i="2"/>
  <c r="BZ6" i="2"/>
  <c r="BY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Q6" i="2"/>
  <c r="AP6" i="2"/>
  <c r="AO6" i="2"/>
  <c r="AN6" i="2"/>
  <c r="AM6" i="2"/>
  <c r="AL6" i="2"/>
  <c r="AK6" i="2"/>
  <c r="AI6" i="2"/>
  <c r="AH6" i="2"/>
  <c r="AD6" i="2"/>
  <c r="AC6" i="2"/>
  <c r="T6" i="2"/>
  <c r="Q6" i="2"/>
  <c r="P6" i="2"/>
  <c r="O6" i="2"/>
  <c r="L6" i="2"/>
  <c r="J6" i="2"/>
  <c r="G6" i="2"/>
  <c r="F6" i="2"/>
  <c r="D6" i="2"/>
  <c r="B6" i="2"/>
  <c r="A6" i="2"/>
  <c r="CM5" i="2"/>
  <c r="CL5" i="2"/>
  <c r="CK5" i="2"/>
  <c r="CI5" i="2"/>
  <c r="CH5" i="2"/>
  <c r="CG5" i="2"/>
  <c r="CD5" i="2"/>
  <c r="CA5" i="2"/>
  <c r="BY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Q5" i="2"/>
  <c r="AP5" i="2"/>
  <c r="AO5" i="2"/>
  <c r="AM5" i="2"/>
  <c r="AL5" i="2"/>
  <c r="AK5" i="2"/>
  <c r="AH5" i="2"/>
  <c r="AE5" i="2"/>
  <c r="AC5" i="2"/>
  <c r="X5" i="2"/>
  <c r="T5" i="2"/>
  <c r="S5" i="2"/>
  <c r="Q5" i="2"/>
  <c r="P5" i="2"/>
  <c r="N5" i="2"/>
  <c r="J5" i="2"/>
  <c r="G5" i="2"/>
  <c r="F5" i="2"/>
  <c r="D5" i="2"/>
  <c r="B5" i="2"/>
  <c r="A5" i="2"/>
  <c r="CM4" i="2"/>
  <c r="CL4" i="2"/>
  <c r="CK4" i="2"/>
  <c r="CI4" i="2"/>
  <c r="CH4" i="2"/>
  <c r="CG4" i="2"/>
  <c r="CF4" i="2"/>
  <c r="CD4" i="2"/>
  <c r="CA4" i="2"/>
  <c r="BY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Q4" i="2"/>
  <c r="AP4" i="2"/>
  <c r="AO4" i="2"/>
  <c r="AM4" i="2"/>
  <c r="AL4" i="2"/>
  <c r="AK4" i="2"/>
  <c r="AJ4" i="2"/>
  <c r="AH4" i="2"/>
  <c r="AE4" i="2"/>
  <c r="AC4" i="2"/>
  <c r="X4" i="2"/>
  <c r="S4" i="2"/>
  <c r="Q4" i="2"/>
  <c r="P4" i="2"/>
  <c r="N4" i="2"/>
  <c r="J4" i="2"/>
  <c r="G4" i="2"/>
  <c r="F4" i="2"/>
  <c r="D4" i="2"/>
  <c r="B4" i="2"/>
  <c r="A4" i="2"/>
  <c r="CM3" i="2"/>
  <c r="CL3" i="2"/>
  <c r="CK3" i="2"/>
  <c r="CJ3" i="2"/>
  <c r="CH3" i="2"/>
  <c r="CG3" i="2"/>
  <c r="CE3" i="2"/>
  <c r="CD3" i="2"/>
  <c r="CC3" i="2"/>
  <c r="BZ3" i="2"/>
  <c r="BY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Q3" i="2"/>
  <c r="AP3" i="2"/>
  <c r="AO3" i="2"/>
  <c r="AN3" i="2"/>
  <c r="AL3" i="2"/>
  <c r="AK3" i="2"/>
  <c r="AI3" i="2"/>
  <c r="AH3" i="2"/>
  <c r="AG3" i="2"/>
  <c r="AD3" i="2"/>
  <c r="AC3" i="2"/>
  <c r="W3" i="2"/>
  <c r="T3" i="2"/>
  <c r="P3" i="2"/>
  <c r="O3" i="2"/>
  <c r="J3" i="2"/>
  <c r="G3" i="2"/>
  <c r="F3" i="2"/>
  <c r="D3" i="2"/>
  <c r="B3" i="2"/>
  <c r="A3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J2" i="2"/>
  <c r="G2" i="2"/>
  <c r="F2" i="2"/>
  <c r="D2" i="2"/>
  <c r="B2" i="2"/>
  <c r="A2" i="2"/>
  <c r="CH1000" i="1"/>
  <c r="CG1000" i="1"/>
  <c r="CF1000" i="1"/>
  <c r="CE1000" i="1"/>
  <c r="CD1000" i="1"/>
  <c r="CC1000" i="1"/>
  <c r="CB1000" i="1"/>
  <c r="CA1000" i="1"/>
  <c r="BZ1000" i="1"/>
  <c r="BY1000" i="1"/>
  <c r="BR1000" i="1"/>
  <c r="BQ1000" i="1"/>
  <c r="BP1000" i="1"/>
  <c r="BO1000" i="1"/>
  <c r="BN1000" i="1"/>
  <c r="BM1000" i="1"/>
  <c r="BL1000" i="1"/>
  <c r="BK1000" i="1"/>
  <c r="BJ1000" i="1"/>
  <c r="BI1000" i="1"/>
  <c r="L1000" i="1"/>
  <c r="I1000" i="1"/>
  <c r="H1000" i="1"/>
  <c r="E1000" i="1"/>
  <c r="CH999" i="1"/>
  <c r="CG999" i="1"/>
  <c r="CF999" i="1"/>
  <c r="CE999" i="1"/>
  <c r="CD999" i="1"/>
  <c r="CC999" i="1"/>
  <c r="CB999" i="1"/>
  <c r="CA999" i="1"/>
  <c r="BZ999" i="1"/>
  <c r="BY999" i="1"/>
  <c r="BR999" i="1"/>
  <c r="BQ999" i="1"/>
  <c r="BP999" i="1"/>
  <c r="BO999" i="1"/>
  <c r="BN999" i="1"/>
  <c r="BM999" i="1"/>
  <c r="BL999" i="1"/>
  <c r="BK999" i="1"/>
  <c r="BJ999" i="1"/>
  <c r="BI999" i="1"/>
  <c r="L999" i="1"/>
  <c r="I999" i="1"/>
  <c r="H999" i="1"/>
  <c r="E999" i="1"/>
  <c r="CH998" i="1"/>
  <c r="CG998" i="1"/>
  <c r="CF998" i="1"/>
  <c r="CE998" i="1"/>
  <c r="CD998" i="1"/>
  <c r="CC998" i="1"/>
  <c r="CB998" i="1"/>
  <c r="CA998" i="1"/>
  <c r="BZ998" i="1"/>
  <c r="BY998" i="1"/>
  <c r="BR998" i="1"/>
  <c r="BQ998" i="1"/>
  <c r="BP998" i="1"/>
  <c r="BO998" i="1"/>
  <c r="BN998" i="1"/>
  <c r="BM998" i="1"/>
  <c r="BL998" i="1"/>
  <c r="BK998" i="1"/>
  <c r="BJ998" i="1"/>
  <c r="BI998" i="1"/>
  <c r="L998" i="1"/>
  <c r="I998" i="1"/>
  <c r="H998" i="1"/>
  <c r="E998" i="1"/>
  <c r="CH997" i="1"/>
  <c r="CG997" i="1"/>
  <c r="CF997" i="1"/>
  <c r="CE997" i="1"/>
  <c r="CD997" i="1"/>
  <c r="CC997" i="1"/>
  <c r="CB997" i="1"/>
  <c r="CA997" i="1"/>
  <c r="BZ997" i="1"/>
  <c r="BY997" i="1"/>
  <c r="BR997" i="1"/>
  <c r="BQ997" i="1"/>
  <c r="BP997" i="1"/>
  <c r="BO997" i="1"/>
  <c r="BN997" i="1"/>
  <c r="BM997" i="1"/>
  <c r="BL997" i="1"/>
  <c r="BK997" i="1"/>
  <c r="BJ997" i="1"/>
  <c r="BI997" i="1"/>
  <c r="BF997" i="1"/>
  <c r="BE997" i="1"/>
  <c r="BD997" i="1"/>
  <c r="L997" i="1"/>
  <c r="I997" i="1"/>
  <c r="H997" i="1"/>
  <c r="E997" i="1"/>
  <c r="CH996" i="1"/>
  <c r="CG996" i="1"/>
  <c r="CF996" i="1"/>
  <c r="CE996" i="1"/>
  <c r="CD996" i="1"/>
  <c r="CC996" i="1"/>
  <c r="CB996" i="1"/>
  <c r="CA996" i="1"/>
  <c r="BZ996" i="1"/>
  <c r="BY996" i="1"/>
  <c r="BR996" i="1"/>
  <c r="BQ996" i="1"/>
  <c r="BP996" i="1"/>
  <c r="BO996" i="1"/>
  <c r="BN996" i="1"/>
  <c r="BM996" i="1"/>
  <c r="BL996" i="1"/>
  <c r="BK996" i="1"/>
  <c r="BJ996" i="1"/>
  <c r="BI996" i="1"/>
  <c r="BF996" i="1"/>
  <c r="BE996" i="1"/>
  <c r="BD996" i="1"/>
  <c r="L996" i="1"/>
  <c r="I996" i="1"/>
  <c r="H996" i="1"/>
  <c r="E996" i="1"/>
  <c r="CH995" i="1"/>
  <c r="CG995" i="1"/>
  <c r="CF995" i="1"/>
  <c r="CE995" i="1"/>
  <c r="CD995" i="1"/>
  <c r="CC995" i="1"/>
  <c r="CB995" i="1"/>
  <c r="CA995" i="1"/>
  <c r="BZ995" i="1"/>
  <c r="BY995" i="1"/>
  <c r="BR995" i="1"/>
  <c r="BQ995" i="1"/>
  <c r="BP995" i="1"/>
  <c r="BO995" i="1"/>
  <c r="BN995" i="1"/>
  <c r="BM995" i="1"/>
  <c r="BL995" i="1"/>
  <c r="BK995" i="1"/>
  <c r="BJ995" i="1"/>
  <c r="BI995" i="1"/>
  <c r="BF995" i="1"/>
  <c r="BE995" i="1"/>
  <c r="BD995" i="1"/>
  <c r="L995" i="1"/>
  <c r="I995" i="1"/>
  <c r="H995" i="1"/>
  <c r="E995" i="1"/>
  <c r="CH994" i="1"/>
  <c r="CG994" i="1"/>
  <c r="CF994" i="1"/>
  <c r="CE994" i="1"/>
  <c r="CD994" i="1"/>
  <c r="CC994" i="1"/>
  <c r="CB994" i="1"/>
  <c r="CA994" i="1"/>
  <c r="BZ994" i="1"/>
  <c r="BY994" i="1"/>
  <c r="BR994" i="1"/>
  <c r="BQ994" i="1"/>
  <c r="BP994" i="1"/>
  <c r="BO994" i="1"/>
  <c r="BN994" i="1"/>
  <c r="BM994" i="1"/>
  <c r="BL994" i="1"/>
  <c r="BK994" i="1"/>
  <c r="BJ994" i="1"/>
  <c r="BI994" i="1"/>
  <c r="BF994" i="1"/>
  <c r="BE994" i="1"/>
  <c r="BD994" i="1"/>
  <c r="L994" i="1"/>
  <c r="I994" i="1"/>
  <c r="H994" i="1"/>
  <c r="E994" i="1"/>
  <c r="CH993" i="1"/>
  <c r="CG993" i="1"/>
  <c r="CF993" i="1"/>
  <c r="CE993" i="1"/>
  <c r="CD993" i="1"/>
  <c r="CC993" i="1"/>
  <c r="CB993" i="1"/>
  <c r="CA993" i="1"/>
  <c r="BZ993" i="1"/>
  <c r="BY993" i="1"/>
  <c r="BR993" i="1"/>
  <c r="BQ993" i="1"/>
  <c r="BP993" i="1"/>
  <c r="BO993" i="1"/>
  <c r="BN993" i="1"/>
  <c r="BM993" i="1"/>
  <c r="BL993" i="1"/>
  <c r="BK993" i="1"/>
  <c r="BJ993" i="1"/>
  <c r="BI993" i="1"/>
  <c r="BF993" i="1"/>
  <c r="BE993" i="1"/>
  <c r="BD993" i="1"/>
  <c r="L993" i="1"/>
  <c r="I993" i="1"/>
  <c r="H993" i="1"/>
  <c r="E993" i="1"/>
  <c r="CH992" i="1"/>
  <c r="CG992" i="1"/>
  <c r="CF992" i="1"/>
  <c r="CE992" i="1"/>
  <c r="CD992" i="1"/>
  <c r="CC992" i="1"/>
  <c r="CB992" i="1"/>
  <c r="CA992" i="1"/>
  <c r="BZ992" i="1"/>
  <c r="BY992" i="1"/>
  <c r="BR992" i="1"/>
  <c r="BQ992" i="1"/>
  <c r="BP992" i="1"/>
  <c r="BO992" i="1"/>
  <c r="BN992" i="1"/>
  <c r="BM992" i="1"/>
  <c r="BL992" i="1"/>
  <c r="BK992" i="1"/>
  <c r="BJ992" i="1"/>
  <c r="BI992" i="1"/>
  <c r="BF992" i="1"/>
  <c r="BE992" i="1"/>
  <c r="BD992" i="1"/>
  <c r="L992" i="1"/>
  <c r="I992" i="1"/>
  <c r="H992" i="1"/>
  <c r="E992" i="1"/>
  <c r="CH991" i="1"/>
  <c r="CG991" i="1"/>
  <c r="CF991" i="1"/>
  <c r="CE991" i="1"/>
  <c r="CD991" i="1"/>
  <c r="CC991" i="1"/>
  <c r="CB991" i="1"/>
  <c r="CA991" i="1"/>
  <c r="BZ991" i="1"/>
  <c r="BY991" i="1"/>
  <c r="BR991" i="1"/>
  <c r="BQ991" i="1"/>
  <c r="BP991" i="1"/>
  <c r="BO991" i="1"/>
  <c r="BN991" i="1"/>
  <c r="BM991" i="1"/>
  <c r="BL991" i="1"/>
  <c r="BK991" i="1"/>
  <c r="BJ991" i="1"/>
  <c r="BI991" i="1"/>
  <c r="BF991" i="1"/>
  <c r="BE991" i="1"/>
  <c r="BD991" i="1"/>
  <c r="L991" i="1"/>
  <c r="I991" i="1"/>
  <c r="H991" i="1"/>
  <c r="E991" i="1"/>
  <c r="CH990" i="1"/>
  <c r="CG990" i="1"/>
  <c r="CF990" i="1"/>
  <c r="CE990" i="1"/>
  <c r="CD990" i="1"/>
  <c r="CC990" i="1"/>
  <c r="CB990" i="1"/>
  <c r="CA990" i="1"/>
  <c r="BZ990" i="1"/>
  <c r="BY990" i="1"/>
  <c r="BR990" i="1"/>
  <c r="BQ990" i="1"/>
  <c r="BP990" i="1"/>
  <c r="BO990" i="1"/>
  <c r="BN990" i="1"/>
  <c r="BM990" i="1"/>
  <c r="BL990" i="1"/>
  <c r="BK990" i="1"/>
  <c r="BJ990" i="1"/>
  <c r="BI990" i="1"/>
  <c r="BF990" i="1"/>
  <c r="BE990" i="1"/>
  <c r="BD990" i="1"/>
  <c r="L990" i="1"/>
  <c r="I990" i="1"/>
  <c r="H990" i="1"/>
  <c r="E990" i="1"/>
  <c r="CH989" i="1"/>
  <c r="CG989" i="1"/>
  <c r="CF989" i="1"/>
  <c r="CE989" i="1"/>
  <c r="CD989" i="1"/>
  <c r="CC989" i="1"/>
  <c r="CB989" i="1"/>
  <c r="CA989" i="1"/>
  <c r="BZ989" i="1"/>
  <c r="BY989" i="1"/>
  <c r="BR989" i="1"/>
  <c r="BQ989" i="1"/>
  <c r="BP989" i="1"/>
  <c r="BO989" i="1"/>
  <c r="BN989" i="1"/>
  <c r="BM989" i="1"/>
  <c r="BL989" i="1"/>
  <c r="BK989" i="1"/>
  <c r="BJ989" i="1"/>
  <c r="BI989" i="1"/>
  <c r="BF989" i="1"/>
  <c r="BE989" i="1"/>
  <c r="BD989" i="1"/>
  <c r="L989" i="1"/>
  <c r="I989" i="1"/>
  <c r="H989" i="1"/>
  <c r="E989" i="1"/>
  <c r="CH988" i="1"/>
  <c r="CG988" i="1"/>
  <c r="CF988" i="1"/>
  <c r="CE988" i="1"/>
  <c r="CD988" i="1"/>
  <c r="CC988" i="1"/>
  <c r="CB988" i="1"/>
  <c r="CA988" i="1"/>
  <c r="BZ988" i="1"/>
  <c r="BY988" i="1"/>
  <c r="BR988" i="1"/>
  <c r="BQ988" i="1"/>
  <c r="BP988" i="1"/>
  <c r="BO988" i="1"/>
  <c r="BN988" i="1"/>
  <c r="BM988" i="1"/>
  <c r="BL988" i="1"/>
  <c r="BK988" i="1"/>
  <c r="BJ988" i="1"/>
  <c r="BI988" i="1"/>
  <c r="BF988" i="1"/>
  <c r="BE988" i="1"/>
  <c r="BD988" i="1"/>
  <c r="L988" i="1"/>
  <c r="I988" i="1"/>
  <c r="H988" i="1"/>
  <c r="E988" i="1"/>
  <c r="CH987" i="1"/>
  <c r="CG987" i="1"/>
  <c r="CF987" i="1"/>
  <c r="CE987" i="1"/>
  <c r="CD987" i="1"/>
  <c r="CC987" i="1"/>
  <c r="CB987" i="1"/>
  <c r="CA987" i="1"/>
  <c r="BZ987" i="1"/>
  <c r="BY987" i="1"/>
  <c r="BR987" i="1"/>
  <c r="BQ987" i="1"/>
  <c r="BP987" i="1"/>
  <c r="BO987" i="1"/>
  <c r="BN987" i="1"/>
  <c r="BM987" i="1"/>
  <c r="BL987" i="1"/>
  <c r="BK987" i="1"/>
  <c r="BJ987" i="1"/>
  <c r="BI987" i="1"/>
  <c r="BF987" i="1"/>
  <c r="BE987" i="1"/>
  <c r="BD987" i="1"/>
  <c r="L987" i="1"/>
  <c r="I987" i="1"/>
  <c r="H987" i="1"/>
  <c r="E987" i="1"/>
  <c r="CH986" i="1"/>
  <c r="CG986" i="1"/>
  <c r="CF986" i="1"/>
  <c r="CE986" i="1"/>
  <c r="CD986" i="1"/>
  <c r="CC986" i="1"/>
  <c r="CB986" i="1"/>
  <c r="CA986" i="1"/>
  <c r="BZ986" i="1"/>
  <c r="BY986" i="1"/>
  <c r="BR986" i="1"/>
  <c r="BQ986" i="1"/>
  <c r="BP986" i="1"/>
  <c r="BO986" i="1"/>
  <c r="BN986" i="1"/>
  <c r="BM986" i="1"/>
  <c r="BL986" i="1"/>
  <c r="BK986" i="1"/>
  <c r="BJ986" i="1"/>
  <c r="BI986" i="1"/>
  <c r="BF986" i="1"/>
  <c r="BE986" i="1"/>
  <c r="BD986" i="1"/>
  <c r="L986" i="1"/>
  <c r="I986" i="1"/>
  <c r="H986" i="1"/>
  <c r="E986" i="1"/>
  <c r="CH985" i="1"/>
  <c r="CG985" i="1"/>
  <c r="CF985" i="1"/>
  <c r="CE985" i="1"/>
  <c r="CD985" i="1"/>
  <c r="CC985" i="1"/>
  <c r="CB985" i="1"/>
  <c r="CA985" i="1"/>
  <c r="BZ985" i="1"/>
  <c r="BY985" i="1"/>
  <c r="BR985" i="1"/>
  <c r="BQ985" i="1"/>
  <c r="BP985" i="1"/>
  <c r="BO985" i="1"/>
  <c r="BN985" i="1"/>
  <c r="BM985" i="1"/>
  <c r="BL985" i="1"/>
  <c r="BK985" i="1"/>
  <c r="BJ985" i="1"/>
  <c r="BI985" i="1"/>
  <c r="BF985" i="1"/>
  <c r="BE985" i="1"/>
  <c r="BD985" i="1"/>
  <c r="L985" i="1"/>
  <c r="I985" i="1"/>
  <c r="H985" i="1"/>
  <c r="E985" i="1"/>
  <c r="CH984" i="1"/>
  <c r="CG984" i="1"/>
  <c r="CF984" i="1"/>
  <c r="CE984" i="1"/>
  <c r="CD984" i="1"/>
  <c r="CC984" i="1"/>
  <c r="CB984" i="1"/>
  <c r="CA984" i="1"/>
  <c r="BZ984" i="1"/>
  <c r="BY984" i="1"/>
  <c r="BR984" i="1"/>
  <c r="BQ984" i="1"/>
  <c r="BP984" i="1"/>
  <c r="BO984" i="1"/>
  <c r="BN984" i="1"/>
  <c r="BM984" i="1"/>
  <c r="BL984" i="1"/>
  <c r="BK984" i="1"/>
  <c r="BJ984" i="1"/>
  <c r="BI984" i="1"/>
  <c r="BF984" i="1"/>
  <c r="BE984" i="1"/>
  <c r="BD984" i="1"/>
  <c r="L984" i="1"/>
  <c r="I984" i="1"/>
  <c r="H984" i="1"/>
  <c r="E984" i="1"/>
  <c r="CH983" i="1"/>
  <c r="CG983" i="1"/>
  <c r="CF983" i="1"/>
  <c r="CE983" i="1"/>
  <c r="CD983" i="1"/>
  <c r="CC983" i="1"/>
  <c r="CB983" i="1"/>
  <c r="CA983" i="1"/>
  <c r="BZ983" i="1"/>
  <c r="BY983" i="1"/>
  <c r="BR983" i="1"/>
  <c r="BQ983" i="1"/>
  <c r="BP983" i="1"/>
  <c r="BO983" i="1"/>
  <c r="BN983" i="1"/>
  <c r="BM983" i="1"/>
  <c r="BL983" i="1"/>
  <c r="BK983" i="1"/>
  <c r="BJ983" i="1"/>
  <c r="BI983" i="1"/>
  <c r="BF983" i="1"/>
  <c r="BE983" i="1"/>
  <c r="BD983" i="1"/>
  <c r="L983" i="1"/>
  <c r="I983" i="1"/>
  <c r="H983" i="1"/>
  <c r="E983" i="1"/>
  <c r="CH982" i="1"/>
  <c r="CG982" i="1"/>
  <c r="CF982" i="1"/>
  <c r="CE982" i="1"/>
  <c r="CD982" i="1"/>
  <c r="CC982" i="1"/>
  <c r="CB982" i="1"/>
  <c r="CA982" i="1"/>
  <c r="BZ982" i="1"/>
  <c r="BY982" i="1"/>
  <c r="BR982" i="1"/>
  <c r="BQ982" i="1"/>
  <c r="BP982" i="1"/>
  <c r="BO982" i="1"/>
  <c r="BN982" i="1"/>
  <c r="BM982" i="1"/>
  <c r="BL982" i="1"/>
  <c r="BK982" i="1"/>
  <c r="BJ982" i="1"/>
  <c r="BI982" i="1"/>
  <c r="BF982" i="1"/>
  <c r="BE982" i="1"/>
  <c r="BD982" i="1"/>
  <c r="L982" i="1"/>
  <c r="I982" i="1"/>
  <c r="H982" i="1"/>
  <c r="E982" i="1"/>
  <c r="CH981" i="1"/>
  <c r="CG981" i="1"/>
  <c r="CF981" i="1"/>
  <c r="CE981" i="1"/>
  <c r="CD981" i="1"/>
  <c r="CC981" i="1"/>
  <c r="CB981" i="1"/>
  <c r="CA981" i="1"/>
  <c r="BZ981" i="1"/>
  <c r="BY981" i="1"/>
  <c r="BR981" i="1"/>
  <c r="BQ981" i="1"/>
  <c r="BP981" i="1"/>
  <c r="BO981" i="1"/>
  <c r="BN981" i="1"/>
  <c r="BM981" i="1"/>
  <c r="BL981" i="1"/>
  <c r="BK981" i="1"/>
  <c r="BJ981" i="1"/>
  <c r="BI981" i="1"/>
  <c r="BF981" i="1"/>
  <c r="BE981" i="1"/>
  <c r="BD981" i="1"/>
  <c r="L981" i="1"/>
  <c r="I981" i="1"/>
  <c r="H981" i="1"/>
  <c r="E981" i="1"/>
  <c r="CH980" i="1"/>
  <c r="CG980" i="1"/>
  <c r="CF980" i="1"/>
  <c r="CE980" i="1"/>
  <c r="CD980" i="1"/>
  <c r="CC980" i="1"/>
  <c r="CB980" i="1"/>
  <c r="CA980" i="1"/>
  <c r="BZ980" i="1"/>
  <c r="BY980" i="1"/>
  <c r="BR980" i="1"/>
  <c r="BQ980" i="1"/>
  <c r="BP980" i="1"/>
  <c r="BO980" i="1"/>
  <c r="BN980" i="1"/>
  <c r="BM980" i="1"/>
  <c r="BL980" i="1"/>
  <c r="BK980" i="1"/>
  <c r="BJ980" i="1"/>
  <c r="BI980" i="1"/>
  <c r="BF980" i="1"/>
  <c r="BE980" i="1"/>
  <c r="BD980" i="1"/>
  <c r="L980" i="1"/>
  <c r="I980" i="1"/>
  <c r="H980" i="1"/>
  <c r="E980" i="1"/>
  <c r="CH979" i="1"/>
  <c r="CG979" i="1"/>
  <c r="CF979" i="1"/>
  <c r="CE979" i="1"/>
  <c r="CD979" i="1"/>
  <c r="CC979" i="1"/>
  <c r="CB979" i="1"/>
  <c r="CA979" i="1"/>
  <c r="BZ979" i="1"/>
  <c r="BY979" i="1"/>
  <c r="BR979" i="1"/>
  <c r="BQ979" i="1"/>
  <c r="BP979" i="1"/>
  <c r="BO979" i="1"/>
  <c r="BN979" i="1"/>
  <c r="BM979" i="1"/>
  <c r="BL979" i="1"/>
  <c r="BK979" i="1"/>
  <c r="BJ979" i="1"/>
  <c r="BI979" i="1"/>
  <c r="BF979" i="1"/>
  <c r="BE979" i="1"/>
  <c r="BD979" i="1"/>
  <c r="L979" i="1"/>
  <c r="I979" i="1"/>
  <c r="H979" i="1"/>
  <c r="E979" i="1"/>
  <c r="CH978" i="1"/>
  <c r="CG978" i="1"/>
  <c r="CF978" i="1"/>
  <c r="CE978" i="1"/>
  <c r="CD978" i="1"/>
  <c r="CC978" i="1"/>
  <c r="CB978" i="1"/>
  <c r="CA978" i="1"/>
  <c r="BZ978" i="1"/>
  <c r="BY978" i="1"/>
  <c r="BR978" i="1"/>
  <c r="BQ978" i="1"/>
  <c r="BP978" i="1"/>
  <c r="BO978" i="1"/>
  <c r="BN978" i="1"/>
  <c r="BM978" i="1"/>
  <c r="BL978" i="1"/>
  <c r="BK978" i="1"/>
  <c r="BJ978" i="1"/>
  <c r="BI978" i="1"/>
  <c r="BF978" i="1"/>
  <c r="BE978" i="1"/>
  <c r="BD978" i="1"/>
  <c r="L978" i="1"/>
  <c r="I978" i="1"/>
  <c r="H978" i="1"/>
  <c r="E978" i="1"/>
  <c r="CH977" i="1"/>
  <c r="CG977" i="1"/>
  <c r="CF977" i="1"/>
  <c r="CE977" i="1"/>
  <c r="CD977" i="1"/>
  <c r="CC977" i="1"/>
  <c r="CB977" i="1"/>
  <c r="CA977" i="1"/>
  <c r="BZ977" i="1"/>
  <c r="BY977" i="1"/>
  <c r="BR977" i="1"/>
  <c r="BQ977" i="1"/>
  <c r="BP977" i="1"/>
  <c r="BO977" i="1"/>
  <c r="BN977" i="1"/>
  <c r="BM977" i="1"/>
  <c r="BL977" i="1"/>
  <c r="BK977" i="1"/>
  <c r="BJ977" i="1"/>
  <c r="BI977" i="1"/>
  <c r="BF977" i="1"/>
  <c r="BE977" i="1"/>
  <c r="BD977" i="1"/>
  <c r="L977" i="1"/>
  <c r="I977" i="1"/>
  <c r="H977" i="1"/>
  <c r="E977" i="1"/>
  <c r="CH976" i="1"/>
  <c r="CG976" i="1"/>
  <c r="CF976" i="1"/>
  <c r="CE976" i="1"/>
  <c r="CD976" i="1"/>
  <c r="CC976" i="1"/>
  <c r="CB976" i="1"/>
  <c r="CA976" i="1"/>
  <c r="BZ976" i="1"/>
  <c r="BY976" i="1"/>
  <c r="BR976" i="1"/>
  <c r="BQ976" i="1"/>
  <c r="BP976" i="1"/>
  <c r="BO976" i="1"/>
  <c r="BN976" i="1"/>
  <c r="BM976" i="1"/>
  <c r="BL976" i="1"/>
  <c r="BK976" i="1"/>
  <c r="BJ976" i="1"/>
  <c r="BI976" i="1"/>
  <c r="BF976" i="1"/>
  <c r="BE976" i="1"/>
  <c r="BD976" i="1"/>
  <c r="L976" i="1"/>
  <c r="I976" i="1"/>
  <c r="H976" i="1"/>
  <c r="E976" i="1"/>
  <c r="CH975" i="1"/>
  <c r="CG975" i="1"/>
  <c r="CF975" i="1"/>
  <c r="CE975" i="1"/>
  <c r="CD975" i="1"/>
  <c r="CC975" i="1"/>
  <c r="CB975" i="1"/>
  <c r="CA975" i="1"/>
  <c r="BZ975" i="1"/>
  <c r="BY975" i="1"/>
  <c r="BR975" i="1"/>
  <c r="BQ975" i="1"/>
  <c r="BP975" i="1"/>
  <c r="BO975" i="1"/>
  <c r="BN975" i="1"/>
  <c r="BM975" i="1"/>
  <c r="BL975" i="1"/>
  <c r="BK975" i="1"/>
  <c r="BJ975" i="1"/>
  <c r="BI975" i="1"/>
  <c r="BF975" i="1"/>
  <c r="BE975" i="1"/>
  <c r="BD975" i="1"/>
  <c r="L975" i="1"/>
  <c r="I975" i="1"/>
  <c r="H975" i="1"/>
  <c r="E975" i="1"/>
  <c r="CH974" i="1"/>
  <c r="CG974" i="1"/>
  <c r="CF974" i="1"/>
  <c r="CE974" i="1"/>
  <c r="CD974" i="1"/>
  <c r="CC974" i="1"/>
  <c r="CB974" i="1"/>
  <c r="CA974" i="1"/>
  <c r="BZ974" i="1"/>
  <c r="BY974" i="1"/>
  <c r="BR974" i="1"/>
  <c r="BQ974" i="1"/>
  <c r="BP974" i="1"/>
  <c r="BO974" i="1"/>
  <c r="BN974" i="1"/>
  <c r="BM974" i="1"/>
  <c r="BL974" i="1"/>
  <c r="BK974" i="1"/>
  <c r="BJ974" i="1"/>
  <c r="BI974" i="1"/>
  <c r="BF974" i="1"/>
  <c r="BE974" i="1"/>
  <c r="BD974" i="1"/>
  <c r="L974" i="1"/>
  <c r="I974" i="1"/>
  <c r="H974" i="1"/>
  <c r="E974" i="1"/>
  <c r="CH973" i="1"/>
  <c r="CG973" i="1"/>
  <c r="CF973" i="1"/>
  <c r="CE973" i="1"/>
  <c r="CD973" i="1"/>
  <c r="CC973" i="1"/>
  <c r="CB973" i="1"/>
  <c r="CA973" i="1"/>
  <c r="BZ973" i="1"/>
  <c r="BY973" i="1"/>
  <c r="BR973" i="1"/>
  <c r="BQ973" i="1"/>
  <c r="BP973" i="1"/>
  <c r="BO973" i="1"/>
  <c r="BN973" i="1"/>
  <c r="BM973" i="1"/>
  <c r="BL973" i="1"/>
  <c r="BK973" i="1"/>
  <c r="BJ973" i="1"/>
  <c r="BI973" i="1"/>
  <c r="BF973" i="1"/>
  <c r="BE973" i="1"/>
  <c r="BD973" i="1"/>
  <c r="L973" i="1"/>
  <c r="I973" i="1"/>
  <c r="H973" i="1"/>
  <c r="E973" i="1"/>
  <c r="CH972" i="1"/>
  <c r="CG972" i="1"/>
  <c r="CF972" i="1"/>
  <c r="CE972" i="1"/>
  <c r="CD972" i="1"/>
  <c r="CC972" i="1"/>
  <c r="CB972" i="1"/>
  <c r="CA972" i="1"/>
  <c r="BZ972" i="1"/>
  <c r="BY972" i="1"/>
  <c r="BR972" i="1"/>
  <c r="BQ972" i="1"/>
  <c r="BP972" i="1"/>
  <c r="BO972" i="1"/>
  <c r="BN972" i="1"/>
  <c r="BM972" i="1"/>
  <c r="BL972" i="1"/>
  <c r="BK972" i="1"/>
  <c r="BJ972" i="1"/>
  <c r="BI972" i="1"/>
  <c r="BF972" i="1"/>
  <c r="BE972" i="1"/>
  <c r="BD972" i="1"/>
  <c r="L972" i="1"/>
  <c r="I972" i="1"/>
  <c r="H972" i="1"/>
  <c r="E972" i="1"/>
  <c r="CH971" i="1"/>
  <c r="CG971" i="1"/>
  <c r="CF971" i="1"/>
  <c r="CE971" i="1"/>
  <c r="CD971" i="1"/>
  <c r="CC971" i="1"/>
  <c r="CB971" i="1"/>
  <c r="CA971" i="1"/>
  <c r="BZ971" i="1"/>
  <c r="BY971" i="1"/>
  <c r="BR971" i="1"/>
  <c r="BQ971" i="1"/>
  <c r="BP971" i="1"/>
  <c r="BO971" i="1"/>
  <c r="BN971" i="1"/>
  <c r="BM971" i="1"/>
  <c r="BL971" i="1"/>
  <c r="BK971" i="1"/>
  <c r="BJ971" i="1"/>
  <c r="BI971" i="1"/>
  <c r="BF971" i="1"/>
  <c r="BE971" i="1"/>
  <c r="BD971" i="1"/>
  <c r="L971" i="1"/>
  <c r="I971" i="1"/>
  <c r="H971" i="1"/>
  <c r="E971" i="1"/>
  <c r="CH970" i="1"/>
  <c r="CG970" i="1"/>
  <c r="CF970" i="1"/>
  <c r="CE970" i="1"/>
  <c r="CD970" i="1"/>
  <c r="CC970" i="1"/>
  <c r="CB970" i="1"/>
  <c r="CA970" i="1"/>
  <c r="BZ970" i="1"/>
  <c r="BY970" i="1"/>
  <c r="BR970" i="1"/>
  <c r="BQ970" i="1"/>
  <c r="BP970" i="1"/>
  <c r="BO970" i="1"/>
  <c r="BN970" i="1"/>
  <c r="BM970" i="1"/>
  <c r="BL970" i="1"/>
  <c r="BK970" i="1"/>
  <c r="BJ970" i="1"/>
  <c r="BI970" i="1"/>
  <c r="BF970" i="1"/>
  <c r="BE970" i="1"/>
  <c r="BD970" i="1"/>
  <c r="L970" i="1"/>
  <c r="I970" i="1"/>
  <c r="H970" i="1"/>
  <c r="E970" i="1"/>
  <c r="CH969" i="1"/>
  <c r="CG969" i="1"/>
  <c r="CF969" i="1"/>
  <c r="CE969" i="1"/>
  <c r="CD969" i="1"/>
  <c r="CC969" i="1"/>
  <c r="CB969" i="1"/>
  <c r="CA969" i="1"/>
  <c r="BZ969" i="1"/>
  <c r="BY969" i="1"/>
  <c r="BR969" i="1"/>
  <c r="BQ969" i="1"/>
  <c r="BP969" i="1"/>
  <c r="BO969" i="1"/>
  <c r="BN969" i="1"/>
  <c r="BM969" i="1"/>
  <c r="BL969" i="1"/>
  <c r="BK969" i="1"/>
  <c r="BJ969" i="1"/>
  <c r="BI969" i="1"/>
  <c r="BF969" i="1"/>
  <c r="BE969" i="1"/>
  <c r="BD969" i="1"/>
  <c r="L969" i="1"/>
  <c r="I969" i="1"/>
  <c r="H969" i="1"/>
  <c r="E969" i="1"/>
  <c r="CH968" i="1"/>
  <c r="CG968" i="1"/>
  <c r="CF968" i="1"/>
  <c r="CE968" i="1"/>
  <c r="CD968" i="1"/>
  <c r="CC968" i="1"/>
  <c r="CB968" i="1"/>
  <c r="CA968" i="1"/>
  <c r="BZ968" i="1"/>
  <c r="BY968" i="1"/>
  <c r="BR968" i="1"/>
  <c r="BQ968" i="1"/>
  <c r="BP968" i="1"/>
  <c r="BO968" i="1"/>
  <c r="BN968" i="1"/>
  <c r="BM968" i="1"/>
  <c r="BL968" i="1"/>
  <c r="BK968" i="1"/>
  <c r="BJ968" i="1"/>
  <c r="BI968" i="1"/>
  <c r="BF968" i="1"/>
  <c r="BE968" i="1"/>
  <c r="BD968" i="1"/>
  <c r="L968" i="1"/>
  <c r="I968" i="1"/>
  <c r="H968" i="1"/>
  <c r="E968" i="1"/>
  <c r="CH967" i="1"/>
  <c r="CG967" i="1"/>
  <c r="CF967" i="1"/>
  <c r="CE967" i="1"/>
  <c r="CD967" i="1"/>
  <c r="CC967" i="1"/>
  <c r="CB967" i="1"/>
  <c r="CA967" i="1"/>
  <c r="BZ967" i="1"/>
  <c r="BY967" i="1"/>
  <c r="BR967" i="1"/>
  <c r="BQ967" i="1"/>
  <c r="BP967" i="1"/>
  <c r="BO967" i="1"/>
  <c r="BN967" i="1"/>
  <c r="BM967" i="1"/>
  <c r="BL967" i="1"/>
  <c r="BK967" i="1"/>
  <c r="BJ967" i="1"/>
  <c r="BI967" i="1"/>
  <c r="BF967" i="1"/>
  <c r="BE967" i="1"/>
  <c r="BD967" i="1"/>
  <c r="L967" i="1"/>
  <c r="I967" i="1"/>
  <c r="H967" i="1"/>
  <c r="E967" i="1"/>
  <c r="CH966" i="1"/>
  <c r="CG966" i="1"/>
  <c r="CF966" i="1"/>
  <c r="CE966" i="1"/>
  <c r="CD966" i="1"/>
  <c r="CC966" i="1"/>
  <c r="CB966" i="1"/>
  <c r="CA966" i="1"/>
  <c r="BZ966" i="1"/>
  <c r="BY966" i="1"/>
  <c r="BR966" i="1"/>
  <c r="BQ966" i="1"/>
  <c r="BP966" i="1"/>
  <c r="BO966" i="1"/>
  <c r="BN966" i="1"/>
  <c r="BM966" i="1"/>
  <c r="BL966" i="1"/>
  <c r="BK966" i="1"/>
  <c r="BJ966" i="1"/>
  <c r="BI966" i="1"/>
  <c r="BF966" i="1"/>
  <c r="BE966" i="1"/>
  <c r="BD966" i="1"/>
  <c r="L966" i="1"/>
  <c r="I966" i="1"/>
  <c r="H966" i="1"/>
  <c r="E966" i="1"/>
  <c r="CH965" i="1"/>
  <c r="CG965" i="1"/>
  <c r="CF965" i="1"/>
  <c r="CE965" i="1"/>
  <c r="CD965" i="1"/>
  <c r="CC965" i="1"/>
  <c r="CB965" i="1"/>
  <c r="CA965" i="1"/>
  <c r="BZ965" i="1"/>
  <c r="BY965" i="1"/>
  <c r="BX965" i="1"/>
  <c r="BR965" i="1"/>
  <c r="BQ965" i="1"/>
  <c r="BP965" i="1"/>
  <c r="BO965" i="1"/>
  <c r="BN965" i="1"/>
  <c r="BM965" i="1"/>
  <c r="BL965" i="1"/>
  <c r="BK965" i="1"/>
  <c r="BJ965" i="1"/>
  <c r="BI965" i="1"/>
  <c r="BF965" i="1"/>
  <c r="BE965" i="1"/>
  <c r="BD965" i="1"/>
  <c r="L965" i="1"/>
  <c r="I965" i="1"/>
  <c r="H965" i="1"/>
  <c r="E965" i="1"/>
  <c r="CH964" i="1"/>
  <c r="CG964" i="1"/>
  <c r="CF964" i="1"/>
  <c r="CE964" i="1"/>
  <c r="CD964" i="1"/>
  <c r="CC964" i="1"/>
  <c r="CB964" i="1"/>
  <c r="CA964" i="1"/>
  <c r="BZ964" i="1"/>
  <c r="BY964" i="1"/>
  <c r="BR964" i="1"/>
  <c r="BQ964" i="1"/>
  <c r="BP964" i="1"/>
  <c r="BO964" i="1"/>
  <c r="BN964" i="1"/>
  <c r="BM964" i="1"/>
  <c r="BL964" i="1"/>
  <c r="BK964" i="1"/>
  <c r="BJ964" i="1"/>
  <c r="BI964" i="1"/>
  <c r="BF964" i="1"/>
  <c r="BE964" i="1"/>
  <c r="BD964" i="1"/>
  <c r="L964" i="1"/>
  <c r="I964" i="1"/>
  <c r="H964" i="1"/>
  <c r="E964" i="1"/>
  <c r="CH963" i="1"/>
  <c r="CG963" i="1"/>
  <c r="CF963" i="1"/>
  <c r="CE963" i="1"/>
  <c r="CD963" i="1"/>
  <c r="CC963" i="1"/>
  <c r="CB963" i="1"/>
  <c r="CA963" i="1"/>
  <c r="BZ963" i="1"/>
  <c r="BY963" i="1"/>
  <c r="BR963" i="1"/>
  <c r="BQ963" i="1"/>
  <c r="BP963" i="1"/>
  <c r="BO963" i="1"/>
  <c r="BN963" i="1"/>
  <c r="BM963" i="1"/>
  <c r="BL963" i="1"/>
  <c r="BK963" i="1"/>
  <c r="BJ963" i="1"/>
  <c r="BI963" i="1"/>
  <c r="BF963" i="1"/>
  <c r="BE963" i="1"/>
  <c r="BD963" i="1"/>
  <c r="L963" i="1"/>
  <c r="I963" i="1"/>
  <c r="H963" i="1"/>
  <c r="E963" i="1"/>
  <c r="CH962" i="1"/>
  <c r="CG962" i="1"/>
  <c r="CF962" i="1"/>
  <c r="CE962" i="1"/>
  <c r="CD962" i="1"/>
  <c r="CC962" i="1"/>
  <c r="CB962" i="1"/>
  <c r="CA962" i="1"/>
  <c r="BZ962" i="1"/>
  <c r="BY962" i="1"/>
  <c r="BR962" i="1"/>
  <c r="BQ962" i="1"/>
  <c r="BP962" i="1"/>
  <c r="BO962" i="1"/>
  <c r="BN962" i="1"/>
  <c r="BM962" i="1"/>
  <c r="BL962" i="1"/>
  <c r="BK962" i="1"/>
  <c r="BJ962" i="1"/>
  <c r="BI962" i="1"/>
  <c r="BF962" i="1"/>
  <c r="BE962" i="1"/>
  <c r="BD962" i="1"/>
  <c r="L962" i="1"/>
  <c r="I962" i="1"/>
  <c r="H962" i="1"/>
  <c r="E962" i="1"/>
  <c r="CH961" i="1"/>
  <c r="CG961" i="1"/>
  <c r="CF961" i="1"/>
  <c r="CE961" i="1"/>
  <c r="CD961" i="1"/>
  <c r="CC961" i="1"/>
  <c r="CB961" i="1"/>
  <c r="CA961" i="1"/>
  <c r="BZ961" i="1"/>
  <c r="BY961" i="1"/>
  <c r="BR961" i="1"/>
  <c r="BQ961" i="1"/>
  <c r="BP961" i="1"/>
  <c r="BO961" i="1"/>
  <c r="BN961" i="1"/>
  <c r="BM961" i="1"/>
  <c r="BL961" i="1"/>
  <c r="BK961" i="1"/>
  <c r="BJ961" i="1"/>
  <c r="BI961" i="1"/>
  <c r="BF961" i="1"/>
  <c r="BE961" i="1"/>
  <c r="BD961" i="1"/>
  <c r="L961" i="1"/>
  <c r="I961" i="1"/>
  <c r="H961" i="1"/>
  <c r="E961" i="1"/>
  <c r="CH960" i="1"/>
  <c r="CG960" i="1"/>
  <c r="CF960" i="1"/>
  <c r="CE960" i="1"/>
  <c r="CD960" i="1"/>
  <c r="CC960" i="1"/>
  <c r="CB960" i="1"/>
  <c r="CA960" i="1"/>
  <c r="BZ960" i="1"/>
  <c r="BY960" i="1"/>
  <c r="BR960" i="1"/>
  <c r="BQ960" i="1"/>
  <c r="BP960" i="1"/>
  <c r="BO960" i="1"/>
  <c r="BN960" i="1"/>
  <c r="BM960" i="1"/>
  <c r="BL960" i="1"/>
  <c r="BK960" i="1"/>
  <c r="BJ960" i="1"/>
  <c r="BI960" i="1"/>
  <c r="BF960" i="1"/>
  <c r="BE960" i="1"/>
  <c r="BD960" i="1"/>
  <c r="L960" i="1"/>
  <c r="I960" i="1"/>
  <c r="H960" i="1"/>
  <c r="E960" i="1"/>
  <c r="CH959" i="1"/>
  <c r="CG959" i="1"/>
  <c r="CF959" i="1"/>
  <c r="CE959" i="1"/>
  <c r="CD959" i="1"/>
  <c r="CC959" i="1"/>
  <c r="CB959" i="1"/>
  <c r="CA959" i="1"/>
  <c r="BZ959" i="1"/>
  <c r="BY959" i="1"/>
  <c r="BR959" i="1"/>
  <c r="BQ959" i="1"/>
  <c r="BP959" i="1"/>
  <c r="BO959" i="1"/>
  <c r="BN959" i="1"/>
  <c r="BM959" i="1"/>
  <c r="BL959" i="1"/>
  <c r="BK959" i="1"/>
  <c r="BJ959" i="1"/>
  <c r="BI959" i="1"/>
  <c r="BF959" i="1"/>
  <c r="BE959" i="1"/>
  <c r="BD959" i="1"/>
  <c r="L959" i="1"/>
  <c r="I959" i="1"/>
  <c r="H959" i="1"/>
  <c r="E959" i="1"/>
  <c r="CH958" i="1"/>
  <c r="CG958" i="1"/>
  <c r="CF958" i="1"/>
  <c r="CE958" i="1"/>
  <c r="CD958" i="1"/>
  <c r="CC958" i="1"/>
  <c r="CB958" i="1"/>
  <c r="CA958" i="1"/>
  <c r="BZ958" i="1"/>
  <c r="BY958" i="1"/>
  <c r="BR958" i="1"/>
  <c r="BQ958" i="1"/>
  <c r="BP958" i="1"/>
  <c r="BO958" i="1"/>
  <c r="BN958" i="1"/>
  <c r="BM958" i="1"/>
  <c r="BL958" i="1"/>
  <c r="BK958" i="1"/>
  <c r="BJ958" i="1"/>
  <c r="BI958" i="1"/>
  <c r="BF958" i="1"/>
  <c r="BE958" i="1"/>
  <c r="BD958" i="1"/>
  <c r="L958" i="1"/>
  <c r="I958" i="1"/>
  <c r="H958" i="1"/>
  <c r="E958" i="1"/>
  <c r="CH957" i="1"/>
  <c r="CG957" i="1"/>
  <c r="CF957" i="1"/>
  <c r="CE957" i="1"/>
  <c r="CD957" i="1"/>
  <c r="CC957" i="1"/>
  <c r="CB957" i="1"/>
  <c r="CA957" i="1"/>
  <c r="BZ957" i="1"/>
  <c r="BY957" i="1"/>
  <c r="BR957" i="1"/>
  <c r="BQ957" i="1"/>
  <c r="BP957" i="1"/>
  <c r="BO957" i="1"/>
  <c r="BN957" i="1"/>
  <c r="BM957" i="1"/>
  <c r="BL957" i="1"/>
  <c r="BK957" i="1"/>
  <c r="BJ957" i="1"/>
  <c r="BI957" i="1"/>
  <c r="BF957" i="1"/>
  <c r="BE957" i="1"/>
  <c r="BD957" i="1"/>
  <c r="L957" i="1"/>
  <c r="I957" i="1"/>
  <c r="H957" i="1"/>
  <c r="E957" i="1"/>
  <c r="CH956" i="1"/>
  <c r="CG956" i="1"/>
  <c r="CF956" i="1"/>
  <c r="CE956" i="1"/>
  <c r="CD956" i="1"/>
  <c r="CC956" i="1"/>
  <c r="CB956" i="1"/>
  <c r="CA956" i="1"/>
  <c r="BZ956" i="1"/>
  <c r="BY956" i="1"/>
  <c r="BR956" i="1"/>
  <c r="BQ956" i="1"/>
  <c r="BP956" i="1"/>
  <c r="BO956" i="1"/>
  <c r="BN956" i="1"/>
  <c r="BM956" i="1"/>
  <c r="BL956" i="1"/>
  <c r="BK956" i="1"/>
  <c r="BJ956" i="1"/>
  <c r="BI956" i="1"/>
  <c r="BF956" i="1"/>
  <c r="BE956" i="1"/>
  <c r="BD956" i="1"/>
  <c r="L956" i="1"/>
  <c r="I956" i="1"/>
  <c r="H956" i="1"/>
  <c r="E956" i="1"/>
  <c r="CH955" i="1"/>
  <c r="CG955" i="1"/>
  <c r="CF955" i="1"/>
  <c r="CE955" i="1"/>
  <c r="CD955" i="1"/>
  <c r="CC955" i="1"/>
  <c r="CB955" i="1"/>
  <c r="CA955" i="1"/>
  <c r="BZ955" i="1"/>
  <c r="BY955" i="1"/>
  <c r="BR955" i="1"/>
  <c r="BQ955" i="1"/>
  <c r="BP955" i="1"/>
  <c r="BO955" i="1"/>
  <c r="BN955" i="1"/>
  <c r="BM955" i="1"/>
  <c r="BL955" i="1"/>
  <c r="BK955" i="1"/>
  <c r="BJ955" i="1"/>
  <c r="BI955" i="1"/>
  <c r="BF955" i="1"/>
  <c r="BE955" i="1"/>
  <c r="BD955" i="1"/>
  <c r="L955" i="1"/>
  <c r="I955" i="1"/>
  <c r="H955" i="1"/>
  <c r="E955" i="1"/>
  <c r="CH954" i="1"/>
  <c r="CG954" i="1"/>
  <c r="CF954" i="1"/>
  <c r="CE954" i="1"/>
  <c r="CD954" i="1"/>
  <c r="CC954" i="1"/>
  <c r="CB954" i="1"/>
  <c r="CA954" i="1"/>
  <c r="BZ954" i="1"/>
  <c r="BY954" i="1"/>
  <c r="BR954" i="1"/>
  <c r="BQ954" i="1"/>
  <c r="BP954" i="1"/>
  <c r="BO954" i="1"/>
  <c r="BN954" i="1"/>
  <c r="BM954" i="1"/>
  <c r="BL954" i="1"/>
  <c r="BK954" i="1"/>
  <c r="BJ954" i="1"/>
  <c r="BI954" i="1"/>
  <c r="BF954" i="1"/>
  <c r="BE954" i="1"/>
  <c r="BD954" i="1"/>
  <c r="L954" i="1"/>
  <c r="I954" i="1"/>
  <c r="H954" i="1"/>
  <c r="E954" i="1"/>
  <c r="CH953" i="1"/>
  <c r="CG953" i="1"/>
  <c r="CF953" i="1"/>
  <c r="CE953" i="1"/>
  <c r="CD953" i="1"/>
  <c r="CC953" i="1"/>
  <c r="CB953" i="1"/>
  <c r="CA953" i="1"/>
  <c r="BZ953" i="1"/>
  <c r="BY953" i="1"/>
  <c r="BR953" i="1"/>
  <c r="BQ953" i="1"/>
  <c r="BP953" i="1"/>
  <c r="BO953" i="1"/>
  <c r="BN953" i="1"/>
  <c r="BM953" i="1"/>
  <c r="BL953" i="1"/>
  <c r="BK953" i="1"/>
  <c r="BJ953" i="1"/>
  <c r="BI953" i="1"/>
  <c r="BF953" i="1"/>
  <c r="BE953" i="1"/>
  <c r="BD953" i="1"/>
  <c r="L953" i="1"/>
  <c r="I953" i="1"/>
  <c r="H953" i="1"/>
  <c r="E953" i="1"/>
  <c r="CH952" i="1"/>
  <c r="CG952" i="1"/>
  <c r="CF952" i="1"/>
  <c r="CE952" i="1"/>
  <c r="CD952" i="1"/>
  <c r="CC952" i="1"/>
  <c r="CB952" i="1"/>
  <c r="CA952" i="1"/>
  <c r="BZ952" i="1"/>
  <c r="BY952" i="1"/>
  <c r="BR952" i="1"/>
  <c r="BQ952" i="1"/>
  <c r="BP952" i="1"/>
  <c r="BO952" i="1"/>
  <c r="BN952" i="1"/>
  <c r="BM952" i="1"/>
  <c r="BL952" i="1"/>
  <c r="BK952" i="1"/>
  <c r="BJ952" i="1"/>
  <c r="BI952" i="1"/>
  <c r="BF952" i="1"/>
  <c r="BE952" i="1"/>
  <c r="BD952" i="1"/>
  <c r="L952" i="1"/>
  <c r="I952" i="1"/>
  <c r="H952" i="1"/>
  <c r="E952" i="1"/>
  <c r="CH951" i="1"/>
  <c r="CG951" i="1"/>
  <c r="CF951" i="1"/>
  <c r="CE951" i="1"/>
  <c r="CD951" i="1"/>
  <c r="CC951" i="1"/>
  <c r="CB951" i="1"/>
  <c r="CA951" i="1"/>
  <c r="BZ951" i="1"/>
  <c r="BY951" i="1"/>
  <c r="BR951" i="1"/>
  <c r="BQ951" i="1"/>
  <c r="BP951" i="1"/>
  <c r="BO951" i="1"/>
  <c r="BN951" i="1"/>
  <c r="BM951" i="1"/>
  <c r="BL951" i="1"/>
  <c r="BK951" i="1"/>
  <c r="BJ951" i="1"/>
  <c r="BI951" i="1"/>
  <c r="BF951" i="1"/>
  <c r="BE951" i="1"/>
  <c r="BD951" i="1"/>
  <c r="L951" i="1"/>
  <c r="I951" i="1"/>
  <c r="H951" i="1"/>
  <c r="E951" i="1"/>
  <c r="CH950" i="1"/>
  <c r="CG950" i="1"/>
  <c r="CF950" i="1"/>
  <c r="CE950" i="1"/>
  <c r="CD950" i="1"/>
  <c r="CC950" i="1"/>
  <c r="CB950" i="1"/>
  <c r="CA950" i="1"/>
  <c r="BZ950" i="1"/>
  <c r="BY950" i="1"/>
  <c r="BR950" i="1"/>
  <c r="BQ950" i="1"/>
  <c r="BP950" i="1"/>
  <c r="BO950" i="1"/>
  <c r="BN950" i="1"/>
  <c r="BM950" i="1"/>
  <c r="BL950" i="1"/>
  <c r="BK950" i="1"/>
  <c r="BJ950" i="1"/>
  <c r="BI950" i="1"/>
  <c r="BF950" i="1"/>
  <c r="BE950" i="1"/>
  <c r="BD950" i="1"/>
  <c r="L950" i="1"/>
  <c r="I950" i="1"/>
  <c r="H950" i="1"/>
  <c r="E950" i="1"/>
  <c r="CH949" i="1"/>
  <c r="CG949" i="1"/>
  <c r="CF949" i="1"/>
  <c r="CE949" i="1"/>
  <c r="CD949" i="1"/>
  <c r="CC949" i="1"/>
  <c r="CB949" i="1"/>
  <c r="CA949" i="1"/>
  <c r="BZ949" i="1"/>
  <c r="BY949" i="1"/>
  <c r="BR949" i="1"/>
  <c r="BQ949" i="1"/>
  <c r="BP949" i="1"/>
  <c r="BO949" i="1"/>
  <c r="BN949" i="1"/>
  <c r="BM949" i="1"/>
  <c r="BL949" i="1"/>
  <c r="BK949" i="1"/>
  <c r="BJ949" i="1"/>
  <c r="BI949" i="1"/>
  <c r="BF949" i="1"/>
  <c r="BE949" i="1"/>
  <c r="BD949" i="1"/>
  <c r="L949" i="1"/>
  <c r="I949" i="1"/>
  <c r="H949" i="1"/>
  <c r="E949" i="1"/>
  <c r="CH948" i="1"/>
  <c r="CG948" i="1"/>
  <c r="CF948" i="1"/>
  <c r="CE948" i="1"/>
  <c r="CD948" i="1"/>
  <c r="CC948" i="1"/>
  <c r="CB948" i="1"/>
  <c r="CA948" i="1"/>
  <c r="BZ948" i="1"/>
  <c r="BY948" i="1"/>
  <c r="BR948" i="1"/>
  <c r="BQ948" i="1"/>
  <c r="BP948" i="1"/>
  <c r="BO948" i="1"/>
  <c r="BN948" i="1"/>
  <c r="BM948" i="1"/>
  <c r="BL948" i="1"/>
  <c r="BK948" i="1"/>
  <c r="BJ948" i="1"/>
  <c r="BI948" i="1"/>
  <c r="BF948" i="1"/>
  <c r="BE948" i="1"/>
  <c r="BD948" i="1"/>
  <c r="L948" i="1"/>
  <c r="I948" i="1"/>
  <c r="H948" i="1"/>
  <c r="E948" i="1"/>
  <c r="CH947" i="1"/>
  <c r="CG947" i="1"/>
  <c r="CF947" i="1"/>
  <c r="CE947" i="1"/>
  <c r="CD947" i="1"/>
  <c r="CC947" i="1"/>
  <c r="CB947" i="1"/>
  <c r="CA947" i="1"/>
  <c r="BZ947" i="1"/>
  <c r="BY947" i="1"/>
  <c r="BR947" i="1"/>
  <c r="BQ947" i="1"/>
  <c r="BP947" i="1"/>
  <c r="BO947" i="1"/>
  <c r="BN947" i="1"/>
  <c r="BM947" i="1"/>
  <c r="BL947" i="1"/>
  <c r="BK947" i="1"/>
  <c r="BJ947" i="1"/>
  <c r="BI947" i="1"/>
  <c r="BF947" i="1"/>
  <c r="BE947" i="1"/>
  <c r="BD947" i="1"/>
  <c r="L947" i="1"/>
  <c r="I947" i="1"/>
  <c r="H947" i="1"/>
  <c r="E947" i="1"/>
  <c r="CH946" i="1"/>
  <c r="CG946" i="1"/>
  <c r="CF946" i="1"/>
  <c r="CE946" i="1"/>
  <c r="CD946" i="1"/>
  <c r="CC946" i="1"/>
  <c r="CB946" i="1"/>
  <c r="CA946" i="1"/>
  <c r="BZ946" i="1"/>
  <c r="BY946" i="1"/>
  <c r="BR946" i="1"/>
  <c r="BQ946" i="1"/>
  <c r="BP946" i="1"/>
  <c r="BO946" i="1"/>
  <c r="BN946" i="1"/>
  <c r="BM946" i="1"/>
  <c r="BL946" i="1"/>
  <c r="BK946" i="1"/>
  <c r="BJ946" i="1"/>
  <c r="BI946" i="1"/>
  <c r="BF946" i="1"/>
  <c r="BE946" i="1"/>
  <c r="BD946" i="1"/>
  <c r="L946" i="1"/>
  <c r="I946" i="1"/>
  <c r="H946" i="1"/>
  <c r="E946" i="1"/>
  <c r="CH945" i="1"/>
  <c r="CG945" i="1"/>
  <c r="CF945" i="1"/>
  <c r="CE945" i="1"/>
  <c r="CD945" i="1"/>
  <c r="CC945" i="1"/>
  <c r="CB945" i="1"/>
  <c r="CA945" i="1"/>
  <c r="BZ945" i="1"/>
  <c r="BY945" i="1"/>
  <c r="BR945" i="1"/>
  <c r="BQ945" i="1"/>
  <c r="BP945" i="1"/>
  <c r="BO945" i="1"/>
  <c r="BN945" i="1"/>
  <c r="BM945" i="1"/>
  <c r="BL945" i="1"/>
  <c r="BK945" i="1"/>
  <c r="BJ945" i="1"/>
  <c r="BI945" i="1"/>
  <c r="BF945" i="1"/>
  <c r="BE945" i="1"/>
  <c r="BD945" i="1"/>
  <c r="L945" i="1"/>
  <c r="I945" i="1"/>
  <c r="H945" i="1"/>
  <c r="E945" i="1"/>
  <c r="CH944" i="1"/>
  <c r="CG944" i="1"/>
  <c r="CF944" i="1"/>
  <c r="CE944" i="1"/>
  <c r="CD944" i="1"/>
  <c r="CC944" i="1"/>
  <c r="CB944" i="1"/>
  <c r="CA944" i="1"/>
  <c r="BZ944" i="1"/>
  <c r="BY944" i="1"/>
  <c r="BR944" i="1"/>
  <c r="BQ944" i="1"/>
  <c r="BP944" i="1"/>
  <c r="BO944" i="1"/>
  <c r="BN944" i="1"/>
  <c r="BM944" i="1"/>
  <c r="BL944" i="1"/>
  <c r="BK944" i="1"/>
  <c r="BJ944" i="1"/>
  <c r="BI944" i="1"/>
  <c r="BF944" i="1"/>
  <c r="BE944" i="1"/>
  <c r="BD944" i="1"/>
  <c r="L944" i="1"/>
  <c r="I944" i="1"/>
  <c r="H944" i="1"/>
  <c r="E944" i="1"/>
  <c r="CH943" i="1"/>
  <c r="CG943" i="1"/>
  <c r="CF943" i="1"/>
  <c r="CE943" i="1"/>
  <c r="CD943" i="1"/>
  <c r="CC943" i="1"/>
  <c r="CB943" i="1"/>
  <c r="CA943" i="1"/>
  <c r="BZ943" i="1"/>
  <c r="BY943" i="1"/>
  <c r="BR943" i="1"/>
  <c r="BQ943" i="1"/>
  <c r="BP943" i="1"/>
  <c r="BO943" i="1"/>
  <c r="BN943" i="1"/>
  <c r="BM943" i="1"/>
  <c r="BL943" i="1"/>
  <c r="BK943" i="1"/>
  <c r="BJ943" i="1"/>
  <c r="BI943" i="1"/>
  <c r="BF943" i="1"/>
  <c r="BE943" i="1"/>
  <c r="BD943" i="1"/>
  <c r="L943" i="1"/>
  <c r="I943" i="1"/>
  <c r="H943" i="1"/>
  <c r="E943" i="1"/>
  <c r="CH942" i="1"/>
  <c r="CG942" i="1"/>
  <c r="CF942" i="1"/>
  <c r="CE942" i="1"/>
  <c r="CD942" i="1"/>
  <c r="CC942" i="1"/>
  <c r="CB942" i="1"/>
  <c r="CA942" i="1"/>
  <c r="BZ942" i="1"/>
  <c r="BY942" i="1"/>
  <c r="BR942" i="1"/>
  <c r="BQ942" i="1"/>
  <c r="BP942" i="1"/>
  <c r="BO942" i="1"/>
  <c r="BN942" i="1"/>
  <c r="BM942" i="1"/>
  <c r="BL942" i="1"/>
  <c r="BK942" i="1"/>
  <c r="BJ942" i="1"/>
  <c r="BI942" i="1"/>
  <c r="BF942" i="1"/>
  <c r="BE942" i="1"/>
  <c r="BD942" i="1"/>
  <c r="L942" i="1"/>
  <c r="I942" i="1"/>
  <c r="H942" i="1"/>
  <c r="E942" i="1"/>
  <c r="CH941" i="1"/>
  <c r="CG941" i="1"/>
  <c r="CF941" i="1"/>
  <c r="CE941" i="1"/>
  <c r="CD941" i="1"/>
  <c r="CC941" i="1"/>
  <c r="CB941" i="1"/>
  <c r="CA941" i="1"/>
  <c r="BZ941" i="1"/>
  <c r="BY941" i="1"/>
  <c r="BR941" i="1"/>
  <c r="BQ941" i="1"/>
  <c r="BP941" i="1"/>
  <c r="BO941" i="1"/>
  <c r="BN941" i="1"/>
  <c r="BM941" i="1"/>
  <c r="BL941" i="1"/>
  <c r="BK941" i="1"/>
  <c r="BJ941" i="1"/>
  <c r="BI941" i="1"/>
  <c r="BF941" i="1"/>
  <c r="BE941" i="1"/>
  <c r="BD941" i="1"/>
  <c r="L941" i="1"/>
  <c r="I941" i="1"/>
  <c r="H941" i="1"/>
  <c r="E941" i="1"/>
  <c r="CH940" i="1"/>
  <c r="CG940" i="1"/>
  <c r="CF940" i="1"/>
  <c r="CE940" i="1"/>
  <c r="CD940" i="1"/>
  <c r="CC940" i="1"/>
  <c r="CB940" i="1"/>
  <c r="CA940" i="1"/>
  <c r="BZ940" i="1"/>
  <c r="BY940" i="1"/>
  <c r="BR940" i="1"/>
  <c r="BQ940" i="1"/>
  <c r="BP940" i="1"/>
  <c r="BO940" i="1"/>
  <c r="BN940" i="1"/>
  <c r="BM940" i="1"/>
  <c r="BL940" i="1"/>
  <c r="BK940" i="1"/>
  <c r="BJ940" i="1"/>
  <c r="BI940" i="1"/>
  <c r="BF940" i="1"/>
  <c r="BE940" i="1"/>
  <c r="BD940" i="1"/>
  <c r="L940" i="1"/>
  <c r="I940" i="1"/>
  <c r="H940" i="1"/>
  <c r="E940" i="1"/>
  <c r="CH939" i="1"/>
  <c r="CG939" i="1"/>
  <c r="CF939" i="1"/>
  <c r="CE939" i="1"/>
  <c r="CD939" i="1"/>
  <c r="CC939" i="1"/>
  <c r="CB939" i="1"/>
  <c r="CA939" i="1"/>
  <c r="BZ939" i="1"/>
  <c r="BY939" i="1"/>
  <c r="BR939" i="1"/>
  <c r="BQ939" i="1"/>
  <c r="BP939" i="1"/>
  <c r="BO939" i="1"/>
  <c r="BN939" i="1"/>
  <c r="BM939" i="1"/>
  <c r="BL939" i="1"/>
  <c r="BK939" i="1"/>
  <c r="BJ939" i="1"/>
  <c r="BI939" i="1"/>
  <c r="BF939" i="1"/>
  <c r="BE939" i="1"/>
  <c r="BD939" i="1"/>
  <c r="L939" i="1"/>
  <c r="I939" i="1"/>
  <c r="H939" i="1"/>
  <c r="E939" i="1"/>
  <c r="CH938" i="1"/>
  <c r="CG938" i="1"/>
  <c r="CF938" i="1"/>
  <c r="CE938" i="1"/>
  <c r="CD938" i="1"/>
  <c r="CC938" i="1"/>
  <c r="CB938" i="1"/>
  <c r="CA938" i="1"/>
  <c r="BZ938" i="1"/>
  <c r="BY938" i="1"/>
  <c r="BR938" i="1"/>
  <c r="BQ938" i="1"/>
  <c r="BP938" i="1"/>
  <c r="BO938" i="1"/>
  <c r="BN938" i="1"/>
  <c r="BM938" i="1"/>
  <c r="BL938" i="1"/>
  <c r="BK938" i="1"/>
  <c r="BJ938" i="1"/>
  <c r="BI938" i="1"/>
  <c r="BF938" i="1"/>
  <c r="BE938" i="1"/>
  <c r="BD938" i="1"/>
  <c r="L938" i="1"/>
  <c r="I938" i="1"/>
  <c r="H938" i="1"/>
  <c r="E938" i="1"/>
  <c r="CH937" i="1"/>
  <c r="CG937" i="1"/>
  <c r="CF937" i="1"/>
  <c r="CE937" i="1"/>
  <c r="CD937" i="1"/>
  <c r="CC937" i="1"/>
  <c r="CB937" i="1"/>
  <c r="CA937" i="1"/>
  <c r="BZ937" i="1"/>
  <c r="BY937" i="1"/>
  <c r="BR937" i="1"/>
  <c r="BQ937" i="1"/>
  <c r="BP937" i="1"/>
  <c r="BO937" i="1"/>
  <c r="BN937" i="1"/>
  <c r="BM937" i="1"/>
  <c r="BL937" i="1"/>
  <c r="BK937" i="1"/>
  <c r="BJ937" i="1"/>
  <c r="BI937" i="1"/>
  <c r="BF937" i="1"/>
  <c r="BE937" i="1"/>
  <c r="BD937" i="1"/>
  <c r="L937" i="1"/>
  <c r="I937" i="1"/>
  <c r="H937" i="1"/>
  <c r="E937" i="1"/>
  <c r="CH936" i="1"/>
  <c r="CG936" i="1"/>
  <c r="CF936" i="1"/>
  <c r="CE936" i="1"/>
  <c r="CD936" i="1"/>
  <c r="CC936" i="1"/>
  <c r="CB936" i="1"/>
  <c r="CA936" i="1"/>
  <c r="BZ936" i="1"/>
  <c r="BY936" i="1"/>
  <c r="BR936" i="1"/>
  <c r="BQ936" i="1"/>
  <c r="BP936" i="1"/>
  <c r="BO936" i="1"/>
  <c r="BN936" i="1"/>
  <c r="BM936" i="1"/>
  <c r="BL936" i="1"/>
  <c r="BK936" i="1"/>
  <c r="BJ936" i="1"/>
  <c r="BI936" i="1"/>
  <c r="BF936" i="1"/>
  <c r="BE936" i="1"/>
  <c r="BD936" i="1"/>
  <c r="L936" i="1"/>
  <c r="I936" i="1"/>
  <c r="H936" i="1"/>
  <c r="E936" i="1"/>
  <c r="CH935" i="1"/>
  <c r="CG935" i="1"/>
  <c r="CF935" i="1"/>
  <c r="CE935" i="1"/>
  <c r="CD935" i="1"/>
  <c r="CC935" i="1"/>
  <c r="CB935" i="1"/>
  <c r="CA935" i="1"/>
  <c r="BZ935" i="1"/>
  <c r="BY935" i="1"/>
  <c r="BR935" i="1"/>
  <c r="BQ935" i="1"/>
  <c r="BP935" i="1"/>
  <c r="BO935" i="1"/>
  <c r="BN935" i="1"/>
  <c r="BM935" i="1"/>
  <c r="BL935" i="1"/>
  <c r="BK935" i="1"/>
  <c r="BJ935" i="1"/>
  <c r="BI935" i="1"/>
  <c r="BF935" i="1"/>
  <c r="BE935" i="1"/>
  <c r="BD935" i="1"/>
  <c r="L935" i="1"/>
  <c r="I935" i="1"/>
  <c r="H935" i="1"/>
  <c r="E935" i="1"/>
  <c r="CH934" i="1"/>
  <c r="CG934" i="1"/>
  <c r="CF934" i="1"/>
  <c r="CE934" i="1"/>
  <c r="CD934" i="1"/>
  <c r="CC934" i="1"/>
  <c r="CB934" i="1"/>
  <c r="CA934" i="1"/>
  <c r="BZ934" i="1"/>
  <c r="BY934" i="1"/>
  <c r="BR934" i="1"/>
  <c r="BQ934" i="1"/>
  <c r="BP934" i="1"/>
  <c r="BO934" i="1"/>
  <c r="BN934" i="1"/>
  <c r="BM934" i="1"/>
  <c r="BL934" i="1"/>
  <c r="BK934" i="1"/>
  <c r="BJ934" i="1"/>
  <c r="BI934" i="1"/>
  <c r="BF934" i="1"/>
  <c r="BE934" i="1"/>
  <c r="BD934" i="1"/>
  <c r="L934" i="1"/>
  <c r="I934" i="1"/>
  <c r="H934" i="1"/>
  <c r="E934" i="1"/>
  <c r="CH933" i="1"/>
  <c r="CG933" i="1"/>
  <c r="CF933" i="1"/>
  <c r="CE933" i="1"/>
  <c r="CD933" i="1"/>
  <c r="CC933" i="1"/>
  <c r="CB933" i="1"/>
  <c r="CA933" i="1"/>
  <c r="BZ933" i="1"/>
  <c r="BY933" i="1"/>
  <c r="BR933" i="1"/>
  <c r="BQ933" i="1"/>
  <c r="BP933" i="1"/>
  <c r="BO933" i="1"/>
  <c r="BN933" i="1"/>
  <c r="BM933" i="1"/>
  <c r="BL933" i="1"/>
  <c r="BK933" i="1"/>
  <c r="BJ933" i="1"/>
  <c r="BI933" i="1"/>
  <c r="BF933" i="1"/>
  <c r="BE933" i="1"/>
  <c r="BD933" i="1"/>
  <c r="L933" i="1"/>
  <c r="I933" i="1"/>
  <c r="H933" i="1"/>
  <c r="E933" i="1"/>
  <c r="CH932" i="1"/>
  <c r="CG932" i="1"/>
  <c r="CF932" i="1"/>
  <c r="CE932" i="1"/>
  <c r="CD932" i="1"/>
  <c r="CC932" i="1"/>
  <c r="CB932" i="1"/>
  <c r="CA932" i="1"/>
  <c r="BZ932" i="1"/>
  <c r="BY932" i="1"/>
  <c r="BR932" i="1"/>
  <c r="BQ932" i="1"/>
  <c r="BP932" i="1"/>
  <c r="BO932" i="1"/>
  <c r="BN932" i="1"/>
  <c r="BM932" i="1"/>
  <c r="BL932" i="1"/>
  <c r="BK932" i="1"/>
  <c r="BJ932" i="1"/>
  <c r="BI932" i="1"/>
  <c r="BF932" i="1"/>
  <c r="BE932" i="1"/>
  <c r="BD932" i="1"/>
  <c r="L932" i="1"/>
  <c r="I932" i="1"/>
  <c r="H932" i="1"/>
  <c r="E932" i="1"/>
  <c r="CH931" i="1"/>
  <c r="CG931" i="1"/>
  <c r="CF931" i="1"/>
  <c r="CE931" i="1"/>
  <c r="CD931" i="1"/>
  <c r="CC931" i="1"/>
  <c r="CB931" i="1"/>
  <c r="CA931" i="1"/>
  <c r="BZ931" i="1"/>
  <c r="BY931" i="1"/>
  <c r="BR931" i="1"/>
  <c r="BQ931" i="1"/>
  <c r="BP931" i="1"/>
  <c r="BO931" i="1"/>
  <c r="BN931" i="1"/>
  <c r="BM931" i="1"/>
  <c r="BL931" i="1"/>
  <c r="BK931" i="1"/>
  <c r="BJ931" i="1"/>
  <c r="BI931" i="1"/>
  <c r="BF931" i="1"/>
  <c r="BE931" i="1"/>
  <c r="BD931" i="1"/>
  <c r="L931" i="1"/>
  <c r="I931" i="1"/>
  <c r="H931" i="1"/>
  <c r="E931" i="1"/>
  <c r="CH930" i="1"/>
  <c r="CG930" i="1"/>
  <c r="CF930" i="1"/>
  <c r="CE930" i="1"/>
  <c r="CD930" i="1"/>
  <c r="CC930" i="1"/>
  <c r="CB930" i="1"/>
  <c r="CA930" i="1"/>
  <c r="BZ930" i="1"/>
  <c r="BY930" i="1"/>
  <c r="BR930" i="1"/>
  <c r="BQ930" i="1"/>
  <c r="BP930" i="1"/>
  <c r="BO930" i="1"/>
  <c r="BN930" i="1"/>
  <c r="BM930" i="1"/>
  <c r="BL930" i="1"/>
  <c r="BK930" i="1"/>
  <c r="BJ930" i="1"/>
  <c r="BI930" i="1"/>
  <c r="BF930" i="1"/>
  <c r="BE930" i="1"/>
  <c r="BD930" i="1"/>
  <c r="L930" i="1"/>
  <c r="I930" i="1"/>
  <c r="H930" i="1"/>
  <c r="E930" i="1"/>
  <c r="CH929" i="1"/>
  <c r="CG929" i="1"/>
  <c r="CF929" i="1"/>
  <c r="CE929" i="1"/>
  <c r="CD929" i="1"/>
  <c r="CC929" i="1"/>
  <c r="CB929" i="1"/>
  <c r="CA929" i="1"/>
  <c r="BZ929" i="1"/>
  <c r="BY929" i="1"/>
  <c r="BR929" i="1"/>
  <c r="BQ929" i="1"/>
  <c r="BP929" i="1"/>
  <c r="BO929" i="1"/>
  <c r="BN929" i="1"/>
  <c r="BM929" i="1"/>
  <c r="BL929" i="1"/>
  <c r="BK929" i="1"/>
  <c r="BJ929" i="1"/>
  <c r="BI929" i="1"/>
  <c r="BF929" i="1"/>
  <c r="BE929" i="1"/>
  <c r="BD929" i="1"/>
  <c r="L929" i="1"/>
  <c r="I929" i="1"/>
  <c r="H929" i="1"/>
  <c r="E929" i="1"/>
  <c r="CH928" i="1"/>
  <c r="CG928" i="1"/>
  <c r="CF928" i="1"/>
  <c r="CE928" i="1"/>
  <c r="CD928" i="1"/>
  <c r="CC928" i="1"/>
  <c r="CB928" i="1"/>
  <c r="CA928" i="1"/>
  <c r="BZ928" i="1"/>
  <c r="BY928" i="1"/>
  <c r="BR928" i="1"/>
  <c r="BQ928" i="1"/>
  <c r="BP928" i="1"/>
  <c r="BO928" i="1"/>
  <c r="BN928" i="1"/>
  <c r="BM928" i="1"/>
  <c r="BL928" i="1"/>
  <c r="BK928" i="1"/>
  <c r="BJ928" i="1"/>
  <c r="BI928" i="1"/>
  <c r="BF928" i="1"/>
  <c r="BE928" i="1"/>
  <c r="BD928" i="1"/>
  <c r="L928" i="1"/>
  <c r="I928" i="1"/>
  <c r="H928" i="1"/>
  <c r="E928" i="1"/>
  <c r="CH927" i="1"/>
  <c r="CG927" i="1"/>
  <c r="CF927" i="1"/>
  <c r="CE927" i="1"/>
  <c r="CD927" i="1"/>
  <c r="CC927" i="1"/>
  <c r="CB927" i="1"/>
  <c r="CA927" i="1"/>
  <c r="BZ927" i="1"/>
  <c r="BY927" i="1"/>
  <c r="BR927" i="1"/>
  <c r="BQ927" i="1"/>
  <c r="BP927" i="1"/>
  <c r="BO927" i="1"/>
  <c r="BN927" i="1"/>
  <c r="BM927" i="1"/>
  <c r="BL927" i="1"/>
  <c r="BK927" i="1"/>
  <c r="BJ927" i="1"/>
  <c r="BI927" i="1"/>
  <c r="BF927" i="1"/>
  <c r="BE927" i="1"/>
  <c r="BD927" i="1"/>
  <c r="L927" i="1"/>
  <c r="I927" i="1"/>
  <c r="H927" i="1"/>
  <c r="E927" i="1"/>
  <c r="CH926" i="1"/>
  <c r="CG926" i="1"/>
  <c r="CF926" i="1"/>
  <c r="CE926" i="1"/>
  <c r="CD926" i="1"/>
  <c r="CC926" i="1"/>
  <c r="CB926" i="1"/>
  <c r="CA926" i="1"/>
  <c r="BZ926" i="1"/>
  <c r="BY926" i="1"/>
  <c r="BR926" i="1"/>
  <c r="BQ926" i="1"/>
  <c r="BP926" i="1"/>
  <c r="BO926" i="1"/>
  <c r="BN926" i="1"/>
  <c r="BM926" i="1"/>
  <c r="BL926" i="1"/>
  <c r="BK926" i="1"/>
  <c r="BJ926" i="1"/>
  <c r="BI926" i="1"/>
  <c r="BF926" i="1"/>
  <c r="BE926" i="1"/>
  <c r="BD926" i="1"/>
  <c r="L926" i="1"/>
  <c r="I926" i="1"/>
  <c r="H926" i="1"/>
  <c r="E926" i="1"/>
  <c r="CH925" i="1"/>
  <c r="CG925" i="1"/>
  <c r="CF925" i="1"/>
  <c r="CE925" i="1"/>
  <c r="CD925" i="1"/>
  <c r="CC925" i="1"/>
  <c r="CB925" i="1"/>
  <c r="CA925" i="1"/>
  <c r="BZ925" i="1"/>
  <c r="BY925" i="1"/>
  <c r="BR925" i="1"/>
  <c r="BQ925" i="1"/>
  <c r="BP925" i="1"/>
  <c r="BO925" i="1"/>
  <c r="BN925" i="1"/>
  <c r="BM925" i="1"/>
  <c r="BL925" i="1"/>
  <c r="BK925" i="1"/>
  <c r="BJ925" i="1"/>
  <c r="BI925" i="1"/>
  <c r="BF925" i="1"/>
  <c r="BE925" i="1"/>
  <c r="BD925" i="1"/>
  <c r="L925" i="1"/>
  <c r="I925" i="1"/>
  <c r="H925" i="1"/>
  <c r="E925" i="1"/>
  <c r="CH924" i="1"/>
  <c r="CG924" i="1"/>
  <c r="CF924" i="1"/>
  <c r="CE924" i="1"/>
  <c r="CD924" i="1"/>
  <c r="CC924" i="1"/>
  <c r="CB924" i="1"/>
  <c r="CA924" i="1"/>
  <c r="BZ924" i="1"/>
  <c r="BY924" i="1"/>
  <c r="BR924" i="1"/>
  <c r="BQ924" i="1"/>
  <c r="BP924" i="1"/>
  <c r="BO924" i="1"/>
  <c r="BN924" i="1"/>
  <c r="BM924" i="1"/>
  <c r="BL924" i="1"/>
  <c r="BK924" i="1"/>
  <c r="BJ924" i="1"/>
  <c r="BI924" i="1"/>
  <c r="BF924" i="1"/>
  <c r="BE924" i="1"/>
  <c r="BD924" i="1"/>
  <c r="L924" i="1"/>
  <c r="I924" i="1"/>
  <c r="H924" i="1"/>
  <c r="E924" i="1"/>
  <c r="CH923" i="1"/>
  <c r="CG923" i="1"/>
  <c r="CF923" i="1"/>
  <c r="CE923" i="1"/>
  <c r="CD923" i="1"/>
  <c r="CC923" i="1"/>
  <c r="CB923" i="1"/>
  <c r="CA923" i="1"/>
  <c r="BZ923" i="1"/>
  <c r="BY923" i="1"/>
  <c r="BR923" i="1"/>
  <c r="BQ923" i="1"/>
  <c r="BP923" i="1"/>
  <c r="BO923" i="1"/>
  <c r="BN923" i="1"/>
  <c r="BM923" i="1"/>
  <c r="BL923" i="1"/>
  <c r="BK923" i="1"/>
  <c r="BJ923" i="1"/>
  <c r="BI923" i="1"/>
  <c r="BF923" i="1"/>
  <c r="BE923" i="1"/>
  <c r="BD923" i="1"/>
  <c r="L923" i="1"/>
  <c r="I923" i="1"/>
  <c r="H923" i="1"/>
  <c r="E923" i="1"/>
  <c r="CH922" i="1"/>
  <c r="CG922" i="1"/>
  <c r="CF922" i="1"/>
  <c r="CE922" i="1"/>
  <c r="CD922" i="1"/>
  <c r="CC922" i="1"/>
  <c r="CB922" i="1"/>
  <c r="CA922" i="1"/>
  <c r="BZ922" i="1"/>
  <c r="BY922" i="1"/>
  <c r="BR922" i="1"/>
  <c r="BQ922" i="1"/>
  <c r="BP922" i="1"/>
  <c r="BO922" i="1"/>
  <c r="BN922" i="1"/>
  <c r="BM922" i="1"/>
  <c r="BL922" i="1"/>
  <c r="BK922" i="1"/>
  <c r="BJ922" i="1"/>
  <c r="BI922" i="1"/>
  <c r="BF922" i="1"/>
  <c r="BE922" i="1"/>
  <c r="BD922" i="1"/>
  <c r="L922" i="1"/>
  <c r="I922" i="1"/>
  <c r="H922" i="1"/>
  <c r="E922" i="1"/>
  <c r="CH921" i="1"/>
  <c r="CG921" i="1"/>
  <c r="CF921" i="1"/>
  <c r="CE921" i="1"/>
  <c r="CD921" i="1"/>
  <c r="CC921" i="1"/>
  <c r="CB921" i="1"/>
  <c r="CA921" i="1"/>
  <c r="BZ921" i="1"/>
  <c r="BY921" i="1"/>
  <c r="BR921" i="1"/>
  <c r="BQ921" i="1"/>
  <c r="BP921" i="1"/>
  <c r="BO921" i="1"/>
  <c r="BN921" i="1"/>
  <c r="BM921" i="1"/>
  <c r="BL921" i="1"/>
  <c r="BK921" i="1"/>
  <c r="BJ921" i="1"/>
  <c r="BI921" i="1"/>
  <c r="BF921" i="1"/>
  <c r="BE921" i="1"/>
  <c r="BD921" i="1"/>
  <c r="L921" i="1"/>
  <c r="I921" i="1"/>
  <c r="H921" i="1"/>
  <c r="E921" i="1"/>
  <c r="CH920" i="1"/>
  <c r="CG920" i="1"/>
  <c r="CF920" i="1"/>
  <c r="CE920" i="1"/>
  <c r="CD920" i="1"/>
  <c r="CC920" i="1"/>
  <c r="CB920" i="1"/>
  <c r="CA920" i="1"/>
  <c r="BZ920" i="1"/>
  <c r="BY920" i="1"/>
  <c r="BR920" i="1"/>
  <c r="BQ920" i="1"/>
  <c r="BP920" i="1"/>
  <c r="BO920" i="1"/>
  <c r="BN920" i="1"/>
  <c r="BM920" i="1"/>
  <c r="BL920" i="1"/>
  <c r="BK920" i="1"/>
  <c r="BJ920" i="1"/>
  <c r="BI920" i="1"/>
  <c r="BF920" i="1"/>
  <c r="BE920" i="1"/>
  <c r="BD920" i="1"/>
  <c r="L920" i="1"/>
  <c r="I920" i="1"/>
  <c r="H920" i="1"/>
  <c r="E920" i="1"/>
  <c r="CH919" i="1"/>
  <c r="CG919" i="1"/>
  <c r="CF919" i="1"/>
  <c r="CE919" i="1"/>
  <c r="CD919" i="1"/>
  <c r="CC919" i="1"/>
  <c r="CB919" i="1"/>
  <c r="CA919" i="1"/>
  <c r="BZ919" i="1"/>
  <c r="BY919" i="1"/>
  <c r="BR919" i="1"/>
  <c r="BQ919" i="1"/>
  <c r="BP919" i="1"/>
  <c r="BO919" i="1"/>
  <c r="BN919" i="1"/>
  <c r="BM919" i="1"/>
  <c r="BL919" i="1"/>
  <c r="BK919" i="1"/>
  <c r="BJ919" i="1"/>
  <c r="BI919" i="1"/>
  <c r="BF919" i="1"/>
  <c r="BE919" i="1"/>
  <c r="BD919" i="1"/>
  <c r="L919" i="1"/>
  <c r="I919" i="1"/>
  <c r="H919" i="1"/>
  <c r="E919" i="1"/>
  <c r="CH918" i="1"/>
  <c r="CG918" i="1"/>
  <c r="CF918" i="1"/>
  <c r="CE918" i="1"/>
  <c r="CD918" i="1"/>
  <c r="CC918" i="1"/>
  <c r="CB918" i="1"/>
  <c r="CA918" i="1"/>
  <c r="BZ918" i="1"/>
  <c r="BY918" i="1"/>
  <c r="BR918" i="1"/>
  <c r="BQ918" i="1"/>
  <c r="BP918" i="1"/>
  <c r="BO918" i="1"/>
  <c r="BN918" i="1"/>
  <c r="BM918" i="1"/>
  <c r="BL918" i="1"/>
  <c r="BK918" i="1"/>
  <c r="BJ918" i="1"/>
  <c r="BI918" i="1"/>
  <c r="BF918" i="1"/>
  <c r="BE918" i="1"/>
  <c r="BD918" i="1"/>
  <c r="L918" i="1"/>
  <c r="I918" i="1"/>
  <c r="H918" i="1"/>
  <c r="E918" i="1"/>
  <c r="CH917" i="1"/>
  <c r="CG917" i="1"/>
  <c r="CF917" i="1"/>
  <c r="CE917" i="1"/>
  <c r="CD917" i="1"/>
  <c r="CC917" i="1"/>
  <c r="CB917" i="1"/>
  <c r="CA917" i="1"/>
  <c r="BZ917" i="1"/>
  <c r="BY917" i="1"/>
  <c r="BR917" i="1"/>
  <c r="BQ917" i="1"/>
  <c r="BP917" i="1"/>
  <c r="BO917" i="1"/>
  <c r="BN917" i="1"/>
  <c r="BM917" i="1"/>
  <c r="BL917" i="1"/>
  <c r="BK917" i="1"/>
  <c r="BJ917" i="1"/>
  <c r="BI917" i="1"/>
  <c r="BF917" i="1"/>
  <c r="BE917" i="1"/>
  <c r="BD917" i="1"/>
  <c r="L917" i="1"/>
  <c r="I917" i="1"/>
  <c r="H917" i="1"/>
  <c r="E917" i="1"/>
  <c r="CH916" i="1"/>
  <c r="CG916" i="1"/>
  <c r="CF916" i="1"/>
  <c r="CE916" i="1"/>
  <c r="CD916" i="1"/>
  <c r="CC916" i="1"/>
  <c r="CB916" i="1"/>
  <c r="CA916" i="1"/>
  <c r="BZ916" i="1"/>
  <c r="BY916" i="1"/>
  <c r="BR916" i="1"/>
  <c r="BQ916" i="1"/>
  <c r="BP916" i="1"/>
  <c r="BO916" i="1"/>
  <c r="BN916" i="1"/>
  <c r="BM916" i="1"/>
  <c r="BL916" i="1"/>
  <c r="BK916" i="1"/>
  <c r="BJ916" i="1"/>
  <c r="BI916" i="1"/>
  <c r="BF916" i="1"/>
  <c r="BE916" i="1"/>
  <c r="BD916" i="1"/>
  <c r="L916" i="1"/>
  <c r="I916" i="1"/>
  <c r="H916" i="1"/>
  <c r="E916" i="1"/>
  <c r="CH915" i="1"/>
  <c r="CG915" i="1"/>
  <c r="CF915" i="1"/>
  <c r="CE915" i="1"/>
  <c r="CD915" i="1"/>
  <c r="CC915" i="1"/>
  <c r="CB915" i="1"/>
  <c r="CA915" i="1"/>
  <c r="BZ915" i="1"/>
  <c r="BY915" i="1"/>
  <c r="BR915" i="1"/>
  <c r="BQ915" i="1"/>
  <c r="BP915" i="1"/>
  <c r="BO915" i="1"/>
  <c r="BN915" i="1"/>
  <c r="BM915" i="1"/>
  <c r="BL915" i="1"/>
  <c r="BK915" i="1"/>
  <c r="BJ915" i="1"/>
  <c r="BI915" i="1"/>
  <c r="BF915" i="1"/>
  <c r="BE915" i="1"/>
  <c r="BD915" i="1"/>
  <c r="L915" i="1"/>
  <c r="I915" i="1"/>
  <c r="H915" i="1"/>
  <c r="E915" i="1"/>
  <c r="CH914" i="1"/>
  <c r="CG914" i="1"/>
  <c r="CF914" i="1"/>
  <c r="CE914" i="1"/>
  <c r="CD914" i="1"/>
  <c r="CC914" i="1"/>
  <c r="CB914" i="1"/>
  <c r="CA914" i="1"/>
  <c r="BZ914" i="1"/>
  <c r="BY914" i="1"/>
  <c r="BR914" i="1"/>
  <c r="BQ914" i="1"/>
  <c r="BP914" i="1"/>
  <c r="BO914" i="1"/>
  <c r="BN914" i="1"/>
  <c r="BM914" i="1"/>
  <c r="BL914" i="1"/>
  <c r="BK914" i="1"/>
  <c r="BJ914" i="1"/>
  <c r="BI914" i="1"/>
  <c r="BF914" i="1"/>
  <c r="BE914" i="1"/>
  <c r="BD914" i="1"/>
  <c r="L914" i="1"/>
  <c r="I914" i="1"/>
  <c r="H914" i="1"/>
  <c r="E914" i="1"/>
  <c r="CH913" i="1"/>
  <c r="CG913" i="1"/>
  <c r="CF913" i="1"/>
  <c r="CE913" i="1"/>
  <c r="CD913" i="1"/>
  <c r="CC913" i="1"/>
  <c r="CB913" i="1"/>
  <c r="CA913" i="1"/>
  <c r="BZ913" i="1"/>
  <c r="BY913" i="1"/>
  <c r="BR913" i="1"/>
  <c r="BQ913" i="1"/>
  <c r="BP913" i="1"/>
  <c r="BO913" i="1"/>
  <c r="BN913" i="1"/>
  <c r="BM913" i="1"/>
  <c r="BL913" i="1"/>
  <c r="BK913" i="1"/>
  <c r="BJ913" i="1"/>
  <c r="BI913" i="1"/>
  <c r="BF913" i="1"/>
  <c r="BE913" i="1"/>
  <c r="BD913" i="1"/>
  <c r="L913" i="1"/>
  <c r="I913" i="1"/>
  <c r="H913" i="1"/>
  <c r="E913" i="1"/>
  <c r="CH912" i="1"/>
  <c r="CG912" i="1"/>
  <c r="CF912" i="1"/>
  <c r="CE912" i="1"/>
  <c r="CD912" i="1"/>
  <c r="CC912" i="1"/>
  <c r="CB912" i="1"/>
  <c r="CA912" i="1"/>
  <c r="BZ912" i="1"/>
  <c r="BY912" i="1"/>
  <c r="BR912" i="1"/>
  <c r="BQ912" i="1"/>
  <c r="BP912" i="1"/>
  <c r="BO912" i="1"/>
  <c r="BN912" i="1"/>
  <c r="BM912" i="1"/>
  <c r="BL912" i="1"/>
  <c r="BK912" i="1"/>
  <c r="BJ912" i="1"/>
  <c r="BI912" i="1"/>
  <c r="BF912" i="1"/>
  <c r="BE912" i="1"/>
  <c r="BD912" i="1"/>
  <c r="L912" i="1"/>
  <c r="I912" i="1"/>
  <c r="H912" i="1"/>
  <c r="E912" i="1"/>
  <c r="CH911" i="1"/>
  <c r="CG911" i="1"/>
  <c r="CF911" i="1"/>
  <c r="CE911" i="1"/>
  <c r="CD911" i="1"/>
  <c r="CC911" i="1"/>
  <c r="CB911" i="1"/>
  <c r="CA911" i="1"/>
  <c r="BZ911" i="1"/>
  <c r="BY911" i="1"/>
  <c r="BR911" i="1"/>
  <c r="BQ911" i="1"/>
  <c r="BP911" i="1"/>
  <c r="BO911" i="1"/>
  <c r="BN911" i="1"/>
  <c r="BM911" i="1"/>
  <c r="BL911" i="1"/>
  <c r="BK911" i="1"/>
  <c r="BJ911" i="1"/>
  <c r="BI911" i="1"/>
  <c r="BF911" i="1"/>
  <c r="BE911" i="1"/>
  <c r="BD911" i="1"/>
  <c r="L911" i="1"/>
  <c r="I911" i="1"/>
  <c r="H911" i="1"/>
  <c r="E911" i="1"/>
  <c r="CH910" i="1"/>
  <c r="CG910" i="1"/>
  <c r="CF910" i="1"/>
  <c r="CE910" i="1"/>
  <c r="CD910" i="1"/>
  <c r="CC910" i="1"/>
  <c r="CB910" i="1"/>
  <c r="CA910" i="1"/>
  <c r="BZ910" i="1"/>
  <c r="BY910" i="1"/>
  <c r="BR910" i="1"/>
  <c r="BQ910" i="1"/>
  <c r="BP910" i="1"/>
  <c r="BO910" i="1"/>
  <c r="BN910" i="1"/>
  <c r="BM910" i="1"/>
  <c r="BL910" i="1"/>
  <c r="BK910" i="1"/>
  <c r="BJ910" i="1"/>
  <c r="BI910" i="1"/>
  <c r="BF910" i="1"/>
  <c r="BE910" i="1"/>
  <c r="BD910" i="1"/>
  <c r="L910" i="1"/>
  <c r="I910" i="1"/>
  <c r="H910" i="1"/>
  <c r="E910" i="1"/>
  <c r="CH909" i="1"/>
  <c r="CG909" i="1"/>
  <c r="CF909" i="1"/>
  <c r="CE909" i="1"/>
  <c r="CD909" i="1"/>
  <c r="CC909" i="1"/>
  <c r="CB909" i="1"/>
  <c r="CA909" i="1"/>
  <c r="BZ909" i="1"/>
  <c r="BY909" i="1"/>
  <c r="BR909" i="1"/>
  <c r="BQ909" i="1"/>
  <c r="BP909" i="1"/>
  <c r="BO909" i="1"/>
  <c r="BN909" i="1"/>
  <c r="BM909" i="1"/>
  <c r="BL909" i="1"/>
  <c r="BK909" i="1"/>
  <c r="BJ909" i="1"/>
  <c r="BI909" i="1"/>
  <c r="BF909" i="1"/>
  <c r="BE909" i="1"/>
  <c r="BD909" i="1"/>
  <c r="L909" i="1"/>
  <c r="I909" i="1"/>
  <c r="H909" i="1"/>
  <c r="E909" i="1"/>
  <c r="CH908" i="1"/>
  <c r="CG908" i="1"/>
  <c r="CF908" i="1"/>
  <c r="CE908" i="1"/>
  <c r="CD908" i="1"/>
  <c r="CC908" i="1"/>
  <c r="CB908" i="1"/>
  <c r="CA908" i="1"/>
  <c r="BZ908" i="1"/>
  <c r="BY908" i="1"/>
  <c r="BR908" i="1"/>
  <c r="BQ908" i="1"/>
  <c r="BP908" i="1"/>
  <c r="BO908" i="1"/>
  <c r="BN908" i="1"/>
  <c r="BM908" i="1"/>
  <c r="BL908" i="1"/>
  <c r="BK908" i="1"/>
  <c r="BJ908" i="1"/>
  <c r="BI908" i="1"/>
  <c r="BF908" i="1"/>
  <c r="BE908" i="1"/>
  <c r="BD908" i="1"/>
  <c r="L908" i="1"/>
  <c r="I908" i="1"/>
  <c r="H908" i="1"/>
  <c r="E908" i="1"/>
  <c r="CH907" i="1"/>
  <c r="CG907" i="1"/>
  <c r="CF907" i="1"/>
  <c r="CE907" i="1"/>
  <c r="CD907" i="1"/>
  <c r="CC907" i="1"/>
  <c r="CB907" i="1"/>
  <c r="CA907" i="1"/>
  <c r="BZ907" i="1"/>
  <c r="BY907" i="1"/>
  <c r="BR907" i="1"/>
  <c r="BQ907" i="1"/>
  <c r="BP907" i="1"/>
  <c r="BO907" i="1"/>
  <c r="BN907" i="1"/>
  <c r="BM907" i="1"/>
  <c r="BL907" i="1"/>
  <c r="BK907" i="1"/>
  <c r="BJ907" i="1"/>
  <c r="BI907" i="1"/>
  <c r="BF907" i="1"/>
  <c r="BE907" i="1"/>
  <c r="BD907" i="1"/>
  <c r="L907" i="1"/>
  <c r="I907" i="1"/>
  <c r="H907" i="1"/>
  <c r="E907" i="1"/>
  <c r="CH906" i="1"/>
  <c r="CG906" i="1"/>
  <c r="CF906" i="1"/>
  <c r="CE906" i="1"/>
  <c r="CD906" i="1"/>
  <c r="CC906" i="1"/>
  <c r="CB906" i="1"/>
  <c r="CA906" i="1"/>
  <c r="BZ906" i="1"/>
  <c r="BY906" i="1"/>
  <c r="BR906" i="1"/>
  <c r="BQ906" i="1"/>
  <c r="BP906" i="1"/>
  <c r="BO906" i="1"/>
  <c r="BN906" i="1"/>
  <c r="BM906" i="1"/>
  <c r="BL906" i="1"/>
  <c r="BK906" i="1"/>
  <c r="BJ906" i="1"/>
  <c r="BI906" i="1"/>
  <c r="BF906" i="1"/>
  <c r="BE906" i="1"/>
  <c r="BD906" i="1"/>
  <c r="L906" i="1"/>
  <c r="I906" i="1"/>
  <c r="H906" i="1"/>
  <c r="E906" i="1"/>
  <c r="CH905" i="1"/>
  <c r="CG905" i="1"/>
  <c r="CF905" i="1"/>
  <c r="CE905" i="1"/>
  <c r="CD905" i="1"/>
  <c r="CC905" i="1"/>
  <c r="CB905" i="1"/>
  <c r="CA905" i="1"/>
  <c r="BZ905" i="1"/>
  <c r="BY905" i="1"/>
  <c r="BR905" i="1"/>
  <c r="BQ905" i="1"/>
  <c r="BP905" i="1"/>
  <c r="BO905" i="1"/>
  <c r="BN905" i="1"/>
  <c r="BM905" i="1"/>
  <c r="BL905" i="1"/>
  <c r="BK905" i="1"/>
  <c r="BJ905" i="1"/>
  <c r="BI905" i="1"/>
  <c r="BF905" i="1"/>
  <c r="BE905" i="1"/>
  <c r="BD905" i="1"/>
  <c r="L905" i="1"/>
  <c r="I905" i="1"/>
  <c r="H905" i="1"/>
  <c r="E905" i="1"/>
  <c r="CH904" i="1"/>
  <c r="CG904" i="1"/>
  <c r="CF904" i="1"/>
  <c r="CE904" i="1"/>
  <c r="CD904" i="1"/>
  <c r="CC904" i="1"/>
  <c r="CB904" i="1"/>
  <c r="CA904" i="1"/>
  <c r="BZ904" i="1"/>
  <c r="BY904" i="1"/>
  <c r="BR904" i="1"/>
  <c r="BQ904" i="1"/>
  <c r="BP904" i="1"/>
  <c r="BO904" i="1"/>
  <c r="BN904" i="1"/>
  <c r="BM904" i="1"/>
  <c r="BL904" i="1"/>
  <c r="BK904" i="1"/>
  <c r="BJ904" i="1"/>
  <c r="BI904" i="1"/>
  <c r="BF904" i="1"/>
  <c r="BE904" i="1"/>
  <c r="BD904" i="1"/>
  <c r="L904" i="1"/>
  <c r="I904" i="1"/>
  <c r="H904" i="1"/>
  <c r="E904" i="1"/>
  <c r="CH903" i="1"/>
  <c r="CG903" i="1"/>
  <c r="CF903" i="1"/>
  <c r="CE903" i="1"/>
  <c r="CD903" i="1"/>
  <c r="CC903" i="1"/>
  <c r="CB903" i="1"/>
  <c r="CA903" i="1"/>
  <c r="BZ903" i="1"/>
  <c r="BY903" i="1"/>
  <c r="BR903" i="1"/>
  <c r="BQ903" i="1"/>
  <c r="BP903" i="1"/>
  <c r="BO903" i="1"/>
  <c r="BN903" i="1"/>
  <c r="BM903" i="1"/>
  <c r="BL903" i="1"/>
  <c r="BK903" i="1"/>
  <c r="BJ903" i="1"/>
  <c r="BI903" i="1"/>
  <c r="BF903" i="1"/>
  <c r="BE903" i="1"/>
  <c r="BD903" i="1"/>
  <c r="L903" i="1"/>
  <c r="I903" i="1"/>
  <c r="H903" i="1"/>
  <c r="E903" i="1"/>
  <c r="CH902" i="1"/>
  <c r="CG902" i="1"/>
  <c r="CF902" i="1"/>
  <c r="CE902" i="1"/>
  <c r="CD902" i="1"/>
  <c r="CC902" i="1"/>
  <c r="CB902" i="1"/>
  <c r="CA902" i="1"/>
  <c r="BZ902" i="1"/>
  <c r="BY902" i="1"/>
  <c r="BR902" i="1"/>
  <c r="BQ902" i="1"/>
  <c r="BP902" i="1"/>
  <c r="BO902" i="1"/>
  <c r="BN902" i="1"/>
  <c r="BM902" i="1"/>
  <c r="BL902" i="1"/>
  <c r="BK902" i="1"/>
  <c r="BJ902" i="1"/>
  <c r="BI902" i="1"/>
  <c r="BF902" i="1"/>
  <c r="BE902" i="1"/>
  <c r="BD902" i="1"/>
  <c r="L902" i="1"/>
  <c r="I902" i="1"/>
  <c r="H902" i="1"/>
  <c r="E902" i="1"/>
  <c r="CH901" i="1"/>
  <c r="CG901" i="1"/>
  <c r="CF901" i="1"/>
  <c r="CE901" i="1"/>
  <c r="CD901" i="1"/>
  <c r="CC901" i="1"/>
  <c r="CB901" i="1"/>
  <c r="CA901" i="1"/>
  <c r="BZ901" i="1"/>
  <c r="BY901" i="1"/>
  <c r="BR901" i="1"/>
  <c r="BQ901" i="1"/>
  <c r="BP901" i="1"/>
  <c r="BO901" i="1"/>
  <c r="BN901" i="1"/>
  <c r="BM901" i="1"/>
  <c r="BL901" i="1"/>
  <c r="BK901" i="1"/>
  <c r="BJ901" i="1"/>
  <c r="BI901" i="1"/>
  <c r="BF901" i="1"/>
  <c r="BE901" i="1"/>
  <c r="BD901" i="1"/>
  <c r="L901" i="1"/>
  <c r="I901" i="1"/>
  <c r="H901" i="1"/>
  <c r="E901" i="1"/>
  <c r="CH900" i="1"/>
  <c r="CG900" i="1"/>
  <c r="CF900" i="1"/>
  <c r="CE900" i="1"/>
  <c r="CD900" i="1"/>
  <c r="CC900" i="1"/>
  <c r="CB900" i="1"/>
  <c r="CA900" i="1"/>
  <c r="BZ900" i="1"/>
  <c r="BY900" i="1"/>
  <c r="BR900" i="1"/>
  <c r="BQ900" i="1"/>
  <c r="BP900" i="1"/>
  <c r="BO900" i="1"/>
  <c r="BN900" i="1"/>
  <c r="BM900" i="1"/>
  <c r="BL900" i="1"/>
  <c r="BK900" i="1"/>
  <c r="BJ900" i="1"/>
  <c r="BI900" i="1"/>
  <c r="BF900" i="1"/>
  <c r="BE900" i="1"/>
  <c r="BD900" i="1"/>
  <c r="L900" i="1"/>
  <c r="I900" i="1"/>
  <c r="H900" i="1"/>
  <c r="E900" i="1"/>
  <c r="CH899" i="1"/>
  <c r="CG899" i="1"/>
  <c r="CF899" i="1"/>
  <c r="CE899" i="1"/>
  <c r="CD899" i="1"/>
  <c r="CC899" i="1"/>
  <c r="CB899" i="1"/>
  <c r="CA899" i="1"/>
  <c r="BZ899" i="1"/>
  <c r="BY899" i="1"/>
  <c r="BR899" i="1"/>
  <c r="BQ899" i="1"/>
  <c r="BP899" i="1"/>
  <c r="BO899" i="1"/>
  <c r="BN899" i="1"/>
  <c r="BM899" i="1"/>
  <c r="BL899" i="1"/>
  <c r="BK899" i="1"/>
  <c r="BJ899" i="1"/>
  <c r="BI899" i="1"/>
  <c r="BF899" i="1"/>
  <c r="BE899" i="1"/>
  <c r="BD899" i="1"/>
  <c r="L899" i="1"/>
  <c r="I899" i="1"/>
  <c r="H899" i="1"/>
  <c r="E899" i="1"/>
  <c r="CH898" i="1"/>
  <c r="CG898" i="1"/>
  <c r="CF898" i="1"/>
  <c r="CE898" i="1"/>
  <c r="CD898" i="1"/>
  <c r="CC898" i="1"/>
  <c r="CB898" i="1"/>
  <c r="CA898" i="1"/>
  <c r="BZ898" i="1"/>
  <c r="BY898" i="1"/>
  <c r="BR898" i="1"/>
  <c r="BQ898" i="1"/>
  <c r="BP898" i="1"/>
  <c r="BO898" i="1"/>
  <c r="BN898" i="1"/>
  <c r="BM898" i="1"/>
  <c r="BL898" i="1"/>
  <c r="BK898" i="1"/>
  <c r="BJ898" i="1"/>
  <c r="BI898" i="1"/>
  <c r="BF898" i="1"/>
  <c r="BE898" i="1"/>
  <c r="BD898" i="1"/>
  <c r="L898" i="1"/>
  <c r="I898" i="1"/>
  <c r="H898" i="1"/>
  <c r="E898" i="1"/>
  <c r="CH897" i="1"/>
  <c r="CG897" i="1"/>
  <c r="CF897" i="1"/>
  <c r="CE897" i="1"/>
  <c r="CD897" i="1"/>
  <c r="CC897" i="1"/>
  <c r="CB897" i="1"/>
  <c r="CA897" i="1"/>
  <c r="BZ897" i="1"/>
  <c r="BY897" i="1"/>
  <c r="BR897" i="1"/>
  <c r="BQ897" i="1"/>
  <c r="BP897" i="1"/>
  <c r="BO897" i="1"/>
  <c r="BN897" i="1"/>
  <c r="BM897" i="1"/>
  <c r="BL897" i="1"/>
  <c r="BK897" i="1"/>
  <c r="BJ897" i="1"/>
  <c r="BI897" i="1"/>
  <c r="BF897" i="1"/>
  <c r="BE897" i="1"/>
  <c r="BD897" i="1"/>
  <c r="L897" i="1"/>
  <c r="I897" i="1"/>
  <c r="H897" i="1"/>
  <c r="E897" i="1"/>
  <c r="CH896" i="1"/>
  <c r="CG896" i="1"/>
  <c r="CF896" i="1"/>
  <c r="CE896" i="1"/>
  <c r="CD896" i="1"/>
  <c r="CC896" i="1"/>
  <c r="CB896" i="1"/>
  <c r="CA896" i="1"/>
  <c r="BZ896" i="1"/>
  <c r="BY896" i="1"/>
  <c r="BR896" i="1"/>
  <c r="BQ896" i="1"/>
  <c r="BP896" i="1"/>
  <c r="BO896" i="1"/>
  <c r="BN896" i="1"/>
  <c r="BM896" i="1"/>
  <c r="BL896" i="1"/>
  <c r="BK896" i="1"/>
  <c r="BJ896" i="1"/>
  <c r="BI896" i="1"/>
  <c r="BF896" i="1"/>
  <c r="BE896" i="1"/>
  <c r="BD896" i="1"/>
  <c r="L896" i="1"/>
  <c r="I896" i="1"/>
  <c r="H896" i="1"/>
  <c r="E896" i="1"/>
  <c r="CH895" i="1"/>
  <c r="CG895" i="1"/>
  <c r="CF895" i="1"/>
  <c r="CE895" i="1"/>
  <c r="CD895" i="1"/>
  <c r="CC895" i="1"/>
  <c r="CB895" i="1"/>
  <c r="CA895" i="1"/>
  <c r="BZ895" i="1"/>
  <c r="BY895" i="1"/>
  <c r="BR895" i="1"/>
  <c r="BQ895" i="1"/>
  <c r="BP895" i="1"/>
  <c r="BO895" i="1"/>
  <c r="BN895" i="1"/>
  <c r="BM895" i="1"/>
  <c r="BL895" i="1"/>
  <c r="BK895" i="1"/>
  <c r="BJ895" i="1"/>
  <c r="BI895" i="1"/>
  <c r="BF895" i="1"/>
  <c r="BE895" i="1"/>
  <c r="BD895" i="1"/>
  <c r="L895" i="1"/>
  <c r="I895" i="1"/>
  <c r="H895" i="1"/>
  <c r="E895" i="1"/>
  <c r="CH894" i="1"/>
  <c r="CG894" i="1"/>
  <c r="CF894" i="1"/>
  <c r="CE894" i="1"/>
  <c r="CD894" i="1"/>
  <c r="CC894" i="1"/>
  <c r="CB894" i="1"/>
  <c r="CA894" i="1"/>
  <c r="BZ894" i="1"/>
  <c r="BY894" i="1"/>
  <c r="BR894" i="1"/>
  <c r="BQ894" i="1"/>
  <c r="BP894" i="1"/>
  <c r="BO894" i="1"/>
  <c r="BN894" i="1"/>
  <c r="BM894" i="1"/>
  <c r="BL894" i="1"/>
  <c r="BK894" i="1"/>
  <c r="BJ894" i="1"/>
  <c r="BI894" i="1"/>
  <c r="BF894" i="1"/>
  <c r="BE894" i="1"/>
  <c r="BD894" i="1"/>
  <c r="L894" i="1"/>
  <c r="I894" i="1"/>
  <c r="H894" i="1"/>
  <c r="E894" i="1"/>
  <c r="CH893" i="1"/>
  <c r="CG893" i="1"/>
  <c r="CF893" i="1"/>
  <c r="CE893" i="1"/>
  <c r="CD893" i="1"/>
  <c r="CC893" i="1"/>
  <c r="CB893" i="1"/>
  <c r="CA893" i="1"/>
  <c r="BZ893" i="1"/>
  <c r="BY893" i="1"/>
  <c r="BR893" i="1"/>
  <c r="BQ893" i="1"/>
  <c r="BP893" i="1"/>
  <c r="BO893" i="1"/>
  <c r="BN893" i="1"/>
  <c r="BM893" i="1"/>
  <c r="BL893" i="1"/>
  <c r="BK893" i="1"/>
  <c r="BJ893" i="1"/>
  <c r="BI893" i="1"/>
  <c r="BF893" i="1"/>
  <c r="BE893" i="1"/>
  <c r="BD893" i="1"/>
  <c r="L893" i="1"/>
  <c r="I893" i="1"/>
  <c r="H893" i="1"/>
  <c r="E893" i="1"/>
  <c r="CH892" i="1"/>
  <c r="CG892" i="1"/>
  <c r="CF892" i="1"/>
  <c r="CE892" i="1"/>
  <c r="CD892" i="1"/>
  <c r="CC892" i="1"/>
  <c r="CB892" i="1"/>
  <c r="CA892" i="1"/>
  <c r="BZ892" i="1"/>
  <c r="BY892" i="1"/>
  <c r="BR892" i="1"/>
  <c r="BQ892" i="1"/>
  <c r="BP892" i="1"/>
  <c r="BO892" i="1"/>
  <c r="BN892" i="1"/>
  <c r="BM892" i="1"/>
  <c r="BL892" i="1"/>
  <c r="BK892" i="1"/>
  <c r="BJ892" i="1"/>
  <c r="BI892" i="1"/>
  <c r="BF892" i="1"/>
  <c r="BE892" i="1"/>
  <c r="BD892" i="1"/>
  <c r="L892" i="1"/>
  <c r="I892" i="1"/>
  <c r="H892" i="1"/>
  <c r="E892" i="1"/>
  <c r="CH891" i="1"/>
  <c r="CG891" i="1"/>
  <c r="CF891" i="1"/>
  <c r="CE891" i="1"/>
  <c r="CD891" i="1"/>
  <c r="CC891" i="1"/>
  <c r="CB891" i="1"/>
  <c r="CA891" i="1"/>
  <c r="BZ891" i="1"/>
  <c r="BY891" i="1"/>
  <c r="BR891" i="1"/>
  <c r="BQ891" i="1"/>
  <c r="BP891" i="1"/>
  <c r="BO891" i="1"/>
  <c r="BN891" i="1"/>
  <c r="BM891" i="1"/>
  <c r="BL891" i="1"/>
  <c r="BK891" i="1"/>
  <c r="BJ891" i="1"/>
  <c r="BI891" i="1"/>
  <c r="BF891" i="1"/>
  <c r="BE891" i="1"/>
  <c r="BD891" i="1"/>
  <c r="L891" i="1"/>
  <c r="I891" i="1"/>
  <c r="H891" i="1"/>
  <c r="E891" i="1"/>
  <c r="CH890" i="1"/>
  <c r="CG890" i="1"/>
  <c r="CF890" i="1"/>
  <c r="CE890" i="1"/>
  <c r="CD890" i="1"/>
  <c r="CC890" i="1"/>
  <c r="CB890" i="1"/>
  <c r="CA890" i="1"/>
  <c r="BZ890" i="1"/>
  <c r="BY890" i="1"/>
  <c r="BR890" i="1"/>
  <c r="BQ890" i="1"/>
  <c r="BP890" i="1"/>
  <c r="BO890" i="1"/>
  <c r="BN890" i="1"/>
  <c r="BM890" i="1"/>
  <c r="BL890" i="1"/>
  <c r="BK890" i="1"/>
  <c r="BJ890" i="1"/>
  <c r="BI890" i="1"/>
  <c r="BF890" i="1"/>
  <c r="BE890" i="1"/>
  <c r="BD890" i="1"/>
  <c r="L890" i="1"/>
  <c r="I890" i="1"/>
  <c r="H890" i="1"/>
  <c r="E890" i="1"/>
  <c r="CH889" i="1"/>
  <c r="CG889" i="1"/>
  <c r="CF889" i="1"/>
  <c r="CE889" i="1"/>
  <c r="CD889" i="1"/>
  <c r="CC889" i="1"/>
  <c r="CB889" i="1"/>
  <c r="CA889" i="1"/>
  <c r="BZ889" i="1"/>
  <c r="BY889" i="1"/>
  <c r="BR889" i="1"/>
  <c r="BQ889" i="1"/>
  <c r="BP889" i="1"/>
  <c r="BO889" i="1"/>
  <c r="BN889" i="1"/>
  <c r="BM889" i="1"/>
  <c r="BL889" i="1"/>
  <c r="BK889" i="1"/>
  <c r="BJ889" i="1"/>
  <c r="BI889" i="1"/>
  <c r="BF889" i="1"/>
  <c r="BE889" i="1"/>
  <c r="BD889" i="1"/>
  <c r="L889" i="1"/>
  <c r="I889" i="1"/>
  <c r="H889" i="1"/>
  <c r="E889" i="1"/>
  <c r="CH888" i="1"/>
  <c r="CG888" i="1"/>
  <c r="CF888" i="1"/>
  <c r="CE888" i="1"/>
  <c r="CD888" i="1"/>
  <c r="CC888" i="1"/>
  <c r="CB888" i="1"/>
  <c r="CA888" i="1"/>
  <c r="BZ888" i="1"/>
  <c r="BY888" i="1"/>
  <c r="BR888" i="1"/>
  <c r="BQ888" i="1"/>
  <c r="BP888" i="1"/>
  <c r="BO888" i="1"/>
  <c r="BN888" i="1"/>
  <c r="BM888" i="1"/>
  <c r="BL888" i="1"/>
  <c r="BK888" i="1"/>
  <c r="BJ888" i="1"/>
  <c r="BI888" i="1"/>
  <c r="BF888" i="1"/>
  <c r="BE888" i="1"/>
  <c r="BD888" i="1"/>
  <c r="L888" i="1"/>
  <c r="I888" i="1"/>
  <c r="H888" i="1"/>
  <c r="E888" i="1"/>
  <c r="CH887" i="1"/>
  <c r="CG887" i="1"/>
  <c r="CF887" i="1"/>
  <c r="CE887" i="1"/>
  <c r="CD887" i="1"/>
  <c r="CC887" i="1"/>
  <c r="CB887" i="1"/>
  <c r="CA887" i="1"/>
  <c r="BZ887" i="1"/>
  <c r="BY887" i="1"/>
  <c r="BR887" i="1"/>
  <c r="BQ887" i="1"/>
  <c r="BP887" i="1"/>
  <c r="BO887" i="1"/>
  <c r="BN887" i="1"/>
  <c r="BM887" i="1"/>
  <c r="BL887" i="1"/>
  <c r="BK887" i="1"/>
  <c r="BJ887" i="1"/>
  <c r="BI887" i="1"/>
  <c r="BF887" i="1"/>
  <c r="BE887" i="1"/>
  <c r="BD887" i="1"/>
  <c r="L887" i="1"/>
  <c r="I887" i="1"/>
  <c r="H887" i="1"/>
  <c r="E887" i="1"/>
  <c r="CH886" i="1"/>
  <c r="CG886" i="1"/>
  <c r="CF886" i="1"/>
  <c r="CE886" i="1"/>
  <c r="CD886" i="1"/>
  <c r="CC886" i="1"/>
  <c r="CB886" i="1"/>
  <c r="CA886" i="1"/>
  <c r="BZ886" i="1"/>
  <c r="BY886" i="1"/>
  <c r="BR886" i="1"/>
  <c r="BQ886" i="1"/>
  <c r="BP886" i="1"/>
  <c r="BO886" i="1"/>
  <c r="BN886" i="1"/>
  <c r="BM886" i="1"/>
  <c r="BL886" i="1"/>
  <c r="BK886" i="1"/>
  <c r="BJ886" i="1"/>
  <c r="BI886" i="1"/>
  <c r="BF886" i="1"/>
  <c r="BE886" i="1"/>
  <c r="BD886" i="1"/>
  <c r="L886" i="1"/>
  <c r="I886" i="1"/>
  <c r="H886" i="1"/>
  <c r="E886" i="1"/>
  <c r="CH885" i="1"/>
  <c r="CG885" i="1"/>
  <c r="CF885" i="1"/>
  <c r="CE885" i="1"/>
  <c r="CD885" i="1"/>
  <c r="CC885" i="1"/>
  <c r="CB885" i="1"/>
  <c r="CA885" i="1"/>
  <c r="BZ885" i="1"/>
  <c r="BY885" i="1"/>
  <c r="BR885" i="1"/>
  <c r="BQ885" i="1"/>
  <c r="BP885" i="1"/>
  <c r="BO885" i="1"/>
  <c r="BN885" i="1"/>
  <c r="BM885" i="1"/>
  <c r="BL885" i="1"/>
  <c r="BK885" i="1"/>
  <c r="BJ885" i="1"/>
  <c r="BI885" i="1"/>
  <c r="BF885" i="1"/>
  <c r="BE885" i="1"/>
  <c r="BD885" i="1"/>
  <c r="L885" i="1"/>
  <c r="I885" i="1"/>
  <c r="H885" i="1"/>
  <c r="E885" i="1"/>
  <c r="CH884" i="1"/>
  <c r="CG884" i="1"/>
  <c r="CF884" i="1"/>
  <c r="CE884" i="1"/>
  <c r="CD884" i="1"/>
  <c r="CC884" i="1"/>
  <c r="CB884" i="1"/>
  <c r="CA884" i="1"/>
  <c r="BZ884" i="1"/>
  <c r="BY884" i="1"/>
  <c r="BR884" i="1"/>
  <c r="BQ884" i="1"/>
  <c r="BP884" i="1"/>
  <c r="BO884" i="1"/>
  <c r="BN884" i="1"/>
  <c r="BM884" i="1"/>
  <c r="BL884" i="1"/>
  <c r="BK884" i="1"/>
  <c r="BJ884" i="1"/>
  <c r="BI884" i="1"/>
  <c r="BF884" i="1"/>
  <c r="BE884" i="1"/>
  <c r="BD884" i="1"/>
  <c r="L884" i="1"/>
  <c r="I884" i="1"/>
  <c r="H884" i="1"/>
  <c r="E884" i="1"/>
  <c r="CH883" i="1"/>
  <c r="CG883" i="1"/>
  <c r="CF883" i="1"/>
  <c r="CE883" i="1"/>
  <c r="CD883" i="1"/>
  <c r="CC883" i="1"/>
  <c r="CB883" i="1"/>
  <c r="CA883" i="1"/>
  <c r="BZ883" i="1"/>
  <c r="BY883" i="1"/>
  <c r="BR883" i="1"/>
  <c r="BQ883" i="1"/>
  <c r="BP883" i="1"/>
  <c r="BO883" i="1"/>
  <c r="BN883" i="1"/>
  <c r="BM883" i="1"/>
  <c r="BL883" i="1"/>
  <c r="BK883" i="1"/>
  <c r="BJ883" i="1"/>
  <c r="BI883" i="1"/>
  <c r="BF883" i="1"/>
  <c r="BE883" i="1"/>
  <c r="BD883" i="1"/>
  <c r="L883" i="1"/>
  <c r="I883" i="1"/>
  <c r="H883" i="1"/>
  <c r="E883" i="1"/>
  <c r="CH882" i="1"/>
  <c r="CG882" i="1"/>
  <c r="CF882" i="1"/>
  <c r="CE882" i="1"/>
  <c r="CD882" i="1"/>
  <c r="CC882" i="1"/>
  <c r="CB882" i="1"/>
  <c r="CA882" i="1"/>
  <c r="BZ882" i="1"/>
  <c r="BY882" i="1"/>
  <c r="BR882" i="1"/>
  <c r="BQ882" i="1"/>
  <c r="BP882" i="1"/>
  <c r="BO882" i="1"/>
  <c r="BN882" i="1"/>
  <c r="BM882" i="1"/>
  <c r="BL882" i="1"/>
  <c r="BK882" i="1"/>
  <c r="BJ882" i="1"/>
  <c r="BI882" i="1"/>
  <c r="BF882" i="1"/>
  <c r="BE882" i="1"/>
  <c r="BD882" i="1"/>
  <c r="L882" i="1"/>
  <c r="I882" i="1"/>
  <c r="H882" i="1"/>
  <c r="E882" i="1"/>
  <c r="CH881" i="1"/>
  <c r="CG881" i="1"/>
  <c r="CF881" i="1"/>
  <c r="CE881" i="1"/>
  <c r="CD881" i="1"/>
  <c r="CC881" i="1"/>
  <c r="CB881" i="1"/>
  <c r="CA881" i="1"/>
  <c r="BZ881" i="1"/>
  <c r="BY881" i="1"/>
  <c r="BR881" i="1"/>
  <c r="BQ881" i="1"/>
  <c r="BP881" i="1"/>
  <c r="BO881" i="1"/>
  <c r="BN881" i="1"/>
  <c r="BM881" i="1"/>
  <c r="BL881" i="1"/>
  <c r="BK881" i="1"/>
  <c r="BJ881" i="1"/>
  <c r="BI881" i="1"/>
  <c r="BF881" i="1"/>
  <c r="BE881" i="1"/>
  <c r="BD881" i="1"/>
  <c r="L881" i="1"/>
  <c r="I881" i="1"/>
  <c r="H881" i="1"/>
  <c r="E881" i="1"/>
  <c r="CH880" i="1"/>
  <c r="CG880" i="1"/>
  <c r="CF880" i="1"/>
  <c r="CE880" i="1"/>
  <c r="CD880" i="1"/>
  <c r="CC880" i="1"/>
  <c r="CB880" i="1"/>
  <c r="CA880" i="1"/>
  <c r="BZ880" i="1"/>
  <c r="BY880" i="1"/>
  <c r="BR880" i="1"/>
  <c r="BQ880" i="1"/>
  <c r="BP880" i="1"/>
  <c r="BO880" i="1"/>
  <c r="BN880" i="1"/>
  <c r="BM880" i="1"/>
  <c r="BL880" i="1"/>
  <c r="BK880" i="1"/>
  <c r="BJ880" i="1"/>
  <c r="BI880" i="1"/>
  <c r="BF880" i="1"/>
  <c r="BE880" i="1"/>
  <c r="BD880" i="1"/>
  <c r="L880" i="1"/>
  <c r="I880" i="1"/>
  <c r="H880" i="1"/>
  <c r="E880" i="1"/>
  <c r="CH879" i="1"/>
  <c r="CG879" i="1"/>
  <c r="CF879" i="1"/>
  <c r="CE879" i="1"/>
  <c r="CD879" i="1"/>
  <c r="CC879" i="1"/>
  <c r="CB879" i="1"/>
  <c r="CA879" i="1"/>
  <c r="BZ879" i="1"/>
  <c r="BY879" i="1"/>
  <c r="BR879" i="1"/>
  <c r="BQ879" i="1"/>
  <c r="BP879" i="1"/>
  <c r="BO879" i="1"/>
  <c r="BN879" i="1"/>
  <c r="BM879" i="1"/>
  <c r="BL879" i="1"/>
  <c r="BK879" i="1"/>
  <c r="BJ879" i="1"/>
  <c r="BI879" i="1"/>
  <c r="BF879" i="1"/>
  <c r="BE879" i="1"/>
  <c r="BD879" i="1"/>
  <c r="L879" i="1"/>
  <c r="I879" i="1"/>
  <c r="H879" i="1"/>
  <c r="E879" i="1"/>
  <c r="CH878" i="1"/>
  <c r="CG878" i="1"/>
  <c r="CF878" i="1"/>
  <c r="CE878" i="1"/>
  <c r="CD878" i="1"/>
  <c r="CC878" i="1"/>
  <c r="CB878" i="1"/>
  <c r="CA878" i="1"/>
  <c r="BZ878" i="1"/>
  <c r="BY878" i="1"/>
  <c r="BR878" i="1"/>
  <c r="BQ878" i="1"/>
  <c r="BP878" i="1"/>
  <c r="BO878" i="1"/>
  <c r="BN878" i="1"/>
  <c r="BM878" i="1"/>
  <c r="BL878" i="1"/>
  <c r="BK878" i="1"/>
  <c r="BJ878" i="1"/>
  <c r="BI878" i="1"/>
  <c r="BF878" i="1"/>
  <c r="BE878" i="1"/>
  <c r="BD878" i="1"/>
  <c r="L878" i="1"/>
  <c r="I878" i="1"/>
  <c r="H878" i="1"/>
  <c r="E878" i="1"/>
  <c r="CH877" i="1"/>
  <c r="CG877" i="1"/>
  <c r="CF877" i="1"/>
  <c r="CE877" i="1"/>
  <c r="CD877" i="1"/>
  <c r="CC877" i="1"/>
  <c r="CB877" i="1"/>
  <c r="CA877" i="1"/>
  <c r="BZ877" i="1"/>
  <c r="BY877" i="1"/>
  <c r="BR877" i="1"/>
  <c r="BQ877" i="1"/>
  <c r="BP877" i="1"/>
  <c r="BO877" i="1"/>
  <c r="BN877" i="1"/>
  <c r="BM877" i="1"/>
  <c r="BL877" i="1"/>
  <c r="BK877" i="1"/>
  <c r="BJ877" i="1"/>
  <c r="BI877" i="1"/>
  <c r="BF877" i="1"/>
  <c r="BE877" i="1"/>
  <c r="BD877" i="1"/>
  <c r="L877" i="1"/>
  <c r="I877" i="1"/>
  <c r="H877" i="1"/>
  <c r="E877" i="1"/>
  <c r="CH876" i="1"/>
  <c r="CG876" i="1"/>
  <c r="CF876" i="1"/>
  <c r="CE876" i="1"/>
  <c r="CD876" i="1"/>
  <c r="CC876" i="1"/>
  <c r="CB876" i="1"/>
  <c r="CA876" i="1"/>
  <c r="BZ876" i="1"/>
  <c r="BY876" i="1"/>
  <c r="BR876" i="1"/>
  <c r="BQ876" i="1"/>
  <c r="BP876" i="1"/>
  <c r="BO876" i="1"/>
  <c r="BN876" i="1"/>
  <c r="BM876" i="1"/>
  <c r="BL876" i="1"/>
  <c r="BK876" i="1"/>
  <c r="BJ876" i="1"/>
  <c r="BI876" i="1"/>
  <c r="BF876" i="1"/>
  <c r="BE876" i="1"/>
  <c r="BD876" i="1"/>
  <c r="L876" i="1"/>
  <c r="I876" i="1"/>
  <c r="H876" i="1"/>
  <c r="E876" i="1"/>
  <c r="CH875" i="1"/>
  <c r="CG875" i="1"/>
  <c r="CF875" i="1"/>
  <c r="CE875" i="1"/>
  <c r="CD875" i="1"/>
  <c r="CC875" i="1"/>
  <c r="CB875" i="1"/>
  <c r="CA875" i="1"/>
  <c r="BZ875" i="1"/>
  <c r="BY875" i="1"/>
  <c r="BR875" i="1"/>
  <c r="BQ875" i="1"/>
  <c r="BP875" i="1"/>
  <c r="BO875" i="1"/>
  <c r="BN875" i="1"/>
  <c r="BM875" i="1"/>
  <c r="BL875" i="1"/>
  <c r="BK875" i="1"/>
  <c r="BJ875" i="1"/>
  <c r="BI875" i="1"/>
  <c r="BF875" i="1"/>
  <c r="BE875" i="1"/>
  <c r="BD875" i="1"/>
  <c r="L875" i="1"/>
  <c r="I875" i="1"/>
  <c r="H875" i="1"/>
  <c r="E875" i="1"/>
  <c r="CH874" i="1"/>
  <c r="CG874" i="1"/>
  <c r="CF874" i="1"/>
  <c r="CE874" i="1"/>
  <c r="CD874" i="1"/>
  <c r="CC874" i="1"/>
  <c r="CB874" i="1"/>
  <c r="CA874" i="1"/>
  <c r="BZ874" i="1"/>
  <c r="BY874" i="1"/>
  <c r="BR874" i="1"/>
  <c r="BQ874" i="1"/>
  <c r="BP874" i="1"/>
  <c r="BO874" i="1"/>
  <c r="BN874" i="1"/>
  <c r="BM874" i="1"/>
  <c r="BL874" i="1"/>
  <c r="BK874" i="1"/>
  <c r="BJ874" i="1"/>
  <c r="BI874" i="1"/>
  <c r="BF874" i="1"/>
  <c r="BE874" i="1"/>
  <c r="BD874" i="1"/>
  <c r="L874" i="1"/>
  <c r="I874" i="1"/>
  <c r="H874" i="1"/>
  <c r="E874" i="1"/>
  <c r="CH873" i="1"/>
  <c r="CG873" i="1"/>
  <c r="CF873" i="1"/>
  <c r="CE873" i="1"/>
  <c r="CD873" i="1"/>
  <c r="CC873" i="1"/>
  <c r="CB873" i="1"/>
  <c r="CA873" i="1"/>
  <c r="BZ873" i="1"/>
  <c r="BY873" i="1"/>
  <c r="BR873" i="1"/>
  <c r="BQ873" i="1"/>
  <c r="BP873" i="1"/>
  <c r="BO873" i="1"/>
  <c r="BN873" i="1"/>
  <c r="BM873" i="1"/>
  <c r="BL873" i="1"/>
  <c r="BK873" i="1"/>
  <c r="BJ873" i="1"/>
  <c r="BI873" i="1"/>
  <c r="BF873" i="1"/>
  <c r="BE873" i="1"/>
  <c r="BD873" i="1"/>
  <c r="L873" i="1"/>
  <c r="I873" i="1"/>
  <c r="H873" i="1"/>
  <c r="E873" i="1"/>
  <c r="CH872" i="1"/>
  <c r="CG872" i="1"/>
  <c r="CF872" i="1"/>
  <c r="CE872" i="1"/>
  <c r="CD872" i="1"/>
  <c r="CC872" i="1"/>
  <c r="CB872" i="1"/>
  <c r="CA872" i="1"/>
  <c r="BZ872" i="1"/>
  <c r="BY872" i="1"/>
  <c r="BR872" i="1"/>
  <c r="BQ872" i="1"/>
  <c r="BP872" i="1"/>
  <c r="BO872" i="1"/>
  <c r="BN872" i="1"/>
  <c r="BM872" i="1"/>
  <c r="BL872" i="1"/>
  <c r="BK872" i="1"/>
  <c r="BJ872" i="1"/>
  <c r="BI872" i="1"/>
  <c r="BF872" i="1"/>
  <c r="BE872" i="1"/>
  <c r="BD872" i="1"/>
  <c r="L872" i="1"/>
  <c r="I872" i="1"/>
  <c r="H872" i="1"/>
  <c r="E872" i="1"/>
  <c r="CH871" i="1"/>
  <c r="CG871" i="1"/>
  <c r="CF871" i="1"/>
  <c r="CE871" i="1"/>
  <c r="CD871" i="1"/>
  <c r="CC871" i="1"/>
  <c r="CB871" i="1"/>
  <c r="CA871" i="1"/>
  <c r="BZ871" i="1"/>
  <c r="BY871" i="1"/>
  <c r="BR871" i="1"/>
  <c r="BQ871" i="1"/>
  <c r="BP871" i="1"/>
  <c r="BO871" i="1"/>
  <c r="BN871" i="1"/>
  <c r="BM871" i="1"/>
  <c r="BL871" i="1"/>
  <c r="BK871" i="1"/>
  <c r="BJ871" i="1"/>
  <c r="BI871" i="1"/>
  <c r="BF871" i="1"/>
  <c r="BE871" i="1"/>
  <c r="BD871" i="1"/>
  <c r="L871" i="1"/>
  <c r="I871" i="1"/>
  <c r="H871" i="1"/>
  <c r="E871" i="1"/>
  <c r="CH870" i="1"/>
  <c r="CG870" i="1"/>
  <c r="CF870" i="1"/>
  <c r="CE870" i="1"/>
  <c r="CD870" i="1"/>
  <c r="CC870" i="1"/>
  <c r="CB870" i="1"/>
  <c r="CA870" i="1"/>
  <c r="BZ870" i="1"/>
  <c r="BY870" i="1"/>
  <c r="BR870" i="1"/>
  <c r="BQ870" i="1"/>
  <c r="BP870" i="1"/>
  <c r="BO870" i="1"/>
  <c r="BN870" i="1"/>
  <c r="BM870" i="1"/>
  <c r="BL870" i="1"/>
  <c r="BK870" i="1"/>
  <c r="BJ870" i="1"/>
  <c r="BI870" i="1"/>
  <c r="BF870" i="1"/>
  <c r="BE870" i="1"/>
  <c r="BD870" i="1"/>
  <c r="L870" i="1"/>
  <c r="I870" i="1"/>
  <c r="H870" i="1"/>
  <c r="E870" i="1"/>
  <c r="CH869" i="1"/>
  <c r="CG869" i="1"/>
  <c r="CF869" i="1"/>
  <c r="CE869" i="1"/>
  <c r="CD869" i="1"/>
  <c r="CC869" i="1"/>
  <c r="CB869" i="1"/>
  <c r="CA869" i="1"/>
  <c r="BZ869" i="1"/>
  <c r="BY869" i="1"/>
  <c r="BR869" i="1"/>
  <c r="BQ869" i="1"/>
  <c r="BP869" i="1"/>
  <c r="BO869" i="1"/>
  <c r="BN869" i="1"/>
  <c r="BM869" i="1"/>
  <c r="BL869" i="1"/>
  <c r="BK869" i="1"/>
  <c r="BJ869" i="1"/>
  <c r="BI869" i="1"/>
  <c r="BF869" i="1"/>
  <c r="BE869" i="1"/>
  <c r="BD869" i="1"/>
  <c r="L869" i="1"/>
  <c r="I869" i="1"/>
  <c r="H869" i="1"/>
  <c r="E869" i="1"/>
  <c r="CH868" i="1"/>
  <c r="CG868" i="1"/>
  <c r="CF868" i="1"/>
  <c r="CE868" i="1"/>
  <c r="CD868" i="1"/>
  <c r="CC868" i="1"/>
  <c r="CB868" i="1"/>
  <c r="CA868" i="1"/>
  <c r="BZ868" i="1"/>
  <c r="BY868" i="1"/>
  <c r="BR868" i="1"/>
  <c r="BQ868" i="1"/>
  <c r="BP868" i="1"/>
  <c r="BO868" i="1"/>
  <c r="BN868" i="1"/>
  <c r="BM868" i="1"/>
  <c r="BL868" i="1"/>
  <c r="BK868" i="1"/>
  <c r="BJ868" i="1"/>
  <c r="BI868" i="1"/>
  <c r="BF868" i="1"/>
  <c r="BE868" i="1"/>
  <c r="BD868" i="1"/>
  <c r="L868" i="1"/>
  <c r="I868" i="1"/>
  <c r="H868" i="1"/>
  <c r="E868" i="1"/>
  <c r="CH867" i="1"/>
  <c r="CG867" i="1"/>
  <c r="CF867" i="1"/>
  <c r="CE867" i="1"/>
  <c r="CD867" i="1"/>
  <c r="CC867" i="1"/>
  <c r="CB867" i="1"/>
  <c r="CA867" i="1"/>
  <c r="BZ867" i="1"/>
  <c r="BY867" i="1"/>
  <c r="BR867" i="1"/>
  <c r="BQ867" i="1"/>
  <c r="BP867" i="1"/>
  <c r="BO867" i="1"/>
  <c r="BN867" i="1"/>
  <c r="BM867" i="1"/>
  <c r="BL867" i="1"/>
  <c r="BK867" i="1"/>
  <c r="BJ867" i="1"/>
  <c r="BI867" i="1"/>
  <c r="BF867" i="1"/>
  <c r="BE867" i="1"/>
  <c r="BD867" i="1"/>
  <c r="L867" i="1"/>
  <c r="I867" i="1"/>
  <c r="H867" i="1"/>
  <c r="E867" i="1"/>
  <c r="CH866" i="1"/>
  <c r="CG866" i="1"/>
  <c r="CF866" i="1"/>
  <c r="CE866" i="1"/>
  <c r="CD866" i="1"/>
  <c r="CC866" i="1"/>
  <c r="CB866" i="1"/>
  <c r="CA866" i="1"/>
  <c r="BZ866" i="1"/>
  <c r="BY866" i="1"/>
  <c r="BR866" i="1"/>
  <c r="BQ866" i="1"/>
  <c r="BP866" i="1"/>
  <c r="BO866" i="1"/>
  <c r="BN866" i="1"/>
  <c r="BM866" i="1"/>
  <c r="BL866" i="1"/>
  <c r="BK866" i="1"/>
  <c r="BJ866" i="1"/>
  <c r="BI866" i="1"/>
  <c r="BF866" i="1"/>
  <c r="BE866" i="1"/>
  <c r="BD866" i="1"/>
  <c r="L866" i="1"/>
  <c r="I866" i="1"/>
  <c r="H866" i="1"/>
  <c r="E866" i="1"/>
  <c r="CH865" i="1"/>
  <c r="CG865" i="1"/>
  <c r="CF865" i="1"/>
  <c r="CE865" i="1"/>
  <c r="CD865" i="1"/>
  <c r="CC865" i="1"/>
  <c r="CB865" i="1"/>
  <c r="CA865" i="1"/>
  <c r="BZ865" i="1"/>
  <c r="BY865" i="1"/>
  <c r="BR865" i="1"/>
  <c r="BQ865" i="1"/>
  <c r="BP865" i="1"/>
  <c r="BO865" i="1"/>
  <c r="BN865" i="1"/>
  <c r="BM865" i="1"/>
  <c r="BL865" i="1"/>
  <c r="BK865" i="1"/>
  <c r="BJ865" i="1"/>
  <c r="BI865" i="1"/>
  <c r="BF865" i="1"/>
  <c r="BE865" i="1"/>
  <c r="BD865" i="1"/>
  <c r="L865" i="1"/>
  <c r="I865" i="1"/>
  <c r="H865" i="1"/>
  <c r="E865" i="1"/>
  <c r="CH864" i="1"/>
  <c r="CG864" i="1"/>
  <c r="CF864" i="1"/>
  <c r="CE864" i="1"/>
  <c r="CD864" i="1"/>
  <c r="CC864" i="1"/>
  <c r="CB864" i="1"/>
  <c r="CA864" i="1"/>
  <c r="BZ864" i="1"/>
  <c r="BY864" i="1"/>
  <c r="BR864" i="1"/>
  <c r="BQ864" i="1"/>
  <c r="BP864" i="1"/>
  <c r="BO864" i="1"/>
  <c r="BN864" i="1"/>
  <c r="BM864" i="1"/>
  <c r="BL864" i="1"/>
  <c r="BK864" i="1"/>
  <c r="BJ864" i="1"/>
  <c r="BI864" i="1"/>
  <c r="BF864" i="1"/>
  <c r="BE864" i="1"/>
  <c r="BD864" i="1"/>
  <c r="L864" i="1"/>
  <c r="I864" i="1"/>
  <c r="H864" i="1"/>
  <c r="E864" i="1"/>
  <c r="CH863" i="1"/>
  <c r="CG863" i="1"/>
  <c r="CF863" i="1"/>
  <c r="CE863" i="1"/>
  <c r="CD863" i="1"/>
  <c r="CC863" i="1"/>
  <c r="CB863" i="1"/>
  <c r="CA863" i="1"/>
  <c r="BZ863" i="1"/>
  <c r="BY863" i="1"/>
  <c r="BR863" i="1"/>
  <c r="BQ863" i="1"/>
  <c r="BP863" i="1"/>
  <c r="BO863" i="1"/>
  <c r="BN863" i="1"/>
  <c r="BM863" i="1"/>
  <c r="BL863" i="1"/>
  <c r="BK863" i="1"/>
  <c r="BJ863" i="1"/>
  <c r="BI863" i="1"/>
  <c r="BF863" i="1"/>
  <c r="BE863" i="1"/>
  <c r="BD863" i="1"/>
  <c r="L863" i="1"/>
  <c r="I863" i="1"/>
  <c r="H863" i="1"/>
  <c r="E863" i="1"/>
  <c r="CH862" i="1"/>
  <c r="CG862" i="1"/>
  <c r="CF862" i="1"/>
  <c r="CE862" i="1"/>
  <c r="CD862" i="1"/>
  <c r="CC862" i="1"/>
  <c r="CB862" i="1"/>
  <c r="CA862" i="1"/>
  <c r="BZ862" i="1"/>
  <c r="BY862" i="1"/>
  <c r="BR862" i="1"/>
  <c r="BQ862" i="1"/>
  <c r="BP862" i="1"/>
  <c r="BO862" i="1"/>
  <c r="BN862" i="1"/>
  <c r="BM862" i="1"/>
  <c r="BL862" i="1"/>
  <c r="BK862" i="1"/>
  <c r="BJ862" i="1"/>
  <c r="BI862" i="1"/>
  <c r="BF862" i="1"/>
  <c r="BE862" i="1"/>
  <c r="BD862" i="1"/>
  <c r="L862" i="1"/>
  <c r="I862" i="1"/>
  <c r="H862" i="1"/>
  <c r="E862" i="1"/>
  <c r="CH861" i="1"/>
  <c r="CG861" i="1"/>
  <c r="CF861" i="1"/>
  <c r="CE861" i="1"/>
  <c r="CD861" i="1"/>
  <c r="CC861" i="1"/>
  <c r="CB861" i="1"/>
  <c r="CA861" i="1"/>
  <c r="BZ861" i="1"/>
  <c r="BY861" i="1"/>
  <c r="BR861" i="1"/>
  <c r="BQ861" i="1"/>
  <c r="BP861" i="1"/>
  <c r="BO861" i="1"/>
  <c r="BN861" i="1"/>
  <c r="BM861" i="1"/>
  <c r="BL861" i="1"/>
  <c r="BK861" i="1"/>
  <c r="BJ861" i="1"/>
  <c r="BI861" i="1"/>
  <c r="BF861" i="1"/>
  <c r="BE861" i="1"/>
  <c r="BD861" i="1"/>
  <c r="L861" i="1"/>
  <c r="I861" i="1"/>
  <c r="H861" i="1"/>
  <c r="E861" i="1"/>
  <c r="CH860" i="1"/>
  <c r="CG860" i="1"/>
  <c r="CF860" i="1"/>
  <c r="CE860" i="1"/>
  <c r="CD860" i="1"/>
  <c r="CC860" i="1"/>
  <c r="CB860" i="1"/>
  <c r="CA860" i="1"/>
  <c r="BZ860" i="1"/>
  <c r="BY860" i="1"/>
  <c r="BR860" i="1"/>
  <c r="BQ860" i="1"/>
  <c r="BP860" i="1"/>
  <c r="BO860" i="1"/>
  <c r="BN860" i="1"/>
  <c r="BM860" i="1"/>
  <c r="BL860" i="1"/>
  <c r="BK860" i="1"/>
  <c r="BJ860" i="1"/>
  <c r="BI860" i="1"/>
  <c r="BF860" i="1"/>
  <c r="BE860" i="1"/>
  <c r="BD860" i="1"/>
  <c r="L860" i="1"/>
  <c r="I860" i="1"/>
  <c r="H860" i="1"/>
  <c r="E860" i="1"/>
  <c r="CH859" i="1"/>
  <c r="CG859" i="1"/>
  <c r="CF859" i="1"/>
  <c r="CE859" i="1"/>
  <c r="CD859" i="1"/>
  <c r="CC859" i="1"/>
  <c r="CB859" i="1"/>
  <c r="CA859" i="1"/>
  <c r="BZ859" i="1"/>
  <c r="BY859" i="1"/>
  <c r="BR859" i="1"/>
  <c r="BQ859" i="1"/>
  <c r="BP859" i="1"/>
  <c r="BO859" i="1"/>
  <c r="BN859" i="1"/>
  <c r="BM859" i="1"/>
  <c r="BL859" i="1"/>
  <c r="BK859" i="1"/>
  <c r="BJ859" i="1"/>
  <c r="BI859" i="1"/>
  <c r="BF859" i="1"/>
  <c r="BE859" i="1"/>
  <c r="BD859" i="1"/>
  <c r="L859" i="1"/>
  <c r="I859" i="1"/>
  <c r="H859" i="1"/>
  <c r="E859" i="1"/>
  <c r="CH858" i="1"/>
  <c r="CG858" i="1"/>
  <c r="CF858" i="1"/>
  <c r="CE858" i="1"/>
  <c r="CD858" i="1"/>
  <c r="CC858" i="1"/>
  <c r="CB858" i="1"/>
  <c r="CA858" i="1"/>
  <c r="BZ858" i="1"/>
  <c r="BY858" i="1"/>
  <c r="BR858" i="1"/>
  <c r="BQ858" i="1"/>
  <c r="BP858" i="1"/>
  <c r="BO858" i="1"/>
  <c r="BN858" i="1"/>
  <c r="BM858" i="1"/>
  <c r="BL858" i="1"/>
  <c r="BK858" i="1"/>
  <c r="BJ858" i="1"/>
  <c r="BI858" i="1"/>
  <c r="BF858" i="1"/>
  <c r="BE858" i="1"/>
  <c r="BD858" i="1"/>
  <c r="L858" i="1"/>
  <c r="I858" i="1"/>
  <c r="H858" i="1"/>
  <c r="E858" i="1"/>
  <c r="CH857" i="1"/>
  <c r="CG857" i="1"/>
  <c r="CF857" i="1"/>
  <c r="CE857" i="1"/>
  <c r="CD857" i="1"/>
  <c r="CC857" i="1"/>
  <c r="CB857" i="1"/>
  <c r="CA857" i="1"/>
  <c r="BZ857" i="1"/>
  <c r="BY857" i="1"/>
  <c r="BR857" i="1"/>
  <c r="BQ857" i="1"/>
  <c r="BP857" i="1"/>
  <c r="BO857" i="1"/>
  <c r="BN857" i="1"/>
  <c r="BM857" i="1"/>
  <c r="BL857" i="1"/>
  <c r="BK857" i="1"/>
  <c r="BJ857" i="1"/>
  <c r="BI857" i="1"/>
  <c r="BF857" i="1"/>
  <c r="BE857" i="1"/>
  <c r="BD857" i="1"/>
  <c r="L857" i="1"/>
  <c r="I857" i="1"/>
  <c r="H857" i="1"/>
  <c r="E857" i="1"/>
  <c r="CH856" i="1"/>
  <c r="CG856" i="1"/>
  <c r="CF856" i="1"/>
  <c r="CE856" i="1"/>
  <c r="CD856" i="1"/>
  <c r="CC856" i="1"/>
  <c r="CB856" i="1"/>
  <c r="CA856" i="1"/>
  <c r="BZ856" i="1"/>
  <c r="BY856" i="1"/>
  <c r="BR856" i="1"/>
  <c r="BQ856" i="1"/>
  <c r="BP856" i="1"/>
  <c r="BO856" i="1"/>
  <c r="BN856" i="1"/>
  <c r="BM856" i="1"/>
  <c r="BL856" i="1"/>
  <c r="BK856" i="1"/>
  <c r="BJ856" i="1"/>
  <c r="BI856" i="1"/>
  <c r="BF856" i="1"/>
  <c r="BE856" i="1"/>
  <c r="BD856" i="1"/>
  <c r="L856" i="1"/>
  <c r="I856" i="1"/>
  <c r="H856" i="1"/>
  <c r="E856" i="1"/>
  <c r="CH855" i="1"/>
  <c r="CG855" i="1"/>
  <c r="CF855" i="1"/>
  <c r="CE855" i="1"/>
  <c r="CD855" i="1"/>
  <c r="CC855" i="1"/>
  <c r="CB855" i="1"/>
  <c r="CA855" i="1"/>
  <c r="BZ855" i="1"/>
  <c r="BY855" i="1"/>
  <c r="BR855" i="1"/>
  <c r="BQ855" i="1"/>
  <c r="BP855" i="1"/>
  <c r="BO855" i="1"/>
  <c r="BN855" i="1"/>
  <c r="BM855" i="1"/>
  <c r="BL855" i="1"/>
  <c r="BK855" i="1"/>
  <c r="BJ855" i="1"/>
  <c r="BI855" i="1"/>
  <c r="BF855" i="1"/>
  <c r="BE855" i="1"/>
  <c r="BD855" i="1"/>
  <c r="L855" i="1"/>
  <c r="I855" i="1"/>
  <c r="H855" i="1"/>
  <c r="E855" i="1"/>
  <c r="CH854" i="1"/>
  <c r="CG854" i="1"/>
  <c r="CF854" i="1"/>
  <c r="CE854" i="1"/>
  <c r="CD854" i="1"/>
  <c r="CC854" i="1"/>
  <c r="CB854" i="1"/>
  <c r="CA854" i="1"/>
  <c r="BZ854" i="1"/>
  <c r="BY854" i="1"/>
  <c r="BR854" i="1"/>
  <c r="BQ854" i="1"/>
  <c r="BP854" i="1"/>
  <c r="BO854" i="1"/>
  <c r="BN854" i="1"/>
  <c r="BM854" i="1"/>
  <c r="BL854" i="1"/>
  <c r="BK854" i="1"/>
  <c r="BJ854" i="1"/>
  <c r="BI854" i="1"/>
  <c r="BF854" i="1"/>
  <c r="BE854" i="1"/>
  <c r="BD854" i="1"/>
  <c r="L854" i="1"/>
  <c r="I854" i="1"/>
  <c r="H854" i="1"/>
  <c r="E854" i="1"/>
  <c r="CH853" i="1"/>
  <c r="CG853" i="1"/>
  <c r="CF853" i="1"/>
  <c r="CE853" i="1"/>
  <c r="CD853" i="1"/>
  <c r="CC853" i="1"/>
  <c r="CB853" i="1"/>
  <c r="CA853" i="1"/>
  <c r="BZ853" i="1"/>
  <c r="BY853" i="1"/>
  <c r="BR853" i="1"/>
  <c r="BQ853" i="1"/>
  <c r="BP853" i="1"/>
  <c r="BO853" i="1"/>
  <c r="BN853" i="1"/>
  <c r="BM853" i="1"/>
  <c r="BL853" i="1"/>
  <c r="BK853" i="1"/>
  <c r="BJ853" i="1"/>
  <c r="BI853" i="1"/>
  <c r="BF853" i="1"/>
  <c r="BE853" i="1"/>
  <c r="BD853" i="1"/>
  <c r="L853" i="1"/>
  <c r="I853" i="1"/>
  <c r="H853" i="1"/>
  <c r="E853" i="1"/>
  <c r="CH852" i="1"/>
  <c r="CG852" i="1"/>
  <c r="CF852" i="1"/>
  <c r="CE852" i="1"/>
  <c r="CD852" i="1"/>
  <c r="CC852" i="1"/>
  <c r="CB852" i="1"/>
  <c r="CA852" i="1"/>
  <c r="BZ852" i="1"/>
  <c r="BY852" i="1"/>
  <c r="BR852" i="1"/>
  <c r="BQ852" i="1"/>
  <c r="BP852" i="1"/>
  <c r="BO852" i="1"/>
  <c r="BN852" i="1"/>
  <c r="BM852" i="1"/>
  <c r="BL852" i="1"/>
  <c r="BK852" i="1"/>
  <c r="BJ852" i="1"/>
  <c r="BI852" i="1"/>
  <c r="BF852" i="1"/>
  <c r="BE852" i="1"/>
  <c r="BD852" i="1"/>
  <c r="L852" i="1"/>
  <c r="I852" i="1"/>
  <c r="H852" i="1"/>
  <c r="E852" i="1"/>
  <c r="CH851" i="1"/>
  <c r="CG851" i="1"/>
  <c r="CF851" i="1"/>
  <c r="CE851" i="1"/>
  <c r="CD851" i="1"/>
  <c r="CC851" i="1"/>
  <c r="CB851" i="1"/>
  <c r="CA851" i="1"/>
  <c r="BZ851" i="1"/>
  <c r="BY851" i="1"/>
  <c r="BR851" i="1"/>
  <c r="BQ851" i="1"/>
  <c r="BP851" i="1"/>
  <c r="BO851" i="1"/>
  <c r="BN851" i="1"/>
  <c r="BM851" i="1"/>
  <c r="BL851" i="1"/>
  <c r="BK851" i="1"/>
  <c r="BJ851" i="1"/>
  <c r="BI851" i="1"/>
  <c r="BF851" i="1"/>
  <c r="BE851" i="1"/>
  <c r="BD851" i="1"/>
  <c r="L851" i="1"/>
  <c r="I851" i="1"/>
  <c r="H851" i="1"/>
  <c r="E851" i="1"/>
  <c r="CH850" i="1"/>
  <c r="CG850" i="1"/>
  <c r="CF850" i="1"/>
  <c r="CE850" i="1"/>
  <c r="CD850" i="1"/>
  <c r="CC850" i="1"/>
  <c r="CB850" i="1"/>
  <c r="CA850" i="1"/>
  <c r="BZ850" i="1"/>
  <c r="BY850" i="1"/>
  <c r="BR850" i="1"/>
  <c r="BQ850" i="1"/>
  <c r="BP850" i="1"/>
  <c r="BO850" i="1"/>
  <c r="BN850" i="1"/>
  <c r="BM850" i="1"/>
  <c r="BL850" i="1"/>
  <c r="BK850" i="1"/>
  <c r="BJ850" i="1"/>
  <c r="BI850" i="1"/>
  <c r="BF850" i="1"/>
  <c r="BE850" i="1"/>
  <c r="BD850" i="1"/>
  <c r="L850" i="1"/>
  <c r="I850" i="1"/>
  <c r="H850" i="1"/>
  <c r="E850" i="1"/>
  <c r="CH849" i="1"/>
  <c r="CG849" i="1"/>
  <c r="CF849" i="1"/>
  <c r="CE849" i="1"/>
  <c r="CD849" i="1"/>
  <c r="CC849" i="1"/>
  <c r="CB849" i="1"/>
  <c r="CA849" i="1"/>
  <c r="BZ849" i="1"/>
  <c r="BY849" i="1"/>
  <c r="BR849" i="1"/>
  <c r="BQ849" i="1"/>
  <c r="BP849" i="1"/>
  <c r="BO849" i="1"/>
  <c r="BN849" i="1"/>
  <c r="BM849" i="1"/>
  <c r="BL849" i="1"/>
  <c r="BK849" i="1"/>
  <c r="BJ849" i="1"/>
  <c r="BI849" i="1"/>
  <c r="BF849" i="1"/>
  <c r="BE849" i="1"/>
  <c r="BD849" i="1"/>
  <c r="L849" i="1"/>
  <c r="I849" i="1"/>
  <c r="H849" i="1"/>
  <c r="E849" i="1"/>
  <c r="CH848" i="1"/>
  <c r="CG848" i="1"/>
  <c r="CF848" i="1"/>
  <c r="CE848" i="1"/>
  <c r="CD848" i="1"/>
  <c r="CC848" i="1"/>
  <c r="CB848" i="1"/>
  <c r="CA848" i="1"/>
  <c r="BZ848" i="1"/>
  <c r="BY848" i="1"/>
  <c r="BR848" i="1"/>
  <c r="BQ848" i="1"/>
  <c r="BP848" i="1"/>
  <c r="BO848" i="1"/>
  <c r="BN848" i="1"/>
  <c r="BM848" i="1"/>
  <c r="BL848" i="1"/>
  <c r="BK848" i="1"/>
  <c r="BJ848" i="1"/>
  <c r="BI848" i="1"/>
  <c r="BF848" i="1"/>
  <c r="BE848" i="1"/>
  <c r="BD848" i="1"/>
  <c r="L848" i="1"/>
  <c r="I848" i="1"/>
  <c r="H848" i="1"/>
  <c r="E848" i="1"/>
  <c r="CH847" i="1"/>
  <c r="CG847" i="1"/>
  <c r="CF847" i="1"/>
  <c r="CE847" i="1"/>
  <c r="CD847" i="1"/>
  <c r="CC847" i="1"/>
  <c r="CB847" i="1"/>
  <c r="CA847" i="1"/>
  <c r="BZ847" i="1"/>
  <c r="BY847" i="1"/>
  <c r="BR847" i="1"/>
  <c r="BQ847" i="1"/>
  <c r="BP847" i="1"/>
  <c r="BO847" i="1"/>
  <c r="BN847" i="1"/>
  <c r="BM847" i="1"/>
  <c r="BL847" i="1"/>
  <c r="BK847" i="1"/>
  <c r="BJ847" i="1"/>
  <c r="BI847" i="1"/>
  <c r="BF847" i="1"/>
  <c r="BE847" i="1"/>
  <c r="BD847" i="1"/>
  <c r="L847" i="1"/>
  <c r="I847" i="1"/>
  <c r="H847" i="1"/>
  <c r="E847" i="1"/>
  <c r="CH846" i="1"/>
  <c r="CG846" i="1"/>
  <c r="CF846" i="1"/>
  <c r="CE846" i="1"/>
  <c r="CD846" i="1"/>
  <c r="CC846" i="1"/>
  <c r="CB846" i="1"/>
  <c r="CA846" i="1"/>
  <c r="BZ846" i="1"/>
  <c r="BY846" i="1"/>
  <c r="BR846" i="1"/>
  <c r="BQ846" i="1"/>
  <c r="BP846" i="1"/>
  <c r="BO846" i="1"/>
  <c r="BN846" i="1"/>
  <c r="BM846" i="1"/>
  <c r="BL846" i="1"/>
  <c r="BK846" i="1"/>
  <c r="BJ846" i="1"/>
  <c r="BI846" i="1"/>
  <c r="BF846" i="1"/>
  <c r="BE846" i="1"/>
  <c r="BD846" i="1"/>
  <c r="L846" i="1"/>
  <c r="I846" i="1"/>
  <c r="H846" i="1"/>
  <c r="E846" i="1"/>
  <c r="CH845" i="1"/>
  <c r="CG845" i="1"/>
  <c r="CF845" i="1"/>
  <c r="CE845" i="1"/>
  <c r="CD845" i="1"/>
  <c r="CC845" i="1"/>
  <c r="CB845" i="1"/>
  <c r="CA845" i="1"/>
  <c r="BZ845" i="1"/>
  <c r="BY845" i="1"/>
  <c r="BR845" i="1"/>
  <c r="BQ845" i="1"/>
  <c r="BP845" i="1"/>
  <c r="BO845" i="1"/>
  <c r="BN845" i="1"/>
  <c r="BM845" i="1"/>
  <c r="BL845" i="1"/>
  <c r="BK845" i="1"/>
  <c r="BJ845" i="1"/>
  <c r="BI845" i="1"/>
  <c r="BF845" i="1"/>
  <c r="BE845" i="1"/>
  <c r="BD845" i="1"/>
  <c r="L845" i="1"/>
  <c r="I845" i="1"/>
  <c r="H845" i="1"/>
  <c r="E845" i="1"/>
  <c r="CH844" i="1"/>
  <c r="CG844" i="1"/>
  <c r="CF844" i="1"/>
  <c r="CE844" i="1"/>
  <c r="CD844" i="1"/>
  <c r="CC844" i="1"/>
  <c r="CB844" i="1"/>
  <c r="CA844" i="1"/>
  <c r="BZ844" i="1"/>
  <c r="BY844" i="1"/>
  <c r="BR844" i="1"/>
  <c r="BQ844" i="1"/>
  <c r="BP844" i="1"/>
  <c r="BO844" i="1"/>
  <c r="BN844" i="1"/>
  <c r="BM844" i="1"/>
  <c r="BL844" i="1"/>
  <c r="BK844" i="1"/>
  <c r="BJ844" i="1"/>
  <c r="BI844" i="1"/>
  <c r="BF844" i="1"/>
  <c r="BE844" i="1"/>
  <c r="BD844" i="1"/>
  <c r="L844" i="1"/>
  <c r="I844" i="1"/>
  <c r="H844" i="1"/>
  <c r="E844" i="1"/>
  <c r="CH843" i="1"/>
  <c r="CG843" i="1"/>
  <c r="CF843" i="1"/>
  <c r="CE843" i="1"/>
  <c r="CD843" i="1"/>
  <c r="CC843" i="1"/>
  <c r="CB843" i="1"/>
  <c r="CA843" i="1"/>
  <c r="BZ843" i="1"/>
  <c r="BY843" i="1"/>
  <c r="BR843" i="1"/>
  <c r="BQ843" i="1"/>
  <c r="BP843" i="1"/>
  <c r="BO843" i="1"/>
  <c r="BN843" i="1"/>
  <c r="BM843" i="1"/>
  <c r="BL843" i="1"/>
  <c r="BK843" i="1"/>
  <c r="BJ843" i="1"/>
  <c r="BI843" i="1"/>
  <c r="BF843" i="1"/>
  <c r="BE843" i="1"/>
  <c r="BD843" i="1"/>
  <c r="L843" i="1"/>
  <c r="I843" i="1"/>
  <c r="H843" i="1"/>
  <c r="E843" i="1"/>
  <c r="CH842" i="1"/>
  <c r="CG842" i="1"/>
  <c r="CF842" i="1"/>
  <c r="CE842" i="1"/>
  <c r="CD842" i="1"/>
  <c r="CC842" i="1"/>
  <c r="CB842" i="1"/>
  <c r="CA842" i="1"/>
  <c r="BZ842" i="1"/>
  <c r="BY842" i="1"/>
  <c r="BR842" i="1"/>
  <c r="BQ842" i="1"/>
  <c r="BP842" i="1"/>
  <c r="BO842" i="1"/>
  <c r="BN842" i="1"/>
  <c r="BM842" i="1"/>
  <c r="BL842" i="1"/>
  <c r="BK842" i="1"/>
  <c r="BJ842" i="1"/>
  <c r="BI842" i="1"/>
  <c r="BF842" i="1"/>
  <c r="BE842" i="1"/>
  <c r="BD842" i="1"/>
  <c r="L842" i="1"/>
  <c r="I842" i="1"/>
  <c r="H842" i="1"/>
  <c r="E842" i="1"/>
  <c r="CH841" i="1"/>
  <c r="CG841" i="1"/>
  <c r="CF841" i="1"/>
  <c r="CE841" i="1"/>
  <c r="CD841" i="1"/>
  <c r="CC841" i="1"/>
  <c r="CB841" i="1"/>
  <c r="CA841" i="1"/>
  <c r="BZ841" i="1"/>
  <c r="BY841" i="1"/>
  <c r="BR841" i="1"/>
  <c r="BQ841" i="1"/>
  <c r="BP841" i="1"/>
  <c r="BO841" i="1"/>
  <c r="BN841" i="1"/>
  <c r="BM841" i="1"/>
  <c r="BL841" i="1"/>
  <c r="BK841" i="1"/>
  <c r="BJ841" i="1"/>
  <c r="BI841" i="1"/>
  <c r="BF841" i="1"/>
  <c r="BE841" i="1"/>
  <c r="BD841" i="1"/>
  <c r="L841" i="1"/>
  <c r="I841" i="1"/>
  <c r="H841" i="1"/>
  <c r="E841" i="1"/>
  <c r="CH840" i="1"/>
  <c r="CG840" i="1"/>
  <c r="CF840" i="1"/>
  <c r="CE840" i="1"/>
  <c r="CD840" i="1"/>
  <c r="CC840" i="1"/>
  <c r="CB840" i="1"/>
  <c r="CA840" i="1"/>
  <c r="BZ840" i="1"/>
  <c r="BY840" i="1"/>
  <c r="BR840" i="1"/>
  <c r="BQ840" i="1"/>
  <c r="BP840" i="1"/>
  <c r="BO840" i="1"/>
  <c r="BN840" i="1"/>
  <c r="BM840" i="1"/>
  <c r="BL840" i="1"/>
  <c r="BK840" i="1"/>
  <c r="BJ840" i="1"/>
  <c r="BI840" i="1"/>
  <c r="BF840" i="1"/>
  <c r="BE840" i="1"/>
  <c r="BD840" i="1"/>
  <c r="L840" i="1"/>
  <c r="I840" i="1"/>
  <c r="H840" i="1"/>
  <c r="E840" i="1"/>
  <c r="CH839" i="1"/>
  <c r="CG839" i="1"/>
  <c r="CF839" i="1"/>
  <c r="CE839" i="1"/>
  <c r="CD839" i="1"/>
  <c r="CC839" i="1"/>
  <c r="CB839" i="1"/>
  <c r="CA839" i="1"/>
  <c r="BZ839" i="1"/>
  <c r="BY839" i="1"/>
  <c r="BR839" i="1"/>
  <c r="BQ839" i="1"/>
  <c r="BP839" i="1"/>
  <c r="BO839" i="1"/>
  <c r="BN839" i="1"/>
  <c r="BM839" i="1"/>
  <c r="BL839" i="1"/>
  <c r="BK839" i="1"/>
  <c r="BJ839" i="1"/>
  <c r="BI839" i="1"/>
  <c r="BF839" i="1"/>
  <c r="BE839" i="1"/>
  <c r="BD839" i="1"/>
  <c r="L839" i="1"/>
  <c r="I839" i="1"/>
  <c r="H839" i="1"/>
  <c r="E839" i="1"/>
  <c r="CH838" i="1"/>
  <c r="CG838" i="1"/>
  <c r="CF838" i="1"/>
  <c r="CE838" i="1"/>
  <c r="CD838" i="1"/>
  <c r="CC838" i="1"/>
  <c r="CB838" i="1"/>
  <c r="CA838" i="1"/>
  <c r="BZ838" i="1"/>
  <c r="BY838" i="1"/>
  <c r="BR838" i="1"/>
  <c r="BQ838" i="1"/>
  <c r="BP838" i="1"/>
  <c r="BO838" i="1"/>
  <c r="BN838" i="1"/>
  <c r="BM838" i="1"/>
  <c r="BL838" i="1"/>
  <c r="BK838" i="1"/>
  <c r="BJ838" i="1"/>
  <c r="BI838" i="1"/>
  <c r="BF838" i="1"/>
  <c r="BE838" i="1"/>
  <c r="BD838" i="1"/>
  <c r="L838" i="1"/>
  <c r="I838" i="1"/>
  <c r="H838" i="1"/>
  <c r="E838" i="1"/>
  <c r="CH837" i="1"/>
  <c r="CG837" i="1"/>
  <c r="CF837" i="1"/>
  <c r="CE837" i="1"/>
  <c r="CD837" i="1"/>
  <c r="CC837" i="1"/>
  <c r="CB837" i="1"/>
  <c r="CA837" i="1"/>
  <c r="BZ837" i="1"/>
  <c r="BY837" i="1"/>
  <c r="BR837" i="1"/>
  <c r="BQ837" i="1"/>
  <c r="BP837" i="1"/>
  <c r="BO837" i="1"/>
  <c r="BN837" i="1"/>
  <c r="BM837" i="1"/>
  <c r="BL837" i="1"/>
  <c r="BK837" i="1"/>
  <c r="BJ837" i="1"/>
  <c r="BI837" i="1"/>
  <c r="BF837" i="1"/>
  <c r="BE837" i="1"/>
  <c r="BD837" i="1"/>
  <c r="L837" i="1"/>
  <c r="I837" i="1"/>
  <c r="H837" i="1"/>
  <c r="E837" i="1"/>
  <c r="CH836" i="1"/>
  <c r="CG836" i="1"/>
  <c r="CF836" i="1"/>
  <c r="CE836" i="1"/>
  <c r="CD836" i="1"/>
  <c r="CC836" i="1"/>
  <c r="CB836" i="1"/>
  <c r="CA836" i="1"/>
  <c r="BZ836" i="1"/>
  <c r="BY836" i="1"/>
  <c r="BR836" i="1"/>
  <c r="BQ836" i="1"/>
  <c r="BP836" i="1"/>
  <c r="BO836" i="1"/>
  <c r="BN836" i="1"/>
  <c r="BM836" i="1"/>
  <c r="BL836" i="1"/>
  <c r="BK836" i="1"/>
  <c r="BJ836" i="1"/>
  <c r="BI836" i="1"/>
  <c r="BF836" i="1"/>
  <c r="BE836" i="1"/>
  <c r="BD836" i="1"/>
  <c r="L836" i="1"/>
  <c r="I836" i="1"/>
  <c r="H836" i="1"/>
  <c r="E836" i="1"/>
  <c r="CH835" i="1"/>
  <c r="CG835" i="1"/>
  <c r="CF835" i="1"/>
  <c r="CE835" i="1"/>
  <c r="CD835" i="1"/>
  <c r="CC835" i="1"/>
  <c r="CB835" i="1"/>
  <c r="CA835" i="1"/>
  <c r="BZ835" i="1"/>
  <c r="BY835" i="1"/>
  <c r="BR835" i="1"/>
  <c r="BQ835" i="1"/>
  <c r="BP835" i="1"/>
  <c r="BO835" i="1"/>
  <c r="BN835" i="1"/>
  <c r="BM835" i="1"/>
  <c r="BL835" i="1"/>
  <c r="BK835" i="1"/>
  <c r="BJ835" i="1"/>
  <c r="BI835" i="1"/>
  <c r="BF835" i="1"/>
  <c r="BE835" i="1"/>
  <c r="BD835" i="1"/>
  <c r="L835" i="1"/>
  <c r="I835" i="1"/>
  <c r="H835" i="1"/>
  <c r="E835" i="1"/>
  <c r="CH834" i="1"/>
  <c r="CG834" i="1"/>
  <c r="CF834" i="1"/>
  <c r="CE834" i="1"/>
  <c r="CD834" i="1"/>
  <c r="CC834" i="1"/>
  <c r="CB834" i="1"/>
  <c r="CA834" i="1"/>
  <c r="BZ834" i="1"/>
  <c r="BY834" i="1"/>
  <c r="BR834" i="1"/>
  <c r="BQ834" i="1"/>
  <c r="BP834" i="1"/>
  <c r="BO834" i="1"/>
  <c r="BN834" i="1"/>
  <c r="BM834" i="1"/>
  <c r="BL834" i="1"/>
  <c r="BK834" i="1"/>
  <c r="BJ834" i="1"/>
  <c r="BI834" i="1"/>
  <c r="BF834" i="1"/>
  <c r="BE834" i="1"/>
  <c r="BD834" i="1"/>
  <c r="L834" i="1"/>
  <c r="I834" i="1"/>
  <c r="H834" i="1"/>
  <c r="E834" i="1"/>
  <c r="CH833" i="1"/>
  <c r="CG833" i="1"/>
  <c r="CF833" i="1"/>
  <c r="CE833" i="1"/>
  <c r="CD833" i="1"/>
  <c r="CC833" i="1"/>
  <c r="CB833" i="1"/>
  <c r="CA833" i="1"/>
  <c r="BZ833" i="1"/>
  <c r="BY833" i="1"/>
  <c r="BR833" i="1"/>
  <c r="BQ833" i="1"/>
  <c r="BP833" i="1"/>
  <c r="BO833" i="1"/>
  <c r="BN833" i="1"/>
  <c r="BM833" i="1"/>
  <c r="BL833" i="1"/>
  <c r="BK833" i="1"/>
  <c r="BJ833" i="1"/>
  <c r="BI833" i="1"/>
  <c r="BF833" i="1"/>
  <c r="BE833" i="1"/>
  <c r="BD833" i="1"/>
  <c r="L833" i="1"/>
  <c r="I833" i="1"/>
  <c r="H833" i="1"/>
  <c r="E833" i="1"/>
  <c r="CH832" i="1"/>
  <c r="CG832" i="1"/>
  <c r="CF832" i="1"/>
  <c r="CE832" i="1"/>
  <c r="CD832" i="1"/>
  <c r="CC832" i="1"/>
  <c r="CB832" i="1"/>
  <c r="CA832" i="1"/>
  <c r="BZ832" i="1"/>
  <c r="BY832" i="1"/>
  <c r="BR832" i="1"/>
  <c r="BQ832" i="1"/>
  <c r="BP832" i="1"/>
  <c r="BO832" i="1"/>
  <c r="BN832" i="1"/>
  <c r="BM832" i="1"/>
  <c r="BL832" i="1"/>
  <c r="BK832" i="1"/>
  <c r="BJ832" i="1"/>
  <c r="BI832" i="1"/>
  <c r="BF832" i="1"/>
  <c r="BE832" i="1"/>
  <c r="BD832" i="1"/>
  <c r="L832" i="1"/>
  <c r="I832" i="1"/>
  <c r="H832" i="1"/>
  <c r="E832" i="1"/>
  <c r="CH831" i="1"/>
  <c r="CG831" i="1"/>
  <c r="CF831" i="1"/>
  <c r="CE831" i="1"/>
  <c r="CD831" i="1"/>
  <c r="CC831" i="1"/>
  <c r="CB831" i="1"/>
  <c r="CA831" i="1"/>
  <c r="BZ831" i="1"/>
  <c r="BY831" i="1"/>
  <c r="BR831" i="1"/>
  <c r="BQ831" i="1"/>
  <c r="BP831" i="1"/>
  <c r="BO831" i="1"/>
  <c r="BN831" i="1"/>
  <c r="BM831" i="1"/>
  <c r="BL831" i="1"/>
  <c r="BK831" i="1"/>
  <c r="BJ831" i="1"/>
  <c r="BI831" i="1"/>
  <c r="BF831" i="1"/>
  <c r="BE831" i="1"/>
  <c r="BD831" i="1"/>
  <c r="L831" i="1"/>
  <c r="I831" i="1"/>
  <c r="H831" i="1"/>
  <c r="E831" i="1"/>
  <c r="CH830" i="1"/>
  <c r="CG830" i="1"/>
  <c r="CF830" i="1"/>
  <c r="CE830" i="1"/>
  <c r="CD830" i="1"/>
  <c r="CC830" i="1"/>
  <c r="CB830" i="1"/>
  <c r="CA830" i="1"/>
  <c r="BZ830" i="1"/>
  <c r="BY830" i="1"/>
  <c r="BR830" i="1"/>
  <c r="BQ830" i="1"/>
  <c r="BP830" i="1"/>
  <c r="BO830" i="1"/>
  <c r="BN830" i="1"/>
  <c r="BM830" i="1"/>
  <c r="BL830" i="1"/>
  <c r="BK830" i="1"/>
  <c r="BJ830" i="1"/>
  <c r="BI830" i="1"/>
  <c r="BF830" i="1"/>
  <c r="BE830" i="1"/>
  <c r="BD830" i="1"/>
  <c r="L830" i="1"/>
  <c r="I830" i="1"/>
  <c r="H830" i="1"/>
  <c r="E830" i="1"/>
  <c r="CH829" i="1"/>
  <c r="CG829" i="1"/>
  <c r="CF829" i="1"/>
  <c r="CE829" i="1"/>
  <c r="CD829" i="1"/>
  <c r="CC829" i="1"/>
  <c r="CB829" i="1"/>
  <c r="CA829" i="1"/>
  <c r="BZ829" i="1"/>
  <c r="BY829" i="1"/>
  <c r="BR829" i="1"/>
  <c r="BQ829" i="1"/>
  <c r="BP829" i="1"/>
  <c r="BO829" i="1"/>
  <c r="BN829" i="1"/>
  <c r="BM829" i="1"/>
  <c r="BL829" i="1"/>
  <c r="BK829" i="1"/>
  <c r="BJ829" i="1"/>
  <c r="BI829" i="1"/>
  <c r="BF829" i="1"/>
  <c r="BE829" i="1"/>
  <c r="BD829" i="1"/>
  <c r="L829" i="1"/>
  <c r="I829" i="1"/>
  <c r="H829" i="1"/>
  <c r="E829" i="1"/>
  <c r="CH828" i="1"/>
  <c r="CG828" i="1"/>
  <c r="CF828" i="1"/>
  <c r="CE828" i="1"/>
  <c r="CD828" i="1"/>
  <c r="CC828" i="1"/>
  <c r="CB828" i="1"/>
  <c r="CA828" i="1"/>
  <c r="BZ828" i="1"/>
  <c r="BY828" i="1"/>
  <c r="BR828" i="1"/>
  <c r="BQ828" i="1"/>
  <c r="BP828" i="1"/>
  <c r="BO828" i="1"/>
  <c r="BN828" i="1"/>
  <c r="BM828" i="1"/>
  <c r="BL828" i="1"/>
  <c r="BK828" i="1"/>
  <c r="BJ828" i="1"/>
  <c r="BI828" i="1"/>
  <c r="BF828" i="1"/>
  <c r="BE828" i="1"/>
  <c r="BD828" i="1"/>
  <c r="L828" i="1"/>
  <c r="I828" i="1"/>
  <c r="H828" i="1"/>
  <c r="E828" i="1"/>
  <c r="CH827" i="1"/>
  <c r="CG827" i="1"/>
  <c r="CF827" i="1"/>
  <c r="CE827" i="1"/>
  <c r="CD827" i="1"/>
  <c r="CC827" i="1"/>
  <c r="CB827" i="1"/>
  <c r="CA827" i="1"/>
  <c r="BZ827" i="1"/>
  <c r="BY827" i="1"/>
  <c r="BR827" i="1"/>
  <c r="BQ827" i="1"/>
  <c r="BP827" i="1"/>
  <c r="BO827" i="1"/>
  <c r="BN827" i="1"/>
  <c r="BM827" i="1"/>
  <c r="BL827" i="1"/>
  <c r="BK827" i="1"/>
  <c r="BJ827" i="1"/>
  <c r="BI827" i="1"/>
  <c r="BF827" i="1"/>
  <c r="BE827" i="1"/>
  <c r="BD827" i="1"/>
  <c r="L827" i="1"/>
  <c r="I827" i="1"/>
  <c r="H827" i="1"/>
  <c r="E827" i="1"/>
  <c r="CH826" i="1"/>
  <c r="CG826" i="1"/>
  <c r="CF826" i="1"/>
  <c r="CE826" i="1"/>
  <c r="CD826" i="1"/>
  <c r="CC826" i="1"/>
  <c r="CB826" i="1"/>
  <c r="CA826" i="1"/>
  <c r="BZ826" i="1"/>
  <c r="BY826" i="1"/>
  <c r="BR826" i="1"/>
  <c r="BQ826" i="1"/>
  <c r="BP826" i="1"/>
  <c r="BO826" i="1"/>
  <c r="BN826" i="1"/>
  <c r="BM826" i="1"/>
  <c r="BL826" i="1"/>
  <c r="BK826" i="1"/>
  <c r="BJ826" i="1"/>
  <c r="BI826" i="1"/>
  <c r="BF826" i="1"/>
  <c r="BE826" i="1"/>
  <c r="BD826" i="1"/>
  <c r="L826" i="1"/>
  <c r="I826" i="1"/>
  <c r="H826" i="1"/>
  <c r="E826" i="1"/>
  <c r="CH825" i="1"/>
  <c r="CG825" i="1"/>
  <c r="CF825" i="1"/>
  <c r="CE825" i="1"/>
  <c r="CD825" i="1"/>
  <c r="CC825" i="1"/>
  <c r="CB825" i="1"/>
  <c r="CA825" i="1"/>
  <c r="BZ825" i="1"/>
  <c r="BY825" i="1"/>
  <c r="BR825" i="1"/>
  <c r="BQ825" i="1"/>
  <c r="BP825" i="1"/>
  <c r="BO825" i="1"/>
  <c r="BN825" i="1"/>
  <c r="BM825" i="1"/>
  <c r="BL825" i="1"/>
  <c r="BK825" i="1"/>
  <c r="BJ825" i="1"/>
  <c r="BI825" i="1"/>
  <c r="BF825" i="1"/>
  <c r="BE825" i="1"/>
  <c r="BD825" i="1"/>
  <c r="L825" i="1"/>
  <c r="I825" i="1"/>
  <c r="H825" i="1"/>
  <c r="E825" i="1"/>
  <c r="CH824" i="1"/>
  <c r="CG824" i="1"/>
  <c r="CF824" i="1"/>
  <c r="CE824" i="1"/>
  <c r="CD824" i="1"/>
  <c r="CC824" i="1"/>
  <c r="CB824" i="1"/>
  <c r="CA824" i="1"/>
  <c r="BZ824" i="1"/>
  <c r="BY824" i="1"/>
  <c r="BR824" i="1"/>
  <c r="BQ824" i="1"/>
  <c r="BP824" i="1"/>
  <c r="BO824" i="1"/>
  <c r="BN824" i="1"/>
  <c r="BM824" i="1"/>
  <c r="BL824" i="1"/>
  <c r="BK824" i="1"/>
  <c r="BJ824" i="1"/>
  <c r="BI824" i="1"/>
  <c r="BF824" i="1"/>
  <c r="BE824" i="1"/>
  <c r="BD824" i="1"/>
  <c r="L824" i="1"/>
  <c r="I824" i="1"/>
  <c r="H824" i="1"/>
  <c r="E824" i="1"/>
  <c r="CH823" i="1"/>
  <c r="CG823" i="1"/>
  <c r="CF823" i="1"/>
  <c r="CE823" i="1"/>
  <c r="CD823" i="1"/>
  <c r="CC823" i="1"/>
  <c r="CB823" i="1"/>
  <c r="CA823" i="1"/>
  <c r="BZ823" i="1"/>
  <c r="BY823" i="1"/>
  <c r="BR823" i="1"/>
  <c r="BQ823" i="1"/>
  <c r="BP823" i="1"/>
  <c r="BO823" i="1"/>
  <c r="BN823" i="1"/>
  <c r="BM823" i="1"/>
  <c r="BL823" i="1"/>
  <c r="BK823" i="1"/>
  <c r="BJ823" i="1"/>
  <c r="BI823" i="1"/>
  <c r="BF823" i="1"/>
  <c r="BE823" i="1"/>
  <c r="BD823" i="1"/>
  <c r="L823" i="1"/>
  <c r="I823" i="1"/>
  <c r="H823" i="1"/>
  <c r="E823" i="1"/>
  <c r="CH822" i="1"/>
  <c r="CG822" i="1"/>
  <c r="CF822" i="1"/>
  <c r="CE822" i="1"/>
  <c r="CD822" i="1"/>
  <c r="CC822" i="1"/>
  <c r="CB822" i="1"/>
  <c r="CA822" i="1"/>
  <c r="BZ822" i="1"/>
  <c r="BY822" i="1"/>
  <c r="BR822" i="1"/>
  <c r="BQ822" i="1"/>
  <c r="BP822" i="1"/>
  <c r="BO822" i="1"/>
  <c r="BN822" i="1"/>
  <c r="BM822" i="1"/>
  <c r="BL822" i="1"/>
  <c r="BK822" i="1"/>
  <c r="BJ822" i="1"/>
  <c r="BI822" i="1"/>
  <c r="BF822" i="1"/>
  <c r="BE822" i="1"/>
  <c r="BD822" i="1"/>
  <c r="L822" i="1"/>
  <c r="I822" i="1"/>
  <c r="H822" i="1"/>
  <c r="E822" i="1"/>
  <c r="CH821" i="1"/>
  <c r="CG821" i="1"/>
  <c r="CF821" i="1"/>
  <c r="CE821" i="1"/>
  <c r="CD821" i="1"/>
  <c r="CC821" i="1"/>
  <c r="CB821" i="1"/>
  <c r="CA821" i="1"/>
  <c r="BZ821" i="1"/>
  <c r="BY821" i="1"/>
  <c r="BR821" i="1"/>
  <c r="BQ821" i="1"/>
  <c r="BP821" i="1"/>
  <c r="BO821" i="1"/>
  <c r="BN821" i="1"/>
  <c r="BM821" i="1"/>
  <c r="BL821" i="1"/>
  <c r="BK821" i="1"/>
  <c r="BJ821" i="1"/>
  <c r="BI821" i="1"/>
  <c r="BF821" i="1"/>
  <c r="BE821" i="1"/>
  <c r="BD821" i="1"/>
  <c r="L821" i="1"/>
  <c r="I821" i="1"/>
  <c r="H821" i="1"/>
  <c r="E821" i="1"/>
  <c r="CH820" i="1"/>
  <c r="CG820" i="1"/>
  <c r="CF820" i="1"/>
  <c r="CE820" i="1"/>
  <c r="CD820" i="1"/>
  <c r="CC820" i="1"/>
  <c r="CB820" i="1"/>
  <c r="CA820" i="1"/>
  <c r="BZ820" i="1"/>
  <c r="BY820" i="1"/>
  <c r="BR820" i="1"/>
  <c r="BQ820" i="1"/>
  <c r="BP820" i="1"/>
  <c r="BO820" i="1"/>
  <c r="BN820" i="1"/>
  <c r="BM820" i="1"/>
  <c r="BL820" i="1"/>
  <c r="BK820" i="1"/>
  <c r="BJ820" i="1"/>
  <c r="BI820" i="1"/>
  <c r="BF820" i="1"/>
  <c r="BE820" i="1"/>
  <c r="BD820" i="1"/>
  <c r="L820" i="1"/>
  <c r="I820" i="1"/>
  <c r="H820" i="1"/>
  <c r="E820" i="1"/>
  <c r="CH819" i="1"/>
  <c r="CG819" i="1"/>
  <c r="CF819" i="1"/>
  <c r="CE819" i="1"/>
  <c r="CD819" i="1"/>
  <c r="CC819" i="1"/>
  <c r="CB819" i="1"/>
  <c r="CA819" i="1"/>
  <c r="BZ819" i="1"/>
  <c r="BY819" i="1"/>
  <c r="BR819" i="1"/>
  <c r="BQ819" i="1"/>
  <c r="BP819" i="1"/>
  <c r="BO819" i="1"/>
  <c r="BN819" i="1"/>
  <c r="BM819" i="1"/>
  <c r="BL819" i="1"/>
  <c r="BK819" i="1"/>
  <c r="BJ819" i="1"/>
  <c r="BI819" i="1"/>
  <c r="BF819" i="1"/>
  <c r="BE819" i="1"/>
  <c r="BD819" i="1"/>
  <c r="L819" i="1"/>
  <c r="I819" i="1"/>
  <c r="H819" i="1"/>
  <c r="E819" i="1"/>
  <c r="CH818" i="1"/>
  <c r="CG818" i="1"/>
  <c r="CF818" i="1"/>
  <c r="CE818" i="1"/>
  <c r="CD818" i="1"/>
  <c r="CC818" i="1"/>
  <c r="CB818" i="1"/>
  <c r="CA818" i="1"/>
  <c r="BZ818" i="1"/>
  <c r="BY818" i="1"/>
  <c r="BR818" i="1"/>
  <c r="BQ818" i="1"/>
  <c r="BP818" i="1"/>
  <c r="BO818" i="1"/>
  <c r="BN818" i="1"/>
  <c r="BM818" i="1"/>
  <c r="BL818" i="1"/>
  <c r="BK818" i="1"/>
  <c r="BJ818" i="1"/>
  <c r="BI818" i="1"/>
  <c r="BF818" i="1"/>
  <c r="BE818" i="1"/>
  <c r="BD818" i="1"/>
  <c r="L818" i="1"/>
  <c r="I818" i="1"/>
  <c r="H818" i="1"/>
  <c r="E818" i="1"/>
  <c r="CH817" i="1"/>
  <c r="CG817" i="1"/>
  <c r="CF817" i="1"/>
  <c r="CE817" i="1"/>
  <c r="CD817" i="1"/>
  <c r="CC817" i="1"/>
  <c r="CB817" i="1"/>
  <c r="CA817" i="1"/>
  <c r="BZ817" i="1"/>
  <c r="BY817" i="1"/>
  <c r="BR817" i="1"/>
  <c r="BQ817" i="1"/>
  <c r="BP817" i="1"/>
  <c r="BO817" i="1"/>
  <c r="BN817" i="1"/>
  <c r="BM817" i="1"/>
  <c r="BL817" i="1"/>
  <c r="BK817" i="1"/>
  <c r="BJ817" i="1"/>
  <c r="BI817" i="1"/>
  <c r="BF817" i="1"/>
  <c r="BE817" i="1"/>
  <c r="BD817" i="1"/>
  <c r="L817" i="1"/>
  <c r="I817" i="1"/>
  <c r="H817" i="1"/>
  <c r="E817" i="1"/>
  <c r="CH816" i="1"/>
  <c r="CG816" i="1"/>
  <c r="CF816" i="1"/>
  <c r="CE816" i="1"/>
  <c r="CD816" i="1"/>
  <c r="CC816" i="1"/>
  <c r="CB816" i="1"/>
  <c r="CA816" i="1"/>
  <c r="BZ816" i="1"/>
  <c r="BY816" i="1"/>
  <c r="BR816" i="1"/>
  <c r="BQ816" i="1"/>
  <c r="BP816" i="1"/>
  <c r="BO816" i="1"/>
  <c r="BN816" i="1"/>
  <c r="BM816" i="1"/>
  <c r="BL816" i="1"/>
  <c r="BK816" i="1"/>
  <c r="BJ816" i="1"/>
  <c r="BI816" i="1"/>
  <c r="BF816" i="1"/>
  <c r="BE816" i="1"/>
  <c r="BD816" i="1"/>
  <c r="L816" i="1"/>
  <c r="I816" i="1"/>
  <c r="H816" i="1"/>
  <c r="E816" i="1"/>
  <c r="CH815" i="1"/>
  <c r="CG815" i="1"/>
  <c r="CF815" i="1"/>
  <c r="CE815" i="1"/>
  <c r="CD815" i="1"/>
  <c r="CC815" i="1"/>
  <c r="CB815" i="1"/>
  <c r="CA815" i="1"/>
  <c r="BZ815" i="1"/>
  <c r="BY815" i="1"/>
  <c r="BR815" i="1"/>
  <c r="BQ815" i="1"/>
  <c r="BP815" i="1"/>
  <c r="BO815" i="1"/>
  <c r="BN815" i="1"/>
  <c r="BM815" i="1"/>
  <c r="BL815" i="1"/>
  <c r="BK815" i="1"/>
  <c r="BJ815" i="1"/>
  <c r="BI815" i="1"/>
  <c r="BF815" i="1"/>
  <c r="BE815" i="1"/>
  <c r="BD815" i="1"/>
  <c r="L815" i="1"/>
  <c r="I815" i="1"/>
  <c r="H815" i="1"/>
  <c r="E815" i="1"/>
  <c r="CH814" i="1"/>
  <c r="CG814" i="1"/>
  <c r="CF814" i="1"/>
  <c r="CE814" i="1"/>
  <c r="CD814" i="1"/>
  <c r="CC814" i="1"/>
  <c r="CB814" i="1"/>
  <c r="CA814" i="1"/>
  <c r="BZ814" i="1"/>
  <c r="BY814" i="1"/>
  <c r="BR814" i="1"/>
  <c r="BQ814" i="1"/>
  <c r="BP814" i="1"/>
  <c r="BO814" i="1"/>
  <c r="BN814" i="1"/>
  <c r="BM814" i="1"/>
  <c r="BL814" i="1"/>
  <c r="BK814" i="1"/>
  <c r="BJ814" i="1"/>
  <c r="BI814" i="1"/>
  <c r="BF814" i="1"/>
  <c r="BE814" i="1"/>
  <c r="BD814" i="1"/>
  <c r="L814" i="1"/>
  <c r="I814" i="1"/>
  <c r="H814" i="1"/>
  <c r="E814" i="1"/>
  <c r="CH813" i="1"/>
  <c r="CG813" i="1"/>
  <c r="CF813" i="1"/>
  <c r="CE813" i="1"/>
  <c r="CD813" i="1"/>
  <c r="CC813" i="1"/>
  <c r="CB813" i="1"/>
  <c r="CA813" i="1"/>
  <c r="BZ813" i="1"/>
  <c r="BY813" i="1"/>
  <c r="BR813" i="1"/>
  <c r="BQ813" i="1"/>
  <c r="BP813" i="1"/>
  <c r="BO813" i="1"/>
  <c r="BN813" i="1"/>
  <c r="BM813" i="1"/>
  <c r="BL813" i="1"/>
  <c r="BK813" i="1"/>
  <c r="BJ813" i="1"/>
  <c r="BI813" i="1"/>
  <c r="BF813" i="1"/>
  <c r="BE813" i="1"/>
  <c r="BD813" i="1"/>
  <c r="L813" i="1"/>
  <c r="I813" i="1"/>
  <c r="H813" i="1"/>
  <c r="E813" i="1"/>
  <c r="CH812" i="1"/>
  <c r="CG812" i="1"/>
  <c r="CF812" i="1"/>
  <c r="CE812" i="1"/>
  <c r="CD812" i="1"/>
  <c r="CC812" i="1"/>
  <c r="CB812" i="1"/>
  <c r="CA812" i="1"/>
  <c r="BZ812" i="1"/>
  <c r="BY812" i="1"/>
  <c r="BR812" i="1"/>
  <c r="BQ812" i="1"/>
  <c r="BP812" i="1"/>
  <c r="BO812" i="1"/>
  <c r="BN812" i="1"/>
  <c r="BM812" i="1"/>
  <c r="BL812" i="1"/>
  <c r="BK812" i="1"/>
  <c r="BJ812" i="1"/>
  <c r="BI812" i="1"/>
  <c r="BF812" i="1"/>
  <c r="BE812" i="1"/>
  <c r="BD812" i="1"/>
  <c r="L812" i="1"/>
  <c r="I812" i="1"/>
  <c r="H812" i="1"/>
  <c r="E812" i="1"/>
  <c r="CH811" i="1"/>
  <c r="CG811" i="1"/>
  <c r="CF811" i="1"/>
  <c r="CE811" i="1"/>
  <c r="CD811" i="1"/>
  <c r="CC811" i="1"/>
  <c r="CB811" i="1"/>
  <c r="CA811" i="1"/>
  <c r="BZ811" i="1"/>
  <c r="BY811" i="1"/>
  <c r="BR811" i="1"/>
  <c r="BQ811" i="1"/>
  <c r="BP811" i="1"/>
  <c r="BO811" i="1"/>
  <c r="BN811" i="1"/>
  <c r="BM811" i="1"/>
  <c r="BL811" i="1"/>
  <c r="BK811" i="1"/>
  <c r="BJ811" i="1"/>
  <c r="BI811" i="1"/>
  <c r="BF811" i="1"/>
  <c r="BE811" i="1"/>
  <c r="BD811" i="1"/>
  <c r="L811" i="1"/>
  <c r="I811" i="1"/>
  <c r="H811" i="1"/>
  <c r="E811" i="1"/>
  <c r="CH810" i="1"/>
  <c r="CG810" i="1"/>
  <c r="CF810" i="1"/>
  <c r="CE810" i="1"/>
  <c r="CD810" i="1"/>
  <c r="CC810" i="1"/>
  <c r="CB810" i="1"/>
  <c r="CA810" i="1"/>
  <c r="BZ810" i="1"/>
  <c r="BY810" i="1"/>
  <c r="BR810" i="1"/>
  <c r="BQ810" i="1"/>
  <c r="BP810" i="1"/>
  <c r="BO810" i="1"/>
  <c r="BN810" i="1"/>
  <c r="BM810" i="1"/>
  <c r="BL810" i="1"/>
  <c r="BK810" i="1"/>
  <c r="BJ810" i="1"/>
  <c r="BI810" i="1"/>
  <c r="BF810" i="1"/>
  <c r="BE810" i="1"/>
  <c r="BD810" i="1"/>
  <c r="L810" i="1"/>
  <c r="I810" i="1"/>
  <c r="H810" i="1"/>
  <c r="E810" i="1"/>
  <c r="CH809" i="1"/>
  <c r="CG809" i="1"/>
  <c r="CF809" i="1"/>
  <c r="CE809" i="1"/>
  <c r="CD809" i="1"/>
  <c r="CC809" i="1"/>
  <c r="CB809" i="1"/>
  <c r="CA809" i="1"/>
  <c r="BZ809" i="1"/>
  <c r="BY809" i="1"/>
  <c r="BR809" i="1"/>
  <c r="BQ809" i="1"/>
  <c r="BP809" i="1"/>
  <c r="BO809" i="1"/>
  <c r="BN809" i="1"/>
  <c r="BM809" i="1"/>
  <c r="BL809" i="1"/>
  <c r="BK809" i="1"/>
  <c r="BJ809" i="1"/>
  <c r="BI809" i="1"/>
  <c r="BF809" i="1"/>
  <c r="BE809" i="1"/>
  <c r="BD809" i="1"/>
  <c r="L809" i="1"/>
  <c r="I809" i="1"/>
  <c r="H809" i="1"/>
  <c r="E809" i="1"/>
  <c r="CH808" i="1"/>
  <c r="CG808" i="1"/>
  <c r="CF808" i="1"/>
  <c r="CE808" i="1"/>
  <c r="CD808" i="1"/>
  <c r="CC808" i="1"/>
  <c r="CB808" i="1"/>
  <c r="CA808" i="1"/>
  <c r="BZ808" i="1"/>
  <c r="BY808" i="1"/>
  <c r="BR808" i="1"/>
  <c r="BQ808" i="1"/>
  <c r="BP808" i="1"/>
  <c r="BO808" i="1"/>
  <c r="BN808" i="1"/>
  <c r="BM808" i="1"/>
  <c r="BL808" i="1"/>
  <c r="BK808" i="1"/>
  <c r="BJ808" i="1"/>
  <c r="BI808" i="1"/>
  <c r="BF808" i="1"/>
  <c r="BE808" i="1"/>
  <c r="BD808" i="1"/>
  <c r="L808" i="1"/>
  <c r="I808" i="1"/>
  <c r="H808" i="1"/>
  <c r="E808" i="1"/>
  <c r="CH807" i="1"/>
  <c r="CG807" i="1"/>
  <c r="CF807" i="1"/>
  <c r="CE807" i="1"/>
  <c r="CD807" i="1"/>
  <c r="CC807" i="1"/>
  <c r="CB807" i="1"/>
  <c r="CA807" i="1"/>
  <c r="BZ807" i="1"/>
  <c r="BY807" i="1"/>
  <c r="BR807" i="1"/>
  <c r="BQ807" i="1"/>
  <c r="BP807" i="1"/>
  <c r="BO807" i="1"/>
  <c r="BN807" i="1"/>
  <c r="BM807" i="1"/>
  <c r="BL807" i="1"/>
  <c r="BK807" i="1"/>
  <c r="BJ807" i="1"/>
  <c r="BI807" i="1"/>
  <c r="BF807" i="1"/>
  <c r="BE807" i="1"/>
  <c r="BD807" i="1"/>
  <c r="L807" i="1"/>
  <c r="I807" i="1"/>
  <c r="H807" i="1"/>
  <c r="E807" i="1"/>
  <c r="CH806" i="1"/>
  <c r="CG806" i="1"/>
  <c r="CF806" i="1"/>
  <c r="CE806" i="1"/>
  <c r="CD806" i="1"/>
  <c r="CC806" i="1"/>
  <c r="CB806" i="1"/>
  <c r="CA806" i="1"/>
  <c r="BZ806" i="1"/>
  <c r="BY806" i="1"/>
  <c r="BR806" i="1"/>
  <c r="BQ806" i="1"/>
  <c r="BP806" i="1"/>
  <c r="BO806" i="1"/>
  <c r="BN806" i="1"/>
  <c r="BM806" i="1"/>
  <c r="BL806" i="1"/>
  <c r="BK806" i="1"/>
  <c r="BJ806" i="1"/>
  <c r="BI806" i="1"/>
  <c r="BF806" i="1"/>
  <c r="BE806" i="1"/>
  <c r="BD806" i="1"/>
  <c r="L806" i="1"/>
  <c r="I806" i="1"/>
  <c r="H806" i="1"/>
  <c r="E806" i="1"/>
  <c r="CH805" i="1"/>
  <c r="CG805" i="1"/>
  <c r="CF805" i="1"/>
  <c r="CE805" i="1"/>
  <c r="CD805" i="1"/>
  <c r="CC805" i="1"/>
  <c r="CB805" i="1"/>
  <c r="CA805" i="1"/>
  <c r="BZ805" i="1"/>
  <c r="BY805" i="1"/>
  <c r="BR805" i="1"/>
  <c r="BQ805" i="1"/>
  <c r="BP805" i="1"/>
  <c r="BO805" i="1"/>
  <c r="BN805" i="1"/>
  <c r="BM805" i="1"/>
  <c r="BL805" i="1"/>
  <c r="BK805" i="1"/>
  <c r="BJ805" i="1"/>
  <c r="BI805" i="1"/>
  <c r="BF805" i="1"/>
  <c r="BE805" i="1"/>
  <c r="BD805" i="1"/>
  <c r="L805" i="1"/>
  <c r="I805" i="1"/>
  <c r="H805" i="1"/>
  <c r="E805" i="1"/>
  <c r="CH804" i="1"/>
  <c r="CG804" i="1"/>
  <c r="CF804" i="1"/>
  <c r="CE804" i="1"/>
  <c r="CD804" i="1"/>
  <c r="CC804" i="1"/>
  <c r="CB804" i="1"/>
  <c r="CA804" i="1"/>
  <c r="BZ804" i="1"/>
  <c r="BY804" i="1"/>
  <c r="BR804" i="1"/>
  <c r="BQ804" i="1"/>
  <c r="BP804" i="1"/>
  <c r="BO804" i="1"/>
  <c r="BN804" i="1"/>
  <c r="BM804" i="1"/>
  <c r="BL804" i="1"/>
  <c r="BK804" i="1"/>
  <c r="BJ804" i="1"/>
  <c r="BI804" i="1"/>
  <c r="BF804" i="1"/>
  <c r="BE804" i="1"/>
  <c r="BD804" i="1"/>
  <c r="L804" i="1"/>
  <c r="I804" i="1"/>
  <c r="H804" i="1"/>
  <c r="E804" i="1"/>
  <c r="CH803" i="1"/>
  <c r="CG803" i="1"/>
  <c r="CF803" i="1"/>
  <c r="CE803" i="1"/>
  <c r="CD803" i="1"/>
  <c r="CC803" i="1"/>
  <c r="CB803" i="1"/>
  <c r="CA803" i="1"/>
  <c r="BZ803" i="1"/>
  <c r="BY803" i="1"/>
  <c r="BR803" i="1"/>
  <c r="BQ803" i="1"/>
  <c r="BP803" i="1"/>
  <c r="BO803" i="1"/>
  <c r="BN803" i="1"/>
  <c r="BM803" i="1"/>
  <c r="BL803" i="1"/>
  <c r="BK803" i="1"/>
  <c r="BJ803" i="1"/>
  <c r="BI803" i="1"/>
  <c r="BF803" i="1"/>
  <c r="BE803" i="1"/>
  <c r="BD803" i="1"/>
  <c r="L803" i="1"/>
  <c r="I803" i="1"/>
  <c r="H803" i="1"/>
  <c r="E803" i="1"/>
  <c r="CH802" i="1"/>
  <c r="CG802" i="1"/>
  <c r="CF802" i="1"/>
  <c r="CE802" i="1"/>
  <c r="CD802" i="1"/>
  <c r="CC802" i="1"/>
  <c r="CB802" i="1"/>
  <c r="CA802" i="1"/>
  <c r="BZ802" i="1"/>
  <c r="BY802" i="1"/>
  <c r="BR802" i="1"/>
  <c r="BQ802" i="1"/>
  <c r="BP802" i="1"/>
  <c r="BO802" i="1"/>
  <c r="BN802" i="1"/>
  <c r="BM802" i="1"/>
  <c r="BL802" i="1"/>
  <c r="BK802" i="1"/>
  <c r="BJ802" i="1"/>
  <c r="BI802" i="1"/>
  <c r="BF802" i="1"/>
  <c r="BE802" i="1"/>
  <c r="BD802" i="1"/>
  <c r="L802" i="1"/>
  <c r="I802" i="1"/>
  <c r="H802" i="1"/>
  <c r="E802" i="1"/>
  <c r="CH801" i="1"/>
  <c r="CG801" i="1"/>
  <c r="CF801" i="1"/>
  <c r="CE801" i="1"/>
  <c r="CD801" i="1"/>
  <c r="CC801" i="1"/>
  <c r="CB801" i="1"/>
  <c r="CA801" i="1"/>
  <c r="BZ801" i="1"/>
  <c r="BY801" i="1"/>
  <c r="BR801" i="1"/>
  <c r="BQ801" i="1"/>
  <c r="BP801" i="1"/>
  <c r="BO801" i="1"/>
  <c r="BN801" i="1"/>
  <c r="BM801" i="1"/>
  <c r="BL801" i="1"/>
  <c r="BK801" i="1"/>
  <c r="BJ801" i="1"/>
  <c r="BI801" i="1"/>
  <c r="BF801" i="1"/>
  <c r="BE801" i="1"/>
  <c r="BD801" i="1"/>
  <c r="L801" i="1"/>
  <c r="I801" i="1"/>
  <c r="H801" i="1"/>
  <c r="E801" i="1"/>
  <c r="CH800" i="1"/>
  <c r="CG800" i="1"/>
  <c r="CF800" i="1"/>
  <c r="CE800" i="1"/>
  <c r="CD800" i="1"/>
  <c r="CC800" i="1"/>
  <c r="CB800" i="1"/>
  <c r="CA800" i="1"/>
  <c r="BZ800" i="1"/>
  <c r="BY800" i="1"/>
  <c r="BR800" i="1"/>
  <c r="BQ800" i="1"/>
  <c r="BP800" i="1"/>
  <c r="BO800" i="1"/>
  <c r="BN800" i="1"/>
  <c r="BM800" i="1"/>
  <c r="BL800" i="1"/>
  <c r="BK800" i="1"/>
  <c r="BJ800" i="1"/>
  <c r="BI800" i="1"/>
  <c r="BF800" i="1"/>
  <c r="BE800" i="1"/>
  <c r="BD800" i="1"/>
  <c r="L800" i="1"/>
  <c r="I800" i="1"/>
  <c r="H800" i="1"/>
  <c r="E800" i="1"/>
  <c r="CH799" i="1"/>
  <c r="CG799" i="1"/>
  <c r="CF799" i="1"/>
  <c r="CE799" i="1"/>
  <c r="CD799" i="1"/>
  <c r="CC799" i="1"/>
  <c r="CB799" i="1"/>
  <c r="CA799" i="1"/>
  <c r="BZ799" i="1"/>
  <c r="BY799" i="1"/>
  <c r="BR799" i="1"/>
  <c r="BQ799" i="1"/>
  <c r="BP799" i="1"/>
  <c r="BO799" i="1"/>
  <c r="BN799" i="1"/>
  <c r="BM799" i="1"/>
  <c r="BL799" i="1"/>
  <c r="BK799" i="1"/>
  <c r="BJ799" i="1"/>
  <c r="BI799" i="1"/>
  <c r="BF799" i="1"/>
  <c r="BE799" i="1"/>
  <c r="BD799" i="1"/>
  <c r="L799" i="1"/>
  <c r="I799" i="1"/>
  <c r="H799" i="1"/>
  <c r="E799" i="1"/>
  <c r="CH798" i="1"/>
  <c r="CG798" i="1"/>
  <c r="CF798" i="1"/>
  <c r="CE798" i="1"/>
  <c r="CD798" i="1"/>
  <c r="CC798" i="1"/>
  <c r="CB798" i="1"/>
  <c r="CA798" i="1"/>
  <c r="BZ798" i="1"/>
  <c r="BY798" i="1"/>
  <c r="BR798" i="1"/>
  <c r="BQ798" i="1"/>
  <c r="BP798" i="1"/>
  <c r="BO798" i="1"/>
  <c r="BN798" i="1"/>
  <c r="BM798" i="1"/>
  <c r="BL798" i="1"/>
  <c r="BK798" i="1"/>
  <c r="BJ798" i="1"/>
  <c r="BI798" i="1"/>
  <c r="BF798" i="1"/>
  <c r="BE798" i="1"/>
  <c r="BD798" i="1"/>
  <c r="L798" i="1"/>
  <c r="I798" i="1"/>
  <c r="H798" i="1"/>
  <c r="E798" i="1"/>
  <c r="CH797" i="1"/>
  <c r="CG797" i="1"/>
  <c r="CF797" i="1"/>
  <c r="CE797" i="1"/>
  <c r="CD797" i="1"/>
  <c r="CC797" i="1"/>
  <c r="CB797" i="1"/>
  <c r="CA797" i="1"/>
  <c r="BZ797" i="1"/>
  <c r="BY797" i="1"/>
  <c r="BR797" i="1"/>
  <c r="BQ797" i="1"/>
  <c r="BP797" i="1"/>
  <c r="BO797" i="1"/>
  <c r="BN797" i="1"/>
  <c r="BM797" i="1"/>
  <c r="BL797" i="1"/>
  <c r="BK797" i="1"/>
  <c r="BJ797" i="1"/>
  <c r="BI797" i="1"/>
  <c r="BF797" i="1"/>
  <c r="BE797" i="1"/>
  <c r="BD797" i="1"/>
  <c r="L797" i="1"/>
  <c r="I797" i="1"/>
  <c r="H797" i="1"/>
  <c r="E797" i="1"/>
  <c r="CH796" i="1"/>
  <c r="CG796" i="1"/>
  <c r="CF796" i="1"/>
  <c r="CE796" i="1"/>
  <c r="CD796" i="1"/>
  <c r="CC796" i="1"/>
  <c r="CB796" i="1"/>
  <c r="CA796" i="1"/>
  <c r="BZ796" i="1"/>
  <c r="BY796" i="1"/>
  <c r="BR796" i="1"/>
  <c r="BQ796" i="1"/>
  <c r="BP796" i="1"/>
  <c r="BO796" i="1"/>
  <c r="BN796" i="1"/>
  <c r="BM796" i="1"/>
  <c r="BL796" i="1"/>
  <c r="BK796" i="1"/>
  <c r="BJ796" i="1"/>
  <c r="BI796" i="1"/>
  <c r="BF796" i="1"/>
  <c r="BE796" i="1"/>
  <c r="BD796" i="1"/>
  <c r="L796" i="1"/>
  <c r="I796" i="1"/>
  <c r="H796" i="1"/>
  <c r="E796" i="1"/>
  <c r="CH795" i="1"/>
  <c r="CG795" i="1"/>
  <c r="CF795" i="1"/>
  <c r="CE795" i="1"/>
  <c r="CD795" i="1"/>
  <c r="CC795" i="1"/>
  <c r="CB795" i="1"/>
  <c r="CA795" i="1"/>
  <c r="BZ795" i="1"/>
  <c r="BY795" i="1"/>
  <c r="BR795" i="1"/>
  <c r="BQ795" i="1"/>
  <c r="BP795" i="1"/>
  <c r="BO795" i="1"/>
  <c r="BN795" i="1"/>
  <c r="BM795" i="1"/>
  <c r="BL795" i="1"/>
  <c r="BK795" i="1"/>
  <c r="BJ795" i="1"/>
  <c r="BI795" i="1"/>
  <c r="BF795" i="1"/>
  <c r="BE795" i="1"/>
  <c r="BD795" i="1"/>
  <c r="L795" i="1"/>
  <c r="I795" i="1"/>
  <c r="H795" i="1"/>
  <c r="E795" i="1"/>
  <c r="CH794" i="1"/>
  <c r="CG794" i="1"/>
  <c r="CF794" i="1"/>
  <c r="CE794" i="1"/>
  <c r="CD794" i="1"/>
  <c r="CC794" i="1"/>
  <c r="CB794" i="1"/>
  <c r="CA794" i="1"/>
  <c r="BZ794" i="1"/>
  <c r="BY794" i="1"/>
  <c r="BR794" i="1"/>
  <c r="BQ794" i="1"/>
  <c r="BP794" i="1"/>
  <c r="BO794" i="1"/>
  <c r="BN794" i="1"/>
  <c r="BM794" i="1"/>
  <c r="BL794" i="1"/>
  <c r="BK794" i="1"/>
  <c r="BJ794" i="1"/>
  <c r="BI794" i="1"/>
  <c r="BF794" i="1"/>
  <c r="BE794" i="1"/>
  <c r="BD794" i="1"/>
  <c r="L794" i="1"/>
  <c r="I794" i="1"/>
  <c r="H794" i="1"/>
  <c r="E794" i="1"/>
  <c r="CH793" i="1"/>
  <c r="CG793" i="1"/>
  <c r="CF793" i="1"/>
  <c r="CE793" i="1"/>
  <c r="CD793" i="1"/>
  <c r="CC793" i="1"/>
  <c r="CB793" i="1"/>
  <c r="CA793" i="1"/>
  <c r="BZ793" i="1"/>
  <c r="BY793" i="1"/>
  <c r="BR793" i="1"/>
  <c r="BQ793" i="1"/>
  <c r="BP793" i="1"/>
  <c r="BO793" i="1"/>
  <c r="BN793" i="1"/>
  <c r="BM793" i="1"/>
  <c r="BL793" i="1"/>
  <c r="BK793" i="1"/>
  <c r="BJ793" i="1"/>
  <c r="BI793" i="1"/>
  <c r="BF793" i="1"/>
  <c r="BE793" i="1"/>
  <c r="BD793" i="1"/>
  <c r="L793" i="1"/>
  <c r="I793" i="1"/>
  <c r="H793" i="1"/>
  <c r="E793" i="1"/>
  <c r="CH792" i="1"/>
  <c r="CG792" i="1"/>
  <c r="CF792" i="1"/>
  <c r="CE792" i="1"/>
  <c r="CD792" i="1"/>
  <c r="CC792" i="1"/>
  <c r="CB792" i="1"/>
  <c r="CA792" i="1"/>
  <c r="BZ792" i="1"/>
  <c r="BY792" i="1"/>
  <c r="BR792" i="1"/>
  <c r="BQ792" i="1"/>
  <c r="BP792" i="1"/>
  <c r="BO792" i="1"/>
  <c r="BN792" i="1"/>
  <c r="BM792" i="1"/>
  <c r="BL792" i="1"/>
  <c r="BK792" i="1"/>
  <c r="BJ792" i="1"/>
  <c r="BI792" i="1"/>
  <c r="BF792" i="1"/>
  <c r="BE792" i="1"/>
  <c r="BD792" i="1"/>
  <c r="L792" i="1"/>
  <c r="I792" i="1"/>
  <c r="H792" i="1"/>
  <c r="E792" i="1"/>
  <c r="CH791" i="1"/>
  <c r="CG791" i="1"/>
  <c r="CF791" i="1"/>
  <c r="CE791" i="1"/>
  <c r="CD791" i="1"/>
  <c r="CC791" i="1"/>
  <c r="CB791" i="1"/>
  <c r="CA791" i="1"/>
  <c r="BZ791" i="1"/>
  <c r="BY791" i="1"/>
  <c r="BR791" i="1"/>
  <c r="BQ791" i="1"/>
  <c r="BP791" i="1"/>
  <c r="BO791" i="1"/>
  <c r="BN791" i="1"/>
  <c r="BM791" i="1"/>
  <c r="BL791" i="1"/>
  <c r="BK791" i="1"/>
  <c r="BJ791" i="1"/>
  <c r="BI791" i="1"/>
  <c r="BF791" i="1"/>
  <c r="BE791" i="1"/>
  <c r="BD791" i="1"/>
  <c r="L791" i="1"/>
  <c r="I791" i="1"/>
  <c r="H791" i="1"/>
  <c r="E791" i="1"/>
  <c r="CH790" i="1"/>
  <c r="CG790" i="1"/>
  <c r="CF790" i="1"/>
  <c r="CE790" i="1"/>
  <c r="CD790" i="1"/>
  <c r="CC790" i="1"/>
  <c r="CB790" i="1"/>
  <c r="CA790" i="1"/>
  <c r="BZ790" i="1"/>
  <c r="BY790" i="1"/>
  <c r="BR790" i="1"/>
  <c r="BQ790" i="1"/>
  <c r="BP790" i="1"/>
  <c r="BO790" i="1"/>
  <c r="BN790" i="1"/>
  <c r="BM790" i="1"/>
  <c r="BL790" i="1"/>
  <c r="BK790" i="1"/>
  <c r="BJ790" i="1"/>
  <c r="BI790" i="1"/>
  <c r="BF790" i="1"/>
  <c r="BE790" i="1"/>
  <c r="BD790" i="1"/>
  <c r="L790" i="1"/>
  <c r="I790" i="1"/>
  <c r="H790" i="1"/>
  <c r="E790" i="1"/>
  <c r="CH789" i="1"/>
  <c r="CG789" i="1"/>
  <c r="CF789" i="1"/>
  <c r="CE789" i="1"/>
  <c r="CD789" i="1"/>
  <c r="CC789" i="1"/>
  <c r="CB789" i="1"/>
  <c r="CA789" i="1"/>
  <c r="BZ789" i="1"/>
  <c r="BY789" i="1"/>
  <c r="BR789" i="1"/>
  <c r="BQ789" i="1"/>
  <c r="BP789" i="1"/>
  <c r="BO789" i="1"/>
  <c r="BN789" i="1"/>
  <c r="BM789" i="1"/>
  <c r="BL789" i="1"/>
  <c r="BK789" i="1"/>
  <c r="BJ789" i="1"/>
  <c r="BI789" i="1"/>
  <c r="BF789" i="1"/>
  <c r="BE789" i="1"/>
  <c r="BD789" i="1"/>
  <c r="L789" i="1"/>
  <c r="I789" i="1"/>
  <c r="H789" i="1"/>
  <c r="E789" i="1"/>
  <c r="CH788" i="1"/>
  <c r="CG788" i="1"/>
  <c r="CF788" i="1"/>
  <c r="CE788" i="1"/>
  <c r="CD788" i="1"/>
  <c r="CC788" i="1"/>
  <c r="CB788" i="1"/>
  <c r="CA788" i="1"/>
  <c r="BZ788" i="1"/>
  <c r="BY788" i="1"/>
  <c r="BR788" i="1"/>
  <c r="BQ788" i="1"/>
  <c r="BP788" i="1"/>
  <c r="BO788" i="1"/>
  <c r="BN788" i="1"/>
  <c r="BM788" i="1"/>
  <c r="BL788" i="1"/>
  <c r="BK788" i="1"/>
  <c r="BJ788" i="1"/>
  <c r="BI788" i="1"/>
  <c r="BF788" i="1"/>
  <c r="BE788" i="1"/>
  <c r="BD788" i="1"/>
  <c r="L788" i="1"/>
  <c r="I788" i="1"/>
  <c r="H788" i="1"/>
  <c r="E788" i="1"/>
  <c r="CH787" i="1"/>
  <c r="CG787" i="1"/>
  <c r="CF787" i="1"/>
  <c r="CE787" i="1"/>
  <c r="CD787" i="1"/>
  <c r="CC787" i="1"/>
  <c r="CB787" i="1"/>
  <c r="CA787" i="1"/>
  <c r="BZ787" i="1"/>
  <c r="BY787" i="1"/>
  <c r="BR787" i="1"/>
  <c r="BQ787" i="1"/>
  <c r="BP787" i="1"/>
  <c r="BO787" i="1"/>
  <c r="BN787" i="1"/>
  <c r="BM787" i="1"/>
  <c r="BL787" i="1"/>
  <c r="BK787" i="1"/>
  <c r="BJ787" i="1"/>
  <c r="BI787" i="1"/>
  <c r="BF787" i="1"/>
  <c r="BE787" i="1"/>
  <c r="BD787" i="1"/>
  <c r="L787" i="1"/>
  <c r="I787" i="1"/>
  <c r="H787" i="1"/>
  <c r="E787" i="1"/>
  <c r="CH786" i="1"/>
  <c r="CG786" i="1"/>
  <c r="CF786" i="1"/>
  <c r="CE786" i="1"/>
  <c r="CD786" i="1"/>
  <c r="CC786" i="1"/>
  <c r="CB786" i="1"/>
  <c r="CA786" i="1"/>
  <c r="BZ786" i="1"/>
  <c r="BY786" i="1"/>
  <c r="BR786" i="1"/>
  <c r="BQ786" i="1"/>
  <c r="BP786" i="1"/>
  <c r="BO786" i="1"/>
  <c r="BN786" i="1"/>
  <c r="BM786" i="1"/>
  <c r="BL786" i="1"/>
  <c r="BK786" i="1"/>
  <c r="BJ786" i="1"/>
  <c r="BI786" i="1"/>
  <c r="BF786" i="1"/>
  <c r="BE786" i="1"/>
  <c r="BD786" i="1"/>
  <c r="L786" i="1"/>
  <c r="I786" i="1"/>
  <c r="H786" i="1"/>
  <c r="E786" i="1"/>
  <c r="CH785" i="1"/>
  <c r="CG785" i="1"/>
  <c r="CF785" i="1"/>
  <c r="CE785" i="1"/>
  <c r="CD785" i="1"/>
  <c r="CC785" i="1"/>
  <c r="CB785" i="1"/>
  <c r="CA785" i="1"/>
  <c r="BZ785" i="1"/>
  <c r="BY785" i="1"/>
  <c r="BR785" i="1"/>
  <c r="BQ785" i="1"/>
  <c r="BP785" i="1"/>
  <c r="BO785" i="1"/>
  <c r="BN785" i="1"/>
  <c r="BM785" i="1"/>
  <c r="BL785" i="1"/>
  <c r="BK785" i="1"/>
  <c r="BJ785" i="1"/>
  <c r="BI785" i="1"/>
  <c r="BF785" i="1"/>
  <c r="BE785" i="1"/>
  <c r="BD785" i="1"/>
  <c r="L785" i="1"/>
  <c r="I785" i="1"/>
  <c r="H785" i="1"/>
  <c r="E785" i="1"/>
  <c r="CH784" i="1"/>
  <c r="CG784" i="1"/>
  <c r="CF784" i="1"/>
  <c r="CE784" i="1"/>
  <c r="CD784" i="1"/>
  <c r="CC784" i="1"/>
  <c r="CB784" i="1"/>
  <c r="CA784" i="1"/>
  <c r="BZ784" i="1"/>
  <c r="BY784" i="1"/>
  <c r="BR784" i="1"/>
  <c r="BQ784" i="1"/>
  <c r="BP784" i="1"/>
  <c r="BO784" i="1"/>
  <c r="BN784" i="1"/>
  <c r="BM784" i="1"/>
  <c r="BL784" i="1"/>
  <c r="BK784" i="1"/>
  <c r="BJ784" i="1"/>
  <c r="BI784" i="1"/>
  <c r="BF784" i="1"/>
  <c r="BE784" i="1"/>
  <c r="BD784" i="1"/>
  <c r="L784" i="1"/>
  <c r="I784" i="1"/>
  <c r="H784" i="1"/>
  <c r="E784" i="1"/>
  <c r="CH783" i="1"/>
  <c r="CG783" i="1"/>
  <c r="CF783" i="1"/>
  <c r="CE783" i="1"/>
  <c r="CD783" i="1"/>
  <c r="CC783" i="1"/>
  <c r="CB783" i="1"/>
  <c r="CA783" i="1"/>
  <c r="BZ783" i="1"/>
  <c r="BY783" i="1"/>
  <c r="BR783" i="1"/>
  <c r="BQ783" i="1"/>
  <c r="BP783" i="1"/>
  <c r="BO783" i="1"/>
  <c r="BN783" i="1"/>
  <c r="BM783" i="1"/>
  <c r="BL783" i="1"/>
  <c r="BK783" i="1"/>
  <c r="BJ783" i="1"/>
  <c r="BI783" i="1"/>
  <c r="BF783" i="1"/>
  <c r="BE783" i="1"/>
  <c r="BD783" i="1"/>
  <c r="L783" i="1"/>
  <c r="I783" i="1"/>
  <c r="H783" i="1"/>
  <c r="E783" i="1"/>
  <c r="CH782" i="1"/>
  <c r="CG782" i="1"/>
  <c r="CF782" i="1"/>
  <c r="CE782" i="1"/>
  <c r="CD782" i="1"/>
  <c r="CC782" i="1"/>
  <c r="CB782" i="1"/>
  <c r="CA782" i="1"/>
  <c r="BZ782" i="1"/>
  <c r="BY782" i="1"/>
  <c r="BR782" i="1"/>
  <c r="BQ782" i="1"/>
  <c r="BP782" i="1"/>
  <c r="BO782" i="1"/>
  <c r="BN782" i="1"/>
  <c r="BM782" i="1"/>
  <c r="BL782" i="1"/>
  <c r="BK782" i="1"/>
  <c r="BJ782" i="1"/>
  <c r="BI782" i="1"/>
  <c r="BF782" i="1"/>
  <c r="BE782" i="1"/>
  <c r="BD782" i="1"/>
  <c r="L782" i="1"/>
  <c r="I782" i="1"/>
  <c r="H782" i="1"/>
  <c r="E782" i="1"/>
  <c r="CH781" i="1"/>
  <c r="CG781" i="1"/>
  <c r="CF781" i="1"/>
  <c r="CE781" i="1"/>
  <c r="CD781" i="1"/>
  <c r="CC781" i="1"/>
  <c r="CB781" i="1"/>
  <c r="CA781" i="1"/>
  <c r="BZ781" i="1"/>
  <c r="BY781" i="1"/>
  <c r="BR781" i="1"/>
  <c r="BQ781" i="1"/>
  <c r="BP781" i="1"/>
  <c r="BO781" i="1"/>
  <c r="BN781" i="1"/>
  <c r="BM781" i="1"/>
  <c r="BL781" i="1"/>
  <c r="BK781" i="1"/>
  <c r="BJ781" i="1"/>
  <c r="BI781" i="1"/>
  <c r="BF781" i="1"/>
  <c r="BE781" i="1"/>
  <c r="BD781" i="1"/>
  <c r="L781" i="1"/>
  <c r="I781" i="1"/>
  <c r="H781" i="1"/>
  <c r="E781" i="1"/>
  <c r="CH780" i="1"/>
  <c r="CG780" i="1"/>
  <c r="CF780" i="1"/>
  <c r="CE780" i="1"/>
  <c r="CD780" i="1"/>
  <c r="CC780" i="1"/>
  <c r="CB780" i="1"/>
  <c r="CA780" i="1"/>
  <c r="BZ780" i="1"/>
  <c r="BY780" i="1"/>
  <c r="BR780" i="1"/>
  <c r="BQ780" i="1"/>
  <c r="BP780" i="1"/>
  <c r="BO780" i="1"/>
  <c r="BN780" i="1"/>
  <c r="BM780" i="1"/>
  <c r="BL780" i="1"/>
  <c r="BK780" i="1"/>
  <c r="BJ780" i="1"/>
  <c r="BI780" i="1"/>
  <c r="BF780" i="1"/>
  <c r="BE780" i="1"/>
  <c r="BD780" i="1"/>
  <c r="L780" i="1"/>
  <c r="I780" i="1"/>
  <c r="H780" i="1"/>
  <c r="E780" i="1"/>
  <c r="CH779" i="1"/>
  <c r="CG779" i="1"/>
  <c r="CF779" i="1"/>
  <c r="CE779" i="1"/>
  <c r="CD779" i="1"/>
  <c r="CC779" i="1"/>
  <c r="CB779" i="1"/>
  <c r="CA779" i="1"/>
  <c r="BZ779" i="1"/>
  <c r="BY779" i="1"/>
  <c r="BR779" i="1"/>
  <c r="BQ779" i="1"/>
  <c r="BP779" i="1"/>
  <c r="BO779" i="1"/>
  <c r="BN779" i="1"/>
  <c r="BM779" i="1"/>
  <c r="BL779" i="1"/>
  <c r="BK779" i="1"/>
  <c r="BJ779" i="1"/>
  <c r="BI779" i="1"/>
  <c r="BF779" i="1"/>
  <c r="BE779" i="1"/>
  <c r="BD779" i="1"/>
  <c r="L779" i="1"/>
  <c r="I779" i="1"/>
  <c r="H779" i="1"/>
  <c r="E779" i="1"/>
  <c r="CH778" i="1"/>
  <c r="CG778" i="1"/>
  <c r="CF778" i="1"/>
  <c r="CE778" i="1"/>
  <c r="CD778" i="1"/>
  <c r="CC778" i="1"/>
  <c r="CB778" i="1"/>
  <c r="CA778" i="1"/>
  <c r="BZ778" i="1"/>
  <c r="BY778" i="1"/>
  <c r="BR778" i="1"/>
  <c r="BQ778" i="1"/>
  <c r="BP778" i="1"/>
  <c r="BO778" i="1"/>
  <c r="BN778" i="1"/>
  <c r="BM778" i="1"/>
  <c r="BL778" i="1"/>
  <c r="BK778" i="1"/>
  <c r="BJ778" i="1"/>
  <c r="BI778" i="1"/>
  <c r="BF778" i="1"/>
  <c r="BE778" i="1"/>
  <c r="BD778" i="1"/>
  <c r="L778" i="1"/>
  <c r="I778" i="1"/>
  <c r="H778" i="1"/>
  <c r="E778" i="1"/>
  <c r="CH777" i="1"/>
  <c r="CG777" i="1"/>
  <c r="CF777" i="1"/>
  <c r="CE777" i="1"/>
  <c r="CD777" i="1"/>
  <c r="CC777" i="1"/>
  <c r="CB777" i="1"/>
  <c r="CA777" i="1"/>
  <c r="BZ777" i="1"/>
  <c r="BY777" i="1"/>
  <c r="BR777" i="1"/>
  <c r="BQ777" i="1"/>
  <c r="BP777" i="1"/>
  <c r="BO777" i="1"/>
  <c r="BN777" i="1"/>
  <c r="BM777" i="1"/>
  <c r="BL777" i="1"/>
  <c r="BK777" i="1"/>
  <c r="BJ777" i="1"/>
  <c r="BI777" i="1"/>
  <c r="BF777" i="1"/>
  <c r="BE777" i="1"/>
  <c r="BD777" i="1"/>
  <c r="L777" i="1"/>
  <c r="I777" i="1"/>
  <c r="H777" i="1"/>
  <c r="E777" i="1"/>
  <c r="CH776" i="1"/>
  <c r="CG776" i="1"/>
  <c r="CF776" i="1"/>
  <c r="CE776" i="1"/>
  <c r="CD776" i="1"/>
  <c r="CC776" i="1"/>
  <c r="CB776" i="1"/>
  <c r="CA776" i="1"/>
  <c r="BZ776" i="1"/>
  <c r="BY776" i="1"/>
  <c r="BR776" i="1"/>
  <c r="BQ776" i="1"/>
  <c r="BP776" i="1"/>
  <c r="BO776" i="1"/>
  <c r="BN776" i="1"/>
  <c r="BM776" i="1"/>
  <c r="BL776" i="1"/>
  <c r="BK776" i="1"/>
  <c r="BJ776" i="1"/>
  <c r="BI776" i="1"/>
  <c r="BF776" i="1"/>
  <c r="BE776" i="1"/>
  <c r="BD776" i="1"/>
  <c r="L776" i="1"/>
  <c r="I776" i="1"/>
  <c r="H776" i="1"/>
  <c r="E776" i="1"/>
  <c r="CH775" i="1"/>
  <c r="CG775" i="1"/>
  <c r="CF775" i="1"/>
  <c r="CE775" i="1"/>
  <c r="CD775" i="1"/>
  <c r="CC775" i="1"/>
  <c r="CB775" i="1"/>
  <c r="CA775" i="1"/>
  <c r="BZ775" i="1"/>
  <c r="BY775" i="1"/>
  <c r="BR775" i="1"/>
  <c r="BQ775" i="1"/>
  <c r="BP775" i="1"/>
  <c r="BO775" i="1"/>
  <c r="BN775" i="1"/>
  <c r="BM775" i="1"/>
  <c r="BL775" i="1"/>
  <c r="BK775" i="1"/>
  <c r="BJ775" i="1"/>
  <c r="BI775" i="1"/>
  <c r="BF775" i="1"/>
  <c r="BE775" i="1"/>
  <c r="BD775" i="1"/>
  <c r="L775" i="1"/>
  <c r="I775" i="1"/>
  <c r="H775" i="1"/>
  <c r="E775" i="1"/>
  <c r="CH774" i="1"/>
  <c r="CG774" i="1"/>
  <c r="CF774" i="1"/>
  <c r="CE774" i="1"/>
  <c r="CD774" i="1"/>
  <c r="CC774" i="1"/>
  <c r="CB774" i="1"/>
  <c r="CA774" i="1"/>
  <c r="BZ774" i="1"/>
  <c r="BY774" i="1"/>
  <c r="BR774" i="1"/>
  <c r="BQ774" i="1"/>
  <c r="BP774" i="1"/>
  <c r="BO774" i="1"/>
  <c r="BN774" i="1"/>
  <c r="BM774" i="1"/>
  <c r="BL774" i="1"/>
  <c r="BK774" i="1"/>
  <c r="BJ774" i="1"/>
  <c r="BI774" i="1"/>
  <c r="BF774" i="1"/>
  <c r="BE774" i="1"/>
  <c r="BD774" i="1"/>
  <c r="L774" i="1"/>
  <c r="I774" i="1"/>
  <c r="H774" i="1"/>
  <c r="E774" i="1"/>
  <c r="CH773" i="1"/>
  <c r="CG773" i="1"/>
  <c r="CF773" i="1"/>
  <c r="CE773" i="1"/>
  <c r="CD773" i="1"/>
  <c r="CC773" i="1"/>
  <c r="CB773" i="1"/>
  <c r="CA773" i="1"/>
  <c r="BZ773" i="1"/>
  <c r="BY773" i="1"/>
  <c r="BR773" i="1"/>
  <c r="BQ773" i="1"/>
  <c r="BP773" i="1"/>
  <c r="BO773" i="1"/>
  <c r="BN773" i="1"/>
  <c r="BM773" i="1"/>
  <c r="BL773" i="1"/>
  <c r="BK773" i="1"/>
  <c r="BJ773" i="1"/>
  <c r="BI773" i="1"/>
  <c r="BF773" i="1"/>
  <c r="BE773" i="1"/>
  <c r="BD773" i="1"/>
  <c r="L773" i="1"/>
  <c r="I773" i="1"/>
  <c r="H773" i="1"/>
  <c r="E773" i="1"/>
  <c r="CH772" i="1"/>
  <c r="CG772" i="1"/>
  <c r="CF772" i="1"/>
  <c r="CE772" i="1"/>
  <c r="CD772" i="1"/>
  <c r="CC772" i="1"/>
  <c r="CB772" i="1"/>
  <c r="CA772" i="1"/>
  <c r="BZ772" i="1"/>
  <c r="BY772" i="1"/>
  <c r="BR772" i="1"/>
  <c r="BQ772" i="1"/>
  <c r="BP772" i="1"/>
  <c r="BO772" i="1"/>
  <c r="BN772" i="1"/>
  <c r="BM772" i="1"/>
  <c r="BL772" i="1"/>
  <c r="BK772" i="1"/>
  <c r="BJ772" i="1"/>
  <c r="BI772" i="1"/>
  <c r="BF772" i="1"/>
  <c r="BE772" i="1"/>
  <c r="BD772" i="1"/>
  <c r="L772" i="1"/>
  <c r="I772" i="1"/>
  <c r="H772" i="1"/>
  <c r="E772" i="1"/>
  <c r="CH771" i="1"/>
  <c r="CG771" i="1"/>
  <c r="CF771" i="1"/>
  <c r="CE771" i="1"/>
  <c r="CD771" i="1"/>
  <c r="CC771" i="1"/>
  <c r="CB771" i="1"/>
  <c r="CA771" i="1"/>
  <c r="BZ771" i="1"/>
  <c r="BY771" i="1"/>
  <c r="BR771" i="1"/>
  <c r="BQ771" i="1"/>
  <c r="BP771" i="1"/>
  <c r="BO771" i="1"/>
  <c r="BN771" i="1"/>
  <c r="BM771" i="1"/>
  <c r="BL771" i="1"/>
  <c r="BK771" i="1"/>
  <c r="BJ771" i="1"/>
  <c r="BI771" i="1"/>
  <c r="BF771" i="1"/>
  <c r="BE771" i="1"/>
  <c r="BD771" i="1"/>
  <c r="L771" i="1"/>
  <c r="I771" i="1"/>
  <c r="H771" i="1"/>
  <c r="E771" i="1"/>
  <c r="CH770" i="1"/>
  <c r="CG770" i="1"/>
  <c r="CF770" i="1"/>
  <c r="CE770" i="1"/>
  <c r="CD770" i="1"/>
  <c r="CC770" i="1"/>
  <c r="CB770" i="1"/>
  <c r="CA770" i="1"/>
  <c r="BZ770" i="1"/>
  <c r="BY770" i="1"/>
  <c r="BR770" i="1"/>
  <c r="BQ770" i="1"/>
  <c r="BP770" i="1"/>
  <c r="BO770" i="1"/>
  <c r="BN770" i="1"/>
  <c r="BM770" i="1"/>
  <c r="BL770" i="1"/>
  <c r="BK770" i="1"/>
  <c r="BJ770" i="1"/>
  <c r="BI770" i="1"/>
  <c r="BF770" i="1"/>
  <c r="BE770" i="1"/>
  <c r="BD770" i="1"/>
  <c r="L770" i="1"/>
  <c r="I770" i="1"/>
  <c r="H770" i="1"/>
  <c r="E770" i="1"/>
  <c r="CH769" i="1"/>
  <c r="CG769" i="1"/>
  <c r="CF769" i="1"/>
  <c r="CE769" i="1"/>
  <c r="CD769" i="1"/>
  <c r="CC769" i="1"/>
  <c r="CB769" i="1"/>
  <c r="CA769" i="1"/>
  <c r="BZ769" i="1"/>
  <c r="BY769" i="1"/>
  <c r="BR769" i="1"/>
  <c r="BQ769" i="1"/>
  <c r="BP769" i="1"/>
  <c r="BO769" i="1"/>
  <c r="BN769" i="1"/>
  <c r="BM769" i="1"/>
  <c r="BL769" i="1"/>
  <c r="BK769" i="1"/>
  <c r="BJ769" i="1"/>
  <c r="BI769" i="1"/>
  <c r="BF769" i="1"/>
  <c r="BE769" i="1"/>
  <c r="BD769" i="1"/>
  <c r="L769" i="1"/>
  <c r="I769" i="1"/>
  <c r="H769" i="1"/>
  <c r="E769" i="1"/>
  <c r="CH768" i="1"/>
  <c r="CG768" i="1"/>
  <c r="CF768" i="1"/>
  <c r="CE768" i="1"/>
  <c r="CD768" i="1"/>
  <c r="CC768" i="1"/>
  <c r="CB768" i="1"/>
  <c r="CA768" i="1"/>
  <c r="BZ768" i="1"/>
  <c r="BY768" i="1"/>
  <c r="BR768" i="1"/>
  <c r="BQ768" i="1"/>
  <c r="BP768" i="1"/>
  <c r="BO768" i="1"/>
  <c r="BN768" i="1"/>
  <c r="BM768" i="1"/>
  <c r="BL768" i="1"/>
  <c r="BK768" i="1"/>
  <c r="BJ768" i="1"/>
  <c r="BI768" i="1"/>
  <c r="BF768" i="1"/>
  <c r="BE768" i="1"/>
  <c r="BD768" i="1"/>
  <c r="L768" i="1"/>
  <c r="I768" i="1"/>
  <c r="H768" i="1"/>
  <c r="E768" i="1"/>
  <c r="CH767" i="1"/>
  <c r="CG767" i="1"/>
  <c r="CF767" i="1"/>
  <c r="CE767" i="1"/>
  <c r="CD767" i="1"/>
  <c r="CC767" i="1"/>
  <c r="CB767" i="1"/>
  <c r="CA767" i="1"/>
  <c r="BZ767" i="1"/>
  <c r="BY767" i="1"/>
  <c r="BR767" i="1"/>
  <c r="BQ767" i="1"/>
  <c r="BP767" i="1"/>
  <c r="BO767" i="1"/>
  <c r="BN767" i="1"/>
  <c r="BM767" i="1"/>
  <c r="BL767" i="1"/>
  <c r="BK767" i="1"/>
  <c r="BJ767" i="1"/>
  <c r="BI767" i="1"/>
  <c r="BF767" i="1"/>
  <c r="BE767" i="1"/>
  <c r="BD767" i="1"/>
  <c r="L767" i="1"/>
  <c r="I767" i="1"/>
  <c r="H767" i="1"/>
  <c r="E767" i="1"/>
  <c r="CH766" i="1"/>
  <c r="CG766" i="1"/>
  <c r="CF766" i="1"/>
  <c r="CE766" i="1"/>
  <c r="CD766" i="1"/>
  <c r="CC766" i="1"/>
  <c r="CB766" i="1"/>
  <c r="CA766" i="1"/>
  <c r="BZ766" i="1"/>
  <c r="BY766" i="1"/>
  <c r="BR766" i="1"/>
  <c r="BQ766" i="1"/>
  <c r="BP766" i="1"/>
  <c r="BO766" i="1"/>
  <c r="BN766" i="1"/>
  <c r="BM766" i="1"/>
  <c r="BL766" i="1"/>
  <c r="BK766" i="1"/>
  <c r="BJ766" i="1"/>
  <c r="BI766" i="1"/>
  <c r="BF766" i="1"/>
  <c r="BE766" i="1"/>
  <c r="BD766" i="1"/>
  <c r="L766" i="1"/>
  <c r="I766" i="1"/>
  <c r="H766" i="1"/>
  <c r="E766" i="1"/>
  <c r="CH765" i="1"/>
  <c r="CG765" i="1"/>
  <c r="CF765" i="1"/>
  <c r="CE765" i="1"/>
  <c r="CD765" i="1"/>
  <c r="CC765" i="1"/>
  <c r="CB765" i="1"/>
  <c r="CA765" i="1"/>
  <c r="BZ765" i="1"/>
  <c r="BY765" i="1"/>
  <c r="BR765" i="1"/>
  <c r="BQ765" i="1"/>
  <c r="BP765" i="1"/>
  <c r="BO765" i="1"/>
  <c r="BN765" i="1"/>
  <c r="BM765" i="1"/>
  <c r="BL765" i="1"/>
  <c r="BK765" i="1"/>
  <c r="BJ765" i="1"/>
  <c r="BI765" i="1"/>
  <c r="BF765" i="1"/>
  <c r="BE765" i="1"/>
  <c r="BD765" i="1"/>
  <c r="L765" i="1"/>
  <c r="I765" i="1"/>
  <c r="H765" i="1"/>
  <c r="E765" i="1"/>
  <c r="CH764" i="1"/>
  <c r="CG764" i="1"/>
  <c r="CF764" i="1"/>
  <c r="CE764" i="1"/>
  <c r="CD764" i="1"/>
  <c r="CC764" i="1"/>
  <c r="CB764" i="1"/>
  <c r="CA764" i="1"/>
  <c r="BZ764" i="1"/>
  <c r="BY764" i="1"/>
  <c r="BR764" i="1"/>
  <c r="BQ764" i="1"/>
  <c r="BP764" i="1"/>
  <c r="BO764" i="1"/>
  <c r="BN764" i="1"/>
  <c r="BM764" i="1"/>
  <c r="BL764" i="1"/>
  <c r="BK764" i="1"/>
  <c r="BJ764" i="1"/>
  <c r="BI764" i="1"/>
  <c r="BF764" i="1"/>
  <c r="BE764" i="1"/>
  <c r="BD764" i="1"/>
  <c r="L764" i="1"/>
  <c r="I764" i="1"/>
  <c r="H764" i="1"/>
  <c r="E764" i="1"/>
  <c r="CH763" i="1"/>
  <c r="CG763" i="1"/>
  <c r="CF763" i="1"/>
  <c r="CE763" i="1"/>
  <c r="CD763" i="1"/>
  <c r="CC763" i="1"/>
  <c r="CB763" i="1"/>
  <c r="CA763" i="1"/>
  <c r="BZ763" i="1"/>
  <c r="BY763" i="1"/>
  <c r="BR763" i="1"/>
  <c r="BQ763" i="1"/>
  <c r="BP763" i="1"/>
  <c r="BO763" i="1"/>
  <c r="BN763" i="1"/>
  <c r="BM763" i="1"/>
  <c r="BL763" i="1"/>
  <c r="BK763" i="1"/>
  <c r="BJ763" i="1"/>
  <c r="BI763" i="1"/>
  <c r="BF763" i="1"/>
  <c r="BE763" i="1"/>
  <c r="BD763" i="1"/>
  <c r="L763" i="1"/>
  <c r="I763" i="1"/>
  <c r="H763" i="1"/>
  <c r="E763" i="1"/>
  <c r="CH762" i="1"/>
  <c r="CG762" i="1"/>
  <c r="CF762" i="1"/>
  <c r="CE762" i="1"/>
  <c r="CD762" i="1"/>
  <c r="CC762" i="1"/>
  <c r="CB762" i="1"/>
  <c r="CA762" i="1"/>
  <c r="BZ762" i="1"/>
  <c r="BY762" i="1"/>
  <c r="BR762" i="1"/>
  <c r="BQ762" i="1"/>
  <c r="BP762" i="1"/>
  <c r="BO762" i="1"/>
  <c r="BN762" i="1"/>
  <c r="BM762" i="1"/>
  <c r="BL762" i="1"/>
  <c r="BK762" i="1"/>
  <c r="BJ762" i="1"/>
  <c r="BI762" i="1"/>
  <c r="BF762" i="1"/>
  <c r="BE762" i="1"/>
  <c r="BD762" i="1"/>
  <c r="L762" i="1"/>
  <c r="I762" i="1"/>
  <c r="H762" i="1"/>
  <c r="E762" i="1"/>
  <c r="CH761" i="1"/>
  <c r="CG761" i="1"/>
  <c r="CF761" i="1"/>
  <c r="CE761" i="1"/>
  <c r="CD761" i="1"/>
  <c r="CC761" i="1"/>
  <c r="CB761" i="1"/>
  <c r="CA761" i="1"/>
  <c r="BZ761" i="1"/>
  <c r="BY761" i="1"/>
  <c r="BR761" i="1"/>
  <c r="BQ761" i="1"/>
  <c r="BP761" i="1"/>
  <c r="BO761" i="1"/>
  <c r="BN761" i="1"/>
  <c r="BM761" i="1"/>
  <c r="BL761" i="1"/>
  <c r="BK761" i="1"/>
  <c r="BJ761" i="1"/>
  <c r="BI761" i="1"/>
  <c r="BF761" i="1"/>
  <c r="BE761" i="1"/>
  <c r="BD761" i="1"/>
  <c r="L761" i="1"/>
  <c r="I761" i="1"/>
  <c r="H761" i="1"/>
  <c r="E761" i="1"/>
  <c r="CH760" i="1"/>
  <c r="CG760" i="1"/>
  <c r="CF760" i="1"/>
  <c r="CE760" i="1"/>
  <c r="CD760" i="1"/>
  <c r="CC760" i="1"/>
  <c r="CB760" i="1"/>
  <c r="CA760" i="1"/>
  <c r="BZ760" i="1"/>
  <c r="BY760" i="1"/>
  <c r="BR760" i="1"/>
  <c r="BQ760" i="1"/>
  <c r="BP760" i="1"/>
  <c r="BO760" i="1"/>
  <c r="BN760" i="1"/>
  <c r="BM760" i="1"/>
  <c r="BL760" i="1"/>
  <c r="BK760" i="1"/>
  <c r="BJ760" i="1"/>
  <c r="BI760" i="1"/>
  <c r="BF760" i="1"/>
  <c r="BE760" i="1"/>
  <c r="BD760" i="1"/>
  <c r="L760" i="1"/>
  <c r="I760" i="1"/>
  <c r="H760" i="1"/>
  <c r="E760" i="1"/>
  <c r="CH759" i="1"/>
  <c r="CG759" i="1"/>
  <c r="CF759" i="1"/>
  <c r="CE759" i="1"/>
  <c r="CD759" i="1"/>
  <c r="CC759" i="1"/>
  <c r="CB759" i="1"/>
  <c r="CA759" i="1"/>
  <c r="BZ759" i="1"/>
  <c r="BY759" i="1"/>
  <c r="BR759" i="1"/>
  <c r="BQ759" i="1"/>
  <c r="BP759" i="1"/>
  <c r="BO759" i="1"/>
  <c r="BN759" i="1"/>
  <c r="BM759" i="1"/>
  <c r="BL759" i="1"/>
  <c r="BK759" i="1"/>
  <c r="BJ759" i="1"/>
  <c r="BI759" i="1"/>
  <c r="BF759" i="1"/>
  <c r="BE759" i="1"/>
  <c r="BD759" i="1"/>
  <c r="L759" i="1"/>
  <c r="I759" i="1"/>
  <c r="H759" i="1"/>
  <c r="E759" i="1"/>
  <c r="CH758" i="1"/>
  <c r="CG758" i="1"/>
  <c r="CF758" i="1"/>
  <c r="CE758" i="1"/>
  <c r="CD758" i="1"/>
  <c r="CC758" i="1"/>
  <c r="CB758" i="1"/>
  <c r="CA758" i="1"/>
  <c r="BZ758" i="1"/>
  <c r="BY758" i="1"/>
  <c r="BR758" i="1"/>
  <c r="BQ758" i="1"/>
  <c r="BP758" i="1"/>
  <c r="BO758" i="1"/>
  <c r="BN758" i="1"/>
  <c r="BM758" i="1"/>
  <c r="BL758" i="1"/>
  <c r="BK758" i="1"/>
  <c r="BJ758" i="1"/>
  <c r="BI758" i="1"/>
  <c r="BF758" i="1"/>
  <c r="BE758" i="1"/>
  <c r="BD758" i="1"/>
  <c r="L758" i="1"/>
  <c r="I758" i="1"/>
  <c r="H758" i="1"/>
  <c r="E758" i="1"/>
  <c r="CH757" i="1"/>
  <c r="CG757" i="1"/>
  <c r="CF757" i="1"/>
  <c r="CE757" i="1"/>
  <c r="CD757" i="1"/>
  <c r="CC757" i="1"/>
  <c r="CB757" i="1"/>
  <c r="CA757" i="1"/>
  <c r="BZ757" i="1"/>
  <c r="BY757" i="1"/>
  <c r="BR757" i="1"/>
  <c r="BQ757" i="1"/>
  <c r="BP757" i="1"/>
  <c r="BO757" i="1"/>
  <c r="BN757" i="1"/>
  <c r="BM757" i="1"/>
  <c r="BL757" i="1"/>
  <c r="BK757" i="1"/>
  <c r="BJ757" i="1"/>
  <c r="BI757" i="1"/>
  <c r="BF757" i="1"/>
  <c r="BE757" i="1"/>
  <c r="BD757" i="1"/>
  <c r="L757" i="1"/>
  <c r="I757" i="1"/>
  <c r="H757" i="1"/>
  <c r="E757" i="1"/>
  <c r="CH756" i="1"/>
  <c r="CG756" i="1"/>
  <c r="CF756" i="1"/>
  <c r="CE756" i="1"/>
  <c r="CD756" i="1"/>
  <c r="CC756" i="1"/>
  <c r="CB756" i="1"/>
  <c r="CA756" i="1"/>
  <c r="BZ756" i="1"/>
  <c r="BY756" i="1"/>
  <c r="BR756" i="1"/>
  <c r="BQ756" i="1"/>
  <c r="BP756" i="1"/>
  <c r="BO756" i="1"/>
  <c r="BN756" i="1"/>
  <c r="BM756" i="1"/>
  <c r="BL756" i="1"/>
  <c r="BK756" i="1"/>
  <c r="BJ756" i="1"/>
  <c r="BI756" i="1"/>
  <c r="BF756" i="1"/>
  <c r="BE756" i="1"/>
  <c r="BD756" i="1"/>
  <c r="L756" i="1"/>
  <c r="I756" i="1"/>
  <c r="H756" i="1"/>
  <c r="E756" i="1"/>
  <c r="CH755" i="1"/>
  <c r="CG755" i="1"/>
  <c r="CF755" i="1"/>
  <c r="CE755" i="1"/>
  <c r="CD755" i="1"/>
  <c r="CC755" i="1"/>
  <c r="CB755" i="1"/>
  <c r="CA755" i="1"/>
  <c r="BZ755" i="1"/>
  <c r="BY755" i="1"/>
  <c r="BR755" i="1"/>
  <c r="BQ755" i="1"/>
  <c r="BP755" i="1"/>
  <c r="BO755" i="1"/>
  <c r="BN755" i="1"/>
  <c r="BM755" i="1"/>
  <c r="BL755" i="1"/>
  <c r="BK755" i="1"/>
  <c r="BJ755" i="1"/>
  <c r="BI755" i="1"/>
  <c r="BF755" i="1"/>
  <c r="BE755" i="1"/>
  <c r="BD755" i="1"/>
  <c r="L755" i="1"/>
  <c r="I755" i="1"/>
  <c r="H755" i="1"/>
  <c r="E755" i="1"/>
  <c r="CH754" i="1"/>
  <c r="CG754" i="1"/>
  <c r="CF754" i="1"/>
  <c r="CE754" i="1"/>
  <c r="CD754" i="1"/>
  <c r="CC754" i="1"/>
  <c r="CB754" i="1"/>
  <c r="CA754" i="1"/>
  <c r="BZ754" i="1"/>
  <c r="BY754" i="1"/>
  <c r="BR754" i="1"/>
  <c r="BQ754" i="1"/>
  <c r="BP754" i="1"/>
  <c r="BO754" i="1"/>
  <c r="BN754" i="1"/>
  <c r="BM754" i="1"/>
  <c r="BL754" i="1"/>
  <c r="BK754" i="1"/>
  <c r="BJ754" i="1"/>
  <c r="BI754" i="1"/>
  <c r="BF754" i="1"/>
  <c r="BE754" i="1"/>
  <c r="BD754" i="1"/>
  <c r="L754" i="1"/>
  <c r="I754" i="1"/>
  <c r="H754" i="1"/>
  <c r="E754" i="1"/>
  <c r="CH753" i="1"/>
  <c r="CG753" i="1"/>
  <c r="CF753" i="1"/>
  <c r="CE753" i="1"/>
  <c r="CD753" i="1"/>
  <c r="CC753" i="1"/>
  <c r="CB753" i="1"/>
  <c r="CA753" i="1"/>
  <c r="BZ753" i="1"/>
  <c r="BY753" i="1"/>
  <c r="BR753" i="1"/>
  <c r="BQ753" i="1"/>
  <c r="BP753" i="1"/>
  <c r="BO753" i="1"/>
  <c r="BN753" i="1"/>
  <c r="BM753" i="1"/>
  <c r="BL753" i="1"/>
  <c r="BK753" i="1"/>
  <c r="BJ753" i="1"/>
  <c r="BI753" i="1"/>
  <c r="BF753" i="1"/>
  <c r="BE753" i="1"/>
  <c r="BD753" i="1"/>
  <c r="L753" i="1"/>
  <c r="I753" i="1"/>
  <c r="H753" i="1"/>
  <c r="E753" i="1"/>
  <c r="CH752" i="1"/>
  <c r="CG752" i="1"/>
  <c r="CF752" i="1"/>
  <c r="CE752" i="1"/>
  <c r="CD752" i="1"/>
  <c r="CC752" i="1"/>
  <c r="CB752" i="1"/>
  <c r="CA752" i="1"/>
  <c r="BZ752" i="1"/>
  <c r="BY752" i="1"/>
  <c r="BR752" i="1"/>
  <c r="BQ752" i="1"/>
  <c r="BP752" i="1"/>
  <c r="BO752" i="1"/>
  <c r="BN752" i="1"/>
  <c r="BM752" i="1"/>
  <c r="BL752" i="1"/>
  <c r="BK752" i="1"/>
  <c r="BJ752" i="1"/>
  <c r="BI752" i="1"/>
  <c r="BF752" i="1"/>
  <c r="BE752" i="1"/>
  <c r="BD752" i="1"/>
  <c r="L752" i="1"/>
  <c r="I752" i="1"/>
  <c r="H752" i="1"/>
  <c r="E752" i="1"/>
  <c r="CH751" i="1"/>
  <c r="CG751" i="1"/>
  <c r="CF751" i="1"/>
  <c r="CE751" i="1"/>
  <c r="CD751" i="1"/>
  <c r="CC751" i="1"/>
  <c r="CB751" i="1"/>
  <c r="CA751" i="1"/>
  <c r="BZ751" i="1"/>
  <c r="BY751" i="1"/>
  <c r="BR751" i="1"/>
  <c r="BQ751" i="1"/>
  <c r="BP751" i="1"/>
  <c r="BO751" i="1"/>
  <c r="BN751" i="1"/>
  <c r="BM751" i="1"/>
  <c r="BL751" i="1"/>
  <c r="BK751" i="1"/>
  <c r="BJ751" i="1"/>
  <c r="BI751" i="1"/>
  <c r="BF751" i="1"/>
  <c r="BE751" i="1"/>
  <c r="BD751" i="1"/>
  <c r="L751" i="1"/>
  <c r="I751" i="1"/>
  <c r="H751" i="1"/>
  <c r="E751" i="1"/>
  <c r="CH750" i="1"/>
  <c r="CG750" i="1"/>
  <c r="CF750" i="1"/>
  <c r="CE750" i="1"/>
  <c r="CD750" i="1"/>
  <c r="CC750" i="1"/>
  <c r="CB750" i="1"/>
  <c r="CA750" i="1"/>
  <c r="BZ750" i="1"/>
  <c r="BY750" i="1"/>
  <c r="BR750" i="1"/>
  <c r="BQ750" i="1"/>
  <c r="BP750" i="1"/>
  <c r="BO750" i="1"/>
  <c r="BN750" i="1"/>
  <c r="BM750" i="1"/>
  <c r="BL750" i="1"/>
  <c r="BK750" i="1"/>
  <c r="BJ750" i="1"/>
  <c r="BI750" i="1"/>
  <c r="BF750" i="1"/>
  <c r="BE750" i="1"/>
  <c r="BD750" i="1"/>
  <c r="L750" i="1"/>
  <c r="I750" i="1"/>
  <c r="H750" i="1"/>
  <c r="E750" i="1"/>
  <c r="CH749" i="1"/>
  <c r="CG749" i="1"/>
  <c r="CF749" i="1"/>
  <c r="CE749" i="1"/>
  <c r="CD749" i="1"/>
  <c r="CC749" i="1"/>
  <c r="CB749" i="1"/>
  <c r="CA749" i="1"/>
  <c r="BZ749" i="1"/>
  <c r="BY749" i="1"/>
  <c r="BR749" i="1"/>
  <c r="BQ749" i="1"/>
  <c r="BP749" i="1"/>
  <c r="BO749" i="1"/>
  <c r="BN749" i="1"/>
  <c r="BM749" i="1"/>
  <c r="BL749" i="1"/>
  <c r="BK749" i="1"/>
  <c r="BJ749" i="1"/>
  <c r="BI749" i="1"/>
  <c r="BF749" i="1"/>
  <c r="BE749" i="1"/>
  <c r="BD749" i="1"/>
  <c r="L749" i="1"/>
  <c r="I749" i="1"/>
  <c r="H749" i="1"/>
  <c r="E749" i="1"/>
  <c r="CH748" i="1"/>
  <c r="CG748" i="1"/>
  <c r="CF748" i="1"/>
  <c r="CE748" i="1"/>
  <c r="CD748" i="1"/>
  <c r="CC748" i="1"/>
  <c r="CB748" i="1"/>
  <c r="CA748" i="1"/>
  <c r="BZ748" i="1"/>
  <c r="BY748" i="1"/>
  <c r="BR748" i="1"/>
  <c r="BQ748" i="1"/>
  <c r="BP748" i="1"/>
  <c r="BO748" i="1"/>
  <c r="BN748" i="1"/>
  <c r="BM748" i="1"/>
  <c r="BL748" i="1"/>
  <c r="BK748" i="1"/>
  <c r="BJ748" i="1"/>
  <c r="BI748" i="1"/>
  <c r="BF748" i="1"/>
  <c r="BE748" i="1"/>
  <c r="BD748" i="1"/>
  <c r="L748" i="1"/>
  <c r="I748" i="1"/>
  <c r="H748" i="1"/>
  <c r="E748" i="1"/>
  <c r="CH747" i="1"/>
  <c r="CG747" i="1"/>
  <c r="CF747" i="1"/>
  <c r="CE747" i="1"/>
  <c r="CD747" i="1"/>
  <c r="CC747" i="1"/>
  <c r="CB747" i="1"/>
  <c r="CA747" i="1"/>
  <c r="BZ747" i="1"/>
  <c r="BY747" i="1"/>
  <c r="BR747" i="1"/>
  <c r="BQ747" i="1"/>
  <c r="BP747" i="1"/>
  <c r="BO747" i="1"/>
  <c r="BN747" i="1"/>
  <c r="BM747" i="1"/>
  <c r="BL747" i="1"/>
  <c r="BK747" i="1"/>
  <c r="BJ747" i="1"/>
  <c r="BI747" i="1"/>
  <c r="BF747" i="1"/>
  <c r="BE747" i="1"/>
  <c r="BD747" i="1"/>
  <c r="L747" i="1"/>
  <c r="I747" i="1"/>
  <c r="H747" i="1"/>
  <c r="E747" i="1"/>
  <c r="CH746" i="1"/>
  <c r="CG746" i="1"/>
  <c r="CF746" i="1"/>
  <c r="CE746" i="1"/>
  <c r="CD746" i="1"/>
  <c r="CC746" i="1"/>
  <c r="CB746" i="1"/>
  <c r="CA746" i="1"/>
  <c r="BZ746" i="1"/>
  <c r="BY746" i="1"/>
  <c r="BR746" i="1"/>
  <c r="BQ746" i="1"/>
  <c r="BP746" i="1"/>
  <c r="BO746" i="1"/>
  <c r="BN746" i="1"/>
  <c r="BM746" i="1"/>
  <c r="BL746" i="1"/>
  <c r="BK746" i="1"/>
  <c r="BJ746" i="1"/>
  <c r="BI746" i="1"/>
  <c r="BF746" i="1"/>
  <c r="BE746" i="1"/>
  <c r="BD746" i="1"/>
  <c r="L746" i="1"/>
  <c r="I746" i="1"/>
  <c r="H746" i="1"/>
  <c r="E746" i="1"/>
  <c r="CH745" i="1"/>
  <c r="CG745" i="1"/>
  <c r="CF745" i="1"/>
  <c r="CE745" i="1"/>
  <c r="CD745" i="1"/>
  <c r="CC745" i="1"/>
  <c r="CB745" i="1"/>
  <c r="CA745" i="1"/>
  <c r="BZ745" i="1"/>
  <c r="BY745" i="1"/>
  <c r="BR745" i="1"/>
  <c r="BQ745" i="1"/>
  <c r="BP745" i="1"/>
  <c r="BO745" i="1"/>
  <c r="BN745" i="1"/>
  <c r="BM745" i="1"/>
  <c r="BL745" i="1"/>
  <c r="BK745" i="1"/>
  <c r="BJ745" i="1"/>
  <c r="BI745" i="1"/>
  <c r="BF745" i="1"/>
  <c r="BE745" i="1"/>
  <c r="BD745" i="1"/>
  <c r="L745" i="1"/>
  <c r="I745" i="1"/>
  <c r="H745" i="1"/>
  <c r="E745" i="1"/>
  <c r="CH744" i="1"/>
  <c r="CG744" i="1"/>
  <c r="CF744" i="1"/>
  <c r="CE744" i="1"/>
  <c r="CD744" i="1"/>
  <c r="CC744" i="1"/>
  <c r="CB744" i="1"/>
  <c r="CA744" i="1"/>
  <c r="BZ744" i="1"/>
  <c r="BY744" i="1"/>
  <c r="BR744" i="1"/>
  <c r="BQ744" i="1"/>
  <c r="BP744" i="1"/>
  <c r="BO744" i="1"/>
  <c r="BN744" i="1"/>
  <c r="BM744" i="1"/>
  <c r="BL744" i="1"/>
  <c r="BK744" i="1"/>
  <c r="BJ744" i="1"/>
  <c r="BI744" i="1"/>
  <c r="BF744" i="1"/>
  <c r="BE744" i="1"/>
  <c r="BD744" i="1"/>
  <c r="L744" i="1"/>
  <c r="I744" i="1"/>
  <c r="H744" i="1"/>
  <c r="E744" i="1"/>
  <c r="CH743" i="1"/>
  <c r="CG743" i="1"/>
  <c r="CF743" i="1"/>
  <c r="CE743" i="1"/>
  <c r="CD743" i="1"/>
  <c r="CC743" i="1"/>
  <c r="CB743" i="1"/>
  <c r="CA743" i="1"/>
  <c r="BZ743" i="1"/>
  <c r="BY743" i="1"/>
  <c r="BR743" i="1"/>
  <c r="BQ743" i="1"/>
  <c r="BP743" i="1"/>
  <c r="BO743" i="1"/>
  <c r="BN743" i="1"/>
  <c r="BM743" i="1"/>
  <c r="BL743" i="1"/>
  <c r="BK743" i="1"/>
  <c r="BJ743" i="1"/>
  <c r="BI743" i="1"/>
  <c r="BF743" i="1"/>
  <c r="BE743" i="1"/>
  <c r="BD743" i="1"/>
  <c r="L743" i="1"/>
  <c r="I743" i="1"/>
  <c r="H743" i="1"/>
  <c r="E743" i="1"/>
  <c r="CH742" i="1"/>
  <c r="CG742" i="1"/>
  <c r="CF742" i="1"/>
  <c r="CE742" i="1"/>
  <c r="CD742" i="1"/>
  <c r="CC742" i="1"/>
  <c r="CB742" i="1"/>
  <c r="CA742" i="1"/>
  <c r="BZ742" i="1"/>
  <c r="BY742" i="1"/>
  <c r="BR742" i="1"/>
  <c r="BQ742" i="1"/>
  <c r="BP742" i="1"/>
  <c r="BO742" i="1"/>
  <c r="BN742" i="1"/>
  <c r="BM742" i="1"/>
  <c r="BL742" i="1"/>
  <c r="BK742" i="1"/>
  <c r="BJ742" i="1"/>
  <c r="BI742" i="1"/>
  <c r="BF742" i="1"/>
  <c r="BE742" i="1"/>
  <c r="BD742" i="1"/>
  <c r="L742" i="1"/>
  <c r="I742" i="1"/>
  <c r="H742" i="1"/>
  <c r="E742" i="1"/>
  <c r="CH741" i="1"/>
  <c r="CG741" i="1"/>
  <c r="CF741" i="1"/>
  <c r="CE741" i="1"/>
  <c r="CD741" i="1"/>
  <c r="CC741" i="1"/>
  <c r="CB741" i="1"/>
  <c r="CA741" i="1"/>
  <c r="BZ741" i="1"/>
  <c r="BY741" i="1"/>
  <c r="BR741" i="1"/>
  <c r="BQ741" i="1"/>
  <c r="BP741" i="1"/>
  <c r="BO741" i="1"/>
  <c r="BN741" i="1"/>
  <c r="BM741" i="1"/>
  <c r="BL741" i="1"/>
  <c r="BK741" i="1"/>
  <c r="BJ741" i="1"/>
  <c r="BI741" i="1"/>
  <c r="BF741" i="1"/>
  <c r="BE741" i="1"/>
  <c r="BD741" i="1"/>
  <c r="L741" i="1"/>
  <c r="I741" i="1"/>
  <c r="H741" i="1"/>
  <c r="E741" i="1"/>
  <c r="CH740" i="1"/>
  <c r="CG740" i="1"/>
  <c r="CF740" i="1"/>
  <c r="CE740" i="1"/>
  <c r="CD740" i="1"/>
  <c r="CC740" i="1"/>
  <c r="CB740" i="1"/>
  <c r="CA740" i="1"/>
  <c r="BZ740" i="1"/>
  <c r="BY740" i="1"/>
  <c r="BR740" i="1"/>
  <c r="BQ740" i="1"/>
  <c r="BP740" i="1"/>
  <c r="BO740" i="1"/>
  <c r="BN740" i="1"/>
  <c r="BM740" i="1"/>
  <c r="BL740" i="1"/>
  <c r="BK740" i="1"/>
  <c r="BJ740" i="1"/>
  <c r="BI740" i="1"/>
  <c r="BF740" i="1"/>
  <c r="BE740" i="1"/>
  <c r="BD740" i="1"/>
  <c r="L740" i="1"/>
  <c r="I740" i="1"/>
  <c r="H740" i="1"/>
  <c r="E740" i="1"/>
  <c r="CH739" i="1"/>
  <c r="CG739" i="1"/>
  <c r="CF739" i="1"/>
  <c r="CE739" i="1"/>
  <c r="CD739" i="1"/>
  <c r="CC739" i="1"/>
  <c r="CB739" i="1"/>
  <c r="CA739" i="1"/>
  <c r="BZ739" i="1"/>
  <c r="BY739" i="1"/>
  <c r="BR739" i="1"/>
  <c r="BQ739" i="1"/>
  <c r="BP739" i="1"/>
  <c r="BO739" i="1"/>
  <c r="BN739" i="1"/>
  <c r="BM739" i="1"/>
  <c r="BL739" i="1"/>
  <c r="BK739" i="1"/>
  <c r="BJ739" i="1"/>
  <c r="BI739" i="1"/>
  <c r="BF739" i="1"/>
  <c r="BE739" i="1"/>
  <c r="BD739" i="1"/>
  <c r="L739" i="1"/>
  <c r="I739" i="1"/>
  <c r="H739" i="1"/>
  <c r="E739" i="1"/>
  <c r="CH738" i="1"/>
  <c r="CG738" i="1"/>
  <c r="CF738" i="1"/>
  <c r="CE738" i="1"/>
  <c r="CD738" i="1"/>
  <c r="CC738" i="1"/>
  <c r="CB738" i="1"/>
  <c r="CA738" i="1"/>
  <c r="BZ738" i="1"/>
  <c r="BY738" i="1"/>
  <c r="BR738" i="1"/>
  <c r="BQ738" i="1"/>
  <c r="BP738" i="1"/>
  <c r="BO738" i="1"/>
  <c r="BN738" i="1"/>
  <c r="BM738" i="1"/>
  <c r="BL738" i="1"/>
  <c r="BK738" i="1"/>
  <c r="BJ738" i="1"/>
  <c r="BI738" i="1"/>
  <c r="BF738" i="1"/>
  <c r="BE738" i="1"/>
  <c r="BD738" i="1"/>
  <c r="L738" i="1"/>
  <c r="I738" i="1"/>
  <c r="H738" i="1"/>
  <c r="E738" i="1"/>
  <c r="CH737" i="1"/>
  <c r="CG737" i="1"/>
  <c r="CF737" i="1"/>
  <c r="CE737" i="1"/>
  <c r="CD737" i="1"/>
  <c r="CC737" i="1"/>
  <c r="CB737" i="1"/>
  <c r="CA737" i="1"/>
  <c r="BZ737" i="1"/>
  <c r="BY737" i="1"/>
  <c r="BR737" i="1"/>
  <c r="BQ737" i="1"/>
  <c r="BP737" i="1"/>
  <c r="BO737" i="1"/>
  <c r="BN737" i="1"/>
  <c r="BM737" i="1"/>
  <c r="BL737" i="1"/>
  <c r="BK737" i="1"/>
  <c r="BJ737" i="1"/>
  <c r="BI737" i="1"/>
  <c r="BF737" i="1"/>
  <c r="BE737" i="1"/>
  <c r="BD737" i="1"/>
  <c r="L737" i="1"/>
  <c r="I737" i="1"/>
  <c r="H737" i="1"/>
  <c r="E737" i="1"/>
  <c r="CH736" i="1"/>
  <c r="CG736" i="1"/>
  <c r="CF736" i="1"/>
  <c r="CE736" i="1"/>
  <c r="CD736" i="1"/>
  <c r="CC736" i="1"/>
  <c r="CB736" i="1"/>
  <c r="CA736" i="1"/>
  <c r="BZ736" i="1"/>
  <c r="BY736" i="1"/>
  <c r="BR736" i="1"/>
  <c r="BQ736" i="1"/>
  <c r="BP736" i="1"/>
  <c r="BO736" i="1"/>
  <c r="BN736" i="1"/>
  <c r="BM736" i="1"/>
  <c r="BL736" i="1"/>
  <c r="BK736" i="1"/>
  <c r="BJ736" i="1"/>
  <c r="BI736" i="1"/>
  <c r="BF736" i="1"/>
  <c r="BE736" i="1"/>
  <c r="BD736" i="1"/>
  <c r="L736" i="1"/>
  <c r="I736" i="1"/>
  <c r="H736" i="1"/>
  <c r="E736" i="1"/>
  <c r="CH735" i="1"/>
  <c r="CG735" i="1"/>
  <c r="CF735" i="1"/>
  <c r="CE735" i="1"/>
  <c r="CD735" i="1"/>
  <c r="CC735" i="1"/>
  <c r="CB735" i="1"/>
  <c r="CA735" i="1"/>
  <c r="BZ735" i="1"/>
  <c r="BY735" i="1"/>
  <c r="BR735" i="1"/>
  <c r="BQ735" i="1"/>
  <c r="BP735" i="1"/>
  <c r="BO735" i="1"/>
  <c r="BN735" i="1"/>
  <c r="BM735" i="1"/>
  <c r="BL735" i="1"/>
  <c r="BK735" i="1"/>
  <c r="BJ735" i="1"/>
  <c r="BI735" i="1"/>
  <c r="BF735" i="1"/>
  <c r="BE735" i="1"/>
  <c r="BD735" i="1"/>
  <c r="L735" i="1"/>
  <c r="I735" i="1"/>
  <c r="H735" i="1"/>
  <c r="E735" i="1"/>
  <c r="CH734" i="1"/>
  <c r="CG734" i="1"/>
  <c r="CF734" i="1"/>
  <c r="CE734" i="1"/>
  <c r="CD734" i="1"/>
  <c r="CC734" i="1"/>
  <c r="CB734" i="1"/>
  <c r="CA734" i="1"/>
  <c r="BZ734" i="1"/>
  <c r="BY734" i="1"/>
  <c r="BR734" i="1"/>
  <c r="BQ734" i="1"/>
  <c r="BP734" i="1"/>
  <c r="BO734" i="1"/>
  <c r="BN734" i="1"/>
  <c r="BM734" i="1"/>
  <c r="BL734" i="1"/>
  <c r="BK734" i="1"/>
  <c r="BJ734" i="1"/>
  <c r="BI734" i="1"/>
  <c r="BF734" i="1"/>
  <c r="BE734" i="1"/>
  <c r="BD734" i="1"/>
  <c r="L734" i="1"/>
  <c r="I734" i="1"/>
  <c r="H734" i="1"/>
  <c r="E734" i="1"/>
  <c r="CH733" i="1"/>
  <c r="CG733" i="1"/>
  <c r="CF733" i="1"/>
  <c r="CE733" i="1"/>
  <c r="CD733" i="1"/>
  <c r="CC733" i="1"/>
  <c r="CB733" i="1"/>
  <c r="CA733" i="1"/>
  <c r="BZ733" i="1"/>
  <c r="BY733" i="1"/>
  <c r="BR733" i="1"/>
  <c r="BQ733" i="1"/>
  <c r="BP733" i="1"/>
  <c r="BO733" i="1"/>
  <c r="BN733" i="1"/>
  <c r="BM733" i="1"/>
  <c r="BL733" i="1"/>
  <c r="BK733" i="1"/>
  <c r="BJ733" i="1"/>
  <c r="BI733" i="1"/>
  <c r="BF733" i="1"/>
  <c r="BE733" i="1"/>
  <c r="BD733" i="1"/>
  <c r="L733" i="1"/>
  <c r="I733" i="1"/>
  <c r="H733" i="1"/>
  <c r="E733" i="1"/>
  <c r="CH732" i="1"/>
  <c r="CG732" i="1"/>
  <c r="CF732" i="1"/>
  <c r="CE732" i="1"/>
  <c r="CD732" i="1"/>
  <c r="CC732" i="1"/>
  <c r="CB732" i="1"/>
  <c r="CA732" i="1"/>
  <c r="BZ732" i="1"/>
  <c r="BY732" i="1"/>
  <c r="BR732" i="1"/>
  <c r="BQ732" i="1"/>
  <c r="BP732" i="1"/>
  <c r="BO732" i="1"/>
  <c r="BN732" i="1"/>
  <c r="BM732" i="1"/>
  <c r="BL732" i="1"/>
  <c r="BK732" i="1"/>
  <c r="BJ732" i="1"/>
  <c r="BI732" i="1"/>
  <c r="BF732" i="1"/>
  <c r="BE732" i="1"/>
  <c r="BD732" i="1"/>
  <c r="L732" i="1"/>
  <c r="I732" i="1"/>
  <c r="H732" i="1"/>
  <c r="E732" i="1"/>
  <c r="CH731" i="1"/>
  <c r="CG731" i="1"/>
  <c r="CF731" i="1"/>
  <c r="CE731" i="1"/>
  <c r="CD731" i="1"/>
  <c r="CC731" i="1"/>
  <c r="CB731" i="1"/>
  <c r="CA731" i="1"/>
  <c r="BZ731" i="1"/>
  <c r="BY731" i="1"/>
  <c r="BR731" i="1"/>
  <c r="BQ731" i="1"/>
  <c r="BP731" i="1"/>
  <c r="BO731" i="1"/>
  <c r="BN731" i="1"/>
  <c r="BM731" i="1"/>
  <c r="BL731" i="1"/>
  <c r="BK731" i="1"/>
  <c r="BJ731" i="1"/>
  <c r="BI731" i="1"/>
  <c r="BF731" i="1"/>
  <c r="BE731" i="1"/>
  <c r="BD731" i="1"/>
  <c r="L731" i="1"/>
  <c r="I731" i="1"/>
  <c r="H731" i="1"/>
  <c r="E731" i="1"/>
  <c r="CH730" i="1"/>
  <c r="CG730" i="1"/>
  <c r="CF730" i="1"/>
  <c r="CE730" i="1"/>
  <c r="CD730" i="1"/>
  <c r="CC730" i="1"/>
  <c r="CB730" i="1"/>
  <c r="CA730" i="1"/>
  <c r="BZ730" i="1"/>
  <c r="BY730" i="1"/>
  <c r="BR730" i="1"/>
  <c r="BQ730" i="1"/>
  <c r="BP730" i="1"/>
  <c r="BO730" i="1"/>
  <c r="BN730" i="1"/>
  <c r="BM730" i="1"/>
  <c r="BL730" i="1"/>
  <c r="BK730" i="1"/>
  <c r="BJ730" i="1"/>
  <c r="BI730" i="1"/>
  <c r="BF730" i="1"/>
  <c r="BE730" i="1"/>
  <c r="BD730" i="1"/>
  <c r="L730" i="1"/>
  <c r="I730" i="1"/>
  <c r="H730" i="1"/>
  <c r="E730" i="1"/>
  <c r="CH729" i="1"/>
  <c r="CG729" i="1"/>
  <c r="CF729" i="1"/>
  <c r="CE729" i="1"/>
  <c r="CD729" i="1"/>
  <c r="CC729" i="1"/>
  <c r="CB729" i="1"/>
  <c r="CA729" i="1"/>
  <c r="BZ729" i="1"/>
  <c r="BY729" i="1"/>
  <c r="BR729" i="1"/>
  <c r="BQ729" i="1"/>
  <c r="BP729" i="1"/>
  <c r="BO729" i="1"/>
  <c r="BN729" i="1"/>
  <c r="BM729" i="1"/>
  <c r="BL729" i="1"/>
  <c r="BK729" i="1"/>
  <c r="BJ729" i="1"/>
  <c r="BI729" i="1"/>
  <c r="BF729" i="1"/>
  <c r="BE729" i="1"/>
  <c r="BD729" i="1"/>
  <c r="L729" i="1"/>
  <c r="I729" i="1"/>
  <c r="H729" i="1"/>
  <c r="E729" i="1"/>
  <c r="CH728" i="1"/>
  <c r="CG728" i="1"/>
  <c r="CF728" i="1"/>
  <c r="CE728" i="1"/>
  <c r="CD728" i="1"/>
  <c r="CC728" i="1"/>
  <c r="CB728" i="1"/>
  <c r="CA728" i="1"/>
  <c r="BZ728" i="1"/>
  <c r="BY728" i="1"/>
  <c r="BR728" i="1"/>
  <c r="BQ728" i="1"/>
  <c r="BP728" i="1"/>
  <c r="BO728" i="1"/>
  <c r="BN728" i="1"/>
  <c r="BM728" i="1"/>
  <c r="BL728" i="1"/>
  <c r="BK728" i="1"/>
  <c r="BJ728" i="1"/>
  <c r="BI728" i="1"/>
  <c r="BF728" i="1"/>
  <c r="BE728" i="1"/>
  <c r="BD728" i="1"/>
  <c r="L728" i="1"/>
  <c r="I728" i="1"/>
  <c r="H728" i="1"/>
  <c r="E728" i="1"/>
  <c r="CH727" i="1"/>
  <c r="CG727" i="1"/>
  <c r="CF727" i="1"/>
  <c r="CE727" i="1"/>
  <c r="CD727" i="1"/>
  <c r="CC727" i="1"/>
  <c r="CB727" i="1"/>
  <c r="CA727" i="1"/>
  <c r="BZ727" i="1"/>
  <c r="BY727" i="1"/>
  <c r="BR727" i="1"/>
  <c r="BQ727" i="1"/>
  <c r="BP727" i="1"/>
  <c r="BO727" i="1"/>
  <c r="BN727" i="1"/>
  <c r="BM727" i="1"/>
  <c r="BL727" i="1"/>
  <c r="BK727" i="1"/>
  <c r="BJ727" i="1"/>
  <c r="BI727" i="1"/>
  <c r="BF727" i="1"/>
  <c r="BE727" i="1"/>
  <c r="BD727" i="1"/>
  <c r="L727" i="1"/>
  <c r="I727" i="1"/>
  <c r="H727" i="1"/>
  <c r="E727" i="1"/>
  <c r="CH726" i="1"/>
  <c r="CG726" i="1"/>
  <c r="CF726" i="1"/>
  <c r="CE726" i="1"/>
  <c r="CD726" i="1"/>
  <c r="CC726" i="1"/>
  <c r="CB726" i="1"/>
  <c r="CA726" i="1"/>
  <c r="BZ726" i="1"/>
  <c r="BY726" i="1"/>
  <c r="BR726" i="1"/>
  <c r="BQ726" i="1"/>
  <c r="BP726" i="1"/>
  <c r="BO726" i="1"/>
  <c r="BN726" i="1"/>
  <c r="BM726" i="1"/>
  <c r="BL726" i="1"/>
  <c r="BK726" i="1"/>
  <c r="BJ726" i="1"/>
  <c r="BI726" i="1"/>
  <c r="BF726" i="1"/>
  <c r="BE726" i="1"/>
  <c r="BD726" i="1"/>
  <c r="L726" i="1"/>
  <c r="I726" i="1"/>
  <c r="H726" i="1"/>
  <c r="E726" i="1"/>
  <c r="CH725" i="1"/>
  <c r="CG725" i="1"/>
  <c r="CF725" i="1"/>
  <c r="CE725" i="1"/>
  <c r="CD725" i="1"/>
  <c r="CC725" i="1"/>
  <c r="CB725" i="1"/>
  <c r="CA725" i="1"/>
  <c r="BZ725" i="1"/>
  <c r="BY725" i="1"/>
  <c r="BR725" i="1"/>
  <c r="BQ725" i="1"/>
  <c r="BP725" i="1"/>
  <c r="BO725" i="1"/>
  <c r="BN725" i="1"/>
  <c r="BM725" i="1"/>
  <c r="BL725" i="1"/>
  <c r="BK725" i="1"/>
  <c r="BJ725" i="1"/>
  <c r="BI725" i="1"/>
  <c r="BF725" i="1"/>
  <c r="BE725" i="1"/>
  <c r="BD725" i="1"/>
  <c r="L725" i="1"/>
  <c r="I725" i="1"/>
  <c r="H725" i="1"/>
  <c r="E725" i="1"/>
  <c r="CH724" i="1"/>
  <c r="CG724" i="1"/>
  <c r="CF724" i="1"/>
  <c r="CE724" i="1"/>
  <c r="CD724" i="1"/>
  <c r="CC724" i="1"/>
  <c r="CB724" i="1"/>
  <c r="CA724" i="1"/>
  <c r="BZ724" i="1"/>
  <c r="BY724" i="1"/>
  <c r="BR724" i="1"/>
  <c r="BQ724" i="1"/>
  <c r="BP724" i="1"/>
  <c r="BO724" i="1"/>
  <c r="BN724" i="1"/>
  <c r="BM724" i="1"/>
  <c r="BL724" i="1"/>
  <c r="BK724" i="1"/>
  <c r="BJ724" i="1"/>
  <c r="BI724" i="1"/>
  <c r="BF724" i="1"/>
  <c r="BE724" i="1"/>
  <c r="BD724" i="1"/>
  <c r="L724" i="1"/>
  <c r="I724" i="1"/>
  <c r="H724" i="1"/>
  <c r="E724" i="1"/>
  <c r="CH723" i="1"/>
  <c r="CG723" i="1"/>
  <c r="CF723" i="1"/>
  <c r="CE723" i="1"/>
  <c r="CD723" i="1"/>
  <c r="CC723" i="1"/>
  <c r="CB723" i="1"/>
  <c r="CA723" i="1"/>
  <c r="BZ723" i="1"/>
  <c r="BY723" i="1"/>
  <c r="BR723" i="1"/>
  <c r="BQ723" i="1"/>
  <c r="BP723" i="1"/>
  <c r="BO723" i="1"/>
  <c r="BN723" i="1"/>
  <c r="BM723" i="1"/>
  <c r="BL723" i="1"/>
  <c r="BK723" i="1"/>
  <c r="BJ723" i="1"/>
  <c r="BI723" i="1"/>
  <c r="BF723" i="1"/>
  <c r="BE723" i="1"/>
  <c r="BD723" i="1"/>
  <c r="L723" i="1"/>
  <c r="I723" i="1"/>
  <c r="H723" i="1"/>
  <c r="E723" i="1"/>
  <c r="CH722" i="1"/>
  <c r="CG722" i="1"/>
  <c r="CF722" i="1"/>
  <c r="CE722" i="1"/>
  <c r="CD722" i="1"/>
  <c r="CC722" i="1"/>
  <c r="CB722" i="1"/>
  <c r="CA722" i="1"/>
  <c r="BZ722" i="1"/>
  <c r="BY722" i="1"/>
  <c r="BR722" i="1"/>
  <c r="BQ722" i="1"/>
  <c r="BP722" i="1"/>
  <c r="BO722" i="1"/>
  <c r="BN722" i="1"/>
  <c r="BM722" i="1"/>
  <c r="BL722" i="1"/>
  <c r="BK722" i="1"/>
  <c r="BJ722" i="1"/>
  <c r="BI722" i="1"/>
  <c r="BF722" i="1"/>
  <c r="BE722" i="1"/>
  <c r="BD722" i="1"/>
  <c r="L722" i="1"/>
  <c r="I722" i="1"/>
  <c r="H722" i="1"/>
  <c r="E722" i="1"/>
  <c r="CH721" i="1"/>
  <c r="CG721" i="1"/>
  <c r="CF721" i="1"/>
  <c r="CE721" i="1"/>
  <c r="CD721" i="1"/>
  <c r="CC721" i="1"/>
  <c r="CB721" i="1"/>
  <c r="CA721" i="1"/>
  <c r="BZ721" i="1"/>
  <c r="BY721" i="1"/>
  <c r="BR721" i="1"/>
  <c r="BQ721" i="1"/>
  <c r="BP721" i="1"/>
  <c r="BO721" i="1"/>
  <c r="BN721" i="1"/>
  <c r="BM721" i="1"/>
  <c r="BL721" i="1"/>
  <c r="BK721" i="1"/>
  <c r="BJ721" i="1"/>
  <c r="BI721" i="1"/>
  <c r="BF721" i="1"/>
  <c r="BE721" i="1"/>
  <c r="BD721" i="1"/>
  <c r="L721" i="1"/>
  <c r="I721" i="1"/>
  <c r="H721" i="1"/>
  <c r="E721" i="1"/>
  <c r="CH720" i="1"/>
  <c r="CG720" i="1"/>
  <c r="CF720" i="1"/>
  <c r="CE720" i="1"/>
  <c r="CD720" i="1"/>
  <c r="CC720" i="1"/>
  <c r="CB720" i="1"/>
  <c r="CA720" i="1"/>
  <c r="BZ720" i="1"/>
  <c r="BY720" i="1"/>
  <c r="BR720" i="1"/>
  <c r="BQ720" i="1"/>
  <c r="BP720" i="1"/>
  <c r="BO720" i="1"/>
  <c r="BN720" i="1"/>
  <c r="BM720" i="1"/>
  <c r="BL720" i="1"/>
  <c r="BK720" i="1"/>
  <c r="BJ720" i="1"/>
  <c r="BI720" i="1"/>
  <c r="BF720" i="1"/>
  <c r="BE720" i="1"/>
  <c r="BD720" i="1"/>
  <c r="L720" i="1"/>
  <c r="I720" i="1"/>
  <c r="H720" i="1"/>
  <c r="E720" i="1"/>
  <c r="CH719" i="1"/>
  <c r="CG719" i="1"/>
  <c r="CF719" i="1"/>
  <c r="CE719" i="1"/>
  <c r="CD719" i="1"/>
  <c r="CC719" i="1"/>
  <c r="CB719" i="1"/>
  <c r="CA719" i="1"/>
  <c r="BZ719" i="1"/>
  <c r="BY719" i="1"/>
  <c r="BR719" i="1"/>
  <c r="BQ719" i="1"/>
  <c r="BP719" i="1"/>
  <c r="BO719" i="1"/>
  <c r="BN719" i="1"/>
  <c r="BM719" i="1"/>
  <c r="BL719" i="1"/>
  <c r="BK719" i="1"/>
  <c r="BJ719" i="1"/>
  <c r="BI719" i="1"/>
  <c r="BF719" i="1"/>
  <c r="BE719" i="1"/>
  <c r="BD719" i="1"/>
  <c r="L719" i="1"/>
  <c r="I719" i="1"/>
  <c r="H719" i="1"/>
  <c r="E719" i="1"/>
  <c r="CH718" i="1"/>
  <c r="CG718" i="1"/>
  <c r="CF718" i="1"/>
  <c r="CE718" i="1"/>
  <c r="CD718" i="1"/>
  <c r="CC718" i="1"/>
  <c r="CB718" i="1"/>
  <c r="CA718" i="1"/>
  <c r="BZ718" i="1"/>
  <c r="BY718" i="1"/>
  <c r="BR718" i="1"/>
  <c r="BQ718" i="1"/>
  <c r="BP718" i="1"/>
  <c r="BO718" i="1"/>
  <c r="BN718" i="1"/>
  <c r="BM718" i="1"/>
  <c r="BL718" i="1"/>
  <c r="BK718" i="1"/>
  <c r="BJ718" i="1"/>
  <c r="BI718" i="1"/>
  <c r="BF718" i="1"/>
  <c r="BE718" i="1"/>
  <c r="BD718" i="1"/>
  <c r="L718" i="1"/>
  <c r="I718" i="1"/>
  <c r="H718" i="1"/>
  <c r="E718" i="1"/>
  <c r="CH717" i="1"/>
  <c r="CG717" i="1"/>
  <c r="CF717" i="1"/>
  <c r="CE717" i="1"/>
  <c r="CD717" i="1"/>
  <c r="CC717" i="1"/>
  <c r="CB717" i="1"/>
  <c r="CA717" i="1"/>
  <c r="BZ717" i="1"/>
  <c r="BY717" i="1"/>
  <c r="BR717" i="1"/>
  <c r="BQ717" i="1"/>
  <c r="BP717" i="1"/>
  <c r="BO717" i="1"/>
  <c r="BN717" i="1"/>
  <c r="BM717" i="1"/>
  <c r="BL717" i="1"/>
  <c r="BK717" i="1"/>
  <c r="BJ717" i="1"/>
  <c r="BI717" i="1"/>
  <c r="BF717" i="1"/>
  <c r="BE717" i="1"/>
  <c r="BD717" i="1"/>
  <c r="L717" i="1"/>
  <c r="I717" i="1"/>
  <c r="H717" i="1"/>
  <c r="E717" i="1"/>
  <c r="CH716" i="1"/>
  <c r="CG716" i="1"/>
  <c r="CF716" i="1"/>
  <c r="CE716" i="1"/>
  <c r="CD716" i="1"/>
  <c r="CC716" i="1"/>
  <c r="CB716" i="1"/>
  <c r="CA716" i="1"/>
  <c r="BZ716" i="1"/>
  <c r="BY716" i="1"/>
  <c r="BR716" i="1"/>
  <c r="BQ716" i="1"/>
  <c r="BP716" i="1"/>
  <c r="BO716" i="1"/>
  <c r="BN716" i="1"/>
  <c r="BM716" i="1"/>
  <c r="BL716" i="1"/>
  <c r="BK716" i="1"/>
  <c r="BJ716" i="1"/>
  <c r="BI716" i="1"/>
  <c r="BF716" i="1"/>
  <c r="BE716" i="1"/>
  <c r="BD716" i="1"/>
  <c r="L716" i="1"/>
  <c r="I716" i="1"/>
  <c r="H716" i="1"/>
  <c r="E716" i="1"/>
  <c r="CH715" i="1"/>
  <c r="CG715" i="1"/>
  <c r="CF715" i="1"/>
  <c r="CE715" i="1"/>
  <c r="CD715" i="1"/>
  <c r="CC715" i="1"/>
  <c r="CB715" i="1"/>
  <c r="CA715" i="1"/>
  <c r="BZ715" i="1"/>
  <c r="BY715" i="1"/>
  <c r="BR715" i="1"/>
  <c r="BQ715" i="1"/>
  <c r="BP715" i="1"/>
  <c r="BO715" i="1"/>
  <c r="BN715" i="1"/>
  <c r="BM715" i="1"/>
  <c r="BL715" i="1"/>
  <c r="BK715" i="1"/>
  <c r="BJ715" i="1"/>
  <c r="BI715" i="1"/>
  <c r="BF715" i="1"/>
  <c r="BE715" i="1"/>
  <c r="BD715" i="1"/>
  <c r="L715" i="1"/>
  <c r="I715" i="1"/>
  <c r="H715" i="1"/>
  <c r="E715" i="1"/>
  <c r="CH714" i="1"/>
  <c r="CG714" i="1"/>
  <c r="CF714" i="1"/>
  <c r="CE714" i="1"/>
  <c r="CD714" i="1"/>
  <c r="CC714" i="1"/>
  <c r="CB714" i="1"/>
  <c r="CA714" i="1"/>
  <c r="BZ714" i="1"/>
  <c r="BY714" i="1"/>
  <c r="BR714" i="1"/>
  <c r="BQ714" i="1"/>
  <c r="BP714" i="1"/>
  <c r="BO714" i="1"/>
  <c r="BN714" i="1"/>
  <c r="BM714" i="1"/>
  <c r="BL714" i="1"/>
  <c r="BK714" i="1"/>
  <c r="BJ714" i="1"/>
  <c r="BI714" i="1"/>
  <c r="BF714" i="1"/>
  <c r="BE714" i="1"/>
  <c r="BD714" i="1"/>
  <c r="L714" i="1"/>
  <c r="I714" i="1"/>
  <c r="H714" i="1"/>
  <c r="E714" i="1"/>
  <c r="CH713" i="1"/>
  <c r="CG713" i="1"/>
  <c r="CF713" i="1"/>
  <c r="CE713" i="1"/>
  <c r="CD713" i="1"/>
  <c r="CC713" i="1"/>
  <c r="CB713" i="1"/>
  <c r="CA713" i="1"/>
  <c r="BZ713" i="1"/>
  <c r="BY713" i="1"/>
  <c r="BR713" i="1"/>
  <c r="BQ713" i="1"/>
  <c r="BP713" i="1"/>
  <c r="BO713" i="1"/>
  <c r="BN713" i="1"/>
  <c r="BM713" i="1"/>
  <c r="BL713" i="1"/>
  <c r="BK713" i="1"/>
  <c r="BJ713" i="1"/>
  <c r="BI713" i="1"/>
  <c r="BF713" i="1"/>
  <c r="BE713" i="1"/>
  <c r="BD713" i="1"/>
  <c r="L713" i="1"/>
  <c r="I713" i="1"/>
  <c r="H713" i="1"/>
  <c r="E713" i="1"/>
  <c r="CH712" i="1"/>
  <c r="CG712" i="1"/>
  <c r="CF712" i="1"/>
  <c r="CE712" i="1"/>
  <c r="CD712" i="1"/>
  <c r="CC712" i="1"/>
  <c r="CB712" i="1"/>
  <c r="CA712" i="1"/>
  <c r="BZ712" i="1"/>
  <c r="BY712" i="1"/>
  <c r="BR712" i="1"/>
  <c r="BQ712" i="1"/>
  <c r="BP712" i="1"/>
  <c r="BO712" i="1"/>
  <c r="BN712" i="1"/>
  <c r="BM712" i="1"/>
  <c r="BL712" i="1"/>
  <c r="BK712" i="1"/>
  <c r="BJ712" i="1"/>
  <c r="BI712" i="1"/>
  <c r="BF712" i="1"/>
  <c r="BE712" i="1"/>
  <c r="BD712" i="1"/>
  <c r="L712" i="1"/>
  <c r="I712" i="1"/>
  <c r="H712" i="1"/>
  <c r="E712" i="1"/>
  <c r="CH711" i="1"/>
  <c r="CG711" i="1"/>
  <c r="CF711" i="1"/>
  <c r="CE711" i="1"/>
  <c r="CD711" i="1"/>
  <c r="CC711" i="1"/>
  <c r="CB711" i="1"/>
  <c r="CA711" i="1"/>
  <c r="BZ711" i="1"/>
  <c r="BY711" i="1"/>
  <c r="BR711" i="1"/>
  <c r="BQ711" i="1"/>
  <c r="BP711" i="1"/>
  <c r="BO711" i="1"/>
  <c r="BN711" i="1"/>
  <c r="BM711" i="1"/>
  <c r="BL711" i="1"/>
  <c r="BK711" i="1"/>
  <c r="BJ711" i="1"/>
  <c r="BI711" i="1"/>
  <c r="BF711" i="1"/>
  <c r="BE711" i="1"/>
  <c r="BD711" i="1"/>
  <c r="L711" i="1"/>
  <c r="I711" i="1"/>
  <c r="H711" i="1"/>
  <c r="E711" i="1"/>
  <c r="CH710" i="1"/>
  <c r="CG710" i="1"/>
  <c r="CF710" i="1"/>
  <c r="CE710" i="1"/>
  <c r="CD710" i="1"/>
  <c r="CC710" i="1"/>
  <c r="CB710" i="1"/>
  <c r="CA710" i="1"/>
  <c r="BZ710" i="1"/>
  <c r="BY710" i="1"/>
  <c r="BR710" i="1"/>
  <c r="BQ710" i="1"/>
  <c r="BP710" i="1"/>
  <c r="BO710" i="1"/>
  <c r="BN710" i="1"/>
  <c r="BM710" i="1"/>
  <c r="BL710" i="1"/>
  <c r="BK710" i="1"/>
  <c r="BJ710" i="1"/>
  <c r="BI710" i="1"/>
  <c r="BF710" i="1"/>
  <c r="BE710" i="1"/>
  <c r="BD710" i="1"/>
  <c r="L710" i="1"/>
  <c r="I710" i="1"/>
  <c r="H710" i="1"/>
  <c r="E710" i="1"/>
  <c r="CH709" i="1"/>
  <c r="CG709" i="1"/>
  <c r="CF709" i="1"/>
  <c r="CE709" i="1"/>
  <c r="CD709" i="1"/>
  <c r="CC709" i="1"/>
  <c r="CB709" i="1"/>
  <c r="CA709" i="1"/>
  <c r="BZ709" i="1"/>
  <c r="BY709" i="1"/>
  <c r="BR709" i="1"/>
  <c r="BQ709" i="1"/>
  <c r="BP709" i="1"/>
  <c r="BO709" i="1"/>
  <c r="BN709" i="1"/>
  <c r="BM709" i="1"/>
  <c r="BL709" i="1"/>
  <c r="BK709" i="1"/>
  <c r="BJ709" i="1"/>
  <c r="BI709" i="1"/>
  <c r="BF709" i="1"/>
  <c r="BE709" i="1"/>
  <c r="BD709" i="1"/>
  <c r="L709" i="1"/>
  <c r="I709" i="1"/>
  <c r="H709" i="1"/>
  <c r="E709" i="1"/>
  <c r="CH708" i="1"/>
  <c r="CG708" i="1"/>
  <c r="CF708" i="1"/>
  <c r="CE708" i="1"/>
  <c r="CD708" i="1"/>
  <c r="CC708" i="1"/>
  <c r="CB708" i="1"/>
  <c r="CA708" i="1"/>
  <c r="BZ708" i="1"/>
  <c r="BY708" i="1"/>
  <c r="BR708" i="1"/>
  <c r="BQ708" i="1"/>
  <c r="BP708" i="1"/>
  <c r="BO708" i="1"/>
  <c r="BN708" i="1"/>
  <c r="BM708" i="1"/>
  <c r="BL708" i="1"/>
  <c r="BK708" i="1"/>
  <c r="BJ708" i="1"/>
  <c r="BI708" i="1"/>
  <c r="BF708" i="1"/>
  <c r="BE708" i="1"/>
  <c r="BD708" i="1"/>
  <c r="L708" i="1"/>
  <c r="I708" i="1"/>
  <c r="H708" i="1"/>
  <c r="E708" i="1"/>
  <c r="CH707" i="1"/>
  <c r="CG707" i="1"/>
  <c r="CF707" i="1"/>
  <c r="CE707" i="1"/>
  <c r="CD707" i="1"/>
  <c r="CC707" i="1"/>
  <c r="CB707" i="1"/>
  <c r="CA707" i="1"/>
  <c r="BZ707" i="1"/>
  <c r="BY707" i="1"/>
  <c r="BR707" i="1"/>
  <c r="BQ707" i="1"/>
  <c r="BP707" i="1"/>
  <c r="BO707" i="1"/>
  <c r="BN707" i="1"/>
  <c r="BM707" i="1"/>
  <c r="BL707" i="1"/>
  <c r="BK707" i="1"/>
  <c r="BJ707" i="1"/>
  <c r="BI707" i="1"/>
  <c r="BF707" i="1"/>
  <c r="BE707" i="1"/>
  <c r="BD707" i="1"/>
  <c r="L707" i="1"/>
  <c r="I707" i="1"/>
  <c r="H707" i="1"/>
  <c r="E707" i="1"/>
  <c r="CH706" i="1"/>
  <c r="CG706" i="1"/>
  <c r="CF706" i="1"/>
  <c r="CE706" i="1"/>
  <c r="CD706" i="1"/>
  <c r="CC706" i="1"/>
  <c r="CB706" i="1"/>
  <c r="CA706" i="1"/>
  <c r="BZ706" i="1"/>
  <c r="BY706" i="1"/>
  <c r="BR706" i="1"/>
  <c r="BQ706" i="1"/>
  <c r="BP706" i="1"/>
  <c r="BO706" i="1"/>
  <c r="BN706" i="1"/>
  <c r="BM706" i="1"/>
  <c r="BL706" i="1"/>
  <c r="BK706" i="1"/>
  <c r="BJ706" i="1"/>
  <c r="BI706" i="1"/>
  <c r="BF706" i="1"/>
  <c r="BE706" i="1"/>
  <c r="BD706" i="1"/>
  <c r="L706" i="1"/>
  <c r="I706" i="1"/>
  <c r="H706" i="1"/>
  <c r="E706" i="1"/>
  <c r="CH705" i="1"/>
  <c r="CG705" i="1"/>
  <c r="CF705" i="1"/>
  <c r="CE705" i="1"/>
  <c r="CD705" i="1"/>
  <c r="CC705" i="1"/>
  <c r="CB705" i="1"/>
  <c r="CA705" i="1"/>
  <c r="BZ705" i="1"/>
  <c r="BY705" i="1"/>
  <c r="BR705" i="1"/>
  <c r="BQ705" i="1"/>
  <c r="BP705" i="1"/>
  <c r="BO705" i="1"/>
  <c r="BN705" i="1"/>
  <c r="BM705" i="1"/>
  <c r="BL705" i="1"/>
  <c r="BK705" i="1"/>
  <c r="BJ705" i="1"/>
  <c r="BI705" i="1"/>
  <c r="BF705" i="1"/>
  <c r="BE705" i="1"/>
  <c r="BD705" i="1"/>
  <c r="L705" i="1"/>
  <c r="I705" i="1"/>
  <c r="H705" i="1"/>
  <c r="E705" i="1"/>
  <c r="CH704" i="1"/>
  <c r="CG704" i="1"/>
  <c r="CF704" i="1"/>
  <c r="CE704" i="1"/>
  <c r="CD704" i="1"/>
  <c r="CC704" i="1"/>
  <c r="CB704" i="1"/>
  <c r="CA704" i="1"/>
  <c r="BZ704" i="1"/>
  <c r="BY704" i="1"/>
  <c r="BR704" i="1"/>
  <c r="BQ704" i="1"/>
  <c r="BP704" i="1"/>
  <c r="BO704" i="1"/>
  <c r="BN704" i="1"/>
  <c r="BM704" i="1"/>
  <c r="BL704" i="1"/>
  <c r="BK704" i="1"/>
  <c r="BJ704" i="1"/>
  <c r="BI704" i="1"/>
  <c r="BF704" i="1"/>
  <c r="BE704" i="1"/>
  <c r="BD704" i="1"/>
  <c r="L704" i="1"/>
  <c r="I704" i="1"/>
  <c r="H704" i="1"/>
  <c r="E704" i="1"/>
  <c r="CH703" i="1"/>
  <c r="CG703" i="1"/>
  <c r="CF703" i="1"/>
  <c r="CE703" i="1"/>
  <c r="CD703" i="1"/>
  <c r="CC703" i="1"/>
  <c r="CB703" i="1"/>
  <c r="CA703" i="1"/>
  <c r="BZ703" i="1"/>
  <c r="BY703" i="1"/>
  <c r="BR703" i="1"/>
  <c r="BQ703" i="1"/>
  <c r="BP703" i="1"/>
  <c r="BO703" i="1"/>
  <c r="BN703" i="1"/>
  <c r="BM703" i="1"/>
  <c r="BL703" i="1"/>
  <c r="BK703" i="1"/>
  <c r="BJ703" i="1"/>
  <c r="BI703" i="1"/>
  <c r="BF703" i="1"/>
  <c r="BE703" i="1"/>
  <c r="BD703" i="1"/>
  <c r="L703" i="1"/>
  <c r="I703" i="1"/>
  <c r="H703" i="1"/>
  <c r="E703" i="1"/>
  <c r="CH702" i="1"/>
  <c r="CG702" i="1"/>
  <c r="CF702" i="1"/>
  <c r="CE702" i="1"/>
  <c r="CD702" i="1"/>
  <c r="CC702" i="1"/>
  <c r="CB702" i="1"/>
  <c r="CA702" i="1"/>
  <c r="BZ702" i="1"/>
  <c r="BY702" i="1"/>
  <c r="BR702" i="1"/>
  <c r="BQ702" i="1"/>
  <c r="BP702" i="1"/>
  <c r="BO702" i="1"/>
  <c r="BN702" i="1"/>
  <c r="BM702" i="1"/>
  <c r="BL702" i="1"/>
  <c r="BK702" i="1"/>
  <c r="BJ702" i="1"/>
  <c r="BI702" i="1"/>
  <c r="BF702" i="1"/>
  <c r="BE702" i="1"/>
  <c r="BD702" i="1"/>
  <c r="L702" i="1"/>
  <c r="I702" i="1"/>
  <c r="H702" i="1"/>
  <c r="E702" i="1"/>
  <c r="CH701" i="1"/>
  <c r="CG701" i="1"/>
  <c r="CF701" i="1"/>
  <c r="CE701" i="1"/>
  <c r="CD701" i="1"/>
  <c r="CC701" i="1"/>
  <c r="CB701" i="1"/>
  <c r="CA701" i="1"/>
  <c r="BZ701" i="1"/>
  <c r="BY701" i="1"/>
  <c r="BR701" i="1"/>
  <c r="BQ701" i="1"/>
  <c r="BP701" i="1"/>
  <c r="BO701" i="1"/>
  <c r="BN701" i="1"/>
  <c r="BM701" i="1"/>
  <c r="BL701" i="1"/>
  <c r="BK701" i="1"/>
  <c r="BJ701" i="1"/>
  <c r="BI701" i="1"/>
  <c r="BF701" i="1"/>
  <c r="BE701" i="1"/>
  <c r="BD701" i="1"/>
  <c r="L701" i="1"/>
  <c r="I701" i="1"/>
  <c r="H701" i="1"/>
  <c r="E701" i="1"/>
  <c r="CH700" i="1"/>
  <c r="CG700" i="1"/>
  <c r="CF700" i="1"/>
  <c r="CE700" i="1"/>
  <c r="CD700" i="1"/>
  <c r="CC700" i="1"/>
  <c r="CB700" i="1"/>
  <c r="CA700" i="1"/>
  <c r="BZ700" i="1"/>
  <c r="BY700" i="1"/>
  <c r="BR700" i="1"/>
  <c r="BQ700" i="1"/>
  <c r="BP700" i="1"/>
  <c r="BO700" i="1"/>
  <c r="BN700" i="1"/>
  <c r="BM700" i="1"/>
  <c r="BL700" i="1"/>
  <c r="BK700" i="1"/>
  <c r="BJ700" i="1"/>
  <c r="BI700" i="1"/>
  <c r="BF700" i="1"/>
  <c r="BE700" i="1"/>
  <c r="BD700" i="1"/>
  <c r="L700" i="1"/>
  <c r="I700" i="1"/>
  <c r="H700" i="1"/>
  <c r="E700" i="1"/>
  <c r="CH699" i="1"/>
  <c r="CG699" i="1"/>
  <c r="CF699" i="1"/>
  <c r="CE699" i="1"/>
  <c r="CD699" i="1"/>
  <c r="CC699" i="1"/>
  <c r="CB699" i="1"/>
  <c r="CA699" i="1"/>
  <c r="BZ699" i="1"/>
  <c r="BY699" i="1"/>
  <c r="BR699" i="1"/>
  <c r="BQ699" i="1"/>
  <c r="BP699" i="1"/>
  <c r="BO699" i="1"/>
  <c r="BN699" i="1"/>
  <c r="BM699" i="1"/>
  <c r="BL699" i="1"/>
  <c r="BK699" i="1"/>
  <c r="BJ699" i="1"/>
  <c r="BI699" i="1"/>
  <c r="BF699" i="1"/>
  <c r="BE699" i="1"/>
  <c r="BD699" i="1"/>
  <c r="L699" i="1"/>
  <c r="I699" i="1"/>
  <c r="H699" i="1"/>
  <c r="E699" i="1"/>
  <c r="CH698" i="1"/>
  <c r="CG698" i="1"/>
  <c r="CF698" i="1"/>
  <c r="CE698" i="1"/>
  <c r="CD698" i="1"/>
  <c r="CC698" i="1"/>
  <c r="CB698" i="1"/>
  <c r="CA698" i="1"/>
  <c r="BZ698" i="1"/>
  <c r="BY698" i="1"/>
  <c r="BR698" i="1"/>
  <c r="BQ698" i="1"/>
  <c r="BP698" i="1"/>
  <c r="BO698" i="1"/>
  <c r="BN698" i="1"/>
  <c r="BM698" i="1"/>
  <c r="BL698" i="1"/>
  <c r="BK698" i="1"/>
  <c r="BJ698" i="1"/>
  <c r="BI698" i="1"/>
  <c r="BF698" i="1"/>
  <c r="BE698" i="1"/>
  <c r="BD698" i="1"/>
  <c r="L698" i="1"/>
  <c r="I698" i="1"/>
  <c r="H698" i="1"/>
  <c r="E698" i="1"/>
  <c r="CH697" i="1"/>
  <c r="CG697" i="1"/>
  <c r="CF697" i="1"/>
  <c r="CE697" i="1"/>
  <c r="CD697" i="1"/>
  <c r="CC697" i="1"/>
  <c r="CB697" i="1"/>
  <c r="CA697" i="1"/>
  <c r="BZ697" i="1"/>
  <c r="BY697" i="1"/>
  <c r="BR697" i="1"/>
  <c r="BQ697" i="1"/>
  <c r="BP697" i="1"/>
  <c r="BO697" i="1"/>
  <c r="BN697" i="1"/>
  <c r="BM697" i="1"/>
  <c r="BL697" i="1"/>
  <c r="BK697" i="1"/>
  <c r="BJ697" i="1"/>
  <c r="BI697" i="1"/>
  <c r="BF697" i="1"/>
  <c r="BE697" i="1"/>
  <c r="BD697" i="1"/>
  <c r="L697" i="1"/>
  <c r="I697" i="1"/>
  <c r="H697" i="1"/>
  <c r="E697" i="1"/>
  <c r="CH696" i="1"/>
  <c r="CG696" i="1"/>
  <c r="CF696" i="1"/>
  <c r="CE696" i="1"/>
  <c r="CD696" i="1"/>
  <c r="CC696" i="1"/>
  <c r="CB696" i="1"/>
  <c r="CA696" i="1"/>
  <c r="BZ696" i="1"/>
  <c r="BY696" i="1"/>
  <c r="BR696" i="1"/>
  <c r="BQ696" i="1"/>
  <c r="BP696" i="1"/>
  <c r="BO696" i="1"/>
  <c r="BN696" i="1"/>
  <c r="BM696" i="1"/>
  <c r="BL696" i="1"/>
  <c r="BK696" i="1"/>
  <c r="BJ696" i="1"/>
  <c r="BI696" i="1"/>
  <c r="BF696" i="1"/>
  <c r="BE696" i="1"/>
  <c r="BD696" i="1"/>
  <c r="L696" i="1"/>
  <c r="I696" i="1"/>
  <c r="H696" i="1"/>
  <c r="E696" i="1"/>
  <c r="CH695" i="1"/>
  <c r="CG695" i="1"/>
  <c r="CF695" i="1"/>
  <c r="CE695" i="1"/>
  <c r="CD695" i="1"/>
  <c r="CC695" i="1"/>
  <c r="CB695" i="1"/>
  <c r="CA695" i="1"/>
  <c r="BZ695" i="1"/>
  <c r="BY695" i="1"/>
  <c r="BR695" i="1"/>
  <c r="BQ695" i="1"/>
  <c r="BP695" i="1"/>
  <c r="BO695" i="1"/>
  <c r="BN695" i="1"/>
  <c r="BM695" i="1"/>
  <c r="BL695" i="1"/>
  <c r="BK695" i="1"/>
  <c r="BJ695" i="1"/>
  <c r="BI695" i="1"/>
  <c r="BF695" i="1"/>
  <c r="BE695" i="1"/>
  <c r="BD695" i="1"/>
  <c r="L695" i="1"/>
  <c r="I695" i="1"/>
  <c r="H695" i="1"/>
  <c r="E695" i="1"/>
  <c r="CH694" i="1"/>
  <c r="CG694" i="1"/>
  <c r="CF694" i="1"/>
  <c r="CE694" i="1"/>
  <c r="CD694" i="1"/>
  <c r="CC694" i="1"/>
  <c r="CB694" i="1"/>
  <c r="CA694" i="1"/>
  <c r="BZ694" i="1"/>
  <c r="BY694" i="1"/>
  <c r="BR694" i="1"/>
  <c r="BQ694" i="1"/>
  <c r="BP694" i="1"/>
  <c r="BO694" i="1"/>
  <c r="BN694" i="1"/>
  <c r="BM694" i="1"/>
  <c r="BL694" i="1"/>
  <c r="BK694" i="1"/>
  <c r="BJ694" i="1"/>
  <c r="BI694" i="1"/>
  <c r="BF694" i="1"/>
  <c r="BE694" i="1"/>
  <c r="BD694" i="1"/>
  <c r="L694" i="1"/>
  <c r="I694" i="1"/>
  <c r="H694" i="1"/>
  <c r="E694" i="1"/>
  <c r="CH693" i="1"/>
  <c r="CG693" i="1"/>
  <c r="CF693" i="1"/>
  <c r="CE693" i="1"/>
  <c r="CD693" i="1"/>
  <c r="CC693" i="1"/>
  <c r="CB693" i="1"/>
  <c r="CA693" i="1"/>
  <c r="BZ693" i="1"/>
  <c r="BY693" i="1"/>
  <c r="BR693" i="1"/>
  <c r="BQ693" i="1"/>
  <c r="BP693" i="1"/>
  <c r="BO693" i="1"/>
  <c r="BN693" i="1"/>
  <c r="BM693" i="1"/>
  <c r="BL693" i="1"/>
  <c r="BK693" i="1"/>
  <c r="BJ693" i="1"/>
  <c r="BI693" i="1"/>
  <c r="BF693" i="1"/>
  <c r="BE693" i="1"/>
  <c r="BD693" i="1"/>
  <c r="L693" i="1"/>
  <c r="I693" i="1"/>
  <c r="H693" i="1"/>
  <c r="E693" i="1"/>
  <c r="CH692" i="1"/>
  <c r="CG692" i="1"/>
  <c r="CF692" i="1"/>
  <c r="CE692" i="1"/>
  <c r="CD692" i="1"/>
  <c r="CC692" i="1"/>
  <c r="CB692" i="1"/>
  <c r="CA692" i="1"/>
  <c r="BZ692" i="1"/>
  <c r="BY692" i="1"/>
  <c r="BR692" i="1"/>
  <c r="BQ692" i="1"/>
  <c r="BP692" i="1"/>
  <c r="BO692" i="1"/>
  <c r="BN692" i="1"/>
  <c r="BM692" i="1"/>
  <c r="BL692" i="1"/>
  <c r="BK692" i="1"/>
  <c r="BJ692" i="1"/>
  <c r="BI692" i="1"/>
  <c r="BF692" i="1"/>
  <c r="BE692" i="1"/>
  <c r="BD692" i="1"/>
  <c r="L692" i="1"/>
  <c r="I692" i="1"/>
  <c r="H692" i="1"/>
  <c r="E692" i="1"/>
  <c r="CH691" i="1"/>
  <c r="CG691" i="1"/>
  <c r="CF691" i="1"/>
  <c r="CE691" i="1"/>
  <c r="CD691" i="1"/>
  <c r="CC691" i="1"/>
  <c r="CB691" i="1"/>
  <c r="CA691" i="1"/>
  <c r="BZ691" i="1"/>
  <c r="BY691" i="1"/>
  <c r="BR691" i="1"/>
  <c r="BQ691" i="1"/>
  <c r="BP691" i="1"/>
  <c r="BO691" i="1"/>
  <c r="BN691" i="1"/>
  <c r="BM691" i="1"/>
  <c r="BL691" i="1"/>
  <c r="BK691" i="1"/>
  <c r="BJ691" i="1"/>
  <c r="BI691" i="1"/>
  <c r="BF691" i="1"/>
  <c r="BE691" i="1"/>
  <c r="BD691" i="1"/>
  <c r="L691" i="1"/>
  <c r="I691" i="1"/>
  <c r="H691" i="1"/>
  <c r="E691" i="1"/>
  <c r="CH690" i="1"/>
  <c r="CG690" i="1"/>
  <c r="CF690" i="1"/>
  <c r="CE690" i="1"/>
  <c r="CD690" i="1"/>
  <c r="CC690" i="1"/>
  <c r="CB690" i="1"/>
  <c r="CA690" i="1"/>
  <c r="BZ690" i="1"/>
  <c r="BY690" i="1"/>
  <c r="BR690" i="1"/>
  <c r="BQ690" i="1"/>
  <c r="BP690" i="1"/>
  <c r="BO690" i="1"/>
  <c r="BN690" i="1"/>
  <c r="BM690" i="1"/>
  <c r="BL690" i="1"/>
  <c r="BK690" i="1"/>
  <c r="BJ690" i="1"/>
  <c r="BI690" i="1"/>
  <c r="BF690" i="1"/>
  <c r="BE690" i="1"/>
  <c r="BD690" i="1"/>
  <c r="L690" i="1"/>
  <c r="I690" i="1"/>
  <c r="H690" i="1"/>
  <c r="E690" i="1"/>
  <c r="CH689" i="1"/>
  <c r="CG689" i="1"/>
  <c r="CF689" i="1"/>
  <c r="CE689" i="1"/>
  <c r="CD689" i="1"/>
  <c r="CC689" i="1"/>
  <c r="CB689" i="1"/>
  <c r="CA689" i="1"/>
  <c r="BZ689" i="1"/>
  <c r="BY689" i="1"/>
  <c r="BR689" i="1"/>
  <c r="BQ689" i="1"/>
  <c r="BP689" i="1"/>
  <c r="BO689" i="1"/>
  <c r="BN689" i="1"/>
  <c r="BM689" i="1"/>
  <c r="BL689" i="1"/>
  <c r="BK689" i="1"/>
  <c r="BJ689" i="1"/>
  <c r="BI689" i="1"/>
  <c r="BF689" i="1"/>
  <c r="BE689" i="1"/>
  <c r="BD689" i="1"/>
  <c r="L689" i="1"/>
  <c r="I689" i="1"/>
  <c r="H689" i="1"/>
  <c r="E689" i="1"/>
  <c r="CH688" i="1"/>
  <c r="CG688" i="1"/>
  <c r="CF688" i="1"/>
  <c r="CE688" i="1"/>
  <c r="CD688" i="1"/>
  <c r="CC688" i="1"/>
  <c r="CB688" i="1"/>
  <c r="CA688" i="1"/>
  <c r="BZ688" i="1"/>
  <c r="BY688" i="1"/>
  <c r="BR688" i="1"/>
  <c r="BQ688" i="1"/>
  <c r="BP688" i="1"/>
  <c r="BO688" i="1"/>
  <c r="BN688" i="1"/>
  <c r="BM688" i="1"/>
  <c r="BL688" i="1"/>
  <c r="BK688" i="1"/>
  <c r="BJ688" i="1"/>
  <c r="BI688" i="1"/>
  <c r="BF688" i="1"/>
  <c r="BE688" i="1"/>
  <c r="BD688" i="1"/>
  <c r="L688" i="1"/>
  <c r="I688" i="1"/>
  <c r="H688" i="1"/>
  <c r="E688" i="1"/>
  <c r="CH687" i="1"/>
  <c r="CG687" i="1"/>
  <c r="CF687" i="1"/>
  <c r="CE687" i="1"/>
  <c r="CD687" i="1"/>
  <c r="CC687" i="1"/>
  <c r="CB687" i="1"/>
  <c r="CA687" i="1"/>
  <c r="BZ687" i="1"/>
  <c r="BY687" i="1"/>
  <c r="BR687" i="1"/>
  <c r="BQ687" i="1"/>
  <c r="BP687" i="1"/>
  <c r="BO687" i="1"/>
  <c r="BN687" i="1"/>
  <c r="BM687" i="1"/>
  <c r="BL687" i="1"/>
  <c r="BK687" i="1"/>
  <c r="BJ687" i="1"/>
  <c r="BI687" i="1"/>
  <c r="BF687" i="1"/>
  <c r="BE687" i="1"/>
  <c r="BD687" i="1"/>
  <c r="L687" i="1"/>
  <c r="I687" i="1"/>
  <c r="H687" i="1"/>
  <c r="E687" i="1"/>
  <c r="CH686" i="1"/>
  <c r="CG686" i="1"/>
  <c r="CF686" i="1"/>
  <c r="CE686" i="1"/>
  <c r="CD686" i="1"/>
  <c r="CC686" i="1"/>
  <c r="CB686" i="1"/>
  <c r="CA686" i="1"/>
  <c r="BZ686" i="1"/>
  <c r="BY686" i="1"/>
  <c r="BR686" i="1"/>
  <c r="BQ686" i="1"/>
  <c r="BP686" i="1"/>
  <c r="BO686" i="1"/>
  <c r="BN686" i="1"/>
  <c r="BM686" i="1"/>
  <c r="BL686" i="1"/>
  <c r="BK686" i="1"/>
  <c r="BJ686" i="1"/>
  <c r="BI686" i="1"/>
  <c r="BF686" i="1"/>
  <c r="BE686" i="1"/>
  <c r="BD686" i="1"/>
  <c r="L686" i="1"/>
  <c r="I686" i="1"/>
  <c r="H686" i="1"/>
  <c r="E686" i="1"/>
  <c r="CH685" i="1"/>
  <c r="CG685" i="1"/>
  <c r="CF685" i="1"/>
  <c r="CE685" i="1"/>
  <c r="CD685" i="1"/>
  <c r="CC685" i="1"/>
  <c r="CB685" i="1"/>
  <c r="CA685" i="1"/>
  <c r="BZ685" i="1"/>
  <c r="BY685" i="1"/>
  <c r="BR685" i="1"/>
  <c r="BQ685" i="1"/>
  <c r="BP685" i="1"/>
  <c r="BO685" i="1"/>
  <c r="BN685" i="1"/>
  <c r="BM685" i="1"/>
  <c r="BL685" i="1"/>
  <c r="BK685" i="1"/>
  <c r="BJ685" i="1"/>
  <c r="BI685" i="1"/>
  <c r="BF685" i="1"/>
  <c r="BE685" i="1"/>
  <c r="BD685" i="1"/>
  <c r="L685" i="1"/>
  <c r="I685" i="1"/>
  <c r="H685" i="1"/>
  <c r="E685" i="1"/>
  <c r="CH684" i="1"/>
  <c r="CG684" i="1"/>
  <c r="CF684" i="1"/>
  <c r="CE684" i="1"/>
  <c r="CD684" i="1"/>
  <c r="CC684" i="1"/>
  <c r="CB684" i="1"/>
  <c r="CA684" i="1"/>
  <c r="BZ684" i="1"/>
  <c r="BY684" i="1"/>
  <c r="BR684" i="1"/>
  <c r="BQ684" i="1"/>
  <c r="BP684" i="1"/>
  <c r="BO684" i="1"/>
  <c r="BN684" i="1"/>
  <c r="BM684" i="1"/>
  <c r="BL684" i="1"/>
  <c r="BK684" i="1"/>
  <c r="BJ684" i="1"/>
  <c r="BI684" i="1"/>
  <c r="BF684" i="1"/>
  <c r="BE684" i="1"/>
  <c r="BD684" i="1"/>
  <c r="L684" i="1"/>
  <c r="I684" i="1"/>
  <c r="H684" i="1"/>
  <c r="E684" i="1"/>
  <c r="CH683" i="1"/>
  <c r="CG683" i="1"/>
  <c r="CF683" i="1"/>
  <c r="CE683" i="1"/>
  <c r="CD683" i="1"/>
  <c r="CC683" i="1"/>
  <c r="CB683" i="1"/>
  <c r="CA683" i="1"/>
  <c r="BZ683" i="1"/>
  <c r="BY683" i="1"/>
  <c r="BR683" i="1"/>
  <c r="BQ683" i="1"/>
  <c r="BP683" i="1"/>
  <c r="BO683" i="1"/>
  <c r="BN683" i="1"/>
  <c r="BM683" i="1"/>
  <c r="BL683" i="1"/>
  <c r="BK683" i="1"/>
  <c r="BJ683" i="1"/>
  <c r="BI683" i="1"/>
  <c r="BF683" i="1"/>
  <c r="BE683" i="1"/>
  <c r="BD683" i="1"/>
  <c r="L683" i="1"/>
  <c r="I683" i="1"/>
  <c r="H683" i="1"/>
  <c r="E683" i="1"/>
  <c r="CH682" i="1"/>
  <c r="CG682" i="1"/>
  <c r="CF682" i="1"/>
  <c r="CE682" i="1"/>
  <c r="CD682" i="1"/>
  <c r="CC682" i="1"/>
  <c r="CB682" i="1"/>
  <c r="CA682" i="1"/>
  <c r="BZ682" i="1"/>
  <c r="BY682" i="1"/>
  <c r="BR682" i="1"/>
  <c r="BQ682" i="1"/>
  <c r="BP682" i="1"/>
  <c r="BO682" i="1"/>
  <c r="BN682" i="1"/>
  <c r="BM682" i="1"/>
  <c r="BL682" i="1"/>
  <c r="BK682" i="1"/>
  <c r="BJ682" i="1"/>
  <c r="BI682" i="1"/>
  <c r="BF682" i="1"/>
  <c r="BE682" i="1"/>
  <c r="BD682" i="1"/>
  <c r="L682" i="1"/>
  <c r="I682" i="1"/>
  <c r="H682" i="1"/>
  <c r="E682" i="1"/>
  <c r="CH681" i="1"/>
  <c r="CG681" i="1"/>
  <c r="CF681" i="1"/>
  <c r="CE681" i="1"/>
  <c r="CD681" i="1"/>
  <c r="CC681" i="1"/>
  <c r="CB681" i="1"/>
  <c r="CA681" i="1"/>
  <c r="BZ681" i="1"/>
  <c r="BY681" i="1"/>
  <c r="BR681" i="1"/>
  <c r="BQ681" i="1"/>
  <c r="BP681" i="1"/>
  <c r="BO681" i="1"/>
  <c r="BN681" i="1"/>
  <c r="BM681" i="1"/>
  <c r="BL681" i="1"/>
  <c r="BK681" i="1"/>
  <c r="BJ681" i="1"/>
  <c r="BI681" i="1"/>
  <c r="BF681" i="1"/>
  <c r="BE681" i="1"/>
  <c r="BD681" i="1"/>
  <c r="L681" i="1"/>
  <c r="I681" i="1"/>
  <c r="H681" i="1"/>
  <c r="E681" i="1"/>
  <c r="CH680" i="1"/>
  <c r="CG680" i="1"/>
  <c r="CF680" i="1"/>
  <c r="CE680" i="1"/>
  <c r="CD680" i="1"/>
  <c r="CC680" i="1"/>
  <c r="CB680" i="1"/>
  <c r="CA680" i="1"/>
  <c r="BZ680" i="1"/>
  <c r="BY680" i="1"/>
  <c r="BR680" i="1"/>
  <c r="BQ680" i="1"/>
  <c r="BP680" i="1"/>
  <c r="BO680" i="1"/>
  <c r="BN680" i="1"/>
  <c r="BM680" i="1"/>
  <c r="BL680" i="1"/>
  <c r="BK680" i="1"/>
  <c r="BJ680" i="1"/>
  <c r="BI680" i="1"/>
  <c r="BF680" i="1"/>
  <c r="BE680" i="1"/>
  <c r="BD680" i="1"/>
  <c r="L680" i="1"/>
  <c r="I680" i="1"/>
  <c r="H680" i="1"/>
  <c r="E680" i="1"/>
  <c r="CH679" i="1"/>
  <c r="CG679" i="1"/>
  <c r="CF679" i="1"/>
  <c r="CE679" i="1"/>
  <c r="CD679" i="1"/>
  <c r="CC679" i="1"/>
  <c r="CB679" i="1"/>
  <c r="CA679" i="1"/>
  <c r="BZ679" i="1"/>
  <c r="BY679" i="1"/>
  <c r="BR679" i="1"/>
  <c r="BQ679" i="1"/>
  <c r="BP679" i="1"/>
  <c r="BO679" i="1"/>
  <c r="BN679" i="1"/>
  <c r="BM679" i="1"/>
  <c r="BL679" i="1"/>
  <c r="BK679" i="1"/>
  <c r="BJ679" i="1"/>
  <c r="BI679" i="1"/>
  <c r="BF679" i="1"/>
  <c r="BE679" i="1"/>
  <c r="BD679" i="1"/>
  <c r="L679" i="1"/>
  <c r="I679" i="1"/>
  <c r="H679" i="1"/>
  <c r="E679" i="1"/>
  <c r="CH678" i="1"/>
  <c r="CG678" i="1"/>
  <c r="CF678" i="1"/>
  <c r="CE678" i="1"/>
  <c r="CD678" i="1"/>
  <c r="CC678" i="1"/>
  <c r="CB678" i="1"/>
  <c r="CA678" i="1"/>
  <c r="BZ678" i="1"/>
  <c r="BY678" i="1"/>
  <c r="BR678" i="1"/>
  <c r="BQ678" i="1"/>
  <c r="BP678" i="1"/>
  <c r="BO678" i="1"/>
  <c r="BN678" i="1"/>
  <c r="BM678" i="1"/>
  <c r="BL678" i="1"/>
  <c r="BK678" i="1"/>
  <c r="BJ678" i="1"/>
  <c r="BI678" i="1"/>
  <c r="BF678" i="1"/>
  <c r="BE678" i="1"/>
  <c r="BD678" i="1"/>
  <c r="L678" i="1"/>
  <c r="I678" i="1"/>
  <c r="H678" i="1"/>
  <c r="E678" i="1"/>
  <c r="CH677" i="1"/>
  <c r="CG677" i="1"/>
  <c r="CF677" i="1"/>
  <c r="CE677" i="1"/>
  <c r="CD677" i="1"/>
  <c r="CC677" i="1"/>
  <c r="CB677" i="1"/>
  <c r="CA677" i="1"/>
  <c r="BZ677" i="1"/>
  <c r="BY677" i="1"/>
  <c r="BR677" i="1"/>
  <c r="BQ677" i="1"/>
  <c r="BP677" i="1"/>
  <c r="BO677" i="1"/>
  <c r="BN677" i="1"/>
  <c r="BM677" i="1"/>
  <c r="BL677" i="1"/>
  <c r="BK677" i="1"/>
  <c r="BJ677" i="1"/>
  <c r="BI677" i="1"/>
  <c r="BF677" i="1"/>
  <c r="BE677" i="1"/>
  <c r="BD677" i="1"/>
  <c r="L677" i="1"/>
  <c r="I677" i="1"/>
  <c r="H677" i="1"/>
  <c r="E677" i="1"/>
  <c r="CH676" i="1"/>
  <c r="CG676" i="1"/>
  <c r="CF676" i="1"/>
  <c r="CE676" i="1"/>
  <c r="CD676" i="1"/>
  <c r="CC676" i="1"/>
  <c r="CB676" i="1"/>
  <c r="CA676" i="1"/>
  <c r="BZ676" i="1"/>
  <c r="BY676" i="1"/>
  <c r="BR676" i="1"/>
  <c r="BQ676" i="1"/>
  <c r="BP676" i="1"/>
  <c r="BO676" i="1"/>
  <c r="BN676" i="1"/>
  <c r="BM676" i="1"/>
  <c r="BL676" i="1"/>
  <c r="BK676" i="1"/>
  <c r="BJ676" i="1"/>
  <c r="BI676" i="1"/>
  <c r="BF676" i="1"/>
  <c r="BE676" i="1"/>
  <c r="BD676" i="1"/>
  <c r="L676" i="1"/>
  <c r="I676" i="1"/>
  <c r="H676" i="1"/>
  <c r="E676" i="1"/>
  <c r="CH675" i="1"/>
  <c r="CG675" i="1"/>
  <c r="CF675" i="1"/>
  <c r="CE675" i="1"/>
  <c r="CD675" i="1"/>
  <c r="CC675" i="1"/>
  <c r="CB675" i="1"/>
  <c r="CA675" i="1"/>
  <c r="BZ675" i="1"/>
  <c r="BY675" i="1"/>
  <c r="BR675" i="1"/>
  <c r="BQ675" i="1"/>
  <c r="BP675" i="1"/>
  <c r="BO675" i="1"/>
  <c r="BN675" i="1"/>
  <c r="BM675" i="1"/>
  <c r="BL675" i="1"/>
  <c r="BK675" i="1"/>
  <c r="BJ675" i="1"/>
  <c r="BI675" i="1"/>
  <c r="BF675" i="1"/>
  <c r="BE675" i="1"/>
  <c r="BD675" i="1"/>
  <c r="L675" i="1"/>
  <c r="I675" i="1"/>
  <c r="H675" i="1"/>
  <c r="E675" i="1"/>
  <c r="CH674" i="1"/>
  <c r="CG674" i="1"/>
  <c r="CF674" i="1"/>
  <c r="CE674" i="1"/>
  <c r="CD674" i="1"/>
  <c r="CC674" i="1"/>
  <c r="CB674" i="1"/>
  <c r="CA674" i="1"/>
  <c r="BZ674" i="1"/>
  <c r="BY674" i="1"/>
  <c r="BR674" i="1"/>
  <c r="BQ674" i="1"/>
  <c r="BP674" i="1"/>
  <c r="BO674" i="1"/>
  <c r="BN674" i="1"/>
  <c r="BM674" i="1"/>
  <c r="BL674" i="1"/>
  <c r="BK674" i="1"/>
  <c r="BJ674" i="1"/>
  <c r="BI674" i="1"/>
  <c r="BF674" i="1"/>
  <c r="BE674" i="1"/>
  <c r="BD674" i="1"/>
  <c r="L674" i="1"/>
  <c r="I674" i="1"/>
  <c r="H674" i="1"/>
  <c r="E674" i="1"/>
  <c r="CH673" i="1"/>
  <c r="CG673" i="1"/>
  <c r="CF673" i="1"/>
  <c r="CE673" i="1"/>
  <c r="CD673" i="1"/>
  <c r="CC673" i="1"/>
  <c r="CB673" i="1"/>
  <c r="CA673" i="1"/>
  <c r="BZ673" i="1"/>
  <c r="BY673" i="1"/>
  <c r="BR673" i="1"/>
  <c r="BQ673" i="1"/>
  <c r="BP673" i="1"/>
  <c r="BO673" i="1"/>
  <c r="BN673" i="1"/>
  <c r="BM673" i="1"/>
  <c r="BL673" i="1"/>
  <c r="BK673" i="1"/>
  <c r="BJ673" i="1"/>
  <c r="BI673" i="1"/>
  <c r="BF673" i="1"/>
  <c r="BE673" i="1"/>
  <c r="BD673" i="1"/>
  <c r="L673" i="1"/>
  <c r="I673" i="1"/>
  <c r="H673" i="1"/>
  <c r="E673" i="1"/>
  <c r="CH672" i="1"/>
  <c r="CG672" i="1"/>
  <c r="CF672" i="1"/>
  <c r="CE672" i="1"/>
  <c r="CD672" i="1"/>
  <c r="CC672" i="1"/>
  <c r="CB672" i="1"/>
  <c r="CA672" i="1"/>
  <c r="BZ672" i="1"/>
  <c r="BY672" i="1"/>
  <c r="BR672" i="1"/>
  <c r="BQ672" i="1"/>
  <c r="BP672" i="1"/>
  <c r="BO672" i="1"/>
  <c r="BN672" i="1"/>
  <c r="BM672" i="1"/>
  <c r="BL672" i="1"/>
  <c r="BK672" i="1"/>
  <c r="BJ672" i="1"/>
  <c r="BI672" i="1"/>
  <c r="BF672" i="1"/>
  <c r="BE672" i="1"/>
  <c r="BD672" i="1"/>
  <c r="L672" i="1"/>
  <c r="I672" i="1"/>
  <c r="H672" i="1"/>
  <c r="E672" i="1"/>
  <c r="CH671" i="1"/>
  <c r="CG671" i="1"/>
  <c r="CF671" i="1"/>
  <c r="CE671" i="1"/>
  <c r="CD671" i="1"/>
  <c r="CC671" i="1"/>
  <c r="CB671" i="1"/>
  <c r="CA671" i="1"/>
  <c r="BZ671" i="1"/>
  <c r="BY671" i="1"/>
  <c r="BR671" i="1"/>
  <c r="BQ671" i="1"/>
  <c r="BP671" i="1"/>
  <c r="BO671" i="1"/>
  <c r="BN671" i="1"/>
  <c r="BM671" i="1"/>
  <c r="BL671" i="1"/>
  <c r="BK671" i="1"/>
  <c r="BJ671" i="1"/>
  <c r="BI671" i="1"/>
  <c r="BF671" i="1"/>
  <c r="BE671" i="1"/>
  <c r="BD671" i="1"/>
  <c r="L671" i="1"/>
  <c r="I671" i="1"/>
  <c r="H671" i="1"/>
  <c r="E671" i="1"/>
  <c r="CH670" i="1"/>
  <c r="CG670" i="1"/>
  <c r="CF670" i="1"/>
  <c r="CE670" i="1"/>
  <c r="CD670" i="1"/>
  <c r="CC670" i="1"/>
  <c r="CB670" i="1"/>
  <c r="CA670" i="1"/>
  <c r="BZ670" i="1"/>
  <c r="BY670" i="1"/>
  <c r="BR670" i="1"/>
  <c r="BQ670" i="1"/>
  <c r="BP670" i="1"/>
  <c r="BO670" i="1"/>
  <c r="BN670" i="1"/>
  <c r="BM670" i="1"/>
  <c r="BL670" i="1"/>
  <c r="BK670" i="1"/>
  <c r="BJ670" i="1"/>
  <c r="BI670" i="1"/>
  <c r="BF670" i="1"/>
  <c r="BE670" i="1"/>
  <c r="BD670" i="1"/>
  <c r="L670" i="1"/>
  <c r="I670" i="1"/>
  <c r="H670" i="1"/>
  <c r="E670" i="1"/>
  <c r="CH669" i="1"/>
  <c r="CG669" i="1"/>
  <c r="CF669" i="1"/>
  <c r="CE669" i="1"/>
  <c r="CD669" i="1"/>
  <c r="CC669" i="1"/>
  <c r="CB669" i="1"/>
  <c r="CA669" i="1"/>
  <c r="BZ669" i="1"/>
  <c r="BY669" i="1"/>
  <c r="BR669" i="1"/>
  <c r="BQ669" i="1"/>
  <c r="BP669" i="1"/>
  <c r="BO669" i="1"/>
  <c r="BN669" i="1"/>
  <c r="BM669" i="1"/>
  <c r="BL669" i="1"/>
  <c r="BK669" i="1"/>
  <c r="BJ669" i="1"/>
  <c r="BI669" i="1"/>
  <c r="BF669" i="1"/>
  <c r="BE669" i="1"/>
  <c r="BD669" i="1"/>
  <c r="L669" i="1"/>
  <c r="I669" i="1"/>
  <c r="H669" i="1"/>
  <c r="E669" i="1"/>
  <c r="CH668" i="1"/>
  <c r="CG668" i="1"/>
  <c r="CF668" i="1"/>
  <c r="CE668" i="1"/>
  <c r="CD668" i="1"/>
  <c r="CC668" i="1"/>
  <c r="CB668" i="1"/>
  <c r="CA668" i="1"/>
  <c r="BZ668" i="1"/>
  <c r="BY668" i="1"/>
  <c r="BR668" i="1"/>
  <c r="BQ668" i="1"/>
  <c r="BP668" i="1"/>
  <c r="BO668" i="1"/>
  <c r="BN668" i="1"/>
  <c r="BM668" i="1"/>
  <c r="BL668" i="1"/>
  <c r="BK668" i="1"/>
  <c r="BJ668" i="1"/>
  <c r="BI668" i="1"/>
  <c r="BF668" i="1"/>
  <c r="BE668" i="1"/>
  <c r="BD668" i="1"/>
  <c r="L668" i="1"/>
  <c r="I668" i="1"/>
  <c r="H668" i="1"/>
  <c r="E668" i="1"/>
  <c r="CH667" i="1"/>
  <c r="CG667" i="1"/>
  <c r="CF667" i="1"/>
  <c r="CE667" i="1"/>
  <c r="CD667" i="1"/>
  <c r="CC667" i="1"/>
  <c r="CB667" i="1"/>
  <c r="CA667" i="1"/>
  <c r="BZ667" i="1"/>
  <c r="BY667" i="1"/>
  <c r="BR667" i="1"/>
  <c r="BQ667" i="1"/>
  <c r="BP667" i="1"/>
  <c r="BO667" i="1"/>
  <c r="BN667" i="1"/>
  <c r="BM667" i="1"/>
  <c r="BL667" i="1"/>
  <c r="BK667" i="1"/>
  <c r="BJ667" i="1"/>
  <c r="BI667" i="1"/>
  <c r="BF667" i="1"/>
  <c r="BE667" i="1"/>
  <c r="BD667" i="1"/>
  <c r="L667" i="1"/>
  <c r="I667" i="1"/>
  <c r="H667" i="1"/>
  <c r="E667" i="1"/>
  <c r="CH666" i="1"/>
  <c r="CG666" i="1"/>
  <c r="CF666" i="1"/>
  <c r="CE666" i="1"/>
  <c r="CD666" i="1"/>
  <c r="CC666" i="1"/>
  <c r="CB666" i="1"/>
  <c r="CA666" i="1"/>
  <c r="BZ666" i="1"/>
  <c r="BY666" i="1"/>
  <c r="BR666" i="1"/>
  <c r="BQ666" i="1"/>
  <c r="BP666" i="1"/>
  <c r="BO666" i="1"/>
  <c r="BN666" i="1"/>
  <c r="BM666" i="1"/>
  <c r="BL666" i="1"/>
  <c r="BK666" i="1"/>
  <c r="BJ666" i="1"/>
  <c r="BI666" i="1"/>
  <c r="BF666" i="1"/>
  <c r="BE666" i="1"/>
  <c r="BD666" i="1"/>
  <c r="L666" i="1"/>
  <c r="I666" i="1"/>
  <c r="H666" i="1"/>
  <c r="E666" i="1"/>
  <c r="CH665" i="1"/>
  <c r="CG665" i="1"/>
  <c r="CF665" i="1"/>
  <c r="CE665" i="1"/>
  <c r="CD665" i="1"/>
  <c r="CC665" i="1"/>
  <c r="CB665" i="1"/>
  <c r="CA665" i="1"/>
  <c r="BZ665" i="1"/>
  <c r="BY665" i="1"/>
  <c r="BR665" i="1"/>
  <c r="BQ665" i="1"/>
  <c r="BP665" i="1"/>
  <c r="BO665" i="1"/>
  <c r="BN665" i="1"/>
  <c r="BM665" i="1"/>
  <c r="BL665" i="1"/>
  <c r="BK665" i="1"/>
  <c r="BJ665" i="1"/>
  <c r="BI665" i="1"/>
  <c r="BF665" i="1"/>
  <c r="BE665" i="1"/>
  <c r="BD665" i="1"/>
  <c r="L665" i="1"/>
  <c r="I665" i="1"/>
  <c r="H665" i="1"/>
  <c r="E665" i="1"/>
  <c r="CH664" i="1"/>
  <c r="CG664" i="1"/>
  <c r="CF664" i="1"/>
  <c r="CE664" i="1"/>
  <c r="CD664" i="1"/>
  <c r="CC664" i="1"/>
  <c r="CB664" i="1"/>
  <c r="CA664" i="1"/>
  <c r="BZ664" i="1"/>
  <c r="BY664" i="1"/>
  <c r="BR664" i="1"/>
  <c r="BQ664" i="1"/>
  <c r="BP664" i="1"/>
  <c r="BO664" i="1"/>
  <c r="BN664" i="1"/>
  <c r="BM664" i="1"/>
  <c r="BL664" i="1"/>
  <c r="BK664" i="1"/>
  <c r="BJ664" i="1"/>
  <c r="BI664" i="1"/>
  <c r="BF664" i="1"/>
  <c r="BE664" i="1"/>
  <c r="BD664" i="1"/>
  <c r="L664" i="1"/>
  <c r="I664" i="1"/>
  <c r="H664" i="1"/>
  <c r="E664" i="1"/>
  <c r="CH663" i="1"/>
  <c r="CG663" i="1"/>
  <c r="CF663" i="1"/>
  <c r="CE663" i="1"/>
  <c r="CD663" i="1"/>
  <c r="CC663" i="1"/>
  <c r="CB663" i="1"/>
  <c r="CA663" i="1"/>
  <c r="BZ663" i="1"/>
  <c r="BY663" i="1"/>
  <c r="BR663" i="1"/>
  <c r="BQ663" i="1"/>
  <c r="BP663" i="1"/>
  <c r="BO663" i="1"/>
  <c r="BN663" i="1"/>
  <c r="BM663" i="1"/>
  <c r="BL663" i="1"/>
  <c r="BK663" i="1"/>
  <c r="BJ663" i="1"/>
  <c r="BI663" i="1"/>
  <c r="BF663" i="1"/>
  <c r="BE663" i="1"/>
  <c r="BD663" i="1"/>
  <c r="L663" i="1"/>
  <c r="I663" i="1"/>
  <c r="H663" i="1"/>
  <c r="E663" i="1"/>
  <c r="CH662" i="1"/>
  <c r="CG662" i="1"/>
  <c r="CF662" i="1"/>
  <c r="CE662" i="1"/>
  <c r="CD662" i="1"/>
  <c r="CC662" i="1"/>
  <c r="CB662" i="1"/>
  <c r="CA662" i="1"/>
  <c r="BZ662" i="1"/>
  <c r="BY662" i="1"/>
  <c r="BR662" i="1"/>
  <c r="BQ662" i="1"/>
  <c r="BP662" i="1"/>
  <c r="BO662" i="1"/>
  <c r="BN662" i="1"/>
  <c r="BM662" i="1"/>
  <c r="BL662" i="1"/>
  <c r="BK662" i="1"/>
  <c r="BJ662" i="1"/>
  <c r="BI662" i="1"/>
  <c r="BF662" i="1"/>
  <c r="BE662" i="1"/>
  <c r="BD662" i="1"/>
  <c r="L662" i="1"/>
  <c r="I662" i="1"/>
  <c r="H662" i="1"/>
  <c r="E662" i="1"/>
  <c r="CH661" i="1"/>
  <c r="CG661" i="1"/>
  <c r="CF661" i="1"/>
  <c r="CE661" i="1"/>
  <c r="CD661" i="1"/>
  <c r="CC661" i="1"/>
  <c r="CB661" i="1"/>
  <c r="CA661" i="1"/>
  <c r="BZ661" i="1"/>
  <c r="BY661" i="1"/>
  <c r="BR661" i="1"/>
  <c r="BQ661" i="1"/>
  <c r="BP661" i="1"/>
  <c r="BO661" i="1"/>
  <c r="BN661" i="1"/>
  <c r="BM661" i="1"/>
  <c r="BL661" i="1"/>
  <c r="BK661" i="1"/>
  <c r="BJ661" i="1"/>
  <c r="BI661" i="1"/>
  <c r="BF661" i="1"/>
  <c r="BE661" i="1"/>
  <c r="BD661" i="1"/>
  <c r="L661" i="1"/>
  <c r="I661" i="1"/>
  <c r="H661" i="1"/>
  <c r="E661" i="1"/>
  <c r="CH660" i="1"/>
  <c r="CG660" i="1"/>
  <c r="CF660" i="1"/>
  <c r="CE660" i="1"/>
  <c r="CD660" i="1"/>
  <c r="CC660" i="1"/>
  <c r="CB660" i="1"/>
  <c r="CA660" i="1"/>
  <c r="BZ660" i="1"/>
  <c r="BY660" i="1"/>
  <c r="BR660" i="1"/>
  <c r="BQ660" i="1"/>
  <c r="BP660" i="1"/>
  <c r="BO660" i="1"/>
  <c r="BN660" i="1"/>
  <c r="BM660" i="1"/>
  <c r="BL660" i="1"/>
  <c r="BK660" i="1"/>
  <c r="BJ660" i="1"/>
  <c r="BI660" i="1"/>
  <c r="BF660" i="1"/>
  <c r="BE660" i="1"/>
  <c r="BD660" i="1"/>
  <c r="L660" i="1"/>
  <c r="I660" i="1"/>
  <c r="H660" i="1"/>
  <c r="E660" i="1"/>
  <c r="CH659" i="1"/>
  <c r="CG659" i="1"/>
  <c r="CF659" i="1"/>
  <c r="CE659" i="1"/>
  <c r="CD659" i="1"/>
  <c r="CC659" i="1"/>
  <c r="CB659" i="1"/>
  <c r="CA659" i="1"/>
  <c r="BZ659" i="1"/>
  <c r="BY659" i="1"/>
  <c r="BR659" i="1"/>
  <c r="BQ659" i="1"/>
  <c r="BP659" i="1"/>
  <c r="BO659" i="1"/>
  <c r="BN659" i="1"/>
  <c r="BM659" i="1"/>
  <c r="BL659" i="1"/>
  <c r="BK659" i="1"/>
  <c r="BJ659" i="1"/>
  <c r="BI659" i="1"/>
  <c r="BF659" i="1"/>
  <c r="BE659" i="1"/>
  <c r="BD659" i="1"/>
  <c r="L659" i="1"/>
  <c r="I659" i="1"/>
  <c r="H659" i="1"/>
  <c r="E659" i="1"/>
  <c r="CH658" i="1"/>
  <c r="CG658" i="1"/>
  <c r="CF658" i="1"/>
  <c r="CE658" i="1"/>
  <c r="CD658" i="1"/>
  <c r="CC658" i="1"/>
  <c r="CB658" i="1"/>
  <c r="CA658" i="1"/>
  <c r="BZ658" i="1"/>
  <c r="BY658" i="1"/>
  <c r="BR658" i="1"/>
  <c r="BQ658" i="1"/>
  <c r="BP658" i="1"/>
  <c r="BO658" i="1"/>
  <c r="BN658" i="1"/>
  <c r="BM658" i="1"/>
  <c r="BL658" i="1"/>
  <c r="BK658" i="1"/>
  <c r="BJ658" i="1"/>
  <c r="BI658" i="1"/>
  <c r="BF658" i="1"/>
  <c r="BE658" i="1"/>
  <c r="BD658" i="1"/>
  <c r="L658" i="1"/>
  <c r="I658" i="1"/>
  <c r="H658" i="1"/>
  <c r="E658" i="1"/>
  <c r="CH657" i="1"/>
  <c r="CG657" i="1"/>
  <c r="CF657" i="1"/>
  <c r="CE657" i="1"/>
  <c r="CD657" i="1"/>
  <c r="CC657" i="1"/>
  <c r="CB657" i="1"/>
  <c r="CA657" i="1"/>
  <c r="BZ657" i="1"/>
  <c r="BY657" i="1"/>
  <c r="BR657" i="1"/>
  <c r="BQ657" i="1"/>
  <c r="BP657" i="1"/>
  <c r="BO657" i="1"/>
  <c r="BN657" i="1"/>
  <c r="BM657" i="1"/>
  <c r="BL657" i="1"/>
  <c r="BK657" i="1"/>
  <c r="BJ657" i="1"/>
  <c r="BI657" i="1"/>
  <c r="BF657" i="1"/>
  <c r="BE657" i="1"/>
  <c r="BD657" i="1"/>
  <c r="L657" i="1"/>
  <c r="I657" i="1"/>
  <c r="H657" i="1"/>
  <c r="E657" i="1"/>
  <c r="CH656" i="1"/>
  <c r="CG656" i="1"/>
  <c r="CF656" i="1"/>
  <c r="CE656" i="1"/>
  <c r="CD656" i="1"/>
  <c r="CC656" i="1"/>
  <c r="CB656" i="1"/>
  <c r="CA656" i="1"/>
  <c r="BZ656" i="1"/>
  <c r="BY656" i="1"/>
  <c r="BR656" i="1"/>
  <c r="BQ656" i="1"/>
  <c r="BP656" i="1"/>
  <c r="BO656" i="1"/>
  <c r="BN656" i="1"/>
  <c r="BM656" i="1"/>
  <c r="BL656" i="1"/>
  <c r="BK656" i="1"/>
  <c r="BJ656" i="1"/>
  <c r="BI656" i="1"/>
  <c r="BF656" i="1"/>
  <c r="BE656" i="1"/>
  <c r="BD656" i="1"/>
  <c r="L656" i="1"/>
  <c r="I656" i="1"/>
  <c r="H656" i="1"/>
  <c r="E656" i="1"/>
  <c r="CH655" i="1"/>
  <c r="CG655" i="1"/>
  <c r="CF655" i="1"/>
  <c r="CE655" i="1"/>
  <c r="CD655" i="1"/>
  <c r="CC655" i="1"/>
  <c r="CB655" i="1"/>
  <c r="CA655" i="1"/>
  <c r="BZ655" i="1"/>
  <c r="BY655" i="1"/>
  <c r="BR655" i="1"/>
  <c r="BQ655" i="1"/>
  <c r="BP655" i="1"/>
  <c r="BO655" i="1"/>
  <c r="BN655" i="1"/>
  <c r="BM655" i="1"/>
  <c r="BL655" i="1"/>
  <c r="BK655" i="1"/>
  <c r="BJ655" i="1"/>
  <c r="BI655" i="1"/>
  <c r="BF655" i="1"/>
  <c r="BE655" i="1"/>
  <c r="BD655" i="1"/>
  <c r="L655" i="1"/>
  <c r="I655" i="1"/>
  <c r="H655" i="1"/>
  <c r="E655" i="1"/>
  <c r="CH654" i="1"/>
  <c r="CG654" i="1"/>
  <c r="CF654" i="1"/>
  <c r="CE654" i="1"/>
  <c r="CD654" i="1"/>
  <c r="CC654" i="1"/>
  <c r="CB654" i="1"/>
  <c r="CA654" i="1"/>
  <c r="BZ654" i="1"/>
  <c r="BY654" i="1"/>
  <c r="BR654" i="1"/>
  <c r="BQ654" i="1"/>
  <c r="BP654" i="1"/>
  <c r="BO654" i="1"/>
  <c r="BN654" i="1"/>
  <c r="BM654" i="1"/>
  <c r="BL654" i="1"/>
  <c r="BK654" i="1"/>
  <c r="BJ654" i="1"/>
  <c r="BI654" i="1"/>
  <c r="BF654" i="1"/>
  <c r="BE654" i="1"/>
  <c r="BD654" i="1"/>
  <c r="L654" i="1"/>
  <c r="I654" i="1"/>
  <c r="H654" i="1"/>
  <c r="E654" i="1"/>
  <c r="CH653" i="1"/>
  <c r="CG653" i="1"/>
  <c r="CF653" i="1"/>
  <c r="CE653" i="1"/>
  <c r="CD653" i="1"/>
  <c r="CC653" i="1"/>
  <c r="CB653" i="1"/>
  <c r="CA653" i="1"/>
  <c r="BZ653" i="1"/>
  <c r="BY653" i="1"/>
  <c r="BR653" i="1"/>
  <c r="BQ653" i="1"/>
  <c r="BP653" i="1"/>
  <c r="BO653" i="1"/>
  <c r="BN653" i="1"/>
  <c r="BM653" i="1"/>
  <c r="BL653" i="1"/>
  <c r="BK653" i="1"/>
  <c r="BJ653" i="1"/>
  <c r="BI653" i="1"/>
  <c r="BF653" i="1"/>
  <c r="BE653" i="1"/>
  <c r="BD653" i="1"/>
  <c r="L653" i="1"/>
  <c r="I653" i="1"/>
  <c r="H653" i="1"/>
  <c r="E653" i="1"/>
  <c r="CH652" i="1"/>
  <c r="CG652" i="1"/>
  <c r="CF652" i="1"/>
  <c r="CE652" i="1"/>
  <c r="CD652" i="1"/>
  <c r="CC652" i="1"/>
  <c r="CB652" i="1"/>
  <c r="CA652" i="1"/>
  <c r="BZ652" i="1"/>
  <c r="BY652" i="1"/>
  <c r="BR652" i="1"/>
  <c r="BQ652" i="1"/>
  <c r="BP652" i="1"/>
  <c r="BO652" i="1"/>
  <c r="BN652" i="1"/>
  <c r="BM652" i="1"/>
  <c r="BL652" i="1"/>
  <c r="BK652" i="1"/>
  <c r="BJ652" i="1"/>
  <c r="BI652" i="1"/>
  <c r="BF652" i="1"/>
  <c r="BE652" i="1"/>
  <c r="BD652" i="1"/>
  <c r="L652" i="1"/>
  <c r="I652" i="1"/>
  <c r="H652" i="1"/>
  <c r="E652" i="1"/>
  <c r="CH651" i="1"/>
  <c r="CG651" i="1"/>
  <c r="CF651" i="1"/>
  <c r="CE651" i="1"/>
  <c r="CD651" i="1"/>
  <c r="CC651" i="1"/>
  <c r="CB651" i="1"/>
  <c r="CA651" i="1"/>
  <c r="BZ651" i="1"/>
  <c r="BY651" i="1"/>
  <c r="BR651" i="1"/>
  <c r="BQ651" i="1"/>
  <c r="BP651" i="1"/>
  <c r="BO651" i="1"/>
  <c r="BN651" i="1"/>
  <c r="BM651" i="1"/>
  <c r="BL651" i="1"/>
  <c r="BK651" i="1"/>
  <c r="BJ651" i="1"/>
  <c r="BI651" i="1"/>
  <c r="BF651" i="1"/>
  <c r="BE651" i="1"/>
  <c r="BD651" i="1"/>
  <c r="L651" i="1"/>
  <c r="I651" i="1"/>
  <c r="H651" i="1"/>
  <c r="E651" i="1"/>
  <c r="CH650" i="1"/>
  <c r="CG650" i="1"/>
  <c r="CF650" i="1"/>
  <c r="CE650" i="1"/>
  <c r="CD650" i="1"/>
  <c r="CC650" i="1"/>
  <c r="CB650" i="1"/>
  <c r="CA650" i="1"/>
  <c r="BZ650" i="1"/>
  <c r="BY650" i="1"/>
  <c r="BR650" i="1"/>
  <c r="BQ650" i="1"/>
  <c r="BP650" i="1"/>
  <c r="BO650" i="1"/>
  <c r="BN650" i="1"/>
  <c r="BM650" i="1"/>
  <c r="BL650" i="1"/>
  <c r="BK650" i="1"/>
  <c r="BJ650" i="1"/>
  <c r="BI650" i="1"/>
  <c r="BF650" i="1"/>
  <c r="BE650" i="1"/>
  <c r="BD650" i="1"/>
  <c r="L650" i="1"/>
  <c r="I650" i="1"/>
  <c r="H650" i="1"/>
  <c r="E650" i="1"/>
  <c r="CH649" i="1"/>
  <c r="CG649" i="1"/>
  <c r="CF649" i="1"/>
  <c r="CE649" i="1"/>
  <c r="CD649" i="1"/>
  <c r="CC649" i="1"/>
  <c r="CB649" i="1"/>
  <c r="CA649" i="1"/>
  <c r="BZ649" i="1"/>
  <c r="BY649" i="1"/>
  <c r="BR649" i="1"/>
  <c r="BQ649" i="1"/>
  <c r="BP649" i="1"/>
  <c r="BO649" i="1"/>
  <c r="BN649" i="1"/>
  <c r="BM649" i="1"/>
  <c r="BL649" i="1"/>
  <c r="BK649" i="1"/>
  <c r="BJ649" i="1"/>
  <c r="BI649" i="1"/>
  <c r="BF649" i="1"/>
  <c r="BE649" i="1"/>
  <c r="BD649" i="1"/>
  <c r="L649" i="1"/>
  <c r="I649" i="1"/>
  <c r="H649" i="1"/>
  <c r="E649" i="1"/>
  <c r="CH648" i="1"/>
  <c r="CG648" i="1"/>
  <c r="CF648" i="1"/>
  <c r="CE648" i="1"/>
  <c r="CD648" i="1"/>
  <c r="CC648" i="1"/>
  <c r="CB648" i="1"/>
  <c r="CA648" i="1"/>
  <c r="BZ648" i="1"/>
  <c r="BY648" i="1"/>
  <c r="BR648" i="1"/>
  <c r="BQ648" i="1"/>
  <c r="BP648" i="1"/>
  <c r="BO648" i="1"/>
  <c r="BN648" i="1"/>
  <c r="BM648" i="1"/>
  <c r="BL648" i="1"/>
  <c r="BK648" i="1"/>
  <c r="BJ648" i="1"/>
  <c r="BI648" i="1"/>
  <c r="BF648" i="1"/>
  <c r="BE648" i="1"/>
  <c r="BD648" i="1"/>
  <c r="L648" i="1"/>
  <c r="I648" i="1"/>
  <c r="H648" i="1"/>
  <c r="E648" i="1"/>
  <c r="CH647" i="1"/>
  <c r="CG647" i="1"/>
  <c r="CF647" i="1"/>
  <c r="CE647" i="1"/>
  <c r="CD647" i="1"/>
  <c r="CC647" i="1"/>
  <c r="CB647" i="1"/>
  <c r="CA647" i="1"/>
  <c r="BZ647" i="1"/>
  <c r="BY647" i="1"/>
  <c r="BR647" i="1"/>
  <c r="BQ647" i="1"/>
  <c r="BP647" i="1"/>
  <c r="BO647" i="1"/>
  <c r="BN647" i="1"/>
  <c r="BM647" i="1"/>
  <c r="BL647" i="1"/>
  <c r="BK647" i="1"/>
  <c r="BJ647" i="1"/>
  <c r="BI647" i="1"/>
  <c r="BF647" i="1"/>
  <c r="BE647" i="1"/>
  <c r="BD647" i="1"/>
  <c r="L647" i="1"/>
  <c r="I647" i="1"/>
  <c r="H647" i="1"/>
  <c r="E647" i="1"/>
  <c r="CH646" i="1"/>
  <c r="CG646" i="1"/>
  <c r="CF646" i="1"/>
  <c r="CE646" i="1"/>
  <c r="CD646" i="1"/>
  <c r="CC646" i="1"/>
  <c r="CB646" i="1"/>
  <c r="CA646" i="1"/>
  <c r="BZ646" i="1"/>
  <c r="BY646" i="1"/>
  <c r="BR646" i="1"/>
  <c r="BQ646" i="1"/>
  <c r="BP646" i="1"/>
  <c r="BO646" i="1"/>
  <c r="BN646" i="1"/>
  <c r="BM646" i="1"/>
  <c r="BL646" i="1"/>
  <c r="BK646" i="1"/>
  <c r="BJ646" i="1"/>
  <c r="BI646" i="1"/>
  <c r="BF646" i="1"/>
  <c r="BE646" i="1"/>
  <c r="BD646" i="1"/>
  <c r="L646" i="1"/>
  <c r="I646" i="1"/>
  <c r="H646" i="1"/>
  <c r="E646" i="1"/>
  <c r="CH645" i="1"/>
  <c r="CG645" i="1"/>
  <c r="CF645" i="1"/>
  <c r="CE645" i="1"/>
  <c r="CD645" i="1"/>
  <c r="CC645" i="1"/>
  <c r="CB645" i="1"/>
  <c r="CA645" i="1"/>
  <c r="BZ645" i="1"/>
  <c r="BY645" i="1"/>
  <c r="BR645" i="1"/>
  <c r="BQ645" i="1"/>
  <c r="BP645" i="1"/>
  <c r="BO645" i="1"/>
  <c r="BN645" i="1"/>
  <c r="BM645" i="1"/>
  <c r="BL645" i="1"/>
  <c r="BK645" i="1"/>
  <c r="BJ645" i="1"/>
  <c r="BI645" i="1"/>
  <c r="BF645" i="1"/>
  <c r="BE645" i="1"/>
  <c r="BD645" i="1"/>
  <c r="L645" i="1"/>
  <c r="I645" i="1"/>
  <c r="H645" i="1"/>
  <c r="E645" i="1"/>
  <c r="CH644" i="1"/>
  <c r="CG644" i="1"/>
  <c r="CF644" i="1"/>
  <c r="CE644" i="1"/>
  <c r="CD644" i="1"/>
  <c r="CC644" i="1"/>
  <c r="CB644" i="1"/>
  <c r="CA644" i="1"/>
  <c r="BZ644" i="1"/>
  <c r="BY644" i="1"/>
  <c r="BR644" i="1"/>
  <c r="BQ644" i="1"/>
  <c r="BP644" i="1"/>
  <c r="BO644" i="1"/>
  <c r="BN644" i="1"/>
  <c r="BM644" i="1"/>
  <c r="BL644" i="1"/>
  <c r="BK644" i="1"/>
  <c r="BJ644" i="1"/>
  <c r="BI644" i="1"/>
  <c r="BF644" i="1"/>
  <c r="BE644" i="1"/>
  <c r="BD644" i="1"/>
  <c r="L644" i="1"/>
  <c r="I644" i="1"/>
  <c r="H644" i="1"/>
  <c r="E644" i="1"/>
  <c r="CH643" i="1"/>
  <c r="CG643" i="1"/>
  <c r="CF643" i="1"/>
  <c r="CE643" i="1"/>
  <c r="CD643" i="1"/>
  <c r="CC643" i="1"/>
  <c r="CB643" i="1"/>
  <c r="CA643" i="1"/>
  <c r="BZ643" i="1"/>
  <c r="BY643" i="1"/>
  <c r="BR643" i="1"/>
  <c r="BQ643" i="1"/>
  <c r="BP643" i="1"/>
  <c r="BO643" i="1"/>
  <c r="BN643" i="1"/>
  <c r="BM643" i="1"/>
  <c r="BL643" i="1"/>
  <c r="BK643" i="1"/>
  <c r="BJ643" i="1"/>
  <c r="BI643" i="1"/>
  <c r="BF643" i="1"/>
  <c r="BE643" i="1"/>
  <c r="BD643" i="1"/>
  <c r="L643" i="1"/>
  <c r="I643" i="1"/>
  <c r="H643" i="1"/>
  <c r="E643" i="1"/>
  <c r="CH642" i="1"/>
  <c r="CG642" i="1"/>
  <c r="CF642" i="1"/>
  <c r="CE642" i="1"/>
  <c r="CD642" i="1"/>
  <c r="CC642" i="1"/>
  <c r="CB642" i="1"/>
  <c r="CA642" i="1"/>
  <c r="BZ642" i="1"/>
  <c r="BY642" i="1"/>
  <c r="BR642" i="1"/>
  <c r="BQ642" i="1"/>
  <c r="BP642" i="1"/>
  <c r="BO642" i="1"/>
  <c r="BN642" i="1"/>
  <c r="BM642" i="1"/>
  <c r="BL642" i="1"/>
  <c r="BK642" i="1"/>
  <c r="BJ642" i="1"/>
  <c r="BI642" i="1"/>
  <c r="BF642" i="1"/>
  <c r="BE642" i="1"/>
  <c r="BD642" i="1"/>
  <c r="L642" i="1"/>
  <c r="I642" i="1"/>
  <c r="H642" i="1"/>
  <c r="E642" i="1"/>
  <c r="CH641" i="1"/>
  <c r="CG641" i="1"/>
  <c r="CF641" i="1"/>
  <c r="CE641" i="1"/>
  <c r="CD641" i="1"/>
  <c r="CC641" i="1"/>
  <c r="CB641" i="1"/>
  <c r="CA641" i="1"/>
  <c r="BZ641" i="1"/>
  <c r="BY641" i="1"/>
  <c r="BR641" i="1"/>
  <c r="BQ641" i="1"/>
  <c r="BP641" i="1"/>
  <c r="BO641" i="1"/>
  <c r="BN641" i="1"/>
  <c r="BM641" i="1"/>
  <c r="BL641" i="1"/>
  <c r="BK641" i="1"/>
  <c r="BJ641" i="1"/>
  <c r="BI641" i="1"/>
  <c r="BF641" i="1"/>
  <c r="BE641" i="1"/>
  <c r="BD641" i="1"/>
  <c r="L641" i="1"/>
  <c r="I641" i="1"/>
  <c r="H641" i="1"/>
  <c r="E641" i="1"/>
  <c r="CH640" i="1"/>
  <c r="CG640" i="1"/>
  <c r="CF640" i="1"/>
  <c r="CE640" i="1"/>
  <c r="CD640" i="1"/>
  <c r="CC640" i="1"/>
  <c r="CB640" i="1"/>
  <c r="CA640" i="1"/>
  <c r="BZ640" i="1"/>
  <c r="BY640" i="1"/>
  <c r="BR640" i="1"/>
  <c r="BQ640" i="1"/>
  <c r="BP640" i="1"/>
  <c r="BO640" i="1"/>
  <c r="BN640" i="1"/>
  <c r="BM640" i="1"/>
  <c r="BL640" i="1"/>
  <c r="BK640" i="1"/>
  <c r="BJ640" i="1"/>
  <c r="BI640" i="1"/>
  <c r="BF640" i="1"/>
  <c r="BE640" i="1"/>
  <c r="BD640" i="1"/>
  <c r="L640" i="1"/>
  <c r="I640" i="1"/>
  <c r="H640" i="1"/>
  <c r="E640" i="1"/>
  <c r="CH639" i="1"/>
  <c r="CG639" i="1"/>
  <c r="CF639" i="1"/>
  <c r="CE639" i="1"/>
  <c r="CD639" i="1"/>
  <c r="CC639" i="1"/>
  <c r="CB639" i="1"/>
  <c r="CA639" i="1"/>
  <c r="BZ639" i="1"/>
  <c r="BY639" i="1"/>
  <c r="BR639" i="1"/>
  <c r="BQ639" i="1"/>
  <c r="BP639" i="1"/>
  <c r="BO639" i="1"/>
  <c r="BN639" i="1"/>
  <c r="BM639" i="1"/>
  <c r="BL639" i="1"/>
  <c r="BK639" i="1"/>
  <c r="BJ639" i="1"/>
  <c r="BI639" i="1"/>
  <c r="BF639" i="1"/>
  <c r="BE639" i="1"/>
  <c r="BD639" i="1"/>
  <c r="L639" i="1"/>
  <c r="I639" i="1"/>
  <c r="H639" i="1"/>
  <c r="E639" i="1"/>
  <c r="CH638" i="1"/>
  <c r="CG638" i="1"/>
  <c r="CF638" i="1"/>
  <c r="CE638" i="1"/>
  <c r="CD638" i="1"/>
  <c r="CC638" i="1"/>
  <c r="CB638" i="1"/>
  <c r="CA638" i="1"/>
  <c r="BZ638" i="1"/>
  <c r="BY638" i="1"/>
  <c r="BR638" i="1"/>
  <c r="BQ638" i="1"/>
  <c r="BP638" i="1"/>
  <c r="BO638" i="1"/>
  <c r="BN638" i="1"/>
  <c r="BM638" i="1"/>
  <c r="BL638" i="1"/>
  <c r="BK638" i="1"/>
  <c r="BJ638" i="1"/>
  <c r="BI638" i="1"/>
  <c r="BF638" i="1"/>
  <c r="BE638" i="1"/>
  <c r="BD638" i="1"/>
  <c r="L638" i="1"/>
  <c r="I638" i="1"/>
  <c r="H638" i="1"/>
  <c r="E638" i="1"/>
  <c r="CH637" i="1"/>
  <c r="CG637" i="1"/>
  <c r="CF637" i="1"/>
  <c r="CE637" i="1"/>
  <c r="CD637" i="1"/>
  <c r="CC637" i="1"/>
  <c r="CB637" i="1"/>
  <c r="CA637" i="1"/>
  <c r="BZ637" i="1"/>
  <c r="BY637" i="1"/>
  <c r="BR637" i="1"/>
  <c r="BQ637" i="1"/>
  <c r="BP637" i="1"/>
  <c r="BO637" i="1"/>
  <c r="BN637" i="1"/>
  <c r="BM637" i="1"/>
  <c r="BL637" i="1"/>
  <c r="BK637" i="1"/>
  <c r="BJ637" i="1"/>
  <c r="BI637" i="1"/>
  <c r="BF637" i="1"/>
  <c r="BE637" i="1"/>
  <c r="BD637" i="1"/>
  <c r="L637" i="1"/>
  <c r="I637" i="1"/>
  <c r="H637" i="1"/>
  <c r="E637" i="1"/>
  <c r="CH636" i="1"/>
  <c r="CG636" i="1"/>
  <c r="CF636" i="1"/>
  <c r="CE636" i="1"/>
  <c r="CD636" i="1"/>
  <c r="CC636" i="1"/>
  <c r="CB636" i="1"/>
  <c r="CA636" i="1"/>
  <c r="BZ636" i="1"/>
  <c r="BY636" i="1"/>
  <c r="BR636" i="1"/>
  <c r="BQ636" i="1"/>
  <c r="BP636" i="1"/>
  <c r="BO636" i="1"/>
  <c r="BN636" i="1"/>
  <c r="BM636" i="1"/>
  <c r="BL636" i="1"/>
  <c r="BK636" i="1"/>
  <c r="BJ636" i="1"/>
  <c r="BI636" i="1"/>
  <c r="BF636" i="1"/>
  <c r="BE636" i="1"/>
  <c r="BD636" i="1"/>
  <c r="L636" i="1"/>
  <c r="I636" i="1"/>
  <c r="H636" i="1"/>
  <c r="E636" i="1"/>
  <c r="CH635" i="1"/>
  <c r="CG635" i="1"/>
  <c r="CF635" i="1"/>
  <c r="CE635" i="1"/>
  <c r="CD635" i="1"/>
  <c r="CC635" i="1"/>
  <c r="CB635" i="1"/>
  <c r="CA635" i="1"/>
  <c r="BZ635" i="1"/>
  <c r="BY635" i="1"/>
  <c r="BR635" i="1"/>
  <c r="BQ635" i="1"/>
  <c r="BP635" i="1"/>
  <c r="BO635" i="1"/>
  <c r="BN635" i="1"/>
  <c r="BM635" i="1"/>
  <c r="BL635" i="1"/>
  <c r="BK635" i="1"/>
  <c r="BJ635" i="1"/>
  <c r="BI635" i="1"/>
  <c r="BF635" i="1"/>
  <c r="BE635" i="1"/>
  <c r="BD635" i="1"/>
  <c r="L635" i="1"/>
  <c r="I635" i="1"/>
  <c r="H635" i="1"/>
  <c r="E635" i="1"/>
  <c r="CH634" i="1"/>
  <c r="CG634" i="1"/>
  <c r="CF634" i="1"/>
  <c r="CE634" i="1"/>
  <c r="CD634" i="1"/>
  <c r="CC634" i="1"/>
  <c r="CB634" i="1"/>
  <c r="CA634" i="1"/>
  <c r="BZ634" i="1"/>
  <c r="BY634" i="1"/>
  <c r="BR634" i="1"/>
  <c r="BQ634" i="1"/>
  <c r="BP634" i="1"/>
  <c r="BO634" i="1"/>
  <c r="BN634" i="1"/>
  <c r="BM634" i="1"/>
  <c r="BL634" i="1"/>
  <c r="BK634" i="1"/>
  <c r="BJ634" i="1"/>
  <c r="BI634" i="1"/>
  <c r="BF634" i="1"/>
  <c r="BE634" i="1"/>
  <c r="BD634" i="1"/>
  <c r="L634" i="1"/>
  <c r="I634" i="1"/>
  <c r="H634" i="1"/>
  <c r="E634" i="1"/>
  <c r="CH633" i="1"/>
  <c r="CG633" i="1"/>
  <c r="CF633" i="1"/>
  <c r="CE633" i="1"/>
  <c r="CD633" i="1"/>
  <c r="CC633" i="1"/>
  <c r="CB633" i="1"/>
  <c r="CA633" i="1"/>
  <c r="BZ633" i="1"/>
  <c r="BY633" i="1"/>
  <c r="BR633" i="1"/>
  <c r="BQ633" i="1"/>
  <c r="BP633" i="1"/>
  <c r="BO633" i="1"/>
  <c r="BN633" i="1"/>
  <c r="BM633" i="1"/>
  <c r="BL633" i="1"/>
  <c r="BK633" i="1"/>
  <c r="BJ633" i="1"/>
  <c r="BI633" i="1"/>
  <c r="BF633" i="1"/>
  <c r="BE633" i="1"/>
  <c r="BD633" i="1"/>
  <c r="L633" i="1"/>
  <c r="I633" i="1"/>
  <c r="H633" i="1"/>
  <c r="E633" i="1"/>
  <c r="CH632" i="1"/>
  <c r="CG632" i="1"/>
  <c r="CF632" i="1"/>
  <c r="CE632" i="1"/>
  <c r="CD632" i="1"/>
  <c r="CC632" i="1"/>
  <c r="CB632" i="1"/>
  <c r="CA632" i="1"/>
  <c r="BZ632" i="1"/>
  <c r="BY632" i="1"/>
  <c r="BR632" i="1"/>
  <c r="BQ632" i="1"/>
  <c r="BP632" i="1"/>
  <c r="BO632" i="1"/>
  <c r="BN632" i="1"/>
  <c r="BM632" i="1"/>
  <c r="BL632" i="1"/>
  <c r="BK632" i="1"/>
  <c r="BJ632" i="1"/>
  <c r="BI632" i="1"/>
  <c r="BF632" i="1"/>
  <c r="BE632" i="1"/>
  <c r="BD632" i="1"/>
  <c r="L632" i="1"/>
  <c r="I632" i="1"/>
  <c r="H632" i="1"/>
  <c r="E632" i="1"/>
  <c r="CH631" i="1"/>
  <c r="CG631" i="1"/>
  <c r="CF631" i="1"/>
  <c r="CE631" i="1"/>
  <c r="CD631" i="1"/>
  <c r="CC631" i="1"/>
  <c r="CB631" i="1"/>
  <c r="CA631" i="1"/>
  <c r="BZ631" i="1"/>
  <c r="BY631" i="1"/>
  <c r="BR631" i="1"/>
  <c r="BQ631" i="1"/>
  <c r="BP631" i="1"/>
  <c r="BO631" i="1"/>
  <c r="BN631" i="1"/>
  <c r="BM631" i="1"/>
  <c r="BL631" i="1"/>
  <c r="BK631" i="1"/>
  <c r="BJ631" i="1"/>
  <c r="BI631" i="1"/>
  <c r="BF631" i="1"/>
  <c r="BE631" i="1"/>
  <c r="BD631" i="1"/>
  <c r="L631" i="1"/>
  <c r="I631" i="1"/>
  <c r="H631" i="1"/>
  <c r="E631" i="1"/>
  <c r="CH630" i="1"/>
  <c r="CG630" i="1"/>
  <c r="CF630" i="1"/>
  <c r="CE630" i="1"/>
  <c r="CD630" i="1"/>
  <c r="CC630" i="1"/>
  <c r="CB630" i="1"/>
  <c r="CA630" i="1"/>
  <c r="BZ630" i="1"/>
  <c r="BY630" i="1"/>
  <c r="BR630" i="1"/>
  <c r="BQ630" i="1"/>
  <c r="BP630" i="1"/>
  <c r="BO630" i="1"/>
  <c r="BN630" i="1"/>
  <c r="BM630" i="1"/>
  <c r="BL630" i="1"/>
  <c r="BK630" i="1"/>
  <c r="BJ630" i="1"/>
  <c r="BI630" i="1"/>
  <c r="BF630" i="1"/>
  <c r="BE630" i="1"/>
  <c r="BD630" i="1"/>
  <c r="L630" i="1"/>
  <c r="I630" i="1"/>
  <c r="H630" i="1"/>
  <c r="E630" i="1"/>
  <c r="CH629" i="1"/>
  <c r="CG629" i="1"/>
  <c r="CF629" i="1"/>
  <c r="CE629" i="1"/>
  <c r="CD629" i="1"/>
  <c r="CC629" i="1"/>
  <c r="CB629" i="1"/>
  <c r="CA629" i="1"/>
  <c r="BZ629" i="1"/>
  <c r="BY629" i="1"/>
  <c r="BR629" i="1"/>
  <c r="BQ629" i="1"/>
  <c r="BP629" i="1"/>
  <c r="BO629" i="1"/>
  <c r="BN629" i="1"/>
  <c r="BM629" i="1"/>
  <c r="BL629" i="1"/>
  <c r="BK629" i="1"/>
  <c r="BJ629" i="1"/>
  <c r="BI629" i="1"/>
  <c r="BF629" i="1"/>
  <c r="BE629" i="1"/>
  <c r="BD629" i="1"/>
  <c r="L629" i="1"/>
  <c r="I629" i="1"/>
  <c r="H629" i="1"/>
  <c r="E629" i="1"/>
  <c r="CH628" i="1"/>
  <c r="CG628" i="1"/>
  <c r="CF628" i="1"/>
  <c r="CE628" i="1"/>
  <c r="CD628" i="1"/>
  <c r="CC628" i="1"/>
  <c r="CB628" i="1"/>
  <c r="CA628" i="1"/>
  <c r="BZ628" i="1"/>
  <c r="BY628" i="1"/>
  <c r="BR628" i="1"/>
  <c r="BQ628" i="1"/>
  <c r="BP628" i="1"/>
  <c r="BO628" i="1"/>
  <c r="BN628" i="1"/>
  <c r="BM628" i="1"/>
  <c r="BL628" i="1"/>
  <c r="BK628" i="1"/>
  <c r="BJ628" i="1"/>
  <c r="BI628" i="1"/>
  <c r="BF628" i="1"/>
  <c r="BE628" i="1"/>
  <c r="BD628" i="1"/>
  <c r="L628" i="1"/>
  <c r="I628" i="1"/>
  <c r="H628" i="1"/>
  <c r="E628" i="1"/>
  <c r="CH627" i="1"/>
  <c r="CG627" i="1"/>
  <c r="CF627" i="1"/>
  <c r="CE627" i="1"/>
  <c r="CD627" i="1"/>
  <c r="CC627" i="1"/>
  <c r="CB627" i="1"/>
  <c r="CA627" i="1"/>
  <c r="BZ627" i="1"/>
  <c r="BY627" i="1"/>
  <c r="BR627" i="1"/>
  <c r="BQ627" i="1"/>
  <c r="BP627" i="1"/>
  <c r="BO627" i="1"/>
  <c r="BN627" i="1"/>
  <c r="BM627" i="1"/>
  <c r="BL627" i="1"/>
  <c r="BK627" i="1"/>
  <c r="BJ627" i="1"/>
  <c r="BI627" i="1"/>
  <c r="BF627" i="1"/>
  <c r="BE627" i="1"/>
  <c r="BD627" i="1"/>
  <c r="L627" i="1"/>
  <c r="I627" i="1"/>
  <c r="H627" i="1"/>
  <c r="E627" i="1"/>
  <c r="CH626" i="1"/>
  <c r="CG626" i="1"/>
  <c r="CF626" i="1"/>
  <c r="CE626" i="1"/>
  <c r="CD626" i="1"/>
  <c r="CC626" i="1"/>
  <c r="CB626" i="1"/>
  <c r="CA626" i="1"/>
  <c r="BZ626" i="1"/>
  <c r="BY626" i="1"/>
  <c r="BR626" i="1"/>
  <c r="BQ626" i="1"/>
  <c r="BP626" i="1"/>
  <c r="BO626" i="1"/>
  <c r="BN626" i="1"/>
  <c r="BM626" i="1"/>
  <c r="BL626" i="1"/>
  <c r="BK626" i="1"/>
  <c r="BJ626" i="1"/>
  <c r="BI626" i="1"/>
  <c r="BF626" i="1"/>
  <c r="BE626" i="1"/>
  <c r="BD626" i="1"/>
  <c r="L626" i="1"/>
  <c r="I626" i="1"/>
  <c r="H626" i="1"/>
  <c r="E626" i="1"/>
  <c r="CH625" i="1"/>
  <c r="CG625" i="1"/>
  <c r="CF625" i="1"/>
  <c r="CE625" i="1"/>
  <c r="CD625" i="1"/>
  <c r="CC625" i="1"/>
  <c r="CB625" i="1"/>
  <c r="CA625" i="1"/>
  <c r="BZ625" i="1"/>
  <c r="BY625" i="1"/>
  <c r="BR625" i="1"/>
  <c r="BQ625" i="1"/>
  <c r="BP625" i="1"/>
  <c r="BO625" i="1"/>
  <c r="BN625" i="1"/>
  <c r="BM625" i="1"/>
  <c r="BL625" i="1"/>
  <c r="BK625" i="1"/>
  <c r="BJ625" i="1"/>
  <c r="BI625" i="1"/>
  <c r="BF625" i="1"/>
  <c r="BE625" i="1"/>
  <c r="BD625" i="1"/>
  <c r="L625" i="1"/>
  <c r="I625" i="1"/>
  <c r="H625" i="1"/>
  <c r="E625" i="1"/>
  <c r="CH624" i="1"/>
  <c r="CG624" i="1"/>
  <c r="CF624" i="1"/>
  <c r="CE624" i="1"/>
  <c r="CD624" i="1"/>
  <c r="CC624" i="1"/>
  <c r="CB624" i="1"/>
  <c r="CA624" i="1"/>
  <c r="BZ624" i="1"/>
  <c r="BY624" i="1"/>
  <c r="BR624" i="1"/>
  <c r="BQ624" i="1"/>
  <c r="BP624" i="1"/>
  <c r="BO624" i="1"/>
  <c r="BN624" i="1"/>
  <c r="BM624" i="1"/>
  <c r="BL624" i="1"/>
  <c r="BK624" i="1"/>
  <c r="BJ624" i="1"/>
  <c r="BI624" i="1"/>
  <c r="BF624" i="1"/>
  <c r="BE624" i="1"/>
  <c r="BD624" i="1"/>
  <c r="L624" i="1"/>
  <c r="I624" i="1"/>
  <c r="H624" i="1"/>
  <c r="E624" i="1"/>
  <c r="CH623" i="1"/>
  <c r="CG623" i="1"/>
  <c r="CF623" i="1"/>
  <c r="CE623" i="1"/>
  <c r="CD623" i="1"/>
  <c r="CC623" i="1"/>
  <c r="CB623" i="1"/>
  <c r="CA623" i="1"/>
  <c r="BZ623" i="1"/>
  <c r="BY623" i="1"/>
  <c r="BR623" i="1"/>
  <c r="BQ623" i="1"/>
  <c r="BP623" i="1"/>
  <c r="BO623" i="1"/>
  <c r="BN623" i="1"/>
  <c r="BM623" i="1"/>
  <c r="BL623" i="1"/>
  <c r="BK623" i="1"/>
  <c r="BJ623" i="1"/>
  <c r="BI623" i="1"/>
  <c r="BF623" i="1"/>
  <c r="BE623" i="1"/>
  <c r="BD623" i="1"/>
  <c r="L623" i="1"/>
  <c r="I623" i="1"/>
  <c r="H623" i="1"/>
  <c r="E623" i="1"/>
  <c r="CH622" i="1"/>
  <c r="CG622" i="1"/>
  <c r="CF622" i="1"/>
  <c r="CE622" i="1"/>
  <c r="CD622" i="1"/>
  <c r="CC622" i="1"/>
  <c r="CB622" i="1"/>
  <c r="CA622" i="1"/>
  <c r="BZ622" i="1"/>
  <c r="BY622" i="1"/>
  <c r="BR622" i="1"/>
  <c r="BQ622" i="1"/>
  <c r="BP622" i="1"/>
  <c r="BO622" i="1"/>
  <c r="BN622" i="1"/>
  <c r="BM622" i="1"/>
  <c r="BL622" i="1"/>
  <c r="BK622" i="1"/>
  <c r="BJ622" i="1"/>
  <c r="BI622" i="1"/>
  <c r="BF622" i="1"/>
  <c r="BE622" i="1"/>
  <c r="BD622" i="1"/>
  <c r="L622" i="1"/>
  <c r="I622" i="1"/>
  <c r="H622" i="1"/>
  <c r="E622" i="1"/>
  <c r="CH621" i="1"/>
  <c r="CG621" i="1"/>
  <c r="CF621" i="1"/>
  <c r="CE621" i="1"/>
  <c r="CD621" i="1"/>
  <c r="CC621" i="1"/>
  <c r="CB621" i="1"/>
  <c r="CA621" i="1"/>
  <c r="BZ621" i="1"/>
  <c r="BY621" i="1"/>
  <c r="BR621" i="1"/>
  <c r="BQ621" i="1"/>
  <c r="BP621" i="1"/>
  <c r="BO621" i="1"/>
  <c r="BN621" i="1"/>
  <c r="BM621" i="1"/>
  <c r="BL621" i="1"/>
  <c r="BK621" i="1"/>
  <c r="BJ621" i="1"/>
  <c r="BI621" i="1"/>
  <c r="BF621" i="1"/>
  <c r="BE621" i="1"/>
  <c r="BD621" i="1"/>
  <c r="L621" i="1"/>
  <c r="I621" i="1"/>
  <c r="H621" i="1"/>
  <c r="E621" i="1"/>
  <c r="CH620" i="1"/>
  <c r="CG620" i="1"/>
  <c r="CF620" i="1"/>
  <c r="CE620" i="1"/>
  <c r="CD620" i="1"/>
  <c r="CC620" i="1"/>
  <c r="CB620" i="1"/>
  <c r="CA620" i="1"/>
  <c r="BZ620" i="1"/>
  <c r="BY620" i="1"/>
  <c r="BR620" i="1"/>
  <c r="BQ620" i="1"/>
  <c r="BP620" i="1"/>
  <c r="BO620" i="1"/>
  <c r="BN620" i="1"/>
  <c r="BM620" i="1"/>
  <c r="BL620" i="1"/>
  <c r="BK620" i="1"/>
  <c r="BJ620" i="1"/>
  <c r="BI620" i="1"/>
  <c r="BF620" i="1"/>
  <c r="BE620" i="1"/>
  <c r="BD620" i="1"/>
  <c r="L620" i="1"/>
  <c r="I620" i="1"/>
  <c r="H620" i="1"/>
  <c r="E620" i="1"/>
  <c r="CH619" i="1"/>
  <c r="CG619" i="1"/>
  <c r="CF619" i="1"/>
  <c r="CE619" i="1"/>
  <c r="CD619" i="1"/>
  <c r="CC619" i="1"/>
  <c r="CB619" i="1"/>
  <c r="CA619" i="1"/>
  <c r="BZ619" i="1"/>
  <c r="BY619" i="1"/>
  <c r="BR619" i="1"/>
  <c r="BQ619" i="1"/>
  <c r="BP619" i="1"/>
  <c r="BO619" i="1"/>
  <c r="BN619" i="1"/>
  <c r="BM619" i="1"/>
  <c r="BL619" i="1"/>
  <c r="BK619" i="1"/>
  <c r="BJ619" i="1"/>
  <c r="BI619" i="1"/>
  <c r="BF619" i="1"/>
  <c r="BE619" i="1"/>
  <c r="BD619" i="1"/>
  <c r="L619" i="1"/>
  <c r="I619" i="1"/>
  <c r="H619" i="1"/>
  <c r="E619" i="1"/>
  <c r="CH618" i="1"/>
  <c r="CG618" i="1"/>
  <c r="CF618" i="1"/>
  <c r="CE618" i="1"/>
  <c r="CD618" i="1"/>
  <c r="CC618" i="1"/>
  <c r="CB618" i="1"/>
  <c r="CA618" i="1"/>
  <c r="BZ618" i="1"/>
  <c r="BY618" i="1"/>
  <c r="BR618" i="1"/>
  <c r="BQ618" i="1"/>
  <c r="BP618" i="1"/>
  <c r="BO618" i="1"/>
  <c r="BN618" i="1"/>
  <c r="BM618" i="1"/>
  <c r="BL618" i="1"/>
  <c r="BK618" i="1"/>
  <c r="BJ618" i="1"/>
  <c r="BI618" i="1"/>
  <c r="BF618" i="1"/>
  <c r="BE618" i="1"/>
  <c r="BD618" i="1"/>
  <c r="L618" i="1"/>
  <c r="I618" i="1"/>
  <c r="H618" i="1"/>
  <c r="E618" i="1"/>
  <c r="CH617" i="1"/>
  <c r="CG617" i="1"/>
  <c r="CF617" i="1"/>
  <c r="CE617" i="1"/>
  <c r="CD617" i="1"/>
  <c r="CC617" i="1"/>
  <c r="CB617" i="1"/>
  <c r="CA617" i="1"/>
  <c r="BZ617" i="1"/>
  <c r="BY617" i="1"/>
  <c r="BR617" i="1"/>
  <c r="BQ617" i="1"/>
  <c r="BP617" i="1"/>
  <c r="BO617" i="1"/>
  <c r="BN617" i="1"/>
  <c r="BM617" i="1"/>
  <c r="BL617" i="1"/>
  <c r="BK617" i="1"/>
  <c r="BJ617" i="1"/>
  <c r="BI617" i="1"/>
  <c r="BF617" i="1"/>
  <c r="BE617" i="1"/>
  <c r="BD617" i="1"/>
  <c r="L617" i="1"/>
  <c r="I617" i="1"/>
  <c r="H617" i="1"/>
  <c r="E617" i="1"/>
  <c r="CH616" i="1"/>
  <c r="CG616" i="1"/>
  <c r="CF616" i="1"/>
  <c r="CE616" i="1"/>
  <c r="CD616" i="1"/>
  <c r="CC616" i="1"/>
  <c r="CB616" i="1"/>
  <c r="CA616" i="1"/>
  <c r="BZ616" i="1"/>
  <c r="BY616" i="1"/>
  <c r="BR616" i="1"/>
  <c r="BQ616" i="1"/>
  <c r="BP616" i="1"/>
  <c r="BO616" i="1"/>
  <c r="BN616" i="1"/>
  <c r="BM616" i="1"/>
  <c r="BL616" i="1"/>
  <c r="BK616" i="1"/>
  <c r="BJ616" i="1"/>
  <c r="BI616" i="1"/>
  <c r="BF616" i="1"/>
  <c r="BE616" i="1"/>
  <c r="BD616" i="1"/>
  <c r="L616" i="1"/>
  <c r="I616" i="1"/>
  <c r="H616" i="1"/>
  <c r="E616" i="1"/>
  <c r="CH615" i="1"/>
  <c r="CG615" i="1"/>
  <c r="CF615" i="1"/>
  <c r="CE615" i="1"/>
  <c r="CD615" i="1"/>
  <c r="CC615" i="1"/>
  <c r="CB615" i="1"/>
  <c r="CA615" i="1"/>
  <c r="BZ615" i="1"/>
  <c r="BY615" i="1"/>
  <c r="BR615" i="1"/>
  <c r="BQ615" i="1"/>
  <c r="BP615" i="1"/>
  <c r="BO615" i="1"/>
  <c r="BN615" i="1"/>
  <c r="BM615" i="1"/>
  <c r="BL615" i="1"/>
  <c r="BK615" i="1"/>
  <c r="BJ615" i="1"/>
  <c r="BI615" i="1"/>
  <c r="BF615" i="1"/>
  <c r="BE615" i="1"/>
  <c r="BD615" i="1"/>
  <c r="L615" i="1"/>
  <c r="I615" i="1"/>
  <c r="H615" i="1"/>
  <c r="E615" i="1"/>
  <c r="CH614" i="1"/>
  <c r="CG614" i="1"/>
  <c r="CF614" i="1"/>
  <c r="CE614" i="1"/>
  <c r="CD614" i="1"/>
  <c r="CC614" i="1"/>
  <c r="CB614" i="1"/>
  <c r="CA614" i="1"/>
  <c r="BZ614" i="1"/>
  <c r="BY614" i="1"/>
  <c r="BR614" i="1"/>
  <c r="BQ614" i="1"/>
  <c r="BP614" i="1"/>
  <c r="BO614" i="1"/>
  <c r="BN614" i="1"/>
  <c r="BM614" i="1"/>
  <c r="BL614" i="1"/>
  <c r="BK614" i="1"/>
  <c r="BJ614" i="1"/>
  <c r="BI614" i="1"/>
  <c r="BF614" i="1"/>
  <c r="BE614" i="1"/>
  <c r="BD614" i="1"/>
  <c r="L614" i="1"/>
  <c r="I614" i="1"/>
  <c r="H614" i="1"/>
  <c r="E614" i="1"/>
  <c r="CH613" i="1"/>
  <c r="CG613" i="1"/>
  <c r="CF613" i="1"/>
  <c r="CE613" i="1"/>
  <c r="CD613" i="1"/>
  <c r="CC613" i="1"/>
  <c r="CB613" i="1"/>
  <c r="CA613" i="1"/>
  <c r="BZ613" i="1"/>
  <c r="BY613" i="1"/>
  <c r="BR613" i="1"/>
  <c r="BQ613" i="1"/>
  <c r="BP613" i="1"/>
  <c r="BO613" i="1"/>
  <c r="BN613" i="1"/>
  <c r="BM613" i="1"/>
  <c r="BL613" i="1"/>
  <c r="BK613" i="1"/>
  <c r="BJ613" i="1"/>
  <c r="BI613" i="1"/>
  <c r="BF613" i="1"/>
  <c r="BE613" i="1"/>
  <c r="BD613" i="1"/>
  <c r="L613" i="1"/>
  <c r="I613" i="1"/>
  <c r="H613" i="1"/>
  <c r="E613" i="1"/>
  <c r="CH612" i="1"/>
  <c r="CG612" i="1"/>
  <c r="CF612" i="1"/>
  <c r="CE612" i="1"/>
  <c r="CD612" i="1"/>
  <c r="CC612" i="1"/>
  <c r="CB612" i="1"/>
  <c r="CA612" i="1"/>
  <c r="BZ612" i="1"/>
  <c r="BY612" i="1"/>
  <c r="BR612" i="1"/>
  <c r="BQ612" i="1"/>
  <c r="BP612" i="1"/>
  <c r="BO612" i="1"/>
  <c r="BN612" i="1"/>
  <c r="BM612" i="1"/>
  <c r="BL612" i="1"/>
  <c r="BK612" i="1"/>
  <c r="BJ612" i="1"/>
  <c r="BI612" i="1"/>
  <c r="BF612" i="1"/>
  <c r="BE612" i="1"/>
  <c r="BD612" i="1"/>
  <c r="L612" i="1"/>
  <c r="I612" i="1"/>
  <c r="H612" i="1"/>
  <c r="E612" i="1"/>
  <c r="CH611" i="1"/>
  <c r="CG611" i="1"/>
  <c r="CF611" i="1"/>
  <c r="CE611" i="1"/>
  <c r="CD611" i="1"/>
  <c r="CC611" i="1"/>
  <c r="CB611" i="1"/>
  <c r="CA611" i="1"/>
  <c r="BZ611" i="1"/>
  <c r="BY611" i="1"/>
  <c r="BR611" i="1"/>
  <c r="BQ611" i="1"/>
  <c r="BP611" i="1"/>
  <c r="BO611" i="1"/>
  <c r="BN611" i="1"/>
  <c r="BM611" i="1"/>
  <c r="BL611" i="1"/>
  <c r="BK611" i="1"/>
  <c r="BJ611" i="1"/>
  <c r="BI611" i="1"/>
  <c r="BF611" i="1"/>
  <c r="BE611" i="1"/>
  <c r="BD611" i="1"/>
  <c r="L611" i="1"/>
  <c r="I611" i="1"/>
  <c r="H611" i="1"/>
  <c r="E611" i="1"/>
  <c r="CH610" i="1"/>
  <c r="CG610" i="1"/>
  <c r="CF610" i="1"/>
  <c r="CE610" i="1"/>
  <c r="CD610" i="1"/>
  <c r="CC610" i="1"/>
  <c r="CB610" i="1"/>
  <c r="CA610" i="1"/>
  <c r="BZ610" i="1"/>
  <c r="BY610" i="1"/>
  <c r="BR610" i="1"/>
  <c r="BQ610" i="1"/>
  <c r="BP610" i="1"/>
  <c r="BO610" i="1"/>
  <c r="BN610" i="1"/>
  <c r="BM610" i="1"/>
  <c r="BL610" i="1"/>
  <c r="BK610" i="1"/>
  <c r="BJ610" i="1"/>
  <c r="BI610" i="1"/>
  <c r="BF610" i="1"/>
  <c r="BE610" i="1"/>
  <c r="BD610" i="1"/>
  <c r="L610" i="1"/>
  <c r="I610" i="1"/>
  <c r="H610" i="1"/>
  <c r="E610" i="1"/>
  <c r="CH609" i="1"/>
  <c r="CG609" i="1"/>
  <c r="CF609" i="1"/>
  <c r="CE609" i="1"/>
  <c r="CD609" i="1"/>
  <c r="CC609" i="1"/>
  <c r="CB609" i="1"/>
  <c r="CA609" i="1"/>
  <c r="BZ609" i="1"/>
  <c r="BY609" i="1"/>
  <c r="BR609" i="1"/>
  <c r="BQ609" i="1"/>
  <c r="BP609" i="1"/>
  <c r="BO609" i="1"/>
  <c r="BN609" i="1"/>
  <c r="BM609" i="1"/>
  <c r="BL609" i="1"/>
  <c r="BK609" i="1"/>
  <c r="BJ609" i="1"/>
  <c r="BI609" i="1"/>
  <c r="BF609" i="1"/>
  <c r="BE609" i="1"/>
  <c r="BD609" i="1"/>
  <c r="L609" i="1"/>
  <c r="I609" i="1"/>
  <c r="H609" i="1"/>
  <c r="E609" i="1"/>
  <c r="CH608" i="1"/>
  <c r="CG608" i="1"/>
  <c r="CF608" i="1"/>
  <c r="CE608" i="1"/>
  <c r="CD608" i="1"/>
  <c r="CC608" i="1"/>
  <c r="CB608" i="1"/>
  <c r="CA608" i="1"/>
  <c r="BZ608" i="1"/>
  <c r="BY608" i="1"/>
  <c r="BR608" i="1"/>
  <c r="BQ608" i="1"/>
  <c r="BP608" i="1"/>
  <c r="BO608" i="1"/>
  <c r="BN608" i="1"/>
  <c r="BM608" i="1"/>
  <c r="BL608" i="1"/>
  <c r="BK608" i="1"/>
  <c r="BJ608" i="1"/>
  <c r="BI608" i="1"/>
  <c r="BF608" i="1"/>
  <c r="BE608" i="1"/>
  <c r="BD608" i="1"/>
  <c r="L608" i="1"/>
  <c r="I608" i="1"/>
  <c r="H608" i="1"/>
  <c r="E608" i="1"/>
  <c r="CH607" i="1"/>
  <c r="CG607" i="1"/>
  <c r="CF607" i="1"/>
  <c r="CE607" i="1"/>
  <c r="CD607" i="1"/>
  <c r="CC607" i="1"/>
  <c r="CB607" i="1"/>
  <c r="CA607" i="1"/>
  <c r="BZ607" i="1"/>
  <c r="BY607" i="1"/>
  <c r="BR607" i="1"/>
  <c r="BQ607" i="1"/>
  <c r="BP607" i="1"/>
  <c r="BO607" i="1"/>
  <c r="BN607" i="1"/>
  <c r="BM607" i="1"/>
  <c r="BL607" i="1"/>
  <c r="BK607" i="1"/>
  <c r="BJ607" i="1"/>
  <c r="BI607" i="1"/>
  <c r="BF607" i="1"/>
  <c r="BE607" i="1"/>
  <c r="BD607" i="1"/>
  <c r="L607" i="1"/>
  <c r="I607" i="1"/>
  <c r="H607" i="1"/>
  <c r="E607" i="1"/>
  <c r="CH606" i="1"/>
  <c r="CG606" i="1"/>
  <c r="CF606" i="1"/>
  <c r="CE606" i="1"/>
  <c r="CD606" i="1"/>
  <c r="CC606" i="1"/>
  <c r="CB606" i="1"/>
  <c r="CA606" i="1"/>
  <c r="BZ606" i="1"/>
  <c r="BY606" i="1"/>
  <c r="BR606" i="1"/>
  <c r="BQ606" i="1"/>
  <c r="BP606" i="1"/>
  <c r="BO606" i="1"/>
  <c r="BN606" i="1"/>
  <c r="BM606" i="1"/>
  <c r="BL606" i="1"/>
  <c r="BK606" i="1"/>
  <c r="BJ606" i="1"/>
  <c r="BI606" i="1"/>
  <c r="BF606" i="1"/>
  <c r="BE606" i="1"/>
  <c r="BD606" i="1"/>
  <c r="L606" i="1"/>
  <c r="I606" i="1"/>
  <c r="H606" i="1"/>
  <c r="E606" i="1"/>
  <c r="CH605" i="1"/>
  <c r="CG605" i="1"/>
  <c r="CF605" i="1"/>
  <c r="CE605" i="1"/>
  <c r="CD605" i="1"/>
  <c r="CC605" i="1"/>
  <c r="CB605" i="1"/>
  <c r="CA605" i="1"/>
  <c r="BZ605" i="1"/>
  <c r="BY605" i="1"/>
  <c r="BR605" i="1"/>
  <c r="BQ605" i="1"/>
  <c r="BP605" i="1"/>
  <c r="BO605" i="1"/>
  <c r="BN605" i="1"/>
  <c r="BM605" i="1"/>
  <c r="BL605" i="1"/>
  <c r="BK605" i="1"/>
  <c r="BJ605" i="1"/>
  <c r="BI605" i="1"/>
  <c r="BF605" i="1"/>
  <c r="BE605" i="1"/>
  <c r="BD605" i="1"/>
  <c r="L605" i="1"/>
  <c r="I605" i="1"/>
  <c r="H605" i="1"/>
  <c r="E605" i="1"/>
  <c r="CH604" i="1"/>
  <c r="CG604" i="1"/>
  <c r="CF604" i="1"/>
  <c r="CE604" i="1"/>
  <c r="CD604" i="1"/>
  <c r="CC604" i="1"/>
  <c r="CB604" i="1"/>
  <c r="CA604" i="1"/>
  <c r="BZ604" i="1"/>
  <c r="BY604" i="1"/>
  <c r="BR604" i="1"/>
  <c r="BQ604" i="1"/>
  <c r="BP604" i="1"/>
  <c r="BO604" i="1"/>
  <c r="BN604" i="1"/>
  <c r="BM604" i="1"/>
  <c r="BL604" i="1"/>
  <c r="BK604" i="1"/>
  <c r="BJ604" i="1"/>
  <c r="BI604" i="1"/>
  <c r="BF604" i="1"/>
  <c r="BE604" i="1"/>
  <c r="BD604" i="1"/>
  <c r="L604" i="1"/>
  <c r="I604" i="1"/>
  <c r="H604" i="1"/>
  <c r="E604" i="1"/>
  <c r="CH603" i="1"/>
  <c r="CG603" i="1"/>
  <c r="CF603" i="1"/>
  <c r="CE603" i="1"/>
  <c r="CD603" i="1"/>
  <c r="CC603" i="1"/>
  <c r="CB603" i="1"/>
  <c r="CA603" i="1"/>
  <c r="BZ603" i="1"/>
  <c r="BY603" i="1"/>
  <c r="BR603" i="1"/>
  <c r="BQ603" i="1"/>
  <c r="BP603" i="1"/>
  <c r="BO603" i="1"/>
  <c r="BN603" i="1"/>
  <c r="BM603" i="1"/>
  <c r="BL603" i="1"/>
  <c r="BK603" i="1"/>
  <c r="BJ603" i="1"/>
  <c r="BI603" i="1"/>
  <c r="BF603" i="1"/>
  <c r="BE603" i="1"/>
  <c r="BD603" i="1"/>
  <c r="L603" i="1"/>
  <c r="I603" i="1"/>
  <c r="H603" i="1"/>
  <c r="E603" i="1"/>
  <c r="CH602" i="1"/>
  <c r="CG602" i="1"/>
  <c r="CF602" i="1"/>
  <c r="CE602" i="1"/>
  <c r="CD602" i="1"/>
  <c r="CC602" i="1"/>
  <c r="CB602" i="1"/>
  <c r="CA602" i="1"/>
  <c r="BZ602" i="1"/>
  <c r="BY602" i="1"/>
  <c r="BR602" i="1"/>
  <c r="BQ602" i="1"/>
  <c r="BP602" i="1"/>
  <c r="BO602" i="1"/>
  <c r="BN602" i="1"/>
  <c r="BM602" i="1"/>
  <c r="BL602" i="1"/>
  <c r="BK602" i="1"/>
  <c r="BJ602" i="1"/>
  <c r="BI602" i="1"/>
  <c r="BF602" i="1"/>
  <c r="BE602" i="1"/>
  <c r="BD602" i="1"/>
  <c r="L602" i="1"/>
  <c r="I602" i="1"/>
  <c r="H602" i="1"/>
  <c r="E602" i="1"/>
  <c r="CH601" i="1"/>
  <c r="CG601" i="1"/>
  <c r="CF601" i="1"/>
  <c r="CE601" i="1"/>
  <c r="CD601" i="1"/>
  <c r="CC601" i="1"/>
  <c r="CB601" i="1"/>
  <c r="CA601" i="1"/>
  <c r="BZ601" i="1"/>
  <c r="BY601" i="1"/>
  <c r="BR601" i="1"/>
  <c r="BQ601" i="1"/>
  <c r="BP601" i="1"/>
  <c r="BO601" i="1"/>
  <c r="BN601" i="1"/>
  <c r="BM601" i="1"/>
  <c r="BL601" i="1"/>
  <c r="BK601" i="1"/>
  <c r="BJ601" i="1"/>
  <c r="BI601" i="1"/>
  <c r="BF601" i="1"/>
  <c r="BE601" i="1"/>
  <c r="BD601" i="1"/>
  <c r="L601" i="1"/>
  <c r="I601" i="1"/>
  <c r="H601" i="1"/>
  <c r="E601" i="1"/>
  <c r="CH600" i="1"/>
  <c r="CG600" i="1"/>
  <c r="CF600" i="1"/>
  <c r="CE600" i="1"/>
  <c r="CD600" i="1"/>
  <c r="CC600" i="1"/>
  <c r="CB600" i="1"/>
  <c r="CA600" i="1"/>
  <c r="BZ600" i="1"/>
  <c r="BY600" i="1"/>
  <c r="BR600" i="1"/>
  <c r="BQ600" i="1"/>
  <c r="BP600" i="1"/>
  <c r="BO600" i="1"/>
  <c r="BN600" i="1"/>
  <c r="BM600" i="1"/>
  <c r="BL600" i="1"/>
  <c r="BK600" i="1"/>
  <c r="BJ600" i="1"/>
  <c r="BI600" i="1"/>
  <c r="BF600" i="1"/>
  <c r="BE600" i="1"/>
  <c r="BD600" i="1"/>
  <c r="L600" i="1"/>
  <c r="I600" i="1"/>
  <c r="H600" i="1"/>
  <c r="E600" i="1"/>
  <c r="CH599" i="1"/>
  <c r="CG599" i="1"/>
  <c r="CF599" i="1"/>
  <c r="CE599" i="1"/>
  <c r="CD599" i="1"/>
  <c r="CC599" i="1"/>
  <c r="CB599" i="1"/>
  <c r="CA599" i="1"/>
  <c r="BZ599" i="1"/>
  <c r="BY599" i="1"/>
  <c r="BR599" i="1"/>
  <c r="BQ599" i="1"/>
  <c r="BP599" i="1"/>
  <c r="BO599" i="1"/>
  <c r="BN599" i="1"/>
  <c r="BM599" i="1"/>
  <c r="BL599" i="1"/>
  <c r="BK599" i="1"/>
  <c r="BJ599" i="1"/>
  <c r="BI599" i="1"/>
  <c r="BF599" i="1"/>
  <c r="BE599" i="1"/>
  <c r="BD599" i="1"/>
  <c r="L599" i="1"/>
  <c r="I599" i="1"/>
  <c r="H599" i="1"/>
  <c r="E599" i="1"/>
  <c r="CH598" i="1"/>
  <c r="CG598" i="1"/>
  <c r="CF598" i="1"/>
  <c r="CE598" i="1"/>
  <c r="CD598" i="1"/>
  <c r="CC598" i="1"/>
  <c r="CB598" i="1"/>
  <c r="CA598" i="1"/>
  <c r="BZ598" i="1"/>
  <c r="BY598" i="1"/>
  <c r="BR598" i="1"/>
  <c r="BQ598" i="1"/>
  <c r="BP598" i="1"/>
  <c r="BO598" i="1"/>
  <c r="BN598" i="1"/>
  <c r="BM598" i="1"/>
  <c r="BL598" i="1"/>
  <c r="BK598" i="1"/>
  <c r="BJ598" i="1"/>
  <c r="BI598" i="1"/>
  <c r="BF598" i="1"/>
  <c r="BE598" i="1"/>
  <c r="BD598" i="1"/>
  <c r="L598" i="1"/>
  <c r="I598" i="1"/>
  <c r="H598" i="1"/>
  <c r="E598" i="1"/>
  <c r="CH597" i="1"/>
  <c r="CG597" i="1"/>
  <c r="CF597" i="1"/>
  <c r="CE597" i="1"/>
  <c r="CD597" i="1"/>
  <c r="CC597" i="1"/>
  <c r="CB597" i="1"/>
  <c r="CA597" i="1"/>
  <c r="BZ597" i="1"/>
  <c r="BY597" i="1"/>
  <c r="BR597" i="1"/>
  <c r="BQ597" i="1"/>
  <c r="BP597" i="1"/>
  <c r="BO597" i="1"/>
  <c r="BN597" i="1"/>
  <c r="BM597" i="1"/>
  <c r="BL597" i="1"/>
  <c r="BK597" i="1"/>
  <c r="BJ597" i="1"/>
  <c r="BI597" i="1"/>
  <c r="BF597" i="1"/>
  <c r="BE597" i="1"/>
  <c r="BD597" i="1"/>
  <c r="L597" i="1"/>
  <c r="I597" i="1"/>
  <c r="H597" i="1"/>
  <c r="E597" i="1"/>
  <c r="CH596" i="1"/>
  <c r="CG596" i="1"/>
  <c r="CF596" i="1"/>
  <c r="CE596" i="1"/>
  <c r="CD596" i="1"/>
  <c r="CC596" i="1"/>
  <c r="CB596" i="1"/>
  <c r="CA596" i="1"/>
  <c r="BZ596" i="1"/>
  <c r="BY596" i="1"/>
  <c r="BR596" i="1"/>
  <c r="BQ596" i="1"/>
  <c r="BP596" i="1"/>
  <c r="BO596" i="1"/>
  <c r="BN596" i="1"/>
  <c r="BM596" i="1"/>
  <c r="BL596" i="1"/>
  <c r="BK596" i="1"/>
  <c r="BJ596" i="1"/>
  <c r="BI596" i="1"/>
  <c r="BF596" i="1"/>
  <c r="BE596" i="1"/>
  <c r="BD596" i="1"/>
  <c r="L596" i="1"/>
  <c r="I596" i="1"/>
  <c r="H596" i="1"/>
  <c r="E596" i="1"/>
  <c r="CH595" i="1"/>
  <c r="CG595" i="1"/>
  <c r="CF595" i="1"/>
  <c r="CE595" i="1"/>
  <c r="CD595" i="1"/>
  <c r="CC595" i="1"/>
  <c r="CB595" i="1"/>
  <c r="CA595" i="1"/>
  <c r="BZ595" i="1"/>
  <c r="BY595" i="1"/>
  <c r="BR595" i="1"/>
  <c r="BQ595" i="1"/>
  <c r="BP595" i="1"/>
  <c r="BO595" i="1"/>
  <c r="BN595" i="1"/>
  <c r="BM595" i="1"/>
  <c r="BL595" i="1"/>
  <c r="BK595" i="1"/>
  <c r="BJ595" i="1"/>
  <c r="BI595" i="1"/>
  <c r="BF595" i="1"/>
  <c r="BE595" i="1"/>
  <c r="BD595" i="1"/>
  <c r="L595" i="1"/>
  <c r="I595" i="1"/>
  <c r="H595" i="1"/>
  <c r="E595" i="1"/>
  <c r="CH594" i="1"/>
  <c r="CG594" i="1"/>
  <c r="CF594" i="1"/>
  <c r="CE594" i="1"/>
  <c r="CD594" i="1"/>
  <c r="CC594" i="1"/>
  <c r="CB594" i="1"/>
  <c r="CA594" i="1"/>
  <c r="BZ594" i="1"/>
  <c r="BY594" i="1"/>
  <c r="BR594" i="1"/>
  <c r="BQ594" i="1"/>
  <c r="BP594" i="1"/>
  <c r="BO594" i="1"/>
  <c r="BN594" i="1"/>
  <c r="BM594" i="1"/>
  <c r="BL594" i="1"/>
  <c r="BK594" i="1"/>
  <c r="BJ594" i="1"/>
  <c r="BI594" i="1"/>
  <c r="BF594" i="1"/>
  <c r="BE594" i="1"/>
  <c r="BD594" i="1"/>
  <c r="L594" i="1"/>
  <c r="I594" i="1"/>
  <c r="H594" i="1"/>
  <c r="E594" i="1"/>
  <c r="CH593" i="1"/>
  <c r="CG593" i="1"/>
  <c r="CF593" i="1"/>
  <c r="CE593" i="1"/>
  <c r="CD593" i="1"/>
  <c r="CC593" i="1"/>
  <c r="CB593" i="1"/>
  <c r="CA593" i="1"/>
  <c r="BZ593" i="1"/>
  <c r="BY593" i="1"/>
  <c r="BR593" i="1"/>
  <c r="BQ593" i="1"/>
  <c r="BP593" i="1"/>
  <c r="BO593" i="1"/>
  <c r="BN593" i="1"/>
  <c r="BM593" i="1"/>
  <c r="BL593" i="1"/>
  <c r="BK593" i="1"/>
  <c r="BJ593" i="1"/>
  <c r="BI593" i="1"/>
  <c r="BF593" i="1"/>
  <c r="BE593" i="1"/>
  <c r="BD593" i="1"/>
  <c r="L593" i="1"/>
  <c r="I593" i="1"/>
  <c r="H593" i="1"/>
  <c r="E593" i="1"/>
  <c r="CH592" i="1"/>
  <c r="CG592" i="1"/>
  <c r="CF592" i="1"/>
  <c r="CE592" i="1"/>
  <c r="CD592" i="1"/>
  <c r="CC592" i="1"/>
  <c r="CB592" i="1"/>
  <c r="CA592" i="1"/>
  <c r="BZ592" i="1"/>
  <c r="BY592" i="1"/>
  <c r="BR592" i="1"/>
  <c r="BQ592" i="1"/>
  <c r="BP592" i="1"/>
  <c r="BO592" i="1"/>
  <c r="BN592" i="1"/>
  <c r="BM592" i="1"/>
  <c r="BL592" i="1"/>
  <c r="BK592" i="1"/>
  <c r="BJ592" i="1"/>
  <c r="BI592" i="1"/>
  <c r="BF592" i="1"/>
  <c r="BE592" i="1"/>
  <c r="BD592" i="1"/>
  <c r="L592" i="1"/>
  <c r="I592" i="1"/>
  <c r="H592" i="1"/>
  <c r="E592" i="1"/>
  <c r="CH591" i="1"/>
  <c r="CG591" i="1"/>
  <c r="CF591" i="1"/>
  <c r="CE591" i="1"/>
  <c r="CD591" i="1"/>
  <c r="CC591" i="1"/>
  <c r="CB591" i="1"/>
  <c r="CA591" i="1"/>
  <c r="BZ591" i="1"/>
  <c r="BY591" i="1"/>
  <c r="BR591" i="1"/>
  <c r="BQ591" i="1"/>
  <c r="BP591" i="1"/>
  <c r="BO591" i="1"/>
  <c r="BN591" i="1"/>
  <c r="BM591" i="1"/>
  <c r="BL591" i="1"/>
  <c r="BK591" i="1"/>
  <c r="BJ591" i="1"/>
  <c r="BI591" i="1"/>
  <c r="BF591" i="1"/>
  <c r="BE591" i="1"/>
  <c r="BD591" i="1"/>
  <c r="L591" i="1"/>
  <c r="I591" i="1"/>
  <c r="H591" i="1"/>
  <c r="E591" i="1"/>
  <c r="CH590" i="1"/>
  <c r="CG590" i="1"/>
  <c r="CF590" i="1"/>
  <c r="CE590" i="1"/>
  <c r="CD590" i="1"/>
  <c r="CC590" i="1"/>
  <c r="CB590" i="1"/>
  <c r="CA590" i="1"/>
  <c r="BZ590" i="1"/>
  <c r="BY590" i="1"/>
  <c r="BR590" i="1"/>
  <c r="BQ590" i="1"/>
  <c r="BP590" i="1"/>
  <c r="BO590" i="1"/>
  <c r="BN590" i="1"/>
  <c r="BM590" i="1"/>
  <c r="BL590" i="1"/>
  <c r="BK590" i="1"/>
  <c r="BJ590" i="1"/>
  <c r="BI590" i="1"/>
  <c r="BF590" i="1"/>
  <c r="BE590" i="1"/>
  <c r="BD590" i="1"/>
  <c r="L590" i="1"/>
  <c r="I590" i="1"/>
  <c r="H590" i="1"/>
  <c r="E590" i="1"/>
  <c r="CH589" i="1"/>
  <c r="CG589" i="1"/>
  <c r="CF589" i="1"/>
  <c r="CE589" i="1"/>
  <c r="CD589" i="1"/>
  <c r="CC589" i="1"/>
  <c r="CB589" i="1"/>
  <c r="CA589" i="1"/>
  <c r="BZ589" i="1"/>
  <c r="BY589" i="1"/>
  <c r="BR589" i="1"/>
  <c r="BQ589" i="1"/>
  <c r="BP589" i="1"/>
  <c r="BO589" i="1"/>
  <c r="BN589" i="1"/>
  <c r="BM589" i="1"/>
  <c r="BL589" i="1"/>
  <c r="BK589" i="1"/>
  <c r="BJ589" i="1"/>
  <c r="BI589" i="1"/>
  <c r="BF589" i="1"/>
  <c r="BE589" i="1"/>
  <c r="BD589" i="1"/>
  <c r="L589" i="1"/>
  <c r="I589" i="1"/>
  <c r="H589" i="1"/>
  <c r="E589" i="1"/>
  <c r="CH588" i="1"/>
  <c r="CG588" i="1"/>
  <c r="CF588" i="1"/>
  <c r="CE588" i="1"/>
  <c r="CD588" i="1"/>
  <c r="CC588" i="1"/>
  <c r="CB588" i="1"/>
  <c r="CA588" i="1"/>
  <c r="BZ588" i="1"/>
  <c r="BY588" i="1"/>
  <c r="BR588" i="1"/>
  <c r="BQ588" i="1"/>
  <c r="BP588" i="1"/>
  <c r="BO588" i="1"/>
  <c r="BN588" i="1"/>
  <c r="BM588" i="1"/>
  <c r="BL588" i="1"/>
  <c r="BK588" i="1"/>
  <c r="BJ588" i="1"/>
  <c r="BI588" i="1"/>
  <c r="BF588" i="1"/>
  <c r="BE588" i="1"/>
  <c r="BD588" i="1"/>
  <c r="L588" i="1"/>
  <c r="I588" i="1"/>
  <c r="H588" i="1"/>
  <c r="E588" i="1"/>
  <c r="CH587" i="1"/>
  <c r="CG587" i="1"/>
  <c r="CF587" i="1"/>
  <c r="CE587" i="1"/>
  <c r="CD587" i="1"/>
  <c r="CC587" i="1"/>
  <c r="CB587" i="1"/>
  <c r="CA587" i="1"/>
  <c r="BZ587" i="1"/>
  <c r="BY587" i="1"/>
  <c r="BR587" i="1"/>
  <c r="BQ587" i="1"/>
  <c r="BP587" i="1"/>
  <c r="BO587" i="1"/>
  <c r="BN587" i="1"/>
  <c r="BM587" i="1"/>
  <c r="BL587" i="1"/>
  <c r="BK587" i="1"/>
  <c r="BJ587" i="1"/>
  <c r="BI587" i="1"/>
  <c r="BF587" i="1"/>
  <c r="BE587" i="1"/>
  <c r="BD587" i="1"/>
  <c r="L587" i="1"/>
  <c r="I587" i="1"/>
  <c r="H587" i="1"/>
  <c r="E587" i="1"/>
  <c r="CH586" i="1"/>
  <c r="CG586" i="1"/>
  <c r="CF586" i="1"/>
  <c r="CE586" i="1"/>
  <c r="CD586" i="1"/>
  <c r="CC586" i="1"/>
  <c r="CB586" i="1"/>
  <c r="CA586" i="1"/>
  <c r="BZ586" i="1"/>
  <c r="BY586" i="1"/>
  <c r="BR586" i="1"/>
  <c r="BQ586" i="1"/>
  <c r="BP586" i="1"/>
  <c r="BO586" i="1"/>
  <c r="BN586" i="1"/>
  <c r="BM586" i="1"/>
  <c r="BL586" i="1"/>
  <c r="BK586" i="1"/>
  <c r="BJ586" i="1"/>
  <c r="BI586" i="1"/>
  <c r="BF586" i="1"/>
  <c r="BE586" i="1"/>
  <c r="BD586" i="1"/>
  <c r="L586" i="1"/>
  <c r="I586" i="1"/>
  <c r="H586" i="1"/>
  <c r="E586" i="1"/>
  <c r="CH585" i="1"/>
  <c r="CG585" i="1"/>
  <c r="CF585" i="1"/>
  <c r="CE585" i="1"/>
  <c r="CD585" i="1"/>
  <c r="CC585" i="1"/>
  <c r="CB585" i="1"/>
  <c r="CA585" i="1"/>
  <c r="BZ585" i="1"/>
  <c r="BY585" i="1"/>
  <c r="BR585" i="1"/>
  <c r="BQ585" i="1"/>
  <c r="BP585" i="1"/>
  <c r="BO585" i="1"/>
  <c r="BN585" i="1"/>
  <c r="BM585" i="1"/>
  <c r="BL585" i="1"/>
  <c r="BK585" i="1"/>
  <c r="BJ585" i="1"/>
  <c r="BI585" i="1"/>
  <c r="BF585" i="1"/>
  <c r="BE585" i="1"/>
  <c r="BD585" i="1"/>
  <c r="L585" i="1"/>
  <c r="I585" i="1"/>
  <c r="H585" i="1"/>
  <c r="E585" i="1"/>
  <c r="CH584" i="1"/>
  <c r="CG584" i="1"/>
  <c r="CF584" i="1"/>
  <c r="CE584" i="1"/>
  <c r="CD584" i="1"/>
  <c r="CC584" i="1"/>
  <c r="CB584" i="1"/>
  <c r="CA584" i="1"/>
  <c r="BZ584" i="1"/>
  <c r="BY584" i="1"/>
  <c r="BR584" i="1"/>
  <c r="BQ584" i="1"/>
  <c r="BP584" i="1"/>
  <c r="BO584" i="1"/>
  <c r="BN584" i="1"/>
  <c r="BM584" i="1"/>
  <c r="BL584" i="1"/>
  <c r="BK584" i="1"/>
  <c r="BJ584" i="1"/>
  <c r="BI584" i="1"/>
  <c r="BF584" i="1"/>
  <c r="BE584" i="1"/>
  <c r="BD584" i="1"/>
  <c r="L584" i="1"/>
  <c r="I584" i="1"/>
  <c r="H584" i="1"/>
  <c r="E584" i="1"/>
  <c r="CH583" i="1"/>
  <c r="CG583" i="1"/>
  <c r="CF583" i="1"/>
  <c r="CE583" i="1"/>
  <c r="CD583" i="1"/>
  <c r="CC583" i="1"/>
  <c r="CB583" i="1"/>
  <c r="CA583" i="1"/>
  <c r="BZ583" i="1"/>
  <c r="BY583" i="1"/>
  <c r="BR583" i="1"/>
  <c r="BQ583" i="1"/>
  <c r="BP583" i="1"/>
  <c r="BO583" i="1"/>
  <c r="BN583" i="1"/>
  <c r="BM583" i="1"/>
  <c r="BL583" i="1"/>
  <c r="BK583" i="1"/>
  <c r="BJ583" i="1"/>
  <c r="BI583" i="1"/>
  <c r="BF583" i="1"/>
  <c r="BE583" i="1"/>
  <c r="BD583" i="1"/>
  <c r="L583" i="1"/>
  <c r="I583" i="1"/>
  <c r="H583" i="1"/>
  <c r="E583" i="1"/>
  <c r="CH582" i="1"/>
  <c r="CG582" i="1"/>
  <c r="CF582" i="1"/>
  <c r="CE582" i="1"/>
  <c r="CD582" i="1"/>
  <c r="CC582" i="1"/>
  <c r="CB582" i="1"/>
  <c r="CA582" i="1"/>
  <c r="BZ582" i="1"/>
  <c r="BY582" i="1"/>
  <c r="BR582" i="1"/>
  <c r="BQ582" i="1"/>
  <c r="BP582" i="1"/>
  <c r="BO582" i="1"/>
  <c r="BN582" i="1"/>
  <c r="BM582" i="1"/>
  <c r="BL582" i="1"/>
  <c r="BK582" i="1"/>
  <c r="BJ582" i="1"/>
  <c r="BI582" i="1"/>
  <c r="BF582" i="1"/>
  <c r="BE582" i="1"/>
  <c r="BD582" i="1"/>
  <c r="L582" i="1"/>
  <c r="I582" i="1"/>
  <c r="H582" i="1"/>
  <c r="E582" i="1"/>
  <c r="CH581" i="1"/>
  <c r="CG581" i="1"/>
  <c r="CF581" i="1"/>
  <c r="CE581" i="1"/>
  <c r="CD581" i="1"/>
  <c r="CC581" i="1"/>
  <c r="CB581" i="1"/>
  <c r="CA581" i="1"/>
  <c r="BZ581" i="1"/>
  <c r="BY581" i="1"/>
  <c r="BR581" i="1"/>
  <c r="BQ581" i="1"/>
  <c r="BP581" i="1"/>
  <c r="BO581" i="1"/>
  <c r="BN581" i="1"/>
  <c r="BM581" i="1"/>
  <c r="BL581" i="1"/>
  <c r="BK581" i="1"/>
  <c r="BJ581" i="1"/>
  <c r="BI581" i="1"/>
  <c r="BF581" i="1"/>
  <c r="BE581" i="1"/>
  <c r="BD581" i="1"/>
  <c r="L581" i="1"/>
  <c r="I581" i="1"/>
  <c r="H581" i="1"/>
  <c r="E581" i="1"/>
  <c r="CH580" i="1"/>
  <c r="CG580" i="1"/>
  <c r="CF580" i="1"/>
  <c r="CE580" i="1"/>
  <c r="CD580" i="1"/>
  <c r="CC580" i="1"/>
  <c r="CB580" i="1"/>
  <c r="CA580" i="1"/>
  <c r="BZ580" i="1"/>
  <c r="BY580" i="1"/>
  <c r="BR580" i="1"/>
  <c r="BQ580" i="1"/>
  <c r="BP580" i="1"/>
  <c r="BO580" i="1"/>
  <c r="BN580" i="1"/>
  <c r="BM580" i="1"/>
  <c r="BL580" i="1"/>
  <c r="BK580" i="1"/>
  <c r="BJ580" i="1"/>
  <c r="BI580" i="1"/>
  <c r="BF580" i="1"/>
  <c r="BE580" i="1"/>
  <c r="BD580" i="1"/>
  <c r="L580" i="1"/>
  <c r="I580" i="1"/>
  <c r="H580" i="1"/>
  <c r="E580" i="1"/>
  <c r="CH579" i="1"/>
  <c r="CG579" i="1"/>
  <c r="CF579" i="1"/>
  <c r="CE579" i="1"/>
  <c r="CD579" i="1"/>
  <c r="CC579" i="1"/>
  <c r="CB579" i="1"/>
  <c r="CA579" i="1"/>
  <c r="BZ579" i="1"/>
  <c r="BY579" i="1"/>
  <c r="BR579" i="1"/>
  <c r="BQ579" i="1"/>
  <c r="BP579" i="1"/>
  <c r="BO579" i="1"/>
  <c r="BN579" i="1"/>
  <c r="BM579" i="1"/>
  <c r="BL579" i="1"/>
  <c r="BK579" i="1"/>
  <c r="BJ579" i="1"/>
  <c r="BI579" i="1"/>
  <c r="BF579" i="1"/>
  <c r="BE579" i="1"/>
  <c r="BD579" i="1"/>
  <c r="L579" i="1"/>
  <c r="I579" i="1"/>
  <c r="H579" i="1"/>
  <c r="E579" i="1"/>
  <c r="CH578" i="1"/>
  <c r="CG578" i="1"/>
  <c r="CF578" i="1"/>
  <c r="CE578" i="1"/>
  <c r="CD578" i="1"/>
  <c r="CC578" i="1"/>
  <c r="CB578" i="1"/>
  <c r="CA578" i="1"/>
  <c r="BZ578" i="1"/>
  <c r="BY578" i="1"/>
  <c r="BR578" i="1"/>
  <c r="BQ578" i="1"/>
  <c r="BP578" i="1"/>
  <c r="BO578" i="1"/>
  <c r="BN578" i="1"/>
  <c r="BM578" i="1"/>
  <c r="BL578" i="1"/>
  <c r="BK578" i="1"/>
  <c r="BJ578" i="1"/>
  <c r="BI578" i="1"/>
  <c r="BF578" i="1"/>
  <c r="BE578" i="1"/>
  <c r="BD578" i="1"/>
  <c r="L578" i="1"/>
  <c r="I578" i="1"/>
  <c r="H578" i="1"/>
  <c r="E578" i="1"/>
  <c r="CH577" i="1"/>
  <c r="CG577" i="1"/>
  <c r="CF577" i="1"/>
  <c r="CE577" i="1"/>
  <c r="CD577" i="1"/>
  <c r="CC577" i="1"/>
  <c r="CB577" i="1"/>
  <c r="CA577" i="1"/>
  <c r="BZ577" i="1"/>
  <c r="BY577" i="1"/>
  <c r="BR577" i="1"/>
  <c r="BQ577" i="1"/>
  <c r="BP577" i="1"/>
  <c r="BO577" i="1"/>
  <c r="BN577" i="1"/>
  <c r="BM577" i="1"/>
  <c r="BL577" i="1"/>
  <c r="BK577" i="1"/>
  <c r="BJ577" i="1"/>
  <c r="BI577" i="1"/>
  <c r="BF577" i="1"/>
  <c r="BE577" i="1"/>
  <c r="BD577" i="1"/>
  <c r="L577" i="1"/>
  <c r="I577" i="1"/>
  <c r="H577" i="1"/>
  <c r="E577" i="1"/>
  <c r="CH576" i="1"/>
  <c r="CG576" i="1"/>
  <c r="CF576" i="1"/>
  <c r="CE576" i="1"/>
  <c r="CD576" i="1"/>
  <c r="CC576" i="1"/>
  <c r="CB576" i="1"/>
  <c r="CA576" i="1"/>
  <c r="BZ576" i="1"/>
  <c r="BY576" i="1"/>
  <c r="BR576" i="1"/>
  <c r="BQ576" i="1"/>
  <c r="BP576" i="1"/>
  <c r="BO576" i="1"/>
  <c r="BN576" i="1"/>
  <c r="BM576" i="1"/>
  <c r="BL576" i="1"/>
  <c r="BK576" i="1"/>
  <c r="BJ576" i="1"/>
  <c r="BI576" i="1"/>
  <c r="BF576" i="1"/>
  <c r="BE576" i="1"/>
  <c r="BD576" i="1"/>
  <c r="L576" i="1"/>
  <c r="I576" i="1"/>
  <c r="H576" i="1"/>
  <c r="E576" i="1"/>
  <c r="CH575" i="1"/>
  <c r="CG575" i="1"/>
  <c r="CF575" i="1"/>
  <c r="CE575" i="1"/>
  <c r="CD575" i="1"/>
  <c r="CC575" i="1"/>
  <c r="CB575" i="1"/>
  <c r="CA575" i="1"/>
  <c r="BZ575" i="1"/>
  <c r="BY575" i="1"/>
  <c r="BR575" i="1"/>
  <c r="BQ575" i="1"/>
  <c r="BP575" i="1"/>
  <c r="BO575" i="1"/>
  <c r="BN575" i="1"/>
  <c r="BM575" i="1"/>
  <c r="BL575" i="1"/>
  <c r="BK575" i="1"/>
  <c r="BJ575" i="1"/>
  <c r="BI575" i="1"/>
  <c r="BF575" i="1"/>
  <c r="BE575" i="1"/>
  <c r="BD575" i="1"/>
  <c r="L575" i="1"/>
  <c r="I575" i="1"/>
  <c r="H575" i="1"/>
  <c r="E575" i="1"/>
  <c r="CH574" i="1"/>
  <c r="CG574" i="1"/>
  <c r="CF574" i="1"/>
  <c r="CE574" i="1"/>
  <c r="CD574" i="1"/>
  <c r="CC574" i="1"/>
  <c r="CB574" i="1"/>
  <c r="CA574" i="1"/>
  <c r="BZ574" i="1"/>
  <c r="BY574" i="1"/>
  <c r="BR574" i="1"/>
  <c r="BQ574" i="1"/>
  <c r="BP574" i="1"/>
  <c r="BO574" i="1"/>
  <c r="BN574" i="1"/>
  <c r="BM574" i="1"/>
  <c r="BL574" i="1"/>
  <c r="BK574" i="1"/>
  <c r="BJ574" i="1"/>
  <c r="BI574" i="1"/>
  <c r="BF574" i="1"/>
  <c r="BE574" i="1"/>
  <c r="BD574" i="1"/>
  <c r="L574" i="1"/>
  <c r="I574" i="1"/>
  <c r="H574" i="1"/>
  <c r="E574" i="1"/>
  <c r="CH573" i="1"/>
  <c r="CG573" i="1"/>
  <c r="CF573" i="1"/>
  <c r="CE573" i="1"/>
  <c r="CD573" i="1"/>
  <c r="CC573" i="1"/>
  <c r="CB573" i="1"/>
  <c r="CA573" i="1"/>
  <c r="BZ573" i="1"/>
  <c r="BY573" i="1"/>
  <c r="BR573" i="1"/>
  <c r="BQ573" i="1"/>
  <c r="BP573" i="1"/>
  <c r="BO573" i="1"/>
  <c r="BN573" i="1"/>
  <c r="BM573" i="1"/>
  <c r="BL573" i="1"/>
  <c r="BK573" i="1"/>
  <c r="BJ573" i="1"/>
  <c r="BI573" i="1"/>
  <c r="BF573" i="1"/>
  <c r="BE573" i="1"/>
  <c r="BD573" i="1"/>
  <c r="L573" i="1"/>
  <c r="I573" i="1"/>
  <c r="H573" i="1"/>
  <c r="E573" i="1"/>
  <c r="CH572" i="1"/>
  <c r="CG572" i="1"/>
  <c r="CF572" i="1"/>
  <c r="CE572" i="1"/>
  <c r="CD572" i="1"/>
  <c r="CC572" i="1"/>
  <c r="CB572" i="1"/>
  <c r="CA572" i="1"/>
  <c r="BZ572" i="1"/>
  <c r="BY572" i="1"/>
  <c r="BR572" i="1"/>
  <c r="BQ572" i="1"/>
  <c r="BP572" i="1"/>
  <c r="BO572" i="1"/>
  <c r="BN572" i="1"/>
  <c r="BM572" i="1"/>
  <c r="BL572" i="1"/>
  <c r="BK572" i="1"/>
  <c r="BJ572" i="1"/>
  <c r="BI572" i="1"/>
  <c r="BF572" i="1"/>
  <c r="BE572" i="1"/>
  <c r="BD572" i="1"/>
  <c r="L572" i="1"/>
  <c r="I572" i="1"/>
  <c r="H572" i="1"/>
  <c r="E572" i="1"/>
  <c r="CH571" i="1"/>
  <c r="CG571" i="1"/>
  <c r="CF571" i="1"/>
  <c r="CE571" i="1"/>
  <c r="CD571" i="1"/>
  <c r="CC571" i="1"/>
  <c r="CB571" i="1"/>
  <c r="CA571" i="1"/>
  <c r="BZ571" i="1"/>
  <c r="BY571" i="1"/>
  <c r="BR571" i="1"/>
  <c r="BQ571" i="1"/>
  <c r="BP571" i="1"/>
  <c r="BO571" i="1"/>
  <c r="BN571" i="1"/>
  <c r="BM571" i="1"/>
  <c r="BL571" i="1"/>
  <c r="BK571" i="1"/>
  <c r="BJ571" i="1"/>
  <c r="BI571" i="1"/>
  <c r="BF571" i="1"/>
  <c r="BE571" i="1"/>
  <c r="BD571" i="1"/>
  <c r="L571" i="1"/>
  <c r="I571" i="1"/>
  <c r="H571" i="1"/>
  <c r="E571" i="1"/>
  <c r="CH570" i="1"/>
  <c r="CG570" i="1"/>
  <c r="CF570" i="1"/>
  <c r="CE570" i="1"/>
  <c r="CD570" i="1"/>
  <c r="CC570" i="1"/>
  <c r="CB570" i="1"/>
  <c r="CA570" i="1"/>
  <c r="BZ570" i="1"/>
  <c r="BY570" i="1"/>
  <c r="BR570" i="1"/>
  <c r="BQ570" i="1"/>
  <c r="BP570" i="1"/>
  <c r="BO570" i="1"/>
  <c r="BN570" i="1"/>
  <c r="BM570" i="1"/>
  <c r="BL570" i="1"/>
  <c r="BK570" i="1"/>
  <c r="BJ570" i="1"/>
  <c r="BI570" i="1"/>
  <c r="BF570" i="1"/>
  <c r="BE570" i="1"/>
  <c r="BD570" i="1"/>
  <c r="L570" i="1"/>
  <c r="I570" i="1"/>
  <c r="H570" i="1"/>
  <c r="E570" i="1"/>
  <c r="CH569" i="1"/>
  <c r="CG569" i="1"/>
  <c r="CF569" i="1"/>
  <c r="CE569" i="1"/>
  <c r="CD569" i="1"/>
  <c r="CC569" i="1"/>
  <c r="CB569" i="1"/>
  <c r="CA569" i="1"/>
  <c r="BZ569" i="1"/>
  <c r="BY569" i="1"/>
  <c r="BR569" i="1"/>
  <c r="BQ569" i="1"/>
  <c r="BP569" i="1"/>
  <c r="BO569" i="1"/>
  <c r="BN569" i="1"/>
  <c r="BM569" i="1"/>
  <c r="BL569" i="1"/>
  <c r="BK569" i="1"/>
  <c r="BJ569" i="1"/>
  <c r="BI569" i="1"/>
  <c r="BF569" i="1"/>
  <c r="BE569" i="1"/>
  <c r="BD569" i="1"/>
  <c r="L569" i="1"/>
  <c r="I569" i="1"/>
  <c r="H569" i="1"/>
  <c r="E569" i="1"/>
  <c r="CH568" i="1"/>
  <c r="CG568" i="1"/>
  <c r="CF568" i="1"/>
  <c r="CE568" i="1"/>
  <c r="CD568" i="1"/>
  <c r="CC568" i="1"/>
  <c r="CB568" i="1"/>
  <c r="CA568" i="1"/>
  <c r="BZ568" i="1"/>
  <c r="BY568" i="1"/>
  <c r="BR568" i="1"/>
  <c r="BQ568" i="1"/>
  <c r="BP568" i="1"/>
  <c r="BO568" i="1"/>
  <c r="BN568" i="1"/>
  <c r="BM568" i="1"/>
  <c r="BL568" i="1"/>
  <c r="BK568" i="1"/>
  <c r="BJ568" i="1"/>
  <c r="BI568" i="1"/>
  <c r="BF568" i="1"/>
  <c r="BE568" i="1"/>
  <c r="BD568" i="1"/>
  <c r="L568" i="1"/>
  <c r="I568" i="1"/>
  <c r="H568" i="1"/>
  <c r="E568" i="1"/>
  <c r="CH567" i="1"/>
  <c r="CG567" i="1"/>
  <c r="CF567" i="1"/>
  <c r="CE567" i="1"/>
  <c r="CD567" i="1"/>
  <c r="CC567" i="1"/>
  <c r="CB567" i="1"/>
  <c r="CA567" i="1"/>
  <c r="BZ567" i="1"/>
  <c r="BY567" i="1"/>
  <c r="BR567" i="1"/>
  <c r="BQ567" i="1"/>
  <c r="BP567" i="1"/>
  <c r="BO567" i="1"/>
  <c r="BN567" i="1"/>
  <c r="BM567" i="1"/>
  <c r="BL567" i="1"/>
  <c r="BK567" i="1"/>
  <c r="BJ567" i="1"/>
  <c r="BI567" i="1"/>
  <c r="BF567" i="1"/>
  <c r="BE567" i="1"/>
  <c r="BD567" i="1"/>
  <c r="L567" i="1"/>
  <c r="I567" i="1"/>
  <c r="H567" i="1"/>
  <c r="E567" i="1"/>
  <c r="CH566" i="1"/>
  <c r="CG566" i="1"/>
  <c r="CF566" i="1"/>
  <c r="CE566" i="1"/>
  <c r="CD566" i="1"/>
  <c r="CC566" i="1"/>
  <c r="CB566" i="1"/>
  <c r="CA566" i="1"/>
  <c r="BZ566" i="1"/>
  <c r="BY566" i="1"/>
  <c r="BR566" i="1"/>
  <c r="BQ566" i="1"/>
  <c r="BP566" i="1"/>
  <c r="BO566" i="1"/>
  <c r="BN566" i="1"/>
  <c r="BM566" i="1"/>
  <c r="BL566" i="1"/>
  <c r="BK566" i="1"/>
  <c r="BJ566" i="1"/>
  <c r="BI566" i="1"/>
  <c r="BF566" i="1"/>
  <c r="BE566" i="1"/>
  <c r="BD566" i="1"/>
  <c r="L566" i="1"/>
  <c r="I566" i="1"/>
  <c r="H566" i="1"/>
  <c r="E566" i="1"/>
  <c r="CH565" i="1"/>
  <c r="CG565" i="1"/>
  <c r="CF565" i="1"/>
  <c r="CE565" i="1"/>
  <c r="CD565" i="1"/>
  <c r="CC565" i="1"/>
  <c r="CB565" i="1"/>
  <c r="CA565" i="1"/>
  <c r="BZ565" i="1"/>
  <c r="BY565" i="1"/>
  <c r="BR565" i="1"/>
  <c r="BQ565" i="1"/>
  <c r="BP565" i="1"/>
  <c r="BO565" i="1"/>
  <c r="BN565" i="1"/>
  <c r="BM565" i="1"/>
  <c r="BL565" i="1"/>
  <c r="BK565" i="1"/>
  <c r="BJ565" i="1"/>
  <c r="BI565" i="1"/>
  <c r="BF565" i="1"/>
  <c r="BE565" i="1"/>
  <c r="BD565" i="1"/>
  <c r="L565" i="1"/>
  <c r="I565" i="1"/>
  <c r="H565" i="1"/>
  <c r="E565" i="1"/>
  <c r="CH564" i="1"/>
  <c r="CG564" i="1"/>
  <c r="CF564" i="1"/>
  <c r="CE564" i="1"/>
  <c r="CD564" i="1"/>
  <c r="CC564" i="1"/>
  <c r="CB564" i="1"/>
  <c r="CA564" i="1"/>
  <c r="BZ564" i="1"/>
  <c r="BY564" i="1"/>
  <c r="BR564" i="1"/>
  <c r="BQ564" i="1"/>
  <c r="BP564" i="1"/>
  <c r="BO564" i="1"/>
  <c r="BN564" i="1"/>
  <c r="BM564" i="1"/>
  <c r="BL564" i="1"/>
  <c r="BK564" i="1"/>
  <c r="BJ564" i="1"/>
  <c r="BI564" i="1"/>
  <c r="BF564" i="1"/>
  <c r="BE564" i="1"/>
  <c r="BD564" i="1"/>
  <c r="L564" i="1"/>
  <c r="I564" i="1"/>
  <c r="H564" i="1"/>
  <c r="E564" i="1"/>
  <c r="CH563" i="1"/>
  <c r="CG563" i="1"/>
  <c r="CF563" i="1"/>
  <c r="CE563" i="1"/>
  <c r="CD563" i="1"/>
  <c r="CC563" i="1"/>
  <c r="CB563" i="1"/>
  <c r="CA563" i="1"/>
  <c r="BZ563" i="1"/>
  <c r="BY563" i="1"/>
  <c r="BR563" i="1"/>
  <c r="BQ563" i="1"/>
  <c r="BP563" i="1"/>
  <c r="BO563" i="1"/>
  <c r="BN563" i="1"/>
  <c r="BM563" i="1"/>
  <c r="BL563" i="1"/>
  <c r="BK563" i="1"/>
  <c r="BJ563" i="1"/>
  <c r="BI563" i="1"/>
  <c r="BF563" i="1"/>
  <c r="BE563" i="1"/>
  <c r="BD563" i="1"/>
  <c r="L563" i="1"/>
  <c r="I563" i="1"/>
  <c r="H563" i="1"/>
  <c r="E563" i="1"/>
  <c r="CH562" i="1"/>
  <c r="CG562" i="1"/>
  <c r="CF562" i="1"/>
  <c r="CE562" i="1"/>
  <c r="CD562" i="1"/>
  <c r="CC562" i="1"/>
  <c r="CB562" i="1"/>
  <c r="CA562" i="1"/>
  <c r="BZ562" i="1"/>
  <c r="BY562" i="1"/>
  <c r="BR562" i="1"/>
  <c r="BQ562" i="1"/>
  <c r="BP562" i="1"/>
  <c r="BO562" i="1"/>
  <c r="BN562" i="1"/>
  <c r="BM562" i="1"/>
  <c r="BL562" i="1"/>
  <c r="BK562" i="1"/>
  <c r="BJ562" i="1"/>
  <c r="BI562" i="1"/>
  <c r="BF562" i="1"/>
  <c r="BE562" i="1"/>
  <c r="BD562" i="1"/>
  <c r="L562" i="1"/>
  <c r="I562" i="1"/>
  <c r="H562" i="1"/>
  <c r="E562" i="1"/>
  <c r="CH561" i="1"/>
  <c r="CG561" i="1"/>
  <c r="CF561" i="1"/>
  <c r="CE561" i="1"/>
  <c r="CD561" i="1"/>
  <c r="CC561" i="1"/>
  <c r="CB561" i="1"/>
  <c r="CA561" i="1"/>
  <c r="BZ561" i="1"/>
  <c r="BY561" i="1"/>
  <c r="BR561" i="1"/>
  <c r="BQ561" i="1"/>
  <c r="BP561" i="1"/>
  <c r="BO561" i="1"/>
  <c r="BN561" i="1"/>
  <c r="BM561" i="1"/>
  <c r="BL561" i="1"/>
  <c r="BK561" i="1"/>
  <c r="BJ561" i="1"/>
  <c r="BI561" i="1"/>
  <c r="BF561" i="1"/>
  <c r="BE561" i="1"/>
  <c r="BD561" i="1"/>
  <c r="L561" i="1"/>
  <c r="I561" i="1"/>
  <c r="H561" i="1"/>
  <c r="E561" i="1"/>
  <c r="CH560" i="1"/>
  <c r="CG560" i="1"/>
  <c r="CF560" i="1"/>
  <c r="CE560" i="1"/>
  <c r="CD560" i="1"/>
  <c r="CC560" i="1"/>
  <c r="CB560" i="1"/>
  <c r="CA560" i="1"/>
  <c r="BZ560" i="1"/>
  <c r="BY560" i="1"/>
  <c r="BR560" i="1"/>
  <c r="BQ560" i="1"/>
  <c r="BP560" i="1"/>
  <c r="BO560" i="1"/>
  <c r="BN560" i="1"/>
  <c r="BM560" i="1"/>
  <c r="BL560" i="1"/>
  <c r="BK560" i="1"/>
  <c r="BJ560" i="1"/>
  <c r="BI560" i="1"/>
  <c r="BF560" i="1"/>
  <c r="BE560" i="1"/>
  <c r="BD560" i="1"/>
  <c r="L560" i="1"/>
  <c r="I560" i="1"/>
  <c r="H560" i="1"/>
  <c r="E560" i="1"/>
  <c r="CH559" i="1"/>
  <c r="CG559" i="1"/>
  <c r="CF559" i="1"/>
  <c r="CE559" i="1"/>
  <c r="CD559" i="1"/>
  <c r="CC559" i="1"/>
  <c r="CB559" i="1"/>
  <c r="CA559" i="1"/>
  <c r="BZ559" i="1"/>
  <c r="BY559" i="1"/>
  <c r="BR559" i="1"/>
  <c r="BQ559" i="1"/>
  <c r="BP559" i="1"/>
  <c r="BO559" i="1"/>
  <c r="BN559" i="1"/>
  <c r="BM559" i="1"/>
  <c r="BL559" i="1"/>
  <c r="BK559" i="1"/>
  <c r="BJ559" i="1"/>
  <c r="BI559" i="1"/>
  <c r="BF559" i="1"/>
  <c r="BE559" i="1"/>
  <c r="BD559" i="1"/>
  <c r="L559" i="1"/>
  <c r="I559" i="1"/>
  <c r="H559" i="1"/>
  <c r="E559" i="1"/>
  <c r="CH558" i="1"/>
  <c r="CG558" i="1"/>
  <c r="CF558" i="1"/>
  <c r="CE558" i="1"/>
  <c r="CD558" i="1"/>
  <c r="CC558" i="1"/>
  <c r="CB558" i="1"/>
  <c r="CA558" i="1"/>
  <c r="BZ558" i="1"/>
  <c r="BY558" i="1"/>
  <c r="BR558" i="1"/>
  <c r="BQ558" i="1"/>
  <c r="BP558" i="1"/>
  <c r="BO558" i="1"/>
  <c r="BN558" i="1"/>
  <c r="BM558" i="1"/>
  <c r="BL558" i="1"/>
  <c r="BK558" i="1"/>
  <c r="BJ558" i="1"/>
  <c r="BI558" i="1"/>
  <c r="BF558" i="1"/>
  <c r="BE558" i="1"/>
  <c r="BD558" i="1"/>
  <c r="L558" i="1"/>
  <c r="I558" i="1"/>
  <c r="H558" i="1"/>
  <c r="E558" i="1"/>
  <c r="CH557" i="1"/>
  <c r="CG557" i="1"/>
  <c r="CF557" i="1"/>
  <c r="CE557" i="1"/>
  <c r="CD557" i="1"/>
  <c r="CC557" i="1"/>
  <c r="CB557" i="1"/>
  <c r="CA557" i="1"/>
  <c r="BZ557" i="1"/>
  <c r="BY557" i="1"/>
  <c r="BR557" i="1"/>
  <c r="BQ557" i="1"/>
  <c r="BP557" i="1"/>
  <c r="BO557" i="1"/>
  <c r="BN557" i="1"/>
  <c r="BM557" i="1"/>
  <c r="BL557" i="1"/>
  <c r="BK557" i="1"/>
  <c r="BJ557" i="1"/>
  <c r="BI557" i="1"/>
  <c r="BF557" i="1"/>
  <c r="BE557" i="1"/>
  <c r="BD557" i="1"/>
  <c r="L557" i="1"/>
  <c r="I557" i="1"/>
  <c r="H557" i="1"/>
  <c r="E557" i="1"/>
  <c r="CH556" i="1"/>
  <c r="CG556" i="1"/>
  <c r="CF556" i="1"/>
  <c r="CE556" i="1"/>
  <c r="CD556" i="1"/>
  <c r="CC556" i="1"/>
  <c r="CB556" i="1"/>
  <c r="CA556" i="1"/>
  <c r="BZ556" i="1"/>
  <c r="BY556" i="1"/>
  <c r="BR556" i="1"/>
  <c r="BQ556" i="1"/>
  <c r="BP556" i="1"/>
  <c r="BO556" i="1"/>
  <c r="BN556" i="1"/>
  <c r="BM556" i="1"/>
  <c r="BL556" i="1"/>
  <c r="BK556" i="1"/>
  <c r="BJ556" i="1"/>
  <c r="BI556" i="1"/>
  <c r="BF556" i="1"/>
  <c r="BE556" i="1"/>
  <c r="BD556" i="1"/>
  <c r="L556" i="1"/>
  <c r="I556" i="1"/>
  <c r="H556" i="1"/>
  <c r="E556" i="1"/>
  <c r="CH555" i="1"/>
  <c r="CG555" i="1"/>
  <c r="CF555" i="1"/>
  <c r="CE555" i="1"/>
  <c r="CD555" i="1"/>
  <c r="CC555" i="1"/>
  <c r="CB555" i="1"/>
  <c r="CA555" i="1"/>
  <c r="BZ555" i="1"/>
  <c r="BY555" i="1"/>
  <c r="BR555" i="1"/>
  <c r="BQ555" i="1"/>
  <c r="BP555" i="1"/>
  <c r="BO555" i="1"/>
  <c r="BN555" i="1"/>
  <c r="BM555" i="1"/>
  <c r="BL555" i="1"/>
  <c r="BK555" i="1"/>
  <c r="BJ555" i="1"/>
  <c r="BI555" i="1"/>
  <c r="BF555" i="1"/>
  <c r="BE555" i="1"/>
  <c r="BD555" i="1"/>
  <c r="L555" i="1"/>
  <c r="I555" i="1"/>
  <c r="H555" i="1"/>
  <c r="E555" i="1"/>
  <c r="CH554" i="1"/>
  <c r="CG554" i="1"/>
  <c r="CF554" i="1"/>
  <c r="CE554" i="1"/>
  <c r="CD554" i="1"/>
  <c r="CC554" i="1"/>
  <c r="CB554" i="1"/>
  <c r="CA554" i="1"/>
  <c r="BZ554" i="1"/>
  <c r="BY554" i="1"/>
  <c r="BR554" i="1"/>
  <c r="BQ554" i="1"/>
  <c r="BP554" i="1"/>
  <c r="BO554" i="1"/>
  <c r="BN554" i="1"/>
  <c r="BM554" i="1"/>
  <c r="BL554" i="1"/>
  <c r="BK554" i="1"/>
  <c r="BJ554" i="1"/>
  <c r="BI554" i="1"/>
  <c r="BF554" i="1"/>
  <c r="BE554" i="1"/>
  <c r="BD554" i="1"/>
  <c r="L554" i="1"/>
  <c r="I554" i="1"/>
  <c r="H554" i="1"/>
  <c r="E554" i="1"/>
  <c r="CH553" i="1"/>
  <c r="CG553" i="1"/>
  <c r="CF553" i="1"/>
  <c r="CE553" i="1"/>
  <c r="CD553" i="1"/>
  <c r="CC553" i="1"/>
  <c r="CB553" i="1"/>
  <c r="CA553" i="1"/>
  <c r="BZ553" i="1"/>
  <c r="BY553" i="1"/>
  <c r="BR553" i="1"/>
  <c r="BQ553" i="1"/>
  <c r="BP553" i="1"/>
  <c r="BO553" i="1"/>
  <c r="BN553" i="1"/>
  <c r="BM553" i="1"/>
  <c r="BL553" i="1"/>
  <c r="BK553" i="1"/>
  <c r="BJ553" i="1"/>
  <c r="BI553" i="1"/>
  <c r="BF553" i="1"/>
  <c r="BE553" i="1"/>
  <c r="BD553" i="1"/>
  <c r="L553" i="1"/>
  <c r="I553" i="1"/>
  <c r="H553" i="1"/>
  <c r="E553" i="1"/>
  <c r="CH552" i="1"/>
  <c r="CG552" i="1"/>
  <c r="CF552" i="1"/>
  <c r="CE552" i="1"/>
  <c r="CD552" i="1"/>
  <c r="CC552" i="1"/>
  <c r="CB552" i="1"/>
  <c r="CA552" i="1"/>
  <c r="BZ552" i="1"/>
  <c r="BY552" i="1"/>
  <c r="BR552" i="1"/>
  <c r="BQ552" i="1"/>
  <c r="BP552" i="1"/>
  <c r="BO552" i="1"/>
  <c r="BN552" i="1"/>
  <c r="BM552" i="1"/>
  <c r="BL552" i="1"/>
  <c r="BK552" i="1"/>
  <c r="BJ552" i="1"/>
  <c r="BI552" i="1"/>
  <c r="BF552" i="1"/>
  <c r="BE552" i="1"/>
  <c r="BD552" i="1"/>
  <c r="L552" i="1"/>
  <c r="I552" i="1"/>
  <c r="H552" i="1"/>
  <c r="E552" i="1"/>
  <c r="CH551" i="1"/>
  <c r="CG551" i="1"/>
  <c r="CF551" i="1"/>
  <c r="CE551" i="1"/>
  <c r="CD551" i="1"/>
  <c r="CC551" i="1"/>
  <c r="CB551" i="1"/>
  <c r="CA551" i="1"/>
  <c r="BZ551" i="1"/>
  <c r="BY551" i="1"/>
  <c r="BR551" i="1"/>
  <c r="BQ551" i="1"/>
  <c r="BP551" i="1"/>
  <c r="BO551" i="1"/>
  <c r="BN551" i="1"/>
  <c r="BM551" i="1"/>
  <c r="BL551" i="1"/>
  <c r="BK551" i="1"/>
  <c r="BJ551" i="1"/>
  <c r="BI551" i="1"/>
  <c r="BF551" i="1"/>
  <c r="BE551" i="1"/>
  <c r="BD551" i="1"/>
  <c r="L551" i="1"/>
  <c r="I551" i="1"/>
  <c r="H551" i="1"/>
  <c r="E551" i="1"/>
  <c r="CH550" i="1"/>
  <c r="CG550" i="1"/>
  <c r="CF550" i="1"/>
  <c r="CE550" i="1"/>
  <c r="CD550" i="1"/>
  <c r="CC550" i="1"/>
  <c r="CB550" i="1"/>
  <c r="CA550" i="1"/>
  <c r="BZ550" i="1"/>
  <c r="BY550" i="1"/>
  <c r="BR550" i="1"/>
  <c r="BQ550" i="1"/>
  <c r="BP550" i="1"/>
  <c r="BO550" i="1"/>
  <c r="BN550" i="1"/>
  <c r="BM550" i="1"/>
  <c r="BL550" i="1"/>
  <c r="BK550" i="1"/>
  <c r="BJ550" i="1"/>
  <c r="BI550" i="1"/>
  <c r="BF550" i="1"/>
  <c r="BE550" i="1"/>
  <c r="BD550" i="1"/>
  <c r="L550" i="1"/>
  <c r="I550" i="1"/>
  <c r="H550" i="1"/>
  <c r="E550" i="1"/>
  <c r="CH549" i="1"/>
  <c r="CG549" i="1"/>
  <c r="CF549" i="1"/>
  <c r="CE549" i="1"/>
  <c r="CD549" i="1"/>
  <c r="CC549" i="1"/>
  <c r="CB549" i="1"/>
  <c r="CA549" i="1"/>
  <c r="BZ549" i="1"/>
  <c r="BY549" i="1"/>
  <c r="BR549" i="1"/>
  <c r="BQ549" i="1"/>
  <c r="BP549" i="1"/>
  <c r="BO549" i="1"/>
  <c r="BN549" i="1"/>
  <c r="BM549" i="1"/>
  <c r="BL549" i="1"/>
  <c r="BK549" i="1"/>
  <c r="BJ549" i="1"/>
  <c r="BI549" i="1"/>
  <c r="BF549" i="1"/>
  <c r="BE549" i="1"/>
  <c r="BD549" i="1"/>
  <c r="L549" i="1"/>
  <c r="I549" i="1"/>
  <c r="H549" i="1"/>
  <c r="E549" i="1"/>
  <c r="CH548" i="1"/>
  <c r="CG548" i="1"/>
  <c r="CF548" i="1"/>
  <c r="CE548" i="1"/>
  <c r="CD548" i="1"/>
  <c r="CC548" i="1"/>
  <c r="CB548" i="1"/>
  <c r="CA548" i="1"/>
  <c r="BZ548" i="1"/>
  <c r="BY548" i="1"/>
  <c r="BR548" i="1"/>
  <c r="BQ548" i="1"/>
  <c r="BP548" i="1"/>
  <c r="BO548" i="1"/>
  <c r="BN548" i="1"/>
  <c r="BM548" i="1"/>
  <c r="BL548" i="1"/>
  <c r="BK548" i="1"/>
  <c r="BJ548" i="1"/>
  <c r="BI548" i="1"/>
  <c r="BF548" i="1"/>
  <c r="BE548" i="1"/>
  <c r="BD548" i="1"/>
  <c r="L548" i="1"/>
  <c r="I548" i="1"/>
  <c r="H548" i="1"/>
  <c r="E548" i="1"/>
  <c r="CH547" i="1"/>
  <c r="CG547" i="1"/>
  <c r="CF547" i="1"/>
  <c r="CE547" i="1"/>
  <c r="CD547" i="1"/>
  <c r="CC547" i="1"/>
  <c r="CB547" i="1"/>
  <c r="CA547" i="1"/>
  <c r="BZ547" i="1"/>
  <c r="BY547" i="1"/>
  <c r="BR547" i="1"/>
  <c r="BQ547" i="1"/>
  <c r="BP547" i="1"/>
  <c r="BO547" i="1"/>
  <c r="BN547" i="1"/>
  <c r="BM547" i="1"/>
  <c r="BL547" i="1"/>
  <c r="BK547" i="1"/>
  <c r="BJ547" i="1"/>
  <c r="BI547" i="1"/>
  <c r="BF547" i="1"/>
  <c r="BE547" i="1"/>
  <c r="BD547" i="1"/>
  <c r="L547" i="1"/>
  <c r="I547" i="1"/>
  <c r="H547" i="1"/>
  <c r="E547" i="1"/>
  <c r="CH546" i="1"/>
  <c r="CG546" i="1"/>
  <c r="CF546" i="1"/>
  <c r="CE546" i="1"/>
  <c r="CD546" i="1"/>
  <c r="CC546" i="1"/>
  <c r="CB546" i="1"/>
  <c r="CA546" i="1"/>
  <c r="BZ546" i="1"/>
  <c r="BY546" i="1"/>
  <c r="BR546" i="1"/>
  <c r="BQ546" i="1"/>
  <c r="BP546" i="1"/>
  <c r="BO546" i="1"/>
  <c r="BN546" i="1"/>
  <c r="BM546" i="1"/>
  <c r="BL546" i="1"/>
  <c r="BK546" i="1"/>
  <c r="BJ546" i="1"/>
  <c r="BI546" i="1"/>
  <c r="BF546" i="1"/>
  <c r="BE546" i="1"/>
  <c r="BD546" i="1"/>
  <c r="L546" i="1"/>
  <c r="I546" i="1"/>
  <c r="H546" i="1"/>
  <c r="E546" i="1"/>
  <c r="CH545" i="1"/>
  <c r="CG545" i="1"/>
  <c r="CF545" i="1"/>
  <c r="CE545" i="1"/>
  <c r="CD545" i="1"/>
  <c r="CC545" i="1"/>
  <c r="CB545" i="1"/>
  <c r="CA545" i="1"/>
  <c r="BZ545" i="1"/>
  <c r="BY545" i="1"/>
  <c r="BR545" i="1"/>
  <c r="BQ545" i="1"/>
  <c r="BP545" i="1"/>
  <c r="BO545" i="1"/>
  <c r="BN545" i="1"/>
  <c r="BM545" i="1"/>
  <c r="BL545" i="1"/>
  <c r="BK545" i="1"/>
  <c r="BJ545" i="1"/>
  <c r="BI545" i="1"/>
  <c r="BF545" i="1"/>
  <c r="BE545" i="1"/>
  <c r="BD545" i="1"/>
  <c r="L545" i="1"/>
  <c r="I545" i="1"/>
  <c r="H545" i="1"/>
  <c r="E545" i="1"/>
  <c r="CH544" i="1"/>
  <c r="CG544" i="1"/>
  <c r="CF544" i="1"/>
  <c r="CE544" i="1"/>
  <c r="CD544" i="1"/>
  <c r="CC544" i="1"/>
  <c r="CB544" i="1"/>
  <c r="CA544" i="1"/>
  <c r="BZ544" i="1"/>
  <c r="BY544" i="1"/>
  <c r="BR544" i="1"/>
  <c r="BQ544" i="1"/>
  <c r="BP544" i="1"/>
  <c r="BO544" i="1"/>
  <c r="BN544" i="1"/>
  <c r="BM544" i="1"/>
  <c r="BL544" i="1"/>
  <c r="BK544" i="1"/>
  <c r="BJ544" i="1"/>
  <c r="BI544" i="1"/>
  <c r="BF544" i="1"/>
  <c r="BE544" i="1"/>
  <c r="BD544" i="1"/>
  <c r="L544" i="1"/>
  <c r="I544" i="1"/>
  <c r="H544" i="1"/>
  <c r="E544" i="1"/>
  <c r="CH543" i="1"/>
  <c r="CG543" i="1"/>
  <c r="CF543" i="1"/>
  <c r="CE543" i="1"/>
  <c r="CD543" i="1"/>
  <c r="CC543" i="1"/>
  <c r="CB543" i="1"/>
  <c r="CA543" i="1"/>
  <c r="BZ543" i="1"/>
  <c r="BY543" i="1"/>
  <c r="BR543" i="1"/>
  <c r="BQ543" i="1"/>
  <c r="BP543" i="1"/>
  <c r="BO543" i="1"/>
  <c r="BN543" i="1"/>
  <c r="BM543" i="1"/>
  <c r="BL543" i="1"/>
  <c r="BK543" i="1"/>
  <c r="BJ543" i="1"/>
  <c r="BI543" i="1"/>
  <c r="BF543" i="1"/>
  <c r="BE543" i="1"/>
  <c r="BD543" i="1"/>
  <c r="L543" i="1"/>
  <c r="I543" i="1"/>
  <c r="H543" i="1"/>
  <c r="E543" i="1"/>
  <c r="CH542" i="1"/>
  <c r="CG542" i="1"/>
  <c r="CF542" i="1"/>
  <c r="CE542" i="1"/>
  <c r="CD542" i="1"/>
  <c r="CC542" i="1"/>
  <c r="CB542" i="1"/>
  <c r="CA542" i="1"/>
  <c r="BZ542" i="1"/>
  <c r="BY542" i="1"/>
  <c r="BR542" i="1"/>
  <c r="BQ542" i="1"/>
  <c r="BP542" i="1"/>
  <c r="BO542" i="1"/>
  <c r="BN542" i="1"/>
  <c r="BM542" i="1"/>
  <c r="BL542" i="1"/>
  <c r="BK542" i="1"/>
  <c r="BJ542" i="1"/>
  <c r="BI542" i="1"/>
  <c r="BF542" i="1"/>
  <c r="BE542" i="1"/>
  <c r="BD542" i="1"/>
  <c r="L542" i="1"/>
  <c r="I542" i="1"/>
  <c r="H542" i="1"/>
  <c r="E542" i="1"/>
  <c r="CH541" i="1"/>
  <c r="CG541" i="1"/>
  <c r="CF541" i="1"/>
  <c r="CE541" i="1"/>
  <c r="CD541" i="1"/>
  <c r="CC541" i="1"/>
  <c r="CB541" i="1"/>
  <c r="CA541" i="1"/>
  <c r="BZ541" i="1"/>
  <c r="BY541" i="1"/>
  <c r="BR541" i="1"/>
  <c r="BQ541" i="1"/>
  <c r="BP541" i="1"/>
  <c r="BO541" i="1"/>
  <c r="BN541" i="1"/>
  <c r="BM541" i="1"/>
  <c r="BL541" i="1"/>
  <c r="BK541" i="1"/>
  <c r="BJ541" i="1"/>
  <c r="BI541" i="1"/>
  <c r="BF541" i="1"/>
  <c r="BE541" i="1"/>
  <c r="BD541" i="1"/>
  <c r="L541" i="1"/>
  <c r="I541" i="1"/>
  <c r="H541" i="1"/>
  <c r="E541" i="1"/>
  <c r="CH540" i="1"/>
  <c r="CG540" i="1"/>
  <c r="CF540" i="1"/>
  <c r="CE540" i="1"/>
  <c r="CD540" i="1"/>
  <c r="CC540" i="1"/>
  <c r="CB540" i="1"/>
  <c r="CA540" i="1"/>
  <c r="BZ540" i="1"/>
  <c r="BY540" i="1"/>
  <c r="BR540" i="1"/>
  <c r="BQ540" i="1"/>
  <c r="BP540" i="1"/>
  <c r="BO540" i="1"/>
  <c r="BN540" i="1"/>
  <c r="BM540" i="1"/>
  <c r="BL540" i="1"/>
  <c r="BK540" i="1"/>
  <c r="BJ540" i="1"/>
  <c r="BI540" i="1"/>
  <c r="BF540" i="1"/>
  <c r="BE540" i="1"/>
  <c r="BD540" i="1"/>
  <c r="L540" i="1"/>
  <c r="I540" i="1"/>
  <c r="H540" i="1"/>
  <c r="E540" i="1"/>
  <c r="CH539" i="1"/>
  <c r="CG539" i="1"/>
  <c r="CF539" i="1"/>
  <c r="CE539" i="1"/>
  <c r="CD539" i="1"/>
  <c r="CC539" i="1"/>
  <c r="CB539" i="1"/>
  <c r="CA539" i="1"/>
  <c r="BZ539" i="1"/>
  <c r="BY539" i="1"/>
  <c r="BR539" i="1"/>
  <c r="BQ539" i="1"/>
  <c r="BP539" i="1"/>
  <c r="BO539" i="1"/>
  <c r="BN539" i="1"/>
  <c r="BM539" i="1"/>
  <c r="BL539" i="1"/>
  <c r="BK539" i="1"/>
  <c r="BJ539" i="1"/>
  <c r="BI539" i="1"/>
  <c r="BF539" i="1"/>
  <c r="BE539" i="1"/>
  <c r="BD539" i="1"/>
  <c r="L539" i="1"/>
  <c r="I539" i="1"/>
  <c r="H539" i="1"/>
  <c r="E539" i="1"/>
  <c r="CH538" i="1"/>
  <c r="CG538" i="1"/>
  <c r="CF538" i="1"/>
  <c r="CE538" i="1"/>
  <c r="CD538" i="1"/>
  <c r="CC538" i="1"/>
  <c r="CB538" i="1"/>
  <c r="CA538" i="1"/>
  <c r="BZ538" i="1"/>
  <c r="BY538" i="1"/>
  <c r="BR538" i="1"/>
  <c r="BQ538" i="1"/>
  <c r="BP538" i="1"/>
  <c r="BO538" i="1"/>
  <c r="BN538" i="1"/>
  <c r="BM538" i="1"/>
  <c r="BL538" i="1"/>
  <c r="BK538" i="1"/>
  <c r="BJ538" i="1"/>
  <c r="BI538" i="1"/>
  <c r="BF538" i="1"/>
  <c r="BE538" i="1"/>
  <c r="BD538" i="1"/>
  <c r="L538" i="1"/>
  <c r="I538" i="1"/>
  <c r="H538" i="1"/>
  <c r="E538" i="1"/>
  <c r="CH537" i="1"/>
  <c r="CG537" i="1"/>
  <c r="CF537" i="1"/>
  <c r="CE537" i="1"/>
  <c r="CD537" i="1"/>
  <c r="CC537" i="1"/>
  <c r="CB537" i="1"/>
  <c r="CA537" i="1"/>
  <c r="BZ537" i="1"/>
  <c r="BY537" i="1"/>
  <c r="BR537" i="1"/>
  <c r="BQ537" i="1"/>
  <c r="BP537" i="1"/>
  <c r="BO537" i="1"/>
  <c r="BN537" i="1"/>
  <c r="BM537" i="1"/>
  <c r="BL537" i="1"/>
  <c r="BK537" i="1"/>
  <c r="BJ537" i="1"/>
  <c r="BI537" i="1"/>
  <c r="BF537" i="1"/>
  <c r="BE537" i="1"/>
  <c r="BD537" i="1"/>
  <c r="L537" i="1"/>
  <c r="I537" i="1"/>
  <c r="H537" i="1"/>
  <c r="E537" i="1"/>
  <c r="CH536" i="1"/>
  <c r="CG536" i="1"/>
  <c r="CF536" i="1"/>
  <c r="CE536" i="1"/>
  <c r="CD536" i="1"/>
  <c r="CC536" i="1"/>
  <c r="CB536" i="1"/>
  <c r="CA536" i="1"/>
  <c r="BZ536" i="1"/>
  <c r="BY536" i="1"/>
  <c r="BR536" i="1"/>
  <c r="BQ536" i="1"/>
  <c r="BP536" i="1"/>
  <c r="BO536" i="1"/>
  <c r="BN536" i="1"/>
  <c r="BM536" i="1"/>
  <c r="BL536" i="1"/>
  <c r="BK536" i="1"/>
  <c r="BJ536" i="1"/>
  <c r="BI536" i="1"/>
  <c r="BF536" i="1"/>
  <c r="BE536" i="1"/>
  <c r="BD536" i="1"/>
  <c r="L536" i="1"/>
  <c r="I536" i="1"/>
  <c r="H536" i="1"/>
  <c r="E536" i="1"/>
  <c r="CH535" i="1"/>
  <c r="CG535" i="1"/>
  <c r="CF535" i="1"/>
  <c r="CE535" i="1"/>
  <c r="CD535" i="1"/>
  <c r="CC535" i="1"/>
  <c r="CB535" i="1"/>
  <c r="CA535" i="1"/>
  <c r="BZ535" i="1"/>
  <c r="BY535" i="1"/>
  <c r="BR535" i="1"/>
  <c r="BQ535" i="1"/>
  <c r="BP535" i="1"/>
  <c r="BO535" i="1"/>
  <c r="BN535" i="1"/>
  <c r="BM535" i="1"/>
  <c r="BL535" i="1"/>
  <c r="BK535" i="1"/>
  <c r="BJ535" i="1"/>
  <c r="BI535" i="1"/>
  <c r="BF535" i="1"/>
  <c r="BE535" i="1"/>
  <c r="BD535" i="1"/>
  <c r="L535" i="1"/>
  <c r="I535" i="1"/>
  <c r="H535" i="1"/>
  <c r="E535" i="1"/>
  <c r="CH534" i="1"/>
  <c r="CG534" i="1"/>
  <c r="CF534" i="1"/>
  <c r="CE534" i="1"/>
  <c r="CD534" i="1"/>
  <c r="CC534" i="1"/>
  <c r="CB534" i="1"/>
  <c r="CA534" i="1"/>
  <c r="BZ534" i="1"/>
  <c r="BY534" i="1"/>
  <c r="BR534" i="1"/>
  <c r="BQ534" i="1"/>
  <c r="BP534" i="1"/>
  <c r="BO534" i="1"/>
  <c r="BN534" i="1"/>
  <c r="BM534" i="1"/>
  <c r="BL534" i="1"/>
  <c r="BK534" i="1"/>
  <c r="BJ534" i="1"/>
  <c r="BI534" i="1"/>
  <c r="BF534" i="1"/>
  <c r="BE534" i="1"/>
  <c r="BD534" i="1"/>
  <c r="L534" i="1"/>
  <c r="I534" i="1"/>
  <c r="H534" i="1"/>
  <c r="E534" i="1"/>
  <c r="CH533" i="1"/>
  <c r="CG533" i="1"/>
  <c r="CF533" i="1"/>
  <c r="CE533" i="1"/>
  <c r="CD533" i="1"/>
  <c r="CC533" i="1"/>
  <c r="CB533" i="1"/>
  <c r="CA533" i="1"/>
  <c r="BZ533" i="1"/>
  <c r="BY533" i="1"/>
  <c r="BR533" i="1"/>
  <c r="BQ533" i="1"/>
  <c r="BP533" i="1"/>
  <c r="BO533" i="1"/>
  <c r="BN533" i="1"/>
  <c r="BM533" i="1"/>
  <c r="BL533" i="1"/>
  <c r="BK533" i="1"/>
  <c r="BJ533" i="1"/>
  <c r="BI533" i="1"/>
  <c r="BF533" i="1"/>
  <c r="BE533" i="1"/>
  <c r="BD533" i="1"/>
  <c r="L533" i="1"/>
  <c r="I533" i="1"/>
  <c r="H533" i="1"/>
  <c r="E533" i="1"/>
  <c r="CH532" i="1"/>
  <c r="CG532" i="1"/>
  <c r="CF532" i="1"/>
  <c r="CE532" i="1"/>
  <c r="CD532" i="1"/>
  <c r="CC532" i="1"/>
  <c r="CB532" i="1"/>
  <c r="CA532" i="1"/>
  <c r="BZ532" i="1"/>
  <c r="BY532" i="1"/>
  <c r="BR532" i="1"/>
  <c r="BQ532" i="1"/>
  <c r="BP532" i="1"/>
  <c r="BO532" i="1"/>
  <c r="BN532" i="1"/>
  <c r="BM532" i="1"/>
  <c r="BL532" i="1"/>
  <c r="BK532" i="1"/>
  <c r="BJ532" i="1"/>
  <c r="BI532" i="1"/>
  <c r="BF532" i="1"/>
  <c r="BE532" i="1"/>
  <c r="BD532" i="1"/>
  <c r="L532" i="1"/>
  <c r="I532" i="1"/>
  <c r="H532" i="1"/>
  <c r="E532" i="1"/>
  <c r="CH531" i="1"/>
  <c r="CG531" i="1"/>
  <c r="CF531" i="1"/>
  <c r="CE531" i="1"/>
  <c r="CD531" i="1"/>
  <c r="CC531" i="1"/>
  <c r="CB531" i="1"/>
  <c r="CA531" i="1"/>
  <c r="BZ531" i="1"/>
  <c r="BY531" i="1"/>
  <c r="BR531" i="1"/>
  <c r="BQ531" i="1"/>
  <c r="BP531" i="1"/>
  <c r="BO531" i="1"/>
  <c r="BN531" i="1"/>
  <c r="BM531" i="1"/>
  <c r="BL531" i="1"/>
  <c r="BK531" i="1"/>
  <c r="BJ531" i="1"/>
  <c r="BI531" i="1"/>
  <c r="BF531" i="1"/>
  <c r="BE531" i="1"/>
  <c r="BD531" i="1"/>
  <c r="L531" i="1"/>
  <c r="I531" i="1"/>
  <c r="H531" i="1"/>
  <c r="E531" i="1"/>
  <c r="CH530" i="1"/>
  <c r="CG530" i="1"/>
  <c r="CF530" i="1"/>
  <c r="CE530" i="1"/>
  <c r="CD530" i="1"/>
  <c r="CC530" i="1"/>
  <c r="CB530" i="1"/>
  <c r="CA530" i="1"/>
  <c r="BZ530" i="1"/>
  <c r="BY530" i="1"/>
  <c r="BR530" i="1"/>
  <c r="BQ530" i="1"/>
  <c r="BP530" i="1"/>
  <c r="BO530" i="1"/>
  <c r="BN530" i="1"/>
  <c r="BM530" i="1"/>
  <c r="BL530" i="1"/>
  <c r="BK530" i="1"/>
  <c r="BJ530" i="1"/>
  <c r="BI530" i="1"/>
  <c r="BF530" i="1"/>
  <c r="BE530" i="1"/>
  <c r="BD530" i="1"/>
  <c r="L530" i="1"/>
  <c r="I530" i="1"/>
  <c r="H530" i="1"/>
  <c r="E530" i="1"/>
  <c r="CH529" i="1"/>
  <c r="CG529" i="1"/>
  <c r="CF529" i="1"/>
  <c r="CE529" i="1"/>
  <c r="CD529" i="1"/>
  <c r="CC529" i="1"/>
  <c r="CB529" i="1"/>
  <c r="CA529" i="1"/>
  <c r="BZ529" i="1"/>
  <c r="BY529" i="1"/>
  <c r="BR529" i="1"/>
  <c r="BQ529" i="1"/>
  <c r="BP529" i="1"/>
  <c r="BO529" i="1"/>
  <c r="BN529" i="1"/>
  <c r="BM529" i="1"/>
  <c r="BL529" i="1"/>
  <c r="BK529" i="1"/>
  <c r="BJ529" i="1"/>
  <c r="BI529" i="1"/>
  <c r="BF529" i="1"/>
  <c r="BE529" i="1"/>
  <c r="BD529" i="1"/>
  <c r="L529" i="1"/>
  <c r="I529" i="1"/>
  <c r="H529" i="1"/>
  <c r="E529" i="1"/>
  <c r="CH528" i="1"/>
  <c r="CG528" i="1"/>
  <c r="CF528" i="1"/>
  <c r="CE528" i="1"/>
  <c r="CD528" i="1"/>
  <c r="CC528" i="1"/>
  <c r="CB528" i="1"/>
  <c r="CA528" i="1"/>
  <c r="BZ528" i="1"/>
  <c r="BY528" i="1"/>
  <c r="BR528" i="1"/>
  <c r="BQ528" i="1"/>
  <c r="BP528" i="1"/>
  <c r="BO528" i="1"/>
  <c r="BN528" i="1"/>
  <c r="BM528" i="1"/>
  <c r="BL528" i="1"/>
  <c r="BK528" i="1"/>
  <c r="BJ528" i="1"/>
  <c r="BI528" i="1"/>
  <c r="BF528" i="1"/>
  <c r="BE528" i="1"/>
  <c r="BD528" i="1"/>
  <c r="L528" i="1"/>
  <c r="I528" i="1"/>
  <c r="H528" i="1"/>
  <c r="E528" i="1"/>
  <c r="CH527" i="1"/>
  <c r="CG527" i="1"/>
  <c r="CF527" i="1"/>
  <c r="CE527" i="1"/>
  <c r="CD527" i="1"/>
  <c r="CC527" i="1"/>
  <c r="CB527" i="1"/>
  <c r="CA527" i="1"/>
  <c r="BZ527" i="1"/>
  <c r="BY527" i="1"/>
  <c r="BR527" i="1"/>
  <c r="BQ527" i="1"/>
  <c r="BP527" i="1"/>
  <c r="BO527" i="1"/>
  <c r="BN527" i="1"/>
  <c r="BM527" i="1"/>
  <c r="BL527" i="1"/>
  <c r="BK527" i="1"/>
  <c r="BJ527" i="1"/>
  <c r="BI527" i="1"/>
  <c r="BF527" i="1"/>
  <c r="BE527" i="1"/>
  <c r="BD527" i="1"/>
  <c r="L527" i="1"/>
  <c r="I527" i="1"/>
  <c r="H527" i="1"/>
  <c r="E527" i="1"/>
  <c r="CH526" i="1"/>
  <c r="CG526" i="1"/>
  <c r="CF526" i="1"/>
  <c r="CE526" i="1"/>
  <c r="CD526" i="1"/>
  <c r="CC526" i="1"/>
  <c r="CB526" i="1"/>
  <c r="CA526" i="1"/>
  <c r="BZ526" i="1"/>
  <c r="BY526" i="1"/>
  <c r="BR526" i="1"/>
  <c r="BQ526" i="1"/>
  <c r="BP526" i="1"/>
  <c r="BO526" i="1"/>
  <c r="BN526" i="1"/>
  <c r="BM526" i="1"/>
  <c r="BL526" i="1"/>
  <c r="BK526" i="1"/>
  <c r="BJ526" i="1"/>
  <c r="BI526" i="1"/>
  <c r="BF526" i="1"/>
  <c r="BE526" i="1"/>
  <c r="BD526" i="1"/>
  <c r="L526" i="1"/>
  <c r="I526" i="1"/>
  <c r="H526" i="1"/>
  <c r="E526" i="1"/>
  <c r="CH525" i="1"/>
  <c r="CG525" i="1"/>
  <c r="CF525" i="1"/>
  <c r="CE525" i="1"/>
  <c r="CD525" i="1"/>
  <c r="CC525" i="1"/>
  <c r="CB525" i="1"/>
  <c r="CA525" i="1"/>
  <c r="BZ525" i="1"/>
  <c r="BY525" i="1"/>
  <c r="BR525" i="1"/>
  <c r="BQ525" i="1"/>
  <c r="BP525" i="1"/>
  <c r="BO525" i="1"/>
  <c r="BN525" i="1"/>
  <c r="BM525" i="1"/>
  <c r="BL525" i="1"/>
  <c r="BK525" i="1"/>
  <c r="BJ525" i="1"/>
  <c r="BI525" i="1"/>
  <c r="BF525" i="1"/>
  <c r="BE525" i="1"/>
  <c r="BD525" i="1"/>
  <c r="L525" i="1"/>
  <c r="I525" i="1"/>
  <c r="H525" i="1"/>
  <c r="E525" i="1"/>
  <c r="CH524" i="1"/>
  <c r="CG524" i="1"/>
  <c r="CF524" i="1"/>
  <c r="CE524" i="1"/>
  <c r="CD524" i="1"/>
  <c r="CC524" i="1"/>
  <c r="CB524" i="1"/>
  <c r="CA524" i="1"/>
  <c r="BZ524" i="1"/>
  <c r="BY524" i="1"/>
  <c r="BR524" i="1"/>
  <c r="BQ524" i="1"/>
  <c r="BP524" i="1"/>
  <c r="BO524" i="1"/>
  <c r="BN524" i="1"/>
  <c r="BM524" i="1"/>
  <c r="BL524" i="1"/>
  <c r="BK524" i="1"/>
  <c r="BJ524" i="1"/>
  <c r="BI524" i="1"/>
  <c r="BF524" i="1"/>
  <c r="BE524" i="1"/>
  <c r="BD524" i="1"/>
  <c r="L524" i="1"/>
  <c r="I524" i="1"/>
  <c r="H524" i="1"/>
  <c r="E524" i="1"/>
  <c r="CH523" i="1"/>
  <c r="CG523" i="1"/>
  <c r="CF523" i="1"/>
  <c r="CE523" i="1"/>
  <c r="CD523" i="1"/>
  <c r="CC523" i="1"/>
  <c r="CB523" i="1"/>
  <c r="CA523" i="1"/>
  <c r="BZ523" i="1"/>
  <c r="BY523" i="1"/>
  <c r="BR523" i="1"/>
  <c r="BQ523" i="1"/>
  <c r="BP523" i="1"/>
  <c r="BO523" i="1"/>
  <c r="BN523" i="1"/>
  <c r="BM523" i="1"/>
  <c r="BL523" i="1"/>
  <c r="BK523" i="1"/>
  <c r="BJ523" i="1"/>
  <c r="BI523" i="1"/>
  <c r="BF523" i="1"/>
  <c r="BE523" i="1"/>
  <c r="BD523" i="1"/>
  <c r="L523" i="1"/>
  <c r="I523" i="1"/>
  <c r="H523" i="1"/>
  <c r="E523" i="1"/>
  <c r="CH522" i="1"/>
  <c r="CG522" i="1"/>
  <c r="CF522" i="1"/>
  <c r="CE522" i="1"/>
  <c r="CD522" i="1"/>
  <c r="CC522" i="1"/>
  <c r="CB522" i="1"/>
  <c r="CA522" i="1"/>
  <c r="BZ522" i="1"/>
  <c r="BY522" i="1"/>
  <c r="BR522" i="1"/>
  <c r="BQ522" i="1"/>
  <c r="BP522" i="1"/>
  <c r="BO522" i="1"/>
  <c r="BN522" i="1"/>
  <c r="BM522" i="1"/>
  <c r="BL522" i="1"/>
  <c r="BK522" i="1"/>
  <c r="BJ522" i="1"/>
  <c r="BI522" i="1"/>
  <c r="BF522" i="1"/>
  <c r="BE522" i="1"/>
  <c r="BD522" i="1"/>
  <c r="L522" i="1"/>
  <c r="I522" i="1"/>
  <c r="H522" i="1"/>
  <c r="E522" i="1"/>
  <c r="CH521" i="1"/>
  <c r="CG521" i="1"/>
  <c r="CF521" i="1"/>
  <c r="CE521" i="1"/>
  <c r="CD521" i="1"/>
  <c r="CC521" i="1"/>
  <c r="CB521" i="1"/>
  <c r="CA521" i="1"/>
  <c r="BZ521" i="1"/>
  <c r="BY521" i="1"/>
  <c r="BR521" i="1"/>
  <c r="BQ521" i="1"/>
  <c r="BP521" i="1"/>
  <c r="BO521" i="1"/>
  <c r="BN521" i="1"/>
  <c r="BM521" i="1"/>
  <c r="BL521" i="1"/>
  <c r="BK521" i="1"/>
  <c r="BJ521" i="1"/>
  <c r="BI521" i="1"/>
  <c r="BF521" i="1"/>
  <c r="BE521" i="1"/>
  <c r="BD521" i="1"/>
  <c r="L521" i="1"/>
  <c r="I521" i="1"/>
  <c r="H521" i="1"/>
  <c r="E521" i="1"/>
  <c r="CH520" i="1"/>
  <c r="CG520" i="1"/>
  <c r="CF520" i="1"/>
  <c r="CE520" i="1"/>
  <c r="CD520" i="1"/>
  <c r="CC520" i="1"/>
  <c r="CB520" i="1"/>
  <c r="CA520" i="1"/>
  <c r="BZ520" i="1"/>
  <c r="BY520" i="1"/>
  <c r="BR520" i="1"/>
  <c r="BQ520" i="1"/>
  <c r="BP520" i="1"/>
  <c r="BO520" i="1"/>
  <c r="BN520" i="1"/>
  <c r="BM520" i="1"/>
  <c r="BL520" i="1"/>
  <c r="BK520" i="1"/>
  <c r="BJ520" i="1"/>
  <c r="BI520" i="1"/>
  <c r="BF520" i="1"/>
  <c r="BE520" i="1"/>
  <c r="BD520" i="1"/>
  <c r="L520" i="1"/>
  <c r="I520" i="1"/>
  <c r="H520" i="1"/>
  <c r="E520" i="1"/>
  <c r="CH519" i="1"/>
  <c r="CG519" i="1"/>
  <c r="CF519" i="1"/>
  <c r="CE519" i="1"/>
  <c r="CD519" i="1"/>
  <c r="CC519" i="1"/>
  <c r="CB519" i="1"/>
  <c r="CA519" i="1"/>
  <c r="BZ519" i="1"/>
  <c r="BY519" i="1"/>
  <c r="BR519" i="1"/>
  <c r="BQ519" i="1"/>
  <c r="BP519" i="1"/>
  <c r="BO519" i="1"/>
  <c r="BN519" i="1"/>
  <c r="BM519" i="1"/>
  <c r="BL519" i="1"/>
  <c r="BK519" i="1"/>
  <c r="BJ519" i="1"/>
  <c r="BI519" i="1"/>
  <c r="BF519" i="1"/>
  <c r="BE519" i="1"/>
  <c r="BD519" i="1"/>
  <c r="L519" i="1"/>
  <c r="I519" i="1"/>
  <c r="H519" i="1"/>
  <c r="E519" i="1"/>
  <c r="CH518" i="1"/>
  <c r="CG518" i="1"/>
  <c r="CF518" i="1"/>
  <c r="CE518" i="1"/>
  <c r="CD518" i="1"/>
  <c r="CC518" i="1"/>
  <c r="CB518" i="1"/>
  <c r="CA518" i="1"/>
  <c r="BZ518" i="1"/>
  <c r="BY518" i="1"/>
  <c r="BR518" i="1"/>
  <c r="BQ518" i="1"/>
  <c r="BP518" i="1"/>
  <c r="BO518" i="1"/>
  <c r="BN518" i="1"/>
  <c r="BM518" i="1"/>
  <c r="BL518" i="1"/>
  <c r="BK518" i="1"/>
  <c r="BJ518" i="1"/>
  <c r="BI518" i="1"/>
  <c r="BF518" i="1"/>
  <c r="BE518" i="1"/>
  <c r="BD518" i="1"/>
  <c r="L518" i="1"/>
  <c r="I518" i="1"/>
  <c r="H518" i="1"/>
  <c r="E518" i="1"/>
  <c r="CH517" i="1"/>
  <c r="CG517" i="1"/>
  <c r="CF517" i="1"/>
  <c r="CE517" i="1"/>
  <c r="CD517" i="1"/>
  <c r="CC517" i="1"/>
  <c r="CB517" i="1"/>
  <c r="CA517" i="1"/>
  <c r="BZ517" i="1"/>
  <c r="BY517" i="1"/>
  <c r="BR517" i="1"/>
  <c r="BQ517" i="1"/>
  <c r="BP517" i="1"/>
  <c r="BO517" i="1"/>
  <c r="BN517" i="1"/>
  <c r="BM517" i="1"/>
  <c r="BL517" i="1"/>
  <c r="BK517" i="1"/>
  <c r="BJ517" i="1"/>
  <c r="BI517" i="1"/>
  <c r="BF517" i="1"/>
  <c r="BE517" i="1"/>
  <c r="BD517" i="1"/>
  <c r="L517" i="1"/>
  <c r="I517" i="1"/>
  <c r="H517" i="1"/>
  <c r="E517" i="1"/>
  <c r="CH516" i="1"/>
  <c r="CG516" i="1"/>
  <c r="CF516" i="1"/>
  <c r="CE516" i="1"/>
  <c r="CD516" i="1"/>
  <c r="CC516" i="1"/>
  <c r="CB516" i="1"/>
  <c r="CA516" i="1"/>
  <c r="BZ516" i="1"/>
  <c r="BY516" i="1"/>
  <c r="BR516" i="1"/>
  <c r="BQ516" i="1"/>
  <c r="BP516" i="1"/>
  <c r="BO516" i="1"/>
  <c r="BN516" i="1"/>
  <c r="BM516" i="1"/>
  <c r="BL516" i="1"/>
  <c r="BK516" i="1"/>
  <c r="BJ516" i="1"/>
  <c r="BI516" i="1"/>
  <c r="BF516" i="1"/>
  <c r="BE516" i="1"/>
  <c r="BD516" i="1"/>
  <c r="L516" i="1"/>
  <c r="I516" i="1"/>
  <c r="H516" i="1"/>
  <c r="E516" i="1"/>
  <c r="CH515" i="1"/>
  <c r="CG515" i="1"/>
  <c r="CF515" i="1"/>
  <c r="CE515" i="1"/>
  <c r="CD515" i="1"/>
  <c r="CC515" i="1"/>
  <c r="CB515" i="1"/>
  <c r="CA515" i="1"/>
  <c r="BZ515" i="1"/>
  <c r="BY515" i="1"/>
  <c r="BR515" i="1"/>
  <c r="BQ515" i="1"/>
  <c r="BP515" i="1"/>
  <c r="BO515" i="1"/>
  <c r="BN515" i="1"/>
  <c r="BM515" i="1"/>
  <c r="BL515" i="1"/>
  <c r="BK515" i="1"/>
  <c r="BJ515" i="1"/>
  <c r="BI515" i="1"/>
  <c r="BF515" i="1"/>
  <c r="BE515" i="1"/>
  <c r="BD515" i="1"/>
  <c r="L515" i="1"/>
  <c r="I515" i="1"/>
  <c r="H515" i="1"/>
  <c r="E515" i="1"/>
  <c r="CH514" i="1"/>
  <c r="CG514" i="1"/>
  <c r="CF514" i="1"/>
  <c r="CE514" i="1"/>
  <c r="CD514" i="1"/>
  <c r="CC514" i="1"/>
  <c r="CB514" i="1"/>
  <c r="CA514" i="1"/>
  <c r="BZ514" i="1"/>
  <c r="BY514" i="1"/>
  <c r="BR514" i="1"/>
  <c r="BQ514" i="1"/>
  <c r="BP514" i="1"/>
  <c r="BO514" i="1"/>
  <c r="BN514" i="1"/>
  <c r="BM514" i="1"/>
  <c r="BL514" i="1"/>
  <c r="BK514" i="1"/>
  <c r="BJ514" i="1"/>
  <c r="BI514" i="1"/>
  <c r="BF514" i="1"/>
  <c r="BE514" i="1"/>
  <c r="BD514" i="1"/>
  <c r="L514" i="1"/>
  <c r="I514" i="1"/>
  <c r="H514" i="1"/>
  <c r="E514" i="1"/>
  <c r="CH513" i="1"/>
  <c r="CG513" i="1"/>
  <c r="CF513" i="1"/>
  <c r="CE513" i="1"/>
  <c r="CD513" i="1"/>
  <c r="CC513" i="1"/>
  <c r="CB513" i="1"/>
  <c r="CA513" i="1"/>
  <c r="BZ513" i="1"/>
  <c r="BY513" i="1"/>
  <c r="BR513" i="1"/>
  <c r="BQ513" i="1"/>
  <c r="BP513" i="1"/>
  <c r="BO513" i="1"/>
  <c r="BN513" i="1"/>
  <c r="BM513" i="1"/>
  <c r="BL513" i="1"/>
  <c r="BK513" i="1"/>
  <c r="BJ513" i="1"/>
  <c r="BI513" i="1"/>
  <c r="BF513" i="1"/>
  <c r="BE513" i="1"/>
  <c r="BD513" i="1"/>
  <c r="L513" i="1"/>
  <c r="I513" i="1"/>
  <c r="H513" i="1"/>
  <c r="E513" i="1"/>
  <c r="CH512" i="1"/>
  <c r="CG512" i="1"/>
  <c r="CF512" i="1"/>
  <c r="CE512" i="1"/>
  <c r="CD512" i="1"/>
  <c r="CC512" i="1"/>
  <c r="CB512" i="1"/>
  <c r="CA512" i="1"/>
  <c r="BZ512" i="1"/>
  <c r="BY512" i="1"/>
  <c r="BR512" i="1"/>
  <c r="BQ512" i="1"/>
  <c r="BP512" i="1"/>
  <c r="BO512" i="1"/>
  <c r="BN512" i="1"/>
  <c r="BM512" i="1"/>
  <c r="BL512" i="1"/>
  <c r="BK512" i="1"/>
  <c r="BJ512" i="1"/>
  <c r="BI512" i="1"/>
  <c r="BF512" i="1"/>
  <c r="BE512" i="1"/>
  <c r="BD512" i="1"/>
  <c r="L512" i="1"/>
  <c r="I512" i="1"/>
  <c r="H512" i="1"/>
  <c r="E512" i="1"/>
  <c r="CH511" i="1"/>
  <c r="CG511" i="1"/>
  <c r="CF511" i="1"/>
  <c r="CE511" i="1"/>
  <c r="CD511" i="1"/>
  <c r="CC511" i="1"/>
  <c r="CB511" i="1"/>
  <c r="CA511" i="1"/>
  <c r="BZ511" i="1"/>
  <c r="BY511" i="1"/>
  <c r="BR511" i="1"/>
  <c r="BQ511" i="1"/>
  <c r="BP511" i="1"/>
  <c r="BO511" i="1"/>
  <c r="BN511" i="1"/>
  <c r="BM511" i="1"/>
  <c r="BL511" i="1"/>
  <c r="BK511" i="1"/>
  <c r="BJ511" i="1"/>
  <c r="BI511" i="1"/>
  <c r="BF511" i="1"/>
  <c r="BE511" i="1"/>
  <c r="BD511" i="1"/>
  <c r="L511" i="1"/>
  <c r="I511" i="1"/>
  <c r="H511" i="1"/>
  <c r="E511" i="1"/>
  <c r="CH510" i="1"/>
  <c r="CG510" i="1"/>
  <c r="CF510" i="1"/>
  <c r="CE510" i="1"/>
  <c r="CD510" i="1"/>
  <c r="CC510" i="1"/>
  <c r="CB510" i="1"/>
  <c r="CA510" i="1"/>
  <c r="BZ510" i="1"/>
  <c r="BY510" i="1"/>
  <c r="BR510" i="1"/>
  <c r="BQ510" i="1"/>
  <c r="BP510" i="1"/>
  <c r="BO510" i="1"/>
  <c r="BN510" i="1"/>
  <c r="BM510" i="1"/>
  <c r="BL510" i="1"/>
  <c r="BK510" i="1"/>
  <c r="BJ510" i="1"/>
  <c r="BI510" i="1"/>
  <c r="BF510" i="1"/>
  <c r="BE510" i="1"/>
  <c r="BD510" i="1"/>
  <c r="L510" i="1"/>
  <c r="I510" i="1"/>
  <c r="H510" i="1"/>
  <c r="E510" i="1"/>
  <c r="CH509" i="1"/>
  <c r="CG509" i="1"/>
  <c r="CF509" i="1"/>
  <c r="CE509" i="1"/>
  <c r="CD509" i="1"/>
  <c r="CC509" i="1"/>
  <c r="CB509" i="1"/>
  <c r="CA509" i="1"/>
  <c r="BZ509" i="1"/>
  <c r="BY509" i="1"/>
  <c r="BR509" i="1"/>
  <c r="BQ509" i="1"/>
  <c r="BP509" i="1"/>
  <c r="BO509" i="1"/>
  <c r="BN509" i="1"/>
  <c r="BM509" i="1"/>
  <c r="BL509" i="1"/>
  <c r="BK509" i="1"/>
  <c r="BJ509" i="1"/>
  <c r="BI509" i="1"/>
  <c r="BF509" i="1"/>
  <c r="BE509" i="1"/>
  <c r="BD509" i="1"/>
  <c r="L509" i="1"/>
  <c r="I509" i="1"/>
  <c r="H509" i="1"/>
  <c r="E509" i="1"/>
  <c r="CH508" i="1"/>
  <c r="CG508" i="1"/>
  <c r="CF508" i="1"/>
  <c r="CE508" i="1"/>
  <c r="CD508" i="1"/>
  <c r="CC508" i="1"/>
  <c r="CB508" i="1"/>
  <c r="CA508" i="1"/>
  <c r="BZ508" i="1"/>
  <c r="BY508" i="1"/>
  <c r="BR508" i="1"/>
  <c r="BQ508" i="1"/>
  <c r="BP508" i="1"/>
  <c r="BO508" i="1"/>
  <c r="BN508" i="1"/>
  <c r="BM508" i="1"/>
  <c r="BL508" i="1"/>
  <c r="BK508" i="1"/>
  <c r="BJ508" i="1"/>
  <c r="BI508" i="1"/>
  <c r="BF508" i="1"/>
  <c r="BE508" i="1"/>
  <c r="BD508" i="1"/>
  <c r="L508" i="1"/>
  <c r="I508" i="1"/>
  <c r="H508" i="1"/>
  <c r="E508" i="1"/>
  <c r="CH507" i="1"/>
  <c r="CG507" i="1"/>
  <c r="CF507" i="1"/>
  <c r="CE507" i="1"/>
  <c r="CD507" i="1"/>
  <c r="CC507" i="1"/>
  <c r="CB507" i="1"/>
  <c r="CA507" i="1"/>
  <c r="BZ507" i="1"/>
  <c r="BY507" i="1"/>
  <c r="BR507" i="1"/>
  <c r="BQ507" i="1"/>
  <c r="BP507" i="1"/>
  <c r="BO507" i="1"/>
  <c r="BN507" i="1"/>
  <c r="BM507" i="1"/>
  <c r="BL507" i="1"/>
  <c r="BK507" i="1"/>
  <c r="BJ507" i="1"/>
  <c r="BI507" i="1"/>
  <c r="BF507" i="1"/>
  <c r="BE507" i="1"/>
  <c r="BD507" i="1"/>
  <c r="L507" i="1"/>
  <c r="I507" i="1"/>
  <c r="H507" i="1"/>
  <c r="E507" i="1"/>
  <c r="CH506" i="1"/>
  <c r="CG506" i="1"/>
  <c r="CF506" i="1"/>
  <c r="CE506" i="1"/>
  <c r="CD506" i="1"/>
  <c r="CC506" i="1"/>
  <c r="CB506" i="1"/>
  <c r="CA506" i="1"/>
  <c r="BZ506" i="1"/>
  <c r="BY506" i="1"/>
  <c r="BR506" i="1"/>
  <c r="BQ506" i="1"/>
  <c r="BP506" i="1"/>
  <c r="BO506" i="1"/>
  <c r="BN506" i="1"/>
  <c r="BM506" i="1"/>
  <c r="BL506" i="1"/>
  <c r="BK506" i="1"/>
  <c r="BJ506" i="1"/>
  <c r="BI506" i="1"/>
  <c r="BF506" i="1"/>
  <c r="BE506" i="1"/>
  <c r="BD506" i="1"/>
  <c r="L506" i="1"/>
  <c r="I506" i="1"/>
  <c r="H506" i="1"/>
  <c r="E506" i="1"/>
  <c r="CH505" i="1"/>
  <c r="CG505" i="1"/>
  <c r="CF505" i="1"/>
  <c r="CE505" i="1"/>
  <c r="CD505" i="1"/>
  <c r="CC505" i="1"/>
  <c r="CB505" i="1"/>
  <c r="CA505" i="1"/>
  <c r="BZ505" i="1"/>
  <c r="BY505" i="1"/>
  <c r="BR505" i="1"/>
  <c r="BQ505" i="1"/>
  <c r="BP505" i="1"/>
  <c r="BO505" i="1"/>
  <c r="BN505" i="1"/>
  <c r="BM505" i="1"/>
  <c r="BL505" i="1"/>
  <c r="BK505" i="1"/>
  <c r="BJ505" i="1"/>
  <c r="BI505" i="1"/>
  <c r="BF505" i="1"/>
  <c r="BE505" i="1"/>
  <c r="BD505" i="1"/>
  <c r="L505" i="1"/>
  <c r="I505" i="1"/>
  <c r="H505" i="1"/>
  <c r="E505" i="1"/>
  <c r="CH504" i="1"/>
  <c r="CG504" i="1"/>
  <c r="CF504" i="1"/>
  <c r="CE504" i="1"/>
  <c r="CD504" i="1"/>
  <c r="CC504" i="1"/>
  <c r="CB504" i="1"/>
  <c r="CA504" i="1"/>
  <c r="BZ504" i="1"/>
  <c r="BY504" i="1"/>
  <c r="BR504" i="1"/>
  <c r="BQ504" i="1"/>
  <c r="BP504" i="1"/>
  <c r="BO504" i="1"/>
  <c r="BN504" i="1"/>
  <c r="BM504" i="1"/>
  <c r="BL504" i="1"/>
  <c r="BK504" i="1"/>
  <c r="BJ504" i="1"/>
  <c r="BI504" i="1"/>
  <c r="BF504" i="1"/>
  <c r="BE504" i="1"/>
  <c r="BD504" i="1"/>
  <c r="L504" i="1"/>
  <c r="I504" i="1"/>
  <c r="H504" i="1"/>
  <c r="E504" i="1"/>
  <c r="CH503" i="1"/>
  <c r="CG503" i="1"/>
  <c r="CF503" i="1"/>
  <c r="CE503" i="1"/>
  <c r="CD503" i="1"/>
  <c r="CC503" i="1"/>
  <c r="CB503" i="1"/>
  <c r="CA503" i="1"/>
  <c r="BZ503" i="1"/>
  <c r="BY503" i="1"/>
  <c r="BR503" i="1"/>
  <c r="BQ503" i="1"/>
  <c r="BP503" i="1"/>
  <c r="BO503" i="1"/>
  <c r="BN503" i="1"/>
  <c r="BM503" i="1"/>
  <c r="BL503" i="1"/>
  <c r="BK503" i="1"/>
  <c r="BJ503" i="1"/>
  <c r="BI503" i="1"/>
  <c r="BF503" i="1"/>
  <c r="BE503" i="1"/>
  <c r="BD503" i="1"/>
  <c r="L503" i="1"/>
  <c r="I503" i="1"/>
  <c r="H503" i="1"/>
  <c r="E503" i="1"/>
  <c r="CH502" i="1"/>
  <c r="CG502" i="1"/>
  <c r="CF502" i="1"/>
  <c r="CE502" i="1"/>
  <c r="CD502" i="1"/>
  <c r="CC502" i="1"/>
  <c r="CB502" i="1"/>
  <c r="CA502" i="1"/>
  <c r="BZ502" i="1"/>
  <c r="BY502" i="1"/>
  <c r="BR502" i="1"/>
  <c r="BQ502" i="1"/>
  <c r="BP502" i="1"/>
  <c r="BO502" i="1"/>
  <c r="BN502" i="1"/>
  <c r="BM502" i="1"/>
  <c r="BL502" i="1"/>
  <c r="BK502" i="1"/>
  <c r="BJ502" i="1"/>
  <c r="BI502" i="1"/>
  <c r="BF502" i="1"/>
  <c r="BE502" i="1"/>
  <c r="BD502" i="1"/>
  <c r="L502" i="1"/>
  <c r="I502" i="1"/>
  <c r="H502" i="1"/>
  <c r="E502" i="1"/>
  <c r="CH501" i="1"/>
  <c r="CG501" i="1"/>
  <c r="CF501" i="1"/>
  <c r="CE501" i="1"/>
  <c r="CD501" i="1"/>
  <c r="CC501" i="1"/>
  <c r="CB501" i="1"/>
  <c r="CA501" i="1"/>
  <c r="BZ501" i="1"/>
  <c r="BY501" i="1"/>
  <c r="BR501" i="1"/>
  <c r="BQ501" i="1"/>
  <c r="BP501" i="1"/>
  <c r="BO501" i="1"/>
  <c r="BN501" i="1"/>
  <c r="BM501" i="1"/>
  <c r="BL501" i="1"/>
  <c r="BK501" i="1"/>
  <c r="BJ501" i="1"/>
  <c r="BI501" i="1"/>
  <c r="BF501" i="1"/>
  <c r="BE501" i="1"/>
  <c r="BD501" i="1"/>
  <c r="L501" i="1"/>
  <c r="I501" i="1"/>
  <c r="H501" i="1"/>
  <c r="E501" i="1"/>
  <c r="CH500" i="1"/>
  <c r="CG500" i="1"/>
  <c r="CF500" i="1"/>
  <c r="CE500" i="1"/>
  <c r="CD500" i="1"/>
  <c r="CC500" i="1"/>
  <c r="CB500" i="1"/>
  <c r="CA500" i="1"/>
  <c r="BZ500" i="1"/>
  <c r="BY500" i="1"/>
  <c r="BR500" i="1"/>
  <c r="BQ500" i="1"/>
  <c r="BP500" i="1"/>
  <c r="BO500" i="1"/>
  <c r="BN500" i="1"/>
  <c r="BM500" i="1"/>
  <c r="BL500" i="1"/>
  <c r="BK500" i="1"/>
  <c r="BJ500" i="1"/>
  <c r="BI500" i="1"/>
  <c r="BF500" i="1"/>
  <c r="BE500" i="1"/>
  <c r="BD500" i="1"/>
  <c r="L500" i="1"/>
  <c r="I500" i="1"/>
  <c r="H500" i="1"/>
  <c r="E500" i="1"/>
  <c r="CH499" i="1"/>
  <c r="CG499" i="1"/>
  <c r="CF499" i="1"/>
  <c r="CE499" i="1"/>
  <c r="CD499" i="1"/>
  <c r="CC499" i="1"/>
  <c r="CB499" i="1"/>
  <c r="CA499" i="1"/>
  <c r="BZ499" i="1"/>
  <c r="BY499" i="1"/>
  <c r="BR499" i="1"/>
  <c r="BQ499" i="1"/>
  <c r="BP499" i="1"/>
  <c r="BO499" i="1"/>
  <c r="BN499" i="1"/>
  <c r="BM499" i="1"/>
  <c r="BL499" i="1"/>
  <c r="BK499" i="1"/>
  <c r="BJ499" i="1"/>
  <c r="BI499" i="1"/>
  <c r="BF499" i="1"/>
  <c r="BE499" i="1"/>
  <c r="BD499" i="1"/>
  <c r="L499" i="1"/>
  <c r="I499" i="1"/>
  <c r="H499" i="1"/>
  <c r="E499" i="1"/>
  <c r="CH498" i="1"/>
  <c r="CG498" i="1"/>
  <c r="CF498" i="1"/>
  <c r="CE498" i="1"/>
  <c r="CD498" i="1"/>
  <c r="CC498" i="1"/>
  <c r="CB498" i="1"/>
  <c r="CA498" i="1"/>
  <c r="BZ498" i="1"/>
  <c r="BY498" i="1"/>
  <c r="BR498" i="1"/>
  <c r="BQ498" i="1"/>
  <c r="BP498" i="1"/>
  <c r="BO498" i="1"/>
  <c r="BN498" i="1"/>
  <c r="BM498" i="1"/>
  <c r="BL498" i="1"/>
  <c r="BK498" i="1"/>
  <c r="BJ498" i="1"/>
  <c r="BI498" i="1"/>
  <c r="BF498" i="1"/>
  <c r="BE498" i="1"/>
  <c r="BD498" i="1"/>
  <c r="L498" i="1"/>
  <c r="I498" i="1"/>
  <c r="H498" i="1"/>
  <c r="E498" i="1"/>
  <c r="CH497" i="1"/>
  <c r="CG497" i="1"/>
  <c r="CF497" i="1"/>
  <c r="CE497" i="1"/>
  <c r="CD497" i="1"/>
  <c r="CC497" i="1"/>
  <c r="CB497" i="1"/>
  <c r="CA497" i="1"/>
  <c r="BZ497" i="1"/>
  <c r="BY497" i="1"/>
  <c r="BR497" i="1"/>
  <c r="BQ497" i="1"/>
  <c r="BP497" i="1"/>
  <c r="BO497" i="1"/>
  <c r="BN497" i="1"/>
  <c r="BM497" i="1"/>
  <c r="BL497" i="1"/>
  <c r="BK497" i="1"/>
  <c r="BJ497" i="1"/>
  <c r="BI497" i="1"/>
  <c r="BF497" i="1"/>
  <c r="BE497" i="1"/>
  <c r="BD497" i="1"/>
  <c r="L497" i="1"/>
  <c r="I497" i="1"/>
  <c r="H497" i="1"/>
  <c r="E497" i="1"/>
  <c r="CH496" i="1"/>
  <c r="CG496" i="1"/>
  <c r="CF496" i="1"/>
  <c r="CE496" i="1"/>
  <c r="CD496" i="1"/>
  <c r="CC496" i="1"/>
  <c r="CB496" i="1"/>
  <c r="CA496" i="1"/>
  <c r="BZ496" i="1"/>
  <c r="BY496" i="1"/>
  <c r="BR496" i="1"/>
  <c r="BQ496" i="1"/>
  <c r="BP496" i="1"/>
  <c r="BO496" i="1"/>
  <c r="BN496" i="1"/>
  <c r="BM496" i="1"/>
  <c r="BL496" i="1"/>
  <c r="BK496" i="1"/>
  <c r="BJ496" i="1"/>
  <c r="BI496" i="1"/>
  <c r="BF496" i="1"/>
  <c r="BE496" i="1"/>
  <c r="BD496" i="1"/>
  <c r="L496" i="1"/>
  <c r="I496" i="1"/>
  <c r="H496" i="1"/>
  <c r="E496" i="1"/>
  <c r="CH495" i="1"/>
  <c r="CG495" i="1"/>
  <c r="CF495" i="1"/>
  <c r="CE495" i="1"/>
  <c r="CD495" i="1"/>
  <c r="CC495" i="1"/>
  <c r="CB495" i="1"/>
  <c r="CA495" i="1"/>
  <c r="BZ495" i="1"/>
  <c r="BY495" i="1"/>
  <c r="BR495" i="1"/>
  <c r="BQ495" i="1"/>
  <c r="BP495" i="1"/>
  <c r="BO495" i="1"/>
  <c r="BN495" i="1"/>
  <c r="BM495" i="1"/>
  <c r="BL495" i="1"/>
  <c r="BK495" i="1"/>
  <c r="BJ495" i="1"/>
  <c r="BI495" i="1"/>
  <c r="BF495" i="1"/>
  <c r="BE495" i="1"/>
  <c r="BD495" i="1"/>
  <c r="L495" i="1"/>
  <c r="I495" i="1"/>
  <c r="H495" i="1"/>
  <c r="E495" i="1"/>
  <c r="CH494" i="1"/>
  <c r="CG494" i="1"/>
  <c r="CF494" i="1"/>
  <c r="CE494" i="1"/>
  <c r="CD494" i="1"/>
  <c r="CC494" i="1"/>
  <c r="CB494" i="1"/>
  <c r="CA494" i="1"/>
  <c r="BZ494" i="1"/>
  <c r="BY494" i="1"/>
  <c r="BR494" i="1"/>
  <c r="BQ494" i="1"/>
  <c r="BP494" i="1"/>
  <c r="BO494" i="1"/>
  <c r="BN494" i="1"/>
  <c r="BM494" i="1"/>
  <c r="BL494" i="1"/>
  <c r="BK494" i="1"/>
  <c r="BJ494" i="1"/>
  <c r="BI494" i="1"/>
  <c r="BF494" i="1"/>
  <c r="BE494" i="1"/>
  <c r="BD494" i="1"/>
  <c r="L494" i="1"/>
  <c r="I494" i="1"/>
  <c r="H494" i="1"/>
  <c r="E494" i="1"/>
  <c r="CH493" i="1"/>
  <c r="CG493" i="1"/>
  <c r="CF493" i="1"/>
  <c r="CE493" i="1"/>
  <c r="CD493" i="1"/>
  <c r="CC493" i="1"/>
  <c r="CB493" i="1"/>
  <c r="CA493" i="1"/>
  <c r="BZ493" i="1"/>
  <c r="BY493" i="1"/>
  <c r="BR493" i="1"/>
  <c r="BQ493" i="1"/>
  <c r="BP493" i="1"/>
  <c r="BO493" i="1"/>
  <c r="BN493" i="1"/>
  <c r="BM493" i="1"/>
  <c r="BL493" i="1"/>
  <c r="BK493" i="1"/>
  <c r="BJ493" i="1"/>
  <c r="BI493" i="1"/>
  <c r="BF493" i="1"/>
  <c r="BE493" i="1"/>
  <c r="BD493" i="1"/>
  <c r="L493" i="1"/>
  <c r="I493" i="1"/>
  <c r="H493" i="1"/>
  <c r="E493" i="1"/>
  <c r="CH492" i="1"/>
  <c r="CG492" i="1"/>
  <c r="CF492" i="1"/>
  <c r="CE492" i="1"/>
  <c r="CD492" i="1"/>
  <c r="CC492" i="1"/>
  <c r="CB492" i="1"/>
  <c r="CA492" i="1"/>
  <c r="BZ492" i="1"/>
  <c r="BY492" i="1"/>
  <c r="BR492" i="1"/>
  <c r="BQ492" i="1"/>
  <c r="BP492" i="1"/>
  <c r="BO492" i="1"/>
  <c r="BN492" i="1"/>
  <c r="BM492" i="1"/>
  <c r="BL492" i="1"/>
  <c r="BK492" i="1"/>
  <c r="BJ492" i="1"/>
  <c r="BI492" i="1"/>
  <c r="BF492" i="1"/>
  <c r="BE492" i="1"/>
  <c r="BD492" i="1"/>
  <c r="L492" i="1"/>
  <c r="I492" i="1"/>
  <c r="H492" i="1"/>
  <c r="E492" i="1"/>
  <c r="CH491" i="1"/>
  <c r="CG491" i="1"/>
  <c r="CF491" i="1"/>
  <c r="CE491" i="1"/>
  <c r="CD491" i="1"/>
  <c r="CC491" i="1"/>
  <c r="CB491" i="1"/>
  <c r="CA491" i="1"/>
  <c r="BZ491" i="1"/>
  <c r="BY491" i="1"/>
  <c r="BR491" i="1"/>
  <c r="BQ491" i="1"/>
  <c r="BP491" i="1"/>
  <c r="BO491" i="1"/>
  <c r="BN491" i="1"/>
  <c r="BM491" i="1"/>
  <c r="BL491" i="1"/>
  <c r="BK491" i="1"/>
  <c r="BJ491" i="1"/>
  <c r="BI491" i="1"/>
  <c r="BF491" i="1"/>
  <c r="BE491" i="1"/>
  <c r="BD491" i="1"/>
  <c r="L491" i="1"/>
  <c r="I491" i="1"/>
  <c r="H491" i="1"/>
  <c r="E491" i="1"/>
  <c r="CH490" i="1"/>
  <c r="CG490" i="1"/>
  <c r="CF490" i="1"/>
  <c r="CE490" i="1"/>
  <c r="CD490" i="1"/>
  <c r="CC490" i="1"/>
  <c r="CB490" i="1"/>
  <c r="CA490" i="1"/>
  <c r="BZ490" i="1"/>
  <c r="BY490" i="1"/>
  <c r="BR490" i="1"/>
  <c r="BQ490" i="1"/>
  <c r="BP490" i="1"/>
  <c r="BO490" i="1"/>
  <c r="BN490" i="1"/>
  <c r="BM490" i="1"/>
  <c r="BL490" i="1"/>
  <c r="BK490" i="1"/>
  <c r="BJ490" i="1"/>
  <c r="BI490" i="1"/>
  <c r="BF490" i="1"/>
  <c r="BE490" i="1"/>
  <c r="BD490" i="1"/>
  <c r="L490" i="1"/>
  <c r="I490" i="1"/>
  <c r="H490" i="1"/>
  <c r="E490" i="1"/>
  <c r="CH489" i="1"/>
  <c r="CG489" i="1"/>
  <c r="CF489" i="1"/>
  <c r="CE489" i="1"/>
  <c r="CD489" i="1"/>
  <c r="CC489" i="1"/>
  <c r="CB489" i="1"/>
  <c r="CA489" i="1"/>
  <c r="BZ489" i="1"/>
  <c r="BY489" i="1"/>
  <c r="BR489" i="1"/>
  <c r="BQ489" i="1"/>
  <c r="BP489" i="1"/>
  <c r="BO489" i="1"/>
  <c r="BN489" i="1"/>
  <c r="BM489" i="1"/>
  <c r="BL489" i="1"/>
  <c r="BK489" i="1"/>
  <c r="BJ489" i="1"/>
  <c r="BI489" i="1"/>
  <c r="BF489" i="1"/>
  <c r="BE489" i="1"/>
  <c r="BD489" i="1"/>
  <c r="L489" i="1"/>
  <c r="I489" i="1"/>
  <c r="H489" i="1"/>
  <c r="E489" i="1"/>
  <c r="CH488" i="1"/>
  <c r="CG488" i="1"/>
  <c r="CF488" i="1"/>
  <c r="CE488" i="1"/>
  <c r="CD488" i="1"/>
  <c r="CC488" i="1"/>
  <c r="CB488" i="1"/>
  <c r="CA488" i="1"/>
  <c r="BZ488" i="1"/>
  <c r="BY488" i="1"/>
  <c r="BR488" i="1"/>
  <c r="BQ488" i="1"/>
  <c r="BP488" i="1"/>
  <c r="BO488" i="1"/>
  <c r="BN488" i="1"/>
  <c r="BM488" i="1"/>
  <c r="BL488" i="1"/>
  <c r="BK488" i="1"/>
  <c r="BJ488" i="1"/>
  <c r="BI488" i="1"/>
  <c r="BF488" i="1"/>
  <c r="BE488" i="1"/>
  <c r="BD488" i="1"/>
  <c r="L488" i="1"/>
  <c r="I488" i="1"/>
  <c r="H488" i="1"/>
  <c r="E488" i="1"/>
  <c r="CH487" i="1"/>
  <c r="CG487" i="1"/>
  <c r="CF487" i="1"/>
  <c r="CE487" i="1"/>
  <c r="CD487" i="1"/>
  <c r="CC487" i="1"/>
  <c r="CB487" i="1"/>
  <c r="CA487" i="1"/>
  <c r="BZ487" i="1"/>
  <c r="BY487" i="1"/>
  <c r="BR487" i="1"/>
  <c r="BQ487" i="1"/>
  <c r="BP487" i="1"/>
  <c r="BO487" i="1"/>
  <c r="BN487" i="1"/>
  <c r="BM487" i="1"/>
  <c r="BL487" i="1"/>
  <c r="BK487" i="1"/>
  <c r="BJ487" i="1"/>
  <c r="BI487" i="1"/>
  <c r="BF487" i="1"/>
  <c r="BE487" i="1"/>
  <c r="BD487" i="1"/>
  <c r="L487" i="1"/>
  <c r="I487" i="1"/>
  <c r="H487" i="1"/>
  <c r="E487" i="1"/>
  <c r="CH486" i="1"/>
  <c r="CG486" i="1"/>
  <c r="CF486" i="1"/>
  <c r="CE486" i="1"/>
  <c r="CD486" i="1"/>
  <c r="CC486" i="1"/>
  <c r="CB486" i="1"/>
  <c r="CA486" i="1"/>
  <c r="BZ486" i="1"/>
  <c r="BY486" i="1"/>
  <c r="BR486" i="1"/>
  <c r="BQ486" i="1"/>
  <c r="BP486" i="1"/>
  <c r="BO486" i="1"/>
  <c r="BN486" i="1"/>
  <c r="BM486" i="1"/>
  <c r="BL486" i="1"/>
  <c r="BK486" i="1"/>
  <c r="BJ486" i="1"/>
  <c r="BI486" i="1"/>
  <c r="BF486" i="1"/>
  <c r="BE486" i="1"/>
  <c r="BD486" i="1"/>
  <c r="L486" i="1"/>
  <c r="I486" i="1"/>
  <c r="H486" i="1"/>
  <c r="E486" i="1"/>
  <c r="CH485" i="1"/>
  <c r="CG485" i="1"/>
  <c r="CF485" i="1"/>
  <c r="CE485" i="1"/>
  <c r="CD485" i="1"/>
  <c r="CC485" i="1"/>
  <c r="CB485" i="1"/>
  <c r="CA485" i="1"/>
  <c r="BZ485" i="1"/>
  <c r="BY485" i="1"/>
  <c r="BR485" i="1"/>
  <c r="BQ485" i="1"/>
  <c r="BP485" i="1"/>
  <c r="BO485" i="1"/>
  <c r="BN485" i="1"/>
  <c r="BM485" i="1"/>
  <c r="BL485" i="1"/>
  <c r="BK485" i="1"/>
  <c r="BJ485" i="1"/>
  <c r="BI485" i="1"/>
  <c r="BF485" i="1"/>
  <c r="BE485" i="1"/>
  <c r="BD485" i="1"/>
  <c r="L485" i="1"/>
  <c r="I485" i="1"/>
  <c r="H485" i="1"/>
  <c r="E485" i="1"/>
  <c r="CH484" i="1"/>
  <c r="CG484" i="1"/>
  <c r="CF484" i="1"/>
  <c r="CE484" i="1"/>
  <c r="CD484" i="1"/>
  <c r="CC484" i="1"/>
  <c r="CB484" i="1"/>
  <c r="CA484" i="1"/>
  <c r="BZ484" i="1"/>
  <c r="BY484" i="1"/>
  <c r="BR484" i="1"/>
  <c r="BQ484" i="1"/>
  <c r="BP484" i="1"/>
  <c r="BO484" i="1"/>
  <c r="BN484" i="1"/>
  <c r="BM484" i="1"/>
  <c r="BL484" i="1"/>
  <c r="BK484" i="1"/>
  <c r="BJ484" i="1"/>
  <c r="BI484" i="1"/>
  <c r="BF484" i="1"/>
  <c r="BE484" i="1"/>
  <c r="BD484" i="1"/>
  <c r="L484" i="1"/>
  <c r="I484" i="1"/>
  <c r="H484" i="1"/>
  <c r="E484" i="1"/>
  <c r="CH483" i="1"/>
  <c r="CG483" i="1"/>
  <c r="CF483" i="1"/>
  <c r="CE483" i="1"/>
  <c r="CD483" i="1"/>
  <c r="CC483" i="1"/>
  <c r="CB483" i="1"/>
  <c r="CA483" i="1"/>
  <c r="BZ483" i="1"/>
  <c r="BY483" i="1"/>
  <c r="BR483" i="1"/>
  <c r="BQ483" i="1"/>
  <c r="BP483" i="1"/>
  <c r="BO483" i="1"/>
  <c r="BN483" i="1"/>
  <c r="BM483" i="1"/>
  <c r="BL483" i="1"/>
  <c r="BK483" i="1"/>
  <c r="BJ483" i="1"/>
  <c r="BI483" i="1"/>
  <c r="BF483" i="1"/>
  <c r="BE483" i="1"/>
  <c r="BD483" i="1"/>
  <c r="L483" i="1"/>
  <c r="I483" i="1"/>
  <c r="H483" i="1"/>
  <c r="E483" i="1"/>
  <c r="CH482" i="1"/>
  <c r="CG482" i="1"/>
  <c r="CF482" i="1"/>
  <c r="CE482" i="1"/>
  <c r="CD482" i="1"/>
  <c r="CC482" i="1"/>
  <c r="CB482" i="1"/>
  <c r="CA482" i="1"/>
  <c r="BZ482" i="1"/>
  <c r="BY482" i="1"/>
  <c r="BR482" i="1"/>
  <c r="BQ482" i="1"/>
  <c r="BP482" i="1"/>
  <c r="BO482" i="1"/>
  <c r="BN482" i="1"/>
  <c r="BM482" i="1"/>
  <c r="BL482" i="1"/>
  <c r="BK482" i="1"/>
  <c r="BJ482" i="1"/>
  <c r="BI482" i="1"/>
  <c r="BF482" i="1"/>
  <c r="BE482" i="1"/>
  <c r="BD482" i="1"/>
  <c r="L482" i="1"/>
  <c r="I482" i="1"/>
  <c r="H482" i="1"/>
  <c r="E482" i="1"/>
  <c r="CH481" i="1"/>
  <c r="CG481" i="1"/>
  <c r="CF481" i="1"/>
  <c r="CE481" i="1"/>
  <c r="CD481" i="1"/>
  <c r="CC481" i="1"/>
  <c r="CB481" i="1"/>
  <c r="CA481" i="1"/>
  <c r="BZ481" i="1"/>
  <c r="BY481" i="1"/>
  <c r="BR481" i="1"/>
  <c r="BQ481" i="1"/>
  <c r="BP481" i="1"/>
  <c r="BO481" i="1"/>
  <c r="BN481" i="1"/>
  <c r="BM481" i="1"/>
  <c r="BL481" i="1"/>
  <c r="BK481" i="1"/>
  <c r="BJ481" i="1"/>
  <c r="BI481" i="1"/>
  <c r="BF481" i="1"/>
  <c r="BE481" i="1"/>
  <c r="BD481" i="1"/>
  <c r="L481" i="1"/>
  <c r="I481" i="1"/>
  <c r="H481" i="1"/>
  <c r="E481" i="1"/>
  <c r="CH480" i="1"/>
  <c r="CG480" i="1"/>
  <c r="CF480" i="1"/>
  <c r="CE480" i="1"/>
  <c r="CD480" i="1"/>
  <c r="CC480" i="1"/>
  <c r="CB480" i="1"/>
  <c r="CA480" i="1"/>
  <c r="BZ480" i="1"/>
  <c r="BY480" i="1"/>
  <c r="BR480" i="1"/>
  <c r="BQ480" i="1"/>
  <c r="BP480" i="1"/>
  <c r="BO480" i="1"/>
  <c r="BN480" i="1"/>
  <c r="BM480" i="1"/>
  <c r="BL480" i="1"/>
  <c r="BK480" i="1"/>
  <c r="BJ480" i="1"/>
  <c r="BI480" i="1"/>
  <c r="BF480" i="1"/>
  <c r="BE480" i="1"/>
  <c r="BD480" i="1"/>
  <c r="L480" i="1"/>
  <c r="I480" i="1"/>
  <c r="H480" i="1"/>
  <c r="E480" i="1"/>
  <c r="CH479" i="1"/>
  <c r="CG479" i="1"/>
  <c r="CF479" i="1"/>
  <c r="CE479" i="1"/>
  <c r="CD479" i="1"/>
  <c r="CC479" i="1"/>
  <c r="CB479" i="1"/>
  <c r="CA479" i="1"/>
  <c r="BZ479" i="1"/>
  <c r="BY479" i="1"/>
  <c r="BR479" i="1"/>
  <c r="BQ479" i="1"/>
  <c r="BP479" i="1"/>
  <c r="BO479" i="1"/>
  <c r="BN479" i="1"/>
  <c r="BM479" i="1"/>
  <c r="BL479" i="1"/>
  <c r="BK479" i="1"/>
  <c r="BJ479" i="1"/>
  <c r="BI479" i="1"/>
  <c r="BF479" i="1"/>
  <c r="BE479" i="1"/>
  <c r="BD479" i="1"/>
  <c r="L479" i="1"/>
  <c r="I479" i="1"/>
  <c r="H479" i="1"/>
  <c r="E479" i="1"/>
  <c r="CH478" i="1"/>
  <c r="CG478" i="1"/>
  <c r="CF478" i="1"/>
  <c r="CE478" i="1"/>
  <c r="CD478" i="1"/>
  <c r="CC478" i="1"/>
  <c r="CB478" i="1"/>
  <c r="CA478" i="1"/>
  <c r="BZ478" i="1"/>
  <c r="BY478" i="1"/>
  <c r="BR478" i="1"/>
  <c r="BQ478" i="1"/>
  <c r="BP478" i="1"/>
  <c r="BO478" i="1"/>
  <c r="BN478" i="1"/>
  <c r="BM478" i="1"/>
  <c r="BL478" i="1"/>
  <c r="BK478" i="1"/>
  <c r="BJ478" i="1"/>
  <c r="BI478" i="1"/>
  <c r="BF478" i="1"/>
  <c r="BE478" i="1"/>
  <c r="BD478" i="1"/>
  <c r="L478" i="1"/>
  <c r="I478" i="1"/>
  <c r="H478" i="1"/>
  <c r="E478" i="1"/>
  <c r="CH477" i="1"/>
  <c r="CG477" i="1"/>
  <c r="CF477" i="1"/>
  <c r="CE477" i="1"/>
  <c r="CD477" i="1"/>
  <c r="CC477" i="1"/>
  <c r="CB477" i="1"/>
  <c r="CA477" i="1"/>
  <c r="BZ477" i="1"/>
  <c r="BY477" i="1"/>
  <c r="BR477" i="1"/>
  <c r="BQ477" i="1"/>
  <c r="BP477" i="1"/>
  <c r="BO477" i="1"/>
  <c r="BN477" i="1"/>
  <c r="BM477" i="1"/>
  <c r="BL477" i="1"/>
  <c r="BK477" i="1"/>
  <c r="BJ477" i="1"/>
  <c r="BI477" i="1"/>
  <c r="BF477" i="1"/>
  <c r="BE477" i="1"/>
  <c r="BD477" i="1"/>
  <c r="L477" i="1"/>
  <c r="I477" i="1"/>
  <c r="H477" i="1"/>
  <c r="E477" i="1"/>
  <c r="CH476" i="1"/>
  <c r="CG476" i="1"/>
  <c r="CF476" i="1"/>
  <c r="CE476" i="1"/>
  <c r="CD476" i="1"/>
  <c r="CC476" i="1"/>
  <c r="CB476" i="1"/>
  <c r="CA476" i="1"/>
  <c r="BZ476" i="1"/>
  <c r="BY476" i="1"/>
  <c r="BR476" i="1"/>
  <c r="BQ476" i="1"/>
  <c r="BP476" i="1"/>
  <c r="BO476" i="1"/>
  <c r="BN476" i="1"/>
  <c r="BM476" i="1"/>
  <c r="BL476" i="1"/>
  <c r="BK476" i="1"/>
  <c r="BJ476" i="1"/>
  <c r="BI476" i="1"/>
  <c r="BF476" i="1"/>
  <c r="BE476" i="1"/>
  <c r="BD476" i="1"/>
  <c r="L476" i="1"/>
  <c r="I476" i="1"/>
  <c r="H476" i="1"/>
  <c r="E476" i="1"/>
  <c r="CH475" i="1"/>
  <c r="CG475" i="1"/>
  <c r="CF475" i="1"/>
  <c r="CE475" i="1"/>
  <c r="CD475" i="1"/>
  <c r="CC475" i="1"/>
  <c r="CB475" i="1"/>
  <c r="CA475" i="1"/>
  <c r="BZ475" i="1"/>
  <c r="BY475" i="1"/>
  <c r="BR475" i="1"/>
  <c r="BQ475" i="1"/>
  <c r="BP475" i="1"/>
  <c r="BO475" i="1"/>
  <c r="BN475" i="1"/>
  <c r="BM475" i="1"/>
  <c r="BL475" i="1"/>
  <c r="BK475" i="1"/>
  <c r="BJ475" i="1"/>
  <c r="BI475" i="1"/>
  <c r="BF475" i="1"/>
  <c r="BE475" i="1"/>
  <c r="BD475" i="1"/>
  <c r="L475" i="1"/>
  <c r="I475" i="1"/>
  <c r="H475" i="1"/>
  <c r="E475" i="1"/>
  <c r="CH474" i="1"/>
  <c r="CG474" i="1"/>
  <c r="CF474" i="1"/>
  <c r="CE474" i="1"/>
  <c r="CD474" i="1"/>
  <c r="CC474" i="1"/>
  <c r="CB474" i="1"/>
  <c r="CA474" i="1"/>
  <c r="BZ474" i="1"/>
  <c r="BY474" i="1"/>
  <c r="BR474" i="1"/>
  <c r="BQ474" i="1"/>
  <c r="BP474" i="1"/>
  <c r="BO474" i="1"/>
  <c r="BN474" i="1"/>
  <c r="BM474" i="1"/>
  <c r="BL474" i="1"/>
  <c r="BK474" i="1"/>
  <c r="BJ474" i="1"/>
  <c r="BI474" i="1"/>
  <c r="BF474" i="1"/>
  <c r="BE474" i="1"/>
  <c r="BD474" i="1"/>
  <c r="L474" i="1"/>
  <c r="I474" i="1"/>
  <c r="H474" i="1"/>
  <c r="E474" i="1"/>
  <c r="CH473" i="1"/>
  <c r="CG473" i="1"/>
  <c r="CF473" i="1"/>
  <c r="CE473" i="1"/>
  <c r="CD473" i="1"/>
  <c r="CC473" i="1"/>
  <c r="CB473" i="1"/>
  <c r="CA473" i="1"/>
  <c r="BZ473" i="1"/>
  <c r="BY473" i="1"/>
  <c r="BR473" i="1"/>
  <c r="BQ473" i="1"/>
  <c r="BP473" i="1"/>
  <c r="BO473" i="1"/>
  <c r="BN473" i="1"/>
  <c r="BM473" i="1"/>
  <c r="BL473" i="1"/>
  <c r="BK473" i="1"/>
  <c r="BJ473" i="1"/>
  <c r="BI473" i="1"/>
  <c r="BF473" i="1"/>
  <c r="BE473" i="1"/>
  <c r="BD473" i="1"/>
  <c r="L473" i="1"/>
  <c r="I473" i="1"/>
  <c r="H473" i="1"/>
  <c r="E473" i="1"/>
  <c r="CH472" i="1"/>
  <c r="CG472" i="1"/>
  <c r="CF472" i="1"/>
  <c r="CE472" i="1"/>
  <c r="CD472" i="1"/>
  <c r="CC472" i="1"/>
  <c r="CB472" i="1"/>
  <c r="CA472" i="1"/>
  <c r="BZ472" i="1"/>
  <c r="BY472" i="1"/>
  <c r="BR472" i="1"/>
  <c r="BQ472" i="1"/>
  <c r="BP472" i="1"/>
  <c r="BO472" i="1"/>
  <c r="BN472" i="1"/>
  <c r="BM472" i="1"/>
  <c r="BL472" i="1"/>
  <c r="BK472" i="1"/>
  <c r="BJ472" i="1"/>
  <c r="BI472" i="1"/>
  <c r="BF472" i="1"/>
  <c r="BE472" i="1"/>
  <c r="BD472" i="1"/>
  <c r="L472" i="1"/>
  <c r="I472" i="1"/>
  <c r="H472" i="1"/>
  <c r="E472" i="1"/>
  <c r="CH471" i="1"/>
  <c r="CG471" i="1"/>
  <c r="CF471" i="1"/>
  <c r="CE471" i="1"/>
  <c r="CD471" i="1"/>
  <c r="CC471" i="1"/>
  <c r="CB471" i="1"/>
  <c r="CA471" i="1"/>
  <c r="BZ471" i="1"/>
  <c r="BY471" i="1"/>
  <c r="BR471" i="1"/>
  <c r="BQ471" i="1"/>
  <c r="BP471" i="1"/>
  <c r="BO471" i="1"/>
  <c r="BN471" i="1"/>
  <c r="BM471" i="1"/>
  <c r="BL471" i="1"/>
  <c r="BK471" i="1"/>
  <c r="BJ471" i="1"/>
  <c r="BI471" i="1"/>
  <c r="BF471" i="1"/>
  <c r="BE471" i="1"/>
  <c r="BD471" i="1"/>
  <c r="L471" i="1"/>
  <c r="I471" i="1"/>
  <c r="H471" i="1"/>
  <c r="E471" i="1"/>
  <c r="CH470" i="1"/>
  <c r="CG470" i="1"/>
  <c r="CF470" i="1"/>
  <c r="CE470" i="1"/>
  <c r="CD470" i="1"/>
  <c r="CC470" i="1"/>
  <c r="CB470" i="1"/>
  <c r="CA470" i="1"/>
  <c r="BZ470" i="1"/>
  <c r="BY470" i="1"/>
  <c r="BR470" i="1"/>
  <c r="BQ470" i="1"/>
  <c r="BP470" i="1"/>
  <c r="BO470" i="1"/>
  <c r="BN470" i="1"/>
  <c r="BM470" i="1"/>
  <c r="BL470" i="1"/>
  <c r="BK470" i="1"/>
  <c r="BJ470" i="1"/>
  <c r="BI470" i="1"/>
  <c r="BF470" i="1"/>
  <c r="BE470" i="1"/>
  <c r="BD470" i="1"/>
  <c r="L470" i="1"/>
  <c r="I470" i="1"/>
  <c r="H470" i="1"/>
  <c r="E470" i="1"/>
  <c r="CH469" i="1"/>
  <c r="CG469" i="1"/>
  <c r="CF469" i="1"/>
  <c r="CE469" i="1"/>
  <c r="CD469" i="1"/>
  <c r="CC469" i="1"/>
  <c r="CB469" i="1"/>
  <c r="CA469" i="1"/>
  <c r="BZ469" i="1"/>
  <c r="BY469" i="1"/>
  <c r="BR469" i="1"/>
  <c r="BQ469" i="1"/>
  <c r="BP469" i="1"/>
  <c r="BO469" i="1"/>
  <c r="BN469" i="1"/>
  <c r="BM469" i="1"/>
  <c r="BL469" i="1"/>
  <c r="BK469" i="1"/>
  <c r="BJ469" i="1"/>
  <c r="BI469" i="1"/>
  <c r="BF469" i="1"/>
  <c r="BE469" i="1"/>
  <c r="BD469" i="1"/>
  <c r="L469" i="1"/>
  <c r="I469" i="1"/>
  <c r="H469" i="1"/>
  <c r="E469" i="1"/>
  <c r="CH468" i="1"/>
  <c r="CG468" i="1"/>
  <c r="CF468" i="1"/>
  <c r="CE468" i="1"/>
  <c r="CD468" i="1"/>
  <c r="CC468" i="1"/>
  <c r="CB468" i="1"/>
  <c r="CA468" i="1"/>
  <c r="BZ468" i="1"/>
  <c r="BY468" i="1"/>
  <c r="BR468" i="1"/>
  <c r="BQ468" i="1"/>
  <c r="BP468" i="1"/>
  <c r="BO468" i="1"/>
  <c r="BN468" i="1"/>
  <c r="BM468" i="1"/>
  <c r="BL468" i="1"/>
  <c r="BK468" i="1"/>
  <c r="BJ468" i="1"/>
  <c r="BI468" i="1"/>
  <c r="BF468" i="1"/>
  <c r="BE468" i="1"/>
  <c r="BD468" i="1"/>
  <c r="L468" i="1"/>
  <c r="I468" i="1"/>
  <c r="H468" i="1"/>
  <c r="E468" i="1"/>
  <c r="CH467" i="1"/>
  <c r="CG467" i="1"/>
  <c r="CF467" i="1"/>
  <c r="CE467" i="1"/>
  <c r="CD467" i="1"/>
  <c r="CC467" i="1"/>
  <c r="CB467" i="1"/>
  <c r="CA467" i="1"/>
  <c r="BZ467" i="1"/>
  <c r="BY467" i="1"/>
  <c r="BR467" i="1"/>
  <c r="BQ467" i="1"/>
  <c r="BP467" i="1"/>
  <c r="BO467" i="1"/>
  <c r="BN467" i="1"/>
  <c r="BM467" i="1"/>
  <c r="BL467" i="1"/>
  <c r="BK467" i="1"/>
  <c r="BJ467" i="1"/>
  <c r="BI467" i="1"/>
  <c r="BF467" i="1"/>
  <c r="BE467" i="1"/>
  <c r="BD467" i="1"/>
  <c r="L467" i="1"/>
  <c r="I467" i="1"/>
  <c r="H467" i="1"/>
  <c r="E467" i="1"/>
  <c r="CH466" i="1"/>
  <c r="CG466" i="1"/>
  <c r="CF466" i="1"/>
  <c r="CE466" i="1"/>
  <c r="CD466" i="1"/>
  <c r="CC466" i="1"/>
  <c r="CB466" i="1"/>
  <c r="CA466" i="1"/>
  <c r="BZ466" i="1"/>
  <c r="BY466" i="1"/>
  <c r="BR466" i="1"/>
  <c r="BQ466" i="1"/>
  <c r="BP466" i="1"/>
  <c r="BO466" i="1"/>
  <c r="BN466" i="1"/>
  <c r="BM466" i="1"/>
  <c r="BL466" i="1"/>
  <c r="BK466" i="1"/>
  <c r="BJ466" i="1"/>
  <c r="BI466" i="1"/>
  <c r="BF466" i="1"/>
  <c r="BE466" i="1"/>
  <c r="BD466" i="1"/>
  <c r="L466" i="1"/>
  <c r="I466" i="1"/>
  <c r="H466" i="1"/>
  <c r="E466" i="1"/>
  <c r="CH465" i="1"/>
  <c r="CG465" i="1"/>
  <c r="CF465" i="1"/>
  <c r="CE465" i="1"/>
  <c r="CD465" i="1"/>
  <c r="CC465" i="1"/>
  <c r="CB465" i="1"/>
  <c r="CA465" i="1"/>
  <c r="BZ465" i="1"/>
  <c r="BY465" i="1"/>
  <c r="BR465" i="1"/>
  <c r="BQ465" i="1"/>
  <c r="BP465" i="1"/>
  <c r="BO465" i="1"/>
  <c r="BN465" i="1"/>
  <c r="BM465" i="1"/>
  <c r="BL465" i="1"/>
  <c r="BK465" i="1"/>
  <c r="BJ465" i="1"/>
  <c r="BI465" i="1"/>
  <c r="BF465" i="1"/>
  <c r="BE465" i="1"/>
  <c r="BD465" i="1"/>
  <c r="L465" i="1"/>
  <c r="I465" i="1"/>
  <c r="H465" i="1"/>
  <c r="E465" i="1"/>
  <c r="CH464" i="1"/>
  <c r="CG464" i="1"/>
  <c r="CF464" i="1"/>
  <c r="CE464" i="1"/>
  <c r="CD464" i="1"/>
  <c r="CC464" i="1"/>
  <c r="CB464" i="1"/>
  <c r="CA464" i="1"/>
  <c r="BZ464" i="1"/>
  <c r="BY464" i="1"/>
  <c r="BR464" i="1"/>
  <c r="BQ464" i="1"/>
  <c r="BP464" i="1"/>
  <c r="BO464" i="1"/>
  <c r="BN464" i="1"/>
  <c r="BM464" i="1"/>
  <c r="BL464" i="1"/>
  <c r="BK464" i="1"/>
  <c r="BJ464" i="1"/>
  <c r="BI464" i="1"/>
  <c r="BF464" i="1"/>
  <c r="BE464" i="1"/>
  <c r="BD464" i="1"/>
  <c r="L464" i="1"/>
  <c r="I464" i="1"/>
  <c r="H464" i="1"/>
  <c r="E464" i="1"/>
  <c r="CH463" i="1"/>
  <c r="CG463" i="1"/>
  <c r="CF463" i="1"/>
  <c r="CE463" i="1"/>
  <c r="CD463" i="1"/>
  <c r="CC463" i="1"/>
  <c r="CB463" i="1"/>
  <c r="CA463" i="1"/>
  <c r="BZ463" i="1"/>
  <c r="BY463" i="1"/>
  <c r="BR463" i="1"/>
  <c r="BQ463" i="1"/>
  <c r="BP463" i="1"/>
  <c r="BO463" i="1"/>
  <c r="BN463" i="1"/>
  <c r="BM463" i="1"/>
  <c r="BL463" i="1"/>
  <c r="BK463" i="1"/>
  <c r="BJ463" i="1"/>
  <c r="BI463" i="1"/>
  <c r="BF463" i="1"/>
  <c r="BE463" i="1"/>
  <c r="BD463" i="1"/>
  <c r="L463" i="1"/>
  <c r="I463" i="1"/>
  <c r="H463" i="1"/>
  <c r="E463" i="1"/>
  <c r="CH462" i="1"/>
  <c r="CG462" i="1"/>
  <c r="CF462" i="1"/>
  <c r="CE462" i="1"/>
  <c r="CD462" i="1"/>
  <c r="CC462" i="1"/>
  <c r="CB462" i="1"/>
  <c r="CA462" i="1"/>
  <c r="BZ462" i="1"/>
  <c r="BY462" i="1"/>
  <c r="BR462" i="1"/>
  <c r="BQ462" i="1"/>
  <c r="BP462" i="1"/>
  <c r="BO462" i="1"/>
  <c r="BN462" i="1"/>
  <c r="BM462" i="1"/>
  <c r="BL462" i="1"/>
  <c r="BK462" i="1"/>
  <c r="BJ462" i="1"/>
  <c r="BI462" i="1"/>
  <c r="BF462" i="1"/>
  <c r="BE462" i="1"/>
  <c r="BD462" i="1"/>
  <c r="L462" i="1"/>
  <c r="I462" i="1"/>
  <c r="H462" i="1"/>
  <c r="E462" i="1"/>
  <c r="CH461" i="1"/>
  <c r="CG461" i="1"/>
  <c r="CF461" i="1"/>
  <c r="CE461" i="1"/>
  <c r="CD461" i="1"/>
  <c r="CC461" i="1"/>
  <c r="CB461" i="1"/>
  <c r="CA461" i="1"/>
  <c r="BZ461" i="1"/>
  <c r="BY461" i="1"/>
  <c r="BR461" i="1"/>
  <c r="BQ461" i="1"/>
  <c r="BP461" i="1"/>
  <c r="BO461" i="1"/>
  <c r="BN461" i="1"/>
  <c r="BM461" i="1"/>
  <c r="BL461" i="1"/>
  <c r="BK461" i="1"/>
  <c r="BJ461" i="1"/>
  <c r="BI461" i="1"/>
  <c r="BF461" i="1"/>
  <c r="BE461" i="1"/>
  <c r="BD461" i="1"/>
  <c r="L461" i="1"/>
  <c r="I461" i="1"/>
  <c r="H461" i="1"/>
  <c r="E461" i="1"/>
  <c r="CH460" i="1"/>
  <c r="CG460" i="1"/>
  <c r="CF460" i="1"/>
  <c r="CE460" i="1"/>
  <c r="CD460" i="1"/>
  <c r="CC460" i="1"/>
  <c r="CB460" i="1"/>
  <c r="CA460" i="1"/>
  <c r="BZ460" i="1"/>
  <c r="BY460" i="1"/>
  <c r="BR460" i="1"/>
  <c r="BQ460" i="1"/>
  <c r="BP460" i="1"/>
  <c r="BO460" i="1"/>
  <c r="BN460" i="1"/>
  <c r="BM460" i="1"/>
  <c r="BL460" i="1"/>
  <c r="BK460" i="1"/>
  <c r="BJ460" i="1"/>
  <c r="BI460" i="1"/>
  <c r="BF460" i="1"/>
  <c r="BE460" i="1"/>
  <c r="BD460" i="1"/>
  <c r="L460" i="1"/>
  <c r="I460" i="1"/>
  <c r="H460" i="1"/>
  <c r="E460" i="1"/>
  <c r="CH459" i="1"/>
  <c r="CG459" i="1"/>
  <c r="CF459" i="1"/>
  <c r="CE459" i="1"/>
  <c r="CD459" i="1"/>
  <c r="CC459" i="1"/>
  <c r="CB459" i="1"/>
  <c r="CA459" i="1"/>
  <c r="BZ459" i="1"/>
  <c r="BY459" i="1"/>
  <c r="BR459" i="1"/>
  <c r="BQ459" i="1"/>
  <c r="BP459" i="1"/>
  <c r="BO459" i="1"/>
  <c r="BN459" i="1"/>
  <c r="BM459" i="1"/>
  <c r="BL459" i="1"/>
  <c r="BK459" i="1"/>
  <c r="BJ459" i="1"/>
  <c r="BI459" i="1"/>
  <c r="BF459" i="1"/>
  <c r="BE459" i="1"/>
  <c r="BD459" i="1"/>
  <c r="L459" i="1"/>
  <c r="I459" i="1"/>
  <c r="H459" i="1"/>
  <c r="E459" i="1"/>
  <c r="CH458" i="1"/>
  <c r="CG458" i="1"/>
  <c r="CF458" i="1"/>
  <c r="CE458" i="1"/>
  <c r="CD458" i="1"/>
  <c r="CC458" i="1"/>
  <c r="CB458" i="1"/>
  <c r="CA458" i="1"/>
  <c r="BZ458" i="1"/>
  <c r="BY458" i="1"/>
  <c r="BR458" i="1"/>
  <c r="BQ458" i="1"/>
  <c r="BP458" i="1"/>
  <c r="BO458" i="1"/>
  <c r="BN458" i="1"/>
  <c r="BM458" i="1"/>
  <c r="BL458" i="1"/>
  <c r="BK458" i="1"/>
  <c r="BJ458" i="1"/>
  <c r="BI458" i="1"/>
  <c r="BF458" i="1"/>
  <c r="BE458" i="1"/>
  <c r="BD458" i="1"/>
  <c r="L458" i="1"/>
  <c r="I458" i="1"/>
  <c r="H458" i="1"/>
  <c r="E458" i="1"/>
  <c r="CH457" i="1"/>
  <c r="CG457" i="1"/>
  <c r="CF457" i="1"/>
  <c r="CE457" i="1"/>
  <c r="CD457" i="1"/>
  <c r="CC457" i="1"/>
  <c r="CB457" i="1"/>
  <c r="CA457" i="1"/>
  <c r="BZ457" i="1"/>
  <c r="BY457" i="1"/>
  <c r="BR457" i="1"/>
  <c r="BQ457" i="1"/>
  <c r="BP457" i="1"/>
  <c r="BO457" i="1"/>
  <c r="BN457" i="1"/>
  <c r="BM457" i="1"/>
  <c r="BL457" i="1"/>
  <c r="BK457" i="1"/>
  <c r="BJ457" i="1"/>
  <c r="BI457" i="1"/>
  <c r="BF457" i="1"/>
  <c r="BE457" i="1"/>
  <c r="BD457" i="1"/>
  <c r="L457" i="1"/>
  <c r="I457" i="1"/>
  <c r="H457" i="1"/>
  <c r="E457" i="1"/>
  <c r="CH456" i="1"/>
  <c r="CG456" i="1"/>
  <c r="CF456" i="1"/>
  <c r="CE456" i="1"/>
  <c r="CD456" i="1"/>
  <c r="CC456" i="1"/>
  <c r="CB456" i="1"/>
  <c r="CA456" i="1"/>
  <c r="BZ456" i="1"/>
  <c r="BY456" i="1"/>
  <c r="BR456" i="1"/>
  <c r="BQ456" i="1"/>
  <c r="BP456" i="1"/>
  <c r="BO456" i="1"/>
  <c r="BN456" i="1"/>
  <c r="BM456" i="1"/>
  <c r="BL456" i="1"/>
  <c r="BK456" i="1"/>
  <c r="BJ456" i="1"/>
  <c r="BI456" i="1"/>
  <c r="BF456" i="1"/>
  <c r="BE456" i="1"/>
  <c r="BD456" i="1"/>
  <c r="L456" i="1"/>
  <c r="I456" i="1"/>
  <c r="H456" i="1"/>
  <c r="E456" i="1"/>
  <c r="CH455" i="1"/>
  <c r="CG455" i="1"/>
  <c r="CF455" i="1"/>
  <c r="CE455" i="1"/>
  <c r="CD455" i="1"/>
  <c r="CC455" i="1"/>
  <c r="CB455" i="1"/>
  <c r="CA455" i="1"/>
  <c r="BZ455" i="1"/>
  <c r="BY455" i="1"/>
  <c r="BR455" i="1"/>
  <c r="BQ455" i="1"/>
  <c r="BP455" i="1"/>
  <c r="BO455" i="1"/>
  <c r="BN455" i="1"/>
  <c r="BM455" i="1"/>
  <c r="BL455" i="1"/>
  <c r="BK455" i="1"/>
  <c r="BJ455" i="1"/>
  <c r="BI455" i="1"/>
  <c r="BF455" i="1"/>
  <c r="BE455" i="1"/>
  <c r="BD455" i="1"/>
  <c r="L455" i="1"/>
  <c r="I455" i="1"/>
  <c r="H455" i="1"/>
  <c r="E455" i="1"/>
  <c r="CH454" i="1"/>
  <c r="CG454" i="1"/>
  <c r="CF454" i="1"/>
  <c r="CE454" i="1"/>
  <c r="CD454" i="1"/>
  <c r="CC454" i="1"/>
  <c r="CB454" i="1"/>
  <c r="CA454" i="1"/>
  <c r="BZ454" i="1"/>
  <c r="BY454" i="1"/>
  <c r="BR454" i="1"/>
  <c r="BQ454" i="1"/>
  <c r="BP454" i="1"/>
  <c r="BO454" i="1"/>
  <c r="BN454" i="1"/>
  <c r="BM454" i="1"/>
  <c r="BL454" i="1"/>
  <c r="BK454" i="1"/>
  <c r="BJ454" i="1"/>
  <c r="BI454" i="1"/>
  <c r="BF454" i="1"/>
  <c r="BE454" i="1"/>
  <c r="BD454" i="1"/>
  <c r="L454" i="1"/>
  <c r="I454" i="1"/>
  <c r="H454" i="1"/>
  <c r="E454" i="1"/>
  <c r="CH453" i="1"/>
  <c r="CG453" i="1"/>
  <c r="CF453" i="1"/>
  <c r="CE453" i="1"/>
  <c r="CD453" i="1"/>
  <c r="CC453" i="1"/>
  <c r="CB453" i="1"/>
  <c r="CA453" i="1"/>
  <c r="BZ453" i="1"/>
  <c r="BY453" i="1"/>
  <c r="BR453" i="1"/>
  <c r="BQ453" i="1"/>
  <c r="BP453" i="1"/>
  <c r="BO453" i="1"/>
  <c r="BN453" i="1"/>
  <c r="BM453" i="1"/>
  <c r="BL453" i="1"/>
  <c r="BK453" i="1"/>
  <c r="BJ453" i="1"/>
  <c r="BI453" i="1"/>
  <c r="BF453" i="1"/>
  <c r="BE453" i="1"/>
  <c r="BD453" i="1"/>
  <c r="L453" i="1"/>
  <c r="I453" i="1"/>
  <c r="H453" i="1"/>
  <c r="E453" i="1"/>
  <c r="CH452" i="1"/>
  <c r="CG452" i="1"/>
  <c r="CF452" i="1"/>
  <c r="CE452" i="1"/>
  <c r="CD452" i="1"/>
  <c r="CC452" i="1"/>
  <c r="CB452" i="1"/>
  <c r="CA452" i="1"/>
  <c r="BZ452" i="1"/>
  <c r="BY452" i="1"/>
  <c r="BR452" i="1"/>
  <c r="BQ452" i="1"/>
  <c r="BP452" i="1"/>
  <c r="BO452" i="1"/>
  <c r="BN452" i="1"/>
  <c r="BM452" i="1"/>
  <c r="BL452" i="1"/>
  <c r="BK452" i="1"/>
  <c r="BJ452" i="1"/>
  <c r="BI452" i="1"/>
  <c r="BF452" i="1"/>
  <c r="BE452" i="1"/>
  <c r="BD452" i="1"/>
  <c r="L452" i="1"/>
  <c r="I452" i="1"/>
  <c r="H452" i="1"/>
  <c r="E452" i="1"/>
  <c r="CH451" i="1"/>
  <c r="CG451" i="1"/>
  <c r="CF451" i="1"/>
  <c r="CE451" i="1"/>
  <c r="CD451" i="1"/>
  <c r="CC451" i="1"/>
  <c r="CB451" i="1"/>
  <c r="CA451" i="1"/>
  <c r="BZ451" i="1"/>
  <c r="BY451" i="1"/>
  <c r="BR451" i="1"/>
  <c r="BQ451" i="1"/>
  <c r="BP451" i="1"/>
  <c r="BO451" i="1"/>
  <c r="BN451" i="1"/>
  <c r="BM451" i="1"/>
  <c r="BL451" i="1"/>
  <c r="BK451" i="1"/>
  <c r="BJ451" i="1"/>
  <c r="BI451" i="1"/>
  <c r="BF451" i="1"/>
  <c r="BE451" i="1"/>
  <c r="BD451" i="1"/>
  <c r="L451" i="1"/>
  <c r="I451" i="1"/>
  <c r="H451" i="1"/>
  <c r="E451" i="1"/>
  <c r="CH450" i="1"/>
  <c r="CG450" i="1"/>
  <c r="CF450" i="1"/>
  <c r="CE450" i="1"/>
  <c r="CD450" i="1"/>
  <c r="CC450" i="1"/>
  <c r="CB450" i="1"/>
  <c r="CA450" i="1"/>
  <c r="BZ450" i="1"/>
  <c r="BY450" i="1"/>
  <c r="BR450" i="1"/>
  <c r="BQ450" i="1"/>
  <c r="BP450" i="1"/>
  <c r="BO450" i="1"/>
  <c r="BN450" i="1"/>
  <c r="BM450" i="1"/>
  <c r="BL450" i="1"/>
  <c r="BK450" i="1"/>
  <c r="BJ450" i="1"/>
  <c r="BI450" i="1"/>
  <c r="BF450" i="1"/>
  <c r="BE450" i="1"/>
  <c r="BD450" i="1"/>
  <c r="L450" i="1"/>
  <c r="I450" i="1"/>
  <c r="H450" i="1"/>
  <c r="E450" i="1"/>
  <c r="CH449" i="1"/>
  <c r="CG449" i="1"/>
  <c r="CF449" i="1"/>
  <c r="CE449" i="1"/>
  <c r="CD449" i="1"/>
  <c r="CC449" i="1"/>
  <c r="CB449" i="1"/>
  <c r="CA449" i="1"/>
  <c r="BZ449" i="1"/>
  <c r="BY449" i="1"/>
  <c r="BR449" i="1"/>
  <c r="BQ449" i="1"/>
  <c r="BP449" i="1"/>
  <c r="BO449" i="1"/>
  <c r="BN449" i="1"/>
  <c r="BM449" i="1"/>
  <c r="BL449" i="1"/>
  <c r="BK449" i="1"/>
  <c r="BJ449" i="1"/>
  <c r="BI449" i="1"/>
  <c r="BF449" i="1"/>
  <c r="BE449" i="1"/>
  <c r="BD449" i="1"/>
  <c r="L449" i="1"/>
  <c r="I449" i="1"/>
  <c r="H449" i="1"/>
  <c r="E449" i="1"/>
  <c r="CH448" i="1"/>
  <c r="CG448" i="1"/>
  <c r="CF448" i="1"/>
  <c r="CE448" i="1"/>
  <c r="CD448" i="1"/>
  <c r="CC448" i="1"/>
  <c r="CB448" i="1"/>
  <c r="CA448" i="1"/>
  <c r="BZ448" i="1"/>
  <c r="BY448" i="1"/>
  <c r="BR448" i="1"/>
  <c r="BQ448" i="1"/>
  <c r="BP448" i="1"/>
  <c r="BO448" i="1"/>
  <c r="BN448" i="1"/>
  <c r="BM448" i="1"/>
  <c r="BL448" i="1"/>
  <c r="BK448" i="1"/>
  <c r="BJ448" i="1"/>
  <c r="BI448" i="1"/>
  <c r="BF448" i="1"/>
  <c r="BE448" i="1"/>
  <c r="BD448" i="1"/>
  <c r="L448" i="1"/>
  <c r="I448" i="1"/>
  <c r="H448" i="1"/>
  <c r="E448" i="1"/>
  <c r="CH447" i="1"/>
  <c r="CG447" i="1"/>
  <c r="CF447" i="1"/>
  <c r="CE447" i="1"/>
  <c r="CD447" i="1"/>
  <c r="CC447" i="1"/>
  <c r="CB447" i="1"/>
  <c r="CA447" i="1"/>
  <c r="BZ447" i="1"/>
  <c r="BY447" i="1"/>
  <c r="BR447" i="1"/>
  <c r="BQ447" i="1"/>
  <c r="BP447" i="1"/>
  <c r="BO447" i="1"/>
  <c r="BN447" i="1"/>
  <c r="BM447" i="1"/>
  <c r="BL447" i="1"/>
  <c r="BK447" i="1"/>
  <c r="BJ447" i="1"/>
  <c r="BI447" i="1"/>
  <c r="BF447" i="1"/>
  <c r="BE447" i="1"/>
  <c r="BD447" i="1"/>
  <c r="L447" i="1"/>
  <c r="I447" i="1"/>
  <c r="H447" i="1"/>
  <c r="E447" i="1"/>
  <c r="CH446" i="1"/>
  <c r="CG446" i="1"/>
  <c r="CF446" i="1"/>
  <c r="CE446" i="1"/>
  <c r="CD446" i="1"/>
  <c r="CC446" i="1"/>
  <c r="CB446" i="1"/>
  <c r="CA446" i="1"/>
  <c r="BZ446" i="1"/>
  <c r="BY446" i="1"/>
  <c r="BR446" i="1"/>
  <c r="BQ446" i="1"/>
  <c r="BP446" i="1"/>
  <c r="BO446" i="1"/>
  <c r="BN446" i="1"/>
  <c r="BM446" i="1"/>
  <c r="BL446" i="1"/>
  <c r="BK446" i="1"/>
  <c r="BJ446" i="1"/>
  <c r="BI446" i="1"/>
  <c r="BF446" i="1"/>
  <c r="BE446" i="1"/>
  <c r="BD446" i="1"/>
  <c r="L446" i="1"/>
  <c r="I446" i="1"/>
  <c r="H446" i="1"/>
  <c r="E446" i="1"/>
  <c r="CH445" i="1"/>
  <c r="CG445" i="1"/>
  <c r="CF445" i="1"/>
  <c r="CE445" i="1"/>
  <c r="CD445" i="1"/>
  <c r="CC445" i="1"/>
  <c r="CB445" i="1"/>
  <c r="CA445" i="1"/>
  <c r="BZ445" i="1"/>
  <c r="BY445" i="1"/>
  <c r="BR445" i="1"/>
  <c r="BQ445" i="1"/>
  <c r="BP445" i="1"/>
  <c r="BO445" i="1"/>
  <c r="BN445" i="1"/>
  <c r="BM445" i="1"/>
  <c r="BL445" i="1"/>
  <c r="BK445" i="1"/>
  <c r="BJ445" i="1"/>
  <c r="BI445" i="1"/>
  <c r="BF445" i="1"/>
  <c r="BE445" i="1"/>
  <c r="BD445" i="1"/>
  <c r="L445" i="1"/>
  <c r="I445" i="1"/>
  <c r="H445" i="1"/>
  <c r="E445" i="1"/>
  <c r="CH444" i="1"/>
  <c r="CG444" i="1"/>
  <c r="CF444" i="1"/>
  <c r="CE444" i="1"/>
  <c r="CD444" i="1"/>
  <c r="CC444" i="1"/>
  <c r="CB444" i="1"/>
  <c r="CA444" i="1"/>
  <c r="BZ444" i="1"/>
  <c r="BY444" i="1"/>
  <c r="BR444" i="1"/>
  <c r="BQ444" i="1"/>
  <c r="BP444" i="1"/>
  <c r="BO444" i="1"/>
  <c r="BN444" i="1"/>
  <c r="BM444" i="1"/>
  <c r="BL444" i="1"/>
  <c r="BK444" i="1"/>
  <c r="BJ444" i="1"/>
  <c r="BI444" i="1"/>
  <c r="BF444" i="1"/>
  <c r="BE444" i="1"/>
  <c r="BD444" i="1"/>
  <c r="L444" i="1"/>
  <c r="I444" i="1"/>
  <c r="H444" i="1"/>
  <c r="E444" i="1"/>
  <c r="CH443" i="1"/>
  <c r="CG443" i="1"/>
  <c r="CF443" i="1"/>
  <c r="CE443" i="1"/>
  <c r="CD443" i="1"/>
  <c r="CC443" i="1"/>
  <c r="CB443" i="1"/>
  <c r="CA443" i="1"/>
  <c r="BZ443" i="1"/>
  <c r="BY443" i="1"/>
  <c r="BR443" i="1"/>
  <c r="BQ443" i="1"/>
  <c r="BP443" i="1"/>
  <c r="BO443" i="1"/>
  <c r="BN443" i="1"/>
  <c r="BM443" i="1"/>
  <c r="BL443" i="1"/>
  <c r="BK443" i="1"/>
  <c r="BJ443" i="1"/>
  <c r="BI443" i="1"/>
  <c r="BF443" i="1"/>
  <c r="BE443" i="1"/>
  <c r="BD443" i="1"/>
  <c r="L443" i="1"/>
  <c r="I443" i="1"/>
  <c r="H443" i="1"/>
  <c r="E443" i="1"/>
  <c r="CH442" i="1"/>
  <c r="CG442" i="1"/>
  <c r="CF442" i="1"/>
  <c r="CE442" i="1"/>
  <c r="CD442" i="1"/>
  <c r="CC442" i="1"/>
  <c r="CB442" i="1"/>
  <c r="CA442" i="1"/>
  <c r="BZ442" i="1"/>
  <c r="BY442" i="1"/>
  <c r="BR442" i="1"/>
  <c r="BQ442" i="1"/>
  <c r="BP442" i="1"/>
  <c r="BO442" i="1"/>
  <c r="BN442" i="1"/>
  <c r="BM442" i="1"/>
  <c r="BL442" i="1"/>
  <c r="BK442" i="1"/>
  <c r="BJ442" i="1"/>
  <c r="BI442" i="1"/>
  <c r="BF442" i="1"/>
  <c r="BE442" i="1"/>
  <c r="BD442" i="1"/>
  <c r="L442" i="1"/>
  <c r="I442" i="1"/>
  <c r="H442" i="1"/>
  <c r="E442" i="1"/>
  <c r="CH441" i="1"/>
  <c r="CG441" i="1"/>
  <c r="CF441" i="1"/>
  <c r="CE441" i="1"/>
  <c r="CD441" i="1"/>
  <c r="CC441" i="1"/>
  <c r="CB441" i="1"/>
  <c r="CA441" i="1"/>
  <c r="BZ441" i="1"/>
  <c r="BY441" i="1"/>
  <c r="BR441" i="1"/>
  <c r="BQ441" i="1"/>
  <c r="BP441" i="1"/>
  <c r="BO441" i="1"/>
  <c r="BN441" i="1"/>
  <c r="BM441" i="1"/>
  <c r="BL441" i="1"/>
  <c r="BK441" i="1"/>
  <c r="BJ441" i="1"/>
  <c r="BI441" i="1"/>
  <c r="BF441" i="1"/>
  <c r="BE441" i="1"/>
  <c r="BD441" i="1"/>
  <c r="L441" i="1"/>
  <c r="I441" i="1"/>
  <c r="H441" i="1"/>
  <c r="E441" i="1"/>
  <c r="CH440" i="1"/>
  <c r="CG440" i="1"/>
  <c r="CF440" i="1"/>
  <c r="CE440" i="1"/>
  <c r="CD440" i="1"/>
  <c r="CC440" i="1"/>
  <c r="CB440" i="1"/>
  <c r="CA440" i="1"/>
  <c r="BZ440" i="1"/>
  <c r="BY440" i="1"/>
  <c r="BR440" i="1"/>
  <c r="BQ440" i="1"/>
  <c r="BP440" i="1"/>
  <c r="BO440" i="1"/>
  <c r="BN440" i="1"/>
  <c r="BM440" i="1"/>
  <c r="BL440" i="1"/>
  <c r="BK440" i="1"/>
  <c r="BJ440" i="1"/>
  <c r="BI440" i="1"/>
  <c r="BF440" i="1"/>
  <c r="BE440" i="1"/>
  <c r="BD440" i="1"/>
  <c r="L440" i="1"/>
  <c r="I440" i="1"/>
  <c r="H440" i="1"/>
  <c r="E440" i="1"/>
  <c r="CH439" i="1"/>
  <c r="CG439" i="1"/>
  <c r="CF439" i="1"/>
  <c r="CE439" i="1"/>
  <c r="CD439" i="1"/>
  <c r="CC439" i="1"/>
  <c r="CB439" i="1"/>
  <c r="CA439" i="1"/>
  <c r="BZ439" i="1"/>
  <c r="BY439" i="1"/>
  <c r="BR439" i="1"/>
  <c r="BQ439" i="1"/>
  <c r="BP439" i="1"/>
  <c r="BO439" i="1"/>
  <c r="BN439" i="1"/>
  <c r="BM439" i="1"/>
  <c r="BL439" i="1"/>
  <c r="BK439" i="1"/>
  <c r="BJ439" i="1"/>
  <c r="BI439" i="1"/>
  <c r="BF439" i="1"/>
  <c r="BE439" i="1"/>
  <c r="BD439" i="1"/>
  <c r="L439" i="1"/>
  <c r="I439" i="1"/>
  <c r="H439" i="1"/>
  <c r="E439" i="1"/>
  <c r="CH438" i="1"/>
  <c r="CG438" i="1"/>
  <c r="CF438" i="1"/>
  <c r="CE438" i="1"/>
  <c r="CD438" i="1"/>
  <c r="CC438" i="1"/>
  <c r="CB438" i="1"/>
  <c r="CA438" i="1"/>
  <c r="BZ438" i="1"/>
  <c r="BY438" i="1"/>
  <c r="BR438" i="1"/>
  <c r="BQ438" i="1"/>
  <c r="BP438" i="1"/>
  <c r="BO438" i="1"/>
  <c r="BN438" i="1"/>
  <c r="BM438" i="1"/>
  <c r="BL438" i="1"/>
  <c r="BK438" i="1"/>
  <c r="BJ438" i="1"/>
  <c r="BI438" i="1"/>
  <c r="BF438" i="1"/>
  <c r="BE438" i="1"/>
  <c r="BD438" i="1"/>
  <c r="L438" i="1"/>
  <c r="I438" i="1"/>
  <c r="H438" i="1"/>
  <c r="E438" i="1"/>
  <c r="CH437" i="1"/>
  <c r="CG437" i="1"/>
  <c r="CF437" i="1"/>
  <c r="CE437" i="1"/>
  <c r="CD437" i="1"/>
  <c r="CC437" i="1"/>
  <c r="CB437" i="1"/>
  <c r="CA437" i="1"/>
  <c r="BZ437" i="1"/>
  <c r="BY437" i="1"/>
  <c r="BR437" i="1"/>
  <c r="BQ437" i="1"/>
  <c r="BP437" i="1"/>
  <c r="BO437" i="1"/>
  <c r="BN437" i="1"/>
  <c r="BM437" i="1"/>
  <c r="BL437" i="1"/>
  <c r="BK437" i="1"/>
  <c r="BJ437" i="1"/>
  <c r="BI437" i="1"/>
  <c r="BF437" i="1"/>
  <c r="BE437" i="1"/>
  <c r="BD437" i="1"/>
  <c r="L437" i="1"/>
  <c r="I437" i="1"/>
  <c r="H437" i="1"/>
  <c r="E437" i="1"/>
  <c r="CH436" i="1"/>
  <c r="CG436" i="1"/>
  <c r="CF436" i="1"/>
  <c r="CE436" i="1"/>
  <c r="CD436" i="1"/>
  <c r="CC436" i="1"/>
  <c r="CB436" i="1"/>
  <c r="CA436" i="1"/>
  <c r="BZ436" i="1"/>
  <c r="BY436" i="1"/>
  <c r="BR436" i="1"/>
  <c r="BQ436" i="1"/>
  <c r="BP436" i="1"/>
  <c r="BO436" i="1"/>
  <c r="BN436" i="1"/>
  <c r="BM436" i="1"/>
  <c r="BL436" i="1"/>
  <c r="BK436" i="1"/>
  <c r="BJ436" i="1"/>
  <c r="BI436" i="1"/>
  <c r="BF436" i="1"/>
  <c r="BE436" i="1"/>
  <c r="BD436" i="1"/>
  <c r="L436" i="1"/>
  <c r="I436" i="1"/>
  <c r="H436" i="1"/>
  <c r="E436" i="1"/>
  <c r="CH435" i="1"/>
  <c r="CG435" i="1"/>
  <c r="CF435" i="1"/>
  <c r="CE435" i="1"/>
  <c r="CD435" i="1"/>
  <c r="CC435" i="1"/>
  <c r="CB435" i="1"/>
  <c r="CA435" i="1"/>
  <c r="BZ435" i="1"/>
  <c r="BY435" i="1"/>
  <c r="BR435" i="1"/>
  <c r="BQ435" i="1"/>
  <c r="BP435" i="1"/>
  <c r="BO435" i="1"/>
  <c r="BN435" i="1"/>
  <c r="BM435" i="1"/>
  <c r="BL435" i="1"/>
  <c r="BK435" i="1"/>
  <c r="BJ435" i="1"/>
  <c r="BI435" i="1"/>
  <c r="BF435" i="1"/>
  <c r="BE435" i="1"/>
  <c r="BD435" i="1"/>
  <c r="L435" i="1"/>
  <c r="I435" i="1"/>
  <c r="H435" i="1"/>
  <c r="E435" i="1"/>
  <c r="CH434" i="1"/>
  <c r="CG434" i="1"/>
  <c r="CF434" i="1"/>
  <c r="CE434" i="1"/>
  <c r="CD434" i="1"/>
  <c r="CC434" i="1"/>
  <c r="CB434" i="1"/>
  <c r="CA434" i="1"/>
  <c r="BZ434" i="1"/>
  <c r="BY434" i="1"/>
  <c r="BR434" i="1"/>
  <c r="BQ434" i="1"/>
  <c r="BP434" i="1"/>
  <c r="BO434" i="1"/>
  <c r="BN434" i="1"/>
  <c r="BM434" i="1"/>
  <c r="BL434" i="1"/>
  <c r="BK434" i="1"/>
  <c r="BJ434" i="1"/>
  <c r="BI434" i="1"/>
  <c r="BF434" i="1"/>
  <c r="BE434" i="1"/>
  <c r="BD434" i="1"/>
  <c r="L434" i="1"/>
  <c r="I434" i="1"/>
  <c r="H434" i="1"/>
  <c r="E434" i="1"/>
  <c r="CH433" i="1"/>
  <c r="CG433" i="1"/>
  <c r="CF433" i="1"/>
  <c r="CE433" i="1"/>
  <c r="CD433" i="1"/>
  <c r="CC433" i="1"/>
  <c r="CB433" i="1"/>
  <c r="CA433" i="1"/>
  <c r="BZ433" i="1"/>
  <c r="BY433" i="1"/>
  <c r="BR433" i="1"/>
  <c r="BQ433" i="1"/>
  <c r="BP433" i="1"/>
  <c r="BO433" i="1"/>
  <c r="BN433" i="1"/>
  <c r="BM433" i="1"/>
  <c r="BL433" i="1"/>
  <c r="BK433" i="1"/>
  <c r="BJ433" i="1"/>
  <c r="BI433" i="1"/>
  <c r="BF433" i="1"/>
  <c r="BE433" i="1"/>
  <c r="BD433" i="1"/>
  <c r="L433" i="1"/>
  <c r="I433" i="1"/>
  <c r="H433" i="1"/>
  <c r="E433" i="1"/>
  <c r="CH432" i="1"/>
  <c r="CG432" i="1"/>
  <c r="CF432" i="1"/>
  <c r="CE432" i="1"/>
  <c r="CD432" i="1"/>
  <c r="CC432" i="1"/>
  <c r="CB432" i="1"/>
  <c r="CA432" i="1"/>
  <c r="BZ432" i="1"/>
  <c r="BY432" i="1"/>
  <c r="BR432" i="1"/>
  <c r="BQ432" i="1"/>
  <c r="BP432" i="1"/>
  <c r="BO432" i="1"/>
  <c r="BN432" i="1"/>
  <c r="BM432" i="1"/>
  <c r="BL432" i="1"/>
  <c r="BK432" i="1"/>
  <c r="BJ432" i="1"/>
  <c r="BI432" i="1"/>
  <c r="BF432" i="1"/>
  <c r="BE432" i="1"/>
  <c r="BD432" i="1"/>
  <c r="L432" i="1"/>
  <c r="I432" i="1"/>
  <c r="H432" i="1"/>
  <c r="E432" i="1"/>
  <c r="CH431" i="1"/>
  <c r="CG431" i="1"/>
  <c r="CF431" i="1"/>
  <c r="CE431" i="1"/>
  <c r="CD431" i="1"/>
  <c r="CC431" i="1"/>
  <c r="CB431" i="1"/>
  <c r="CA431" i="1"/>
  <c r="BZ431" i="1"/>
  <c r="BY431" i="1"/>
  <c r="BR431" i="1"/>
  <c r="BQ431" i="1"/>
  <c r="BP431" i="1"/>
  <c r="BO431" i="1"/>
  <c r="BN431" i="1"/>
  <c r="BM431" i="1"/>
  <c r="BL431" i="1"/>
  <c r="BK431" i="1"/>
  <c r="BJ431" i="1"/>
  <c r="BI431" i="1"/>
  <c r="BF431" i="1"/>
  <c r="BE431" i="1"/>
  <c r="BD431" i="1"/>
  <c r="L431" i="1"/>
  <c r="I431" i="1"/>
  <c r="H431" i="1"/>
  <c r="E431" i="1"/>
  <c r="CH430" i="1"/>
  <c r="CG430" i="1"/>
  <c r="CF430" i="1"/>
  <c r="CE430" i="1"/>
  <c r="CD430" i="1"/>
  <c r="CC430" i="1"/>
  <c r="CB430" i="1"/>
  <c r="CA430" i="1"/>
  <c r="BZ430" i="1"/>
  <c r="BY430" i="1"/>
  <c r="BR430" i="1"/>
  <c r="BQ430" i="1"/>
  <c r="BP430" i="1"/>
  <c r="BO430" i="1"/>
  <c r="BN430" i="1"/>
  <c r="BM430" i="1"/>
  <c r="BL430" i="1"/>
  <c r="BK430" i="1"/>
  <c r="BJ430" i="1"/>
  <c r="BI430" i="1"/>
  <c r="BF430" i="1"/>
  <c r="BE430" i="1"/>
  <c r="BD430" i="1"/>
  <c r="L430" i="1"/>
  <c r="I430" i="1"/>
  <c r="H430" i="1"/>
  <c r="E430" i="1"/>
  <c r="CH429" i="1"/>
  <c r="CG429" i="1"/>
  <c r="CF429" i="1"/>
  <c r="CE429" i="1"/>
  <c r="CD429" i="1"/>
  <c r="CC429" i="1"/>
  <c r="CB429" i="1"/>
  <c r="CA429" i="1"/>
  <c r="BZ429" i="1"/>
  <c r="BY429" i="1"/>
  <c r="BR429" i="1"/>
  <c r="BQ429" i="1"/>
  <c r="BP429" i="1"/>
  <c r="BO429" i="1"/>
  <c r="BN429" i="1"/>
  <c r="BM429" i="1"/>
  <c r="BL429" i="1"/>
  <c r="BK429" i="1"/>
  <c r="BJ429" i="1"/>
  <c r="BI429" i="1"/>
  <c r="BF429" i="1"/>
  <c r="BE429" i="1"/>
  <c r="BD429" i="1"/>
  <c r="L429" i="1"/>
  <c r="I429" i="1"/>
  <c r="H429" i="1"/>
  <c r="E429" i="1"/>
  <c r="CH428" i="1"/>
  <c r="CG428" i="1"/>
  <c r="CF428" i="1"/>
  <c r="CE428" i="1"/>
  <c r="CD428" i="1"/>
  <c r="CC428" i="1"/>
  <c r="CB428" i="1"/>
  <c r="CA428" i="1"/>
  <c r="BZ428" i="1"/>
  <c r="BY428" i="1"/>
  <c r="BR428" i="1"/>
  <c r="BQ428" i="1"/>
  <c r="BP428" i="1"/>
  <c r="BO428" i="1"/>
  <c r="BN428" i="1"/>
  <c r="BM428" i="1"/>
  <c r="BL428" i="1"/>
  <c r="BK428" i="1"/>
  <c r="BJ428" i="1"/>
  <c r="BI428" i="1"/>
  <c r="BF428" i="1"/>
  <c r="BE428" i="1"/>
  <c r="BD428" i="1"/>
  <c r="L428" i="1"/>
  <c r="I428" i="1"/>
  <c r="H428" i="1"/>
  <c r="E428" i="1"/>
  <c r="CH427" i="1"/>
  <c r="CG427" i="1"/>
  <c r="CF427" i="1"/>
  <c r="CE427" i="1"/>
  <c r="CD427" i="1"/>
  <c r="CC427" i="1"/>
  <c r="CB427" i="1"/>
  <c r="CA427" i="1"/>
  <c r="BZ427" i="1"/>
  <c r="BY427" i="1"/>
  <c r="BR427" i="1"/>
  <c r="BQ427" i="1"/>
  <c r="BP427" i="1"/>
  <c r="BO427" i="1"/>
  <c r="BN427" i="1"/>
  <c r="BM427" i="1"/>
  <c r="BL427" i="1"/>
  <c r="BK427" i="1"/>
  <c r="BJ427" i="1"/>
  <c r="BI427" i="1"/>
  <c r="BF427" i="1"/>
  <c r="BE427" i="1"/>
  <c r="BD427" i="1"/>
  <c r="L427" i="1"/>
  <c r="I427" i="1"/>
  <c r="H427" i="1"/>
  <c r="E427" i="1"/>
  <c r="CH426" i="1"/>
  <c r="CG426" i="1"/>
  <c r="CF426" i="1"/>
  <c r="CE426" i="1"/>
  <c r="CD426" i="1"/>
  <c r="CC426" i="1"/>
  <c r="CB426" i="1"/>
  <c r="CA426" i="1"/>
  <c r="BZ426" i="1"/>
  <c r="BY426" i="1"/>
  <c r="BR426" i="1"/>
  <c r="BQ426" i="1"/>
  <c r="BP426" i="1"/>
  <c r="BO426" i="1"/>
  <c r="BN426" i="1"/>
  <c r="BM426" i="1"/>
  <c r="BL426" i="1"/>
  <c r="BK426" i="1"/>
  <c r="BJ426" i="1"/>
  <c r="BI426" i="1"/>
  <c r="BF426" i="1"/>
  <c r="BE426" i="1"/>
  <c r="BD426" i="1"/>
  <c r="L426" i="1"/>
  <c r="I426" i="1"/>
  <c r="H426" i="1"/>
  <c r="E426" i="1"/>
  <c r="CH425" i="1"/>
  <c r="CG425" i="1"/>
  <c r="CF425" i="1"/>
  <c r="CE425" i="1"/>
  <c r="CD425" i="1"/>
  <c r="CC425" i="1"/>
  <c r="CB425" i="1"/>
  <c r="CA425" i="1"/>
  <c r="BZ425" i="1"/>
  <c r="BY425" i="1"/>
  <c r="BR425" i="1"/>
  <c r="BQ425" i="1"/>
  <c r="BP425" i="1"/>
  <c r="BO425" i="1"/>
  <c r="BN425" i="1"/>
  <c r="BM425" i="1"/>
  <c r="BL425" i="1"/>
  <c r="BK425" i="1"/>
  <c r="BJ425" i="1"/>
  <c r="BI425" i="1"/>
  <c r="BF425" i="1"/>
  <c r="BE425" i="1"/>
  <c r="BD425" i="1"/>
  <c r="L425" i="1"/>
  <c r="I425" i="1"/>
  <c r="H425" i="1"/>
  <c r="E425" i="1"/>
  <c r="CH424" i="1"/>
  <c r="CG424" i="1"/>
  <c r="CF424" i="1"/>
  <c r="CE424" i="1"/>
  <c r="CD424" i="1"/>
  <c r="CC424" i="1"/>
  <c r="CB424" i="1"/>
  <c r="CA424" i="1"/>
  <c r="BZ424" i="1"/>
  <c r="BY424" i="1"/>
  <c r="BR424" i="1"/>
  <c r="BQ424" i="1"/>
  <c r="BP424" i="1"/>
  <c r="BO424" i="1"/>
  <c r="BN424" i="1"/>
  <c r="BM424" i="1"/>
  <c r="BL424" i="1"/>
  <c r="BK424" i="1"/>
  <c r="BJ424" i="1"/>
  <c r="BI424" i="1"/>
  <c r="BF424" i="1"/>
  <c r="BE424" i="1"/>
  <c r="BD424" i="1"/>
  <c r="L424" i="1"/>
  <c r="I424" i="1"/>
  <c r="H424" i="1"/>
  <c r="E424" i="1"/>
  <c r="CH423" i="1"/>
  <c r="CG423" i="1"/>
  <c r="CF423" i="1"/>
  <c r="CE423" i="1"/>
  <c r="CD423" i="1"/>
  <c r="CC423" i="1"/>
  <c r="CB423" i="1"/>
  <c r="CA423" i="1"/>
  <c r="BZ423" i="1"/>
  <c r="BY423" i="1"/>
  <c r="BR423" i="1"/>
  <c r="BQ423" i="1"/>
  <c r="BP423" i="1"/>
  <c r="BO423" i="1"/>
  <c r="BN423" i="1"/>
  <c r="BM423" i="1"/>
  <c r="BL423" i="1"/>
  <c r="BK423" i="1"/>
  <c r="BJ423" i="1"/>
  <c r="BI423" i="1"/>
  <c r="BF423" i="1"/>
  <c r="BE423" i="1"/>
  <c r="BD423" i="1"/>
  <c r="L423" i="1"/>
  <c r="I423" i="1"/>
  <c r="H423" i="1"/>
  <c r="E423" i="1"/>
  <c r="CH422" i="1"/>
  <c r="CG422" i="1"/>
  <c r="CF422" i="1"/>
  <c r="CE422" i="1"/>
  <c r="CD422" i="1"/>
  <c r="CC422" i="1"/>
  <c r="CB422" i="1"/>
  <c r="CA422" i="1"/>
  <c r="BZ422" i="1"/>
  <c r="BY422" i="1"/>
  <c r="BR422" i="1"/>
  <c r="BQ422" i="1"/>
  <c r="BP422" i="1"/>
  <c r="BO422" i="1"/>
  <c r="BN422" i="1"/>
  <c r="BM422" i="1"/>
  <c r="BL422" i="1"/>
  <c r="BK422" i="1"/>
  <c r="BJ422" i="1"/>
  <c r="BI422" i="1"/>
  <c r="BF422" i="1"/>
  <c r="BE422" i="1"/>
  <c r="BD422" i="1"/>
  <c r="L422" i="1"/>
  <c r="I422" i="1"/>
  <c r="H422" i="1"/>
  <c r="E422" i="1"/>
  <c r="CH421" i="1"/>
  <c r="CG421" i="1"/>
  <c r="CF421" i="1"/>
  <c r="CE421" i="1"/>
  <c r="CD421" i="1"/>
  <c r="CC421" i="1"/>
  <c r="CB421" i="1"/>
  <c r="CA421" i="1"/>
  <c r="BZ421" i="1"/>
  <c r="BY421" i="1"/>
  <c r="BR421" i="1"/>
  <c r="BQ421" i="1"/>
  <c r="BP421" i="1"/>
  <c r="BO421" i="1"/>
  <c r="BN421" i="1"/>
  <c r="BM421" i="1"/>
  <c r="BL421" i="1"/>
  <c r="BK421" i="1"/>
  <c r="BJ421" i="1"/>
  <c r="BI421" i="1"/>
  <c r="BF421" i="1"/>
  <c r="BE421" i="1"/>
  <c r="BD421" i="1"/>
  <c r="L421" i="1"/>
  <c r="I421" i="1"/>
  <c r="H421" i="1"/>
  <c r="E421" i="1"/>
  <c r="CH420" i="1"/>
  <c r="CG420" i="1"/>
  <c r="CF420" i="1"/>
  <c r="CE420" i="1"/>
  <c r="CD420" i="1"/>
  <c r="CC420" i="1"/>
  <c r="CB420" i="1"/>
  <c r="CA420" i="1"/>
  <c r="BZ420" i="1"/>
  <c r="BY420" i="1"/>
  <c r="BR420" i="1"/>
  <c r="BQ420" i="1"/>
  <c r="BP420" i="1"/>
  <c r="BO420" i="1"/>
  <c r="BN420" i="1"/>
  <c r="BM420" i="1"/>
  <c r="BL420" i="1"/>
  <c r="BK420" i="1"/>
  <c r="BJ420" i="1"/>
  <c r="BI420" i="1"/>
  <c r="BF420" i="1"/>
  <c r="BE420" i="1"/>
  <c r="BD420" i="1"/>
  <c r="L420" i="1"/>
  <c r="I420" i="1"/>
  <c r="H420" i="1"/>
  <c r="E420" i="1"/>
  <c r="CH419" i="1"/>
  <c r="CG419" i="1"/>
  <c r="CF419" i="1"/>
  <c r="CE419" i="1"/>
  <c r="CD419" i="1"/>
  <c r="CC419" i="1"/>
  <c r="CB419" i="1"/>
  <c r="CA419" i="1"/>
  <c r="BZ419" i="1"/>
  <c r="BY419" i="1"/>
  <c r="BR419" i="1"/>
  <c r="BQ419" i="1"/>
  <c r="BP419" i="1"/>
  <c r="BO419" i="1"/>
  <c r="BN419" i="1"/>
  <c r="BM419" i="1"/>
  <c r="BL419" i="1"/>
  <c r="BK419" i="1"/>
  <c r="BJ419" i="1"/>
  <c r="BI419" i="1"/>
  <c r="BF419" i="1"/>
  <c r="BE419" i="1"/>
  <c r="BD419" i="1"/>
  <c r="L419" i="1"/>
  <c r="I419" i="1"/>
  <c r="H419" i="1"/>
  <c r="E419" i="1"/>
  <c r="CH418" i="1"/>
  <c r="CG418" i="1"/>
  <c r="CF418" i="1"/>
  <c r="CE418" i="1"/>
  <c r="CD418" i="1"/>
  <c r="CC418" i="1"/>
  <c r="CB418" i="1"/>
  <c r="CA418" i="1"/>
  <c r="BZ418" i="1"/>
  <c r="BY418" i="1"/>
  <c r="BR418" i="1"/>
  <c r="BQ418" i="1"/>
  <c r="BP418" i="1"/>
  <c r="BO418" i="1"/>
  <c r="BN418" i="1"/>
  <c r="BM418" i="1"/>
  <c r="BL418" i="1"/>
  <c r="BK418" i="1"/>
  <c r="BJ418" i="1"/>
  <c r="BI418" i="1"/>
  <c r="BF418" i="1"/>
  <c r="BE418" i="1"/>
  <c r="BD418" i="1"/>
  <c r="L418" i="1"/>
  <c r="I418" i="1"/>
  <c r="H418" i="1"/>
  <c r="E418" i="1"/>
  <c r="CH417" i="1"/>
  <c r="CG417" i="1"/>
  <c r="CF417" i="1"/>
  <c r="CE417" i="1"/>
  <c r="CD417" i="1"/>
  <c r="CC417" i="1"/>
  <c r="CB417" i="1"/>
  <c r="CA417" i="1"/>
  <c r="BZ417" i="1"/>
  <c r="BY417" i="1"/>
  <c r="BR417" i="1"/>
  <c r="BQ417" i="1"/>
  <c r="BP417" i="1"/>
  <c r="BO417" i="1"/>
  <c r="BN417" i="1"/>
  <c r="BM417" i="1"/>
  <c r="BL417" i="1"/>
  <c r="BK417" i="1"/>
  <c r="BJ417" i="1"/>
  <c r="BI417" i="1"/>
  <c r="BF417" i="1"/>
  <c r="BE417" i="1"/>
  <c r="BD417" i="1"/>
  <c r="L417" i="1"/>
  <c r="I417" i="1"/>
  <c r="H417" i="1"/>
  <c r="E417" i="1"/>
  <c r="CH416" i="1"/>
  <c r="CG416" i="1"/>
  <c r="CF416" i="1"/>
  <c r="CE416" i="1"/>
  <c r="CD416" i="1"/>
  <c r="CC416" i="1"/>
  <c r="CB416" i="1"/>
  <c r="CA416" i="1"/>
  <c r="BZ416" i="1"/>
  <c r="BY416" i="1"/>
  <c r="BR416" i="1"/>
  <c r="BQ416" i="1"/>
  <c r="BP416" i="1"/>
  <c r="BO416" i="1"/>
  <c r="BN416" i="1"/>
  <c r="BM416" i="1"/>
  <c r="BL416" i="1"/>
  <c r="BK416" i="1"/>
  <c r="BJ416" i="1"/>
  <c r="BI416" i="1"/>
  <c r="BF416" i="1"/>
  <c r="BE416" i="1"/>
  <c r="BD416" i="1"/>
  <c r="L416" i="1"/>
  <c r="I416" i="1"/>
  <c r="H416" i="1"/>
  <c r="E416" i="1"/>
  <c r="CH415" i="1"/>
  <c r="CG415" i="1"/>
  <c r="CF415" i="1"/>
  <c r="CE415" i="1"/>
  <c r="CD415" i="1"/>
  <c r="CC415" i="1"/>
  <c r="CB415" i="1"/>
  <c r="CA415" i="1"/>
  <c r="BZ415" i="1"/>
  <c r="BY415" i="1"/>
  <c r="BR415" i="1"/>
  <c r="BQ415" i="1"/>
  <c r="BP415" i="1"/>
  <c r="BO415" i="1"/>
  <c r="BN415" i="1"/>
  <c r="BM415" i="1"/>
  <c r="BL415" i="1"/>
  <c r="BK415" i="1"/>
  <c r="BJ415" i="1"/>
  <c r="BI415" i="1"/>
  <c r="BF415" i="1"/>
  <c r="BE415" i="1"/>
  <c r="BD415" i="1"/>
  <c r="L415" i="1"/>
  <c r="I415" i="1"/>
  <c r="H415" i="1"/>
  <c r="E415" i="1"/>
  <c r="CH414" i="1"/>
  <c r="CG414" i="1"/>
  <c r="CF414" i="1"/>
  <c r="CE414" i="1"/>
  <c r="CD414" i="1"/>
  <c r="CC414" i="1"/>
  <c r="CB414" i="1"/>
  <c r="CA414" i="1"/>
  <c r="BZ414" i="1"/>
  <c r="BY414" i="1"/>
  <c r="BR414" i="1"/>
  <c r="BQ414" i="1"/>
  <c r="BP414" i="1"/>
  <c r="BO414" i="1"/>
  <c r="BN414" i="1"/>
  <c r="BM414" i="1"/>
  <c r="BL414" i="1"/>
  <c r="BK414" i="1"/>
  <c r="BJ414" i="1"/>
  <c r="BI414" i="1"/>
  <c r="BF414" i="1"/>
  <c r="BE414" i="1"/>
  <c r="BD414" i="1"/>
  <c r="L414" i="1"/>
  <c r="I414" i="1"/>
  <c r="H414" i="1"/>
  <c r="E414" i="1"/>
  <c r="CH413" i="1"/>
  <c r="CG413" i="1"/>
  <c r="CF413" i="1"/>
  <c r="CE413" i="1"/>
  <c r="CD413" i="1"/>
  <c r="CC413" i="1"/>
  <c r="CB413" i="1"/>
  <c r="CA413" i="1"/>
  <c r="BZ413" i="1"/>
  <c r="BY413" i="1"/>
  <c r="BR413" i="1"/>
  <c r="BQ413" i="1"/>
  <c r="BP413" i="1"/>
  <c r="BO413" i="1"/>
  <c r="BN413" i="1"/>
  <c r="BM413" i="1"/>
  <c r="BL413" i="1"/>
  <c r="BK413" i="1"/>
  <c r="BJ413" i="1"/>
  <c r="BI413" i="1"/>
  <c r="BF413" i="1"/>
  <c r="BE413" i="1"/>
  <c r="BD413" i="1"/>
  <c r="L413" i="1"/>
  <c r="I413" i="1"/>
  <c r="H413" i="1"/>
  <c r="E413" i="1"/>
  <c r="CH412" i="1"/>
  <c r="CG412" i="1"/>
  <c r="CF412" i="1"/>
  <c r="CE412" i="1"/>
  <c r="CD412" i="1"/>
  <c r="CC412" i="1"/>
  <c r="CB412" i="1"/>
  <c r="CA412" i="1"/>
  <c r="BZ412" i="1"/>
  <c r="BY412" i="1"/>
  <c r="BR412" i="1"/>
  <c r="BQ412" i="1"/>
  <c r="BP412" i="1"/>
  <c r="BO412" i="1"/>
  <c r="BN412" i="1"/>
  <c r="BM412" i="1"/>
  <c r="BL412" i="1"/>
  <c r="BK412" i="1"/>
  <c r="BJ412" i="1"/>
  <c r="BI412" i="1"/>
  <c r="BF412" i="1"/>
  <c r="BE412" i="1"/>
  <c r="BD412" i="1"/>
  <c r="L412" i="1"/>
  <c r="I412" i="1"/>
  <c r="H412" i="1"/>
  <c r="E412" i="1"/>
  <c r="CH411" i="1"/>
  <c r="CG411" i="1"/>
  <c r="CF411" i="1"/>
  <c r="CE411" i="1"/>
  <c r="CD411" i="1"/>
  <c r="CC411" i="1"/>
  <c r="CB411" i="1"/>
  <c r="CA411" i="1"/>
  <c r="BZ411" i="1"/>
  <c r="BY411" i="1"/>
  <c r="BR411" i="1"/>
  <c r="BQ411" i="1"/>
  <c r="BP411" i="1"/>
  <c r="BO411" i="1"/>
  <c r="BN411" i="1"/>
  <c r="BM411" i="1"/>
  <c r="BL411" i="1"/>
  <c r="BK411" i="1"/>
  <c r="BJ411" i="1"/>
  <c r="BI411" i="1"/>
  <c r="BF411" i="1"/>
  <c r="BE411" i="1"/>
  <c r="BD411" i="1"/>
  <c r="L411" i="1"/>
  <c r="I411" i="1"/>
  <c r="H411" i="1"/>
  <c r="E411" i="1"/>
  <c r="CH410" i="1"/>
  <c r="CG410" i="1"/>
  <c r="CF410" i="1"/>
  <c r="CE410" i="1"/>
  <c r="CD410" i="1"/>
  <c r="CC410" i="1"/>
  <c r="CB410" i="1"/>
  <c r="CA410" i="1"/>
  <c r="BZ410" i="1"/>
  <c r="BY410" i="1"/>
  <c r="BR410" i="1"/>
  <c r="BQ410" i="1"/>
  <c r="BP410" i="1"/>
  <c r="BO410" i="1"/>
  <c r="BN410" i="1"/>
  <c r="BM410" i="1"/>
  <c r="BL410" i="1"/>
  <c r="BK410" i="1"/>
  <c r="BJ410" i="1"/>
  <c r="BI410" i="1"/>
  <c r="BF410" i="1"/>
  <c r="BE410" i="1"/>
  <c r="BD410" i="1"/>
  <c r="L410" i="1"/>
  <c r="I410" i="1"/>
  <c r="H410" i="1"/>
  <c r="E410" i="1"/>
  <c r="CH409" i="1"/>
  <c r="CG409" i="1"/>
  <c r="CF409" i="1"/>
  <c r="CE409" i="1"/>
  <c r="CD409" i="1"/>
  <c r="CC409" i="1"/>
  <c r="CB409" i="1"/>
  <c r="CA409" i="1"/>
  <c r="BZ409" i="1"/>
  <c r="BY409" i="1"/>
  <c r="BR409" i="1"/>
  <c r="BQ409" i="1"/>
  <c r="BP409" i="1"/>
  <c r="BO409" i="1"/>
  <c r="BN409" i="1"/>
  <c r="BM409" i="1"/>
  <c r="BL409" i="1"/>
  <c r="BK409" i="1"/>
  <c r="BJ409" i="1"/>
  <c r="BI409" i="1"/>
  <c r="BF409" i="1"/>
  <c r="BE409" i="1"/>
  <c r="BD409" i="1"/>
  <c r="L409" i="1"/>
  <c r="I409" i="1"/>
  <c r="H409" i="1"/>
  <c r="E409" i="1"/>
  <c r="CH408" i="1"/>
  <c r="CG408" i="1"/>
  <c r="CF408" i="1"/>
  <c r="CE408" i="1"/>
  <c r="CD408" i="1"/>
  <c r="CC408" i="1"/>
  <c r="CB408" i="1"/>
  <c r="CA408" i="1"/>
  <c r="BZ408" i="1"/>
  <c r="BY408" i="1"/>
  <c r="BR408" i="1"/>
  <c r="BQ408" i="1"/>
  <c r="BP408" i="1"/>
  <c r="BO408" i="1"/>
  <c r="BN408" i="1"/>
  <c r="BM408" i="1"/>
  <c r="BL408" i="1"/>
  <c r="BK408" i="1"/>
  <c r="BJ408" i="1"/>
  <c r="BI408" i="1"/>
  <c r="BF408" i="1"/>
  <c r="BE408" i="1"/>
  <c r="BD408" i="1"/>
  <c r="L408" i="1"/>
  <c r="I408" i="1"/>
  <c r="H408" i="1"/>
  <c r="E408" i="1"/>
  <c r="CH407" i="1"/>
  <c r="CG407" i="1"/>
  <c r="CF407" i="1"/>
  <c r="CE407" i="1"/>
  <c r="CD407" i="1"/>
  <c r="CC407" i="1"/>
  <c r="CB407" i="1"/>
  <c r="CA407" i="1"/>
  <c r="BZ407" i="1"/>
  <c r="BY407" i="1"/>
  <c r="BR407" i="1"/>
  <c r="BQ407" i="1"/>
  <c r="BP407" i="1"/>
  <c r="BO407" i="1"/>
  <c r="BN407" i="1"/>
  <c r="BM407" i="1"/>
  <c r="BL407" i="1"/>
  <c r="BK407" i="1"/>
  <c r="BJ407" i="1"/>
  <c r="BI407" i="1"/>
  <c r="BF407" i="1"/>
  <c r="BE407" i="1"/>
  <c r="BD407" i="1"/>
  <c r="L407" i="1"/>
  <c r="I407" i="1"/>
  <c r="H407" i="1"/>
  <c r="E407" i="1"/>
  <c r="CH406" i="1"/>
  <c r="CG406" i="1"/>
  <c r="CF406" i="1"/>
  <c r="CE406" i="1"/>
  <c r="CD406" i="1"/>
  <c r="CC406" i="1"/>
  <c r="CB406" i="1"/>
  <c r="CA406" i="1"/>
  <c r="BZ406" i="1"/>
  <c r="BY406" i="1"/>
  <c r="BR406" i="1"/>
  <c r="BQ406" i="1"/>
  <c r="BP406" i="1"/>
  <c r="BO406" i="1"/>
  <c r="BN406" i="1"/>
  <c r="BM406" i="1"/>
  <c r="BL406" i="1"/>
  <c r="BK406" i="1"/>
  <c r="BJ406" i="1"/>
  <c r="BI406" i="1"/>
  <c r="BF406" i="1"/>
  <c r="BE406" i="1"/>
  <c r="BD406" i="1"/>
  <c r="L406" i="1"/>
  <c r="I406" i="1"/>
  <c r="H406" i="1"/>
  <c r="E406" i="1"/>
  <c r="CH405" i="1"/>
  <c r="CG405" i="1"/>
  <c r="CF405" i="1"/>
  <c r="CE405" i="1"/>
  <c r="CD405" i="1"/>
  <c r="CC405" i="1"/>
  <c r="CB405" i="1"/>
  <c r="CA405" i="1"/>
  <c r="BZ405" i="1"/>
  <c r="BY405" i="1"/>
  <c r="BR405" i="1"/>
  <c r="BQ405" i="1"/>
  <c r="BP405" i="1"/>
  <c r="BO405" i="1"/>
  <c r="BN405" i="1"/>
  <c r="BM405" i="1"/>
  <c r="BL405" i="1"/>
  <c r="BK405" i="1"/>
  <c r="BJ405" i="1"/>
  <c r="BI405" i="1"/>
  <c r="BF405" i="1"/>
  <c r="BE405" i="1"/>
  <c r="BD405" i="1"/>
  <c r="L405" i="1"/>
  <c r="I405" i="1"/>
  <c r="H405" i="1"/>
  <c r="E405" i="1"/>
  <c r="CH404" i="1"/>
  <c r="CG404" i="1"/>
  <c r="CF404" i="1"/>
  <c r="CE404" i="1"/>
  <c r="CD404" i="1"/>
  <c r="CC404" i="1"/>
  <c r="CB404" i="1"/>
  <c r="CA404" i="1"/>
  <c r="BZ404" i="1"/>
  <c r="BY404" i="1"/>
  <c r="BR404" i="1"/>
  <c r="BQ404" i="1"/>
  <c r="BP404" i="1"/>
  <c r="BO404" i="1"/>
  <c r="BN404" i="1"/>
  <c r="BM404" i="1"/>
  <c r="BL404" i="1"/>
  <c r="BK404" i="1"/>
  <c r="BJ404" i="1"/>
  <c r="BI404" i="1"/>
  <c r="BF404" i="1"/>
  <c r="BE404" i="1"/>
  <c r="BD404" i="1"/>
  <c r="L404" i="1"/>
  <c r="I404" i="1"/>
  <c r="H404" i="1"/>
  <c r="E404" i="1"/>
  <c r="CH403" i="1"/>
  <c r="CG403" i="1"/>
  <c r="CF403" i="1"/>
  <c r="CE403" i="1"/>
  <c r="CD403" i="1"/>
  <c r="CC403" i="1"/>
  <c r="CB403" i="1"/>
  <c r="CA403" i="1"/>
  <c r="BZ403" i="1"/>
  <c r="BY403" i="1"/>
  <c r="BR403" i="1"/>
  <c r="BQ403" i="1"/>
  <c r="BP403" i="1"/>
  <c r="BO403" i="1"/>
  <c r="BN403" i="1"/>
  <c r="BM403" i="1"/>
  <c r="BL403" i="1"/>
  <c r="BK403" i="1"/>
  <c r="BJ403" i="1"/>
  <c r="BI403" i="1"/>
  <c r="BF403" i="1"/>
  <c r="BE403" i="1"/>
  <c r="BD403" i="1"/>
  <c r="L403" i="1"/>
  <c r="I403" i="1"/>
  <c r="H403" i="1"/>
  <c r="E403" i="1"/>
  <c r="CH402" i="1"/>
  <c r="CG402" i="1"/>
  <c r="CF402" i="1"/>
  <c r="CE402" i="1"/>
  <c r="CD402" i="1"/>
  <c r="CC402" i="1"/>
  <c r="CB402" i="1"/>
  <c r="CA402" i="1"/>
  <c r="BZ402" i="1"/>
  <c r="BY402" i="1"/>
  <c r="BR402" i="1"/>
  <c r="BQ402" i="1"/>
  <c r="BP402" i="1"/>
  <c r="BO402" i="1"/>
  <c r="BN402" i="1"/>
  <c r="BM402" i="1"/>
  <c r="BL402" i="1"/>
  <c r="BK402" i="1"/>
  <c r="BJ402" i="1"/>
  <c r="BI402" i="1"/>
  <c r="BF402" i="1"/>
  <c r="BE402" i="1"/>
  <c r="BD402" i="1"/>
  <c r="L402" i="1"/>
  <c r="I402" i="1"/>
  <c r="H402" i="1"/>
  <c r="E402" i="1"/>
  <c r="CH401" i="1"/>
  <c r="CG401" i="1"/>
  <c r="CF401" i="1"/>
  <c r="CE401" i="1"/>
  <c r="CD401" i="1"/>
  <c r="CC401" i="1"/>
  <c r="CB401" i="1"/>
  <c r="CA401" i="1"/>
  <c r="BZ401" i="1"/>
  <c r="BY401" i="1"/>
  <c r="BR401" i="1"/>
  <c r="BQ401" i="1"/>
  <c r="BP401" i="1"/>
  <c r="BO401" i="1"/>
  <c r="BN401" i="1"/>
  <c r="BM401" i="1"/>
  <c r="BL401" i="1"/>
  <c r="BK401" i="1"/>
  <c r="BJ401" i="1"/>
  <c r="BI401" i="1"/>
  <c r="BF401" i="1"/>
  <c r="BE401" i="1"/>
  <c r="BD401" i="1"/>
  <c r="L401" i="1"/>
  <c r="I401" i="1"/>
  <c r="H401" i="1"/>
  <c r="E401" i="1"/>
  <c r="CH400" i="1"/>
  <c r="CG400" i="1"/>
  <c r="CF400" i="1"/>
  <c r="CE400" i="1"/>
  <c r="CD400" i="1"/>
  <c r="CC400" i="1"/>
  <c r="CB400" i="1"/>
  <c r="CA400" i="1"/>
  <c r="BZ400" i="1"/>
  <c r="BY400" i="1"/>
  <c r="BR400" i="1"/>
  <c r="BQ400" i="1"/>
  <c r="BP400" i="1"/>
  <c r="BO400" i="1"/>
  <c r="BN400" i="1"/>
  <c r="BM400" i="1"/>
  <c r="BL400" i="1"/>
  <c r="BK400" i="1"/>
  <c r="BJ400" i="1"/>
  <c r="BI400" i="1"/>
  <c r="BF400" i="1"/>
  <c r="BE400" i="1"/>
  <c r="BD400" i="1"/>
  <c r="L400" i="1"/>
  <c r="I400" i="1"/>
  <c r="H400" i="1"/>
  <c r="E400" i="1"/>
  <c r="CH399" i="1"/>
  <c r="CG399" i="1"/>
  <c r="CF399" i="1"/>
  <c r="CE399" i="1"/>
  <c r="CD399" i="1"/>
  <c r="CC399" i="1"/>
  <c r="CB399" i="1"/>
  <c r="CA399" i="1"/>
  <c r="BZ399" i="1"/>
  <c r="BY399" i="1"/>
  <c r="BR399" i="1"/>
  <c r="BQ399" i="1"/>
  <c r="BP399" i="1"/>
  <c r="BO399" i="1"/>
  <c r="BN399" i="1"/>
  <c r="BM399" i="1"/>
  <c r="BL399" i="1"/>
  <c r="BK399" i="1"/>
  <c r="BJ399" i="1"/>
  <c r="BI399" i="1"/>
  <c r="BF399" i="1"/>
  <c r="BE399" i="1"/>
  <c r="BD399" i="1"/>
  <c r="L399" i="1"/>
  <c r="I399" i="1"/>
  <c r="H399" i="1"/>
  <c r="E399" i="1"/>
  <c r="CH398" i="1"/>
  <c r="CG398" i="1"/>
  <c r="CF398" i="1"/>
  <c r="CE398" i="1"/>
  <c r="CD398" i="1"/>
  <c r="CC398" i="1"/>
  <c r="CB398" i="1"/>
  <c r="CA398" i="1"/>
  <c r="BZ398" i="1"/>
  <c r="BY398" i="1"/>
  <c r="BX398" i="1"/>
  <c r="BR398" i="1"/>
  <c r="BQ398" i="1"/>
  <c r="BP398" i="1"/>
  <c r="BO398" i="1"/>
  <c r="BN398" i="1"/>
  <c r="BM398" i="1"/>
  <c r="BL398" i="1"/>
  <c r="BK398" i="1"/>
  <c r="BJ398" i="1"/>
  <c r="BI398" i="1"/>
  <c r="BF398" i="1"/>
  <c r="BE398" i="1"/>
  <c r="BD398" i="1"/>
  <c r="L398" i="1"/>
  <c r="I398" i="1"/>
  <c r="H398" i="1"/>
  <c r="E398" i="1"/>
  <c r="CH397" i="1"/>
  <c r="CG397" i="1"/>
  <c r="CF397" i="1"/>
  <c r="CE397" i="1"/>
  <c r="CD397" i="1"/>
  <c r="CC397" i="1"/>
  <c r="CB397" i="1"/>
  <c r="CA397" i="1"/>
  <c r="BZ397" i="1"/>
  <c r="BY397" i="1"/>
  <c r="BR397" i="1"/>
  <c r="BQ397" i="1"/>
  <c r="BP397" i="1"/>
  <c r="BO397" i="1"/>
  <c r="BN397" i="1"/>
  <c r="BM397" i="1"/>
  <c r="BL397" i="1"/>
  <c r="BK397" i="1"/>
  <c r="BJ397" i="1"/>
  <c r="BI397" i="1"/>
  <c r="BF397" i="1"/>
  <c r="BE397" i="1"/>
  <c r="BD397" i="1"/>
  <c r="L397" i="1"/>
  <c r="I397" i="1"/>
  <c r="H397" i="1"/>
  <c r="E397" i="1"/>
  <c r="CH396" i="1"/>
  <c r="CG396" i="1"/>
  <c r="CF396" i="1"/>
  <c r="CE396" i="1"/>
  <c r="CD396" i="1"/>
  <c r="CC396" i="1"/>
  <c r="CB396" i="1"/>
  <c r="CA396" i="1"/>
  <c r="BZ396" i="1"/>
  <c r="BY396" i="1"/>
  <c r="BR396" i="1"/>
  <c r="BQ396" i="1"/>
  <c r="BP396" i="1"/>
  <c r="BO396" i="1"/>
  <c r="BN396" i="1"/>
  <c r="BM396" i="1"/>
  <c r="BL396" i="1"/>
  <c r="BK396" i="1"/>
  <c r="BJ396" i="1"/>
  <c r="BI396" i="1"/>
  <c r="BF396" i="1"/>
  <c r="BE396" i="1"/>
  <c r="BD396" i="1"/>
  <c r="L396" i="1"/>
  <c r="I396" i="1"/>
  <c r="H396" i="1"/>
  <c r="E396" i="1"/>
  <c r="CH395" i="1"/>
  <c r="CG395" i="1"/>
  <c r="CF395" i="1"/>
  <c r="CE395" i="1"/>
  <c r="CD395" i="1"/>
  <c r="CC395" i="1"/>
  <c r="CB395" i="1"/>
  <c r="CA395" i="1"/>
  <c r="BZ395" i="1"/>
  <c r="BY395" i="1"/>
  <c r="BR395" i="1"/>
  <c r="BQ395" i="1"/>
  <c r="BP395" i="1"/>
  <c r="BO395" i="1"/>
  <c r="BN395" i="1"/>
  <c r="BM395" i="1"/>
  <c r="BL395" i="1"/>
  <c r="BK395" i="1"/>
  <c r="BJ395" i="1"/>
  <c r="BI395" i="1"/>
  <c r="BF395" i="1"/>
  <c r="BE395" i="1"/>
  <c r="BD395" i="1"/>
  <c r="L395" i="1"/>
  <c r="I395" i="1"/>
  <c r="H395" i="1"/>
  <c r="E395" i="1"/>
  <c r="CH394" i="1"/>
  <c r="CG394" i="1"/>
  <c r="CF394" i="1"/>
  <c r="CE394" i="1"/>
  <c r="CD394" i="1"/>
  <c r="CC394" i="1"/>
  <c r="CB394" i="1"/>
  <c r="CA394" i="1"/>
  <c r="BZ394" i="1"/>
  <c r="BY394" i="1"/>
  <c r="BR394" i="1"/>
  <c r="BQ394" i="1"/>
  <c r="BP394" i="1"/>
  <c r="BO394" i="1"/>
  <c r="BN394" i="1"/>
  <c r="BM394" i="1"/>
  <c r="BL394" i="1"/>
  <c r="BK394" i="1"/>
  <c r="BJ394" i="1"/>
  <c r="BI394" i="1"/>
  <c r="BF394" i="1"/>
  <c r="BE394" i="1"/>
  <c r="BD394" i="1"/>
  <c r="L394" i="1"/>
  <c r="I394" i="1"/>
  <c r="H394" i="1"/>
  <c r="E394" i="1"/>
  <c r="CH393" i="1"/>
  <c r="CG393" i="1"/>
  <c r="CF393" i="1"/>
  <c r="CE393" i="1"/>
  <c r="CD393" i="1"/>
  <c r="CC393" i="1"/>
  <c r="CB393" i="1"/>
  <c r="CA393" i="1"/>
  <c r="BZ393" i="1"/>
  <c r="BY393" i="1"/>
  <c r="BR393" i="1"/>
  <c r="BQ393" i="1"/>
  <c r="BP393" i="1"/>
  <c r="BO393" i="1"/>
  <c r="BN393" i="1"/>
  <c r="BM393" i="1"/>
  <c r="BL393" i="1"/>
  <c r="BK393" i="1"/>
  <c r="BJ393" i="1"/>
  <c r="BI393" i="1"/>
  <c r="BF393" i="1"/>
  <c r="BE393" i="1"/>
  <c r="BD393" i="1"/>
  <c r="L393" i="1"/>
  <c r="I393" i="1"/>
  <c r="H393" i="1"/>
  <c r="E393" i="1"/>
  <c r="CH392" i="1"/>
  <c r="CG392" i="1"/>
  <c r="CF392" i="1"/>
  <c r="CE392" i="1"/>
  <c r="CD392" i="1"/>
  <c r="CC392" i="1"/>
  <c r="CB392" i="1"/>
  <c r="CA392" i="1"/>
  <c r="BZ392" i="1"/>
  <c r="BY392" i="1"/>
  <c r="BR392" i="1"/>
  <c r="BQ392" i="1"/>
  <c r="BP392" i="1"/>
  <c r="BO392" i="1"/>
  <c r="BN392" i="1"/>
  <c r="BM392" i="1"/>
  <c r="BL392" i="1"/>
  <c r="BK392" i="1"/>
  <c r="BJ392" i="1"/>
  <c r="BI392" i="1"/>
  <c r="BF392" i="1"/>
  <c r="BE392" i="1"/>
  <c r="BD392" i="1"/>
  <c r="L392" i="1"/>
  <c r="I392" i="1"/>
  <c r="H392" i="1"/>
  <c r="E392" i="1"/>
  <c r="CH391" i="1"/>
  <c r="CG391" i="1"/>
  <c r="CF391" i="1"/>
  <c r="CE391" i="1"/>
  <c r="CD391" i="1"/>
  <c r="CC391" i="1"/>
  <c r="CB391" i="1"/>
  <c r="CA391" i="1"/>
  <c r="BZ391" i="1"/>
  <c r="BY391" i="1"/>
  <c r="BR391" i="1"/>
  <c r="BQ391" i="1"/>
  <c r="BP391" i="1"/>
  <c r="BO391" i="1"/>
  <c r="BN391" i="1"/>
  <c r="BM391" i="1"/>
  <c r="BL391" i="1"/>
  <c r="BK391" i="1"/>
  <c r="BJ391" i="1"/>
  <c r="BI391" i="1"/>
  <c r="BF391" i="1"/>
  <c r="BE391" i="1"/>
  <c r="BD391" i="1"/>
  <c r="L391" i="1"/>
  <c r="I391" i="1"/>
  <c r="H391" i="1"/>
  <c r="E391" i="1"/>
  <c r="CH390" i="1"/>
  <c r="CG390" i="1"/>
  <c r="CF390" i="1"/>
  <c r="CE390" i="1"/>
  <c r="CD390" i="1"/>
  <c r="CC390" i="1"/>
  <c r="CB390" i="1"/>
  <c r="CA390" i="1"/>
  <c r="BZ390" i="1"/>
  <c r="BY390" i="1"/>
  <c r="BR390" i="1"/>
  <c r="BQ390" i="1"/>
  <c r="BP390" i="1"/>
  <c r="BO390" i="1"/>
  <c r="BN390" i="1"/>
  <c r="BM390" i="1"/>
  <c r="BL390" i="1"/>
  <c r="BK390" i="1"/>
  <c r="BJ390" i="1"/>
  <c r="BI390" i="1"/>
  <c r="BF390" i="1"/>
  <c r="BE390" i="1"/>
  <c r="BD390" i="1"/>
  <c r="L390" i="1"/>
  <c r="I390" i="1"/>
  <c r="H390" i="1"/>
  <c r="E390" i="1"/>
  <c r="CH389" i="1"/>
  <c r="CG389" i="1"/>
  <c r="CF389" i="1"/>
  <c r="CE389" i="1"/>
  <c r="CD389" i="1"/>
  <c r="CC389" i="1"/>
  <c r="CB389" i="1"/>
  <c r="CA389" i="1"/>
  <c r="BZ389" i="1"/>
  <c r="BY389" i="1"/>
  <c r="BR389" i="1"/>
  <c r="BQ389" i="1"/>
  <c r="BP389" i="1"/>
  <c r="BO389" i="1"/>
  <c r="BN389" i="1"/>
  <c r="BM389" i="1"/>
  <c r="BL389" i="1"/>
  <c r="BK389" i="1"/>
  <c r="BJ389" i="1"/>
  <c r="BI389" i="1"/>
  <c r="BF389" i="1"/>
  <c r="BE389" i="1"/>
  <c r="BD389" i="1"/>
  <c r="L389" i="1"/>
  <c r="I389" i="1"/>
  <c r="H389" i="1"/>
  <c r="E389" i="1"/>
  <c r="CH388" i="1"/>
  <c r="CG388" i="1"/>
  <c r="CF388" i="1"/>
  <c r="CE388" i="1"/>
  <c r="CD388" i="1"/>
  <c r="CC388" i="1"/>
  <c r="CB388" i="1"/>
  <c r="CA388" i="1"/>
  <c r="BZ388" i="1"/>
  <c r="BY388" i="1"/>
  <c r="BR388" i="1"/>
  <c r="BQ388" i="1"/>
  <c r="BP388" i="1"/>
  <c r="BO388" i="1"/>
  <c r="BN388" i="1"/>
  <c r="BM388" i="1"/>
  <c r="BL388" i="1"/>
  <c r="BK388" i="1"/>
  <c r="BJ388" i="1"/>
  <c r="BI388" i="1"/>
  <c r="BF388" i="1"/>
  <c r="BE388" i="1"/>
  <c r="BD388" i="1"/>
  <c r="L388" i="1"/>
  <c r="I388" i="1"/>
  <c r="H388" i="1"/>
  <c r="E388" i="1"/>
  <c r="CH387" i="1"/>
  <c r="CG387" i="1"/>
  <c r="CF387" i="1"/>
  <c r="CE387" i="1"/>
  <c r="CD387" i="1"/>
  <c r="CC387" i="1"/>
  <c r="CB387" i="1"/>
  <c r="CA387" i="1"/>
  <c r="BZ387" i="1"/>
  <c r="BY387" i="1"/>
  <c r="BR387" i="1"/>
  <c r="BQ387" i="1"/>
  <c r="BP387" i="1"/>
  <c r="BO387" i="1"/>
  <c r="BN387" i="1"/>
  <c r="BM387" i="1"/>
  <c r="BL387" i="1"/>
  <c r="BK387" i="1"/>
  <c r="BJ387" i="1"/>
  <c r="BI387" i="1"/>
  <c r="BF387" i="1"/>
  <c r="BE387" i="1"/>
  <c r="BD387" i="1"/>
  <c r="L387" i="1"/>
  <c r="I387" i="1"/>
  <c r="H387" i="1"/>
  <c r="E387" i="1"/>
  <c r="CH386" i="1"/>
  <c r="CG386" i="1"/>
  <c r="CF386" i="1"/>
  <c r="CE386" i="1"/>
  <c r="CD386" i="1"/>
  <c r="CC386" i="1"/>
  <c r="CB386" i="1"/>
  <c r="CA386" i="1"/>
  <c r="BZ386" i="1"/>
  <c r="BY386" i="1"/>
  <c r="BR386" i="1"/>
  <c r="BQ386" i="1"/>
  <c r="BP386" i="1"/>
  <c r="BO386" i="1"/>
  <c r="BN386" i="1"/>
  <c r="BM386" i="1"/>
  <c r="BL386" i="1"/>
  <c r="BK386" i="1"/>
  <c r="BJ386" i="1"/>
  <c r="BI386" i="1"/>
  <c r="BF386" i="1"/>
  <c r="BE386" i="1"/>
  <c r="BD386" i="1"/>
  <c r="L386" i="1"/>
  <c r="I386" i="1"/>
  <c r="H386" i="1"/>
  <c r="E386" i="1"/>
  <c r="CH385" i="1"/>
  <c r="CG385" i="1"/>
  <c r="CF385" i="1"/>
  <c r="CE385" i="1"/>
  <c r="CD385" i="1"/>
  <c r="CC385" i="1"/>
  <c r="CB385" i="1"/>
  <c r="CA385" i="1"/>
  <c r="BZ385" i="1"/>
  <c r="BY385" i="1"/>
  <c r="BR385" i="1"/>
  <c r="BQ385" i="1"/>
  <c r="BP385" i="1"/>
  <c r="BO385" i="1"/>
  <c r="BN385" i="1"/>
  <c r="BM385" i="1"/>
  <c r="BL385" i="1"/>
  <c r="BK385" i="1"/>
  <c r="BJ385" i="1"/>
  <c r="BI385" i="1"/>
  <c r="BF385" i="1"/>
  <c r="BE385" i="1"/>
  <c r="BD385" i="1"/>
  <c r="L385" i="1"/>
  <c r="I385" i="1"/>
  <c r="H385" i="1"/>
  <c r="E385" i="1"/>
  <c r="CH384" i="1"/>
  <c r="CG384" i="1"/>
  <c r="CF384" i="1"/>
  <c r="CE384" i="1"/>
  <c r="CD384" i="1"/>
  <c r="CC384" i="1"/>
  <c r="CB384" i="1"/>
  <c r="CA384" i="1"/>
  <c r="BZ384" i="1"/>
  <c r="BY384" i="1"/>
  <c r="BR384" i="1"/>
  <c r="BQ384" i="1"/>
  <c r="BP384" i="1"/>
  <c r="BO384" i="1"/>
  <c r="BN384" i="1"/>
  <c r="BM384" i="1"/>
  <c r="BL384" i="1"/>
  <c r="BK384" i="1"/>
  <c r="BJ384" i="1"/>
  <c r="BI384" i="1"/>
  <c r="BF384" i="1"/>
  <c r="BE384" i="1"/>
  <c r="BD384" i="1"/>
  <c r="L384" i="1"/>
  <c r="I384" i="1"/>
  <c r="H384" i="1"/>
  <c r="E384" i="1"/>
  <c r="CH383" i="1"/>
  <c r="CG383" i="1"/>
  <c r="CF383" i="1"/>
  <c r="CE383" i="1"/>
  <c r="CD383" i="1"/>
  <c r="CC383" i="1"/>
  <c r="CB383" i="1"/>
  <c r="CA383" i="1"/>
  <c r="BZ383" i="1"/>
  <c r="BY383" i="1"/>
  <c r="BR383" i="1"/>
  <c r="BQ383" i="1"/>
  <c r="BP383" i="1"/>
  <c r="BO383" i="1"/>
  <c r="BN383" i="1"/>
  <c r="BM383" i="1"/>
  <c r="BL383" i="1"/>
  <c r="BK383" i="1"/>
  <c r="BJ383" i="1"/>
  <c r="BI383" i="1"/>
  <c r="BF383" i="1"/>
  <c r="BE383" i="1"/>
  <c r="BD383" i="1"/>
  <c r="L383" i="1"/>
  <c r="I383" i="1"/>
  <c r="H383" i="1"/>
  <c r="E383" i="1"/>
  <c r="CH382" i="1"/>
  <c r="CG382" i="1"/>
  <c r="CF382" i="1"/>
  <c r="CE382" i="1"/>
  <c r="CD382" i="1"/>
  <c r="CC382" i="1"/>
  <c r="CB382" i="1"/>
  <c r="CA382" i="1"/>
  <c r="BZ382" i="1"/>
  <c r="BY382" i="1"/>
  <c r="BR382" i="1"/>
  <c r="BQ382" i="1"/>
  <c r="BP382" i="1"/>
  <c r="BO382" i="1"/>
  <c r="BN382" i="1"/>
  <c r="BM382" i="1"/>
  <c r="BL382" i="1"/>
  <c r="BK382" i="1"/>
  <c r="BJ382" i="1"/>
  <c r="BI382" i="1"/>
  <c r="BF382" i="1"/>
  <c r="BE382" i="1"/>
  <c r="BD382" i="1"/>
  <c r="L382" i="1"/>
  <c r="I382" i="1"/>
  <c r="H382" i="1"/>
  <c r="E382" i="1"/>
  <c r="CH381" i="1"/>
  <c r="CG381" i="1"/>
  <c r="CF381" i="1"/>
  <c r="CE381" i="1"/>
  <c r="CD381" i="1"/>
  <c r="CC381" i="1"/>
  <c r="CB381" i="1"/>
  <c r="CA381" i="1"/>
  <c r="BZ381" i="1"/>
  <c r="BY381" i="1"/>
  <c r="BR381" i="1"/>
  <c r="BQ381" i="1"/>
  <c r="BP381" i="1"/>
  <c r="BO381" i="1"/>
  <c r="BN381" i="1"/>
  <c r="BM381" i="1"/>
  <c r="BL381" i="1"/>
  <c r="BK381" i="1"/>
  <c r="BJ381" i="1"/>
  <c r="BI381" i="1"/>
  <c r="BF381" i="1"/>
  <c r="BE381" i="1"/>
  <c r="BD381" i="1"/>
  <c r="L381" i="1"/>
  <c r="I381" i="1"/>
  <c r="H381" i="1"/>
  <c r="E381" i="1"/>
  <c r="CH380" i="1"/>
  <c r="CG380" i="1"/>
  <c r="CF380" i="1"/>
  <c r="CE380" i="1"/>
  <c r="CD380" i="1"/>
  <c r="CC380" i="1"/>
  <c r="CB380" i="1"/>
  <c r="CA380" i="1"/>
  <c r="BZ380" i="1"/>
  <c r="BY380" i="1"/>
  <c r="BR380" i="1"/>
  <c r="BQ380" i="1"/>
  <c r="BP380" i="1"/>
  <c r="BO380" i="1"/>
  <c r="BN380" i="1"/>
  <c r="BM380" i="1"/>
  <c r="BL380" i="1"/>
  <c r="BK380" i="1"/>
  <c r="BJ380" i="1"/>
  <c r="BI380" i="1"/>
  <c r="BF380" i="1"/>
  <c r="BE380" i="1"/>
  <c r="BD380" i="1"/>
  <c r="L380" i="1"/>
  <c r="I380" i="1"/>
  <c r="H380" i="1"/>
  <c r="E380" i="1"/>
  <c r="CH379" i="1"/>
  <c r="CG379" i="1"/>
  <c r="CF379" i="1"/>
  <c r="CE379" i="1"/>
  <c r="CD379" i="1"/>
  <c r="CC379" i="1"/>
  <c r="CB379" i="1"/>
  <c r="CA379" i="1"/>
  <c r="BZ379" i="1"/>
  <c r="BY379" i="1"/>
  <c r="BR379" i="1"/>
  <c r="BQ379" i="1"/>
  <c r="BP379" i="1"/>
  <c r="BO379" i="1"/>
  <c r="BN379" i="1"/>
  <c r="BM379" i="1"/>
  <c r="BL379" i="1"/>
  <c r="BK379" i="1"/>
  <c r="BJ379" i="1"/>
  <c r="BI379" i="1"/>
  <c r="BF379" i="1"/>
  <c r="BE379" i="1"/>
  <c r="BD379" i="1"/>
  <c r="L379" i="1"/>
  <c r="I379" i="1"/>
  <c r="H379" i="1"/>
  <c r="E379" i="1"/>
  <c r="CH378" i="1"/>
  <c r="CG378" i="1"/>
  <c r="CF378" i="1"/>
  <c r="CE378" i="1"/>
  <c r="CD378" i="1"/>
  <c r="CC378" i="1"/>
  <c r="CB378" i="1"/>
  <c r="CA378" i="1"/>
  <c r="BZ378" i="1"/>
  <c r="BY378" i="1"/>
  <c r="BR378" i="1"/>
  <c r="BQ378" i="1"/>
  <c r="BP378" i="1"/>
  <c r="BO378" i="1"/>
  <c r="BN378" i="1"/>
  <c r="BM378" i="1"/>
  <c r="BL378" i="1"/>
  <c r="BK378" i="1"/>
  <c r="BJ378" i="1"/>
  <c r="BI378" i="1"/>
  <c r="BF378" i="1"/>
  <c r="BE378" i="1"/>
  <c r="BD378" i="1"/>
  <c r="L378" i="1"/>
  <c r="I378" i="1"/>
  <c r="H378" i="1"/>
  <c r="E378" i="1"/>
  <c r="CH377" i="1"/>
  <c r="CG377" i="1"/>
  <c r="CF377" i="1"/>
  <c r="CE377" i="1"/>
  <c r="CD377" i="1"/>
  <c r="CC377" i="1"/>
  <c r="CB377" i="1"/>
  <c r="CA377" i="1"/>
  <c r="BZ377" i="1"/>
  <c r="BY377" i="1"/>
  <c r="BR377" i="1"/>
  <c r="BQ377" i="1"/>
  <c r="BP377" i="1"/>
  <c r="BO377" i="1"/>
  <c r="BN377" i="1"/>
  <c r="BM377" i="1"/>
  <c r="BL377" i="1"/>
  <c r="BK377" i="1"/>
  <c r="BJ377" i="1"/>
  <c r="BI377" i="1"/>
  <c r="BF377" i="1"/>
  <c r="BE377" i="1"/>
  <c r="BD377" i="1"/>
  <c r="L377" i="1"/>
  <c r="I377" i="1"/>
  <c r="H377" i="1"/>
  <c r="E377" i="1"/>
  <c r="CH376" i="1"/>
  <c r="CG376" i="1"/>
  <c r="CF376" i="1"/>
  <c r="CE376" i="1"/>
  <c r="CD376" i="1"/>
  <c r="CC376" i="1"/>
  <c r="CB376" i="1"/>
  <c r="CA376" i="1"/>
  <c r="BZ376" i="1"/>
  <c r="BY376" i="1"/>
  <c r="BR376" i="1"/>
  <c r="BQ376" i="1"/>
  <c r="BP376" i="1"/>
  <c r="BO376" i="1"/>
  <c r="BN376" i="1"/>
  <c r="BM376" i="1"/>
  <c r="BL376" i="1"/>
  <c r="BK376" i="1"/>
  <c r="BJ376" i="1"/>
  <c r="BI376" i="1"/>
  <c r="BF376" i="1"/>
  <c r="BE376" i="1"/>
  <c r="BD376" i="1"/>
  <c r="L376" i="1"/>
  <c r="I376" i="1"/>
  <c r="H376" i="1"/>
  <c r="E376" i="1"/>
  <c r="CH375" i="1"/>
  <c r="CG375" i="1"/>
  <c r="CF375" i="1"/>
  <c r="CE375" i="1"/>
  <c r="CD375" i="1"/>
  <c r="CC375" i="1"/>
  <c r="CB375" i="1"/>
  <c r="CA375" i="1"/>
  <c r="BZ375" i="1"/>
  <c r="BY375" i="1"/>
  <c r="BR375" i="1"/>
  <c r="BQ375" i="1"/>
  <c r="BP375" i="1"/>
  <c r="BO375" i="1"/>
  <c r="BN375" i="1"/>
  <c r="BM375" i="1"/>
  <c r="BL375" i="1"/>
  <c r="BK375" i="1"/>
  <c r="BJ375" i="1"/>
  <c r="BI375" i="1"/>
  <c r="BF375" i="1"/>
  <c r="BE375" i="1"/>
  <c r="BD375" i="1"/>
  <c r="L375" i="1"/>
  <c r="I375" i="1"/>
  <c r="H375" i="1"/>
  <c r="E375" i="1"/>
  <c r="CH374" i="1"/>
  <c r="CG374" i="1"/>
  <c r="CF374" i="1"/>
  <c r="CE374" i="1"/>
  <c r="CD374" i="1"/>
  <c r="CC374" i="1"/>
  <c r="CB374" i="1"/>
  <c r="CA374" i="1"/>
  <c r="BZ374" i="1"/>
  <c r="BY374" i="1"/>
  <c r="BR374" i="1"/>
  <c r="BQ374" i="1"/>
  <c r="BP374" i="1"/>
  <c r="BO374" i="1"/>
  <c r="BN374" i="1"/>
  <c r="BM374" i="1"/>
  <c r="BL374" i="1"/>
  <c r="BK374" i="1"/>
  <c r="BJ374" i="1"/>
  <c r="BI374" i="1"/>
  <c r="BF374" i="1"/>
  <c r="BE374" i="1"/>
  <c r="BD374" i="1"/>
  <c r="L374" i="1"/>
  <c r="I374" i="1"/>
  <c r="H374" i="1"/>
  <c r="E374" i="1"/>
  <c r="CH373" i="1"/>
  <c r="CG373" i="1"/>
  <c r="CF373" i="1"/>
  <c r="CE373" i="1"/>
  <c r="CD373" i="1"/>
  <c r="CC373" i="1"/>
  <c r="CB373" i="1"/>
  <c r="CA373" i="1"/>
  <c r="BZ373" i="1"/>
  <c r="BY373" i="1"/>
  <c r="BR373" i="1"/>
  <c r="BQ373" i="1"/>
  <c r="BP373" i="1"/>
  <c r="BO373" i="1"/>
  <c r="BN373" i="1"/>
  <c r="BM373" i="1"/>
  <c r="BL373" i="1"/>
  <c r="BK373" i="1"/>
  <c r="BJ373" i="1"/>
  <c r="BI373" i="1"/>
  <c r="BF373" i="1"/>
  <c r="BE373" i="1"/>
  <c r="BD373" i="1"/>
  <c r="L373" i="1"/>
  <c r="I373" i="1"/>
  <c r="H373" i="1"/>
  <c r="E373" i="1"/>
  <c r="CH372" i="1"/>
  <c r="CG372" i="1"/>
  <c r="CF372" i="1"/>
  <c r="CE372" i="1"/>
  <c r="CD372" i="1"/>
  <c r="CC372" i="1"/>
  <c r="CB372" i="1"/>
  <c r="CA372" i="1"/>
  <c r="BZ372" i="1"/>
  <c r="BY372" i="1"/>
  <c r="BR372" i="1"/>
  <c r="BQ372" i="1"/>
  <c r="BP372" i="1"/>
  <c r="BO372" i="1"/>
  <c r="BN372" i="1"/>
  <c r="BM372" i="1"/>
  <c r="BL372" i="1"/>
  <c r="BK372" i="1"/>
  <c r="BJ372" i="1"/>
  <c r="BI372" i="1"/>
  <c r="BF372" i="1"/>
  <c r="BE372" i="1"/>
  <c r="BD372" i="1"/>
  <c r="L372" i="1"/>
  <c r="I372" i="1"/>
  <c r="H372" i="1"/>
  <c r="E372" i="1"/>
  <c r="CH371" i="1"/>
  <c r="CG371" i="1"/>
  <c r="CF371" i="1"/>
  <c r="CE371" i="1"/>
  <c r="CD371" i="1"/>
  <c r="CC371" i="1"/>
  <c r="CB371" i="1"/>
  <c r="CA371" i="1"/>
  <c r="BZ371" i="1"/>
  <c r="BY371" i="1"/>
  <c r="BR371" i="1"/>
  <c r="BQ371" i="1"/>
  <c r="BP371" i="1"/>
  <c r="BO371" i="1"/>
  <c r="BN371" i="1"/>
  <c r="BM371" i="1"/>
  <c r="BL371" i="1"/>
  <c r="BK371" i="1"/>
  <c r="BJ371" i="1"/>
  <c r="BI371" i="1"/>
  <c r="BF371" i="1"/>
  <c r="BE371" i="1"/>
  <c r="BD371" i="1"/>
  <c r="L371" i="1"/>
  <c r="I371" i="1"/>
  <c r="H371" i="1"/>
  <c r="E371" i="1"/>
  <c r="CH370" i="1"/>
  <c r="CG370" i="1"/>
  <c r="CF370" i="1"/>
  <c r="CE370" i="1"/>
  <c r="CD370" i="1"/>
  <c r="CC370" i="1"/>
  <c r="CB370" i="1"/>
  <c r="CA370" i="1"/>
  <c r="BZ370" i="1"/>
  <c r="BY370" i="1"/>
  <c r="BR370" i="1"/>
  <c r="BQ370" i="1"/>
  <c r="BP370" i="1"/>
  <c r="BO370" i="1"/>
  <c r="BN370" i="1"/>
  <c r="BM370" i="1"/>
  <c r="BL370" i="1"/>
  <c r="BK370" i="1"/>
  <c r="BJ370" i="1"/>
  <c r="BI370" i="1"/>
  <c r="BF370" i="1"/>
  <c r="BE370" i="1"/>
  <c r="BD370" i="1"/>
  <c r="L370" i="1"/>
  <c r="I370" i="1"/>
  <c r="H370" i="1"/>
  <c r="E370" i="1"/>
  <c r="CH369" i="1"/>
  <c r="CG369" i="1"/>
  <c r="CF369" i="1"/>
  <c r="CE369" i="1"/>
  <c r="CD369" i="1"/>
  <c r="CC369" i="1"/>
  <c r="CB369" i="1"/>
  <c r="CA369" i="1"/>
  <c r="BZ369" i="1"/>
  <c r="BY369" i="1"/>
  <c r="BR369" i="1"/>
  <c r="BQ369" i="1"/>
  <c r="BP369" i="1"/>
  <c r="BO369" i="1"/>
  <c r="BN369" i="1"/>
  <c r="BM369" i="1"/>
  <c r="BL369" i="1"/>
  <c r="BK369" i="1"/>
  <c r="BJ369" i="1"/>
  <c r="BI369" i="1"/>
  <c r="BF369" i="1"/>
  <c r="BE369" i="1"/>
  <c r="BD369" i="1"/>
  <c r="L369" i="1"/>
  <c r="I369" i="1"/>
  <c r="H369" i="1"/>
  <c r="E369" i="1"/>
  <c r="CH368" i="1"/>
  <c r="CG368" i="1"/>
  <c r="CF368" i="1"/>
  <c r="CE368" i="1"/>
  <c r="CD368" i="1"/>
  <c r="CC368" i="1"/>
  <c r="CB368" i="1"/>
  <c r="CA368" i="1"/>
  <c r="BZ368" i="1"/>
  <c r="BY368" i="1"/>
  <c r="BR368" i="1"/>
  <c r="BQ368" i="1"/>
  <c r="BP368" i="1"/>
  <c r="BO368" i="1"/>
  <c r="BN368" i="1"/>
  <c r="BM368" i="1"/>
  <c r="BL368" i="1"/>
  <c r="BK368" i="1"/>
  <c r="BJ368" i="1"/>
  <c r="BI368" i="1"/>
  <c r="BF368" i="1"/>
  <c r="BE368" i="1"/>
  <c r="BD368" i="1"/>
  <c r="L368" i="1"/>
  <c r="I368" i="1"/>
  <c r="H368" i="1"/>
  <c r="E368" i="1"/>
  <c r="CH367" i="1"/>
  <c r="CG367" i="1"/>
  <c r="CF367" i="1"/>
  <c r="CE367" i="1"/>
  <c r="CD367" i="1"/>
  <c r="CC367" i="1"/>
  <c r="CB367" i="1"/>
  <c r="CA367" i="1"/>
  <c r="BZ367" i="1"/>
  <c r="BY367" i="1"/>
  <c r="BR367" i="1"/>
  <c r="BQ367" i="1"/>
  <c r="BP367" i="1"/>
  <c r="BO367" i="1"/>
  <c r="BN367" i="1"/>
  <c r="BM367" i="1"/>
  <c r="BL367" i="1"/>
  <c r="BK367" i="1"/>
  <c r="BJ367" i="1"/>
  <c r="BI367" i="1"/>
  <c r="BF367" i="1"/>
  <c r="BE367" i="1"/>
  <c r="BD367" i="1"/>
  <c r="L367" i="1"/>
  <c r="I367" i="1"/>
  <c r="H367" i="1"/>
  <c r="E367" i="1"/>
  <c r="CH366" i="1"/>
  <c r="CG366" i="1"/>
  <c r="CF366" i="1"/>
  <c r="CE366" i="1"/>
  <c r="CD366" i="1"/>
  <c r="CC366" i="1"/>
  <c r="CB366" i="1"/>
  <c r="CA366" i="1"/>
  <c r="BZ366" i="1"/>
  <c r="BY366" i="1"/>
  <c r="BR366" i="1"/>
  <c r="BQ366" i="1"/>
  <c r="BP366" i="1"/>
  <c r="BO366" i="1"/>
  <c r="BN366" i="1"/>
  <c r="BM366" i="1"/>
  <c r="BL366" i="1"/>
  <c r="BK366" i="1"/>
  <c r="BJ366" i="1"/>
  <c r="BI366" i="1"/>
  <c r="BF366" i="1"/>
  <c r="BE366" i="1"/>
  <c r="BD366" i="1"/>
  <c r="L366" i="1"/>
  <c r="I366" i="1"/>
  <c r="H366" i="1"/>
  <c r="E366" i="1"/>
  <c r="CH365" i="1"/>
  <c r="CG365" i="1"/>
  <c r="CF365" i="1"/>
  <c r="CE365" i="1"/>
  <c r="CD365" i="1"/>
  <c r="CC365" i="1"/>
  <c r="CB365" i="1"/>
  <c r="CA365" i="1"/>
  <c r="BZ365" i="1"/>
  <c r="BY365" i="1"/>
  <c r="BR365" i="1"/>
  <c r="BQ365" i="1"/>
  <c r="BP365" i="1"/>
  <c r="BO365" i="1"/>
  <c r="BN365" i="1"/>
  <c r="BM365" i="1"/>
  <c r="BL365" i="1"/>
  <c r="BK365" i="1"/>
  <c r="BJ365" i="1"/>
  <c r="BI365" i="1"/>
  <c r="BF365" i="1"/>
  <c r="BE365" i="1"/>
  <c r="BD365" i="1"/>
  <c r="L365" i="1"/>
  <c r="I365" i="1"/>
  <c r="H365" i="1"/>
  <c r="E365" i="1"/>
  <c r="CH364" i="1"/>
  <c r="CG364" i="1"/>
  <c r="CF364" i="1"/>
  <c r="CE364" i="1"/>
  <c r="CD364" i="1"/>
  <c r="CC364" i="1"/>
  <c r="CB364" i="1"/>
  <c r="CA364" i="1"/>
  <c r="BZ364" i="1"/>
  <c r="BY364" i="1"/>
  <c r="BR364" i="1"/>
  <c r="BQ364" i="1"/>
  <c r="BP364" i="1"/>
  <c r="BO364" i="1"/>
  <c r="BN364" i="1"/>
  <c r="BM364" i="1"/>
  <c r="BL364" i="1"/>
  <c r="BK364" i="1"/>
  <c r="BJ364" i="1"/>
  <c r="BI364" i="1"/>
  <c r="BF364" i="1"/>
  <c r="BE364" i="1"/>
  <c r="BD364" i="1"/>
  <c r="L364" i="1"/>
  <c r="I364" i="1"/>
  <c r="H364" i="1"/>
  <c r="E364" i="1"/>
  <c r="CH363" i="1"/>
  <c r="CG363" i="1"/>
  <c r="CF363" i="1"/>
  <c r="CE363" i="1"/>
  <c r="CD363" i="1"/>
  <c r="CC363" i="1"/>
  <c r="CB363" i="1"/>
  <c r="CA363" i="1"/>
  <c r="BZ363" i="1"/>
  <c r="BY363" i="1"/>
  <c r="BR363" i="1"/>
  <c r="BQ363" i="1"/>
  <c r="BP363" i="1"/>
  <c r="BO363" i="1"/>
  <c r="BN363" i="1"/>
  <c r="BM363" i="1"/>
  <c r="BL363" i="1"/>
  <c r="BK363" i="1"/>
  <c r="BJ363" i="1"/>
  <c r="BI363" i="1"/>
  <c r="BF363" i="1"/>
  <c r="BE363" i="1"/>
  <c r="BD363" i="1"/>
  <c r="L363" i="1"/>
  <c r="I363" i="1"/>
  <c r="H363" i="1"/>
  <c r="E363" i="1"/>
  <c r="CH362" i="1"/>
  <c r="CG362" i="1"/>
  <c r="CF362" i="1"/>
  <c r="CE362" i="1"/>
  <c r="CD362" i="1"/>
  <c r="CC362" i="1"/>
  <c r="CB362" i="1"/>
  <c r="CA362" i="1"/>
  <c r="BZ362" i="1"/>
  <c r="BY362" i="1"/>
  <c r="BR362" i="1"/>
  <c r="BQ362" i="1"/>
  <c r="BP362" i="1"/>
  <c r="BO362" i="1"/>
  <c r="BN362" i="1"/>
  <c r="BM362" i="1"/>
  <c r="BL362" i="1"/>
  <c r="BK362" i="1"/>
  <c r="BJ362" i="1"/>
  <c r="BI362" i="1"/>
  <c r="BF362" i="1"/>
  <c r="BE362" i="1"/>
  <c r="BD362" i="1"/>
  <c r="L362" i="1"/>
  <c r="I362" i="1"/>
  <c r="H362" i="1"/>
  <c r="E362" i="1"/>
  <c r="CH361" i="1"/>
  <c r="CG361" i="1"/>
  <c r="CF361" i="1"/>
  <c r="CE361" i="1"/>
  <c r="CD361" i="1"/>
  <c r="CC361" i="1"/>
  <c r="CB361" i="1"/>
  <c r="CA361" i="1"/>
  <c r="BZ361" i="1"/>
  <c r="BY361" i="1"/>
  <c r="BR361" i="1"/>
  <c r="BQ361" i="1"/>
  <c r="BP361" i="1"/>
  <c r="BO361" i="1"/>
  <c r="BN361" i="1"/>
  <c r="BM361" i="1"/>
  <c r="BL361" i="1"/>
  <c r="BK361" i="1"/>
  <c r="BJ361" i="1"/>
  <c r="BI361" i="1"/>
  <c r="BF361" i="1"/>
  <c r="BE361" i="1"/>
  <c r="BD361" i="1"/>
  <c r="L361" i="1"/>
  <c r="I361" i="1"/>
  <c r="H361" i="1"/>
  <c r="E361" i="1"/>
  <c r="CH360" i="1"/>
  <c r="CG360" i="1"/>
  <c r="CF360" i="1"/>
  <c r="CE360" i="1"/>
  <c r="CD360" i="1"/>
  <c r="CC360" i="1"/>
  <c r="CB360" i="1"/>
  <c r="CA360" i="1"/>
  <c r="BZ360" i="1"/>
  <c r="BY360" i="1"/>
  <c r="BR360" i="1"/>
  <c r="BQ360" i="1"/>
  <c r="BP360" i="1"/>
  <c r="BO360" i="1"/>
  <c r="BN360" i="1"/>
  <c r="BM360" i="1"/>
  <c r="BL360" i="1"/>
  <c r="BK360" i="1"/>
  <c r="BJ360" i="1"/>
  <c r="BI360" i="1"/>
  <c r="BF360" i="1"/>
  <c r="BE360" i="1"/>
  <c r="BD360" i="1"/>
  <c r="L360" i="1"/>
  <c r="I360" i="1"/>
  <c r="H360" i="1"/>
  <c r="E360" i="1"/>
  <c r="CH359" i="1"/>
  <c r="CG359" i="1"/>
  <c r="CF359" i="1"/>
  <c r="CE359" i="1"/>
  <c r="CD359" i="1"/>
  <c r="CC359" i="1"/>
  <c r="CB359" i="1"/>
  <c r="CA359" i="1"/>
  <c r="BZ359" i="1"/>
  <c r="BY359" i="1"/>
  <c r="BR359" i="1"/>
  <c r="BQ359" i="1"/>
  <c r="BP359" i="1"/>
  <c r="BO359" i="1"/>
  <c r="BN359" i="1"/>
  <c r="BM359" i="1"/>
  <c r="BL359" i="1"/>
  <c r="BK359" i="1"/>
  <c r="BJ359" i="1"/>
  <c r="BI359" i="1"/>
  <c r="BF359" i="1"/>
  <c r="BE359" i="1"/>
  <c r="BD359" i="1"/>
  <c r="L359" i="1"/>
  <c r="I359" i="1"/>
  <c r="H359" i="1"/>
  <c r="E359" i="1"/>
  <c r="CH358" i="1"/>
  <c r="CG358" i="1"/>
  <c r="CF358" i="1"/>
  <c r="CE358" i="1"/>
  <c r="CD358" i="1"/>
  <c r="CC358" i="1"/>
  <c r="CB358" i="1"/>
  <c r="CA358" i="1"/>
  <c r="BZ358" i="1"/>
  <c r="BY358" i="1"/>
  <c r="BR358" i="1"/>
  <c r="BQ358" i="1"/>
  <c r="BP358" i="1"/>
  <c r="BO358" i="1"/>
  <c r="BN358" i="1"/>
  <c r="BM358" i="1"/>
  <c r="BL358" i="1"/>
  <c r="BK358" i="1"/>
  <c r="BJ358" i="1"/>
  <c r="BI358" i="1"/>
  <c r="BF358" i="1"/>
  <c r="BE358" i="1"/>
  <c r="BD358" i="1"/>
  <c r="L358" i="1"/>
  <c r="I358" i="1"/>
  <c r="H358" i="1"/>
  <c r="E358" i="1"/>
  <c r="CH357" i="1"/>
  <c r="CG357" i="1"/>
  <c r="CF357" i="1"/>
  <c r="CE357" i="1"/>
  <c r="CD357" i="1"/>
  <c r="CC357" i="1"/>
  <c r="CB357" i="1"/>
  <c r="CA357" i="1"/>
  <c r="BZ357" i="1"/>
  <c r="BY357" i="1"/>
  <c r="BR357" i="1"/>
  <c r="BQ357" i="1"/>
  <c r="BP357" i="1"/>
  <c r="BO357" i="1"/>
  <c r="BN357" i="1"/>
  <c r="BM357" i="1"/>
  <c r="BL357" i="1"/>
  <c r="BK357" i="1"/>
  <c r="BJ357" i="1"/>
  <c r="BI357" i="1"/>
  <c r="BF357" i="1"/>
  <c r="BE357" i="1"/>
  <c r="BD357" i="1"/>
  <c r="L357" i="1"/>
  <c r="I357" i="1"/>
  <c r="H357" i="1"/>
  <c r="E357" i="1"/>
  <c r="CH356" i="1"/>
  <c r="CG356" i="1"/>
  <c r="CF356" i="1"/>
  <c r="CE356" i="1"/>
  <c r="CD356" i="1"/>
  <c r="CC356" i="1"/>
  <c r="CB356" i="1"/>
  <c r="CA356" i="1"/>
  <c r="BZ356" i="1"/>
  <c r="BY356" i="1"/>
  <c r="BR356" i="1"/>
  <c r="BQ356" i="1"/>
  <c r="BP356" i="1"/>
  <c r="BO356" i="1"/>
  <c r="BN356" i="1"/>
  <c r="BM356" i="1"/>
  <c r="BL356" i="1"/>
  <c r="BK356" i="1"/>
  <c r="BJ356" i="1"/>
  <c r="BI356" i="1"/>
  <c r="BF356" i="1"/>
  <c r="BE356" i="1"/>
  <c r="BD356" i="1"/>
  <c r="L356" i="1"/>
  <c r="I356" i="1"/>
  <c r="H356" i="1"/>
  <c r="E356" i="1"/>
  <c r="CH355" i="1"/>
  <c r="CG355" i="1"/>
  <c r="CF355" i="1"/>
  <c r="CE355" i="1"/>
  <c r="CD355" i="1"/>
  <c r="CC355" i="1"/>
  <c r="CB355" i="1"/>
  <c r="CA355" i="1"/>
  <c r="BZ355" i="1"/>
  <c r="BY355" i="1"/>
  <c r="BR355" i="1"/>
  <c r="BQ355" i="1"/>
  <c r="BP355" i="1"/>
  <c r="BO355" i="1"/>
  <c r="BN355" i="1"/>
  <c r="BM355" i="1"/>
  <c r="BL355" i="1"/>
  <c r="BK355" i="1"/>
  <c r="BJ355" i="1"/>
  <c r="BI355" i="1"/>
  <c r="BF355" i="1"/>
  <c r="BE355" i="1"/>
  <c r="BD355" i="1"/>
  <c r="L355" i="1"/>
  <c r="I355" i="1"/>
  <c r="H355" i="1"/>
  <c r="E355" i="1"/>
  <c r="CH354" i="1"/>
  <c r="CG354" i="1"/>
  <c r="CF354" i="1"/>
  <c r="CE354" i="1"/>
  <c r="CD354" i="1"/>
  <c r="CC354" i="1"/>
  <c r="CB354" i="1"/>
  <c r="CA354" i="1"/>
  <c r="BZ354" i="1"/>
  <c r="BY354" i="1"/>
  <c r="BR354" i="1"/>
  <c r="BQ354" i="1"/>
  <c r="BP354" i="1"/>
  <c r="BO354" i="1"/>
  <c r="BN354" i="1"/>
  <c r="BM354" i="1"/>
  <c r="BL354" i="1"/>
  <c r="BK354" i="1"/>
  <c r="BJ354" i="1"/>
  <c r="BI354" i="1"/>
  <c r="BF354" i="1"/>
  <c r="BE354" i="1"/>
  <c r="BD354" i="1"/>
  <c r="L354" i="1"/>
  <c r="I354" i="1"/>
  <c r="H354" i="1"/>
  <c r="E354" i="1"/>
  <c r="CH353" i="1"/>
  <c r="CG353" i="1"/>
  <c r="CF353" i="1"/>
  <c r="CE353" i="1"/>
  <c r="CD353" i="1"/>
  <c r="CC353" i="1"/>
  <c r="CB353" i="1"/>
  <c r="CA353" i="1"/>
  <c r="BZ353" i="1"/>
  <c r="BY353" i="1"/>
  <c r="BR353" i="1"/>
  <c r="BQ353" i="1"/>
  <c r="BP353" i="1"/>
  <c r="BO353" i="1"/>
  <c r="BN353" i="1"/>
  <c r="BM353" i="1"/>
  <c r="BL353" i="1"/>
  <c r="BK353" i="1"/>
  <c r="BJ353" i="1"/>
  <c r="BI353" i="1"/>
  <c r="BF353" i="1"/>
  <c r="BE353" i="1"/>
  <c r="BD353" i="1"/>
  <c r="L353" i="1"/>
  <c r="I353" i="1"/>
  <c r="H353" i="1"/>
  <c r="E353" i="1"/>
  <c r="CH352" i="1"/>
  <c r="CG352" i="1"/>
  <c r="CF352" i="1"/>
  <c r="CE352" i="1"/>
  <c r="CD352" i="1"/>
  <c r="CC352" i="1"/>
  <c r="CB352" i="1"/>
  <c r="CA352" i="1"/>
  <c r="BZ352" i="1"/>
  <c r="BY352" i="1"/>
  <c r="BR352" i="1"/>
  <c r="BQ352" i="1"/>
  <c r="BP352" i="1"/>
  <c r="BO352" i="1"/>
  <c r="BN352" i="1"/>
  <c r="BM352" i="1"/>
  <c r="BL352" i="1"/>
  <c r="BK352" i="1"/>
  <c r="BJ352" i="1"/>
  <c r="BI352" i="1"/>
  <c r="BF352" i="1"/>
  <c r="BE352" i="1"/>
  <c r="BD352" i="1"/>
  <c r="L352" i="1"/>
  <c r="I352" i="1"/>
  <c r="H352" i="1"/>
  <c r="E352" i="1"/>
  <c r="CH351" i="1"/>
  <c r="CG351" i="1"/>
  <c r="CF351" i="1"/>
  <c r="CE351" i="1"/>
  <c r="CD351" i="1"/>
  <c r="CC351" i="1"/>
  <c r="CB351" i="1"/>
  <c r="CA351" i="1"/>
  <c r="BZ351" i="1"/>
  <c r="BY351" i="1"/>
  <c r="BR351" i="1"/>
  <c r="BQ351" i="1"/>
  <c r="BP351" i="1"/>
  <c r="BO351" i="1"/>
  <c r="BN351" i="1"/>
  <c r="BM351" i="1"/>
  <c r="BL351" i="1"/>
  <c r="BK351" i="1"/>
  <c r="BJ351" i="1"/>
  <c r="BI351" i="1"/>
  <c r="BF351" i="1"/>
  <c r="BE351" i="1"/>
  <c r="BD351" i="1"/>
  <c r="L351" i="1"/>
  <c r="I351" i="1"/>
  <c r="H351" i="1"/>
  <c r="E351" i="1"/>
  <c r="CH350" i="1"/>
  <c r="CG350" i="1"/>
  <c r="CF350" i="1"/>
  <c r="CE350" i="1"/>
  <c r="CD350" i="1"/>
  <c r="CC350" i="1"/>
  <c r="CB350" i="1"/>
  <c r="CA350" i="1"/>
  <c r="BZ350" i="1"/>
  <c r="BY350" i="1"/>
  <c r="BR350" i="1"/>
  <c r="BQ350" i="1"/>
  <c r="BP350" i="1"/>
  <c r="BO350" i="1"/>
  <c r="BN350" i="1"/>
  <c r="BM350" i="1"/>
  <c r="BL350" i="1"/>
  <c r="BK350" i="1"/>
  <c r="BJ350" i="1"/>
  <c r="BI350" i="1"/>
  <c r="BF350" i="1"/>
  <c r="BE350" i="1"/>
  <c r="BD350" i="1"/>
  <c r="L350" i="1"/>
  <c r="I350" i="1"/>
  <c r="H350" i="1"/>
  <c r="E350" i="1"/>
  <c r="CH349" i="1"/>
  <c r="CG349" i="1"/>
  <c r="CF349" i="1"/>
  <c r="CE349" i="1"/>
  <c r="CD349" i="1"/>
  <c r="CC349" i="1"/>
  <c r="CB349" i="1"/>
  <c r="CA349" i="1"/>
  <c r="BZ349" i="1"/>
  <c r="BY349" i="1"/>
  <c r="BR349" i="1"/>
  <c r="BQ349" i="1"/>
  <c r="BP349" i="1"/>
  <c r="BO349" i="1"/>
  <c r="BN349" i="1"/>
  <c r="BM349" i="1"/>
  <c r="BL349" i="1"/>
  <c r="BK349" i="1"/>
  <c r="BJ349" i="1"/>
  <c r="BI349" i="1"/>
  <c r="BF349" i="1"/>
  <c r="BE349" i="1"/>
  <c r="BD349" i="1"/>
  <c r="L349" i="1"/>
  <c r="I349" i="1"/>
  <c r="H349" i="1"/>
  <c r="E349" i="1"/>
  <c r="CH348" i="1"/>
  <c r="CG348" i="1"/>
  <c r="CF348" i="1"/>
  <c r="CE348" i="1"/>
  <c r="CD348" i="1"/>
  <c r="CC348" i="1"/>
  <c r="CB348" i="1"/>
  <c r="CA348" i="1"/>
  <c r="BZ348" i="1"/>
  <c r="BY348" i="1"/>
  <c r="BR348" i="1"/>
  <c r="BQ348" i="1"/>
  <c r="BP348" i="1"/>
  <c r="BO348" i="1"/>
  <c r="BN348" i="1"/>
  <c r="BM348" i="1"/>
  <c r="BL348" i="1"/>
  <c r="BK348" i="1"/>
  <c r="BJ348" i="1"/>
  <c r="BI348" i="1"/>
  <c r="BF348" i="1"/>
  <c r="BE348" i="1"/>
  <c r="BD348" i="1"/>
  <c r="L348" i="1"/>
  <c r="I348" i="1"/>
  <c r="H348" i="1"/>
  <c r="E348" i="1"/>
  <c r="CH347" i="1"/>
  <c r="CG347" i="1"/>
  <c r="CF347" i="1"/>
  <c r="CE347" i="1"/>
  <c r="CD347" i="1"/>
  <c r="CC347" i="1"/>
  <c r="CB347" i="1"/>
  <c r="CA347" i="1"/>
  <c r="BZ347" i="1"/>
  <c r="BY347" i="1"/>
  <c r="BR347" i="1"/>
  <c r="BQ347" i="1"/>
  <c r="BP347" i="1"/>
  <c r="BO347" i="1"/>
  <c r="BN347" i="1"/>
  <c r="BM347" i="1"/>
  <c r="BL347" i="1"/>
  <c r="BK347" i="1"/>
  <c r="BJ347" i="1"/>
  <c r="BI347" i="1"/>
  <c r="BF347" i="1"/>
  <c r="BE347" i="1"/>
  <c r="BD347" i="1"/>
  <c r="L347" i="1"/>
  <c r="I347" i="1"/>
  <c r="H347" i="1"/>
  <c r="E347" i="1"/>
  <c r="CH346" i="1"/>
  <c r="CG346" i="1"/>
  <c r="CF346" i="1"/>
  <c r="CE346" i="1"/>
  <c r="CD346" i="1"/>
  <c r="CC346" i="1"/>
  <c r="CB346" i="1"/>
  <c r="CA346" i="1"/>
  <c r="BZ346" i="1"/>
  <c r="BY346" i="1"/>
  <c r="BR346" i="1"/>
  <c r="BQ346" i="1"/>
  <c r="BP346" i="1"/>
  <c r="BO346" i="1"/>
  <c r="BN346" i="1"/>
  <c r="BM346" i="1"/>
  <c r="BL346" i="1"/>
  <c r="BK346" i="1"/>
  <c r="BJ346" i="1"/>
  <c r="BI346" i="1"/>
  <c r="BF346" i="1"/>
  <c r="BE346" i="1"/>
  <c r="BD346" i="1"/>
  <c r="L346" i="1"/>
  <c r="I346" i="1"/>
  <c r="H346" i="1"/>
  <c r="E346" i="1"/>
  <c r="CH345" i="1"/>
  <c r="CG345" i="1"/>
  <c r="CF345" i="1"/>
  <c r="CE345" i="1"/>
  <c r="CD345" i="1"/>
  <c r="CC345" i="1"/>
  <c r="CB345" i="1"/>
  <c r="CA345" i="1"/>
  <c r="BZ345" i="1"/>
  <c r="BY345" i="1"/>
  <c r="BR345" i="1"/>
  <c r="BQ345" i="1"/>
  <c r="BP345" i="1"/>
  <c r="BO345" i="1"/>
  <c r="BN345" i="1"/>
  <c r="BM345" i="1"/>
  <c r="BL345" i="1"/>
  <c r="BK345" i="1"/>
  <c r="BJ345" i="1"/>
  <c r="BI345" i="1"/>
  <c r="BF345" i="1"/>
  <c r="BE345" i="1"/>
  <c r="BD345" i="1"/>
  <c r="L345" i="1"/>
  <c r="I345" i="1"/>
  <c r="H345" i="1"/>
  <c r="E345" i="1"/>
  <c r="CH344" i="1"/>
  <c r="CG344" i="1"/>
  <c r="CF344" i="1"/>
  <c r="CE344" i="1"/>
  <c r="CD344" i="1"/>
  <c r="CC344" i="1"/>
  <c r="CB344" i="1"/>
  <c r="CA344" i="1"/>
  <c r="BZ344" i="1"/>
  <c r="BY344" i="1"/>
  <c r="BR344" i="1"/>
  <c r="BQ344" i="1"/>
  <c r="BP344" i="1"/>
  <c r="BO344" i="1"/>
  <c r="BN344" i="1"/>
  <c r="BM344" i="1"/>
  <c r="BL344" i="1"/>
  <c r="BK344" i="1"/>
  <c r="BJ344" i="1"/>
  <c r="BI344" i="1"/>
  <c r="BF344" i="1"/>
  <c r="BE344" i="1"/>
  <c r="BD344" i="1"/>
  <c r="L344" i="1"/>
  <c r="I344" i="1"/>
  <c r="H344" i="1"/>
  <c r="E344" i="1"/>
  <c r="CH343" i="1"/>
  <c r="CG343" i="1"/>
  <c r="CF343" i="1"/>
  <c r="CE343" i="1"/>
  <c r="CD343" i="1"/>
  <c r="CC343" i="1"/>
  <c r="CB343" i="1"/>
  <c r="CA343" i="1"/>
  <c r="BZ343" i="1"/>
  <c r="BY343" i="1"/>
  <c r="BR343" i="1"/>
  <c r="BQ343" i="1"/>
  <c r="BP343" i="1"/>
  <c r="BO343" i="1"/>
  <c r="BN343" i="1"/>
  <c r="BM343" i="1"/>
  <c r="BL343" i="1"/>
  <c r="BK343" i="1"/>
  <c r="BJ343" i="1"/>
  <c r="BI343" i="1"/>
  <c r="BF343" i="1"/>
  <c r="BE343" i="1"/>
  <c r="BD343" i="1"/>
  <c r="L343" i="1"/>
  <c r="I343" i="1"/>
  <c r="H343" i="1"/>
  <c r="E343" i="1"/>
  <c r="CH342" i="1"/>
  <c r="CG342" i="1"/>
  <c r="CF342" i="1"/>
  <c r="CE342" i="1"/>
  <c r="CD342" i="1"/>
  <c r="CC342" i="1"/>
  <c r="CB342" i="1"/>
  <c r="CA342" i="1"/>
  <c r="BZ342" i="1"/>
  <c r="BY342" i="1"/>
  <c r="BR342" i="1"/>
  <c r="BQ342" i="1"/>
  <c r="BP342" i="1"/>
  <c r="BO342" i="1"/>
  <c r="BN342" i="1"/>
  <c r="BM342" i="1"/>
  <c r="BL342" i="1"/>
  <c r="BK342" i="1"/>
  <c r="BJ342" i="1"/>
  <c r="BI342" i="1"/>
  <c r="BF342" i="1"/>
  <c r="BE342" i="1"/>
  <c r="BD342" i="1"/>
  <c r="L342" i="1"/>
  <c r="I342" i="1"/>
  <c r="H342" i="1"/>
  <c r="E342" i="1"/>
  <c r="CH341" i="1"/>
  <c r="CG341" i="1"/>
  <c r="CF341" i="1"/>
  <c r="CE341" i="1"/>
  <c r="CD341" i="1"/>
  <c r="CC341" i="1"/>
  <c r="CB341" i="1"/>
  <c r="CA341" i="1"/>
  <c r="BZ341" i="1"/>
  <c r="BY341" i="1"/>
  <c r="BR341" i="1"/>
  <c r="BQ341" i="1"/>
  <c r="BP341" i="1"/>
  <c r="BO341" i="1"/>
  <c r="BN341" i="1"/>
  <c r="BM341" i="1"/>
  <c r="BL341" i="1"/>
  <c r="BK341" i="1"/>
  <c r="BJ341" i="1"/>
  <c r="BI341" i="1"/>
  <c r="BF341" i="1"/>
  <c r="BE341" i="1"/>
  <c r="BD341" i="1"/>
  <c r="L341" i="1"/>
  <c r="I341" i="1"/>
  <c r="H341" i="1"/>
  <c r="E341" i="1"/>
  <c r="CH340" i="1"/>
  <c r="CG340" i="1"/>
  <c r="CF340" i="1"/>
  <c r="CE340" i="1"/>
  <c r="CD340" i="1"/>
  <c r="CC340" i="1"/>
  <c r="CB340" i="1"/>
  <c r="CA340" i="1"/>
  <c r="BZ340" i="1"/>
  <c r="BY340" i="1"/>
  <c r="BR340" i="1"/>
  <c r="BQ340" i="1"/>
  <c r="BP340" i="1"/>
  <c r="BO340" i="1"/>
  <c r="BN340" i="1"/>
  <c r="BM340" i="1"/>
  <c r="BL340" i="1"/>
  <c r="BK340" i="1"/>
  <c r="BJ340" i="1"/>
  <c r="BI340" i="1"/>
  <c r="BF340" i="1"/>
  <c r="BE340" i="1"/>
  <c r="BD340" i="1"/>
  <c r="L340" i="1"/>
  <c r="I340" i="1"/>
  <c r="H340" i="1"/>
  <c r="E340" i="1"/>
  <c r="CH339" i="1"/>
  <c r="CG339" i="1"/>
  <c r="CF339" i="1"/>
  <c r="CE339" i="1"/>
  <c r="CD339" i="1"/>
  <c r="CC339" i="1"/>
  <c r="CB339" i="1"/>
  <c r="CA339" i="1"/>
  <c r="BZ339" i="1"/>
  <c r="BY339" i="1"/>
  <c r="BR339" i="1"/>
  <c r="BQ339" i="1"/>
  <c r="BP339" i="1"/>
  <c r="BO339" i="1"/>
  <c r="BN339" i="1"/>
  <c r="BM339" i="1"/>
  <c r="BL339" i="1"/>
  <c r="BK339" i="1"/>
  <c r="BJ339" i="1"/>
  <c r="BI339" i="1"/>
  <c r="BF339" i="1"/>
  <c r="BE339" i="1"/>
  <c r="BD339" i="1"/>
  <c r="L339" i="1"/>
  <c r="I339" i="1"/>
  <c r="H339" i="1"/>
  <c r="E339" i="1"/>
  <c r="CH338" i="1"/>
  <c r="CG338" i="1"/>
  <c r="CF338" i="1"/>
  <c r="CE338" i="1"/>
  <c r="CD338" i="1"/>
  <c r="CC338" i="1"/>
  <c r="CB338" i="1"/>
  <c r="CA338" i="1"/>
  <c r="BZ338" i="1"/>
  <c r="BY338" i="1"/>
  <c r="BR338" i="1"/>
  <c r="BQ338" i="1"/>
  <c r="BP338" i="1"/>
  <c r="BO338" i="1"/>
  <c r="BN338" i="1"/>
  <c r="BM338" i="1"/>
  <c r="BL338" i="1"/>
  <c r="BK338" i="1"/>
  <c r="BJ338" i="1"/>
  <c r="BI338" i="1"/>
  <c r="BF338" i="1"/>
  <c r="BE338" i="1"/>
  <c r="BD338" i="1"/>
  <c r="L338" i="1"/>
  <c r="I338" i="1"/>
  <c r="H338" i="1"/>
  <c r="E338" i="1"/>
  <c r="CH337" i="1"/>
  <c r="CG337" i="1"/>
  <c r="CF337" i="1"/>
  <c r="CE337" i="1"/>
  <c r="CD337" i="1"/>
  <c r="CC337" i="1"/>
  <c r="CB337" i="1"/>
  <c r="CA337" i="1"/>
  <c r="BZ337" i="1"/>
  <c r="BY337" i="1"/>
  <c r="BR337" i="1"/>
  <c r="BQ337" i="1"/>
  <c r="BP337" i="1"/>
  <c r="BO337" i="1"/>
  <c r="BN337" i="1"/>
  <c r="BM337" i="1"/>
  <c r="BL337" i="1"/>
  <c r="BK337" i="1"/>
  <c r="BJ337" i="1"/>
  <c r="BI337" i="1"/>
  <c r="BF337" i="1"/>
  <c r="BE337" i="1"/>
  <c r="BD337" i="1"/>
  <c r="L337" i="1"/>
  <c r="I337" i="1"/>
  <c r="H337" i="1"/>
  <c r="E337" i="1"/>
  <c r="CH336" i="1"/>
  <c r="CG336" i="1"/>
  <c r="CF336" i="1"/>
  <c r="CE336" i="1"/>
  <c r="CD336" i="1"/>
  <c r="CC336" i="1"/>
  <c r="CB336" i="1"/>
  <c r="CA336" i="1"/>
  <c r="BZ336" i="1"/>
  <c r="BY336" i="1"/>
  <c r="BR336" i="1"/>
  <c r="BQ336" i="1"/>
  <c r="BP336" i="1"/>
  <c r="BO336" i="1"/>
  <c r="BN336" i="1"/>
  <c r="BM336" i="1"/>
  <c r="BL336" i="1"/>
  <c r="BK336" i="1"/>
  <c r="BJ336" i="1"/>
  <c r="BI336" i="1"/>
  <c r="BF336" i="1"/>
  <c r="BE336" i="1"/>
  <c r="BD336" i="1"/>
  <c r="L336" i="1"/>
  <c r="I336" i="1"/>
  <c r="H336" i="1"/>
  <c r="E336" i="1"/>
  <c r="CH335" i="1"/>
  <c r="CG335" i="1"/>
  <c r="CF335" i="1"/>
  <c r="CE335" i="1"/>
  <c r="CD335" i="1"/>
  <c r="CC335" i="1"/>
  <c r="CB335" i="1"/>
  <c r="CA335" i="1"/>
  <c r="BZ335" i="1"/>
  <c r="BY335" i="1"/>
  <c r="BR335" i="1"/>
  <c r="BQ335" i="1"/>
  <c r="BP335" i="1"/>
  <c r="BO335" i="1"/>
  <c r="BN335" i="1"/>
  <c r="BM335" i="1"/>
  <c r="BL335" i="1"/>
  <c r="BK335" i="1"/>
  <c r="BJ335" i="1"/>
  <c r="BI335" i="1"/>
  <c r="BF335" i="1"/>
  <c r="BE335" i="1"/>
  <c r="BD335" i="1"/>
  <c r="L335" i="1"/>
  <c r="I335" i="1"/>
  <c r="H335" i="1"/>
  <c r="E335" i="1"/>
  <c r="CH334" i="1"/>
  <c r="CG334" i="1"/>
  <c r="CF334" i="1"/>
  <c r="CE334" i="1"/>
  <c r="CD334" i="1"/>
  <c r="CC334" i="1"/>
  <c r="CB334" i="1"/>
  <c r="CA334" i="1"/>
  <c r="BZ334" i="1"/>
  <c r="BY334" i="1"/>
  <c r="BR334" i="1"/>
  <c r="BQ334" i="1"/>
  <c r="BP334" i="1"/>
  <c r="BO334" i="1"/>
  <c r="BN334" i="1"/>
  <c r="BM334" i="1"/>
  <c r="BL334" i="1"/>
  <c r="BK334" i="1"/>
  <c r="BJ334" i="1"/>
  <c r="BI334" i="1"/>
  <c r="BF334" i="1"/>
  <c r="BE334" i="1"/>
  <c r="BD334" i="1"/>
  <c r="L334" i="1"/>
  <c r="I334" i="1"/>
  <c r="H334" i="1"/>
  <c r="E334" i="1"/>
  <c r="CH333" i="1"/>
  <c r="CG333" i="1"/>
  <c r="CF333" i="1"/>
  <c r="CE333" i="1"/>
  <c r="CD333" i="1"/>
  <c r="CC333" i="1"/>
  <c r="CB333" i="1"/>
  <c r="CA333" i="1"/>
  <c r="BZ333" i="1"/>
  <c r="BY333" i="1"/>
  <c r="BR333" i="1"/>
  <c r="BQ333" i="1"/>
  <c r="BP333" i="1"/>
  <c r="BO333" i="1"/>
  <c r="BN333" i="1"/>
  <c r="BM333" i="1"/>
  <c r="BL333" i="1"/>
  <c r="BK333" i="1"/>
  <c r="BJ333" i="1"/>
  <c r="BI333" i="1"/>
  <c r="BF333" i="1"/>
  <c r="BE333" i="1"/>
  <c r="BD333" i="1"/>
  <c r="L333" i="1"/>
  <c r="I333" i="1"/>
  <c r="H333" i="1"/>
  <c r="E333" i="1"/>
  <c r="CH332" i="1"/>
  <c r="CG332" i="1"/>
  <c r="CF332" i="1"/>
  <c r="CE332" i="1"/>
  <c r="CD332" i="1"/>
  <c r="CC332" i="1"/>
  <c r="CB332" i="1"/>
  <c r="CA332" i="1"/>
  <c r="BZ332" i="1"/>
  <c r="BY332" i="1"/>
  <c r="BR332" i="1"/>
  <c r="BQ332" i="1"/>
  <c r="BP332" i="1"/>
  <c r="BO332" i="1"/>
  <c r="BN332" i="1"/>
  <c r="BM332" i="1"/>
  <c r="BL332" i="1"/>
  <c r="BK332" i="1"/>
  <c r="BJ332" i="1"/>
  <c r="BI332" i="1"/>
  <c r="BF332" i="1"/>
  <c r="BE332" i="1"/>
  <c r="BD332" i="1"/>
  <c r="L332" i="1"/>
  <c r="I332" i="1"/>
  <c r="H332" i="1"/>
  <c r="E332" i="1"/>
  <c r="CH331" i="1"/>
  <c r="CG331" i="1"/>
  <c r="CF331" i="1"/>
  <c r="CE331" i="1"/>
  <c r="CD331" i="1"/>
  <c r="CC331" i="1"/>
  <c r="CB331" i="1"/>
  <c r="CA331" i="1"/>
  <c r="BZ331" i="1"/>
  <c r="BY331" i="1"/>
  <c r="BR331" i="1"/>
  <c r="BQ331" i="1"/>
  <c r="BP331" i="1"/>
  <c r="BO331" i="1"/>
  <c r="BN331" i="1"/>
  <c r="BM331" i="1"/>
  <c r="BL331" i="1"/>
  <c r="BK331" i="1"/>
  <c r="BJ331" i="1"/>
  <c r="BI331" i="1"/>
  <c r="BF331" i="1"/>
  <c r="BE331" i="1"/>
  <c r="BD331" i="1"/>
  <c r="L331" i="1"/>
  <c r="I331" i="1"/>
  <c r="H331" i="1"/>
  <c r="E331" i="1"/>
  <c r="CH330" i="1"/>
  <c r="CG330" i="1"/>
  <c r="CF330" i="1"/>
  <c r="CE330" i="1"/>
  <c r="CD330" i="1"/>
  <c r="CC330" i="1"/>
  <c r="CB330" i="1"/>
  <c r="CA330" i="1"/>
  <c r="BZ330" i="1"/>
  <c r="BY330" i="1"/>
  <c r="BR330" i="1"/>
  <c r="BQ330" i="1"/>
  <c r="BP330" i="1"/>
  <c r="BO330" i="1"/>
  <c r="BN330" i="1"/>
  <c r="BM330" i="1"/>
  <c r="BL330" i="1"/>
  <c r="BK330" i="1"/>
  <c r="BJ330" i="1"/>
  <c r="BI330" i="1"/>
  <c r="BF330" i="1"/>
  <c r="BE330" i="1"/>
  <c r="BD330" i="1"/>
  <c r="L330" i="1"/>
  <c r="I330" i="1"/>
  <c r="H330" i="1"/>
  <c r="E330" i="1"/>
  <c r="CH329" i="1"/>
  <c r="CG329" i="1"/>
  <c r="CF329" i="1"/>
  <c r="CE329" i="1"/>
  <c r="CD329" i="1"/>
  <c r="CC329" i="1"/>
  <c r="CB329" i="1"/>
  <c r="CA329" i="1"/>
  <c r="BZ329" i="1"/>
  <c r="BY329" i="1"/>
  <c r="BR329" i="1"/>
  <c r="BQ329" i="1"/>
  <c r="BP329" i="1"/>
  <c r="BO329" i="1"/>
  <c r="BN329" i="1"/>
  <c r="BM329" i="1"/>
  <c r="BL329" i="1"/>
  <c r="BK329" i="1"/>
  <c r="BJ329" i="1"/>
  <c r="BI329" i="1"/>
  <c r="BF329" i="1"/>
  <c r="BE329" i="1"/>
  <c r="BD329" i="1"/>
  <c r="L329" i="1"/>
  <c r="I329" i="1"/>
  <c r="H329" i="1"/>
  <c r="E329" i="1"/>
  <c r="CH328" i="1"/>
  <c r="CG328" i="1"/>
  <c r="CF328" i="1"/>
  <c r="CE328" i="1"/>
  <c r="CD328" i="1"/>
  <c r="CC328" i="1"/>
  <c r="CB328" i="1"/>
  <c r="CA328" i="1"/>
  <c r="BZ328" i="1"/>
  <c r="BY328" i="1"/>
  <c r="BR328" i="1"/>
  <c r="BQ328" i="1"/>
  <c r="BP328" i="1"/>
  <c r="BO328" i="1"/>
  <c r="BN328" i="1"/>
  <c r="BM328" i="1"/>
  <c r="BL328" i="1"/>
  <c r="BK328" i="1"/>
  <c r="BJ328" i="1"/>
  <c r="BI328" i="1"/>
  <c r="BF328" i="1"/>
  <c r="BE328" i="1"/>
  <c r="BD328" i="1"/>
  <c r="L328" i="1"/>
  <c r="I328" i="1"/>
  <c r="H328" i="1"/>
  <c r="E328" i="1"/>
  <c r="CH327" i="1"/>
  <c r="CG327" i="1"/>
  <c r="CF327" i="1"/>
  <c r="CE327" i="1"/>
  <c r="CD327" i="1"/>
  <c r="CC327" i="1"/>
  <c r="CB327" i="1"/>
  <c r="CA327" i="1"/>
  <c r="BZ327" i="1"/>
  <c r="BY327" i="1"/>
  <c r="BR327" i="1"/>
  <c r="BQ327" i="1"/>
  <c r="BP327" i="1"/>
  <c r="BO327" i="1"/>
  <c r="BN327" i="1"/>
  <c r="BM327" i="1"/>
  <c r="BL327" i="1"/>
  <c r="BK327" i="1"/>
  <c r="BJ327" i="1"/>
  <c r="BI327" i="1"/>
  <c r="BF327" i="1"/>
  <c r="BE327" i="1"/>
  <c r="BD327" i="1"/>
  <c r="L327" i="1"/>
  <c r="I327" i="1"/>
  <c r="H327" i="1"/>
  <c r="E327" i="1"/>
  <c r="CH326" i="1"/>
  <c r="CG326" i="1"/>
  <c r="CF326" i="1"/>
  <c r="CE326" i="1"/>
  <c r="CD326" i="1"/>
  <c r="CC326" i="1"/>
  <c r="CB326" i="1"/>
  <c r="CA326" i="1"/>
  <c r="BZ326" i="1"/>
  <c r="BY326" i="1"/>
  <c r="BR326" i="1"/>
  <c r="BQ326" i="1"/>
  <c r="BP326" i="1"/>
  <c r="BO326" i="1"/>
  <c r="BN326" i="1"/>
  <c r="BM326" i="1"/>
  <c r="BL326" i="1"/>
  <c r="BK326" i="1"/>
  <c r="BJ326" i="1"/>
  <c r="BI326" i="1"/>
  <c r="BF326" i="1"/>
  <c r="BE326" i="1"/>
  <c r="BD326" i="1"/>
  <c r="L326" i="1"/>
  <c r="I326" i="1"/>
  <c r="H326" i="1"/>
  <c r="E326" i="1"/>
  <c r="CH325" i="1"/>
  <c r="CG325" i="1"/>
  <c r="CF325" i="1"/>
  <c r="CE325" i="1"/>
  <c r="CD325" i="1"/>
  <c r="CC325" i="1"/>
  <c r="CB325" i="1"/>
  <c r="CA325" i="1"/>
  <c r="BZ325" i="1"/>
  <c r="BY325" i="1"/>
  <c r="BR325" i="1"/>
  <c r="BQ325" i="1"/>
  <c r="BP325" i="1"/>
  <c r="BO325" i="1"/>
  <c r="BN325" i="1"/>
  <c r="BM325" i="1"/>
  <c r="BL325" i="1"/>
  <c r="BK325" i="1"/>
  <c r="BJ325" i="1"/>
  <c r="BI325" i="1"/>
  <c r="BF325" i="1"/>
  <c r="BE325" i="1"/>
  <c r="BD325" i="1"/>
  <c r="L325" i="1"/>
  <c r="I325" i="1"/>
  <c r="H325" i="1"/>
  <c r="E325" i="1"/>
  <c r="CH324" i="1"/>
  <c r="CG324" i="1"/>
  <c r="CF324" i="1"/>
  <c r="CE324" i="1"/>
  <c r="CD324" i="1"/>
  <c r="CC324" i="1"/>
  <c r="CB324" i="1"/>
  <c r="CA324" i="1"/>
  <c r="BZ324" i="1"/>
  <c r="BY324" i="1"/>
  <c r="BR324" i="1"/>
  <c r="BQ324" i="1"/>
  <c r="BP324" i="1"/>
  <c r="BO324" i="1"/>
  <c r="BN324" i="1"/>
  <c r="BM324" i="1"/>
  <c r="BL324" i="1"/>
  <c r="BK324" i="1"/>
  <c r="BJ324" i="1"/>
  <c r="BI324" i="1"/>
  <c r="BF324" i="1"/>
  <c r="BE324" i="1"/>
  <c r="BD324" i="1"/>
  <c r="L324" i="1"/>
  <c r="I324" i="1"/>
  <c r="H324" i="1"/>
  <c r="E324" i="1"/>
  <c r="CH323" i="1"/>
  <c r="CG323" i="1"/>
  <c r="CF323" i="1"/>
  <c r="CE323" i="1"/>
  <c r="CD323" i="1"/>
  <c r="CC323" i="1"/>
  <c r="CB323" i="1"/>
  <c r="CA323" i="1"/>
  <c r="BZ323" i="1"/>
  <c r="BY323" i="1"/>
  <c r="BR323" i="1"/>
  <c r="BQ323" i="1"/>
  <c r="BP323" i="1"/>
  <c r="BO323" i="1"/>
  <c r="BN323" i="1"/>
  <c r="BM323" i="1"/>
  <c r="BL323" i="1"/>
  <c r="BK323" i="1"/>
  <c r="BJ323" i="1"/>
  <c r="BI323" i="1"/>
  <c r="BF323" i="1"/>
  <c r="BE323" i="1"/>
  <c r="BD323" i="1"/>
  <c r="L323" i="1"/>
  <c r="I323" i="1"/>
  <c r="H323" i="1"/>
  <c r="E323" i="1"/>
  <c r="CH322" i="1"/>
  <c r="CG322" i="1"/>
  <c r="CF322" i="1"/>
  <c r="CE322" i="1"/>
  <c r="CD322" i="1"/>
  <c r="CC322" i="1"/>
  <c r="CB322" i="1"/>
  <c r="CA322" i="1"/>
  <c r="BZ322" i="1"/>
  <c r="BY322" i="1"/>
  <c r="BR322" i="1"/>
  <c r="BQ322" i="1"/>
  <c r="BP322" i="1"/>
  <c r="BO322" i="1"/>
  <c r="BN322" i="1"/>
  <c r="BM322" i="1"/>
  <c r="BL322" i="1"/>
  <c r="BK322" i="1"/>
  <c r="BJ322" i="1"/>
  <c r="BI322" i="1"/>
  <c r="BF322" i="1"/>
  <c r="BE322" i="1"/>
  <c r="BD322" i="1"/>
  <c r="L322" i="1"/>
  <c r="I322" i="1"/>
  <c r="H322" i="1"/>
  <c r="E322" i="1"/>
  <c r="CH321" i="1"/>
  <c r="CG321" i="1"/>
  <c r="CF321" i="1"/>
  <c r="CE321" i="1"/>
  <c r="CD321" i="1"/>
  <c r="CC321" i="1"/>
  <c r="CB321" i="1"/>
  <c r="CA321" i="1"/>
  <c r="BZ321" i="1"/>
  <c r="BY321" i="1"/>
  <c r="BR321" i="1"/>
  <c r="BQ321" i="1"/>
  <c r="BP321" i="1"/>
  <c r="BO321" i="1"/>
  <c r="BN321" i="1"/>
  <c r="BM321" i="1"/>
  <c r="BL321" i="1"/>
  <c r="BK321" i="1"/>
  <c r="BJ321" i="1"/>
  <c r="BI321" i="1"/>
  <c r="BF321" i="1"/>
  <c r="BE321" i="1"/>
  <c r="BD321" i="1"/>
  <c r="L321" i="1"/>
  <c r="I321" i="1"/>
  <c r="H321" i="1"/>
  <c r="E321" i="1"/>
  <c r="CH320" i="1"/>
  <c r="CG320" i="1"/>
  <c r="CF320" i="1"/>
  <c r="CE320" i="1"/>
  <c r="CD320" i="1"/>
  <c r="CC320" i="1"/>
  <c r="CB320" i="1"/>
  <c r="CA320" i="1"/>
  <c r="BZ320" i="1"/>
  <c r="BY320" i="1"/>
  <c r="BR320" i="1"/>
  <c r="BQ320" i="1"/>
  <c r="BP320" i="1"/>
  <c r="BO320" i="1"/>
  <c r="BN320" i="1"/>
  <c r="BM320" i="1"/>
  <c r="BL320" i="1"/>
  <c r="BK320" i="1"/>
  <c r="BJ320" i="1"/>
  <c r="BI320" i="1"/>
  <c r="BF320" i="1"/>
  <c r="BE320" i="1"/>
  <c r="BD320" i="1"/>
  <c r="L320" i="1"/>
  <c r="I320" i="1"/>
  <c r="H320" i="1"/>
  <c r="E320" i="1"/>
  <c r="CH319" i="1"/>
  <c r="CG319" i="1"/>
  <c r="CF319" i="1"/>
  <c r="CE319" i="1"/>
  <c r="CD319" i="1"/>
  <c r="CC319" i="1"/>
  <c r="CB319" i="1"/>
  <c r="CA319" i="1"/>
  <c r="BZ319" i="1"/>
  <c r="BY319" i="1"/>
  <c r="BR319" i="1"/>
  <c r="BQ319" i="1"/>
  <c r="BP319" i="1"/>
  <c r="BO319" i="1"/>
  <c r="BN319" i="1"/>
  <c r="BM319" i="1"/>
  <c r="BL319" i="1"/>
  <c r="BK319" i="1"/>
  <c r="BJ319" i="1"/>
  <c r="BI319" i="1"/>
  <c r="BF319" i="1"/>
  <c r="BE319" i="1"/>
  <c r="BD319" i="1"/>
  <c r="L319" i="1"/>
  <c r="I319" i="1"/>
  <c r="H319" i="1"/>
  <c r="E319" i="1"/>
  <c r="CH318" i="1"/>
  <c r="CG318" i="1"/>
  <c r="CF318" i="1"/>
  <c r="CE318" i="1"/>
  <c r="CD318" i="1"/>
  <c r="CC318" i="1"/>
  <c r="CB318" i="1"/>
  <c r="CA318" i="1"/>
  <c r="BZ318" i="1"/>
  <c r="BY318" i="1"/>
  <c r="BR318" i="1"/>
  <c r="BQ318" i="1"/>
  <c r="BP318" i="1"/>
  <c r="BO318" i="1"/>
  <c r="BN318" i="1"/>
  <c r="BM318" i="1"/>
  <c r="BL318" i="1"/>
  <c r="BK318" i="1"/>
  <c r="BJ318" i="1"/>
  <c r="BI318" i="1"/>
  <c r="BF318" i="1"/>
  <c r="BE318" i="1"/>
  <c r="BD318" i="1"/>
  <c r="L318" i="1"/>
  <c r="I318" i="1"/>
  <c r="H318" i="1"/>
  <c r="E318" i="1"/>
  <c r="CH317" i="1"/>
  <c r="CG317" i="1"/>
  <c r="CF317" i="1"/>
  <c r="CE317" i="1"/>
  <c r="CD317" i="1"/>
  <c r="CC317" i="1"/>
  <c r="CB317" i="1"/>
  <c r="CA317" i="1"/>
  <c r="BZ317" i="1"/>
  <c r="BY317" i="1"/>
  <c r="BR317" i="1"/>
  <c r="BQ317" i="1"/>
  <c r="BP317" i="1"/>
  <c r="BO317" i="1"/>
  <c r="BN317" i="1"/>
  <c r="BM317" i="1"/>
  <c r="BL317" i="1"/>
  <c r="BK317" i="1"/>
  <c r="BJ317" i="1"/>
  <c r="BI317" i="1"/>
  <c r="BF317" i="1"/>
  <c r="BE317" i="1"/>
  <c r="BD317" i="1"/>
  <c r="L317" i="1"/>
  <c r="I317" i="1"/>
  <c r="H317" i="1"/>
  <c r="E317" i="1"/>
  <c r="CH316" i="1"/>
  <c r="CG316" i="1"/>
  <c r="CF316" i="1"/>
  <c r="CE316" i="1"/>
  <c r="CD316" i="1"/>
  <c r="CC316" i="1"/>
  <c r="CB316" i="1"/>
  <c r="CA316" i="1"/>
  <c r="BZ316" i="1"/>
  <c r="BY316" i="1"/>
  <c r="BR316" i="1"/>
  <c r="BQ316" i="1"/>
  <c r="BP316" i="1"/>
  <c r="BO316" i="1"/>
  <c r="BN316" i="1"/>
  <c r="BM316" i="1"/>
  <c r="BL316" i="1"/>
  <c r="BK316" i="1"/>
  <c r="BJ316" i="1"/>
  <c r="BI316" i="1"/>
  <c r="BF316" i="1"/>
  <c r="BE316" i="1"/>
  <c r="BD316" i="1"/>
  <c r="L316" i="1"/>
  <c r="I316" i="1"/>
  <c r="H316" i="1"/>
  <c r="E316" i="1"/>
  <c r="CH315" i="1"/>
  <c r="CG315" i="1"/>
  <c r="CF315" i="1"/>
  <c r="CE315" i="1"/>
  <c r="CD315" i="1"/>
  <c r="CC315" i="1"/>
  <c r="CB315" i="1"/>
  <c r="CA315" i="1"/>
  <c r="BZ315" i="1"/>
  <c r="BY315" i="1"/>
  <c r="BR315" i="1"/>
  <c r="BQ315" i="1"/>
  <c r="BP315" i="1"/>
  <c r="BO315" i="1"/>
  <c r="BN315" i="1"/>
  <c r="BM315" i="1"/>
  <c r="BL315" i="1"/>
  <c r="BK315" i="1"/>
  <c r="BJ315" i="1"/>
  <c r="BI315" i="1"/>
  <c r="BF315" i="1"/>
  <c r="BE315" i="1"/>
  <c r="BD315" i="1"/>
  <c r="L315" i="1"/>
  <c r="I315" i="1"/>
  <c r="H315" i="1"/>
  <c r="E315" i="1"/>
  <c r="CH314" i="1"/>
  <c r="CG314" i="1"/>
  <c r="CF314" i="1"/>
  <c r="CE314" i="1"/>
  <c r="CD314" i="1"/>
  <c r="CC314" i="1"/>
  <c r="CB314" i="1"/>
  <c r="CA314" i="1"/>
  <c r="BZ314" i="1"/>
  <c r="BY314" i="1"/>
  <c r="BR314" i="1"/>
  <c r="BQ314" i="1"/>
  <c r="BP314" i="1"/>
  <c r="BO314" i="1"/>
  <c r="BN314" i="1"/>
  <c r="BM314" i="1"/>
  <c r="BL314" i="1"/>
  <c r="BK314" i="1"/>
  <c r="BJ314" i="1"/>
  <c r="BI314" i="1"/>
  <c r="BF314" i="1"/>
  <c r="BE314" i="1"/>
  <c r="BD314" i="1"/>
  <c r="L314" i="1"/>
  <c r="I314" i="1"/>
  <c r="H314" i="1"/>
  <c r="E314" i="1"/>
  <c r="CH313" i="1"/>
  <c r="CG313" i="1"/>
  <c r="CF313" i="1"/>
  <c r="CE313" i="1"/>
  <c r="CD313" i="1"/>
  <c r="CC313" i="1"/>
  <c r="CB313" i="1"/>
  <c r="CA313" i="1"/>
  <c r="BZ313" i="1"/>
  <c r="BY313" i="1"/>
  <c r="BR313" i="1"/>
  <c r="BQ313" i="1"/>
  <c r="BP313" i="1"/>
  <c r="BO313" i="1"/>
  <c r="BN313" i="1"/>
  <c r="BM313" i="1"/>
  <c r="BL313" i="1"/>
  <c r="BK313" i="1"/>
  <c r="BJ313" i="1"/>
  <c r="BI313" i="1"/>
  <c r="BF313" i="1"/>
  <c r="BE313" i="1"/>
  <c r="BD313" i="1"/>
  <c r="L313" i="1"/>
  <c r="I313" i="1"/>
  <c r="H313" i="1"/>
  <c r="E313" i="1"/>
  <c r="CH312" i="1"/>
  <c r="CG312" i="1"/>
  <c r="CF312" i="1"/>
  <c r="CE312" i="1"/>
  <c r="CD312" i="1"/>
  <c r="CC312" i="1"/>
  <c r="CB312" i="1"/>
  <c r="CA312" i="1"/>
  <c r="BZ312" i="1"/>
  <c r="BY312" i="1"/>
  <c r="BR312" i="1"/>
  <c r="BQ312" i="1"/>
  <c r="BP312" i="1"/>
  <c r="BO312" i="1"/>
  <c r="BN312" i="1"/>
  <c r="BM312" i="1"/>
  <c r="BL312" i="1"/>
  <c r="BK312" i="1"/>
  <c r="BJ312" i="1"/>
  <c r="BI312" i="1"/>
  <c r="BF312" i="1"/>
  <c r="BE312" i="1"/>
  <c r="BD312" i="1"/>
  <c r="L312" i="1"/>
  <c r="I312" i="1"/>
  <c r="H312" i="1"/>
  <c r="E312" i="1"/>
  <c r="CH311" i="1"/>
  <c r="CG311" i="1"/>
  <c r="CF311" i="1"/>
  <c r="CE311" i="1"/>
  <c r="CD311" i="1"/>
  <c r="CC311" i="1"/>
  <c r="CB311" i="1"/>
  <c r="CA311" i="1"/>
  <c r="BZ311" i="1"/>
  <c r="BY311" i="1"/>
  <c r="BR311" i="1"/>
  <c r="BQ311" i="1"/>
  <c r="BP311" i="1"/>
  <c r="BO311" i="1"/>
  <c r="BN311" i="1"/>
  <c r="BM311" i="1"/>
  <c r="BL311" i="1"/>
  <c r="BK311" i="1"/>
  <c r="BJ311" i="1"/>
  <c r="BI311" i="1"/>
  <c r="BF311" i="1"/>
  <c r="BE311" i="1"/>
  <c r="BD311" i="1"/>
  <c r="L311" i="1"/>
  <c r="I311" i="1"/>
  <c r="H311" i="1"/>
  <c r="E311" i="1"/>
  <c r="CH310" i="1"/>
  <c r="CG310" i="1"/>
  <c r="CF310" i="1"/>
  <c r="CE310" i="1"/>
  <c r="CD310" i="1"/>
  <c r="CC310" i="1"/>
  <c r="CB310" i="1"/>
  <c r="CA310" i="1"/>
  <c r="BZ310" i="1"/>
  <c r="BY310" i="1"/>
  <c r="BR310" i="1"/>
  <c r="BQ310" i="1"/>
  <c r="BP310" i="1"/>
  <c r="BO310" i="1"/>
  <c r="BN310" i="1"/>
  <c r="BM310" i="1"/>
  <c r="BL310" i="1"/>
  <c r="BK310" i="1"/>
  <c r="BJ310" i="1"/>
  <c r="BI310" i="1"/>
  <c r="BF310" i="1"/>
  <c r="BE310" i="1"/>
  <c r="BD310" i="1"/>
  <c r="L310" i="1"/>
  <c r="I310" i="1"/>
  <c r="H310" i="1"/>
  <c r="E310" i="1"/>
  <c r="CH309" i="1"/>
  <c r="CG309" i="1"/>
  <c r="CF309" i="1"/>
  <c r="CE309" i="1"/>
  <c r="CD309" i="1"/>
  <c r="CC309" i="1"/>
  <c r="CB309" i="1"/>
  <c r="CA309" i="1"/>
  <c r="BZ309" i="1"/>
  <c r="BY309" i="1"/>
  <c r="BR309" i="1"/>
  <c r="BQ309" i="1"/>
  <c r="BP309" i="1"/>
  <c r="BO309" i="1"/>
  <c r="BN309" i="1"/>
  <c r="BM309" i="1"/>
  <c r="BL309" i="1"/>
  <c r="BK309" i="1"/>
  <c r="BJ309" i="1"/>
  <c r="BI309" i="1"/>
  <c r="BF309" i="1"/>
  <c r="BE309" i="1"/>
  <c r="BD309" i="1"/>
  <c r="L309" i="1"/>
  <c r="I309" i="1"/>
  <c r="H309" i="1"/>
  <c r="E309" i="1"/>
  <c r="CH308" i="1"/>
  <c r="CG308" i="1"/>
  <c r="CF308" i="1"/>
  <c r="CE308" i="1"/>
  <c r="CD308" i="1"/>
  <c r="CC308" i="1"/>
  <c r="CB308" i="1"/>
  <c r="CA308" i="1"/>
  <c r="BZ308" i="1"/>
  <c r="BY308" i="1"/>
  <c r="BR308" i="1"/>
  <c r="BQ308" i="1"/>
  <c r="BP308" i="1"/>
  <c r="BO308" i="1"/>
  <c r="BN308" i="1"/>
  <c r="BM308" i="1"/>
  <c r="BL308" i="1"/>
  <c r="BK308" i="1"/>
  <c r="BJ308" i="1"/>
  <c r="BI308" i="1"/>
  <c r="BF308" i="1"/>
  <c r="BE308" i="1"/>
  <c r="BD308" i="1"/>
  <c r="L308" i="1"/>
  <c r="I308" i="1"/>
  <c r="H308" i="1"/>
  <c r="E308" i="1"/>
  <c r="CH307" i="1"/>
  <c r="CG307" i="1"/>
  <c r="CF307" i="1"/>
  <c r="CE307" i="1"/>
  <c r="CD307" i="1"/>
  <c r="CC307" i="1"/>
  <c r="CB307" i="1"/>
  <c r="CA307" i="1"/>
  <c r="BZ307" i="1"/>
  <c r="BY307" i="1"/>
  <c r="BR307" i="1"/>
  <c r="BQ307" i="1"/>
  <c r="BP307" i="1"/>
  <c r="BO307" i="1"/>
  <c r="BN307" i="1"/>
  <c r="BM307" i="1"/>
  <c r="BL307" i="1"/>
  <c r="BK307" i="1"/>
  <c r="BJ307" i="1"/>
  <c r="BI307" i="1"/>
  <c r="BF307" i="1"/>
  <c r="BE307" i="1"/>
  <c r="BD307" i="1"/>
  <c r="L307" i="1"/>
  <c r="I307" i="1"/>
  <c r="H307" i="1"/>
  <c r="E307" i="1"/>
  <c r="CH306" i="1"/>
  <c r="CG306" i="1"/>
  <c r="CF306" i="1"/>
  <c r="CE306" i="1"/>
  <c r="CD306" i="1"/>
  <c r="CC306" i="1"/>
  <c r="CB306" i="1"/>
  <c r="CA306" i="1"/>
  <c r="BZ306" i="1"/>
  <c r="BY306" i="1"/>
  <c r="BR306" i="1"/>
  <c r="BQ306" i="1"/>
  <c r="BP306" i="1"/>
  <c r="BO306" i="1"/>
  <c r="BN306" i="1"/>
  <c r="BM306" i="1"/>
  <c r="BL306" i="1"/>
  <c r="BK306" i="1"/>
  <c r="BJ306" i="1"/>
  <c r="BI306" i="1"/>
  <c r="BF306" i="1"/>
  <c r="BE306" i="1"/>
  <c r="BD306" i="1"/>
  <c r="L306" i="1"/>
  <c r="I306" i="1"/>
  <c r="H306" i="1"/>
  <c r="E306" i="1"/>
  <c r="CH305" i="1"/>
  <c r="CG305" i="1"/>
  <c r="CF305" i="1"/>
  <c r="CE305" i="1"/>
  <c r="CD305" i="1"/>
  <c r="CC305" i="1"/>
  <c r="CB305" i="1"/>
  <c r="CA305" i="1"/>
  <c r="BZ305" i="1"/>
  <c r="BY305" i="1"/>
  <c r="BR305" i="1"/>
  <c r="BQ305" i="1"/>
  <c r="BP305" i="1"/>
  <c r="BO305" i="1"/>
  <c r="BN305" i="1"/>
  <c r="BM305" i="1"/>
  <c r="BL305" i="1"/>
  <c r="BK305" i="1"/>
  <c r="BJ305" i="1"/>
  <c r="BI305" i="1"/>
  <c r="BF305" i="1"/>
  <c r="BE305" i="1"/>
  <c r="BD305" i="1"/>
  <c r="L305" i="1"/>
  <c r="I305" i="1"/>
  <c r="H305" i="1"/>
  <c r="E305" i="1"/>
  <c r="CH304" i="1"/>
  <c r="CG304" i="1"/>
  <c r="CF304" i="1"/>
  <c r="CE304" i="1"/>
  <c r="CD304" i="1"/>
  <c r="CC304" i="1"/>
  <c r="CB304" i="1"/>
  <c r="CA304" i="1"/>
  <c r="BZ304" i="1"/>
  <c r="BY304" i="1"/>
  <c r="BR304" i="1"/>
  <c r="BQ304" i="1"/>
  <c r="BP304" i="1"/>
  <c r="BO304" i="1"/>
  <c r="BN304" i="1"/>
  <c r="BM304" i="1"/>
  <c r="BL304" i="1"/>
  <c r="BK304" i="1"/>
  <c r="BJ304" i="1"/>
  <c r="BI304" i="1"/>
  <c r="BF304" i="1"/>
  <c r="BE304" i="1"/>
  <c r="BD304" i="1"/>
  <c r="L304" i="1"/>
  <c r="I304" i="1"/>
  <c r="H304" i="1"/>
  <c r="E304" i="1"/>
  <c r="CH303" i="1"/>
  <c r="CG303" i="1"/>
  <c r="CF303" i="1"/>
  <c r="CE303" i="1"/>
  <c r="CD303" i="1"/>
  <c r="CC303" i="1"/>
  <c r="CB303" i="1"/>
  <c r="CA303" i="1"/>
  <c r="BZ303" i="1"/>
  <c r="BY303" i="1"/>
  <c r="BR303" i="1"/>
  <c r="BQ303" i="1"/>
  <c r="BP303" i="1"/>
  <c r="BO303" i="1"/>
  <c r="BN303" i="1"/>
  <c r="BM303" i="1"/>
  <c r="BL303" i="1"/>
  <c r="BK303" i="1"/>
  <c r="BJ303" i="1"/>
  <c r="BI303" i="1"/>
  <c r="BF303" i="1"/>
  <c r="BE303" i="1"/>
  <c r="BD303" i="1"/>
  <c r="L303" i="1"/>
  <c r="I303" i="1"/>
  <c r="H303" i="1"/>
  <c r="E303" i="1"/>
  <c r="CH302" i="1"/>
  <c r="CG302" i="1"/>
  <c r="CF302" i="1"/>
  <c r="CE302" i="1"/>
  <c r="CD302" i="1"/>
  <c r="CC302" i="1"/>
  <c r="CB302" i="1"/>
  <c r="CA302" i="1"/>
  <c r="BZ302" i="1"/>
  <c r="BY302" i="1"/>
  <c r="BR302" i="1"/>
  <c r="BQ302" i="1"/>
  <c r="BP302" i="1"/>
  <c r="BO302" i="1"/>
  <c r="BN302" i="1"/>
  <c r="BM302" i="1"/>
  <c r="BL302" i="1"/>
  <c r="BK302" i="1"/>
  <c r="BJ302" i="1"/>
  <c r="BI302" i="1"/>
  <c r="BF302" i="1"/>
  <c r="BE302" i="1"/>
  <c r="BD302" i="1"/>
  <c r="L302" i="1"/>
  <c r="I302" i="1"/>
  <c r="H302" i="1"/>
  <c r="E302" i="1"/>
  <c r="CH301" i="1"/>
  <c r="CG301" i="1"/>
  <c r="CF301" i="1"/>
  <c r="CE301" i="1"/>
  <c r="CD301" i="1"/>
  <c r="CC301" i="1"/>
  <c r="CB301" i="1"/>
  <c r="CA301" i="1"/>
  <c r="BZ301" i="1"/>
  <c r="BY301" i="1"/>
  <c r="BR301" i="1"/>
  <c r="BQ301" i="1"/>
  <c r="BP301" i="1"/>
  <c r="BO301" i="1"/>
  <c r="BN301" i="1"/>
  <c r="BM301" i="1"/>
  <c r="BL301" i="1"/>
  <c r="BK301" i="1"/>
  <c r="BJ301" i="1"/>
  <c r="BI301" i="1"/>
  <c r="BF301" i="1"/>
  <c r="BE301" i="1"/>
  <c r="BD301" i="1"/>
  <c r="L301" i="1"/>
  <c r="I301" i="1"/>
  <c r="H301" i="1"/>
  <c r="E301" i="1"/>
  <c r="CH300" i="1"/>
  <c r="CG300" i="1"/>
  <c r="CF300" i="1"/>
  <c r="CE300" i="1"/>
  <c r="CD300" i="1"/>
  <c r="CC300" i="1"/>
  <c r="CB300" i="1"/>
  <c r="CA300" i="1"/>
  <c r="BZ300" i="1"/>
  <c r="BY300" i="1"/>
  <c r="BR300" i="1"/>
  <c r="BQ300" i="1"/>
  <c r="BP300" i="1"/>
  <c r="BO300" i="1"/>
  <c r="BN300" i="1"/>
  <c r="BM300" i="1"/>
  <c r="BL300" i="1"/>
  <c r="BK300" i="1"/>
  <c r="BJ300" i="1"/>
  <c r="BI300" i="1"/>
  <c r="BF300" i="1"/>
  <c r="BE300" i="1"/>
  <c r="BD300" i="1"/>
  <c r="L300" i="1"/>
  <c r="I300" i="1"/>
  <c r="H300" i="1"/>
  <c r="E300" i="1"/>
  <c r="CH299" i="1"/>
  <c r="CG299" i="1"/>
  <c r="CF299" i="1"/>
  <c r="CE299" i="1"/>
  <c r="CD299" i="1"/>
  <c r="CC299" i="1"/>
  <c r="CB299" i="1"/>
  <c r="CA299" i="1"/>
  <c r="BZ299" i="1"/>
  <c r="BY299" i="1"/>
  <c r="BR299" i="1"/>
  <c r="BQ299" i="1"/>
  <c r="BP299" i="1"/>
  <c r="BO299" i="1"/>
  <c r="BN299" i="1"/>
  <c r="BM299" i="1"/>
  <c r="BL299" i="1"/>
  <c r="BK299" i="1"/>
  <c r="BJ299" i="1"/>
  <c r="BI299" i="1"/>
  <c r="BF299" i="1"/>
  <c r="BE299" i="1"/>
  <c r="BD299" i="1"/>
  <c r="L299" i="1"/>
  <c r="I299" i="1"/>
  <c r="H299" i="1"/>
  <c r="E299" i="1"/>
  <c r="CH298" i="1"/>
  <c r="CG298" i="1"/>
  <c r="CF298" i="1"/>
  <c r="CE298" i="1"/>
  <c r="CD298" i="1"/>
  <c r="CC298" i="1"/>
  <c r="CB298" i="1"/>
  <c r="CA298" i="1"/>
  <c r="BZ298" i="1"/>
  <c r="BY298" i="1"/>
  <c r="BR298" i="1"/>
  <c r="BQ298" i="1"/>
  <c r="BP298" i="1"/>
  <c r="BO298" i="1"/>
  <c r="BN298" i="1"/>
  <c r="BM298" i="1"/>
  <c r="BL298" i="1"/>
  <c r="BK298" i="1"/>
  <c r="BJ298" i="1"/>
  <c r="BI298" i="1"/>
  <c r="BF298" i="1"/>
  <c r="BE298" i="1"/>
  <c r="BD298" i="1"/>
  <c r="L298" i="1"/>
  <c r="I298" i="1"/>
  <c r="H298" i="1"/>
  <c r="E298" i="1"/>
  <c r="CH297" i="1"/>
  <c r="CG297" i="1"/>
  <c r="CF297" i="1"/>
  <c r="CE297" i="1"/>
  <c r="CD297" i="1"/>
  <c r="CC297" i="1"/>
  <c r="CB297" i="1"/>
  <c r="CA297" i="1"/>
  <c r="BZ297" i="1"/>
  <c r="BY297" i="1"/>
  <c r="BR297" i="1"/>
  <c r="BQ297" i="1"/>
  <c r="BP297" i="1"/>
  <c r="BO297" i="1"/>
  <c r="BN297" i="1"/>
  <c r="BM297" i="1"/>
  <c r="BL297" i="1"/>
  <c r="BK297" i="1"/>
  <c r="BJ297" i="1"/>
  <c r="BI297" i="1"/>
  <c r="BF297" i="1"/>
  <c r="BE297" i="1"/>
  <c r="BD297" i="1"/>
  <c r="L297" i="1"/>
  <c r="I297" i="1"/>
  <c r="H297" i="1"/>
  <c r="E297" i="1"/>
  <c r="CH296" i="1"/>
  <c r="CG296" i="1"/>
  <c r="CF296" i="1"/>
  <c r="CE296" i="1"/>
  <c r="CD296" i="1"/>
  <c r="CC296" i="1"/>
  <c r="CB296" i="1"/>
  <c r="CA296" i="1"/>
  <c r="BZ296" i="1"/>
  <c r="BY296" i="1"/>
  <c r="BR296" i="1"/>
  <c r="BQ296" i="1"/>
  <c r="BP296" i="1"/>
  <c r="BO296" i="1"/>
  <c r="BN296" i="1"/>
  <c r="BM296" i="1"/>
  <c r="BL296" i="1"/>
  <c r="BK296" i="1"/>
  <c r="BJ296" i="1"/>
  <c r="BI296" i="1"/>
  <c r="BF296" i="1"/>
  <c r="BE296" i="1"/>
  <c r="BD296" i="1"/>
  <c r="L296" i="1"/>
  <c r="I296" i="1"/>
  <c r="H296" i="1"/>
  <c r="E296" i="1"/>
  <c r="CH295" i="1"/>
  <c r="CG295" i="1"/>
  <c r="CF295" i="1"/>
  <c r="CE295" i="1"/>
  <c r="CD295" i="1"/>
  <c r="CC295" i="1"/>
  <c r="CB295" i="1"/>
  <c r="CA295" i="1"/>
  <c r="BZ295" i="1"/>
  <c r="BY295" i="1"/>
  <c r="BR295" i="1"/>
  <c r="BQ295" i="1"/>
  <c r="BP295" i="1"/>
  <c r="BO295" i="1"/>
  <c r="BN295" i="1"/>
  <c r="BM295" i="1"/>
  <c r="BL295" i="1"/>
  <c r="BK295" i="1"/>
  <c r="BJ295" i="1"/>
  <c r="BI295" i="1"/>
  <c r="BF295" i="1"/>
  <c r="BE295" i="1"/>
  <c r="BD295" i="1"/>
  <c r="L295" i="1"/>
  <c r="I295" i="1"/>
  <c r="H295" i="1"/>
  <c r="E295" i="1"/>
  <c r="CH294" i="1"/>
  <c r="CG294" i="1"/>
  <c r="CF294" i="1"/>
  <c r="CE294" i="1"/>
  <c r="CD294" i="1"/>
  <c r="CC294" i="1"/>
  <c r="CB294" i="1"/>
  <c r="CA294" i="1"/>
  <c r="BZ294" i="1"/>
  <c r="BY294" i="1"/>
  <c r="BR294" i="1"/>
  <c r="BQ294" i="1"/>
  <c r="BP294" i="1"/>
  <c r="BO294" i="1"/>
  <c r="BN294" i="1"/>
  <c r="BM294" i="1"/>
  <c r="BL294" i="1"/>
  <c r="BK294" i="1"/>
  <c r="BJ294" i="1"/>
  <c r="BI294" i="1"/>
  <c r="BF294" i="1"/>
  <c r="BE294" i="1"/>
  <c r="BD294" i="1"/>
  <c r="L294" i="1"/>
  <c r="I294" i="1"/>
  <c r="H294" i="1"/>
  <c r="E294" i="1"/>
  <c r="CH293" i="1"/>
  <c r="CG293" i="1"/>
  <c r="CF293" i="1"/>
  <c r="CE293" i="1"/>
  <c r="CD293" i="1"/>
  <c r="CC293" i="1"/>
  <c r="CB293" i="1"/>
  <c r="CA293" i="1"/>
  <c r="BZ293" i="1"/>
  <c r="BY293" i="1"/>
  <c r="BR293" i="1"/>
  <c r="BQ293" i="1"/>
  <c r="BP293" i="1"/>
  <c r="BO293" i="1"/>
  <c r="BN293" i="1"/>
  <c r="BM293" i="1"/>
  <c r="BL293" i="1"/>
  <c r="BK293" i="1"/>
  <c r="BJ293" i="1"/>
  <c r="BI293" i="1"/>
  <c r="BF293" i="1"/>
  <c r="BE293" i="1"/>
  <c r="BD293" i="1"/>
  <c r="L293" i="1"/>
  <c r="I293" i="1"/>
  <c r="H293" i="1"/>
  <c r="E293" i="1"/>
  <c r="CH292" i="1"/>
  <c r="CG292" i="1"/>
  <c r="CF292" i="1"/>
  <c r="CE292" i="1"/>
  <c r="CD292" i="1"/>
  <c r="CC292" i="1"/>
  <c r="CB292" i="1"/>
  <c r="CA292" i="1"/>
  <c r="BZ292" i="1"/>
  <c r="BY292" i="1"/>
  <c r="BR292" i="1"/>
  <c r="BQ292" i="1"/>
  <c r="BP292" i="1"/>
  <c r="BO292" i="1"/>
  <c r="BN292" i="1"/>
  <c r="BM292" i="1"/>
  <c r="BL292" i="1"/>
  <c r="BK292" i="1"/>
  <c r="BJ292" i="1"/>
  <c r="BI292" i="1"/>
  <c r="BF292" i="1"/>
  <c r="BE292" i="1"/>
  <c r="BD292" i="1"/>
  <c r="L292" i="1"/>
  <c r="I292" i="1"/>
  <c r="H292" i="1"/>
  <c r="E292" i="1"/>
  <c r="CH291" i="1"/>
  <c r="CG291" i="1"/>
  <c r="CF291" i="1"/>
  <c r="CE291" i="1"/>
  <c r="CD291" i="1"/>
  <c r="CC291" i="1"/>
  <c r="CB291" i="1"/>
  <c r="CA291" i="1"/>
  <c r="BZ291" i="1"/>
  <c r="BY291" i="1"/>
  <c r="BR291" i="1"/>
  <c r="BQ291" i="1"/>
  <c r="BP291" i="1"/>
  <c r="BO291" i="1"/>
  <c r="BN291" i="1"/>
  <c r="BM291" i="1"/>
  <c r="BL291" i="1"/>
  <c r="BK291" i="1"/>
  <c r="BJ291" i="1"/>
  <c r="BI291" i="1"/>
  <c r="BF291" i="1"/>
  <c r="BE291" i="1"/>
  <c r="BD291" i="1"/>
  <c r="BC291" i="1"/>
  <c r="L291" i="1"/>
  <c r="I291" i="1"/>
  <c r="H291" i="1"/>
  <c r="E291" i="1"/>
  <c r="CH290" i="1"/>
  <c r="CG290" i="1"/>
  <c r="CF290" i="1"/>
  <c r="CE290" i="1"/>
  <c r="CD290" i="1"/>
  <c r="CC290" i="1"/>
  <c r="CB290" i="1"/>
  <c r="CA290" i="1"/>
  <c r="BZ290" i="1"/>
  <c r="BY290" i="1"/>
  <c r="BR290" i="1"/>
  <c r="BQ290" i="1"/>
  <c r="BP290" i="1"/>
  <c r="BO290" i="1"/>
  <c r="BN290" i="1"/>
  <c r="BM290" i="1"/>
  <c r="BL290" i="1"/>
  <c r="BK290" i="1"/>
  <c r="BJ290" i="1"/>
  <c r="BI290" i="1"/>
  <c r="BF290" i="1"/>
  <c r="BE290" i="1"/>
  <c r="BD290" i="1"/>
  <c r="BC290" i="1"/>
  <c r="L290" i="1"/>
  <c r="I290" i="1"/>
  <c r="H290" i="1"/>
  <c r="E290" i="1"/>
  <c r="CH289" i="1"/>
  <c r="CG289" i="1"/>
  <c r="CF289" i="1"/>
  <c r="CE289" i="1"/>
  <c r="CD289" i="1"/>
  <c r="CC289" i="1"/>
  <c r="CB289" i="1"/>
  <c r="CA289" i="1"/>
  <c r="BZ289" i="1"/>
  <c r="BY289" i="1"/>
  <c r="BR289" i="1"/>
  <c r="BQ289" i="1"/>
  <c r="BP289" i="1"/>
  <c r="BO289" i="1"/>
  <c r="BN289" i="1"/>
  <c r="BM289" i="1"/>
  <c r="BL289" i="1"/>
  <c r="BK289" i="1"/>
  <c r="BJ289" i="1"/>
  <c r="BI289" i="1"/>
  <c r="BF289" i="1"/>
  <c r="BE289" i="1"/>
  <c r="BD289" i="1"/>
  <c r="BC289" i="1"/>
  <c r="L289" i="1"/>
  <c r="I289" i="1"/>
  <c r="H289" i="1"/>
  <c r="E289" i="1"/>
  <c r="CH288" i="1"/>
  <c r="CG288" i="1"/>
  <c r="CF288" i="1"/>
  <c r="CE288" i="1"/>
  <c r="CD288" i="1"/>
  <c r="CC288" i="1"/>
  <c r="CB288" i="1"/>
  <c r="CA288" i="1"/>
  <c r="BZ288" i="1"/>
  <c r="BY288" i="1"/>
  <c r="BR288" i="1"/>
  <c r="BQ288" i="1"/>
  <c r="BP288" i="1"/>
  <c r="BO288" i="1"/>
  <c r="BN288" i="1"/>
  <c r="BM288" i="1"/>
  <c r="BL288" i="1"/>
  <c r="BK288" i="1"/>
  <c r="BJ288" i="1"/>
  <c r="BI288" i="1"/>
  <c r="BF288" i="1"/>
  <c r="BE288" i="1"/>
  <c r="BD288" i="1"/>
  <c r="BC288" i="1"/>
  <c r="L288" i="1"/>
  <c r="I288" i="1"/>
  <c r="H288" i="1"/>
  <c r="E288" i="1"/>
  <c r="CH287" i="1"/>
  <c r="CG287" i="1"/>
  <c r="CF287" i="1"/>
  <c r="CE287" i="1"/>
  <c r="CD287" i="1"/>
  <c r="CC287" i="1"/>
  <c r="CB287" i="1"/>
  <c r="CA287" i="1"/>
  <c r="BZ287" i="1"/>
  <c r="BY287" i="1"/>
  <c r="BR287" i="1"/>
  <c r="BQ287" i="1"/>
  <c r="BP287" i="1"/>
  <c r="BO287" i="1"/>
  <c r="BN287" i="1"/>
  <c r="BM287" i="1"/>
  <c r="BL287" i="1"/>
  <c r="BK287" i="1"/>
  <c r="BJ287" i="1"/>
  <c r="BI287" i="1"/>
  <c r="BF287" i="1"/>
  <c r="BE287" i="1"/>
  <c r="BD287" i="1"/>
  <c r="BC287" i="1"/>
  <c r="L287" i="1"/>
  <c r="I287" i="1"/>
  <c r="H287" i="1"/>
  <c r="E287" i="1"/>
  <c r="CH286" i="1"/>
  <c r="CG286" i="1"/>
  <c r="CF286" i="1"/>
  <c r="CE286" i="1"/>
  <c r="CD286" i="1"/>
  <c r="CC286" i="1"/>
  <c r="CB286" i="1"/>
  <c r="CA286" i="1"/>
  <c r="BZ286" i="1"/>
  <c r="BY286" i="1"/>
  <c r="BR286" i="1"/>
  <c r="BQ286" i="1"/>
  <c r="BP286" i="1"/>
  <c r="BO286" i="1"/>
  <c r="BN286" i="1"/>
  <c r="BM286" i="1"/>
  <c r="BL286" i="1"/>
  <c r="BK286" i="1"/>
  <c r="BJ286" i="1"/>
  <c r="BI286" i="1"/>
  <c r="BF286" i="1"/>
  <c r="BE286" i="1"/>
  <c r="BD286" i="1"/>
  <c r="BC286" i="1"/>
  <c r="L286" i="1"/>
  <c r="I286" i="1"/>
  <c r="H286" i="1"/>
  <c r="E286" i="1"/>
  <c r="CH285" i="1"/>
  <c r="CG285" i="1"/>
  <c r="CF285" i="1"/>
  <c r="CE285" i="1"/>
  <c r="CD285" i="1"/>
  <c r="CC285" i="1"/>
  <c r="CB285" i="1"/>
  <c r="CA285" i="1"/>
  <c r="BZ285" i="1"/>
  <c r="BY285" i="1"/>
  <c r="BR285" i="1"/>
  <c r="BQ285" i="1"/>
  <c r="BP285" i="1"/>
  <c r="BO285" i="1"/>
  <c r="BN285" i="1"/>
  <c r="BM285" i="1"/>
  <c r="BL285" i="1"/>
  <c r="BK285" i="1"/>
  <c r="BJ285" i="1"/>
  <c r="BI285" i="1"/>
  <c r="BF285" i="1"/>
  <c r="BE285" i="1"/>
  <c r="BD285" i="1"/>
  <c r="BC285" i="1"/>
  <c r="L285" i="1"/>
  <c r="I285" i="1"/>
  <c r="H285" i="1"/>
  <c r="E285" i="1"/>
  <c r="CH284" i="1"/>
  <c r="CG284" i="1"/>
  <c r="CF284" i="1"/>
  <c r="CE284" i="1"/>
  <c r="CD284" i="1"/>
  <c r="CC284" i="1"/>
  <c r="CB284" i="1"/>
  <c r="CA284" i="1"/>
  <c r="BZ284" i="1"/>
  <c r="BY284" i="1"/>
  <c r="BR284" i="1"/>
  <c r="BQ284" i="1"/>
  <c r="BP284" i="1"/>
  <c r="BO284" i="1"/>
  <c r="BN284" i="1"/>
  <c r="BM284" i="1"/>
  <c r="BL284" i="1"/>
  <c r="BK284" i="1"/>
  <c r="BJ284" i="1"/>
  <c r="BI284" i="1"/>
  <c r="BF284" i="1"/>
  <c r="BE284" i="1"/>
  <c r="BD284" i="1"/>
  <c r="BC284" i="1"/>
  <c r="AX284" i="1"/>
  <c r="L284" i="1"/>
  <c r="I284" i="1"/>
  <c r="H284" i="1"/>
  <c r="E284" i="1"/>
  <c r="CH283" i="1"/>
  <c r="CG283" i="1"/>
  <c r="CF283" i="1"/>
  <c r="CE283" i="1"/>
  <c r="CD283" i="1"/>
  <c r="CC283" i="1"/>
  <c r="CB283" i="1"/>
  <c r="CA283" i="1"/>
  <c r="BZ283" i="1"/>
  <c r="BY283" i="1"/>
  <c r="BR283" i="1"/>
  <c r="BQ283" i="1"/>
  <c r="BP283" i="1"/>
  <c r="BO283" i="1"/>
  <c r="BN283" i="1"/>
  <c r="BM283" i="1"/>
  <c r="BL283" i="1"/>
  <c r="BK283" i="1"/>
  <c r="BJ283" i="1"/>
  <c r="BI283" i="1"/>
  <c r="BF283" i="1"/>
  <c r="BE283" i="1"/>
  <c r="BD283" i="1"/>
  <c r="BC283" i="1"/>
  <c r="AX283" i="1"/>
  <c r="L283" i="1"/>
  <c r="I283" i="1"/>
  <c r="H283" i="1"/>
  <c r="E283" i="1"/>
  <c r="CH282" i="1"/>
  <c r="CG282" i="1"/>
  <c r="CF282" i="1"/>
  <c r="CE282" i="1"/>
  <c r="CD282" i="1"/>
  <c r="CC282" i="1"/>
  <c r="CB282" i="1"/>
  <c r="CA282" i="1"/>
  <c r="BZ282" i="1"/>
  <c r="BY282" i="1"/>
  <c r="BR282" i="1"/>
  <c r="BQ282" i="1"/>
  <c r="BP282" i="1"/>
  <c r="BO282" i="1"/>
  <c r="BN282" i="1"/>
  <c r="BM282" i="1"/>
  <c r="BL282" i="1"/>
  <c r="BK282" i="1"/>
  <c r="BJ282" i="1"/>
  <c r="BI282" i="1"/>
  <c r="BF282" i="1"/>
  <c r="BE282" i="1"/>
  <c r="BD282" i="1"/>
  <c r="BC282" i="1"/>
  <c r="AX282" i="1"/>
  <c r="L282" i="1"/>
  <c r="I282" i="1"/>
  <c r="H282" i="1"/>
  <c r="E282" i="1"/>
  <c r="CH281" i="1"/>
  <c r="CG281" i="1"/>
  <c r="CF281" i="1"/>
  <c r="CE281" i="1"/>
  <c r="CD281" i="1"/>
  <c r="CC281" i="1"/>
  <c r="CB281" i="1"/>
  <c r="CA281" i="1"/>
  <c r="BZ281" i="1"/>
  <c r="BY281" i="1"/>
  <c r="BR281" i="1"/>
  <c r="BQ281" i="1"/>
  <c r="BP281" i="1"/>
  <c r="BO281" i="1"/>
  <c r="BN281" i="1"/>
  <c r="BM281" i="1"/>
  <c r="BL281" i="1"/>
  <c r="BK281" i="1"/>
  <c r="BJ281" i="1"/>
  <c r="BI281" i="1"/>
  <c r="BF281" i="1"/>
  <c r="BE281" i="1"/>
  <c r="BD281" i="1"/>
  <c r="BC281" i="1"/>
  <c r="AX281" i="1"/>
  <c r="L281" i="1"/>
  <c r="I281" i="1"/>
  <c r="H281" i="1"/>
  <c r="E281" i="1"/>
  <c r="CH280" i="1"/>
  <c r="CG280" i="1"/>
  <c r="CF280" i="1"/>
  <c r="CE280" i="1"/>
  <c r="CD280" i="1"/>
  <c r="CC280" i="1"/>
  <c r="CB280" i="1"/>
  <c r="CA280" i="1"/>
  <c r="BZ280" i="1"/>
  <c r="BY280" i="1"/>
  <c r="BR280" i="1"/>
  <c r="BQ280" i="1"/>
  <c r="BP280" i="1"/>
  <c r="BO280" i="1"/>
  <c r="BN280" i="1"/>
  <c r="BM280" i="1"/>
  <c r="BL280" i="1"/>
  <c r="BK280" i="1"/>
  <c r="BJ280" i="1"/>
  <c r="BI280" i="1"/>
  <c r="BF280" i="1"/>
  <c r="BE280" i="1"/>
  <c r="BD280" i="1"/>
  <c r="BC280" i="1"/>
  <c r="AX280" i="1"/>
  <c r="L280" i="1"/>
  <c r="I280" i="1"/>
  <c r="H280" i="1"/>
  <c r="E280" i="1"/>
  <c r="CH279" i="1"/>
  <c r="CG279" i="1"/>
  <c r="CF279" i="1"/>
  <c r="CE279" i="1"/>
  <c r="CD279" i="1"/>
  <c r="CC279" i="1"/>
  <c r="CB279" i="1"/>
  <c r="CA279" i="1"/>
  <c r="BZ279" i="1"/>
  <c r="BY279" i="1"/>
  <c r="BR279" i="1"/>
  <c r="BQ279" i="1"/>
  <c r="BP279" i="1"/>
  <c r="BO279" i="1"/>
  <c r="BN279" i="1"/>
  <c r="BM279" i="1"/>
  <c r="BL279" i="1"/>
  <c r="BK279" i="1"/>
  <c r="BJ279" i="1"/>
  <c r="BI279" i="1"/>
  <c r="BF279" i="1"/>
  <c r="BE279" i="1"/>
  <c r="BD279" i="1"/>
  <c r="BC279" i="1"/>
  <c r="AX279" i="1"/>
  <c r="L279" i="1"/>
  <c r="I279" i="1"/>
  <c r="H279" i="1"/>
  <c r="E279" i="1"/>
  <c r="CH278" i="1"/>
  <c r="CG278" i="1"/>
  <c r="CF278" i="1"/>
  <c r="CE278" i="1"/>
  <c r="CD278" i="1"/>
  <c r="CC278" i="1"/>
  <c r="CB278" i="1"/>
  <c r="CA278" i="1"/>
  <c r="BZ278" i="1"/>
  <c r="BY278" i="1"/>
  <c r="BR278" i="1"/>
  <c r="BQ278" i="1"/>
  <c r="BP278" i="1"/>
  <c r="BO278" i="1"/>
  <c r="BN278" i="1"/>
  <c r="BM278" i="1"/>
  <c r="BL278" i="1"/>
  <c r="BK278" i="1"/>
  <c r="BJ278" i="1"/>
  <c r="BI278" i="1"/>
  <c r="BF278" i="1"/>
  <c r="BE278" i="1"/>
  <c r="BD278" i="1"/>
  <c r="BC278" i="1"/>
  <c r="AX278" i="1"/>
  <c r="L278" i="1"/>
  <c r="I278" i="1"/>
  <c r="H278" i="1"/>
  <c r="E278" i="1"/>
  <c r="CH277" i="1"/>
  <c r="CG277" i="1"/>
  <c r="CF277" i="1"/>
  <c r="CE277" i="1"/>
  <c r="CD277" i="1"/>
  <c r="CC277" i="1"/>
  <c r="CB277" i="1"/>
  <c r="CA277" i="1"/>
  <c r="BZ277" i="1"/>
  <c r="BY277" i="1"/>
  <c r="BR277" i="1"/>
  <c r="BQ277" i="1"/>
  <c r="BP277" i="1"/>
  <c r="BO277" i="1"/>
  <c r="BN277" i="1"/>
  <c r="BM277" i="1"/>
  <c r="BL277" i="1"/>
  <c r="BK277" i="1"/>
  <c r="BJ277" i="1"/>
  <c r="BI277" i="1"/>
  <c r="BF277" i="1"/>
  <c r="BE277" i="1"/>
  <c r="BD277" i="1"/>
  <c r="BC277" i="1"/>
  <c r="AX277" i="1"/>
  <c r="L277" i="1"/>
  <c r="I277" i="1"/>
  <c r="H277" i="1"/>
  <c r="E277" i="1"/>
  <c r="CH276" i="1"/>
  <c r="CG276" i="1"/>
  <c r="CF276" i="1"/>
  <c r="CE276" i="1"/>
  <c r="CD276" i="1"/>
  <c r="CC276" i="1"/>
  <c r="CB276" i="1"/>
  <c r="CA276" i="1"/>
  <c r="BZ276" i="1"/>
  <c r="BY276" i="1"/>
  <c r="BR276" i="1"/>
  <c r="BQ276" i="1"/>
  <c r="BP276" i="1"/>
  <c r="BO276" i="1"/>
  <c r="BN276" i="1"/>
  <c r="BM276" i="1"/>
  <c r="BL276" i="1"/>
  <c r="BK276" i="1"/>
  <c r="BJ276" i="1"/>
  <c r="BI276" i="1"/>
  <c r="BF276" i="1"/>
  <c r="BE276" i="1"/>
  <c r="BD276" i="1"/>
  <c r="BC276" i="1"/>
  <c r="AX276" i="1"/>
  <c r="L276" i="1"/>
  <c r="I276" i="1"/>
  <c r="H276" i="1"/>
  <c r="E276" i="1"/>
  <c r="CH275" i="1"/>
  <c r="CG275" i="1"/>
  <c r="CF275" i="1"/>
  <c r="CE275" i="1"/>
  <c r="CD275" i="1"/>
  <c r="CC275" i="1"/>
  <c r="CB275" i="1"/>
  <c r="CA275" i="1"/>
  <c r="BZ275" i="1"/>
  <c r="BY275" i="1"/>
  <c r="BR275" i="1"/>
  <c r="BQ275" i="1"/>
  <c r="BP275" i="1"/>
  <c r="BO275" i="1"/>
  <c r="BN275" i="1"/>
  <c r="BM275" i="1"/>
  <c r="BL275" i="1"/>
  <c r="BK275" i="1"/>
  <c r="BJ275" i="1"/>
  <c r="BI275" i="1"/>
  <c r="BF275" i="1"/>
  <c r="BE275" i="1"/>
  <c r="BD275" i="1"/>
  <c r="BC275" i="1"/>
  <c r="AX275" i="1"/>
  <c r="L275" i="1"/>
  <c r="I275" i="1"/>
  <c r="H275" i="1"/>
  <c r="E275" i="1"/>
  <c r="CH274" i="1"/>
  <c r="CG274" i="1"/>
  <c r="CF274" i="1"/>
  <c r="CE274" i="1"/>
  <c r="CD274" i="1"/>
  <c r="CC274" i="1"/>
  <c r="CB274" i="1"/>
  <c r="CA274" i="1"/>
  <c r="BZ274" i="1"/>
  <c r="BY274" i="1"/>
  <c r="BR274" i="1"/>
  <c r="BQ274" i="1"/>
  <c r="BP274" i="1"/>
  <c r="BO274" i="1"/>
  <c r="BN274" i="1"/>
  <c r="BM274" i="1"/>
  <c r="BL274" i="1"/>
  <c r="BK274" i="1"/>
  <c r="BJ274" i="1"/>
  <c r="BI274" i="1"/>
  <c r="BF274" i="1"/>
  <c r="BE274" i="1"/>
  <c r="BD274" i="1"/>
  <c r="BC274" i="1"/>
  <c r="AX274" i="1"/>
  <c r="L274" i="1"/>
  <c r="I274" i="1"/>
  <c r="H274" i="1"/>
  <c r="E274" i="1"/>
  <c r="CH273" i="1"/>
  <c r="CG273" i="1"/>
  <c r="CF273" i="1"/>
  <c r="CE273" i="1"/>
  <c r="CD273" i="1"/>
  <c r="CC273" i="1"/>
  <c r="CB273" i="1"/>
  <c r="CA273" i="1"/>
  <c r="BZ273" i="1"/>
  <c r="BY273" i="1"/>
  <c r="BR273" i="1"/>
  <c r="BQ273" i="1"/>
  <c r="BP273" i="1"/>
  <c r="BO273" i="1"/>
  <c r="BN273" i="1"/>
  <c r="BM273" i="1"/>
  <c r="BL273" i="1"/>
  <c r="BK273" i="1"/>
  <c r="BJ273" i="1"/>
  <c r="BI273" i="1"/>
  <c r="BF273" i="1"/>
  <c r="BE273" i="1"/>
  <c r="BD273" i="1"/>
  <c r="BC273" i="1"/>
  <c r="AX273" i="1"/>
  <c r="L273" i="1"/>
  <c r="I273" i="1"/>
  <c r="H273" i="1"/>
  <c r="E273" i="1"/>
  <c r="CH272" i="1"/>
  <c r="CG272" i="1"/>
  <c r="CF272" i="1"/>
  <c r="CE272" i="1"/>
  <c r="CD272" i="1"/>
  <c r="CC272" i="1"/>
  <c r="CB272" i="1"/>
  <c r="CA272" i="1"/>
  <c r="BZ272" i="1"/>
  <c r="BY272" i="1"/>
  <c r="BR272" i="1"/>
  <c r="BQ272" i="1"/>
  <c r="BP272" i="1"/>
  <c r="BO272" i="1"/>
  <c r="BN272" i="1"/>
  <c r="BM272" i="1"/>
  <c r="BL272" i="1"/>
  <c r="BK272" i="1"/>
  <c r="BJ272" i="1"/>
  <c r="BI272" i="1"/>
  <c r="BF272" i="1"/>
  <c r="BE272" i="1"/>
  <c r="BD272" i="1"/>
  <c r="BC272" i="1"/>
  <c r="AX272" i="1"/>
  <c r="L272" i="1"/>
  <c r="I272" i="1"/>
  <c r="H272" i="1"/>
  <c r="E272" i="1"/>
  <c r="CH271" i="1"/>
  <c r="CG271" i="1"/>
  <c r="CF271" i="1"/>
  <c r="CE271" i="1"/>
  <c r="CD271" i="1"/>
  <c r="CC271" i="1"/>
  <c r="CB271" i="1"/>
  <c r="CA271" i="1"/>
  <c r="BZ271" i="1"/>
  <c r="BY271" i="1"/>
  <c r="BR271" i="1"/>
  <c r="BQ271" i="1"/>
  <c r="BP271" i="1"/>
  <c r="BO271" i="1"/>
  <c r="BN271" i="1"/>
  <c r="BM271" i="1"/>
  <c r="BL271" i="1"/>
  <c r="BK271" i="1"/>
  <c r="BJ271" i="1"/>
  <c r="BI271" i="1"/>
  <c r="BF271" i="1"/>
  <c r="BE271" i="1"/>
  <c r="BD271" i="1"/>
  <c r="BC271" i="1"/>
  <c r="AX271" i="1"/>
  <c r="L271" i="1"/>
  <c r="I271" i="1"/>
  <c r="H271" i="1"/>
  <c r="E271" i="1"/>
  <c r="CH270" i="1"/>
  <c r="CG270" i="1"/>
  <c r="CF270" i="1"/>
  <c r="CE270" i="1"/>
  <c r="CD270" i="1"/>
  <c r="CC270" i="1"/>
  <c r="CB270" i="1"/>
  <c r="CA270" i="1"/>
  <c r="BZ270" i="1"/>
  <c r="BY270" i="1"/>
  <c r="BR270" i="1"/>
  <c r="BQ270" i="1"/>
  <c r="BP270" i="1"/>
  <c r="BO270" i="1"/>
  <c r="BN270" i="1"/>
  <c r="BM270" i="1"/>
  <c r="BL270" i="1"/>
  <c r="BK270" i="1"/>
  <c r="BJ270" i="1"/>
  <c r="BI270" i="1"/>
  <c r="BF270" i="1"/>
  <c r="BE270" i="1"/>
  <c r="BD270" i="1"/>
  <c r="BC270" i="1"/>
  <c r="AX270" i="1"/>
  <c r="L270" i="1"/>
  <c r="I270" i="1"/>
  <c r="H270" i="1"/>
  <c r="E270" i="1"/>
  <c r="CH269" i="1"/>
  <c r="CG269" i="1"/>
  <c r="CF269" i="1"/>
  <c r="CE269" i="1"/>
  <c r="CD269" i="1"/>
  <c r="CC269" i="1"/>
  <c r="CB269" i="1"/>
  <c r="CA269" i="1"/>
  <c r="BZ269" i="1"/>
  <c r="BY269" i="1"/>
  <c r="BR269" i="1"/>
  <c r="BQ269" i="1"/>
  <c r="BP269" i="1"/>
  <c r="BO269" i="1"/>
  <c r="BN269" i="1"/>
  <c r="BM269" i="1"/>
  <c r="BL269" i="1"/>
  <c r="BK269" i="1"/>
  <c r="BJ269" i="1"/>
  <c r="BI269" i="1"/>
  <c r="BF269" i="1"/>
  <c r="BE269" i="1"/>
  <c r="BD269" i="1"/>
  <c r="BC269" i="1"/>
  <c r="AX269" i="1"/>
  <c r="L269" i="1"/>
  <c r="I269" i="1"/>
  <c r="H269" i="1"/>
  <c r="E269" i="1"/>
  <c r="CH268" i="1"/>
  <c r="CG268" i="1"/>
  <c r="CF268" i="1"/>
  <c r="CE268" i="1"/>
  <c r="CD268" i="1"/>
  <c r="CC268" i="1"/>
  <c r="CB268" i="1"/>
  <c r="CA268" i="1"/>
  <c r="BZ268" i="1"/>
  <c r="BY268" i="1"/>
  <c r="BR268" i="1"/>
  <c r="BQ268" i="1"/>
  <c r="BP268" i="1"/>
  <c r="BO268" i="1"/>
  <c r="BN268" i="1"/>
  <c r="BM268" i="1"/>
  <c r="BL268" i="1"/>
  <c r="BK268" i="1"/>
  <c r="BJ268" i="1"/>
  <c r="BI268" i="1"/>
  <c r="BF268" i="1"/>
  <c r="BE268" i="1"/>
  <c r="BD268" i="1"/>
  <c r="BC268" i="1"/>
  <c r="AX268" i="1"/>
  <c r="L268" i="1"/>
  <c r="I268" i="1"/>
  <c r="H268" i="1"/>
  <c r="E268" i="1"/>
  <c r="CH267" i="1"/>
  <c r="CG267" i="1"/>
  <c r="CF267" i="1"/>
  <c r="CE267" i="1"/>
  <c r="CD267" i="1"/>
  <c r="CC267" i="1"/>
  <c r="CB267" i="1"/>
  <c r="CA267" i="1"/>
  <c r="BZ267" i="1"/>
  <c r="BY267" i="1"/>
  <c r="BR267" i="1"/>
  <c r="BQ267" i="1"/>
  <c r="BP267" i="1"/>
  <c r="BO267" i="1"/>
  <c r="BN267" i="1"/>
  <c r="BM267" i="1"/>
  <c r="BL267" i="1"/>
  <c r="BK267" i="1"/>
  <c r="BJ267" i="1"/>
  <c r="BI267" i="1"/>
  <c r="BF267" i="1"/>
  <c r="BE267" i="1"/>
  <c r="BD267" i="1"/>
  <c r="BC267" i="1"/>
  <c r="AX267" i="1"/>
  <c r="AT267" i="1"/>
  <c r="L267" i="1"/>
  <c r="I267" i="1"/>
  <c r="H267" i="1"/>
  <c r="E267" i="1"/>
  <c r="CH266" i="1"/>
  <c r="CG266" i="1"/>
  <c r="CF266" i="1"/>
  <c r="CE266" i="1"/>
  <c r="CD266" i="1"/>
  <c r="CC266" i="1"/>
  <c r="CB266" i="1"/>
  <c r="CA266" i="1"/>
  <c r="BZ266" i="1"/>
  <c r="BY266" i="1"/>
  <c r="BR266" i="1"/>
  <c r="BQ266" i="1"/>
  <c r="BP266" i="1"/>
  <c r="BO266" i="1"/>
  <c r="BN266" i="1"/>
  <c r="BM266" i="1"/>
  <c r="BL266" i="1"/>
  <c r="BK266" i="1"/>
  <c r="BJ266" i="1"/>
  <c r="BI266" i="1"/>
  <c r="BF266" i="1"/>
  <c r="BE266" i="1"/>
  <c r="BD266" i="1"/>
  <c r="BC266" i="1"/>
  <c r="AX266" i="1"/>
  <c r="AT266" i="1"/>
  <c r="L266" i="1"/>
  <c r="I266" i="1"/>
  <c r="H266" i="1"/>
  <c r="E266" i="1"/>
  <c r="CH265" i="1"/>
  <c r="CG265" i="1"/>
  <c r="CF265" i="1"/>
  <c r="CE265" i="1"/>
  <c r="CD265" i="1"/>
  <c r="CC265" i="1"/>
  <c r="CB265" i="1"/>
  <c r="CA265" i="1"/>
  <c r="BZ265" i="1"/>
  <c r="BY265" i="1"/>
  <c r="BR265" i="1"/>
  <c r="BQ265" i="1"/>
  <c r="BP265" i="1"/>
  <c r="BO265" i="1"/>
  <c r="BN265" i="1"/>
  <c r="BM265" i="1"/>
  <c r="BL265" i="1"/>
  <c r="BK265" i="1"/>
  <c r="BJ265" i="1"/>
  <c r="BI265" i="1"/>
  <c r="BF265" i="1"/>
  <c r="BE265" i="1"/>
  <c r="BD265" i="1"/>
  <c r="BC265" i="1"/>
  <c r="AX265" i="1"/>
  <c r="AT265" i="1"/>
  <c r="L265" i="1"/>
  <c r="I265" i="1"/>
  <c r="H265" i="1"/>
  <c r="E265" i="1"/>
  <c r="CH264" i="1"/>
  <c r="CG264" i="1"/>
  <c r="CF264" i="1"/>
  <c r="CE264" i="1"/>
  <c r="CD264" i="1"/>
  <c r="CC264" i="1"/>
  <c r="CB264" i="1"/>
  <c r="CA264" i="1"/>
  <c r="BZ264" i="1"/>
  <c r="BY264" i="1"/>
  <c r="BR264" i="1"/>
  <c r="BQ264" i="1"/>
  <c r="BP264" i="1"/>
  <c r="BO264" i="1"/>
  <c r="BN264" i="1"/>
  <c r="BM264" i="1"/>
  <c r="BL264" i="1"/>
  <c r="BK264" i="1"/>
  <c r="BJ264" i="1"/>
  <c r="BI264" i="1"/>
  <c r="BF264" i="1"/>
  <c r="BE264" i="1"/>
  <c r="BD264" i="1"/>
  <c r="BC264" i="1"/>
  <c r="AX264" i="1"/>
  <c r="AT264" i="1"/>
  <c r="L264" i="1"/>
  <c r="I264" i="1"/>
  <c r="H264" i="1"/>
  <c r="E264" i="1"/>
  <c r="CH263" i="1"/>
  <c r="CG263" i="1"/>
  <c r="CF263" i="1"/>
  <c r="CE263" i="1"/>
  <c r="CD263" i="1"/>
  <c r="CC263" i="1"/>
  <c r="CB263" i="1"/>
  <c r="CA263" i="1"/>
  <c r="BZ263" i="1"/>
  <c r="BY263" i="1"/>
  <c r="BR263" i="1"/>
  <c r="BQ263" i="1"/>
  <c r="BP263" i="1"/>
  <c r="BO263" i="1"/>
  <c r="BN263" i="1"/>
  <c r="BM263" i="1"/>
  <c r="BL263" i="1"/>
  <c r="BK263" i="1"/>
  <c r="BJ263" i="1"/>
  <c r="BI263" i="1"/>
  <c r="BF263" i="1"/>
  <c r="BE263" i="1"/>
  <c r="BD263" i="1"/>
  <c r="BC263" i="1"/>
  <c r="AX263" i="1"/>
  <c r="AT263" i="1"/>
  <c r="L263" i="1"/>
  <c r="I263" i="1"/>
  <c r="H263" i="1"/>
  <c r="E263" i="1"/>
  <c r="CH262" i="1"/>
  <c r="CG262" i="1"/>
  <c r="CF262" i="1"/>
  <c r="CE262" i="1"/>
  <c r="CD262" i="1"/>
  <c r="CC262" i="1"/>
  <c r="CB262" i="1"/>
  <c r="CA262" i="1"/>
  <c r="BZ262" i="1"/>
  <c r="BY262" i="1"/>
  <c r="BR262" i="1"/>
  <c r="BQ262" i="1"/>
  <c r="BP262" i="1"/>
  <c r="BO262" i="1"/>
  <c r="BN262" i="1"/>
  <c r="BM262" i="1"/>
  <c r="BL262" i="1"/>
  <c r="BK262" i="1"/>
  <c r="BJ262" i="1"/>
  <c r="BI262" i="1"/>
  <c r="BF262" i="1"/>
  <c r="BE262" i="1"/>
  <c r="BD262" i="1"/>
  <c r="BC262" i="1"/>
  <c r="AX262" i="1"/>
  <c r="AT262" i="1"/>
  <c r="L262" i="1"/>
  <c r="I262" i="1"/>
  <c r="H262" i="1"/>
  <c r="E262" i="1"/>
  <c r="CH261" i="1"/>
  <c r="CG261" i="1"/>
  <c r="CF261" i="1"/>
  <c r="CE261" i="1"/>
  <c r="CD261" i="1"/>
  <c r="CC261" i="1"/>
  <c r="CB261" i="1"/>
  <c r="CA261" i="1"/>
  <c r="BZ261" i="1"/>
  <c r="BY261" i="1"/>
  <c r="BR261" i="1"/>
  <c r="BQ261" i="1"/>
  <c r="BP261" i="1"/>
  <c r="BO261" i="1"/>
  <c r="BN261" i="1"/>
  <c r="BM261" i="1"/>
  <c r="BL261" i="1"/>
  <c r="BK261" i="1"/>
  <c r="BJ261" i="1"/>
  <c r="BI261" i="1"/>
  <c r="BF261" i="1"/>
  <c r="BE261" i="1"/>
  <c r="BD261" i="1"/>
  <c r="BC261" i="1"/>
  <c r="AX261" i="1"/>
  <c r="AT261" i="1"/>
  <c r="L261" i="1"/>
  <c r="I261" i="1"/>
  <c r="H261" i="1"/>
  <c r="E261" i="1"/>
  <c r="CH260" i="1"/>
  <c r="CG260" i="1"/>
  <c r="CF260" i="1"/>
  <c r="CE260" i="1"/>
  <c r="CD260" i="1"/>
  <c r="CC260" i="1"/>
  <c r="CB260" i="1"/>
  <c r="CA260" i="1"/>
  <c r="BZ260" i="1"/>
  <c r="BY260" i="1"/>
  <c r="BR260" i="1"/>
  <c r="BQ260" i="1"/>
  <c r="BP260" i="1"/>
  <c r="BO260" i="1"/>
  <c r="BN260" i="1"/>
  <c r="BM260" i="1"/>
  <c r="BL260" i="1"/>
  <c r="BK260" i="1"/>
  <c r="BJ260" i="1"/>
  <c r="BI260" i="1"/>
  <c r="BF260" i="1"/>
  <c r="BE260" i="1"/>
  <c r="BD260" i="1"/>
  <c r="BC260" i="1"/>
  <c r="AX260" i="1"/>
  <c r="AT260" i="1"/>
  <c r="L260" i="1"/>
  <c r="I260" i="1"/>
  <c r="H260" i="1"/>
  <c r="E260" i="1"/>
  <c r="CH259" i="1"/>
  <c r="CG259" i="1"/>
  <c r="CF259" i="1"/>
  <c r="CE259" i="1"/>
  <c r="CD259" i="1"/>
  <c r="CC259" i="1"/>
  <c r="CB259" i="1"/>
  <c r="CA259" i="1"/>
  <c r="BZ259" i="1"/>
  <c r="BY259" i="1"/>
  <c r="BR259" i="1"/>
  <c r="BQ259" i="1"/>
  <c r="BP259" i="1"/>
  <c r="BO259" i="1"/>
  <c r="BN259" i="1"/>
  <c r="BM259" i="1"/>
  <c r="BL259" i="1"/>
  <c r="BK259" i="1"/>
  <c r="BJ259" i="1"/>
  <c r="BI259" i="1"/>
  <c r="BF259" i="1"/>
  <c r="BE259" i="1"/>
  <c r="BD259" i="1"/>
  <c r="BC259" i="1"/>
  <c r="AX259" i="1"/>
  <c r="AT259" i="1"/>
  <c r="L259" i="1"/>
  <c r="I259" i="1"/>
  <c r="H259" i="1"/>
  <c r="E259" i="1"/>
  <c r="CH258" i="1"/>
  <c r="CG258" i="1"/>
  <c r="CF258" i="1"/>
  <c r="CE258" i="1"/>
  <c r="CD258" i="1"/>
  <c r="CC258" i="1"/>
  <c r="CB258" i="1"/>
  <c r="CA258" i="1"/>
  <c r="BZ258" i="1"/>
  <c r="BY258" i="1"/>
  <c r="BR258" i="1"/>
  <c r="BQ258" i="1"/>
  <c r="BP258" i="1"/>
  <c r="BO258" i="1"/>
  <c r="BN258" i="1"/>
  <c r="BM258" i="1"/>
  <c r="BL258" i="1"/>
  <c r="BK258" i="1"/>
  <c r="BJ258" i="1"/>
  <c r="BI258" i="1"/>
  <c r="BF258" i="1"/>
  <c r="BE258" i="1"/>
  <c r="BD258" i="1"/>
  <c r="BC258" i="1"/>
  <c r="AX258" i="1"/>
  <c r="AT258" i="1"/>
  <c r="L258" i="1"/>
  <c r="I258" i="1"/>
  <c r="H258" i="1"/>
  <c r="E258" i="1"/>
  <c r="CH257" i="1"/>
  <c r="CG257" i="1"/>
  <c r="CF257" i="1"/>
  <c r="CE257" i="1"/>
  <c r="CD257" i="1"/>
  <c r="CC257" i="1"/>
  <c r="CB257" i="1"/>
  <c r="CA257" i="1"/>
  <c r="BZ257" i="1"/>
  <c r="BY257" i="1"/>
  <c r="BR257" i="1"/>
  <c r="BQ257" i="1"/>
  <c r="BP257" i="1"/>
  <c r="BO257" i="1"/>
  <c r="BN257" i="1"/>
  <c r="BM257" i="1"/>
  <c r="BL257" i="1"/>
  <c r="BK257" i="1"/>
  <c r="BJ257" i="1"/>
  <c r="BI257" i="1"/>
  <c r="BF257" i="1"/>
  <c r="BE257" i="1"/>
  <c r="BD257" i="1"/>
  <c r="BC257" i="1"/>
  <c r="AX257" i="1"/>
  <c r="AT257" i="1"/>
  <c r="L257" i="1"/>
  <c r="I257" i="1"/>
  <c r="H257" i="1"/>
  <c r="E257" i="1"/>
  <c r="CH256" i="1"/>
  <c r="CG256" i="1"/>
  <c r="CF256" i="1"/>
  <c r="CE256" i="1"/>
  <c r="CD256" i="1"/>
  <c r="CC256" i="1"/>
  <c r="CB256" i="1"/>
  <c r="CA256" i="1"/>
  <c r="BZ256" i="1"/>
  <c r="BY256" i="1"/>
  <c r="BR256" i="1"/>
  <c r="BQ256" i="1"/>
  <c r="BP256" i="1"/>
  <c r="BO256" i="1"/>
  <c r="BN256" i="1"/>
  <c r="BM256" i="1"/>
  <c r="BL256" i="1"/>
  <c r="BK256" i="1"/>
  <c r="BJ256" i="1"/>
  <c r="BI256" i="1"/>
  <c r="BF256" i="1"/>
  <c r="BE256" i="1"/>
  <c r="BD256" i="1"/>
  <c r="BC256" i="1"/>
  <c r="AX256" i="1"/>
  <c r="AT256" i="1"/>
  <c r="L256" i="1"/>
  <c r="I256" i="1"/>
  <c r="H256" i="1"/>
  <c r="E256" i="1"/>
  <c r="CH255" i="1"/>
  <c r="CG255" i="1"/>
  <c r="CF255" i="1"/>
  <c r="CE255" i="1"/>
  <c r="CD255" i="1"/>
  <c r="CC255" i="1"/>
  <c r="CB255" i="1"/>
  <c r="CA255" i="1"/>
  <c r="BZ255" i="1"/>
  <c r="BY255" i="1"/>
  <c r="BR255" i="1"/>
  <c r="BQ255" i="1"/>
  <c r="BP255" i="1"/>
  <c r="BO255" i="1"/>
  <c r="BN255" i="1"/>
  <c r="BM255" i="1"/>
  <c r="BL255" i="1"/>
  <c r="BK255" i="1"/>
  <c r="BJ255" i="1"/>
  <c r="BI255" i="1"/>
  <c r="BF255" i="1"/>
  <c r="BE255" i="1"/>
  <c r="BD255" i="1"/>
  <c r="BC255" i="1"/>
  <c r="AX255" i="1"/>
  <c r="AT255" i="1"/>
  <c r="L255" i="1"/>
  <c r="I255" i="1"/>
  <c r="H255" i="1"/>
  <c r="E255" i="1"/>
  <c r="CH254" i="1"/>
  <c r="CG254" i="1"/>
  <c r="CF254" i="1"/>
  <c r="CE254" i="1"/>
  <c r="CD254" i="1"/>
  <c r="CC254" i="1"/>
  <c r="CB254" i="1"/>
  <c r="CA254" i="1"/>
  <c r="BZ254" i="1"/>
  <c r="BY254" i="1"/>
  <c r="BR254" i="1"/>
  <c r="BQ254" i="1"/>
  <c r="BP254" i="1"/>
  <c r="BO254" i="1"/>
  <c r="BN254" i="1"/>
  <c r="BM254" i="1"/>
  <c r="BL254" i="1"/>
  <c r="BK254" i="1"/>
  <c r="BJ254" i="1"/>
  <c r="BI254" i="1"/>
  <c r="BF254" i="1"/>
  <c r="BE254" i="1"/>
  <c r="BD254" i="1"/>
  <c r="BC254" i="1"/>
  <c r="AX254" i="1"/>
  <c r="AT254" i="1"/>
  <c r="L254" i="1"/>
  <c r="I254" i="1"/>
  <c r="H254" i="1"/>
  <c r="E254" i="1"/>
  <c r="CH253" i="1"/>
  <c r="CG253" i="1"/>
  <c r="CF253" i="1"/>
  <c r="CE253" i="1"/>
  <c r="CD253" i="1"/>
  <c r="CC253" i="1"/>
  <c r="CB253" i="1"/>
  <c r="CA253" i="1"/>
  <c r="BZ253" i="1"/>
  <c r="BY253" i="1"/>
  <c r="BR253" i="1"/>
  <c r="BQ253" i="1"/>
  <c r="BP253" i="1"/>
  <c r="BO253" i="1"/>
  <c r="BN253" i="1"/>
  <c r="BM253" i="1"/>
  <c r="BL253" i="1"/>
  <c r="BK253" i="1"/>
  <c r="BJ253" i="1"/>
  <c r="BI253" i="1"/>
  <c r="BF253" i="1"/>
  <c r="BE253" i="1"/>
  <c r="BD253" i="1"/>
  <c r="BC253" i="1"/>
  <c r="AX253" i="1"/>
  <c r="AT253" i="1"/>
  <c r="L253" i="1"/>
  <c r="I253" i="1"/>
  <c r="H253" i="1"/>
  <c r="E253" i="1"/>
  <c r="CH252" i="1"/>
  <c r="CG252" i="1"/>
  <c r="CF252" i="1"/>
  <c r="CE252" i="1"/>
  <c r="CD252" i="1"/>
  <c r="CC252" i="1"/>
  <c r="CB252" i="1"/>
  <c r="CA252" i="1"/>
  <c r="BZ252" i="1"/>
  <c r="BY252" i="1"/>
  <c r="BR252" i="1"/>
  <c r="BQ252" i="1"/>
  <c r="BP252" i="1"/>
  <c r="BO252" i="1"/>
  <c r="BN252" i="1"/>
  <c r="BM252" i="1"/>
  <c r="BL252" i="1"/>
  <c r="BK252" i="1"/>
  <c r="BJ252" i="1"/>
  <c r="BI252" i="1"/>
  <c r="BF252" i="1"/>
  <c r="BE252" i="1"/>
  <c r="BD252" i="1"/>
  <c r="BC252" i="1"/>
  <c r="AZ252" i="1"/>
  <c r="AX252" i="1"/>
  <c r="AT252" i="1"/>
  <c r="L252" i="1"/>
  <c r="I252" i="1"/>
  <c r="H252" i="1"/>
  <c r="E252" i="1"/>
  <c r="CH251" i="1"/>
  <c r="CG251" i="1"/>
  <c r="CF251" i="1"/>
  <c r="CE251" i="1"/>
  <c r="CD251" i="1"/>
  <c r="CC251" i="1"/>
  <c r="CB251" i="1"/>
  <c r="CA251" i="1"/>
  <c r="BZ251" i="1"/>
  <c r="BY251" i="1"/>
  <c r="BR251" i="1"/>
  <c r="BQ251" i="1"/>
  <c r="BP251" i="1"/>
  <c r="BO251" i="1"/>
  <c r="BN251" i="1"/>
  <c r="BM251" i="1"/>
  <c r="BL251" i="1"/>
  <c r="BK251" i="1"/>
  <c r="BJ251" i="1"/>
  <c r="BI251" i="1"/>
  <c r="BF251" i="1"/>
  <c r="BE251" i="1"/>
  <c r="BD251" i="1"/>
  <c r="BC251" i="1"/>
  <c r="AZ251" i="1"/>
  <c r="AX251" i="1"/>
  <c r="AT251" i="1"/>
  <c r="L251" i="1"/>
  <c r="I251" i="1"/>
  <c r="H251" i="1"/>
  <c r="E251" i="1"/>
  <c r="CH250" i="1"/>
  <c r="CG250" i="1"/>
  <c r="CF250" i="1"/>
  <c r="CE250" i="1"/>
  <c r="CD250" i="1"/>
  <c r="CC250" i="1"/>
  <c r="CB250" i="1"/>
  <c r="CA250" i="1"/>
  <c r="BZ250" i="1"/>
  <c r="BY250" i="1"/>
  <c r="BR250" i="1"/>
  <c r="BQ250" i="1"/>
  <c r="BP250" i="1"/>
  <c r="BO250" i="1"/>
  <c r="BN250" i="1"/>
  <c r="BM250" i="1"/>
  <c r="BL250" i="1"/>
  <c r="BK250" i="1"/>
  <c r="BJ250" i="1"/>
  <c r="BI250" i="1"/>
  <c r="BF250" i="1"/>
  <c r="BE250" i="1"/>
  <c r="BD250" i="1"/>
  <c r="BC250" i="1"/>
  <c r="AZ250" i="1"/>
  <c r="AX250" i="1"/>
  <c r="AT250" i="1"/>
  <c r="L250" i="1"/>
  <c r="I250" i="1"/>
  <c r="H250" i="1"/>
  <c r="E250" i="1"/>
  <c r="CH249" i="1"/>
  <c r="CG249" i="1"/>
  <c r="CF249" i="1"/>
  <c r="CE249" i="1"/>
  <c r="CD249" i="1"/>
  <c r="CC249" i="1"/>
  <c r="CB249" i="1"/>
  <c r="CA249" i="1"/>
  <c r="BZ249" i="1"/>
  <c r="BY249" i="1"/>
  <c r="BR249" i="1"/>
  <c r="BQ249" i="1"/>
  <c r="BP249" i="1"/>
  <c r="BO249" i="1"/>
  <c r="BN249" i="1"/>
  <c r="BM249" i="1"/>
  <c r="BL249" i="1"/>
  <c r="BK249" i="1"/>
  <c r="BJ249" i="1"/>
  <c r="BI249" i="1"/>
  <c r="BF249" i="1"/>
  <c r="BE249" i="1"/>
  <c r="BD249" i="1"/>
  <c r="BC249" i="1"/>
  <c r="AZ249" i="1"/>
  <c r="AX249" i="1"/>
  <c r="AT249" i="1"/>
  <c r="L249" i="1"/>
  <c r="I249" i="1"/>
  <c r="H249" i="1"/>
  <c r="E249" i="1"/>
  <c r="CH248" i="1"/>
  <c r="CG248" i="1"/>
  <c r="CF248" i="1"/>
  <c r="CE248" i="1"/>
  <c r="CD248" i="1"/>
  <c r="CC248" i="1"/>
  <c r="CB248" i="1"/>
  <c r="CA248" i="1"/>
  <c r="BZ248" i="1"/>
  <c r="BY248" i="1"/>
  <c r="BR248" i="1"/>
  <c r="BQ248" i="1"/>
  <c r="BP248" i="1"/>
  <c r="BO248" i="1"/>
  <c r="BN248" i="1"/>
  <c r="BM248" i="1"/>
  <c r="BL248" i="1"/>
  <c r="BK248" i="1"/>
  <c r="BJ248" i="1"/>
  <c r="BI248" i="1"/>
  <c r="BF248" i="1"/>
  <c r="BE248" i="1"/>
  <c r="BD248" i="1"/>
  <c r="BC248" i="1"/>
  <c r="AZ248" i="1"/>
  <c r="AX248" i="1"/>
  <c r="AT248" i="1"/>
  <c r="L248" i="1"/>
  <c r="I248" i="1"/>
  <c r="H248" i="1"/>
  <c r="E248" i="1"/>
  <c r="CH247" i="1"/>
  <c r="CG247" i="1"/>
  <c r="CF247" i="1"/>
  <c r="CE247" i="1"/>
  <c r="CD247" i="1"/>
  <c r="CC247" i="1"/>
  <c r="CB247" i="1"/>
  <c r="CA247" i="1"/>
  <c r="BZ247" i="1"/>
  <c r="BY247" i="1"/>
  <c r="BR247" i="1"/>
  <c r="BQ247" i="1"/>
  <c r="BP247" i="1"/>
  <c r="BO247" i="1"/>
  <c r="BN247" i="1"/>
  <c r="BM247" i="1"/>
  <c r="BL247" i="1"/>
  <c r="BK247" i="1"/>
  <c r="BJ247" i="1"/>
  <c r="BI247" i="1"/>
  <c r="BF247" i="1"/>
  <c r="BE247" i="1"/>
  <c r="BD247" i="1"/>
  <c r="BC247" i="1"/>
  <c r="AZ247" i="1"/>
  <c r="AX247" i="1"/>
  <c r="AT247" i="1"/>
  <c r="L247" i="1"/>
  <c r="I247" i="1"/>
  <c r="H247" i="1"/>
  <c r="E247" i="1"/>
  <c r="CH246" i="1"/>
  <c r="CG246" i="1"/>
  <c r="CF246" i="1"/>
  <c r="CE246" i="1"/>
  <c r="CD246" i="1"/>
  <c r="CC246" i="1"/>
  <c r="CB246" i="1"/>
  <c r="CA246" i="1"/>
  <c r="BZ246" i="1"/>
  <c r="BY246" i="1"/>
  <c r="BR246" i="1"/>
  <c r="BQ246" i="1"/>
  <c r="BP246" i="1"/>
  <c r="BO246" i="1"/>
  <c r="BN246" i="1"/>
  <c r="BM246" i="1"/>
  <c r="BL246" i="1"/>
  <c r="BK246" i="1"/>
  <c r="BJ246" i="1"/>
  <c r="BI246" i="1"/>
  <c r="BF246" i="1"/>
  <c r="BE246" i="1"/>
  <c r="BD246" i="1"/>
  <c r="BC246" i="1"/>
  <c r="AZ246" i="1"/>
  <c r="AX246" i="1"/>
  <c r="AT246" i="1"/>
  <c r="L246" i="1"/>
  <c r="I246" i="1"/>
  <c r="H246" i="1"/>
  <c r="E246" i="1"/>
  <c r="CH245" i="1"/>
  <c r="CG245" i="1"/>
  <c r="CF245" i="1"/>
  <c r="CE245" i="1"/>
  <c r="CD245" i="1"/>
  <c r="CC245" i="1"/>
  <c r="CB245" i="1"/>
  <c r="CA245" i="1"/>
  <c r="BZ245" i="1"/>
  <c r="BY245" i="1"/>
  <c r="BR245" i="1"/>
  <c r="BQ245" i="1"/>
  <c r="BP245" i="1"/>
  <c r="BO245" i="1"/>
  <c r="BN245" i="1"/>
  <c r="BM245" i="1"/>
  <c r="BL245" i="1"/>
  <c r="BK245" i="1"/>
  <c r="BJ245" i="1"/>
  <c r="BI245" i="1"/>
  <c r="BF245" i="1"/>
  <c r="BE245" i="1"/>
  <c r="BD245" i="1"/>
  <c r="BC245" i="1"/>
  <c r="AZ245" i="1"/>
  <c r="AX245" i="1"/>
  <c r="AT245" i="1"/>
  <c r="L245" i="1"/>
  <c r="I245" i="1"/>
  <c r="H245" i="1"/>
  <c r="E245" i="1"/>
  <c r="CH244" i="1"/>
  <c r="CG244" i="1"/>
  <c r="CF244" i="1"/>
  <c r="CE244" i="1"/>
  <c r="CD244" i="1"/>
  <c r="CC244" i="1"/>
  <c r="CB244" i="1"/>
  <c r="CA244" i="1"/>
  <c r="BZ244" i="1"/>
  <c r="BY244" i="1"/>
  <c r="BR244" i="1"/>
  <c r="BQ244" i="1"/>
  <c r="BP244" i="1"/>
  <c r="BO244" i="1"/>
  <c r="BN244" i="1"/>
  <c r="BM244" i="1"/>
  <c r="BL244" i="1"/>
  <c r="BK244" i="1"/>
  <c r="BJ244" i="1"/>
  <c r="BI244" i="1"/>
  <c r="BF244" i="1"/>
  <c r="BE244" i="1"/>
  <c r="BD244" i="1"/>
  <c r="BC244" i="1"/>
  <c r="AZ244" i="1"/>
  <c r="AX244" i="1"/>
  <c r="AT244" i="1"/>
  <c r="L244" i="1"/>
  <c r="I244" i="1"/>
  <c r="H244" i="1"/>
  <c r="E244" i="1"/>
  <c r="CH243" i="1"/>
  <c r="CG243" i="1"/>
  <c r="CF243" i="1"/>
  <c r="CE243" i="1"/>
  <c r="CD243" i="1"/>
  <c r="CC243" i="1"/>
  <c r="CB243" i="1"/>
  <c r="CA243" i="1"/>
  <c r="BZ243" i="1"/>
  <c r="BY243" i="1"/>
  <c r="BR243" i="1"/>
  <c r="BQ243" i="1"/>
  <c r="BP243" i="1"/>
  <c r="BO243" i="1"/>
  <c r="BN243" i="1"/>
  <c r="BM243" i="1"/>
  <c r="BL243" i="1"/>
  <c r="BK243" i="1"/>
  <c r="BJ243" i="1"/>
  <c r="BI243" i="1"/>
  <c r="BF243" i="1"/>
  <c r="BE243" i="1"/>
  <c r="BD243" i="1"/>
  <c r="BC243" i="1"/>
  <c r="AZ243" i="1"/>
  <c r="AX243" i="1"/>
  <c r="AT243" i="1"/>
  <c r="L243" i="1"/>
  <c r="I243" i="1"/>
  <c r="H243" i="1"/>
  <c r="E243" i="1"/>
  <c r="CH242" i="1"/>
  <c r="CG242" i="1"/>
  <c r="CF242" i="1"/>
  <c r="CE242" i="1"/>
  <c r="CD242" i="1"/>
  <c r="CC242" i="1"/>
  <c r="CB242" i="1"/>
  <c r="CA242" i="1"/>
  <c r="BZ242" i="1"/>
  <c r="BY242" i="1"/>
  <c r="BR242" i="1"/>
  <c r="BQ242" i="1"/>
  <c r="BP242" i="1"/>
  <c r="BO242" i="1"/>
  <c r="BN242" i="1"/>
  <c r="BM242" i="1"/>
  <c r="BL242" i="1"/>
  <c r="BK242" i="1"/>
  <c r="BJ242" i="1"/>
  <c r="BI242" i="1"/>
  <c r="BF242" i="1"/>
  <c r="BE242" i="1"/>
  <c r="BD242" i="1"/>
  <c r="BC242" i="1"/>
  <c r="AZ242" i="1"/>
  <c r="AX242" i="1"/>
  <c r="AT242" i="1"/>
  <c r="L242" i="1"/>
  <c r="I242" i="1"/>
  <c r="H242" i="1"/>
  <c r="E242" i="1"/>
  <c r="CH241" i="1"/>
  <c r="CG241" i="1"/>
  <c r="CF241" i="1"/>
  <c r="CE241" i="1"/>
  <c r="CD241" i="1"/>
  <c r="CC241" i="1"/>
  <c r="CB241" i="1"/>
  <c r="CA241" i="1"/>
  <c r="BZ241" i="1"/>
  <c r="BY241" i="1"/>
  <c r="BR241" i="1"/>
  <c r="BQ241" i="1"/>
  <c r="BP241" i="1"/>
  <c r="BO241" i="1"/>
  <c r="BN241" i="1"/>
  <c r="BM241" i="1"/>
  <c r="BL241" i="1"/>
  <c r="BK241" i="1"/>
  <c r="BJ241" i="1"/>
  <c r="BI241" i="1"/>
  <c r="BF241" i="1"/>
  <c r="BE241" i="1"/>
  <c r="BD241" i="1"/>
  <c r="BC241" i="1"/>
  <c r="AZ241" i="1"/>
  <c r="AX241" i="1"/>
  <c r="AU241" i="1"/>
  <c r="AT241" i="1"/>
  <c r="L241" i="1"/>
  <c r="I241" i="1"/>
  <c r="H241" i="1"/>
  <c r="E241" i="1"/>
  <c r="CH240" i="1"/>
  <c r="CG240" i="1"/>
  <c r="CF240" i="1"/>
  <c r="CE240" i="1"/>
  <c r="CD240" i="1"/>
  <c r="CC240" i="1"/>
  <c r="CB240" i="1"/>
  <c r="CA240" i="1"/>
  <c r="BZ240" i="1"/>
  <c r="BY240" i="1"/>
  <c r="BR240" i="1"/>
  <c r="BQ240" i="1"/>
  <c r="BP240" i="1"/>
  <c r="BO240" i="1"/>
  <c r="BN240" i="1"/>
  <c r="BM240" i="1"/>
  <c r="BL240" i="1"/>
  <c r="BK240" i="1"/>
  <c r="BJ240" i="1"/>
  <c r="BI240" i="1"/>
  <c r="BF240" i="1"/>
  <c r="BE240" i="1"/>
  <c r="BD240" i="1"/>
  <c r="BC240" i="1"/>
  <c r="AZ240" i="1"/>
  <c r="AX240" i="1"/>
  <c r="AU240" i="1"/>
  <c r="AT240" i="1"/>
  <c r="L240" i="1"/>
  <c r="I240" i="1"/>
  <c r="H240" i="1"/>
  <c r="E240" i="1"/>
  <c r="CH239" i="1"/>
  <c r="CG239" i="1"/>
  <c r="CF239" i="1"/>
  <c r="CE239" i="1"/>
  <c r="CD239" i="1"/>
  <c r="CC239" i="1"/>
  <c r="CB239" i="1"/>
  <c r="CA239" i="1"/>
  <c r="BZ239" i="1"/>
  <c r="BY239" i="1"/>
  <c r="BR239" i="1"/>
  <c r="BQ239" i="1"/>
  <c r="BP239" i="1"/>
  <c r="BO239" i="1"/>
  <c r="BN239" i="1"/>
  <c r="BM239" i="1"/>
  <c r="BL239" i="1"/>
  <c r="BK239" i="1"/>
  <c r="BJ239" i="1"/>
  <c r="BI239" i="1"/>
  <c r="BF239" i="1"/>
  <c r="BE239" i="1"/>
  <c r="BD239" i="1"/>
  <c r="BC239" i="1"/>
  <c r="AZ239" i="1"/>
  <c r="AX239" i="1"/>
  <c r="AU239" i="1"/>
  <c r="AT239" i="1"/>
  <c r="L239" i="1"/>
  <c r="I239" i="1"/>
  <c r="H239" i="1"/>
  <c r="E239" i="1"/>
  <c r="CH238" i="1"/>
  <c r="CG238" i="1"/>
  <c r="CF238" i="1"/>
  <c r="CE238" i="1"/>
  <c r="CD238" i="1"/>
  <c r="CC238" i="1"/>
  <c r="CB238" i="1"/>
  <c r="CA238" i="1"/>
  <c r="BZ238" i="1"/>
  <c r="BY238" i="1"/>
  <c r="BR238" i="1"/>
  <c r="BQ238" i="1"/>
  <c r="BP238" i="1"/>
  <c r="BO238" i="1"/>
  <c r="BN238" i="1"/>
  <c r="BM238" i="1"/>
  <c r="BL238" i="1"/>
  <c r="BK238" i="1"/>
  <c r="BJ238" i="1"/>
  <c r="BI238" i="1"/>
  <c r="BF238" i="1"/>
  <c r="BE238" i="1"/>
  <c r="BD238" i="1"/>
  <c r="BC238" i="1"/>
  <c r="AZ238" i="1"/>
  <c r="AX238" i="1"/>
  <c r="AU238" i="1"/>
  <c r="AT238" i="1"/>
  <c r="L238" i="1"/>
  <c r="I238" i="1"/>
  <c r="H238" i="1"/>
  <c r="E238" i="1"/>
  <c r="CH237" i="1"/>
  <c r="CG237" i="1"/>
  <c r="CF237" i="1"/>
  <c r="CE237" i="1"/>
  <c r="CD237" i="1"/>
  <c r="CC237" i="1"/>
  <c r="CB237" i="1"/>
  <c r="CA237" i="1"/>
  <c r="BZ237" i="1"/>
  <c r="BY237" i="1"/>
  <c r="BR237" i="1"/>
  <c r="BQ237" i="1"/>
  <c r="BP237" i="1"/>
  <c r="BO237" i="1"/>
  <c r="BN237" i="1"/>
  <c r="BM237" i="1"/>
  <c r="BL237" i="1"/>
  <c r="BK237" i="1"/>
  <c r="BJ237" i="1"/>
  <c r="BI237" i="1"/>
  <c r="BF237" i="1"/>
  <c r="BE237" i="1"/>
  <c r="BD237" i="1"/>
  <c r="BC237" i="1"/>
  <c r="AZ237" i="1"/>
  <c r="AX237" i="1"/>
  <c r="AU237" i="1"/>
  <c r="AT237" i="1"/>
  <c r="L237" i="1"/>
  <c r="I237" i="1"/>
  <c r="H237" i="1"/>
  <c r="E237" i="1"/>
  <c r="CH236" i="1"/>
  <c r="CG236" i="1"/>
  <c r="CF236" i="1"/>
  <c r="CE236" i="1"/>
  <c r="CD236" i="1"/>
  <c r="CC236" i="1"/>
  <c r="CB236" i="1"/>
  <c r="CA236" i="1"/>
  <c r="BZ236" i="1"/>
  <c r="BY236" i="1"/>
  <c r="BR236" i="1"/>
  <c r="BQ236" i="1"/>
  <c r="BP236" i="1"/>
  <c r="BO236" i="1"/>
  <c r="BN236" i="1"/>
  <c r="BM236" i="1"/>
  <c r="BL236" i="1"/>
  <c r="BK236" i="1"/>
  <c r="BJ236" i="1"/>
  <c r="BI236" i="1"/>
  <c r="BF236" i="1"/>
  <c r="BE236" i="1"/>
  <c r="BD236" i="1"/>
  <c r="BC236" i="1"/>
  <c r="BB236" i="1"/>
  <c r="AZ236" i="1"/>
  <c r="AX236" i="1"/>
  <c r="AU236" i="1"/>
  <c r="AT236" i="1"/>
  <c r="L236" i="1"/>
  <c r="I236" i="1"/>
  <c r="H236" i="1"/>
  <c r="E236" i="1"/>
  <c r="CH235" i="1"/>
  <c r="CG235" i="1"/>
  <c r="CF235" i="1"/>
  <c r="CE235" i="1"/>
  <c r="CD235" i="1"/>
  <c r="CC235" i="1"/>
  <c r="CB235" i="1"/>
  <c r="CA235" i="1"/>
  <c r="BZ235" i="1"/>
  <c r="BY235" i="1"/>
  <c r="BR235" i="1"/>
  <c r="BQ235" i="1"/>
  <c r="BP235" i="1"/>
  <c r="BO235" i="1"/>
  <c r="BN235" i="1"/>
  <c r="BM235" i="1"/>
  <c r="BL235" i="1"/>
  <c r="BK235" i="1"/>
  <c r="BJ235" i="1"/>
  <c r="BI235" i="1"/>
  <c r="BF235" i="1"/>
  <c r="BE235" i="1"/>
  <c r="BD235" i="1"/>
  <c r="BC235" i="1"/>
  <c r="BB235" i="1"/>
  <c r="BA235" i="1"/>
  <c r="AZ235" i="1"/>
  <c r="AX235" i="1"/>
  <c r="AU235" i="1"/>
  <c r="AT235" i="1"/>
  <c r="L235" i="1"/>
  <c r="I235" i="1"/>
  <c r="H235" i="1"/>
  <c r="E235" i="1"/>
  <c r="CH234" i="1"/>
  <c r="CG234" i="1"/>
  <c r="CF234" i="1"/>
  <c r="CE234" i="1"/>
  <c r="CD234" i="1"/>
  <c r="CC234" i="1"/>
  <c r="CB234" i="1"/>
  <c r="CA234" i="1"/>
  <c r="BZ234" i="1"/>
  <c r="BY234" i="1"/>
  <c r="BR234" i="1"/>
  <c r="BQ234" i="1"/>
  <c r="BP234" i="1"/>
  <c r="BO234" i="1"/>
  <c r="BN234" i="1"/>
  <c r="BM234" i="1"/>
  <c r="BL234" i="1"/>
  <c r="BK234" i="1"/>
  <c r="BJ234" i="1"/>
  <c r="BI234" i="1"/>
  <c r="BF234" i="1"/>
  <c r="BE234" i="1"/>
  <c r="BD234" i="1"/>
  <c r="BC234" i="1"/>
  <c r="BB234" i="1"/>
  <c r="BA234" i="1"/>
  <c r="AZ234" i="1"/>
  <c r="AX234" i="1"/>
  <c r="AU234" i="1"/>
  <c r="AT234" i="1"/>
  <c r="L234" i="1"/>
  <c r="I234" i="1"/>
  <c r="H234" i="1"/>
  <c r="E234" i="1"/>
  <c r="CH233" i="1"/>
  <c r="CG233" i="1"/>
  <c r="CF233" i="1"/>
  <c r="CE233" i="1"/>
  <c r="CD233" i="1"/>
  <c r="CC233" i="1"/>
  <c r="CB233" i="1"/>
  <c r="CA233" i="1"/>
  <c r="BZ233" i="1"/>
  <c r="BY233" i="1"/>
  <c r="BR233" i="1"/>
  <c r="BQ233" i="1"/>
  <c r="BP233" i="1"/>
  <c r="BO233" i="1"/>
  <c r="BN233" i="1"/>
  <c r="BM233" i="1"/>
  <c r="BL233" i="1"/>
  <c r="BK233" i="1"/>
  <c r="BJ233" i="1"/>
  <c r="BI233" i="1"/>
  <c r="BF233" i="1"/>
  <c r="BE233" i="1"/>
  <c r="BD233" i="1"/>
  <c r="BC233" i="1"/>
  <c r="BB233" i="1"/>
  <c r="BA233" i="1"/>
  <c r="AZ233" i="1"/>
  <c r="AX233" i="1"/>
  <c r="AU233" i="1"/>
  <c r="AT233" i="1"/>
  <c r="L233" i="1"/>
  <c r="I233" i="1"/>
  <c r="H233" i="1"/>
  <c r="E233" i="1"/>
  <c r="CH232" i="1"/>
  <c r="CG232" i="1"/>
  <c r="CF232" i="1"/>
  <c r="CE232" i="1"/>
  <c r="CD232" i="1"/>
  <c r="CC232" i="1"/>
  <c r="CB232" i="1"/>
  <c r="CA232" i="1"/>
  <c r="BZ232" i="1"/>
  <c r="BY232" i="1"/>
  <c r="BR232" i="1"/>
  <c r="BQ232" i="1"/>
  <c r="BP232" i="1"/>
  <c r="BO232" i="1"/>
  <c r="BN232" i="1"/>
  <c r="BM232" i="1"/>
  <c r="BL232" i="1"/>
  <c r="BK232" i="1"/>
  <c r="BJ232" i="1"/>
  <c r="BI232" i="1"/>
  <c r="BF232" i="1"/>
  <c r="BE232" i="1"/>
  <c r="BD232" i="1"/>
  <c r="BC232" i="1"/>
  <c r="BB232" i="1"/>
  <c r="BA232" i="1"/>
  <c r="AZ232" i="1"/>
  <c r="AX232" i="1"/>
  <c r="AU232" i="1"/>
  <c r="AT232" i="1"/>
  <c r="L232" i="1"/>
  <c r="I232" i="1"/>
  <c r="H232" i="1"/>
  <c r="E232" i="1"/>
  <c r="CH231" i="1"/>
  <c r="CG231" i="1"/>
  <c r="CF231" i="1"/>
  <c r="CE231" i="1"/>
  <c r="CD231" i="1"/>
  <c r="CC231" i="1"/>
  <c r="CB231" i="1"/>
  <c r="CA231" i="1"/>
  <c r="BZ231" i="1"/>
  <c r="BY231" i="1"/>
  <c r="BR231" i="1"/>
  <c r="BQ231" i="1"/>
  <c r="BP231" i="1"/>
  <c r="BO231" i="1"/>
  <c r="BN231" i="1"/>
  <c r="BM231" i="1"/>
  <c r="BL231" i="1"/>
  <c r="BK231" i="1"/>
  <c r="BJ231" i="1"/>
  <c r="BI231" i="1"/>
  <c r="BF231" i="1"/>
  <c r="BE231" i="1"/>
  <c r="BD231" i="1"/>
  <c r="BC231" i="1"/>
  <c r="BB231" i="1"/>
  <c r="BA231" i="1"/>
  <c r="AZ231" i="1"/>
  <c r="AX231" i="1"/>
  <c r="AU231" i="1"/>
  <c r="AT231" i="1"/>
  <c r="L231" i="1"/>
  <c r="I231" i="1"/>
  <c r="H231" i="1"/>
  <c r="E231" i="1"/>
  <c r="CH230" i="1"/>
  <c r="CG230" i="1"/>
  <c r="CF230" i="1"/>
  <c r="CE230" i="1"/>
  <c r="CD230" i="1"/>
  <c r="CC230" i="1"/>
  <c r="CB230" i="1"/>
  <c r="CA230" i="1"/>
  <c r="BZ230" i="1"/>
  <c r="BY230" i="1"/>
  <c r="BR230" i="1"/>
  <c r="BQ230" i="1"/>
  <c r="BP230" i="1"/>
  <c r="BO230" i="1"/>
  <c r="BN230" i="1"/>
  <c r="BM230" i="1"/>
  <c r="BL230" i="1"/>
  <c r="BK230" i="1"/>
  <c r="BJ230" i="1"/>
  <c r="BI230" i="1"/>
  <c r="BF230" i="1"/>
  <c r="BE230" i="1"/>
  <c r="BD230" i="1"/>
  <c r="BC230" i="1"/>
  <c r="BB230" i="1"/>
  <c r="BA230" i="1"/>
  <c r="AZ230" i="1"/>
  <c r="AX230" i="1"/>
  <c r="AU230" i="1"/>
  <c r="AT230" i="1"/>
  <c r="L230" i="1"/>
  <c r="I230" i="1"/>
  <c r="H230" i="1"/>
  <c r="E230" i="1"/>
  <c r="CH229" i="1"/>
  <c r="CG229" i="1"/>
  <c r="CF229" i="1"/>
  <c r="CE229" i="1"/>
  <c r="CD229" i="1"/>
  <c r="CC229" i="1"/>
  <c r="CB229" i="1"/>
  <c r="CA229" i="1"/>
  <c r="BZ229" i="1"/>
  <c r="BY229" i="1"/>
  <c r="BR229" i="1"/>
  <c r="BQ229" i="1"/>
  <c r="BP229" i="1"/>
  <c r="BO229" i="1"/>
  <c r="BN229" i="1"/>
  <c r="BM229" i="1"/>
  <c r="BL229" i="1"/>
  <c r="BK229" i="1"/>
  <c r="BJ229" i="1"/>
  <c r="BI229" i="1"/>
  <c r="BF229" i="1"/>
  <c r="BE229" i="1"/>
  <c r="BD229" i="1"/>
  <c r="BC229" i="1"/>
  <c r="BB229" i="1"/>
  <c r="BA229" i="1"/>
  <c r="AZ229" i="1"/>
  <c r="AX229" i="1"/>
  <c r="AU229" i="1"/>
  <c r="AT229" i="1"/>
  <c r="L229" i="1"/>
  <c r="I229" i="1"/>
  <c r="H229" i="1"/>
  <c r="E229" i="1"/>
  <c r="CH228" i="1"/>
  <c r="CG228" i="1"/>
  <c r="CF228" i="1"/>
  <c r="CE228" i="1"/>
  <c r="CD228" i="1"/>
  <c r="CC228" i="1"/>
  <c r="CB228" i="1"/>
  <c r="CA228" i="1"/>
  <c r="BZ228" i="1"/>
  <c r="BY228" i="1"/>
  <c r="BR228" i="1"/>
  <c r="BQ228" i="1"/>
  <c r="BP228" i="1"/>
  <c r="BO228" i="1"/>
  <c r="BN228" i="1"/>
  <c r="BM228" i="1"/>
  <c r="BL228" i="1"/>
  <c r="BK228" i="1"/>
  <c r="BJ228" i="1"/>
  <c r="BI228" i="1"/>
  <c r="BF228" i="1"/>
  <c r="BE228" i="1"/>
  <c r="BD228" i="1"/>
  <c r="BC228" i="1"/>
  <c r="BB228" i="1"/>
  <c r="BA228" i="1"/>
  <c r="AZ228" i="1"/>
  <c r="AX228" i="1"/>
  <c r="AW228" i="1"/>
  <c r="AU228" i="1"/>
  <c r="AT228" i="1"/>
  <c r="L228" i="1"/>
  <c r="I228" i="1"/>
  <c r="H228" i="1"/>
  <c r="E228" i="1"/>
  <c r="CH227" i="1"/>
  <c r="CG227" i="1"/>
  <c r="CF227" i="1"/>
  <c r="CE227" i="1"/>
  <c r="CD227" i="1"/>
  <c r="CC227" i="1"/>
  <c r="CB227" i="1"/>
  <c r="CA227" i="1"/>
  <c r="BZ227" i="1"/>
  <c r="BY227" i="1"/>
  <c r="BR227" i="1"/>
  <c r="BQ227" i="1"/>
  <c r="BP227" i="1"/>
  <c r="BO227" i="1"/>
  <c r="BN227" i="1"/>
  <c r="BM227" i="1"/>
  <c r="BL227" i="1"/>
  <c r="BK227" i="1"/>
  <c r="BJ227" i="1"/>
  <c r="BI227" i="1"/>
  <c r="BF227" i="1"/>
  <c r="BE227" i="1"/>
  <c r="BD227" i="1"/>
  <c r="BC227" i="1"/>
  <c r="BB227" i="1"/>
  <c r="BA227" i="1"/>
  <c r="AZ227" i="1"/>
  <c r="AX227" i="1"/>
  <c r="AW227" i="1"/>
  <c r="AU227" i="1"/>
  <c r="AT227" i="1"/>
  <c r="L227" i="1"/>
  <c r="I227" i="1"/>
  <c r="H227" i="1"/>
  <c r="E227" i="1"/>
  <c r="CH226" i="1"/>
  <c r="CG226" i="1"/>
  <c r="CF226" i="1"/>
  <c r="CE226" i="1"/>
  <c r="CD226" i="1"/>
  <c r="CC226" i="1"/>
  <c r="CB226" i="1"/>
  <c r="CA226" i="1"/>
  <c r="BZ226" i="1"/>
  <c r="BY226" i="1"/>
  <c r="BR226" i="1"/>
  <c r="BQ226" i="1"/>
  <c r="BP226" i="1"/>
  <c r="BO226" i="1"/>
  <c r="BN226" i="1"/>
  <c r="BM226" i="1"/>
  <c r="BL226" i="1"/>
  <c r="BK226" i="1"/>
  <c r="BJ226" i="1"/>
  <c r="BI226" i="1"/>
  <c r="BF226" i="1"/>
  <c r="BE226" i="1"/>
  <c r="BD226" i="1"/>
  <c r="BC226" i="1"/>
  <c r="BB226" i="1"/>
  <c r="BA226" i="1"/>
  <c r="AZ226" i="1"/>
  <c r="AX226" i="1"/>
  <c r="AW226" i="1"/>
  <c r="AU226" i="1"/>
  <c r="AT226" i="1"/>
  <c r="L226" i="1"/>
  <c r="I226" i="1"/>
  <c r="H226" i="1"/>
  <c r="E226" i="1"/>
  <c r="CH225" i="1"/>
  <c r="CG225" i="1"/>
  <c r="CF225" i="1"/>
  <c r="CE225" i="1"/>
  <c r="CD225" i="1"/>
  <c r="CC225" i="1"/>
  <c r="CB225" i="1"/>
  <c r="CA225" i="1"/>
  <c r="BZ225" i="1"/>
  <c r="BY225" i="1"/>
  <c r="BR225" i="1"/>
  <c r="BQ225" i="1"/>
  <c r="BP225" i="1"/>
  <c r="BO225" i="1"/>
  <c r="BN225" i="1"/>
  <c r="BM225" i="1"/>
  <c r="BL225" i="1"/>
  <c r="BK225" i="1"/>
  <c r="BJ225" i="1"/>
  <c r="BI225" i="1"/>
  <c r="BF225" i="1"/>
  <c r="BE225" i="1"/>
  <c r="BD225" i="1"/>
  <c r="BC225" i="1"/>
  <c r="BB225" i="1"/>
  <c r="BA225" i="1"/>
  <c r="AZ225" i="1"/>
  <c r="AX225" i="1"/>
  <c r="AW225" i="1"/>
  <c r="AU225" i="1"/>
  <c r="AT225" i="1"/>
  <c r="L225" i="1"/>
  <c r="I225" i="1"/>
  <c r="H225" i="1"/>
  <c r="E225" i="1"/>
  <c r="CH224" i="1"/>
  <c r="CG224" i="1"/>
  <c r="CF224" i="1"/>
  <c r="CE224" i="1"/>
  <c r="CD224" i="1"/>
  <c r="CC224" i="1"/>
  <c r="CB224" i="1"/>
  <c r="CA224" i="1"/>
  <c r="BZ224" i="1"/>
  <c r="BY224" i="1"/>
  <c r="BR224" i="1"/>
  <c r="BQ224" i="1"/>
  <c r="BP224" i="1"/>
  <c r="BO224" i="1"/>
  <c r="BN224" i="1"/>
  <c r="BM224" i="1"/>
  <c r="BL224" i="1"/>
  <c r="BK224" i="1"/>
  <c r="BJ224" i="1"/>
  <c r="BI224" i="1"/>
  <c r="BF224" i="1"/>
  <c r="BE224" i="1"/>
  <c r="BD224" i="1"/>
  <c r="BC224" i="1"/>
  <c r="BB224" i="1"/>
  <c r="BA224" i="1"/>
  <c r="AZ224" i="1"/>
  <c r="AX224" i="1"/>
  <c r="AW224" i="1"/>
  <c r="AU224" i="1"/>
  <c r="AT224" i="1"/>
  <c r="L224" i="1"/>
  <c r="I224" i="1"/>
  <c r="H224" i="1"/>
  <c r="E224" i="1"/>
  <c r="CH223" i="1"/>
  <c r="CG223" i="1"/>
  <c r="CF223" i="1"/>
  <c r="CE223" i="1"/>
  <c r="CD223" i="1"/>
  <c r="CC223" i="1"/>
  <c r="CB223" i="1"/>
  <c r="CA223" i="1"/>
  <c r="BZ223" i="1"/>
  <c r="BY223" i="1"/>
  <c r="BR223" i="1"/>
  <c r="BQ223" i="1"/>
  <c r="BP223" i="1"/>
  <c r="BO223" i="1"/>
  <c r="BN223" i="1"/>
  <c r="BM223" i="1"/>
  <c r="BL223" i="1"/>
  <c r="BK223" i="1"/>
  <c r="BJ223" i="1"/>
  <c r="BI223" i="1"/>
  <c r="BF223" i="1"/>
  <c r="BE223" i="1"/>
  <c r="BD223" i="1"/>
  <c r="BC223" i="1"/>
  <c r="BB223" i="1"/>
  <c r="BA223" i="1"/>
  <c r="AZ223" i="1"/>
  <c r="AX223" i="1"/>
  <c r="AW223" i="1"/>
  <c r="AU223" i="1"/>
  <c r="AT223" i="1"/>
  <c r="L223" i="1"/>
  <c r="I223" i="1"/>
  <c r="H223" i="1"/>
  <c r="E223" i="1"/>
  <c r="CH222" i="1"/>
  <c r="CG222" i="1"/>
  <c r="CF222" i="1"/>
  <c r="CE222" i="1"/>
  <c r="CD222" i="1"/>
  <c r="CC222" i="1"/>
  <c r="CB222" i="1"/>
  <c r="CA222" i="1"/>
  <c r="BZ222" i="1"/>
  <c r="BY222" i="1"/>
  <c r="BR222" i="1"/>
  <c r="BQ222" i="1"/>
  <c r="BP222" i="1"/>
  <c r="BO222" i="1"/>
  <c r="BN222" i="1"/>
  <c r="BM222" i="1"/>
  <c r="BL222" i="1"/>
  <c r="BK222" i="1"/>
  <c r="BJ222" i="1"/>
  <c r="BI222" i="1"/>
  <c r="BF222" i="1"/>
  <c r="BE222" i="1"/>
  <c r="BD222" i="1"/>
  <c r="BC222" i="1"/>
  <c r="BB222" i="1"/>
  <c r="BA222" i="1"/>
  <c r="AZ222" i="1"/>
  <c r="AX222" i="1"/>
  <c r="AW222" i="1"/>
  <c r="AU222" i="1"/>
  <c r="AT222" i="1"/>
  <c r="L222" i="1"/>
  <c r="I222" i="1"/>
  <c r="H222" i="1"/>
  <c r="E222" i="1"/>
  <c r="CH221" i="1"/>
  <c r="CG221" i="1"/>
  <c r="CF221" i="1"/>
  <c r="CE221" i="1"/>
  <c r="CD221" i="1"/>
  <c r="CC221" i="1"/>
  <c r="CB221" i="1"/>
  <c r="CA221" i="1"/>
  <c r="BZ221" i="1"/>
  <c r="BY221" i="1"/>
  <c r="BR221" i="1"/>
  <c r="BQ221" i="1"/>
  <c r="BP221" i="1"/>
  <c r="BO221" i="1"/>
  <c r="BN221" i="1"/>
  <c r="BM221" i="1"/>
  <c r="BL221" i="1"/>
  <c r="BK221" i="1"/>
  <c r="BJ221" i="1"/>
  <c r="BI221" i="1"/>
  <c r="BF221" i="1"/>
  <c r="BE221" i="1"/>
  <c r="BD221" i="1"/>
  <c r="BC221" i="1"/>
  <c r="BB221" i="1"/>
  <c r="BA221" i="1"/>
  <c r="AZ221" i="1"/>
  <c r="AX221" i="1"/>
  <c r="AW221" i="1"/>
  <c r="AU221" i="1"/>
  <c r="AT221" i="1"/>
  <c r="L221" i="1"/>
  <c r="I221" i="1"/>
  <c r="H221" i="1"/>
  <c r="E221" i="1"/>
  <c r="CH220" i="1"/>
  <c r="CG220" i="1"/>
  <c r="CF220" i="1"/>
  <c r="CE220" i="1"/>
  <c r="CD220" i="1"/>
  <c r="CC220" i="1"/>
  <c r="CB220" i="1"/>
  <c r="CA220" i="1"/>
  <c r="BZ220" i="1"/>
  <c r="BY220" i="1"/>
  <c r="BR220" i="1"/>
  <c r="BQ220" i="1"/>
  <c r="BP220" i="1"/>
  <c r="BO220" i="1"/>
  <c r="BN220" i="1"/>
  <c r="BM220" i="1"/>
  <c r="BL220" i="1"/>
  <c r="BK220" i="1"/>
  <c r="BJ220" i="1"/>
  <c r="BI220" i="1"/>
  <c r="BF220" i="1"/>
  <c r="BE220" i="1"/>
  <c r="BD220" i="1"/>
  <c r="BC220" i="1"/>
  <c r="BB220" i="1"/>
  <c r="BA220" i="1"/>
  <c r="AZ220" i="1"/>
  <c r="AX220" i="1"/>
  <c r="AW220" i="1"/>
  <c r="AU220" i="1"/>
  <c r="AT220" i="1"/>
  <c r="L220" i="1"/>
  <c r="I220" i="1"/>
  <c r="H220" i="1"/>
  <c r="E220" i="1"/>
  <c r="CH219" i="1"/>
  <c r="CG219" i="1"/>
  <c r="CF219" i="1"/>
  <c r="CE219" i="1"/>
  <c r="CD219" i="1"/>
  <c r="CC219" i="1"/>
  <c r="CB219" i="1"/>
  <c r="CA219" i="1"/>
  <c r="BZ219" i="1"/>
  <c r="BY219" i="1"/>
  <c r="BR219" i="1"/>
  <c r="BQ219" i="1"/>
  <c r="BP219" i="1"/>
  <c r="BO219" i="1"/>
  <c r="BN219" i="1"/>
  <c r="BM219" i="1"/>
  <c r="BL219" i="1"/>
  <c r="BK219" i="1"/>
  <c r="BJ219" i="1"/>
  <c r="BI219" i="1"/>
  <c r="BF219" i="1"/>
  <c r="BE219" i="1"/>
  <c r="BD219" i="1"/>
  <c r="BC219" i="1"/>
  <c r="BB219" i="1"/>
  <c r="BA219" i="1"/>
  <c r="AZ219" i="1"/>
  <c r="AX219" i="1"/>
  <c r="AW219" i="1"/>
  <c r="AU219" i="1"/>
  <c r="AT219" i="1"/>
  <c r="L219" i="1"/>
  <c r="I219" i="1"/>
  <c r="H219" i="1"/>
  <c r="E219" i="1"/>
  <c r="CH218" i="1"/>
  <c r="CG218" i="1"/>
  <c r="CF218" i="1"/>
  <c r="CE218" i="1"/>
  <c r="CD218" i="1"/>
  <c r="CC218" i="1"/>
  <c r="CB218" i="1"/>
  <c r="CA218" i="1"/>
  <c r="BZ218" i="1"/>
  <c r="BY218" i="1"/>
  <c r="BR218" i="1"/>
  <c r="BQ218" i="1"/>
  <c r="BP218" i="1"/>
  <c r="BO218" i="1"/>
  <c r="BN218" i="1"/>
  <c r="BM218" i="1"/>
  <c r="BL218" i="1"/>
  <c r="BK218" i="1"/>
  <c r="BJ218" i="1"/>
  <c r="BI218" i="1"/>
  <c r="BF218" i="1"/>
  <c r="BE218" i="1"/>
  <c r="BD218" i="1"/>
  <c r="BC218" i="1"/>
  <c r="BB218" i="1"/>
  <c r="BA218" i="1"/>
  <c r="AZ218" i="1"/>
  <c r="AX218" i="1"/>
  <c r="AW218" i="1"/>
  <c r="AU218" i="1"/>
  <c r="AT218" i="1"/>
  <c r="L218" i="1"/>
  <c r="I218" i="1"/>
  <c r="H218" i="1"/>
  <c r="E218" i="1"/>
  <c r="CH217" i="1"/>
  <c r="CG217" i="1"/>
  <c r="CF217" i="1"/>
  <c r="CE217" i="1"/>
  <c r="CD217" i="1"/>
  <c r="CC217" i="1"/>
  <c r="CB217" i="1"/>
  <c r="CA217" i="1"/>
  <c r="BZ217" i="1"/>
  <c r="BY217" i="1"/>
  <c r="BR217" i="1"/>
  <c r="BQ217" i="1"/>
  <c r="BP217" i="1"/>
  <c r="BO217" i="1"/>
  <c r="BN217" i="1"/>
  <c r="BM217" i="1"/>
  <c r="BL217" i="1"/>
  <c r="BK217" i="1"/>
  <c r="BJ217" i="1"/>
  <c r="BI217" i="1"/>
  <c r="BF217" i="1"/>
  <c r="BE217" i="1"/>
  <c r="BD217" i="1"/>
  <c r="BC217" i="1"/>
  <c r="BB217" i="1"/>
  <c r="BA217" i="1"/>
  <c r="AZ217" i="1"/>
  <c r="AX217" i="1"/>
  <c r="AW217" i="1"/>
  <c r="AU217" i="1"/>
  <c r="AT217" i="1"/>
  <c r="L217" i="1"/>
  <c r="I217" i="1"/>
  <c r="H217" i="1"/>
  <c r="E217" i="1"/>
  <c r="CH216" i="1"/>
  <c r="CG216" i="1"/>
  <c r="CF216" i="1"/>
  <c r="CE216" i="1"/>
  <c r="CD216" i="1"/>
  <c r="CC216" i="1"/>
  <c r="CB216" i="1"/>
  <c r="CA216" i="1"/>
  <c r="BZ216" i="1"/>
  <c r="BY216" i="1"/>
  <c r="BR216" i="1"/>
  <c r="BQ216" i="1"/>
  <c r="BP216" i="1"/>
  <c r="BO216" i="1"/>
  <c r="BN216" i="1"/>
  <c r="BM216" i="1"/>
  <c r="BL216" i="1"/>
  <c r="BK216" i="1"/>
  <c r="BJ216" i="1"/>
  <c r="BI216" i="1"/>
  <c r="BF216" i="1"/>
  <c r="BE216" i="1"/>
  <c r="BD216" i="1"/>
  <c r="BC216" i="1"/>
  <c r="BB216" i="1"/>
  <c r="BA216" i="1"/>
  <c r="AZ216" i="1"/>
  <c r="AX216" i="1"/>
  <c r="AW216" i="1"/>
  <c r="AU216" i="1"/>
  <c r="AT216" i="1"/>
  <c r="L216" i="1"/>
  <c r="I216" i="1"/>
  <c r="H216" i="1"/>
  <c r="E216" i="1"/>
  <c r="CH215" i="1"/>
  <c r="CG215" i="1"/>
  <c r="CF215" i="1"/>
  <c r="CE215" i="1"/>
  <c r="CD215" i="1"/>
  <c r="CC215" i="1"/>
  <c r="CB215" i="1"/>
  <c r="CA215" i="1"/>
  <c r="BZ215" i="1"/>
  <c r="BY215" i="1"/>
  <c r="BR215" i="1"/>
  <c r="BQ215" i="1"/>
  <c r="BP215" i="1"/>
  <c r="BO215" i="1"/>
  <c r="BN215" i="1"/>
  <c r="BM215" i="1"/>
  <c r="BL215" i="1"/>
  <c r="BK215" i="1"/>
  <c r="BJ215" i="1"/>
  <c r="BI215" i="1"/>
  <c r="BF215" i="1"/>
  <c r="BE215" i="1"/>
  <c r="BD215" i="1"/>
  <c r="BC215" i="1"/>
  <c r="BB215" i="1"/>
  <c r="BA215" i="1"/>
  <c r="AZ215" i="1"/>
  <c r="AX215" i="1"/>
  <c r="AW215" i="1"/>
  <c r="AU215" i="1"/>
  <c r="AT215" i="1"/>
  <c r="L215" i="1"/>
  <c r="I215" i="1"/>
  <c r="H215" i="1"/>
  <c r="E215" i="1"/>
  <c r="CH214" i="1"/>
  <c r="CG214" i="1"/>
  <c r="CF214" i="1"/>
  <c r="CE214" i="1"/>
  <c r="CD214" i="1"/>
  <c r="CC214" i="1"/>
  <c r="CB214" i="1"/>
  <c r="CA214" i="1"/>
  <c r="BZ214" i="1"/>
  <c r="BY214" i="1"/>
  <c r="BR214" i="1"/>
  <c r="BQ214" i="1"/>
  <c r="BP214" i="1"/>
  <c r="BO214" i="1"/>
  <c r="BN214" i="1"/>
  <c r="BM214" i="1"/>
  <c r="BL214" i="1"/>
  <c r="BK214" i="1"/>
  <c r="BJ214" i="1"/>
  <c r="BI214" i="1"/>
  <c r="BF214" i="1"/>
  <c r="BE214" i="1"/>
  <c r="BD214" i="1"/>
  <c r="BC214" i="1"/>
  <c r="BB214" i="1"/>
  <c r="BA214" i="1"/>
  <c r="AZ214" i="1"/>
  <c r="AX214" i="1"/>
  <c r="AW214" i="1"/>
  <c r="AU214" i="1"/>
  <c r="AT214" i="1"/>
  <c r="L214" i="1"/>
  <c r="I214" i="1"/>
  <c r="H214" i="1"/>
  <c r="E214" i="1"/>
  <c r="CH213" i="1"/>
  <c r="CG213" i="1"/>
  <c r="CF213" i="1"/>
  <c r="CE213" i="1"/>
  <c r="CD213" i="1"/>
  <c r="CC213" i="1"/>
  <c r="CB213" i="1"/>
  <c r="CA213" i="1"/>
  <c r="BZ213" i="1"/>
  <c r="BY213" i="1"/>
  <c r="BR213" i="1"/>
  <c r="BQ213" i="1"/>
  <c r="BP213" i="1"/>
  <c r="BO213" i="1"/>
  <c r="BN213" i="1"/>
  <c r="BM213" i="1"/>
  <c r="BL213" i="1"/>
  <c r="BK213" i="1"/>
  <c r="BJ213" i="1"/>
  <c r="BI213" i="1"/>
  <c r="BF213" i="1"/>
  <c r="BE213" i="1"/>
  <c r="BD213" i="1"/>
  <c r="BC213" i="1"/>
  <c r="BB213" i="1"/>
  <c r="BA213" i="1"/>
  <c r="AZ213" i="1"/>
  <c r="AX213" i="1"/>
  <c r="AW213" i="1"/>
  <c r="AU213" i="1"/>
  <c r="AT213" i="1"/>
  <c r="L213" i="1"/>
  <c r="I213" i="1"/>
  <c r="H213" i="1"/>
  <c r="E213" i="1"/>
  <c r="CH212" i="1"/>
  <c r="CG212" i="1"/>
  <c r="CF212" i="1"/>
  <c r="CE212" i="1"/>
  <c r="CD212" i="1"/>
  <c r="CC212" i="1"/>
  <c r="CB212" i="1"/>
  <c r="CA212" i="1"/>
  <c r="BZ212" i="1"/>
  <c r="BY212" i="1"/>
  <c r="BR212" i="1"/>
  <c r="BQ212" i="1"/>
  <c r="BP212" i="1"/>
  <c r="BO212" i="1"/>
  <c r="BN212" i="1"/>
  <c r="BM212" i="1"/>
  <c r="BL212" i="1"/>
  <c r="BK212" i="1"/>
  <c r="BJ212" i="1"/>
  <c r="BI212" i="1"/>
  <c r="BF212" i="1"/>
  <c r="BE212" i="1"/>
  <c r="BD212" i="1"/>
  <c r="BC212" i="1"/>
  <c r="BB212" i="1"/>
  <c r="BA212" i="1"/>
  <c r="AZ212" i="1"/>
  <c r="AX212" i="1"/>
  <c r="AW212" i="1"/>
  <c r="AU212" i="1"/>
  <c r="AT212" i="1"/>
  <c r="L212" i="1"/>
  <c r="I212" i="1"/>
  <c r="H212" i="1"/>
  <c r="E212" i="1"/>
  <c r="CH211" i="1"/>
  <c r="CG211" i="1"/>
  <c r="CF211" i="1"/>
  <c r="CE211" i="1"/>
  <c r="CD211" i="1"/>
  <c r="CC211" i="1"/>
  <c r="CB211" i="1"/>
  <c r="CA211" i="1"/>
  <c r="BZ211" i="1"/>
  <c r="BY211" i="1"/>
  <c r="BR211" i="1"/>
  <c r="BQ211" i="1"/>
  <c r="BP211" i="1"/>
  <c r="BO211" i="1"/>
  <c r="BN211" i="1"/>
  <c r="BM211" i="1"/>
  <c r="BL211" i="1"/>
  <c r="BK211" i="1"/>
  <c r="BJ211" i="1"/>
  <c r="BI211" i="1"/>
  <c r="BF211" i="1"/>
  <c r="BE211" i="1"/>
  <c r="BD211" i="1"/>
  <c r="BC211" i="1"/>
  <c r="BB211" i="1"/>
  <c r="BA211" i="1"/>
  <c r="AZ211" i="1"/>
  <c r="AX211" i="1"/>
  <c r="AW211" i="1"/>
  <c r="AU211" i="1"/>
  <c r="AT211" i="1"/>
  <c r="L211" i="1"/>
  <c r="I211" i="1"/>
  <c r="H211" i="1"/>
  <c r="E211" i="1"/>
  <c r="CH210" i="1"/>
  <c r="CG210" i="1"/>
  <c r="CF210" i="1"/>
  <c r="CE210" i="1"/>
  <c r="CD210" i="1"/>
  <c r="CC210" i="1"/>
  <c r="CB210" i="1"/>
  <c r="CA210" i="1"/>
  <c r="BZ210" i="1"/>
  <c r="BY210" i="1"/>
  <c r="BR210" i="1"/>
  <c r="BQ210" i="1"/>
  <c r="BP210" i="1"/>
  <c r="BO210" i="1"/>
  <c r="BN210" i="1"/>
  <c r="BM210" i="1"/>
  <c r="BL210" i="1"/>
  <c r="BK210" i="1"/>
  <c r="BJ210" i="1"/>
  <c r="BI210" i="1"/>
  <c r="BF210" i="1"/>
  <c r="BE210" i="1"/>
  <c r="BD210" i="1"/>
  <c r="BC210" i="1"/>
  <c r="BB210" i="1"/>
  <c r="BA210" i="1"/>
  <c r="AZ210" i="1"/>
  <c r="AX210" i="1"/>
  <c r="AW210" i="1"/>
  <c r="AU210" i="1"/>
  <c r="AT210" i="1"/>
  <c r="L210" i="1"/>
  <c r="I210" i="1"/>
  <c r="H210" i="1"/>
  <c r="E210" i="1"/>
  <c r="CH209" i="1"/>
  <c r="CG209" i="1"/>
  <c r="CF209" i="1"/>
  <c r="CE209" i="1"/>
  <c r="CD209" i="1"/>
  <c r="CC209" i="1"/>
  <c r="CB209" i="1"/>
  <c r="CA209" i="1"/>
  <c r="BZ209" i="1"/>
  <c r="BY209" i="1"/>
  <c r="BR209" i="1"/>
  <c r="BQ209" i="1"/>
  <c r="BP209" i="1"/>
  <c r="BO209" i="1"/>
  <c r="BN209" i="1"/>
  <c r="BM209" i="1"/>
  <c r="BL209" i="1"/>
  <c r="BK209" i="1"/>
  <c r="BJ209" i="1"/>
  <c r="BI209" i="1"/>
  <c r="BF209" i="1"/>
  <c r="BE209" i="1"/>
  <c r="BD209" i="1"/>
  <c r="BC209" i="1"/>
  <c r="BB209" i="1"/>
  <c r="BA209" i="1"/>
  <c r="AZ209" i="1"/>
  <c r="AX209" i="1"/>
  <c r="AW209" i="1"/>
  <c r="AU209" i="1"/>
  <c r="AT209" i="1"/>
  <c r="L209" i="1"/>
  <c r="I209" i="1"/>
  <c r="H209" i="1"/>
  <c r="E209" i="1"/>
  <c r="CH208" i="1"/>
  <c r="CG208" i="1"/>
  <c r="CF208" i="1"/>
  <c r="CE208" i="1"/>
  <c r="CD208" i="1"/>
  <c r="CC208" i="1"/>
  <c r="CB208" i="1"/>
  <c r="CA208" i="1"/>
  <c r="BZ208" i="1"/>
  <c r="BY208" i="1"/>
  <c r="BR208" i="1"/>
  <c r="BQ208" i="1"/>
  <c r="BP208" i="1"/>
  <c r="BO208" i="1"/>
  <c r="BN208" i="1"/>
  <c r="BM208" i="1"/>
  <c r="BL208" i="1"/>
  <c r="BK208" i="1"/>
  <c r="BJ208" i="1"/>
  <c r="BI208" i="1"/>
  <c r="BF208" i="1"/>
  <c r="BE208" i="1"/>
  <c r="BD208" i="1"/>
  <c r="BC208" i="1"/>
  <c r="BB208" i="1"/>
  <c r="BA208" i="1"/>
  <c r="AZ208" i="1"/>
  <c r="AX208" i="1"/>
  <c r="AW208" i="1"/>
  <c r="AU208" i="1"/>
  <c r="AT208" i="1"/>
  <c r="L208" i="1"/>
  <c r="I208" i="1"/>
  <c r="H208" i="1"/>
  <c r="E208" i="1"/>
  <c r="CH207" i="1"/>
  <c r="CG207" i="1"/>
  <c r="CF207" i="1"/>
  <c r="CE207" i="1"/>
  <c r="CD207" i="1"/>
  <c r="CC207" i="1"/>
  <c r="CB207" i="1"/>
  <c r="CA207" i="1"/>
  <c r="BZ207" i="1"/>
  <c r="BY207" i="1"/>
  <c r="BR207" i="1"/>
  <c r="BQ207" i="1"/>
  <c r="BP207" i="1"/>
  <c r="BO207" i="1"/>
  <c r="BN207" i="1"/>
  <c r="BM207" i="1"/>
  <c r="BL207" i="1"/>
  <c r="BK207" i="1"/>
  <c r="BJ207" i="1"/>
  <c r="BI207" i="1"/>
  <c r="BF207" i="1"/>
  <c r="BE207" i="1"/>
  <c r="BD207" i="1"/>
  <c r="BC207" i="1"/>
  <c r="BB207" i="1"/>
  <c r="BA207" i="1"/>
  <c r="AZ207" i="1"/>
  <c r="AX207" i="1"/>
  <c r="AW207" i="1"/>
  <c r="AU207" i="1"/>
  <c r="AT207" i="1"/>
  <c r="L207" i="1"/>
  <c r="I207" i="1"/>
  <c r="H207" i="1"/>
  <c r="E207" i="1"/>
  <c r="CH206" i="1"/>
  <c r="CG206" i="1"/>
  <c r="CF206" i="1"/>
  <c r="CE206" i="1"/>
  <c r="CD206" i="1"/>
  <c r="CC206" i="1"/>
  <c r="CB206" i="1"/>
  <c r="CA206" i="1"/>
  <c r="BZ206" i="1"/>
  <c r="BY206" i="1"/>
  <c r="BR206" i="1"/>
  <c r="BQ206" i="1"/>
  <c r="BP206" i="1"/>
  <c r="BO206" i="1"/>
  <c r="BN206" i="1"/>
  <c r="BM206" i="1"/>
  <c r="BL206" i="1"/>
  <c r="BK206" i="1"/>
  <c r="BJ206" i="1"/>
  <c r="BI206" i="1"/>
  <c r="BF206" i="1"/>
  <c r="BE206" i="1"/>
  <c r="BD206" i="1"/>
  <c r="BC206" i="1"/>
  <c r="BB206" i="1"/>
  <c r="BA206" i="1"/>
  <c r="AZ206" i="1"/>
  <c r="AX206" i="1"/>
  <c r="AW206" i="1"/>
  <c r="AU206" i="1"/>
  <c r="AT206" i="1"/>
  <c r="L206" i="1"/>
  <c r="I206" i="1"/>
  <c r="H206" i="1"/>
  <c r="E206" i="1"/>
  <c r="CH205" i="1"/>
  <c r="CG205" i="1"/>
  <c r="CF205" i="1"/>
  <c r="CE205" i="1"/>
  <c r="CD205" i="1"/>
  <c r="CC205" i="1"/>
  <c r="CB205" i="1"/>
  <c r="CA205" i="1"/>
  <c r="BZ205" i="1"/>
  <c r="BY205" i="1"/>
  <c r="BR205" i="1"/>
  <c r="BQ205" i="1"/>
  <c r="BP205" i="1"/>
  <c r="BO205" i="1"/>
  <c r="BN205" i="1"/>
  <c r="BM205" i="1"/>
  <c r="BL205" i="1"/>
  <c r="BK205" i="1"/>
  <c r="BJ205" i="1"/>
  <c r="BI205" i="1"/>
  <c r="BF205" i="1"/>
  <c r="BE205" i="1"/>
  <c r="BD205" i="1"/>
  <c r="BC205" i="1"/>
  <c r="BB205" i="1"/>
  <c r="BA205" i="1"/>
  <c r="AZ205" i="1"/>
  <c r="AX205" i="1"/>
  <c r="AW205" i="1"/>
  <c r="AU205" i="1"/>
  <c r="AT205" i="1"/>
  <c r="L205" i="1"/>
  <c r="I205" i="1"/>
  <c r="H205" i="1"/>
  <c r="E205" i="1"/>
  <c r="CH204" i="1"/>
  <c r="CG204" i="1"/>
  <c r="CF204" i="1"/>
  <c r="CE204" i="1"/>
  <c r="CD204" i="1"/>
  <c r="CC204" i="1"/>
  <c r="CB204" i="1"/>
  <c r="CA204" i="1"/>
  <c r="BZ204" i="1"/>
  <c r="BY204" i="1"/>
  <c r="BR204" i="1"/>
  <c r="BQ204" i="1"/>
  <c r="BP204" i="1"/>
  <c r="BO204" i="1"/>
  <c r="BN204" i="1"/>
  <c r="BM204" i="1"/>
  <c r="BL204" i="1"/>
  <c r="BK204" i="1"/>
  <c r="BJ204" i="1"/>
  <c r="BI204" i="1"/>
  <c r="BF204" i="1"/>
  <c r="BE204" i="1"/>
  <c r="BD204" i="1"/>
  <c r="BC204" i="1"/>
  <c r="BB204" i="1"/>
  <c r="BA204" i="1"/>
  <c r="AZ204" i="1"/>
  <c r="AX204" i="1"/>
  <c r="AW204" i="1"/>
  <c r="AU204" i="1"/>
  <c r="AT204" i="1"/>
  <c r="L204" i="1"/>
  <c r="I204" i="1"/>
  <c r="H204" i="1"/>
  <c r="E204" i="1"/>
  <c r="CH203" i="1"/>
  <c r="CG203" i="1"/>
  <c r="CF203" i="1"/>
  <c r="CE203" i="1"/>
  <c r="CD203" i="1"/>
  <c r="CC203" i="1"/>
  <c r="CB203" i="1"/>
  <c r="CA203" i="1"/>
  <c r="BZ203" i="1"/>
  <c r="BY203" i="1"/>
  <c r="BR203" i="1"/>
  <c r="BQ203" i="1"/>
  <c r="BP203" i="1"/>
  <c r="BO203" i="1"/>
  <c r="BN203" i="1"/>
  <c r="BM203" i="1"/>
  <c r="BL203" i="1"/>
  <c r="BK203" i="1"/>
  <c r="BJ203" i="1"/>
  <c r="BI203" i="1"/>
  <c r="BF203" i="1"/>
  <c r="BE203" i="1"/>
  <c r="BD203" i="1"/>
  <c r="BC203" i="1"/>
  <c r="BB203" i="1"/>
  <c r="BA203" i="1"/>
  <c r="AZ203" i="1"/>
  <c r="AX203" i="1"/>
  <c r="AW203" i="1"/>
  <c r="AU203" i="1"/>
  <c r="AT203" i="1"/>
  <c r="L203" i="1"/>
  <c r="I203" i="1"/>
  <c r="H203" i="1"/>
  <c r="E203" i="1"/>
  <c r="CH202" i="1"/>
  <c r="CG202" i="1"/>
  <c r="CF202" i="1"/>
  <c r="CE202" i="1"/>
  <c r="CD202" i="1"/>
  <c r="CC202" i="1"/>
  <c r="CB202" i="1"/>
  <c r="CA202" i="1"/>
  <c r="BZ202" i="1"/>
  <c r="BY202" i="1"/>
  <c r="BR202" i="1"/>
  <c r="BQ202" i="1"/>
  <c r="BP202" i="1"/>
  <c r="BO202" i="1"/>
  <c r="BN202" i="1"/>
  <c r="BM202" i="1"/>
  <c r="BL202" i="1"/>
  <c r="BK202" i="1"/>
  <c r="BJ202" i="1"/>
  <c r="BI202" i="1"/>
  <c r="BF202" i="1"/>
  <c r="BE202" i="1"/>
  <c r="BD202" i="1"/>
  <c r="BC202" i="1"/>
  <c r="BB202" i="1"/>
  <c r="BA202" i="1"/>
  <c r="AZ202" i="1"/>
  <c r="AX202" i="1"/>
  <c r="AW202" i="1"/>
  <c r="AU202" i="1"/>
  <c r="AT202" i="1"/>
  <c r="L202" i="1"/>
  <c r="I202" i="1"/>
  <c r="H202" i="1"/>
  <c r="E202" i="1"/>
  <c r="CH201" i="1"/>
  <c r="CG201" i="1"/>
  <c r="CF201" i="1"/>
  <c r="CE201" i="1"/>
  <c r="CD201" i="1"/>
  <c r="CC201" i="1"/>
  <c r="CB201" i="1"/>
  <c r="CA201" i="1"/>
  <c r="BZ201" i="1"/>
  <c r="BY201" i="1"/>
  <c r="BR201" i="1"/>
  <c r="BQ201" i="1"/>
  <c r="BP201" i="1"/>
  <c r="BO201" i="1"/>
  <c r="BN201" i="1"/>
  <c r="BM201" i="1"/>
  <c r="BL201" i="1"/>
  <c r="BK201" i="1"/>
  <c r="BJ201" i="1"/>
  <c r="BI201" i="1"/>
  <c r="BF201" i="1"/>
  <c r="BE201" i="1"/>
  <c r="BD201" i="1"/>
  <c r="BC201" i="1"/>
  <c r="BB201" i="1"/>
  <c r="BA201" i="1"/>
  <c r="AZ201" i="1"/>
  <c r="AX201" i="1"/>
  <c r="AW201" i="1"/>
  <c r="AU201" i="1"/>
  <c r="AT201" i="1"/>
  <c r="L201" i="1"/>
  <c r="I201" i="1"/>
  <c r="H201" i="1"/>
  <c r="E201" i="1"/>
  <c r="CH200" i="1"/>
  <c r="CG200" i="1"/>
  <c r="CF200" i="1"/>
  <c r="CE200" i="1"/>
  <c r="CD200" i="1"/>
  <c r="CC200" i="1"/>
  <c r="CB200" i="1"/>
  <c r="CA200" i="1"/>
  <c r="BZ200" i="1"/>
  <c r="BY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F200" i="1"/>
  <c r="BE200" i="1"/>
  <c r="BD200" i="1"/>
  <c r="BC200" i="1"/>
  <c r="BB200" i="1"/>
  <c r="BA200" i="1"/>
  <c r="AZ200" i="1"/>
  <c r="AX200" i="1"/>
  <c r="AW200" i="1"/>
  <c r="AU200" i="1"/>
  <c r="AT200" i="1"/>
  <c r="L200" i="1"/>
  <c r="I200" i="1"/>
  <c r="H200" i="1"/>
  <c r="E200" i="1"/>
  <c r="CH199" i="1"/>
  <c r="CG199" i="1"/>
  <c r="CF199" i="1"/>
  <c r="CE199" i="1"/>
  <c r="CD199" i="1"/>
  <c r="CC199" i="1"/>
  <c r="CB199" i="1"/>
  <c r="CA199" i="1"/>
  <c r="BZ199" i="1"/>
  <c r="BY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F199" i="1"/>
  <c r="BE199" i="1"/>
  <c r="BD199" i="1"/>
  <c r="BC199" i="1"/>
  <c r="BB199" i="1"/>
  <c r="BA199" i="1"/>
  <c r="AZ199" i="1"/>
  <c r="AX199" i="1"/>
  <c r="AW199" i="1"/>
  <c r="AU199" i="1"/>
  <c r="AT199" i="1"/>
  <c r="L199" i="1"/>
  <c r="I199" i="1"/>
  <c r="H199" i="1"/>
  <c r="E199" i="1"/>
  <c r="CH198" i="1"/>
  <c r="CG198" i="1"/>
  <c r="CF198" i="1"/>
  <c r="CE198" i="1"/>
  <c r="CD198" i="1"/>
  <c r="CC198" i="1"/>
  <c r="CB198" i="1"/>
  <c r="CA198" i="1"/>
  <c r="BZ198" i="1"/>
  <c r="BY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F198" i="1"/>
  <c r="BE198" i="1"/>
  <c r="BD198" i="1"/>
  <c r="BC198" i="1"/>
  <c r="BB198" i="1"/>
  <c r="BA198" i="1"/>
  <c r="AZ198" i="1"/>
  <c r="AX198" i="1"/>
  <c r="AW198" i="1"/>
  <c r="AU198" i="1"/>
  <c r="AT198" i="1"/>
  <c r="L198" i="1"/>
  <c r="I198" i="1"/>
  <c r="H198" i="1"/>
  <c r="E198" i="1"/>
  <c r="CH197" i="1"/>
  <c r="CG197" i="1"/>
  <c r="CF197" i="1"/>
  <c r="CE197" i="1"/>
  <c r="CD197" i="1"/>
  <c r="CC197" i="1"/>
  <c r="CB197" i="1"/>
  <c r="CA197" i="1"/>
  <c r="BZ197" i="1"/>
  <c r="BY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F197" i="1"/>
  <c r="BE197" i="1"/>
  <c r="BD197" i="1"/>
  <c r="BC197" i="1"/>
  <c r="BB197" i="1"/>
  <c r="BA197" i="1"/>
  <c r="AZ197" i="1"/>
  <c r="AX197" i="1"/>
  <c r="AW197" i="1"/>
  <c r="AU197" i="1"/>
  <c r="AT197" i="1"/>
  <c r="L197" i="1"/>
  <c r="I197" i="1"/>
  <c r="H197" i="1"/>
  <c r="E197" i="1"/>
  <c r="CH196" i="1"/>
  <c r="CG196" i="1"/>
  <c r="CF196" i="1"/>
  <c r="CE196" i="1"/>
  <c r="CD196" i="1"/>
  <c r="CC196" i="1"/>
  <c r="CB196" i="1"/>
  <c r="CA196" i="1"/>
  <c r="BZ196" i="1"/>
  <c r="BY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F196" i="1"/>
  <c r="BE196" i="1"/>
  <c r="BD196" i="1"/>
  <c r="BC196" i="1"/>
  <c r="BB196" i="1"/>
  <c r="BA196" i="1"/>
  <c r="AZ196" i="1"/>
  <c r="AX196" i="1"/>
  <c r="AW196" i="1"/>
  <c r="AU196" i="1"/>
  <c r="AT196" i="1"/>
  <c r="L196" i="1"/>
  <c r="I196" i="1"/>
  <c r="H196" i="1"/>
  <c r="E196" i="1"/>
  <c r="CH195" i="1"/>
  <c r="CG195" i="1"/>
  <c r="CF195" i="1"/>
  <c r="CE195" i="1"/>
  <c r="CD195" i="1"/>
  <c r="CC195" i="1"/>
  <c r="CB195" i="1"/>
  <c r="CA195" i="1"/>
  <c r="BZ195" i="1"/>
  <c r="BY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F195" i="1"/>
  <c r="BE195" i="1"/>
  <c r="BD195" i="1"/>
  <c r="BC195" i="1"/>
  <c r="BB195" i="1"/>
  <c r="BA195" i="1"/>
  <c r="AZ195" i="1"/>
  <c r="AX195" i="1"/>
  <c r="AW195" i="1"/>
  <c r="AU195" i="1"/>
  <c r="AT195" i="1"/>
  <c r="L195" i="1"/>
  <c r="I195" i="1"/>
  <c r="H195" i="1"/>
  <c r="E195" i="1"/>
  <c r="CH194" i="1"/>
  <c r="CG194" i="1"/>
  <c r="CF194" i="1"/>
  <c r="CE194" i="1"/>
  <c r="CD194" i="1"/>
  <c r="CC194" i="1"/>
  <c r="CB194" i="1"/>
  <c r="CA194" i="1"/>
  <c r="BZ194" i="1"/>
  <c r="BY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F194" i="1"/>
  <c r="BE194" i="1"/>
  <c r="BD194" i="1"/>
  <c r="BC194" i="1"/>
  <c r="BB194" i="1"/>
  <c r="BA194" i="1"/>
  <c r="AZ194" i="1"/>
  <c r="AX194" i="1"/>
  <c r="AW194" i="1"/>
  <c r="AU194" i="1"/>
  <c r="AT194" i="1"/>
  <c r="L194" i="1"/>
  <c r="I194" i="1"/>
  <c r="H194" i="1"/>
  <c r="E194" i="1"/>
  <c r="CH193" i="1"/>
  <c r="CG193" i="1"/>
  <c r="CF193" i="1"/>
  <c r="CE193" i="1"/>
  <c r="CD193" i="1"/>
  <c r="CC193" i="1"/>
  <c r="CB193" i="1"/>
  <c r="CA193" i="1"/>
  <c r="BZ193" i="1"/>
  <c r="BY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F193" i="1"/>
  <c r="BE193" i="1"/>
  <c r="BD193" i="1"/>
  <c r="BC193" i="1"/>
  <c r="BB193" i="1"/>
  <c r="BA193" i="1"/>
  <c r="AZ193" i="1"/>
  <c r="AX193" i="1"/>
  <c r="AW193" i="1"/>
  <c r="AU193" i="1"/>
  <c r="AT193" i="1"/>
  <c r="L193" i="1"/>
  <c r="I193" i="1"/>
  <c r="H193" i="1"/>
  <c r="E193" i="1"/>
  <c r="CH192" i="1"/>
  <c r="CG192" i="1"/>
  <c r="CF192" i="1"/>
  <c r="CE192" i="1"/>
  <c r="CD192" i="1"/>
  <c r="CC192" i="1"/>
  <c r="CB192" i="1"/>
  <c r="CA192" i="1"/>
  <c r="BZ192" i="1"/>
  <c r="BY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F192" i="1"/>
  <c r="BE192" i="1"/>
  <c r="BD192" i="1"/>
  <c r="BC192" i="1"/>
  <c r="BB192" i="1"/>
  <c r="BA192" i="1"/>
  <c r="AZ192" i="1"/>
  <c r="AX192" i="1"/>
  <c r="AW192" i="1"/>
  <c r="AU192" i="1"/>
  <c r="AT192" i="1"/>
  <c r="L192" i="1"/>
  <c r="I192" i="1"/>
  <c r="H192" i="1"/>
  <c r="E192" i="1"/>
  <c r="CH191" i="1"/>
  <c r="CG191" i="1"/>
  <c r="CF191" i="1"/>
  <c r="CE191" i="1"/>
  <c r="CD191" i="1"/>
  <c r="CC191" i="1"/>
  <c r="CB191" i="1"/>
  <c r="CA191" i="1"/>
  <c r="BZ191" i="1"/>
  <c r="BY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F191" i="1"/>
  <c r="BE191" i="1"/>
  <c r="BD191" i="1"/>
  <c r="BC191" i="1"/>
  <c r="BB191" i="1"/>
  <c r="BA191" i="1"/>
  <c r="AZ191" i="1"/>
  <c r="AX191" i="1"/>
  <c r="AW191" i="1"/>
  <c r="AU191" i="1"/>
  <c r="AT191" i="1"/>
  <c r="L191" i="1"/>
  <c r="I191" i="1"/>
  <c r="H191" i="1"/>
  <c r="E191" i="1"/>
  <c r="CH190" i="1"/>
  <c r="CG190" i="1"/>
  <c r="CF190" i="1"/>
  <c r="CE190" i="1"/>
  <c r="CD190" i="1"/>
  <c r="CC190" i="1"/>
  <c r="CB190" i="1"/>
  <c r="CA190" i="1"/>
  <c r="BZ190" i="1"/>
  <c r="BY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F190" i="1"/>
  <c r="BE190" i="1"/>
  <c r="BD190" i="1"/>
  <c r="BC190" i="1"/>
  <c r="BB190" i="1"/>
  <c r="BA190" i="1"/>
  <c r="AZ190" i="1"/>
  <c r="AX190" i="1"/>
  <c r="AW190" i="1"/>
  <c r="AU190" i="1"/>
  <c r="AT190" i="1"/>
  <c r="L190" i="1"/>
  <c r="I190" i="1"/>
  <c r="H190" i="1"/>
  <c r="E190" i="1"/>
  <c r="CH189" i="1"/>
  <c r="CG189" i="1"/>
  <c r="CF189" i="1"/>
  <c r="CE189" i="1"/>
  <c r="CD189" i="1"/>
  <c r="CC189" i="1"/>
  <c r="CB189" i="1"/>
  <c r="CA189" i="1"/>
  <c r="BZ189" i="1"/>
  <c r="BY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F189" i="1"/>
  <c r="BE189" i="1"/>
  <c r="BD189" i="1"/>
  <c r="BC189" i="1"/>
  <c r="BB189" i="1"/>
  <c r="BA189" i="1"/>
  <c r="AZ189" i="1"/>
  <c r="AX189" i="1"/>
  <c r="AW189" i="1"/>
  <c r="AU189" i="1"/>
  <c r="AT189" i="1"/>
  <c r="L189" i="1"/>
  <c r="I189" i="1"/>
  <c r="H189" i="1"/>
  <c r="E189" i="1"/>
  <c r="CH188" i="1"/>
  <c r="CG188" i="1"/>
  <c r="CF188" i="1"/>
  <c r="CE188" i="1"/>
  <c r="CD188" i="1"/>
  <c r="CC188" i="1"/>
  <c r="CB188" i="1"/>
  <c r="CA188" i="1"/>
  <c r="BZ188" i="1"/>
  <c r="BY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F188" i="1"/>
  <c r="BE188" i="1"/>
  <c r="BD188" i="1"/>
  <c r="BC188" i="1"/>
  <c r="BB188" i="1"/>
  <c r="BA188" i="1"/>
  <c r="AZ188" i="1"/>
  <c r="AX188" i="1"/>
  <c r="AW188" i="1"/>
  <c r="AU188" i="1"/>
  <c r="AT188" i="1"/>
  <c r="L188" i="1"/>
  <c r="I188" i="1"/>
  <c r="H188" i="1"/>
  <c r="E188" i="1"/>
  <c r="CH187" i="1"/>
  <c r="CG187" i="1"/>
  <c r="CF187" i="1"/>
  <c r="CE187" i="1"/>
  <c r="CD187" i="1"/>
  <c r="CC187" i="1"/>
  <c r="CB187" i="1"/>
  <c r="CA187" i="1"/>
  <c r="BZ187" i="1"/>
  <c r="BY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F187" i="1"/>
  <c r="BE187" i="1"/>
  <c r="BD187" i="1"/>
  <c r="BC187" i="1"/>
  <c r="BB187" i="1"/>
  <c r="BA187" i="1"/>
  <c r="AZ187" i="1"/>
  <c r="AX187" i="1"/>
  <c r="AW187" i="1"/>
  <c r="AU187" i="1"/>
  <c r="AT187" i="1"/>
  <c r="L187" i="1"/>
  <c r="I187" i="1"/>
  <c r="H187" i="1"/>
  <c r="E187" i="1"/>
  <c r="CH186" i="1"/>
  <c r="CG186" i="1"/>
  <c r="CF186" i="1"/>
  <c r="CE186" i="1"/>
  <c r="CD186" i="1"/>
  <c r="CC186" i="1"/>
  <c r="CB186" i="1"/>
  <c r="CA186" i="1"/>
  <c r="BZ186" i="1"/>
  <c r="BY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F186" i="1"/>
  <c r="BE186" i="1"/>
  <c r="BD186" i="1"/>
  <c r="BC186" i="1"/>
  <c r="BB186" i="1"/>
  <c r="BA186" i="1"/>
  <c r="AZ186" i="1"/>
  <c r="AX186" i="1"/>
  <c r="AW186" i="1"/>
  <c r="AU186" i="1"/>
  <c r="AT186" i="1"/>
  <c r="L186" i="1"/>
  <c r="I186" i="1"/>
  <c r="H186" i="1"/>
  <c r="E186" i="1"/>
  <c r="CH185" i="1"/>
  <c r="CG185" i="1"/>
  <c r="CF185" i="1"/>
  <c r="CE185" i="1"/>
  <c r="CD185" i="1"/>
  <c r="CC185" i="1"/>
  <c r="CB185" i="1"/>
  <c r="CA185" i="1"/>
  <c r="BZ185" i="1"/>
  <c r="BY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F185" i="1"/>
  <c r="BE185" i="1"/>
  <c r="BD185" i="1"/>
  <c r="BC185" i="1"/>
  <c r="BB185" i="1"/>
  <c r="BA185" i="1"/>
  <c r="AZ185" i="1"/>
  <c r="AX185" i="1"/>
  <c r="AW185" i="1"/>
  <c r="AU185" i="1"/>
  <c r="AT185" i="1"/>
  <c r="L185" i="1"/>
  <c r="I185" i="1"/>
  <c r="H185" i="1"/>
  <c r="E185" i="1"/>
  <c r="CH184" i="1"/>
  <c r="CG184" i="1"/>
  <c r="CF184" i="1"/>
  <c r="CE184" i="1"/>
  <c r="CD184" i="1"/>
  <c r="CC184" i="1"/>
  <c r="CB184" i="1"/>
  <c r="CA184" i="1"/>
  <c r="BZ184" i="1"/>
  <c r="BY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F184" i="1"/>
  <c r="BE184" i="1"/>
  <c r="BD184" i="1"/>
  <c r="BC184" i="1"/>
  <c r="BB184" i="1"/>
  <c r="BA184" i="1"/>
  <c r="AZ184" i="1"/>
  <c r="AX184" i="1"/>
  <c r="AW184" i="1"/>
  <c r="AU184" i="1"/>
  <c r="AT184" i="1"/>
  <c r="L184" i="1"/>
  <c r="I184" i="1"/>
  <c r="H184" i="1"/>
  <c r="E184" i="1"/>
  <c r="CH183" i="1"/>
  <c r="CG183" i="1"/>
  <c r="CF183" i="1"/>
  <c r="CE183" i="1"/>
  <c r="CD183" i="1"/>
  <c r="CC183" i="1"/>
  <c r="CB183" i="1"/>
  <c r="CA183" i="1"/>
  <c r="BZ183" i="1"/>
  <c r="BY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F183" i="1"/>
  <c r="BE183" i="1"/>
  <c r="BD183" i="1"/>
  <c r="BC183" i="1"/>
  <c r="BB183" i="1"/>
  <c r="BA183" i="1"/>
  <c r="AZ183" i="1"/>
  <c r="AX183" i="1"/>
  <c r="AW183" i="1"/>
  <c r="AU183" i="1"/>
  <c r="AT183" i="1"/>
  <c r="L183" i="1"/>
  <c r="I183" i="1"/>
  <c r="H183" i="1"/>
  <c r="E183" i="1"/>
  <c r="CH182" i="1"/>
  <c r="CG182" i="1"/>
  <c r="CF182" i="1"/>
  <c r="CE182" i="1"/>
  <c r="CD182" i="1"/>
  <c r="CC182" i="1"/>
  <c r="CB182" i="1"/>
  <c r="CA182" i="1"/>
  <c r="BZ182" i="1"/>
  <c r="BY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F182" i="1"/>
  <c r="BE182" i="1"/>
  <c r="BD182" i="1"/>
  <c r="BC182" i="1"/>
  <c r="BB182" i="1"/>
  <c r="BA182" i="1"/>
  <c r="AZ182" i="1"/>
  <c r="AX182" i="1"/>
  <c r="AW182" i="1"/>
  <c r="AU182" i="1"/>
  <c r="AT182" i="1"/>
  <c r="L182" i="1"/>
  <c r="I182" i="1"/>
  <c r="H182" i="1"/>
  <c r="E182" i="1"/>
  <c r="CH181" i="1"/>
  <c r="CG181" i="1"/>
  <c r="CF181" i="1"/>
  <c r="CE181" i="1"/>
  <c r="CD181" i="1"/>
  <c r="CC181" i="1"/>
  <c r="CB181" i="1"/>
  <c r="CA181" i="1"/>
  <c r="BZ181" i="1"/>
  <c r="BY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F181" i="1"/>
  <c r="BE181" i="1"/>
  <c r="BD181" i="1"/>
  <c r="BC181" i="1"/>
  <c r="BB181" i="1"/>
  <c r="BA181" i="1"/>
  <c r="AZ181" i="1"/>
  <c r="AX181" i="1"/>
  <c r="AW181" i="1"/>
  <c r="AU181" i="1"/>
  <c r="AT181" i="1"/>
  <c r="L181" i="1"/>
  <c r="I181" i="1"/>
  <c r="H181" i="1"/>
  <c r="E181" i="1"/>
  <c r="CH180" i="1"/>
  <c r="CG180" i="1"/>
  <c r="CF180" i="1"/>
  <c r="CE180" i="1"/>
  <c r="CD180" i="1"/>
  <c r="CC180" i="1"/>
  <c r="CB180" i="1"/>
  <c r="CA180" i="1"/>
  <c r="BZ180" i="1"/>
  <c r="BY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F180" i="1"/>
  <c r="BE180" i="1"/>
  <c r="BD180" i="1"/>
  <c r="BC180" i="1"/>
  <c r="BB180" i="1"/>
  <c r="BA180" i="1"/>
  <c r="AZ180" i="1"/>
  <c r="AX180" i="1"/>
  <c r="AW180" i="1"/>
  <c r="AU180" i="1"/>
  <c r="AT180" i="1"/>
  <c r="L180" i="1"/>
  <c r="I180" i="1"/>
  <c r="H180" i="1"/>
  <c r="E180" i="1"/>
  <c r="CH179" i="1"/>
  <c r="CG179" i="1"/>
  <c r="CF179" i="1"/>
  <c r="CE179" i="1"/>
  <c r="CD179" i="1"/>
  <c r="CC179" i="1"/>
  <c r="CB179" i="1"/>
  <c r="CA179" i="1"/>
  <c r="BZ179" i="1"/>
  <c r="BY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F179" i="1"/>
  <c r="BE179" i="1"/>
  <c r="BD179" i="1"/>
  <c r="BC179" i="1"/>
  <c r="BB179" i="1"/>
  <c r="BA179" i="1"/>
  <c r="AZ179" i="1"/>
  <c r="AX179" i="1"/>
  <c r="AW179" i="1"/>
  <c r="AU179" i="1"/>
  <c r="AT179" i="1"/>
  <c r="L179" i="1"/>
  <c r="I179" i="1"/>
  <c r="H179" i="1"/>
  <c r="E179" i="1"/>
  <c r="CH178" i="1"/>
  <c r="CG178" i="1"/>
  <c r="CF178" i="1"/>
  <c r="CE178" i="1"/>
  <c r="CD178" i="1"/>
  <c r="CC178" i="1"/>
  <c r="CB178" i="1"/>
  <c r="CA178" i="1"/>
  <c r="BZ178" i="1"/>
  <c r="BY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F178" i="1"/>
  <c r="BE178" i="1"/>
  <c r="BD178" i="1"/>
  <c r="BC178" i="1"/>
  <c r="BB178" i="1"/>
  <c r="BA178" i="1"/>
  <c r="AZ178" i="1"/>
  <c r="AX178" i="1"/>
  <c r="AW178" i="1"/>
  <c r="AU178" i="1"/>
  <c r="AT178" i="1"/>
  <c r="L178" i="1"/>
  <c r="J178" i="1"/>
  <c r="G178" i="1"/>
  <c r="F178" i="1"/>
  <c r="D178" i="1"/>
  <c r="B178" i="1"/>
  <c r="A178" i="1"/>
  <c r="CH177" i="1"/>
  <c r="CG177" i="1"/>
  <c r="CF177" i="1"/>
  <c r="CE177" i="1"/>
  <c r="CD177" i="1"/>
  <c r="CC177" i="1"/>
  <c r="CB177" i="1"/>
  <c r="CA177" i="1"/>
  <c r="BZ177" i="1"/>
  <c r="BY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F177" i="1"/>
  <c r="BE177" i="1"/>
  <c r="BD177" i="1"/>
  <c r="BC177" i="1"/>
  <c r="BB177" i="1"/>
  <c r="BA177" i="1"/>
  <c r="AZ177" i="1"/>
  <c r="AX177" i="1"/>
  <c r="AW177" i="1"/>
  <c r="AU177" i="1"/>
  <c r="AT177" i="1"/>
  <c r="L177" i="1"/>
  <c r="J177" i="1"/>
  <c r="G177" i="1"/>
  <c r="F177" i="1"/>
  <c r="D177" i="1"/>
  <c r="B177" i="1"/>
  <c r="A177" i="1"/>
  <c r="CH176" i="1"/>
  <c r="CG176" i="1"/>
  <c r="CF176" i="1"/>
  <c r="CE176" i="1"/>
  <c r="CD176" i="1"/>
  <c r="CC176" i="1"/>
  <c r="CB176" i="1"/>
  <c r="CA176" i="1"/>
  <c r="BZ176" i="1"/>
  <c r="BY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F176" i="1"/>
  <c r="BE176" i="1"/>
  <c r="BD176" i="1"/>
  <c r="BC176" i="1"/>
  <c r="BB176" i="1"/>
  <c r="BA176" i="1"/>
  <c r="AZ176" i="1"/>
  <c r="AX176" i="1"/>
  <c r="AW176" i="1"/>
  <c r="AU176" i="1"/>
  <c r="AT176" i="1"/>
  <c r="L176" i="1"/>
  <c r="J176" i="1"/>
  <c r="G176" i="1"/>
  <c r="F176" i="1"/>
  <c r="D176" i="1"/>
  <c r="B176" i="1"/>
  <c r="A176" i="1"/>
  <c r="CH175" i="1"/>
  <c r="CG175" i="1"/>
  <c r="CF175" i="1"/>
  <c r="CE175" i="1"/>
  <c r="CD175" i="1"/>
  <c r="CC175" i="1"/>
  <c r="CB175" i="1"/>
  <c r="CA175" i="1"/>
  <c r="BZ175" i="1"/>
  <c r="BY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F175" i="1"/>
  <c r="BE175" i="1"/>
  <c r="BD175" i="1"/>
  <c r="BC175" i="1"/>
  <c r="BB175" i="1"/>
  <c r="BA175" i="1"/>
  <c r="AZ175" i="1"/>
  <c r="AX175" i="1"/>
  <c r="AW175" i="1"/>
  <c r="AU175" i="1"/>
  <c r="AT175" i="1"/>
  <c r="L175" i="1"/>
  <c r="J175" i="1"/>
  <c r="G175" i="1"/>
  <c r="F175" i="1"/>
  <c r="D175" i="1"/>
  <c r="B175" i="1"/>
  <c r="A175" i="1"/>
  <c r="CH174" i="1"/>
  <c r="CG174" i="1"/>
  <c r="CF174" i="1"/>
  <c r="CE174" i="1"/>
  <c r="CD174" i="1"/>
  <c r="CC174" i="1"/>
  <c r="CB174" i="1"/>
  <c r="CA174" i="1"/>
  <c r="BZ174" i="1"/>
  <c r="BY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F174" i="1"/>
  <c r="BE174" i="1"/>
  <c r="BD174" i="1"/>
  <c r="BC174" i="1"/>
  <c r="BB174" i="1"/>
  <c r="BA174" i="1"/>
  <c r="AZ174" i="1"/>
  <c r="AX174" i="1"/>
  <c r="AW174" i="1"/>
  <c r="AU174" i="1"/>
  <c r="AT174" i="1"/>
  <c r="L174" i="1"/>
  <c r="J174" i="1"/>
  <c r="G174" i="1"/>
  <c r="F174" i="1"/>
  <c r="D174" i="1"/>
  <c r="B174" i="1"/>
  <c r="A174" i="1"/>
  <c r="CH173" i="1"/>
  <c r="CG173" i="1"/>
  <c r="CF173" i="1"/>
  <c r="CE173" i="1"/>
  <c r="CD173" i="1"/>
  <c r="CC173" i="1"/>
  <c r="CB173" i="1"/>
  <c r="CA173" i="1"/>
  <c r="BZ173" i="1"/>
  <c r="BY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F173" i="1"/>
  <c r="BE173" i="1"/>
  <c r="BD173" i="1"/>
  <c r="BC173" i="1"/>
  <c r="BB173" i="1"/>
  <c r="BA173" i="1"/>
  <c r="AZ173" i="1"/>
  <c r="AX173" i="1"/>
  <c r="AW173" i="1"/>
  <c r="AU173" i="1"/>
  <c r="AT173" i="1"/>
  <c r="L173" i="1"/>
  <c r="J173" i="1"/>
  <c r="G173" i="1"/>
  <c r="F173" i="1"/>
  <c r="D173" i="1"/>
  <c r="B173" i="1"/>
  <c r="A173" i="1"/>
  <c r="CH172" i="1"/>
  <c r="CG172" i="1"/>
  <c r="CF172" i="1"/>
  <c r="CE172" i="1"/>
  <c r="CD172" i="1"/>
  <c r="CC172" i="1"/>
  <c r="CB172" i="1"/>
  <c r="CA172" i="1"/>
  <c r="BZ172" i="1"/>
  <c r="BY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F172" i="1"/>
  <c r="BE172" i="1"/>
  <c r="BD172" i="1"/>
  <c r="BC172" i="1"/>
  <c r="BB172" i="1"/>
  <c r="BA172" i="1"/>
  <c r="AZ172" i="1"/>
  <c r="AX172" i="1"/>
  <c r="AW172" i="1"/>
  <c r="AU172" i="1"/>
  <c r="AT172" i="1"/>
  <c r="L172" i="1"/>
  <c r="J172" i="1"/>
  <c r="G172" i="1"/>
  <c r="F172" i="1"/>
  <c r="D172" i="1"/>
  <c r="B172" i="1"/>
  <c r="A172" i="1"/>
  <c r="CH171" i="1"/>
  <c r="CG171" i="1"/>
  <c r="CF171" i="1"/>
  <c r="CE171" i="1"/>
  <c r="CD171" i="1"/>
  <c r="CC171" i="1"/>
  <c r="CB171" i="1"/>
  <c r="CA171" i="1"/>
  <c r="BZ171" i="1"/>
  <c r="BY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L171" i="1"/>
  <c r="J171" i="1"/>
  <c r="G171" i="1"/>
  <c r="F171" i="1"/>
  <c r="D171" i="1"/>
  <c r="B171" i="1"/>
  <c r="A171" i="1"/>
  <c r="CH170" i="1"/>
  <c r="CG170" i="1"/>
  <c r="CF170" i="1"/>
  <c r="CE170" i="1"/>
  <c r="CD170" i="1"/>
  <c r="CC170" i="1"/>
  <c r="CB170" i="1"/>
  <c r="CA170" i="1"/>
  <c r="BZ170" i="1"/>
  <c r="BY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L170" i="1"/>
  <c r="J170" i="1"/>
  <c r="G170" i="1"/>
  <c r="F170" i="1"/>
  <c r="D170" i="1"/>
  <c r="B170" i="1"/>
  <c r="A170" i="1"/>
  <c r="CM169" i="1"/>
  <c r="CL169" i="1"/>
  <c r="CK169" i="1"/>
  <c r="CI169" i="1"/>
  <c r="CH169" i="1"/>
  <c r="CG169" i="1"/>
  <c r="BH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Q169" i="1"/>
  <c r="AP169" i="1"/>
  <c r="AO169" i="1"/>
  <c r="AM169" i="1"/>
  <c r="AL169" i="1"/>
  <c r="AK169" i="1"/>
  <c r="X169" i="1"/>
  <c r="T169" i="1"/>
  <c r="S169" i="1"/>
  <c r="R169" i="1"/>
  <c r="Q169" i="1"/>
  <c r="P169" i="1"/>
  <c r="O169" i="1"/>
  <c r="N169" i="1"/>
  <c r="M169" i="1"/>
  <c r="J169" i="1"/>
  <c r="G169" i="1"/>
  <c r="F169" i="1"/>
  <c r="D169" i="1"/>
  <c r="B169" i="1"/>
  <c r="A169" i="1"/>
  <c r="CM168" i="1"/>
  <c r="CL168" i="1"/>
  <c r="CJ168" i="1"/>
  <c r="CH168" i="1"/>
  <c r="CG168" i="1"/>
  <c r="CE168" i="1"/>
  <c r="CD168" i="1"/>
  <c r="CC168" i="1"/>
  <c r="BZ168" i="1"/>
  <c r="BY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U168" i="1"/>
  <c r="AT168" i="1"/>
  <c r="AQ168" i="1"/>
  <c r="AP168" i="1"/>
  <c r="AN168" i="1"/>
  <c r="AL168" i="1"/>
  <c r="AK168" i="1"/>
  <c r="AI168" i="1"/>
  <c r="AH168" i="1"/>
  <c r="AG168" i="1"/>
  <c r="AD168" i="1"/>
  <c r="AC168" i="1"/>
  <c r="Y168" i="1"/>
  <c r="W168" i="1"/>
  <c r="T168" i="1"/>
  <c r="P168" i="1"/>
  <c r="O168" i="1"/>
  <c r="L168" i="1"/>
  <c r="J168" i="1"/>
  <c r="G168" i="1"/>
  <c r="F168" i="1"/>
  <c r="D168" i="1"/>
  <c r="B168" i="1"/>
  <c r="A168" i="1"/>
  <c r="CM167" i="1"/>
  <c r="CL167" i="1"/>
  <c r="CK167" i="1"/>
  <c r="CI167" i="1"/>
  <c r="CH167" i="1"/>
  <c r="CG167" i="1"/>
  <c r="CF167" i="1"/>
  <c r="CD167" i="1"/>
  <c r="CA167" i="1"/>
  <c r="BY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Q167" i="1"/>
  <c r="AP167" i="1"/>
  <c r="AO167" i="1"/>
  <c r="AM167" i="1"/>
  <c r="AL167" i="1"/>
  <c r="AK167" i="1"/>
  <c r="AJ167" i="1"/>
  <c r="AH167" i="1"/>
  <c r="AE167" i="1"/>
  <c r="AC167" i="1"/>
  <c r="X167" i="1"/>
  <c r="S167" i="1"/>
  <c r="Q167" i="1"/>
  <c r="P167" i="1"/>
  <c r="N167" i="1"/>
  <c r="L167" i="1"/>
  <c r="J167" i="1"/>
  <c r="G167" i="1"/>
  <c r="F167" i="1"/>
  <c r="D167" i="1"/>
  <c r="B167" i="1"/>
  <c r="A167" i="1"/>
  <c r="CM166" i="1"/>
  <c r="CL166" i="1"/>
  <c r="CJ166" i="1"/>
  <c r="CH166" i="1"/>
  <c r="CG166" i="1"/>
  <c r="CE166" i="1"/>
  <c r="CD166" i="1"/>
  <c r="CC166" i="1"/>
  <c r="BZ166" i="1"/>
  <c r="BY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Q166" i="1"/>
  <c r="AP166" i="1"/>
  <c r="AN166" i="1"/>
  <c r="AL166" i="1"/>
  <c r="AK166" i="1"/>
  <c r="AI166" i="1"/>
  <c r="AH166" i="1"/>
  <c r="AG166" i="1"/>
  <c r="AD166" i="1"/>
  <c r="AC166" i="1"/>
  <c r="Y166" i="1"/>
  <c r="W166" i="1"/>
  <c r="T166" i="1"/>
  <c r="P166" i="1"/>
  <c r="O166" i="1"/>
  <c r="J166" i="1"/>
  <c r="G166" i="1"/>
  <c r="F166" i="1"/>
  <c r="D166" i="1"/>
  <c r="B166" i="1"/>
  <c r="A166" i="1"/>
  <c r="CM165" i="1"/>
  <c r="CL165" i="1"/>
  <c r="CK165" i="1"/>
  <c r="CI165" i="1"/>
  <c r="CH165" i="1"/>
  <c r="CG165" i="1"/>
  <c r="CD165" i="1"/>
  <c r="CA165" i="1"/>
  <c r="BY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Q165" i="1"/>
  <c r="AP165" i="1"/>
  <c r="AO165" i="1"/>
  <c r="AM165" i="1"/>
  <c r="AL165" i="1"/>
  <c r="AK165" i="1"/>
  <c r="AH165" i="1"/>
  <c r="AE165" i="1"/>
  <c r="AC165" i="1"/>
  <c r="X165" i="1"/>
  <c r="T165" i="1"/>
  <c r="S165" i="1"/>
  <c r="Q165" i="1"/>
  <c r="P165" i="1"/>
  <c r="N165" i="1"/>
  <c r="J165" i="1"/>
  <c r="G165" i="1"/>
  <c r="F165" i="1"/>
  <c r="D165" i="1"/>
  <c r="B165" i="1"/>
  <c r="A165" i="1"/>
  <c r="CM164" i="1"/>
  <c r="CL164" i="1"/>
  <c r="CK164" i="1"/>
  <c r="CI164" i="1"/>
  <c r="CH164" i="1"/>
  <c r="CG164" i="1"/>
  <c r="CF164" i="1"/>
  <c r="CD164" i="1"/>
  <c r="CA164" i="1"/>
  <c r="BY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Q164" i="1"/>
  <c r="AP164" i="1"/>
  <c r="AO164" i="1"/>
  <c r="AM164" i="1"/>
  <c r="AL164" i="1"/>
  <c r="AK164" i="1"/>
  <c r="AJ164" i="1"/>
  <c r="AH164" i="1"/>
  <c r="AE164" i="1"/>
  <c r="AC164" i="1"/>
  <c r="X164" i="1"/>
  <c r="S164" i="1"/>
  <c r="Q164" i="1"/>
  <c r="P164" i="1"/>
  <c r="N164" i="1"/>
  <c r="L164" i="1"/>
  <c r="J164" i="1"/>
  <c r="G164" i="1"/>
  <c r="F164" i="1"/>
  <c r="D164" i="1"/>
  <c r="B164" i="1"/>
  <c r="A164" i="1"/>
  <c r="CM163" i="1"/>
  <c r="CL163" i="1"/>
  <c r="CK163" i="1"/>
  <c r="CJ163" i="1"/>
  <c r="CI163" i="1"/>
  <c r="CH163" i="1"/>
  <c r="CG163" i="1"/>
  <c r="CE163" i="1"/>
  <c r="CD163" i="1"/>
  <c r="BZ163" i="1"/>
  <c r="BY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Q163" i="1"/>
  <c r="AP163" i="1"/>
  <c r="AO163" i="1"/>
  <c r="AN163" i="1"/>
  <c r="AM163" i="1"/>
  <c r="AL163" i="1"/>
  <c r="AK163" i="1"/>
  <c r="AI163" i="1"/>
  <c r="AH163" i="1"/>
  <c r="AD163" i="1"/>
  <c r="AC163" i="1"/>
  <c r="T163" i="1"/>
  <c r="Q163" i="1"/>
  <c r="P163" i="1"/>
  <c r="O163" i="1"/>
  <c r="J163" i="1"/>
  <c r="G163" i="1"/>
  <c r="F163" i="1"/>
  <c r="D163" i="1"/>
  <c r="B163" i="1"/>
  <c r="A163" i="1"/>
  <c r="CM162" i="1"/>
  <c r="CL162" i="1"/>
  <c r="CK162" i="1"/>
  <c r="CI162" i="1"/>
  <c r="CH162" i="1"/>
  <c r="CG162" i="1"/>
  <c r="CD162" i="1"/>
  <c r="CA162" i="1"/>
  <c r="BY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Q162" i="1"/>
  <c r="AP162" i="1"/>
  <c r="AO162" i="1"/>
  <c r="AM162" i="1"/>
  <c r="AL162" i="1"/>
  <c r="AK162" i="1"/>
  <c r="AH162" i="1"/>
  <c r="AE162" i="1"/>
  <c r="AC162" i="1"/>
  <c r="X162" i="1"/>
  <c r="T162" i="1"/>
  <c r="S162" i="1"/>
  <c r="Q162" i="1"/>
  <c r="P162" i="1"/>
  <c r="N162" i="1"/>
  <c r="J162" i="1"/>
  <c r="G162" i="1"/>
  <c r="F162" i="1"/>
  <c r="D162" i="1"/>
  <c r="B162" i="1"/>
  <c r="A162" i="1"/>
  <c r="CM161" i="1"/>
  <c r="CL161" i="1"/>
  <c r="CK161" i="1"/>
  <c r="CI161" i="1"/>
  <c r="CH161" i="1"/>
  <c r="CG161" i="1"/>
  <c r="CF161" i="1"/>
  <c r="CD161" i="1"/>
  <c r="CA161" i="1"/>
  <c r="BY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X161" i="1"/>
  <c r="S161" i="1"/>
  <c r="Q161" i="1"/>
  <c r="P161" i="1"/>
  <c r="N161" i="1"/>
  <c r="J161" i="1"/>
  <c r="G161" i="1"/>
  <c r="F161" i="1"/>
  <c r="D161" i="1"/>
  <c r="B161" i="1"/>
  <c r="A161" i="1"/>
  <c r="CM160" i="1"/>
  <c r="CL160" i="1"/>
  <c r="CK160" i="1"/>
  <c r="CJ160" i="1"/>
  <c r="CH160" i="1"/>
  <c r="CG160" i="1"/>
  <c r="CE160" i="1"/>
  <c r="CD160" i="1"/>
  <c r="CC160" i="1"/>
  <c r="BZ160" i="1"/>
  <c r="BY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Q160" i="1"/>
  <c r="AP160" i="1"/>
  <c r="AO160" i="1"/>
  <c r="AN160" i="1"/>
  <c r="AL160" i="1"/>
  <c r="AK160" i="1"/>
  <c r="AI160" i="1"/>
  <c r="AH160" i="1"/>
  <c r="AG160" i="1"/>
  <c r="AD160" i="1"/>
  <c r="AC160" i="1"/>
  <c r="W160" i="1"/>
  <c r="T160" i="1"/>
  <c r="P160" i="1"/>
  <c r="O160" i="1"/>
  <c r="L160" i="1"/>
  <c r="J160" i="1"/>
  <c r="G160" i="1"/>
  <c r="F160" i="1"/>
  <c r="D160" i="1"/>
  <c r="B160" i="1"/>
  <c r="A160" i="1"/>
  <c r="CM159" i="1"/>
  <c r="CL159" i="1"/>
  <c r="CK159" i="1"/>
  <c r="CI159" i="1"/>
  <c r="CH159" i="1"/>
  <c r="CG159" i="1"/>
  <c r="CD159" i="1"/>
  <c r="CA159" i="1"/>
  <c r="BZ159" i="1"/>
  <c r="BY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Q159" i="1"/>
  <c r="AP159" i="1"/>
  <c r="AO159" i="1"/>
  <c r="AM159" i="1"/>
  <c r="AL159" i="1"/>
  <c r="AK159" i="1"/>
  <c r="AH159" i="1"/>
  <c r="AE159" i="1"/>
  <c r="AD159" i="1"/>
  <c r="AC159" i="1"/>
  <c r="X159" i="1"/>
  <c r="T159" i="1"/>
  <c r="S159" i="1"/>
  <c r="Q159" i="1"/>
  <c r="P159" i="1"/>
  <c r="J159" i="1"/>
  <c r="G159" i="1"/>
  <c r="F159" i="1"/>
  <c r="D159" i="1"/>
  <c r="B159" i="1"/>
  <c r="A159" i="1"/>
  <c r="CM158" i="1"/>
  <c r="CL158" i="1"/>
  <c r="CK158" i="1"/>
  <c r="CJ158" i="1"/>
  <c r="CI158" i="1"/>
  <c r="CH158" i="1"/>
  <c r="CG158" i="1"/>
  <c r="CE158" i="1"/>
  <c r="CD158" i="1"/>
  <c r="CC158" i="1"/>
  <c r="CB158" i="1"/>
  <c r="CA158" i="1"/>
  <c r="BY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L158" i="1"/>
  <c r="I158" i="1"/>
  <c r="H158" i="1"/>
  <c r="E158" i="1"/>
  <c r="A158" i="1"/>
  <c r="CM157" i="1"/>
  <c r="CL157" i="1"/>
  <c r="CK157" i="1"/>
  <c r="CJ157" i="1"/>
  <c r="CI157" i="1"/>
  <c r="CF157" i="1"/>
  <c r="CE157" i="1"/>
  <c r="CD157" i="1"/>
  <c r="CC157" i="1"/>
  <c r="CB157" i="1"/>
  <c r="CA157" i="1"/>
  <c r="BZ157" i="1"/>
  <c r="BY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Q157" i="1"/>
  <c r="AP157" i="1"/>
  <c r="AO157" i="1"/>
  <c r="AN157" i="1"/>
  <c r="AM157" i="1"/>
  <c r="AJ157" i="1"/>
  <c r="AI157" i="1"/>
  <c r="AH157" i="1"/>
  <c r="AG157" i="1"/>
  <c r="AF157" i="1"/>
  <c r="AE157" i="1"/>
  <c r="AD157" i="1"/>
  <c r="AC157" i="1"/>
  <c r="V157" i="1"/>
  <c r="U157" i="1"/>
  <c r="J157" i="1"/>
  <c r="G157" i="1"/>
  <c r="F157" i="1"/>
  <c r="D157" i="1"/>
  <c r="B157" i="1"/>
  <c r="A157" i="1"/>
  <c r="CM156" i="1"/>
  <c r="CL156" i="1"/>
  <c r="CK156" i="1"/>
  <c r="CI156" i="1"/>
  <c r="CH156" i="1"/>
  <c r="CD156" i="1"/>
  <c r="CC156" i="1"/>
  <c r="CB156" i="1"/>
  <c r="CA156" i="1"/>
  <c r="BY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Q156" i="1"/>
  <c r="AP156" i="1"/>
  <c r="AO156" i="1"/>
  <c r="AM156" i="1"/>
  <c r="AL156" i="1"/>
  <c r="AH156" i="1"/>
  <c r="AG156" i="1"/>
  <c r="AF156" i="1"/>
  <c r="AE156" i="1"/>
  <c r="AD156" i="1"/>
  <c r="AC156" i="1"/>
  <c r="X156" i="1"/>
  <c r="U156" i="1"/>
  <c r="T156" i="1"/>
  <c r="S156" i="1"/>
  <c r="J156" i="1"/>
  <c r="G156" i="1"/>
  <c r="F156" i="1"/>
  <c r="D156" i="1"/>
  <c r="B156" i="1"/>
  <c r="A156" i="1"/>
  <c r="CM155" i="1"/>
  <c r="CL155" i="1"/>
  <c r="CK155" i="1"/>
  <c r="CI155" i="1"/>
  <c r="CH155" i="1"/>
  <c r="CD155" i="1"/>
  <c r="CC155" i="1"/>
  <c r="CA155" i="1"/>
  <c r="BZ155" i="1"/>
  <c r="BY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Q155" i="1"/>
  <c r="AP155" i="1"/>
  <c r="AO155" i="1"/>
  <c r="AM155" i="1"/>
  <c r="AL155" i="1"/>
  <c r="AH155" i="1"/>
  <c r="AG155" i="1"/>
  <c r="AE155" i="1"/>
  <c r="AD155" i="1"/>
  <c r="AC155" i="1"/>
  <c r="X155" i="1"/>
  <c r="U155" i="1"/>
  <c r="T155" i="1"/>
  <c r="S155" i="1"/>
  <c r="P155" i="1"/>
  <c r="L155" i="1"/>
  <c r="J155" i="1"/>
  <c r="G155" i="1"/>
  <c r="F155" i="1"/>
  <c r="D155" i="1"/>
  <c r="B155" i="1"/>
  <c r="A155" i="1"/>
  <c r="CM154" i="1"/>
  <c r="CL154" i="1"/>
  <c r="CK154" i="1"/>
  <c r="CI154" i="1"/>
  <c r="CH154" i="1"/>
  <c r="CG154" i="1"/>
  <c r="CD154" i="1"/>
  <c r="CA154" i="1"/>
  <c r="BY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Q154" i="1"/>
  <c r="AP154" i="1"/>
  <c r="AO154" i="1"/>
  <c r="AM154" i="1"/>
  <c r="AL154" i="1"/>
  <c r="AK154" i="1"/>
  <c r="AH154" i="1"/>
  <c r="AE154" i="1"/>
  <c r="AC154" i="1"/>
  <c r="X154" i="1"/>
  <c r="T154" i="1"/>
  <c r="S154" i="1"/>
  <c r="Q154" i="1"/>
  <c r="P154" i="1"/>
  <c r="N154" i="1"/>
  <c r="J154" i="1"/>
  <c r="G154" i="1"/>
  <c r="F154" i="1"/>
  <c r="D154" i="1"/>
  <c r="B154" i="1"/>
  <c r="A154" i="1"/>
  <c r="CM153" i="1"/>
  <c r="CL153" i="1"/>
  <c r="CK153" i="1"/>
  <c r="CI153" i="1"/>
  <c r="CH153" i="1"/>
  <c r="CG153" i="1"/>
  <c r="CD153" i="1"/>
  <c r="CA153" i="1"/>
  <c r="BZ153" i="1"/>
  <c r="BY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Q153" i="1"/>
  <c r="AP153" i="1"/>
  <c r="AO153" i="1"/>
  <c r="AM153" i="1"/>
  <c r="AL153" i="1"/>
  <c r="AK153" i="1"/>
  <c r="AH153" i="1"/>
  <c r="AE153" i="1"/>
  <c r="AD153" i="1"/>
  <c r="AC153" i="1"/>
  <c r="X153" i="1"/>
  <c r="T153" i="1"/>
  <c r="S153" i="1"/>
  <c r="Q153" i="1"/>
  <c r="P153" i="1"/>
  <c r="J153" i="1"/>
  <c r="G153" i="1"/>
  <c r="F153" i="1"/>
  <c r="D153" i="1"/>
  <c r="B153" i="1"/>
  <c r="A153" i="1"/>
  <c r="CM152" i="1"/>
  <c r="CL152" i="1"/>
  <c r="CK152" i="1"/>
  <c r="CI152" i="1"/>
  <c r="CH152" i="1"/>
  <c r="CG152" i="1"/>
  <c r="CD152" i="1"/>
  <c r="CA152" i="1"/>
  <c r="BZ152" i="1"/>
  <c r="BY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Q152" i="1"/>
  <c r="AP152" i="1"/>
  <c r="AO152" i="1"/>
  <c r="AM152" i="1"/>
  <c r="AL152" i="1"/>
  <c r="AK152" i="1"/>
  <c r="AH152" i="1"/>
  <c r="AE152" i="1"/>
  <c r="AD152" i="1"/>
  <c r="AC152" i="1"/>
  <c r="X152" i="1"/>
  <c r="T152" i="1"/>
  <c r="S152" i="1"/>
  <c r="Q152" i="1"/>
  <c r="P152" i="1"/>
  <c r="J152" i="1"/>
  <c r="G152" i="1"/>
  <c r="F152" i="1"/>
  <c r="D152" i="1"/>
  <c r="B152" i="1"/>
  <c r="A152" i="1"/>
  <c r="CM151" i="1"/>
  <c r="CL151" i="1"/>
  <c r="CK151" i="1"/>
  <c r="CI151" i="1"/>
  <c r="CH151" i="1"/>
  <c r="CG151" i="1"/>
  <c r="CD151" i="1"/>
  <c r="CA151" i="1"/>
  <c r="BZ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Q151" i="1"/>
  <c r="AP151" i="1"/>
  <c r="AO151" i="1"/>
  <c r="AM151" i="1"/>
  <c r="AL151" i="1"/>
  <c r="AK151" i="1"/>
  <c r="AH151" i="1"/>
  <c r="AE151" i="1"/>
  <c r="AD151" i="1"/>
  <c r="AC151" i="1"/>
  <c r="X151" i="1"/>
  <c r="T151" i="1"/>
  <c r="S151" i="1"/>
  <c r="Q151" i="1"/>
  <c r="P151" i="1"/>
  <c r="J151" i="1"/>
  <c r="G151" i="1"/>
  <c r="F151" i="1"/>
  <c r="D151" i="1"/>
  <c r="B151" i="1"/>
  <c r="A151" i="1"/>
  <c r="CM150" i="1"/>
  <c r="CL150" i="1"/>
  <c r="CK150" i="1"/>
  <c r="CI150" i="1"/>
  <c r="CH150" i="1"/>
  <c r="CG150" i="1"/>
  <c r="CD150" i="1"/>
  <c r="CA150" i="1"/>
  <c r="BZ150" i="1"/>
  <c r="BY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Q150" i="1"/>
  <c r="AP150" i="1"/>
  <c r="AO150" i="1"/>
  <c r="AM150" i="1"/>
  <c r="AL150" i="1"/>
  <c r="AK150" i="1"/>
  <c r="AH150" i="1"/>
  <c r="AE150" i="1"/>
  <c r="AD150" i="1"/>
  <c r="AC150" i="1"/>
  <c r="X150" i="1"/>
  <c r="T150" i="1"/>
  <c r="S150" i="1"/>
  <c r="Q150" i="1"/>
  <c r="P150" i="1"/>
  <c r="J150" i="1"/>
  <c r="G150" i="1"/>
  <c r="F150" i="1"/>
  <c r="D150" i="1"/>
  <c r="B150" i="1"/>
  <c r="A150" i="1"/>
  <c r="CM149" i="1"/>
  <c r="CL149" i="1"/>
  <c r="CK149" i="1"/>
  <c r="CI149" i="1"/>
  <c r="CH149" i="1"/>
  <c r="CG149" i="1"/>
  <c r="CD149" i="1"/>
  <c r="CC149" i="1"/>
  <c r="CA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Q149" i="1"/>
  <c r="AP149" i="1"/>
  <c r="AO149" i="1"/>
  <c r="AM149" i="1"/>
  <c r="AL149" i="1"/>
  <c r="AK149" i="1"/>
  <c r="AH149" i="1"/>
  <c r="AG149" i="1"/>
  <c r="AE149" i="1"/>
  <c r="X149" i="1"/>
  <c r="T149" i="1"/>
  <c r="S149" i="1"/>
  <c r="P149" i="1"/>
  <c r="N149" i="1"/>
  <c r="M149" i="1"/>
  <c r="J149" i="1"/>
  <c r="G149" i="1"/>
  <c r="F149" i="1"/>
  <c r="D149" i="1"/>
  <c r="B149" i="1"/>
  <c r="A149" i="1"/>
  <c r="CM148" i="1"/>
  <c r="CL148" i="1"/>
  <c r="CK148" i="1"/>
  <c r="CJ148" i="1"/>
  <c r="CI148" i="1"/>
  <c r="CH148" i="1"/>
  <c r="CG148" i="1"/>
  <c r="CD148" i="1"/>
  <c r="CA148" i="1"/>
  <c r="BY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Q148" i="1"/>
  <c r="AP148" i="1"/>
  <c r="AO148" i="1"/>
  <c r="AN148" i="1"/>
  <c r="AM148" i="1"/>
  <c r="AL148" i="1"/>
  <c r="AK148" i="1"/>
  <c r="AH148" i="1"/>
  <c r="AE148" i="1"/>
  <c r="AD148" i="1"/>
  <c r="AC148" i="1"/>
  <c r="T148" i="1"/>
  <c r="S148" i="1"/>
  <c r="Q148" i="1"/>
  <c r="P148" i="1"/>
  <c r="J148" i="1"/>
  <c r="G148" i="1"/>
  <c r="F148" i="1"/>
  <c r="D148" i="1"/>
  <c r="B148" i="1"/>
  <c r="A148" i="1"/>
  <c r="CM147" i="1"/>
  <c r="CL147" i="1"/>
  <c r="CK147" i="1"/>
  <c r="CI147" i="1"/>
  <c r="CH147" i="1"/>
  <c r="CG147" i="1"/>
  <c r="CF147" i="1"/>
  <c r="CE147" i="1"/>
  <c r="CD147" i="1"/>
  <c r="CC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Q147" i="1"/>
  <c r="AP147" i="1"/>
  <c r="AO147" i="1"/>
  <c r="AM147" i="1"/>
  <c r="AL147" i="1"/>
  <c r="AK147" i="1"/>
  <c r="AJ147" i="1"/>
  <c r="AI147" i="1"/>
  <c r="AH147" i="1"/>
  <c r="AG147" i="1"/>
  <c r="X147" i="1"/>
  <c r="P147" i="1"/>
  <c r="O147" i="1"/>
  <c r="N147" i="1"/>
  <c r="M147" i="1"/>
  <c r="J147" i="1"/>
  <c r="G147" i="1"/>
  <c r="F147" i="1"/>
  <c r="D147" i="1"/>
  <c r="B147" i="1"/>
  <c r="A147" i="1"/>
  <c r="CM146" i="1"/>
  <c r="CL146" i="1"/>
  <c r="CK146" i="1"/>
  <c r="CJ146" i="1"/>
  <c r="CI146" i="1"/>
  <c r="CH146" i="1"/>
  <c r="CG146" i="1"/>
  <c r="CD146" i="1"/>
  <c r="CA146" i="1"/>
  <c r="BY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Q146" i="1"/>
  <c r="AP146" i="1"/>
  <c r="AO146" i="1"/>
  <c r="AN146" i="1"/>
  <c r="AM146" i="1"/>
  <c r="AL146" i="1"/>
  <c r="AK146" i="1"/>
  <c r="AH146" i="1"/>
  <c r="AE146" i="1"/>
  <c r="AC146" i="1"/>
  <c r="T146" i="1"/>
  <c r="S146" i="1"/>
  <c r="Q146" i="1"/>
  <c r="P146" i="1"/>
  <c r="N146" i="1"/>
  <c r="J146" i="1"/>
  <c r="G146" i="1"/>
  <c r="F146" i="1"/>
  <c r="D146" i="1"/>
  <c r="B146" i="1"/>
  <c r="A146" i="1"/>
  <c r="CM145" i="1"/>
  <c r="CL145" i="1"/>
  <c r="CK145" i="1"/>
  <c r="CJ145" i="1"/>
  <c r="CI145" i="1"/>
  <c r="CH145" i="1"/>
  <c r="CG145" i="1"/>
  <c r="CE145" i="1"/>
  <c r="CC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Q145" i="1"/>
  <c r="AP145" i="1"/>
  <c r="AO145" i="1"/>
  <c r="AN145" i="1"/>
  <c r="AM145" i="1"/>
  <c r="AL145" i="1"/>
  <c r="AK145" i="1"/>
  <c r="AJ145" i="1"/>
  <c r="AI145" i="1"/>
  <c r="AH145" i="1"/>
  <c r="AG145" i="1"/>
  <c r="P145" i="1"/>
  <c r="O145" i="1"/>
  <c r="N145" i="1"/>
  <c r="M145" i="1"/>
  <c r="J145" i="1"/>
  <c r="G145" i="1"/>
  <c r="F145" i="1"/>
  <c r="D145" i="1"/>
  <c r="B145" i="1"/>
  <c r="A145" i="1"/>
  <c r="CM144" i="1"/>
  <c r="CL144" i="1"/>
  <c r="CK144" i="1"/>
  <c r="CI144" i="1"/>
  <c r="CH144" i="1"/>
  <c r="CG144" i="1"/>
  <c r="CD144" i="1"/>
  <c r="CA144" i="1"/>
  <c r="BZ144" i="1"/>
  <c r="BY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Q144" i="1"/>
  <c r="AP144" i="1"/>
  <c r="AO144" i="1"/>
  <c r="AM144" i="1"/>
  <c r="AL144" i="1"/>
  <c r="AK144" i="1"/>
  <c r="AH144" i="1"/>
  <c r="AE144" i="1"/>
  <c r="AD144" i="1"/>
  <c r="AC144" i="1"/>
  <c r="X144" i="1"/>
  <c r="T144" i="1"/>
  <c r="S144" i="1"/>
  <c r="Q144" i="1"/>
  <c r="P144" i="1"/>
  <c r="J144" i="1"/>
  <c r="G144" i="1"/>
  <c r="F144" i="1"/>
  <c r="D144" i="1"/>
  <c r="B144" i="1"/>
  <c r="A144" i="1"/>
  <c r="CM143" i="1"/>
  <c r="CL143" i="1"/>
  <c r="CK143" i="1"/>
  <c r="CI143" i="1"/>
  <c r="CH143" i="1"/>
  <c r="CG143" i="1"/>
  <c r="CF143" i="1"/>
  <c r="CA143" i="1"/>
  <c r="BZ143" i="1"/>
  <c r="BY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Q143" i="1"/>
  <c r="AP143" i="1"/>
  <c r="AO143" i="1"/>
  <c r="AM143" i="1"/>
  <c r="AL143" i="1"/>
  <c r="AK143" i="1"/>
  <c r="AJ143" i="1"/>
  <c r="AE143" i="1"/>
  <c r="AD143" i="1"/>
  <c r="AC143" i="1"/>
  <c r="X143" i="1"/>
  <c r="S143" i="1"/>
  <c r="R143" i="1"/>
  <c r="Q143" i="1"/>
  <c r="P143" i="1"/>
  <c r="J143" i="1"/>
  <c r="G143" i="1"/>
  <c r="F143" i="1"/>
  <c r="D143" i="1"/>
  <c r="B143" i="1"/>
  <c r="A143" i="1"/>
  <c r="CM142" i="1"/>
  <c r="CL142" i="1"/>
  <c r="CK142" i="1"/>
  <c r="CJ142" i="1"/>
  <c r="CI142" i="1"/>
  <c r="CH142" i="1"/>
  <c r="CG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Q142" i="1"/>
  <c r="AP142" i="1"/>
  <c r="AO142" i="1"/>
  <c r="AN142" i="1"/>
  <c r="AM142" i="1"/>
  <c r="AL142" i="1"/>
  <c r="AK142" i="1"/>
  <c r="AI142" i="1"/>
  <c r="AH142" i="1"/>
  <c r="T142" i="1"/>
  <c r="Q142" i="1"/>
  <c r="P142" i="1"/>
  <c r="O142" i="1"/>
  <c r="N142" i="1"/>
  <c r="M142" i="1"/>
  <c r="L142" i="1"/>
  <c r="J142" i="1"/>
  <c r="G142" i="1"/>
  <c r="F142" i="1"/>
  <c r="D142" i="1"/>
  <c r="B142" i="1"/>
  <c r="A142" i="1"/>
  <c r="CM141" i="1"/>
  <c r="CL141" i="1"/>
  <c r="CK141" i="1"/>
  <c r="CJ141" i="1"/>
  <c r="CI141" i="1"/>
  <c r="CD141" i="1"/>
  <c r="CB141" i="1"/>
  <c r="CA141" i="1"/>
  <c r="BZ141" i="1"/>
  <c r="BY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Q141" i="1"/>
  <c r="AP141" i="1"/>
  <c r="AO141" i="1"/>
  <c r="AN141" i="1"/>
  <c r="AM141" i="1"/>
  <c r="AJ141" i="1"/>
  <c r="AI141" i="1"/>
  <c r="AH141" i="1"/>
  <c r="AG141" i="1"/>
  <c r="AF141" i="1"/>
  <c r="AE141" i="1"/>
  <c r="AD141" i="1"/>
  <c r="AC141" i="1"/>
  <c r="V141" i="1"/>
  <c r="U141" i="1"/>
  <c r="J141" i="1"/>
  <c r="G141" i="1"/>
  <c r="F141" i="1"/>
  <c r="D141" i="1"/>
  <c r="B141" i="1"/>
  <c r="A141" i="1"/>
  <c r="CM140" i="1"/>
  <c r="CL140" i="1"/>
  <c r="CK140" i="1"/>
  <c r="CJ140" i="1"/>
  <c r="CI140" i="1"/>
  <c r="CH140" i="1"/>
  <c r="CG140" i="1"/>
  <c r="CF140" i="1"/>
  <c r="BZ140" i="1"/>
  <c r="BY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Q140" i="1"/>
  <c r="AP140" i="1"/>
  <c r="AO140" i="1"/>
  <c r="AN140" i="1"/>
  <c r="AM140" i="1"/>
  <c r="AL140" i="1"/>
  <c r="AK140" i="1"/>
  <c r="AJ140" i="1"/>
  <c r="AD140" i="1"/>
  <c r="AC140" i="1"/>
  <c r="S140" i="1"/>
  <c r="R140" i="1"/>
  <c r="Q140" i="1"/>
  <c r="P140" i="1"/>
  <c r="O140" i="1"/>
  <c r="J140" i="1"/>
  <c r="G140" i="1"/>
  <c r="F140" i="1"/>
  <c r="D140" i="1"/>
  <c r="B140" i="1"/>
  <c r="A140" i="1"/>
  <c r="CM139" i="1"/>
  <c r="CL139" i="1"/>
  <c r="CK139" i="1"/>
  <c r="CJ139" i="1"/>
  <c r="CI139" i="1"/>
  <c r="CH139" i="1"/>
  <c r="CG139" i="1"/>
  <c r="CC139" i="1"/>
  <c r="BS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Q139" i="1"/>
  <c r="AP139" i="1"/>
  <c r="AO139" i="1"/>
  <c r="AN139" i="1"/>
  <c r="AM139" i="1"/>
  <c r="AL139" i="1"/>
  <c r="AK139" i="1"/>
  <c r="AG139" i="1"/>
  <c r="T139" i="1"/>
  <c r="S139" i="1"/>
  <c r="R139" i="1"/>
  <c r="P139" i="1"/>
  <c r="O139" i="1"/>
  <c r="N139" i="1"/>
  <c r="M139" i="1"/>
  <c r="J139" i="1"/>
  <c r="G139" i="1"/>
  <c r="F139" i="1"/>
  <c r="D139" i="1"/>
  <c r="B139" i="1"/>
  <c r="A139" i="1"/>
  <c r="CM138" i="1"/>
  <c r="CL138" i="1"/>
  <c r="CK138" i="1"/>
  <c r="CJ138" i="1"/>
  <c r="CI138" i="1"/>
  <c r="CH138" i="1"/>
  <c r="CG138" i="1"/>
  <c r="CD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Q138" i="1"/>
  <c r="AP138" i="1"/>
  <c r="AO138" i="1"/>
  <c r="AN138" i="1"/>
  <c r="AM138" i="1"/>
  <c r="AL138" i="1"/>
  <c r="AK138" i="1"/>
  <c r="AH138" i="1"/>
  <c r="T138" i="1"/>
  <c r="S138" i="1"/>
  <c r="Q138" i="1"/>
  <c r="P138" i="1"/>
  <c r="O138" i="1"/>
  <c r="N138" i="1"/>
  <c r="M138" i="1"/>
  <c r="L138" i="1"/>
  <c r="J138" i="1"/>
  <c r="G138" i="1"/>
  <c r="F138" i="1"/>
  <c r="D138" i="1"/>
  <c r="B138" i="1"/>
  <c r="A138" i="1"/>
  <c r="CM137" i="1"/>
  <c r="CL137" i="1"/>
  <c r="CK137" i="1"/>
  <c r="CI137" i="1"/>
  <c r="CH137" i="1"/>
  <c r="CG137" i="1"/>
  <c r="CF137" i="1"/>
  <c r="BZ137" i="1"/>
  <c r="BY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Q137" i="1"/>
  <c r="AP137" i="1"/>
  <c r="AO137" i="1"/>
  <c r="AM137" i="1"/>
  <c r="AL137" i="1"/>
  <c r="AK137" i="1"/>
  <c r="AJ137" i="1"/>
  <c r="AD137" i="1"/>
  <c r="AC137" i="1"/>
  <c r="X137" i="1"/>
  <c r="S137" i="1"/>
  <c r="R137" i="1"/>
  <c r="Q137" i="1"/>
  <c r="P137" i="1"/>
  <c r="O137" i="1"/>
  <c r="J137" i="1"/>
  <c r="G137" i="1"/>
  <c r="F137" i="1"/>
  <c r="D137" i="1"/>
  <c r="B137" i="1"/>
  <c r="A137" i="1"/>
  <c r="CM136" i="1"/>
  <c r="CL136" i="1"/>
  <c r="CK136" i="1"/>
  <c r="CJ136" i="1"/>
  <c r="CI136" i="1"/>
  <c r="CH136" i="1"/>
  <c r="CG136" i="1"/>
  <c r="CE136" i="1"/>
  <c r="CD136" i="1"/>
  <c r="CC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Q136" i="1"/>
  <c r="AP136" i="1"/>
  <c r="AO136" i="1"/>
  <c r="AN136" i="1"/>
  <c r="AM136" i="1"/>
  <c r="AL136" i="1"/>
  <c r="AK136" i="1"/>
  <c r="AI136" i="1"/>
  <c r="AH136" i="1"/>
  <c r="AG136" i="1"/>
  <c r="T136" i="1"/>
  <c r="P136" i="1"/>
  <c r="O136" i="1"/>
  <c r="N136" i="1"/>
  <c r="M136" i="1"/>
  <c r="J136" i="1"/>
  <c r="G136" i="1"/>
  <c r="F136" i="1"/>
  <c r="D136" i="1"/>
  <c r="B136" i="1"/>
  <c r="A136" i="1"/>
  <c r="CM135" i="1"/>
  <c r="CL135" i="1"/>
  <c r="CK135" i="1"/>
  <c r="CJ135" i="1"/>
  <c r="CI135" i="1"/>
  <c r="CH135" i="1"/>
  <c r="CG135" i="1"/>
  <c r="CE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Q135" i="1"/>
  <c r="AP135" i="1"/>
  <c r="AO135" i="1"/>
  <c r="AN135" i="1"/>
  <c r="AM135" i="1"/>
  <c r="AL135" i="1"/>
  <c r="AK135" i="1"/>
  <c r="AI135" i="1"/>
  <c r="AH135" i="1"/>
  <c r="T135" i="1"/>
  <c r="Q135" i="1"/>
  <c r="P135" i="1"/>
  <c r="O135" i="1"/>
  <c r="N135" i="1"/>
  <c r="M135" i="1"/>
  <c r="J135" i="1"/>
  <c r="G135" i="1"/>
  <c r="F135" i="1"/>
  <c r="D135" i="1"/>
  <c r="B135" i="1"/>
  <c r="A135" i="1"/>
  <c r="CM134" i="1"/>
  <c r="CL134" i="1"/>
  <c r="CK134" i="1"/>
  <c r="CI134" i="1"/>
  <c r="CH134" i="1"/>
  <c r="CG134" i="1"/>
  <c r="CF134" i="1"/>
  <c r="BZ134" i="1"/>
  <c r="BY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Q134" i="1"/>
  <c r="AP134" i="1"/>
  <c r="AO134" i="1"/>
  <c r="AM134" i="1"/>
  <c r="AL134" i="1"/>
  <c r="AK134" i="1"/>
  <c r="AJ134" i="1"/>
  <c r="AE134" i="1"/>
  <c r="AD134" i="1"/>
  <c r="AC134" i="1"/>
  <c r="X134" i="1"/>
  <c r="S134" i="1"/>
  <c r="R134" i="1"/>
  <c r="Q134" i="1"/>
  <c r="P134" i="1"/>
  <c r="J134" i="1"/>
  <c r="G134" i="1"/>
  <c r="F134" i="1"/>
  <c r="D134" i="1"/>
  <c r="B134" i="1"/>
  <c r="A134" i="1"/>
  <c r="CM133" i="1"/>
  <c r="CL133" i="1"/>
  <c r="CK133" i="1"/>
  <c r="CI133" i="1"/>
  <c r="BZ133" i="1"/>
  <c r="BY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Q133" i="1"/>
  <c r="AP133" i="1"/>
  <c r="AO133" i="1"/>
  <c r="AM133" i="1"/>
  <c r="AL133" i="1"/>
  <c r="AK133" i="1"/>
  <c r="AJ133" i="1"/>
  <c r="AE133" i="1"/>
  <c r="AD133" i="1"/>
  <c r="AC133" i="1"/>
  <c r="X133" i="1"/>
  <c r="S133" i="1"/>
  <c r="R133" i="1"/>
  <c r="Q133" i="1"/>
  <c r="P133" i="1"/>
  <c r="J133" i="1"/>
  <c r="G133" i="1"/>
  <c r="F133" i="1"/>
  <c r="D133" i="1"/>
  <c r="B133" i="1"/>
  <c r="A133" i="1"/>
  <c r="CH132" i="1"/>
  <c r="CG132" i="1"/>
  <c r="CF132" i="1"/>
  <c r="CE132" i="1"/>
  <c r="CA132" i="1"/>
  <c r="BH132" i="1"/>
  <c r="BG132" i="1"/>
  <c r="BF132" i="1"/>
  <c r="BD132" i="1"/>
  <c r="BC132" i="1"/>
  <c r="BB132" i="1"/>
  <c r="BA132" i="1"/>
  <c r="AZ132" i="1"/>
  <c r="AY132" i="1"/>
  <c r="AX132" i="1"/>
  <c r="AW132" i="1"/>
  <c r="AV132" i="1"/>
  <c r="AU132" i="1"/>
  <c r="AT132" i="1"/>
  <c r="AQ132" i="1"/>
  <c r="AP132" i="1"/>
  <c r="AO132" i="1"/>
  <c r="AN132" i="1"/>
  <c r="AM132" i="1"/>
  <c r="AL132" i="1"/>
  <c r="AK132" i="1"/>
  <c r="AJ132" i="1"/>
  <c r="AI132" i="1"/>
  <c r="AE132" i="1"/>
  <c r="R132" i="1"/>
  <c r="Q132" i="1"/>
  <c r="P132" i="1"/>
  <c r="N132" i="1"/>
  <c r="M132" i="1"/>
  <c r="J132" i="1"/>
  <c r="G132" i="1"/>
  <c r="F132" i="1"/>
  <c r="D132" i="1"/>
  <c r="B132" i="1"/>
  <c r="A132" i="1"/>
  <c r="CH131" i="1"/>
  <c r="CG131" i="1"/>
  <c r="CB131" i="1"/>
  <c r="BH131" i="1"/>
  <c r="BG131" i="1"/>
  <c r="BF131" i="1"/>
  <c r="BD131" i="1"/>
  <c r="BC131" i="1"/>
  <c r="BB131" i="1"/>
  <c r="BA131" i="1"/>
  <c r="AZ131" i="1"/>
  <c r="AY131" i="1"/>
  <c r="AX131" i="1"/>
  <c r="AW131" i="1"/>
  <c r="AV131" i="1"/>
  <c r="AU131" i="1"/>
  <c r="AT131" i="1"/>
  <c r="AQ131" i="1"/>
  <c r="AP131" i="1"/>
  <c r="AO131" i="1"/>
  <c r="AN131" i="1"/>
  <c r="AM131" i="1"/>
  <c r="AL131" i="1"/>
  <c r="AK131" i="1"/>
  <c r="AF131" i="1"/>
  <c r="T131" i="1"/>
  <c r="S131" i="1"/>
  <c r="R131" i="1"/>
  <c r="Q131" i="1"/>
  <c r="O131" i="1"/>
  <c r="N131" i="1"/>
  <c r="M131" i="1"/>
  <c r="J131" i="1"/>
  <c r="G131" i="1"/>
  <c r="F131" i="1"/>
  <c r="D131" i="1"/>
  <c r="B131" i="1"/>
  <c r="A131" i="1"/>
  <c r="CD130" i="1"/>
  <c r="BZ130" i="1"/>
  <c r="BY130" i="1"/>
  <c r="BH130" i="1"/>
  <c r="BG130" i="1"/>
  <c r="BF130" i="1"/>
  <c r="BD130" i="1"/>
  <c r="BC130" i="1"/>
  <c r="BB130" i="1"/>
  <c r="BA130" i="1"/>
  <c r="AZ130" i="1"/>
  <c r="AY130" i="1"/>
  <c r="AX130" i="1"/>
  <c r="AW130" i="1"/>
  <c r="AV130" i="1"/>
  <c r="AU130" i="1"/>
  <c r="AT130" i="1"/>
  <c r="AQ130" i="1"/>
  <c r="AP130" i="1"/>
  <c r="AO130" i="1"/>
  <c r="AN130" i="1"/>
  <c r="AM130" i="1"/>
  <c r="AH130" i="1"/>
  <c r="AD130" i="1"/>
  <c r="AC130" i="1"/>
  <c r="V130" i="1"/>
  <c r="U130" i="1"/>
  <c r="T130" i="1"/>
  <c r="S130" i="1"/>
  <c r="Q130" i="1"/>
  <c r="P130" i="1"/>
  <c r="O130" i="1"/>
  <c r="L130" i="1"/>
  <c r="J130" i="1"/>
  <c r="G130" i="1"/>
  <c r="F130" i="1"/>
  <c r="D130" i="1"/>
  <c r="B130" i="1"/>
  <c r="A130" i="1"/>
  <c r="CH129" i="1"/>
  <c r="CG129" i="1"/>
  <c r="CD129" i="1"/>
  <c r="CC129" i="1"/>
  <c r="BZ129" i="1"/>
  <c r="BY129" i="1"/>
  <c r="BH129" i="1"/>
  <c r="BG129" i="1"/>
  <c r="BF129" i="1"/>
  <c r="BD129" i="1"/>
  <c r="BC129" i="1"/>
  <c r="BB129" i="1"/>
  <c r="BA129" i="1"/>
  <c r="AZ129" i="1"/>
  <c r="AY129" i="1"/>
  <c r="AX129" i="1"/>
  <c r="AW129" i="1"/>
  <c r="AV129" i="1"/>
  <c r="AU129" i="1"/>
  <c r="AT129" i="1"/>
  <c r="AQ129" i="1"/>
  <c r="AP129" i="1"/>
  <c r="AO129" i="1"/>
  <c r="AN129" i="1"/>
  <c r="AM129" i="1"/>
  <c r="AL129" i="1"/>
  <c r="AK129" i="1"/>
  <c r="AH129" i="1"/>
  <c r="AG129" i="1"/>
  <c r="AD129" i="1"/>
  <c r="AC129" i="1"/>
  <c r="T129" i="1"/>
  <c r="S129" i="1"/>
  <c r="P129" i="1"/>
  <c r="O129" i="1"/>
  <c r="J129" i="1"/>
  <c r="G129" i="1"/>
  <c r="F129" i="1"/>
  <c r="D129" i="1"/>
  <c r="B129" i="1"/>
  <c r="A129" i="1"/>
  <c r="CH128" i="1"/>
  <c r="CG128" i="1"/>
  <c r="CF128" i="1"/>
  <c r="CE128" i="1"/>
  <c r="CD128" i="1"/>
  <c r="CC128" i="1"/>
  <c r="BZ128" i="1"/>
  <c r="BY128" i="1"/>
  <c r="BH128" i="1"/>
  <c r="BG128" i="1"/>
  <c r="BF128" i="1"/>
  <c r="BD128" i="1"/>
  <c r="BC128" i="1"/>
  <c r="BB128" i="1"/>
  <c r="BA128" i="1"/>
  <c r="AZ128" i="1"/>
  <c r="AY128" i="1"/>
  <c r="AX128" i="1"/>
  <c r="AW128" i="1"/>
  <c r="AV128" i="1"/>
  <c r="AU128" i="1"/>
  <c r="AT128" i="1"/>
  <c r="AQ128" i="1"/>
  <c r="AP128" i="1"/>
  <c r="AO128" i="1"/>
  <c r="AN128" i="1"/>
  <c r="AM128" i="1"/>
  <c r="AL128" i="1"/>
  <c r="AK128" i="1"/>
  <c r="AJ128" i="1"/>
  <c r="AI128" i="1"/>
  <c r="AH128" i="1"/>
  <c r="AG128" i="1"/>
  <c r="AD128" i="1"/>
  <c r="AC128" i="1"/>
  <c r="P128" i="1"/>
  <c r="O128" i="1"/>
  <c r="J128" i="1"/>
  <c r="G128" i="1"/>
  <c r="F128" i="1"/>
  <c r="D128" i="1"/>
  <c r="B128" i="1"/>
  <c r="A128" i="1"/>
  <c r="CH127" i="1"/>
  <c r="CG127" i="1"/>
  <c r="CD127" i="1"/>
  <c r="BY127" i="1"/>
  <c r="BH127" i="1"/>
  <c r="BG127" i="1"/>
  <c r="BF127" i="1"/>
  <c r="BD127" i="1"/>
  <c r="BC127" i="1"/>
  <c r="BB127" i="1"/>
  <c r="BA127" i="1"/>
  <c r="AZ127" i="1"/>
  <c r="AY127" i="1"/>
  <c r="AX127" i="1"/>
  <c r="AW127" i="1"/>
  <c r="AV127" i="1"/>
  <c r="AU127" i="1"/>
  <c r="AT127" i="1"/>
  <c r="AQ127" i="1"/>
  <c r="AP127" i="1"/>
  <c r="AO127" i="1"/>
  <c r="AN127" i="1"/>
  <c r="AM127" i="1"/>
  <c r="AL127" i="1"/>
  <c r="AK127" i="1"/>
  <c r="AH127" i="1"/>
  <c r="AG127" i="1"/>
  <c r="AD127" i="1"/>
  <c r="AC127" i="1"/>
  <c r="T127" i="1"/>
  <c r="S127" i="1"/>
  <c r="P127" i="1"/>
  <c r="O127" i="1"/>
  <c r="J127" i="1"/>
  <c r="G127" i="1"/>
  <c r="F127" i="1"/>
  <c r="D127" i="1"/>
  <c r="B127" i="1"/>
  <c r="A127" i="1"/>
  <c r="CF126" i="1"/>
  <c r="CE126" i="1"/>
  <c r="CD126" i="1"/>
  <c r="CC126" i="1"/>
  <c r="CB126" i="1"/>
  <c r="CA126" i="1"/>
  <c r="BZ126" i="1"/>
  <c r="BY126" i="1"/>
  <c r="BH126" i="1"/>
  <c r="BG126" i="1"/>
  <c r="BF126" i="1"/>
  <c r="BD126" i="1"/>
  <c r="BC126" i="1"/>
  <c r="BB126" i="1"/>
  <c r="BA126" i="1"/>
  <c r="AZ126" i="1"/>
  <c r="AY126" i="1"/>
  <c r="AX126" i="1"/>
  <c r="AW126" i="1"/>
  <c r="AV126" i="1"/>
  <c r="AU126" i="1"/>
  <c r="AT126" i="1"/>
  <c r="AQ126" i="1"/>
  <c r="AP126" i="1"/>
  <c r="AO126" i="1"/>
  <c r="AN126" i="1"/>
  <c r="AM126" i="1"/>
  <c r="AJ126" i="1"/>
  <c r="AI126" i="1"/>
  <c r="AH126" i="1"/>
  <c r="AG126" i="1"/>
  <c r="AF126" i="1"/>
  <c r="AE126" i="1"/>
  <c r="AD126" i="1"/>
  <c r="AC126" i="1"/>
  <c r="V126" i="1"/>
  <c r="U126" i="1"/>
  <c r="J126" i="1"/>
  <c r="G126" i="1"/>
  <c r="F126" i="1"/>
  <c r="D126" i="1"/>
  <c r="B126" i="1"/>
  <c r="A126" i="1"/>
  <c r="CH125" i="1"/>
  <c r="CG125" i="1"/>
  <c r="CF125" i="1"/>
  <c r="CE125" i="1"/>
  <c r="CB125" i="1"/>
  <c r="CA125" i="1"/>
  <c r="BH125" i="1"/>
  <c r="BG125" i="1"/>
  <c r="BF125" i="1"/>
  <c r="BD125" i="1"/>
  <c r="BC125" i="1"/>
  <c r="BB125" i="1"/>
  <c r="BA125" i="1"/>
  <c r="AZ125" i="1"/>
  <c r="AY125" i="1"/>
  <c r="AX125" i="1"/>
  <c r="AW125" i="1"/>
  <c r="AV125" i="1"/>
  <c r="AU125" i="1"/>
  <c r="AT125" i="1"/>
  <c r="AQ125" i="1"/>
  <c r="AP125" i="1"/>
  <c r="AO125" i="1"/>
  <c r="AN125" i="1"/>
  <c r="AM125" i="1"/>
  <c r="AL125" i="1"/>
  <c r="AK125" i="1"/>
  <c r="AJ125" i="1"/>
  <c r="AI125" i="1"/>
  <c r="AF125" i="1"/>
  <c r="AE125" i="1"/>
  <c r="R125" i="1"/>
  <c r="Q125" i="1"/>
  <c r="N125" i="1"/>
  <c r="M125" i="1"/>
  <c r="J125" i="1"/>
  <c r="G125" i="1"/>
  <c r="F125" i="1"/>
  <c r="D125" i="1"/>
  <c r="B125" i="1"/>
  <c r="A125" i="1"/>
  <c r="CH124" i="1"/>
  <c r="CG124" i="1"/>
  <c r="CD124" i="1"/>
  <c r="CB124" i="1"/>
  <c r="BZ124" i="1"/>
  <c r="BY124" i="1"/>
  <c r="BH124" i="1"/>
  <c r="BG124" i="1"/>
  <c r="BF124" i="1"/>
  <c r="BD124" i="1"/>
  <c r="BC124" i="1"/>
  <c r="BB124" i="1"/>
  <c r="BA124" i="1"/>
  <c r="AZ124" i="1"/>
  <c r="AY124" i="1"/>
  <c r="AX124" i="1"/>
  <c r="AW124" i="1"/>
  <c r="AV124" i="1"/>
  <c r="AU124" i="1"/>
  <c r="AT124" i="1"/>
  <c r="AQ124" i="1"/>
  <c r="AP124" i="1"/>
  <c r="AO124" i="1"/>
  <c r="AN124" i="1"/>
  <c r="AM124" i="1"/>
  <c r="AL124" i="1"/>
  <c r="AK124" i="1"/>
  <c r="AH124" i="1"/>
  <c r="AG124" i="1"/>
  <c r="AF124" i="1"/>
  <c r="AD124" i="1"/>
  <c r="AC124" i="1"/>
  <c r="T124" i="1"/>
  <c r="S124" i="1"/>
  <c r="O124" i="1"/>
  <c r="J124" i="1"/>
  <c r="G124" i="1"/>
  <c r="F124" i="1"/>
  <c r="D124" i="1"/>
  <c r="B124" i="1"/>
  <c r="A124" i="1"/>
  <c r="CH123" i="1"/>
  <c r="CG123" i="1"/>
  <c r="CD123" i="1"/>
  <c r="CC123" i="1"/>
  <c r="CB123" i="1"/>
  <c r="BZ123" i="1"/>
  <c r="BY123" i="1"/>
  <c r="BH123" i="1"/>
  <c r="BG123" i="1"/>
  <c r="BF123" i="1"/>
  <c r="BD123" i="1"/>
  <c r="BC123" i="1"/>
  <c r="BB123" i="1"/>
  <c r="BA123" i="1"/>
  <c r="AZ123" i="1"/>
  <c r="AY123" i="1"/>
  <c r="AX123" i="1"/>
  <c r="AW123" i="1"/>
  <c r="AV123" i="1"/>
  <c r="AU123" i="1"/>
  <c r="AT123" i="1"/>
  <c r="AQ123" i="1"/>
  <c r="AP123" i="1"/>
  <c r="AO123" i="1"/>
  <c r="AN123" i="1"/>
  <c r="AM123" i="1"/>
  <c r="AL123" i="1"/>
  <c r="AK123" i="1"/>
  <c r="AH123" i="1"/>
  <c r="AG123" i="1"/>
  <c r="AF123" i="1"/>
  <c r="AD123" i="1"/>
  <c r="AC123" i="1"/>
  <c r="T123" i="1"/>
  <c r="S123" i="1"/>
  <c r="O123" i="1"/>
  <c r="J123" i="1"/>
  <c r="G123" i="1"/>
  <c r="F123" i="1"/>
  <c r="D123" i="1"/>
  <c r="B123" i="1"/>
  <c r="A123" i="1"/>
  <c r="CH122" i="1"/>
  <c r="CG122" i="1"/>
  <c r="CD122" i="1"/>
  <c r="BZ122" i="1"/>
  <c r="BY122" i="1"/>
  <c r="BH122" i="1"/>
  <c r="BG122" i="1"/>
  <c r="BF122" i="1"/>
  <c r="BD122" i="1"/>
  <c r="BC122" i="1"/>
  <c r="BB122" i="1"/>
  <c r="BA122" i="1"/>
  <c r="AZ122" i="1"/>
  <c r="AY122" i="1"/>
  <c r="AX122" i="1"/>
  <c r="AW122" i="1"/>
  <c r="AV122" i="1"/>
  <c r="AU122" i="1"/>
  <c r="AT122" i="1"/>
  <c r="AQ122" i="1"/>
  <c r="AP122" i="1"/>
  <c r="AO122" i="1"/>
  <c r="AN122" i="1"/>
  <c r="AM122" i="1"/>
  <c r="AL122" i="1"/>
  <c r="AK122" i="1"/>
  <c r="AH122" i="1"/>
  <c r="AD122" i="1"/>
  <c r="AC122" i="1"/>
  <c r="T122" i="1"/>
  <c r="S122" i="1"/>
  <c r="Q122" i="1"/>
  <c r="P122" i="1"/>
  <c r="O122" i="1"/>
  <c r="J122" i="1"/>
  <c r="G122" i="1"/>
  <c r="F122" i="1"/>
  <c r="D122" i="1"/>
  <c r="B122" i="1"/>
  <c r="A122" i="1"/>
  <c r="CH121" i="1"/>
  <c r="CG121" i="1"/>
  <c r="CF121" i="1"/>
  <c r="CE121" i="1"/>
  <c r="CB121" i="1"/>
  <c r="CA121" i="1"/>
  <c r="BH121" i="1"/>
  <c r="BG121" i="1"/>
  <c r="BF121" i="1"/>
  <c r="BD121" i="1"/>
  <c r="BC121" i="1"/>
  <c r="BB121" i="1"/>
  <c r="BA121" i="1"/>
  <c r="AZ121" i="1"/>
  <c r="AY121" i="1"/>
  <c r="AX121" i="1"/>
  <c r="AW121" i="1"/>
  <c r="AV121" i="1"/>
  <c r="AU121" i="1"/>
  <c r="AT121" i="1"/>
  <c r="AQ121" i="1"/>
  <c r="AP121" i="1"/>
  <c r="AO121" i="1"/>
  <c r="AN121" i="1"/>
  <c r="AM121" i="1"/>
  <c r="AL121" i="1"/>
  <c r="AK121" i="1"/>
  <c r="AJ121" i="1"/>
  <c r="AI121" i="1"/>
  <c r="AF121" i="1"/>
  <c r="AE121" i="1"/>
  <c r="R121" i="1"/>
  <c r="Q121" i="1"/>
  <c r="N121" i="1"/>
  <c r="M121" i="1"/>
  <c r="J121" i="1"/>
  <c r="G121" i="1"/>
  <c r="F121" i="1"/>
  <c r="D121" i="1"/>
  <c r="B121" i="1"/>
  <c r="A121" i="1"/>
  <c r="CD120" i="1"/>
  <c r="CC120" i="1"/>
  <c r="BZ120" i="1"/>
  <c r="BY120" i="1"/>
  <c r="BH120" i="1"/>
  <c r="BG120" i="1"/>
  <c r="BF120" i="1"/>
  <c r="BD120" i="1"/>
  <c r="BC120" i="1"/>
  <c r="BB120" i="1"/>
  <c r="BA120" i="1"/>
  <c r="AZ120" i="1"/>
  <c r="AY120" i="1"/>
  <c r="AX120" i="1"/>
  <c r="AW120" i="1"/>
  <c r="AV120" i="1"/>
  <c r="AU120" i="1"/>
  <c r="AT120" i="1"/>
  <c r="AQ120" i="1"/>
  <c r="AP120" i="1"/>
  <c r="AO120" i="1"/>
  <c r="AN120" i="1"/>
  <c r="AM120" i="1"/>
  <c r="AJ120" i="1"/>
  <c r="AI120" i="1"/>
  <c r="AH120" i="1"/>
  <c r="AG120" i="1"/>
  <c r="AF120" i="1"/>
  <c r="AE120" i="1"/>
  <c r="AD120" i="1"/>
  <c r="AC120" i="1"/>
  <c r="V120" i="1"/>
  <c r="U120" i="1"/>
  <c r="J120" i="1"/>
  <c r="G120" i="1"/>
  <c r="F120" i="1"/>
  <c r="D120" i="1"/>
  <c r="B120" i="1"/>
  <c r="A120" i="1"/>
  <c r="CF119" i="1"/>
  <c r="CE119" i="1"/>
  <c r="CD119" i="1"/>
  <c r="CC119" i="1"/>
  <c r="CB119" i="1"/>
  <c r="CA119" i="1"/>
  <c r="BZ119" i="1"/>
  <c r="BY119" i="1"/>
  <c r="BH119" i="1"/>
  <c r="BG119" i="1"/>
  <c r="BF119" i="1"/>
  <c r="BD119" i="1"/>
  <c r="BC119" i="1"/>
  <c r="BB119" i="1"/>
  <c r="BA119" i="1"/>
  <c r="AZ119" i="1"/>
  <c r="AY119" i="1"/>
  <c r="AX119" i="1"/>
  <c r="AW119" i="1"/>
  <c r="AV119" i="1"/>
  <c r="AU119" i="1"/>
  <c r="AT119" i="1"/>
  <c r="AQ119" i="1"/>
  <c r="AP119" i="1"/>
  <c r="AO119" i="1"/>
  <c r="AN119" i="1"/>
  <c r="AM119" i="1"/>
  <c r="AJ119" i="1"/>
  <c r="AI119" i="1"/>
  <c r="AH119" i="1"/>
  <c r="AG119" i="1"/>
  <c r="AF119" i="1"/>
  <c r="AE119" i="1"/>
  <c r="AD119" i="1"/>
  <c r="AC119" i="1"/>
  <c r="V119" i="1"/>
  <c r="U119" i="1"/>
  <c r="J119" i="1"/>
  <c r="G119" i="1"/>
  <c r="F119" i="1"/>
  <c r="D119" i="1"/>
  <c r="B119" i="1"/>
  <c r="A119" i="1"/>
  <c r="CH118" i="1"/>
  <c r="CG118" i="1"/>
  <c r="CD118" i="1"/>
  <c r="CC118" i="1"/>
  <c r="BZ118" i="1"/>
  <c r="BY118" i="1"/>
  <c r="BH118" i="1"/>
  <c r="BG118" i="1"/>
  <c r="BF118" i="1"/>
  <c r="BD118" i="1"/>
  <c r="BC118" i="1"/>
  <c r="BB118" i="1"/>
  <c r="BA118" i="1"/>
  <c r="AZ118" i="1"/>
  <c r="AY118" i="1"/>
  <c r="AX118" i="1"/>
  <c r="AW118" i="1"/>
  <c r="AV118" i="1"/>
  <c r="AU118" i="1"/>
  <c r="AT118" i="1"/>
  <c r="AQ118" i="1"/>
  <c r="AP118" i="1"/>
  <c r="AO118" i="1"/>
  <c r="AN118" i="1"/>
  <c r="AM118" i="1"/>
  <c r="AL118" i="1"/>
  <c r="AK118" i="1"/>
  <c r="AH118" i="1"/>
  <c r="AG118" i="1"/>
  <c r="AD118" i="1"/>
  <c r="AC118" i="1"/>
  <c r="T118" i="1"/>
  <c r="S118" i="1"/>
  <c r="P118" i="1"/>
  <c r="O118" i="1"/>
  <c r="J118" i="1"/>
  <c r="G118" i="1"/>
  <c r="F118" i="1"/>
  <c r="D118" i="1"/>
  <c r="B118" i="1"/>
  <c r="A118" i="1"/>
  <c r="CF117" i="1"/>
  <c r="CE117" i="1"/>
  <c r="CB117" i="1"/>
  <c r="CA117" i="1"/>
  <c r="BH117" i="1"/>
  <c r="BG117" i="1"/>
  <c r="BF117" i="1"/>
  <c r="BD117" i="1"/>
  <c r="BC117" i="1"/>
  <c r="BB117" i="1"/>
  <c r="BA117" i="1"/>
  <c r="AZ117" i="1"/>
  <c r="AY117" i="1"/>
  <c r="AX117" i="1"/>
  <c r="AW117" i="1"/>
  <c r="AV117" i="1"/>
  <c r="AU117" i="1"/>
  <c r="AT117" i="1"/>
  <c r="AQ117" i="1"/>
  <c r="AP117" i="1"/>
  <c r="AO117" i="1"/>
  <c r="AN117" i="1"/>
  <c r="AM117" i="1"/>
  <c r="AL117" i="1"/>
  <c r="AK117" i="1"/>
  <c r="AJ117" i="1"/>
  <c r="AI117" i="1"/>
  <c r="AF117" i="1"/>
  <c r="AE117" i="1"/>
  <c r="R117" i="1"/>
  <c r="Q117" i="1"/>
  <c r="N117" i="1"/>
  <c r="M117" i="1"/>
  <c r="J117" i="1"/>
  <c r="G117" i="1"/>
  <c r="F117" i="1"/>
  <c r="D117" i="1"/>
  <c r="B117" i="1"/>
  <c r="A117" i="1"/>
  <c r="CH116" i="1"/>
  <c r="CG116" i="1"/>
  <c r="CD116" i="1"/>
  <c r="CC116" i="1"/>
  <c r="BZ116" i="1"/>
  <c r="BY116" i="1"/>
  <c r="BH116" i="1"/>
  <c r="BG116" i="1"/>
  <c r="BF116" i="1"/>
  <c r="BD116" i="1"/>
  <c r="BC116" i="1"/>
  <c r="BB116" i="1"/>
  <c r="BA116" i="1"/>
  <c r="AZ116" i="1"/>
  <c r="AY116" i="1"/>
  <c r="AX116" i="1"/>
  <c r="AW116" i="1"/>
  <c r="AV116" i="1"/>
  <c r="AU116" i="1"/>
  <c r="AT116" i="1"/>
  <c r="AQ116" i="1"/>
  <c r="AP116" i="1"/>
  <c r="AO116" i="1"/>
  <c r="AN116" i="1"/>
  <c r="AM116" i="1"/>
  <c r="AL116" i="1"/>
  <c r="AK116" i="1"/>
  <c r="AH116" i="1"/>
  <c r="AG116" i="1"/>
  <c r="AD116" i="1"/>
  <c r="AC116" i="1"/>
  <c r="T116" i="1"/>
  <c r="S116" i="1"/>
  <c r="P116" i="1"/>
  <c r="O116" i="1"/>
  <c r="J116" i="1"/>
  <c r="G116" i="1"/>
  <c r="F116" i="1"/>
  <c r="D116" i="1"/>
  <c r="B116" i="1"/>
  <c r="A116" i="1"/>
  <c r="CD115" i="1"/>
  <c r="CC115" i="1"/>
  <c r="BZ115" i="1"/>
  <c r="BY115" i="1"/>
  <c r="BH115" i="1"/>
  <c r="BG115" i="1"/>
  <c r="BF115" i="1"/>
  <c r="BD115" i="1"/>
  <c r="BC115" i="1"/>
  <c r="BB115" i="1"/>
  <c r="BA115" i="1"/>
  <c r="AZ115" i="1"/>
  <c r="AY115" i="1"/>
  <c r="AX115" i="1"/>
  <c r="AW115" i="1"/>
  <c r="AV115" i="1"/>
  <c r="AU115" i="1"/>
  <c r="AT115" i="1"/>
  <c r="AQ115" i="1"/>
  <c r="AP115" i="1"/>
  <c r="AO115" i="1"/>
  <c r="AN115" i="1"/>
  <c r="AM115" i="1"/>
  <c r="AH115" i="1"/>
  <c r="AG115" i="1"/>
  <c r="AD115" i="1"/>
  <c r="AC115" i="1"/>
  <c r="V115" i="1"/>
  <c r="U115" i="1"/>
  <c r="T115" i="1"/>
  <c r="S115" i="1"/>
  <c r="P115" i="1"/>
  <c r="O115" i="1"/>
  <c r="J115" i="1"/>
  <c r="G115" i="1"/>
  <c r="F115" i="1"/>
  <c r="D115" i="1"/>
  <c r="B115" i="1"/>
  <c r="A115" i="1"/>
  <c r="CH114" i="1"/>
  <c r="CG114" i="1"/>
  <c r="CD114" i="1"/>
  <c r="CC114" i="1"/>
  <c r="BZ114" i="1"/>
  <c r="BY114" i="1"/>
  <c r="BH114" i="1"/>
  <c r="BG114" i="1"/>
  <c r="BF114" i="1"/>
  <c r="BD114" i="1"/>
  <c r="BC114" i="1"/>
  <c r="BB114" i="1"/>
  <c r="BA114" i="1"/>
  <c r="AZ114" i="1"/>
  <c r="AY114" i="1"/>
  <c r="AX114" i="1"/>
  <c r="AW114" i="1"/>
  <c r="AV114" i="1"/>
  <c r="AU114" i="1"/>
  <c r="AT114" i="1"/>
  <c r="AQ114" i="1"/>
  <c r="AP114" i="1"/>
  <c r="AO114" i="1"/>
  <c r="AN114" i="1"/>
  <c r="AM114" i="1"/>
  <c r="AL114" i="1"/>
  <c r="AK114" i="1"/>
  <c r="AH114" i="1"/>
  <c r="AG114" i="1"/>
  <c r="AD114" i="1"/>
  <c r="AC114" i="1"/>
  <c r="T114" i="1"/>
  <c r="S114" i="1"/>
  <c r="P114" i="1"/>
  <c r="O114" i="1"/>
  <c r="J114" i="1"/>
  <c r="G114" i="1"/>
  <c r="F114" i="1"/>
  <c r="D114" i="1"/>
  <c r="B114" i="1"/>
  <c r="A114" i="1"/>
  <c r="CH113" i="1"/>
  <c r="CF113" i="1"/>
  <c r="CE113" i="1"/>
  <c r="CD113" i="1"/>
  <c r="BH113" i="1"/>
  <c r="BG113" i="1"/>
  <c r="BF113" i="1"/>
  <c r="BD113" i="1"/>
  <c r="BC113" i="1"/>
  <c r="BB113" i="1"/>
  <c r="BA113" i="1"/>
  <c r="AZ113" i="1"/>
  <c r="AY113" i="1"/>
  <c r="AX113" i="1"/>
  <c r="AW113" i="1"/>
  <c r="AV113" i="1"/>
  <c r="AU113" i="1"/>
  <c r="AT113" i="1"/>
  <c r="AQ113" i="1"/>
  <c r="AP113" i="1"/>
  <c r="AO113" i="1"/>
  <c r="AN113" i="1"/>
  <c r="AM113" i="1"/>
  <c r="AL113" i="1"/>
  <c r="AJ113" i="1"/>
  <c r="AI113" i="1"/>
  <c r="AH113" i="1"/>
  <c r="AF113" i="1"/>
  <c r="AE113" i="1"/>
  <c r="U113" i="1"/>
  <c r="Q113" i="1"/>
  <c r="N113" i="1"/>
  <c r="M113" i="1"/>
  <c r="J113" i="1"/>
  <c r="G113" i="1"/>
  <c r="F113" i="1"/>
  <c r="D113" i="1"/>
  <c r="B113" i="1"/>
  <c r="A113" i="1"/>
  <c r="CH112" i="1"/>
  <c r="CG112" i="1"/>
  <c r="CD112" i="1"/>
  <c r="CC112" i="1"/>
  <c r="BZ112" i="1"/>
  <c r="BY112" i="1"/>
  <c r="BH112" i="1"/>
  <c r="BG112" i="1"/>
  <c r="BF112" i="1"/>
  <c r="BD112" i="1"/>
  <c r="BC112" i="1"/>
  <c r="BB112" i="1"/>
  <c r="BA112" i="1"/>
  <c r="AZ112" i="1"/>
  <c r="AY112" i="1"/>
  <c r="AX112" i="1"/>
  <c r="AW112" i="1"/>
  <c r="AV112" i="1"/>
  <c r="AU112" i="1"/>
  <c r="AT112" i="1"/>
  <c r="AQ112" i="1"/>
  <c r="AP112" i="1"/>
  <c r="AO112" i="1"/>
  <c r="AN112" i="1"/>
  <c r="AM112" i="1"/>
  <c r="AL112" i="1"/>
  <c r="AK112" i="1"/>
  <c r="AH112" i="1"/>
  <c r="AG112" i="1"/>
  <c r="AD112" i="1"/>
  <c r="AC112" i="1"/>
  <c r="T112" i="1"/>
  <c r="S112" i="1"/>
  <c r="P112" i="1"/>
  <c r="O112" i="1"/>
  <c r="L112" i="1"/>
  <c r="J112" i="1"/>
  <c r="G112" i="1"/>
  <c r="F112" i="1"/>
  <c r="D112" i="1"/>
  <c r="B112" i="1"/>
  <c r="A112" i="1"/>
  <c r="CH111" i="1"/>
  <c r="CF111" i="1"/>
  <c r="CE111" i="1"/>
  <c r="CD111" i="1"/>
  <c r="CC111" i="1"/>
  <c r="BH111" i="1"/>
  <c r="BG111" i="1"/>
  <c r="BF111" i="1"/>
  <c r="BD111" i="1"/>
  <c r="BC111" i="1"/>
  <c r="BB111" i="1"/>
  <c r="BA111" i="1"/>
  <c r="AZ111" i="1"/>
  <c r="AY111" i="1"/>
  <c r="AX111" i="1"/>
  <c r="AW111" i="1"/>
  <c r="AV111" i="1"/>
  <c r="AU111" i="1"/>
  <c r="AT111" i="1"/>
  <c r="AQ111" i="1"/>
  <c r="AP111" i="1"/>
  <c r="AO111" i="1"/>
  <c r="AN111" i="1"/>
  <c r="AM111" i="1"/>
  <c r="AL111" i="1"/>
  <c r="AJ111" i="1"/>
  <c r="AI111" i="1"/>
  <c r="AH111" i="1"/>
  <c r="AG111" i="1"/>
  <c r="U111" i="1"/>
  <c r="P111" i="1"/>
  <c r="O111" i="1"/>
  <c r="N111" i="1"/>
  <c r="M111" i="1"/>
  <c r="J111" i="1"/>
  <c r="G111" i="1"/>
  <c r="F111" i="1"/>
  <c r="D111" i="1"/>
  <c r="B111" i="1"/>
  <c r="A111" i="1"/>
  <c r="CH110" i="1"/>
  <c r="CG110" i="1"/>
  <c r="CF110" i="1"/>
  <c r="CD110" i="1"/>
  <c r="CC110" i="1"/>
  <c r="CB110" i="1"/>
  <c r="BZ110" i="1"/>
  <c r="BY110" i="1"/>
  <c r="BH110" i="1"/>
  <c r="BG110" i="1"/>
  <c r="BF110" i="1"/>
  <c r="BD110" i="1"/>
  <c r="BC110" i="1"/>
  <c r="BB110" i="1"/>
  <c r="BA110" i="1"/>
  <c r="AZ110" i="1"/>
  <c r="AY110" i="1"/>
  <c r="AX110" i="1"/>
  <c r="AW110" i="1"/>
  <c r="AV110" i="1"/>
  <c r="AU110" i="1"/>
  <c r="AT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J110" i="1"/>
  <c r="G110" i="1"/>
  <c r="F110" i="1"/>
  <c r="D110" i="1"/>
  <c r="B110" i="1"/>
  <c r="A110" i="1"/>
  <c r="CH109" i="1"/>
  <c r="CG109" i="1"/>
  <c r="CE109" i="1"/>
  <c r="CB109" i="1"/>
  <c r="CA109" i="1"/>
  <c r="BY109" i="1"/>
  <c r="BH109" i="1"/>
  <c r="BG109" i="1"/>
  <c r="BF109" i="1"/>
  <c r="BD109" i="1"/>
  <c r="BC109" i="1"/>
  <c r="BB109" i="1"/>
  <c r="BA109" i="1"/>
  <c r="AZ109" i="1"/>
  <c r="AY109" i="1"/>
  <c r="AX109" i="1"/>
  <c r="AW109" i="1"/>
  <c r="AV109" i="1"/>
  <c r="AU109" i="1"/>
  <c r="AT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J109" i="1"/>
  <c r="G109" i="1"/>
  <c r="F109" i="1"/>
  <c r="D109" i="1"/>
  <c r="B109" i="1"/>
  <c r="A109" i="1"/>
  <c r="CH108" i="1"/>
  <c r="CG108" i="1"/>
  <c r="CD108" i="1"/>
  <c r="CC108" i="1"/>
  <c r="BY108" i="1"/>
  <c r="BH108" i="1"/>
  <c r="BG108" i="1"/>
  <c r="BF108" i="1"/>
  <c r="BD108" i="1"/>
  <c r="BC108" i="1"/>
  <c r="BB108" i="1"/>
  <c r="BA108" i="1"/>
  <c r="AZ108" i="1"/>
  <c r="AY108" i="1"/>
  <c r="AX108" i="1"/>
  <c r="AW108" i="1"/>
  <c r="AV108" i="1"/>
  <c r="AU108" i="1"/>
  <c r="AT108" i="1"/>
  <c r="AQ108" i="1"/>
  <c r="AP108" i="1"/>
  <c r="AO108" i="1"/>
  <c r="AN108" i="1"/>
  <c r="AM108" i="1"/>
  <c r="AL108" i="1"/>
  <c r="AK108" i="1"/>
  <c r="AH108" i="1"/>
  <c r="AG108" i="1"/>
  <c r="AC108" i="1"/>
  <c r="T108" i="1"/>
  <c r="S108" i="1"/>
  <c r="P108" i="1"/>
  <c r="O108" i="1"/>
  <c r="N108" i="1"/>
  <c r="J108" i="1"/>
  <c r="G108" i="1"/>
  <c r="F108" i="1"/>
  <c r="D108" i="1"/>
  <c r="B108" i="1"/>
  <c r="A108" i="1"/>
  <c r="CH107" i="1"/>
  <c r="CG107" i="1"/>
  <c r="BY107" i="1"/>
  <c r="BH107" i="1"/>
  <c r="BG107" i="1"/>
  <c r="BF107" i="1"/>
  <c r="BD107" i="1"/>
  <c r="BC107" i="1"/>
  <c r="BB107" i="1"/>
  <c r="BA107" i="1"/>
  <c r="AZ107" i="1"/>
  <c r="AY107" i="1"/>
  <c r="AX107" i="1"/>
  <c r="AW107" i="1"/>
  <c r="AV107" i="1"/>
  <c r="AU107" i="1"/>
  <c r="AT107" i="1"/>
  <c r="AR107" i="1"/>
  <c r="AQ107" i="1"/>
  <c r="AP107" i="1"/>
  <c r="AO107" i="1"/>
  <c r="AN107" i="1"/>
  <c r="AM107" i="1"/>
  <c r="AL107" i="1"/>
  <c r="AK107" i="1"/>
  <c r="AC107" i="1"/>
  <c r="T107" i="1"/>
  <c r="S107" i="1"/>
  <c r="R107" i="1"/>
  <c r="Q107" i="1"/>
  <c r="P107" i="1"/>
  <c r="O107" i="1"/>
  <c r="N107" i="1"/>
  <c r="J107" i="1"/>
  <c r="G107" i="1"/>
  <c r="F107" i="1"/>
  <c r="D107" i="1"/>
  <c r="B107" i="1"/>
  <c r="A107" i="1"/>
  <c r="CH106" i="1"/>
  <c r="CG106" i="1"/>
  <c r="CF106" i="1"/>
  <c r="CD106" i="1"/>
  <c r="BY106" i="1"/>
  <c r="BH106" i="1"/>
  <c r="BG106" i="1"/>
  <c r="BF106" i="1"/>
  <c r="BD106" i="1"/>
  <c r="BC106" i="1"/>
  <c r="BB106" i="1"/>
  <c r="BA106" i="1"/>
  <c r="AZ106" i="1"/>
  <c r="AY106" i="1"/>
  <c r="AX106" i="1"/>
  <c r="AW106" i="1"/>
  <c r="AV106" i="1"/>
  <c r="AU106" i="1"/>
  <c r="AT106" i="1"/>
  <c r="AQ106" i="1"/>
  <c r="AP106" i="1"/>
  <c r="AO106" i="1"/>
  <c r="AN106" i="1"/>
  <c r="AM106" i="1"/>
  <c r="AL106" i="1"/>
  <c r="AK106" i="1"/>
  <c r="AJ106" i="1"/>
  <c r="AH106" i="1"/>
  <c r="AC106" i="1"/>
  <c r="S106" i="1"/>
  <c r="Q106" i="1"/>
  <c r="P106" i="1"/>
  <c r="O106" i="1"/>
  <c r="N106" i="1"/>
  <c r="J106" i="1"/>
  <c r="G106" i="1"/>
  <c r="F106" i="1"/>
  <c r="D106" i="1"/>
  <c r="B106" i="1"/>
  <c r="A106" i="1"/>
  <c r="CH105" i="1"/>
  <c r="CG105" i="1"/>
  <c r="CE105" i="1"/>
  <c r="CD105" i="1"/>
  <c r="CC105" i="1"/>
  <c r="BZ105" i="1"/>
  <c r="BY105" i="1"/>
  <c r="BH105" i="1"/>
  <c r="BG105" i="1"/>
  <c r="BF105" i="1"/>
  <c r="BD105" i="1"/>
  <c r="BC105" i="1"/>
  <c r="BB105" i="1"/>
  <c r="BA105" i="1"/>
  <c r="AZ105" i="1"/>
  <c r="AY105" i="1"/>
  <c r="AX105" i="1"/>
  <c r="AW105" i="1"/>
  <c r="AV105" i="1"/>
  <c r="AU105" i="1"/>
  <c r="AT105" i="1"/>
  <c r="AQ105" i="1"/>
  <c r="AP105" i="1"/>
  <c r="AO105" i="1"/>
  <c r="AN105" i="1"/>
  <c r="AM105" i="1"/>
  <c r="AL105" i="1"/>
  <c r="AK105" i="1"/>
  <c r="AI105" i="1"/>
  <c r="AH105" i="1"/>
  <c r="AG105" i="1"/>
  <c r="AD105" i="1"/>
  <c r="AC105" i="1"/>
  <c r="T105" i="1"/>
  <c r="P105" i="1"/>
  <c r="O105" i="1"/>
  <c r="J105" i="1"/>
  <c r="G105" i="1"/>
  <c r="F105" i="1"/>
  <c r="D105" i="1"/>
  <c r="B105" i="1"/>
  <c r="A105" i="1"/>
  <c r="CH104" i="1"/>
  <c r="CG104" i="1"/>
  <c r="CF104" i="1"/>
  <c r="CE104" i="1"/>
  <c r="CB104" i="1"/>
  <c r="CA104" i="1"/>
  <c r="BH104" i="1"/>
  <c r="BG104" i="1"/>
  <c r="BF104" i="1"/>
  <c r="BD104" i="1"/>
  <c r="BC104" i="1"/>
  <c r="BB104" i="1"/>
  <c r="BA104" i="1"/>
  <c r="AZ104" i="1"/>
  <c r="AY104" i="1"/>
  <c r="AX104" i="1"/>
  <c r="AW104" i="1"/>
  <c r="AV104" i="1"/>
  <c r="AU104" i="1"/>
  <c r="AT104" i="1"/>
  <c r="AQ104" i="1"/>
  <c r="AP104" i="1"/>
  <c r="AO104" i="1"/>
  <c r="AN104" i="1"/>
  <c r="AM104" i="1"/>
  <c r="AL104" i="1"/>
  <c r="AK104" i="1"/>
  <c r="AJ104" i="1"/>
  <c r="AI104" i="1"/>
  <c r="AF104" i="1"/>
  <c r="AE104" i="1"/>
  <c r="R104" i="1"/>
  <c r="Q104" i="1"/>
  <c r="N104" i="1"/>
  <c r="M104" i="1"/>
  <c r="J104" i="1"/>
  <c r="G104" i="1"/>
  <c r="F104" i="1"/>
  <c r="D104" i="1"/>
  <c r="B104" i="1"/>
  <c r="A104" i="1"/>
  <c r="CH103" i="1"/>
  <c r="CG103" i="1"/>
  <c r="BH103" i="1"/>
  <c r="BG103" i="1"/>
  <c r="BF103" i="1"/>
  <c r="BD103" i="1"/>
  <c r="BC103" i="1"/>
  <c r="BB103" i="1"/>
  <c r="BA103" i="1"/>
  <c r="AZ103" i="1"/>
  <c r="AY103" i="1"/>
  <c r="AX103" i="1"/>
  <c r="AW103" i="1"/>
  <c r="AV103" i="1"/>
  <c r="AU103" i="1"/>
  <c r="AT103" i="1"/>
  <c r="AQ103" i="1"/>
  <c r="AP103" i="1"/>
  <c r="AO103" i="1"/>
  <c r="AN103" i="1"/>
  <c r="AM103" i="1"/>
  <c r="AL103" i="1"/>
  <c r="AK103" i="1"/>
  <c r="AJ103" i="1"/>
  <c r="AI103" i="1"/>
  <c r="AF103" i="1"/>
  <c r="AE103" i="1"/>
  <c r="R103" i="1"/>
  <c r="Q103" i="1"/>
  <c r="N103" i="1"/>
  <c r="M103" i="1"/>
  <c r="J103" i="1"/>
  <c r="G103" i="1"/>
  <c r="F103" i="1"/>
  <c r="D103" i="1"/>
  <c r="B103" i="1"/>
  <c r="A103" i="1"/>
  <c r="CH102" i="1"/>
  <c r="CG102" i="1"/>
  <c r="CF102" i="1"/>
  <c r="CE102" i="1"/>
  <c r="CB102" i="1"/>
  <c r="CA102" i="1"/>
  <c r="BH102" i="1"/>
  <c r="BG102" i="1"/>
  <c r="BF102" i="1"/>
  <c r="BD102" i="1"/>
  <c r="BC102" i="1"/>
  <c r="BB102" i="1"/>
  <c r="BA102" i="1"/>
  <c r="AZ102" i="1"/>
  <c r="AY102" i="1"/>
  <c r="AX102" i="1"/>
  <c r="AW102" i="1"/>
  <c r="AV102" i="1"/>
  <c r="AU102" i="1"/>
  <c r="AT102" i="1"/>
  <c r="AQ102" i="1"/>
  <c r="AP102" i="1"/>
  <c r="AO102" i="1"/>
  <c r="AN102" i="1"/>
  <c r="AM102" i="1"/>
  <c r="AL102" i="1"/>
  <c r="AK102" i="1"/>
  <c r="AJ102" i="1"/>
  <c r="AI102" i="1"/>
  <c r="AF102" i="1"/>
  <c r="AE102" i="1"/>
  <c r="R102" i="1"/>
  <c r="Q102" i="1"/>
  <c r="N102" i="1"/>
  <c r="M102" i="1"/>
  <c r="J102" i="1"/>
  <c r="G102" i="1"/>
  <c r="F102" i="1"/>
  <c r="D102" i="1"/>
  <c r="B102" i="1"/>
  <c r="A102" i="1"/>
  <c r="CH101" i="1"/>
  <c r="CG101" i="1"/>
  <c r="BH101" i="1"/>
  <c r="BG101" i="1"/>
  <c r="BF101" i="1"/>
  <c r="BD101" i="1"/>
  <c r="BC101" i="1"/>
  <c r="BB101" i="1"/>
  <c r="BA101" i="1"/>
  <c r="AZ101" i="1"/>
  <c r="AY101" i="1"/>
  <c r="AX101" i="1"/>
  <c r="AW101" i="1"/>
  <c r="AV101" i="1"/>
  <c r="AU101" i="1"/>
  <c r="AT101" i="1"/>
  <c r="AQ101" i="1"/>
  <c r="AP101" i="1"/>
  <c r="AO101" i="1"/>
  <c r="AN101" i="1"/>
  <c r="AM101" i="1"/>
  <c r="AL101" i="1"/>
  <c r="AK101" i="1"/>
  <c r="T101" i="1"/>
  <c r="S101" i="1"/>
  <c r="R101" i="1"/>
  <c r="Q101" i="1"/>
  <c r="P101" i="1"/>
  <c r="O101" i="1"/>
  <c r="N101" i="1"/>
  <c r="M101" i="1"/>
  <c r="J101" i="1"/>
  <c r="G101" i="1"/>
  <c r="F101" i="1"/>
  <c r="D101" i="1"/>
  <c r="B101" i="1"/>
  <c r="A101" i="1"/>
  <c r="CH100" i="1"/>
  <c r="CG100" i="1"/>
  <c r="CC100" i="1"/>
  <c r="BZ100" i="1"/>
  <c r="BY100" i="1"/>
  <c r="BH100" i="1"/>
  <c r="BG100" i="1"/>
  <c r="BF100" i="1"/>
  <c r="BD100" i="1"/>
  <c r="BC100" i="1"/>
  <c r="BB100" i="1"/>
  <c r="BA100" i="1"/>
  <c r="AZ100" i="1"/>
  <c r="AY100" i="1"/>
  <c r="AX100" i="1"/>
  <c r="AW100" i="1"/>
  <c r="AV100" i="1"/>
  <c r="AU100" i="1"/>
  <c r="AT100" i="1"/>
  <c r="AQ100" i="1"/>
  <c r="AP100" i="1"/>
  <c r="AO100" i="1"/>
  <c r="AN100" i="1"/>
  <c r="AM100" i="1"/>
  <c r="AL100" i="1"/>
  <c r="AK100" i="1"/>
  <c r="AH100" i="1"/>
  <c r="AG100" i="1"/>
  <c r="AD100" i="1"/>
  <c r="AC100" i="1"/>
  <c r="T100" i="1"/>
  <c r="S100" i="1"/>
  <c r="P100" i="1"/>
  <c r="O100" i="1"/>
  <c r="L100" i="1"/>
  <c r="J100" i="1"/>
  <c r="G100" i="1"/>
  <c r="F100" i="1"/>
  <c r="D100" i="1"/>
  <c r="B100" i="1"/>
  <c r="A100" i="1"/>
  <c r="CH99" i="1"/>
  <c r="CG99" i="1"/>
  <c r="CF99" i="1"/>
  <c r="CB99" i="1"/>
  <c r="CA99" i="1"/>
  <c r="BZ99" i="1"/>
  <c r="BH99" i="1"/>
  <c r="BG99" i="1"/>
  <c r="BF99" i="1"/>
  <c r="BD99" i="1"/>
  <c r="BC99" i="1"/>
  <c r="BB99" i="1"/>
  <c r="BA99" i="1"/>
  <c r="AZ99" i="1"/>
  <c r="AY99" i="1"/>
  <c r="AX99" i="1"/>
  <c r="AW99" i="1"/>
  <c r="AV99" i="1"/>
  <c r="AU99" i="1"/>
  <c r="AT99" i="1"/>
  <c r="AQ99" i="1"/>
  <c r="AP99" i="1"/>
  <c r="AO99" i="1"/>
  <c r="AN99" i="1"/>
  <c r="AM99" i="1"/>
  <c r="AL99" i="1"/>
  <c r="AK99" i="1"/>
  <c r="AJ99" i="1"/>
  <c r="AI99" i="1"/>
  <c r="AF99" i="1"/>
  <c r="AE99" i="1"/>
  <c r="AD99" i="1"/>
  <c r="R99" i="1"/>
  <c r="Q99" i="1"/>
  <c r="M99" i="1"/>
  <c r="J99" i="1"/>
  <c r="G99" i="1"/>
  <c r="F99" i="1"/>
  <c r="D99" i="1"/>
  <c r="B99" i="1"/>
  <c r="A99" i="1"/>
  <c r="CH98" i="1"/>
  <c r="CG98" i="1"/>
  <c r="CF98" i="1"/>
  <c r="CE98" i="1"/>
  <c r="CA98" i="1"/>
  <c r="BZ98" i="1"/>
  <c r="BH98" i="1"/>
  <c r="BG98" i="1"/>
  <c r="BF98" i="1"/>
  <c r="BD98" i="1"/>
  <c r="BC98" i="1"/>
  <c r="BB98" i="1"/>
  <c r="BA98" i="1"/>
  <c r="AZ98" i="1"/>
  <c r="AY98" i="1"/>
  <c r="AX98" i="1"/>
  <c r="AW98" i="1"/>
  <c r="AV98" i="1"/>
  <c r="AU98" i="1"/>
  <c r="AT98" i="1"/>
  <c r="AQ98" i="1"/>
  <c r="AP98" i="1"/>
  <c r="AO98" i="1"/>
  <c r="AN98" i="1"/>
  <c r="AM98" i="1"/>
  <c r="AL98" i="1"/>
  <c r="AK98" i="1"/>
  <c r="AJ98" i="1"/>
  <c r="AI98" i="1"/>
  <c r="AF98" i="1"/>
  <c r="AE98" i="1"/>
  <c r="AD98" i="1"/>
  <c r="R98" i="1"/>
  <c r="Q98" i="1"/>
  <c r="M98" i="1"/>
  <c r="J98" i="1"/>
  <c r="G98" i="1"/>
  <c r="F98" i="1"/>
  <c r="D98" i="1"/>
  <c r="B98" i="1"/>
  <c r="A98" i="1"/>
  <c r="CH97" i="1"/>
  <c r="CG97" i="1"/>
  <c r="CF97" i="1"/>
  <c r="CB97" i="1"/>
  <c r="CA97" i="1"/>
  <c r="BZ97" i="1"/>
  <c r="BH97" i="1"/>
  <c r="BG97" i="1"/>
  <c r="BF97" i="1"/>
  <c r="BD97" i="1"/>
  <c r="BC97" i="1"/>
  <c r="BB97" i="1"/>
  <c r="BA97" i="1"/>
  <c r="AZ97" i="1"/>
  <c r="AY97" i="1"/>
  <c r="AX97" i="1"/>
  <c r="AW97" i="1"/>
  <c r="AV97" i="1"/>
  <c r="AU97" i="1"/>
  <c r="AT97" i="1"/>
  <c r="AQ97" i="1"/>
  <c r="AP97" i="1"/>
  <c r="AO97" i="1"/>
  <c r="AN97" i="1"/>
  <c r="AM97" i="1"/>
  <c r="AL97" i="1"/>
  <c r="AK97" i="1"/>
  <c r="AJ97" i="1"/>
  <c r="AF97" i="1"/>
  <c r="AE97" i="1"/>
  <c r="AD97" i="1"/>
  <c r="S97" i="1"/>
  <c r="R97" i="1"/>
  <c r="Q97" i="1"/>
  <c r="M97" i="1"/>
  <c r="L97" i="1"/>
  <c r="J97" i="1"/>
  <c r="G97" i="1"/>
  <c r="F97" i="1"/>
  <c r="D97" i="1"/>
  <c r="B97" i="1"/>
  <c r="A97" i="1"/>
  <c r="CH96" i="1"/>
  <c r="CG96" i="1"/>
  <c r="CD96" i="1"/>
  <c r="BZ96" i="1"/>
  <c r="BY96" i="1"/>
  <c r="BH96" i="1"/>
  <c r="BG96" i="1"/>
  <c r="BF96" i="1"/>
  <c r="BD96" i="1"/>
  <c r="BC96" i="1"/>
  <c r="BB96" i="1"/>
  <c r="BA96" i="1"/>
  <c r="AZ96" i="1"/>
  <c r="AY96" i="1"/>
  <c r="AX96" i="1"/>
  <c r="AW96" i="1"/>
  <c r="AV96" i="1"/>
  <c r="AU96" i="1"/>
  <c r="AT96" i="1"/>
  <c r="AQ96" i="1"/>
  <c r="AP96" i="1"/>
  <c r="AO96" i="1"/>
  <c r="AN96" i="1"/>
  <c r="AM96" i="1"/>
  <c r="AL96" i="1"/>
  <c r="AK96" i="1"/>
  <c r="AH96" i="1"/>
  <c r="AG96" i="1"/>
  <c r="AD96" i="1"/>
  <c r="AC96" i="1"/>
  <c r="T96" i="1"/>
  <c r="S96" i="1"/>
  <c r="P96" i="1"/>
  <c r="O96" i="1"/>
  <c r="J96" i="1"/>
  <c r="G96" i="1"/>
  <c r="F96" i="1"/>
  <c r="D96" i="1"/>
  <c r="B96" i="1"/>
  <c r="A96" i="1"/>
  <c r="CH95" i="1"/>
  <c r="CG95" i="1"/>
  <c r="CF95" i="1"/>
  <c r="CE95" i="1"/>
  <c r="CB95" i="1"/>
  <c r="CA95" i="1"/>
  <c r="BH95" i="1"/>
  <c r="BG95" i="1"/>
  <c r="BF95" i="1"/>
  <c r="BD95" i="1"/>
  <c r="BC95" i="1"/>
  <c r="BB95" i="1"/>
  <c r="BA95" i="1"/>
  <c r="AZ95" i="1"/>
  <c r="AY95" i="1"/>
  <c r="AX95" i="1"/>
  <c r="AW95" i="1"/>
  <c r="AV95" i="1"/>
  <c r="AU95" i="1"/>
  <c r="AT95" i="1"/>
  <c r="AQ95" i="1"/>
  <c r="AP95" i="1"/>
  <c r="AO95" i="1"/>
  <c r="AN95" i="1"/>
  <c r="AM95" i="1"/>
  <c r="AL95" i="1"/>
  <c r="AK95" i="1"/>
  <c r="AJ95" i="1"/>
  <c r="AI95" i="1"/>
  <c r="AF95" i="1"/>
  <c r="AE95" i="1"/>
  <c r="AD95" i="1"/>
  <c r="R95" i="1"/>
  <c r="Q95" i="1"/>
  <c r="M95" i="1"/>
  <c r="L95" i="1"/>
  <c r="J95" i="1"/>
  <c r="G95" i="1"/>
  <c r="F95" i="1"/>
  <c r="D95" i="1"/>
  <c r="B95" i="1"/>
  <c r="A95" i="1"/>
  <c r="CH94" i="1"/>
  <c r="CG94" i="1"/>
  <c r="CF94" i="1"/>
  <c r="CB94" i="1"/>
  <c r="CA94" i="1"/>
  <c r="BZ94" i="1"/>
  <c r="BH94" i="1"/>
  <c r="BG94" i="1"/>
  <c r="BF94" i="1"/>
  <c r="BD94" i="1"/>
  <c r="BC94" i="1"/>
  <c r="BB94" i="1"/>
  <c r="BA94" i="1"/>
  <c r="AZ94" i="1"/>
  <c r="AY94" i="1"/>
  <c r="AX94" i="1"/>
  <c r="AW94" i="1"/>
  <c r="AV94" i="1"/>
  <c r="AU94" i="1"/>
  <c r="AT94" i="1"/>
  <c r="AQ94" i="1"/>
  <c r="AP94" i="1"/>
  <c r="AO94" i="1"/>
  <c r="AN94" i="1"/>
  <c r="AM94" i="1"/>
  <c r="AL94" i="1"/>
  <c r="AK94" i="1"/>
  <c r="AJ94" i="1"/>
  <c r="AF94" i="1"/>
  <c r="AE94" i="1"/>
  <c r="AD94" i="1"/>
  <c r="S94" i="1"/>
  <c r="R94" i="1"/>
  <c r="Q94" i="1"/>
  <c r="M94" i="1"/>
  <c r="J94" i="1"/>
  <c r="G94" i="1"/>
  <c r="F94" i="1"/>
  <c r="D94" i="1"/>
  <c r="B94" i="1"/>
  <c r="A94" i="1"/>
  <c r="CH93" i="1"/>
  <c r="CG93" i="1"/>
  <c r="BH93" i="1"/>
  <c r="BG93" i="1"/>
  <c r="BF93" i="1"/>
  <c r="BD93" i="1"/>
  <c r="BC93" i="1"/>
  <c r="BB93" i="1"/>
  <c r="BA93" i="1"/>
  <c r="AZ93" i="1"/>
  <c r="AY93" i="1"/>
  <c r="AX93" i="1"/>
  <c r="AW93" i="1"/>
  <c r="AV93" i="1"/>
  <c r="AU93" i="1"/>
  <c r="AT93" i="1"/>
  <c r="AQ93" i="1"/>
  <c r="AP93" i="1"/>
  <c r="AO93" i="1"/>
  <c r="AN93" i="1"/>
  <c r="AM93" i="1"/>
  <c r="AL93" i="1"/>
  <c r="AK93" i="1"/>
  <c r="T93" i="1"/>
  <c r="S93" i="1"/>
  <c r="R93" i="1"/>
  <c r="Q93" i="1"/>
  <c r="P93" i="1"/>
  <c r="O93" i="1"/>
  <c r="N93" i="1"/>
  <c r="M93" i="1"/>
  <c r="L93" i="1"/>
  <c r="J93" i="1"/>
  <c r="G93" i="1"/>
  <c r="F93" i="1"/>
  <c r="D93" i="1"/>
  <c r="B93" i="1"/>
  <c r="A93" i="1"/>
  <c r="CH92" i="1"/>
  <c r="CG92" i="1"/>
  <c r="CE92" i="1"/>
  <c r="CD92" i="1"/>
  <c r="CC92" i="1"/>
  <c r="BZ92" i="1"/>
  <c r="BH92" i="1"/>
  <c r="BG92" i="1"/>
  <c r="BF92" i="1"/>
  <c r="BD92" i="1"/>
  <c r="BC92" i="1"/>
  <c r="BB92" i="1"/>
  <c r="BA92" i="1"/>
  <c r="AZ92" i="1"/>
  <c r="AY92" i="1"/>
  <c r="AX92" i="1"/>
  <c r="AW92" i="1"/>
  <c r="AV92" i="1"/>
  <c r="AU92" i="1"/>
  <c r="AT92" i="1"/>
  <c r="AQ92" i="1"/>
  <c r="AP92" i="1"/>
  <c r="AO92" i="1"/>
  <c r="AN92" i="1"/>
  <c r="AM92" i="1"/>
  <c r="AL92" i="1"/>
  <c r="AK92" i="1"/>
  <c r="AI92" i="1"/>
  <c r="AH92" i="1"/>
  <c r="AG92" i="1"/>
  <c r="AD92" i="1"/>
  <c r="T92" i="1"/>
  <c r="P92" i="1"/>
  <c r="O92" i="1"/>
  <c r="M92" i="1"/>
  <c r="L92" i="1"/>
  <c r="J92" i="1"/>
  <c r="G92" i="1"/>
  <c r="F92" i="1"/>
  <c r="D92" i="1"/>
  <c r="B92" i="1"/>
  <c r="A92" i="1"/>
  <c r="CH91" i="1"/>
  <c r="CG91" i="1"/>
  <c r="BZ91" i="1"/>
  <c r="BY91" i="1"/>
  <c r="BH91" i="1"/>
  <c r="BG91" i="1"/>
  <c r="BF91" i="1"/>
  <c r="BD91" i="1"/>
  <c r="BC91" i="1"/>
  <c r="BB91" i="1"/>
  <c r="BA91" i="1"/>
  <c r="AZ91" i="1"/>
  <c r="AY91" i="1"/>
  <c r="AX91" i="1"/>
  <c r="AW91" i="1"/>
  <c r="AV91" i="1"/>
  <c r="AU91" i="1"/>
  <c r="AT91" i="1"/>
  <c r="AQ91" i="1"/>
  <c r="AP91" i="1"/>
  <c r="AO91" i="1"/>
  <c r="AN91" i="1"/>
  <c r="AM91" i="1"/>
  <c r="AL91" i="1"/>
  <c r="AK91" i="1"/>
  <c r="AH91" i="1"/>
  <c r="AG91" i="1"/>
  <c r="AD91" i="1"/>
  <c r="AC91" i="1"/>
  <c r="T91" i="1"/>
  <c r="S91" i="1"/>
  <c r="P91" i="1"/>
  <c r="O91" i="1"/>
  <c r="J91" i="1"/>
  <c r="G91" i="1"/>
  <c r="F91" i="1"/>
  <c r="D91" i="1"/>
  <c r="B91" i="1"/>
  <c r="A91" i="1"/>
  <c r="CH90" i="1"/>
  <c r="CG90" i="1"/>
  <c r="CF90" i="1"/>
  <c r="BZ90" i="1"/>
  <c r="BH90" i="1"/>
  <c r="BG90" i="1"/>
  <c r="BF90" i="1"/>
  <c r="BD90" i="1"/>
  <c r="BC90" i="1"/>
  <c r="BB90" i="1"/>
  <c r="BA90" i="1"/>
  <c r="AZ90" i="1"/>
  <c r="AY90" i="1"/>
  <c r="AX90" i="1"/>
  <c r="AW90" i="1"/>
  <c r="AV90" i="1"/>
  <c r="AU90" i="1"/>
  <c r="AT90" i="1"/>
  <c r="AQ90" i="1"/>
  <c r="AP90" i="1"/>
  <c r="AO90" i="1"/>
  <c r="AN90" i="1"/>
  <c r="AM90" i="1"/>
  <c r="AL90" i="1"/>
  <c r="AK90" i="1"/>
  <c r="AJ90" i="1"/>
  <c r="AD90" i="1"/>
  <c r="S90" i="1"/>
  <c r="R90" i="1"/>
  <c r="Q90" i="1"/>
  <c r="P90" i="1"/>
  <c r="O90" i="1"/>
  <c r="M90" i="1"/>
  <c r="J90" i="1"/>
  <c r="G90" i="1"/>
  <c r="F90" i="1"/>
  <c r="D90" i="1"/>
  <c r="B90" i="1"/>
  <c r="A90" i="1"/>
  <c r="CH89" i="1"/>
  <c r="CG89" i="1"/>
  <c r="CF89" i="1"/>
  <c r="CC89" i="1"/>
  <c r="CB89" i="1"/>
  <c r="CA89" i="1"/>
  <c r="BZ89" i="1"/>
  <c r="BH89" i="1"/>
  <c r="BG89" i="1"/>
  <c r="BF89" i="1"/>
  <c r="BD89" i="1"/>
  <c r="BC89" i="1"/>
  <c r="BB89" i="1"/>
  <c r="BA89" i="1"/>
  <c r="AZ89" i="1"/>
  <c r="AY89" i="1"/>
  <c r="AX89" i="1"/>
  <c r="AW89" i="1"/>
  <c r="AV89" i="1"/>
  <c r="AU89" i="1"/>
  <c r="AT89" i="1"/>
  <c r="AQ89" i="1"/>
  <c r="AP89" i="1"/>
  <c r="AO89" i="1"/>
  <c r="AN89" i="1"/>
  <c r="AM89" i="1"/>
  <c r="AL89" i="1"/>
  <c r="AK89" i="1"/>
  <c r="AJ89" i="1"/>
  <c r="AG89" i="1"/>
  <c r="AF89" i="1"/>
  <c r="AE89" i="1"/>
  <c r="AD89" i="1"/>
  <c r="S89" i="1"/>
  <c r="R89" i="1"/>
  <c r="M89" i="1"/>
  <c r="J89" i="1"/>
  <c r="G89" i="1"/>
  <c r="F89" i="1"/>
  <c r="D89" i="1"/>
  <c r="B89" i="1"/>
  <c r="A89" i="1"/>
  <c r="CH88" i="1"/>
  <c r="CG88" i="1"/>
  <c r="CF88" i="1"/>
  <c r="CC88" i="1"/>
  <c r="CB88" i="1"/>
  <c r="CA88" i="1"/>
  <c r="BZ88" i="1"/>
  <c r="BH88" i="1"/>
  <c r="BG88" i="1"/>
  <c r="BF88" i="1"/>
  <c r="BD88" i="1"/>
  <c r="BC88" i="1"/>
  <c r="BB88" i="1"/>
  <c r="BA88" i="1"/>
  <c r="AZ88" i="1"/>
  <c r="AY88" i="1"/>
  <c r="AX88" i="1"/>
  <c r="AW88" i="1"/>
  <c r="AV88" i="1"/>
  <c r="AU88" i="1"/>
  <c r="AT88" i="1"/>
  <c r="AQ88" i="1"/>
  <c r="AP88" i="1"/>
  <c r="AO88" i="1"/>
  <c r="AN88" i="1"/>
  <c r="AM88" i="1"/>
  <c r="AL88" i="1"/>
  <c r="AK88" i="1"/>
  <c r="AJ88" i="1"/>
  <c r="AG88" i="1"/>
  <c r="AF88" i="1"/>
  <c r="AE88" i="1"/>
  <c r="AD88" i="1"/>
  <c r="S88" i="1"/>
  <c r="R88" i="1"/>
  <c r="M88" i="1"/>
  <c r="J88" i="1"/>
  <c r="G88" i="1"/>
  <c r="F88" i="1"/>
  <c r="D88" i="1"/>
  <c r="B88" i="1"/>
  <c r="A88" i="1"/>
  <c r="CH87" i="1"/>
  <c r="CG87" i="1"/>
  <c r="CF87" i="1"/>
  <c r="CC87" i="1"/>
  <c r="CB87" i="1"/>
  <c r="CA87" i="1"/>
  <c r="BZ87" i="1"/>
  <c r="BH87" i="1"/>
  <c r="BG87" i="1"/>
  <c r="BF87" i="1"/>
  <c r="BD87" i="1"/>
  <c r="BC87" i="1"/>
  <c r="BB87" i="1"/>
  <c r="BA87" i="1"/>
  <c r="AZ87" i="1"/>
  <c r="AY87" i="1"/>
  <c r="AX87" i="1"/>
  <c r="AW87" i="1"/>
  <c r="AV87" i="1"/>
  <c r="AU87" i="1"/>
  <c r="AT87" i="1"/>
  <c r="AQ87" i="1"/>
  <c r="AP87" i="1"/>
  <c r="AO87" i="1"/>
  <c r="AN87" i="1"/>
  <c r="AM87" i="1"/>
  <c r="AL87" i="1"/>
  <c r="AK87" i="1"/>
  <c r="AJ87" i="1"/>
  <c r="AG87" i="1"/>
  <c r="AF87" i="1"/>
  <c r="AE87" i="1"/>
  <c r="AD87" i="1"/>
  <c r="S87" i="1"/>
  <c r="R87" i="1"/>
  <c r="M87" i="1"/>
  <c r="J87" i="1"/>
  <c r="G87" i="1"/>
  <c r="F87" i="1"/>
  <c r="D87" i="1"/>
  <c r="B87" i="1"/>
  <c r="A87" i="1"/>
  <c r="CH86" i="1"/>
  <c r="CG86" i="1"/>
  <c r="CF86" i="1"/>
  <c r="CB86" i="1"/>
  <c r="CA86" i="1"/>
  <c r="BZ86" i="1"/>
  <c r="BP86" i="1"/>
  <c r="BH86" i="1"/>
  <c r="BG86" i="1"/>
  <c r="BF86" i="1"/>
  <c r="BD86" i="1"/>
  <c r="BC86" i="1"/>
  <c r="BB86" i="1"/>
  <c r="BA86" i="1"/>
  <c r="AZ86" i="1"/>
  <c r="AY86" i="1"/>
  <c r="AX86" i="1"/>
  <c r="AW86" i="1"/>
  <c r="AV86" i="1"/>
  <c r="AU86" i="1"/>
  <c r="AT86" i="1"/>
  <c r="AQ86" i="1"/>
  <c r="AP86" i="1"/>
  <c r="AO86" i="1"/>
  <c r="AN86" i="1"/>
  <c r="AM86" i="1"/>
  <c r="AL86" i="1"/>
  <c r="AK86" i="1"/>
  <c r="AJ86" i="1"/>
  <c r="AF86" i="1"/>
  <c r="AE86" i="1"/>
  <c r="AD86" i="1"/>
  <c r="S86" i="1"/>
  <c r="R86" i="1"/>
  <c r="Q86" i="1"/>
  <c r="M86" i="1"/>
  <c r="J86" i="1"/>
  <c r="G86" i="1"/>
  <c r="F86" i="1"/>
  <c r="D86" i="1"/>
  <c r="B86" i="1"/>
  <c r="A86" i="1"/>
  <c r="CH85" i="1"/>
  <c r="CG85" i="1"/>
  <c r="CB85" i="1"/>
  <c r="CA85" i="1"/>
  <c r="BZ85" i="1"/>
  <c r="BH85" i="1"/>
  <c r="BG85" i="1"/>
  <c r="BF85" i="1"/>
  <c r="BD85" i="1"/>
  <c r="BC85" i="1"/>
  <c r="BB85" i="1"/>
  <c r="BA85" i="1"/>
  <c r="AZ85" i="1"/>
  <c r="AY85" i="1"/>
  <c r="AX85" i="1"/>
  <c r="AW85" i="1"/>
  <c r="AV85" i="1"/>
  <c r="AU85" i="1"/>
  <c r="AT85" i="1"/>
  <c r="AQ85" i="1"/>
  <c r="AP85" i="1"/>
  <c r="AO85" i="1"/>
  <c r="AN85" i="1"/>
  <c r="AM85" i="1"/>
  <c r="AL85" i="1"/>
  <c r="AK85" i="1"/>
  <c r="AJ85" i="1"/>
  <c r="AF85" i="1"/>
  <c r="AE85" i="1"/>
  <c r="AD85" i="1"/>
  <c r="S85" i="1"/>
  <c r="R85" i="1"/>
  <c r="Q85" i="1"/>
  <c r="M85" i="1"/>
  <c r="J85" i="1"/>
  <c r="G85" i="1"/>
  <c r="F85" i="1"/>
  <c r="D85" i="1"/>
  <c r="B85" i="1"/>
  <c r="A85" i="1"/>
  <c r="CH84" i="1"/>
  <c r="CG84" i="1"/>
  <c r="CD84" i="1"/>
  <c r="CC84" i="1"/>
  <c r="BZ84" i="1"/>
  <c r="BY84" i="1"/>
  <c r="BH84" i="1"/>
  <c r="BG84" i="1"/>
  <c r="BF84" i="1"/>
  <c r="BD84" i="1"/>
  <c r="BC84" i="1"/>
  <c r="BB84" i="1"/>
  <c r="BA84" i="1"/>
  <c r="AZ84" i="1"/>
  <c r="AY84" i="1"/>
  <c r="AX84" i="1"/>
  <c r="AW84" i="1"/>
  <c r="AV84" i="1"/>
  <c r="AU84" i="1"/>
  <c r="AT84" i="1"/>
  <c r="AQ84" i="1"/>
  <c r="AP84" i="1"/>
  <c r="AO84" i="1"/>
  <c r="AN84" i="1"/>
  <c r="AM84" i="1"/>
  <c r="AL84" i="1"/>
  <c r="AK84" i="1"/>
  <c r="AH84" i="1"/>
  <c r="AG84" i="1"/>
  <c r="AD84" i="1"/>
  <c r="AC84" i="1"/>
  <c r="T84" i="1"/>
  <c r="S84" i="1"/>
  <c r="P84" i="1"/>
  <c r="O84" i="1"/>
  <c r="J84" i="1"/>
  <c r="G84" i="1"/>
  <c r="F84" i="1"/>
  <c r="D84" i="1"/>
  <c r="B84" i="1"/>
  <c r="A84" i="1"/>
  <c r="CH83" i="1"/>
  <c r="CG83" i="1"/>
  <c r="CE83" i="1"/>
  <c r="CB83" i="1"/>
  <c r="BZ83" i="1"/>
  <c r="BH83" i="1"/>
  <c r="BG83" i="1"/>
  <c r="BF83" i="1"/>
  <c r="BD83" i="1"/>
  <c r="BC83" i="1"/>
  <c r="BB83" i="1"/>
  <c r="BA83" i="1"/>
  <c r="AZ83" i="1"/>
  <c r="AY83" i="1"/>
  <c r="AX83" i="1"/>
  <c r="AW83" i="1"/>
  <c r="AV83" i="1"/>
  <c r="AU83" i="1"/>
  <c r="AT83" i="1"/>
  <c r="AQ83" i="1"/>
  <c r="AP83" i="1"/>
  <c r="AO83" i="1"/>
  <c r="AN83" i="1"/>
  <c r="AM83" i="1"/>
  <c r="AL83" i="1"/>
  <c r="AK83" i="1"/>
  <c r="AJ83" i="1"/>
  <c r="AI83" i="1"/>
  <c r="AF83" i="1"/>
  <c r="AE83" i="1"/>
  <c r="AD83" i="1"/>
  <c r="R83" i="1"/>
  <c r="Q83" i="1"/>
  <c r="M83" i="1"/>
  <c r="J83" i="1"/>
  <c r="G83" i="1"/>
  <c r="F83" i="1"/>
  <c r="D83" i="1"/>
  <c r="B83" i="1"/>
  <c r="A83" i="1"/>
  <c r="CH82" i="1"/>
  <c r="CG82" i="1"/>
  <c r="CB82" i="1"/>
  <c r="BZ82" i="1"/>
  <c r="BH82" i="1"/>
  <c r="BG82" i="1"/>
  <c r="BF82" i="1"/>
  <c r="BD82" i="1"/>
  <c r="BC82" i="1"/>
  <c r="BB82" i="1"/>
  <c r="BA82" i="1"/>
  <c r="AZ82" i="1"/>
  <c r="AY82" i="1"/>
  <c r="AX82" i="1"/>
  <c r="AW82" i="1"/>
  <c r="AV82" i="1"/>
  <c r="AU82" i="1"/>
  <c r="AT82" i="1"/>
  <c r="AQ82" i="1"/>
  <c r="AP82" i="1"/>
  <c r="AO82" i="1"/>
  <c r="AN82" i="1"/>
  <c r="AM82" i="1"/>
  <c r="AL82" i="1"/>
  <c r="AK82" i="1"/>
  <c r="AF82" i="1"/>
  <c r="AD82" i="1"/>
  <c r="T82" i="1"/>
  <c r="S82" i="1"/>
  <c r="R82" i="1"/>
  <c r="Q82" i="1"/>
  <c r="O82" i="1"/>
  <c r="M82" i="1"/>
  <c r="J82" i="1"/>
  <c r="G82" i="1"/>
  <c r="F82" i="1"/>
  <c r="D82" i="1"/>
  <c r="B82" i="1"/>
  <c r="A82" i="1"/>
  <c r="CH81" i="1"/>
  <c r="CG81" i="1"/>
  <c r="CE81" i="1"/>
  <c r="CD81" i="1"/>
  <c r="BZ81" i="1"/>
  <c r="BY81" i="1"/>
  <c r="BH81" i="1"/>
  <c r="BG81" i="1"/>
  <c r="BF81" i="1"/>
  <c r="BD81" i="1"/>
  <c r="BC81" i="1"/>
  <c r="BB81" i="1"/>
  <c r="BA81" i="1"/>
  <c r="AZ81" i="1"/>
  <c r="AY81" i="1"/>
  <c r="AX81" i="1"/>
  <c r="AW81" i="1"/>
  <c r="AV81" i="1"/>
  <c r="AU81" i="1"/>
  <c r="AT81" i="1"/>
  <c r="AQ81" i="1"/>
  <c r="AP81" i="1"/>
  <c r="AO81" i="1"/>
  <c r="AN81" i="1"/>
  <c r="AM81" i="1"/>
  <c r="AL81" i="1"/>
  <c r="AK81" i="1"/>
  <c r="AI81" i="1"/>
  <c r="AH81" i="1"/>
  <c r="AD81" i="1"/>
  <c r="AC81" i="1"/>
  <c r="T81" i="1"/>
  <c r="Q81" i="1"/>
  <c r="P81" i="1"/>
  <c r="O81" i="1"/>
  <c r="J81" i="1"/>
  <c r="G81" i="1"/>
  <c r="F81" i="1"/>
  <c r="D81" i="1"/>
  <c r="B81" i="1"/>
  <c r="A81" i="1"/>
  <c r="CH80" i="1"/>
  <c r="CG80" i="1"/>
  <c r="CE80" i="1"/>
  <c r="BZ80" i="1"/>
  <c r="BY80" i="1"/>
  <c r="BH80" i="1"/>
  <c r="BG80" i="1"/>
  <c r="BF80" i="1"/>
  <c r="BD80" i="1"/>
  <c r="BC80" i="1"/>
  <c r="BB80" i="1"/>
  <c r="BA80" i="1"/>
  <c r="AZ80" i="1"/>
  <c r="AY80" i="1"/>
  <c r="AX80" i="1"/>
  <c r="AW80" i="1"/>
  <c r="AV80" i="1"/>
  <c r="AU80" i="1"/>
  <c r="AT80" i="1"/>
  <c r="AQ80" i="1"/>
  <c r="AP80" i="1"/>
  <c r="AO80" i="1"/>
  <c r="AN80" i="1"/>
  <c r="AM80" i="1"/>
  <c r="AL80" i="1"/>
  <c r="AK80" i="1"/>
  <c r="AI80" i="1"/>
  <c r="AD80" i="1"/>
  <c r="AC80" i="1"/>
  <c r="T80" i="1"/>
  <c r="R80" i="1"/>
  <c r="Q80" i="1"/>
  <c r="P80" i="1"/>
  <c r="O80" i="1"/>
  <c r="J80" i="1"/>
  <c r="G80" i="1"/>
  <c r="F80" i="1"/>
  <c r="D80" i="1"/>
  <c r="B80" i="1"/>
  <c r="A80" i="1"/>
  <c r="CH79" i="1"/>
  <c r="CG79" i="1"/>
  <c r="CD79" i="1"/>
  <c r="BZ79" i="1"/>
  <c r="BH79" i="1"/>
  <c r="BG79" i="1"/>
  <c r="BF79" i="1"/>
  <c r="BD79" i="1"/>
  <c r="BC79" i="1"/>
  <c r="BB79" i="1"/>
  <c r="BA79" i="1"/>
  <c r="AZ79" i="1"/>
  <c r="AY79" i="1"/>
  <c r="AX79" i="1"/>
  <c r="AW79" i="1"/>
  <c r="AV79" i="1"/>
  <c r="AU79" i="1"/>
  <c r="AT79" i="1"/>
  <c r="AQ79" i="1"/>
  <c r="AP79" i="1"/>
  <c r="AO79" i="1"/>
  <c r="AN79" i="1"/>
  <c r="AM79" i="1"/>
  <c r="AL79" i="1"/>
  <c r="AK79" i="1"/>
  <c r="AJ79" i="1"/>
  <c r="AI79" i="1"/>
  <c r="AH79" i="1"/>
  <c r="AD79" i="1"/>
  <c r="AC79" i="1"/>
  <c r="Q79" i="1"/>
  <c r="P79" i="1"/>
  <c r="O79" i="1"/>
  <c r="J79" i="1"/>
  <c r="G79" i="1"/>
  <c r="F79" i="1"/>
  <c r="D79" i="1"/>
  <c r="B79" i="1"/>
  <c r="A79" i="1"/>
  <c r="CH78" i="1"/>
  <c r="CG78" i="1"/>
  <c r="CD78" i="1"/>
  <c r="CC78" i="1"/>
  <c r="BZ78" i="1"/>
  <c r="BH78" i="1"/>
  <c r="BG78" i="1"/>
  <c r="BF78" i="1"/>
  <c r="BD78" i="1"/>
  <c r="BC78" i="1"/>
  <c r="BB78" i="1"/>
  <c r="BA78" i="1"/>
  <c r="AZ78" i="1"/>
  <c r="AY78" i="1"/>
  <c r="AX78" i="1"/>
  <c r="AW78" i="1"/>
  <c r="AV78" i="1"/>
  <c r="AU78" i="1"/>
  <c r="AT78" i="1"/>
  <c r="AQ78" i="1"/>
  <c r="AP78" i="1"/>
  <c r="AO78" i="1"/>
  <c r="AN78" i="1"/>
  <c r="AM78" i="1"/>
  <c r="AL78" i="1"/>
  <c r="AK78" i="1"/>
  <c r="AH78" i="1"/>
  <c r="AG78" i="1"/>
  <c r="AD78" i="1"/>
  <c r="T78" i="1"/>
  <c r="S78" i="1"/>
  <c r="P78" i="1"/>
  <c r="O78" i="1"/>
  <c r="M78" i="1"/>
  <c r="J78" i="1"/>
  <c r="G78" i="1"/>
  <c r="F78" i="1"/>
  <c r="D78" i="1"/>
  <c r="B78" i="1"/>
  <c r="A78" i="1"/>
  <c r="CH77" i="1"/>
  <c r="CG77" i="1"/>
  <c r="CE77" i="1"/>
  <c r="BZ77" i="1"/>
  <c r="BH77" i="1"/>
  <c r="BG77" i="1"/>
  <c r="BF77" i="1"/>
  <c r="BD77" i="1"/>
  <c r="BC77" i="1"/>
  <c r="BB77" i="1"/>
  <c r="BA77" i="1"/>
  <c r="AZ77" i="1"/>
  <c r="AY77" i="1"/>
  <c r="AX77" i="1"/>
  <c r="AW77" i="1"/>
  <c r="AV77" i="1"/>
  <c r="AU77" i="1"/>
  <c r="AT77" i="1"/>
  <c r="AQ77" i="1"/>
  <c r="AP77" i="1"/>
  <c r="AO77" i="1"/>
  <c r="AN77" i="1"/>
  <c r="AM77" i="1"/>
  <c r="AL77" i="1"/>
  <c r="AK77" i="1"/>
  <c r="AI77" i="1"/>
  <c r="AH77" i="1"/>
  <c r="AD77" i="1"/>
  <c r="AC77" i="1"/>
  <c r="T77" i="1"/>
  <c r="Q77" i="1"/>
  <c r="P77" i="1"/>
  <c r="O77" i="1"/>
  <c r="J77" i="1"/>
  <c r="G77" i="1"/>
  <c r="F77" i="1"/>
  <c r="D77" i="1"/>
  <c r="B77" i="1"/>
  <c r="A77" i="1"/>
  <c r="CH76" i="1"/>
  <c r="CG76" i="1"/>
  <c r="BZ76" i="1"/>
  <c r="BH76" i="1"/>
  <c r="BG76" i="1"/>
  <c r="BF76" i="1"/>
  <c r="BD76" i="1"/>
  <c r="BC76" i="1"/>
  <c r="BB76" i="1"/>
  <c r="BA76" i="1"/>
  <c r="AZ76" i="1"/>
  <c r="AY76" i="1"/>
  <c r="AX76" i="1"/>
  <c r="AW76" i="1"/>
  <c r="AV76" i="1"/>
  <c r="AU76" i="1"/>
  <c r="AT76" i="1"/>
  <c r="AQ76" i="1"/>
  <c r="AP76" i="1"/>
  <c r="AO76" i="1"/>
  <c r="AN76" i="1"/>
  <c r="AM76" i="1"/>
  <c r="AL76" i="1"/>
  <c r="AK76" i="1"/>
  <c r="AD76" i="1"/>
  <c r="T76" i="1"/>
  <c r="S76" i="1"/>
  <c r="R76" i="1"/>
  <c r="Q76" i="1"/>
  <c r="P76" i="1"/>
  <c r="O76" i="1"/>
  <c r="M76" i="1"/>
  <c r="L76" i="1"/>
  <c r="J76" i="1"/>
  <c r="G76" i="1"/>
  <c r="F76" i="1"/>
  <c r="D76" i="1"/>
  <c r="B76" i="1"/>
  <c r="A76" i="1"/>
  <c r="CH75" i="1"/>
  <c r="CG75" i="1"/>
  <c r="CF75" i="1"/>
  <c r="CB75" i="1"/>
  <c r="CA75" i="1"/>
  <c r="BZ75" i="1"/>
  <c r="BH75" i="1"/>
  <c r="BG75" i="1"/>
  <c r="BF75" i="1"/>
  <c r="BD75" i="1"/>
  <c r="BC75" i="1"/>
  <c r="BB75" i="1"/>
  <c r="BA75" i="1"/>
  <c r="AZ75" i="1"/>
  <c r="AY75" i="1"/>
  <c r="AX75" i="1"/>
  <c r="AW75" i="1"/>
  <c r="AV75" i="1"/>
  <c r="AU75" i="1"/>
  <c r="AT75" i="1"/>
  <c r="AQ75" i="1"/>
  <c r="AP75" i="1"/>
  <c r="AO75" i="1"/>
  <c r="AN75" i="1"/>
  <c r="AM75" i="1"/>
  <c r="AL75" i="1"/>
  <c r="AK75" i="1"/>
  <c r="AJ75" i="1"/>
  <c r="AF75" i="1"/>
  <c r="AE75" i="1"/>
  <c r="AD75" i="1"/>
  <c r="S75" i="1"/>
  <c r="R75" i="1"/>
  <c r="Q75" i="1"/>
  <c r="M75" i="1"/>
  <c r="J75" i="1"/>
  <c r="G75" i="1"/>
  <c r="F75" i="1"/>
  <c r="D75" i="1"/>
  <c r="B75" i="1"/>
  <c r="A75" i="1"/>
  <c r="CH74" i="1"/>
  <c r="CG74" i="1"/>
  <c r="CF74" i="1"/>
  <c r="CB74" i="1"/>
  <c r="CA74" i="1"/>
  <c r="BZ74" i="1"/>
  <c r="BH74" i="1"/>
  <c r="BG74" i="1"/>
  <c r="BF74" i="1"/>
  <c r="BD74" i="1"/>
  <c r="BC74" i="1"/>
  <c r="BB74" i="1"/>
  <c r="BA74" i="1"/>
  <c r="AZ74" i="1"/>
  <c r="AY74" i="1"/>
  <c r="AX74" i="1"/>
  <c r="AW74" i="1"/>
  <c r="AV74" i="1"/>
  <c r="AU74" i="1"/>
  <c r="AT74" i="1"/>
  <c r="AQ74" i="1"/>
  <c r="AP74" i="1"/>
  <c r="AO74" i="1"/>
  <c r="AN74" i="1"/>
  <c r="AM74" i="1"/>
  <c r="AL74" i="1"/>
  <c r="AK74" i="1"/>
  <c r="AJ74" i="1"/>
  <c r="AF74" i="1"/>
  <c r="AE74" i="1"/>
  <c r="AD74" i="1"/>
  <c r="S74" i="1"/>
  <c r="R74" i="1"/>
  <c r="Q74" i="1"/>
  <c r="M74" i="1"/>
  <c r="J74" i="1"/>
  <c r="G74" i="1"/>
  <c r="F74" i="1"/>
  <c r="D74" i="1"/>
  <c r="B74" i="1"/>
  <c r="A74" i="1"/>
  <c r="CH73" i="1"/>
  <c r="CG73" i="1"/>
  <c r="CE73" i="1"/>
  <c r="CD73" i="1"/>
  <c r="CC73" i="1"/>
  <c r="BZ73" i="1"/>
  <c r="BY73" i="1"/>
  <c r="BH73" i="1"/>
  <c r="BG73" i="1"/>
  <c r="BF73" i="1"/>
  <c r="BD73" i="1"/>
  <c r="BC73" i="1"/>
  <c r="BB73" i="1"/>
  <c r="BA73" i="1"/>
  <c r="AZ73" i="1"/>
  <c r="AY73" i="1"/>
  <c r="AX73" i="1"/>
  <c r="AW73" i="1"/>
  <c r="AV73" i="1"/>
  <c r="AU73" i="1"/>
  <c r="AT73" i="1"/>
  <c r="AQ73" i="1"/>
  <c r="AP73" i="1"/>
  <c r="AO73" i="1"/>
  <c r="AN73" i="1"/>
  <c r="AM73" i="1"/>
  <c r="AL73" i="1"/>
  <c r="AK73" i="1"/>
  <c r="AI73" i="1"/>
  <c r="AH73" i="1"/>
  <c r="AG73" i="1"/>
  <c r="AD73" i="1"/>
  <c r="AC73" i="1"/>
  <c r="T73" i="1"/>
  <c r="P73" i="1"/>
  <c r="O73" i="1"/>
  <c r="J73" i="1"/>
  <c r="G73" i="1"/>
  <c r="F73" i="1"/>
  <c r="D73" i="1"/>
  <c r="B73" i="1"/>
  <c r="A73" i="1"/>
  <c r="CH72" i="1"/>
  <c r="CG72" i="1"/>
  <c r="CD72" i="1"/>
  <c r="CC72" i="1"/>
  <c r="BZ72" i="1"/>
  <c r="BY72" i="1"/>
  <c r="BH72" i="1"/>
  <c r="BG72" i="1"/>
  <c r="BF72" i="1"/>
  <c r="BD72" i="1"/>
  <c r="BC72" i="1"/>
  <c r="BB72" i="1"/>
  <c r="BA72" i="1"/>
  <c r="AZ72" i="1"/>
  <c r="AY72" i="1"/>
  <c r="AX72" i="1"/>
  <c r="AW72" i="1"/>
  <c r="AV72" i="1"/>
  <c r="AU72" i="1"/>
  <c r="AT72" i="1"/>
  <c r="AQ72" i="1"/>
  <c r="AP72" i="1"/>
  <c r="AO72" i="1"/>
  <c r="AN72" i="1"/>
  <c r="AM72" i="1"/>
  <c r="AL72" i="1"/>
  <c r="AK72" i="1"/>
  <c r="AH72" i="1"/>
  <c r="AG72" i="1"/>
  <c r="AD72" i="1"/>
  <c r="AC72" i="1"/>
  <c r="T72" i="1"/>
  <c r="S72" i="1"/>
  <c r="P72" i="1"/>
  <c r="O72" i="1"/>
  <c r="J72" i="1"/>
  <c r="G72" i="1"/>
  <c r="F72" i="1"/>
  <c r="D72" i="1"/>
  <c r="B72" i="1"/>
  <c r="A72" i="1"/>
  <c r="CH71" i="1"/>
  <c r="CG71" i="1"/>
  <c r="CB71" i="1"/>
  <c r="BZ71" i="1"/>
  <c r="BH71" i="1"/>
  <c r="BG71" i="1"/>
  <c r="BF71" i="1"/>
  <c r="BD71" i="1"/>
  <c r="BC71" i="1"/>
  <c r="BB71" i="1"/>
  <c r="BA71" i="1"/>
  <c r="AZ71" i="1"/>
  <c r="AY71" i="1"/>
  <c r="AX71" i="1"/>
  <c r="AW71" i="1"/>
  <c r="AV71" i="1"/>
  <c r="AU71" i="1"/>
  <c r="AT71" i="1"/>
  <c r="AQ71" i="1"/>
  <c r="AP71" i="1"/>
  <c r="AO71" i="1"/>
  <c r="AN71" i="1"/>
  <c r="AM71" i="1"/>
  <c r="AL71" i="1"/>
  <c r="AK71" i="1"/>
  <c r="AJ71" i="1"/>
  <c r="AF71" i="1"/>
  <c r="AE71" i="1"/>
  <c r="AD71" i="1"/>
  <c r="S71" i="1"/>
  <c r="R71" i="1"/>
  <c r="Q71" i="1"/>
  <c r="M71" i="1"/>
  <c r="J71" i="1"/>
  <c r="G71" i="1"/>
  <c r="F71" i="1"/>
  <c r="D71" i="1"/>
  <c r="B71" i="1"/>
  <c r="A71" i="1"/>
  <c r="CH70" i="1"/>
  <c r="CG70" i="1"/>
  <c r="CE70" i="1"/>
  <c r="CC70" i="1"/>
  <c r="BZ70" i="1"/>
  <c r="BH70" i="1"/>
  <c r="BG70" i="1"/>
  <c r="BF70" i="1"/>
  <c r="BD70" i="1"/>
  <c r="BC70" i="1"/>
  <c r="BB70" i="1"/>
  <c r="BA70" i="1"/>
  <c r="AZ70" i="1"/>
  <c r="AY70" i="1"/>
  <c r="AX70" i="1"/>
  <c r="AW70" i="1"/>
  <c r="AV70" i="1"/>
  <c r="AU70" i="1"/>
  <c r="AT70" i="1"/>
  <c r="AQ70" i="1"/>
  <c r="AP70" i="1"/>
  <c r="AO70" i="1"/>
  <c r="AN70" i="1"/>
  <c r="AM70" i="1"/>
  <c r="AL70" i="1"/>
  <c r="AK70" i="1"/>
  <c r="AI70" i="1"/>
  <c r="AH70" i="1"/>
  <c r="AG70" i="1"/>
  <c r="AD70" i="1"/>
  <c r="AC70" i="1"/>
  <c r="T70" i="1"/>
  <c r="P70" i="1"/>
  <c r="O70" i="1"/>
  <c r="J70" i="1"/>
  <c r="G70" i="1"/>
  <c r="F70" i="1"/>
  <c r="D70" i="1"/>
  <c r="B70" i="1"/>
  <c r="A70" i="1"/>
  <c r="CH69" i="1"/>
  <c r="CG69" i="1"/>
  <c r="CF69" i="1"/>
  <c r="CB69" i="1"/>
  <c r="BZ69" i="1"/>
  <c r="BH69" i="1"/>
  <c r="BG69" i="1"/>
  <c r="BF69" i="1"/>
  <c r="BD69" i="1"/>
  <c r="BC69" i="1"/>
  <c r="BB69" i="1"/>
  <c r="BA69" i="1"/>
  <c r="AZ69" i="1"/>
  <c r="AY69" i="1"/>
  <c r="AX69" i="1"/>
  <c r="AW69" i="1"/>
  <c r="AV69" i="1"/>
  <c r="AU69" i="1"/>
  <c r="AT69" i="1"/>
  <c r="AQ69" i="1"/>
  <c r="AP69" i="1"/>
  <c r="AO69" i="1"/>
  <c r="AN69" i="1"/>
  <c r="AM69" i="1"/>
  <c r="AL69" i="1"/>
  <c r="AK69" i="1"/>
  <c r="AJ69" i="1"/>
  <c r="AF69" i="1"/>
  <c r="AD69" i="1"/>
  <c r="S69" i="1"/>
  <c r="R69" i="1"/>
  <c r="Q69" i="1"/>
  <c r="O69" i="1"/>
  <c r="M69" i="1"/>
  <c r="J69" i="1"/>
  <c r="G69" i="1"/>
  <c r="F69" i="1"/>
  <c r="D69" i="1"/>
  <c r="B69" i="1"/>
  <c r="A69" i="1"/>
  <c r="CE68" i="1"/>
  <c r="CB68" i="1"/>
  <c r="BZ68" i="1"/>
  <c r="BH68" i="1"/>
  <c r="BG68" i="1"/>
  <c r="BF68" i="1"/>
  <c r="BD68" i="1"/>
  <c r="BC68" i="1"/>
  <c r="BB68" i="1"/>
  <c r="BA68" i="1"/>
  <c r="AZ68" i="1"/>
  <c r="AY68" i="1"/>
  <c r="AX68" i="1"/>
  <c r="AW68" i="1"/>
  <c r="AV68" i="1"/>
  <c r="AU68" i="1"/>
  <c r="AT68" i="1"/>
  <c r="AQ68" i="1"/>
  <c r="AP68" i="1"/>
  <c r="AO68" i="1"/>
  <c r="AN68" i="1"/>
  <c r="AM68" i="1"/>
  <c r="AL68" i="1"/>
  <c r="AJ68" i="1"/>
  <c r="AI68" i="1"/>
  <c r="AF68" i="1"/>
  <c r="AE68" i="1"/>
  <c r="AD68" i="1"/>
  <c r="U68" i="1"/>
  <c r="R68" i="1"/>
  <c r="Q68" i="1"/>
  <c r="M68" i="1"/>
  <c r="J68" i="1"/>
  <c r="G68" i="1"/>
  <c r="F68" i="1"/>
  <c r="D68" i="1"/>
  <c r="B68" i="1"/>
  <c r="A68" i="1"/>
  <c r="CG67" i="1"/>
  <c r="CB67" i="1"/>
  <c r="BZ67" i="1"/>
  <c r="BY67" i="1"/>
  <c r="BH67" i="1"/>
  <c r="BG67" i="1"/>
  <c r="BF67" i="1"/>
  <c r="BD67" i="1"/>
  <c r="BC67" i="1"/>
  <c r="BB67" i="1"/>
  <c r="BA67" i="1"/>
  <c r="AZ67" i="1"/>
  <c r="AY67" i="1"/>
  <c r="AX67" i="1"/>
  <c r="AW67" i="1"/>
  <c r="AV67" i="1"/>
  <c r="AU67" i="1"/>
  <c r="AT67" i="1"/>
  <c r="AQ67" i="1"/>
  <c r="AP67" i="1"/>
  <c r="AO67" i="1"/>
  <c r="AN67" i="1"/>
  <c r="AM67" i="1"/>
  <c r="AK67" i="1"/>
  <c r="AF67" i="1"/>
  <c r="AD67" i="1"/>
  <c r="AC67" i="1"/>
  <c r="V67" i="1"/>
  <c r="T67" i="1"/>
  <c r="S67" i="1"/>
  <c r="R67" i="1"/>
  <c r="Q67" i="1"/>
  <c r="O67" i="1"/>
  <c r="J67" i="1"/>
  <c r="G67" i="1"/>
  <c r="F67" i="1"/>
  <c r="D67" i="1"/>
  <c r="B67" i="1"/>
  <c r="A67" i="1"/>
  <c r="CG66" i="1"/>
  <c r="CF66" i="1"/>
  <c r="CB66" i="1"/>
  <c r="CA66" i="1"/>
  <c r="BZ66" i="1"/>
  <c r="BY66" i="1"/>
  <c r="BH66" i="1"/>
  <c r="BG66" i="1"/>
  <c r="BF66" i="1"/>
  <c r="BD66" i="1"/>
  <c r="BC66" i="1"/>
  <c r="BB66" i="1"/>
  <c r="BA66" i="1"/>
  <c r="AZ66" i="1"/>
  <c r="AY66" i="1"/>
  <c r="AX66" i="1"/>
  <c r="AW66" i="1"/>
  <c r="AV66" i="1"/>
  <c r="AU66" i="1"/>
  <c r="AT66" i="1"/>
  <c r="AQ66" i="1"/>
  <c r="AP66" i="1"/>
  <c r="AO66" i="1"/>
  <c r="AN66" i="1"/>
  <c r="AM66" i="1"/>
  <c r="AK66" i="1"/>
  <c r="AJ66" i="1"/>
  <c r="AF66" i="1"/>
  <c r="AE66" i="1"/>
  <c r="AD66" i="1"/>
  <c r="AC66" i="1"/>
  <c r="V66" i="1"/>
  <c r="S66" i="1"/>
  <c r="R66" i="1"/>
  <c r="Q66" i="1"/>
  <c r="J66" i="1"/>
  <c r="G66" i="1"/>
  <c r="F66" i="1"/>
  <c r="D66" i="1"/>
  <c r="B66" i="1"/>
  <c r="A66" i="1"/>
  <c r="CH65" i="1"/>
  <c r="CG65" i="1"/>
  <c r="CD65" i="1"/>
  <c r="CC65" i="1"/>
  <c r="CB65" i="1"/>
  <c r="BZ65" i="1"/>
  <c r="BY65" i="1"/>
  <c r="BH65" i="1"/>
  <c r="BG65" i="1"/>
  <c r="BF65" i="1"/>
  <c r="BD65" i="1"/>
  <c r="BC65" i="1"/>
  <c r="BB65" i="1"/>
  <c r="BA65" i="1"/>
  <c r="AZ65" i="1"/>
  <c r="AY65" i="1"/>
  <c r="AX65" i="1"/>
  <c r="AW65" i="1"/>
  <c r="AV65" i="1"/>
  <c r="AU65" i="1"/>
  <c r="AT65" i="1"/>
  <c r="AQ65" i="1"/>
  <c r="AP65" i="1"/>
  <c r="AO65" i="1"/>
  <c r="AN65" i="1"/>
  <c r="AM65" i="1"/>
  <c r="AL65" i="1"/>
  <c r="AK65" i="1"/>
  <c r="AH65" i="1"/>
  <c r="AG65" i="1"/>
  <c r="AF65" i="1"/>
  <c r="AD65" i="1"/>
  <c r="AC65" i="1"/>
  <c r="T65" i="1"/>
  <c r="S65" i="1"/>
  <c r="O65" i="1"/>
  <c r="J65" i="1"/>
  <c r="G65" i="1"/>
  <c r="F65" i="1"/>
  <c r="D65" i="1"/>
  <c r="B65" i="1"/>
  <c r="A65" i="1"/>
  <c r="CH64" i="1"/>
  <c r="CG64" i="1"/>
  <c r="CC64" i="1"/>
  <c r="CB64" i="1"/>
  <c r="BY64" i="1"/>
  <c r="BH64" i="1"/>
  <c r="BG64" i="1"/>
  <c r="BF64" i="1"/>
  <c r="BD64" i="1"/>
  <c r="BC64" i="1"/>
  <c r="BB64" i="1"/>
  <c r="BA64" i="1"/>
  <c r="AZ64" i="1"/>
  <c r="AY64" i="1"/>
  <c r="AX64" i="1"/>
  <c r="AW64" i="1"/>
  <c r="AV64" i="1"/>
  <c r="AU64" i="1"/>
  <c r="AT64" i="1"/>
  <c r="AQ64" i="1"/>
  <c r="AP64" i="1"/>
  <c r="AO64" i="1"/>
  <c r="AN64" i="1"/>
  <c r="AM64" i="1"/>
  <c r="AL64" i="1"/>
  <c r="AK64" i="1"/>
  <c r="AH64" i="1"/>
  <c r="AG64" i="1"/>
  <c r="AF64" i="1"/>
  <c r="AD64" i="1"/>
  <c r="AC64" i="1"/>
  <c r="T64" i="1"/>
  <c r="S64" i="1"/>
  <c r="O64" i="1"/>
  <c r="J64" i="1"/>
  <c r="G64" i="1"/>
  <c r="F64" i="1"/>
  <c r="D64" i="1"/>
  <c r="B64" i="1"/>
  <c r="A64" i="1"/>
  <c r="CH63" i="1"/>
  <c r="CG63" i="1"/>
  <c r="CB63" i="1"/>
  <c r="BZ63" i="1"/>
  <c r="BY63" i="1"/>
  <c r="BH63" i="1"/>
  <c r="BG63" i="1"/>
  <c r="BF63" i="1"/>
  <c r="BD63" i="1"/>
  <c r="BC63" i="1"/>
  <c r="BB63" i="1"/>
  <c r="BA63" i="1"/>
  <c r="AZ63" i="1"/>
  <c r="AY63" i="1"/>
  <c r="AX63" i="1"/>
  <c r="AW63" i="1"/>
  <c r="AV63" i="1"/>
  <c r="AU63" i="1"/>
  <c r="AT63" i="1"/>
  <c r="AQ63" i="1"/>
  <c r="AP63" i="1"/>
  <c r="AO63" i="1"/>
  <c r="AN63" i="1"/>
  <c r="AM63" i="1"/>
  <c r="AL63" i="1"/>
  <c r="AK63" i="1"/>
  <c r="AJ63" i="1"/>
  <c r="AF63" i="1"/>
  <c r="AD63" i="1"/>
  <c r="AC63" i="1"/>
  <c r="S63" i="1"/>
  <c r="R63" i="1"/>
  <c r="Q63" i="1"/>
  <c r="O63" i="1"/>
  <c r="J63" i="1"/>
  <c r="G63" i="1"/>
  <c r="F63" i="1"/>
  <c r="D63" i="1"/>
  <c r="B63" i="1"/>
  <c r="A63" i="1"/>
  <c r="CH62" i="1"/>
  <c r="CG62" i="1"/>
  <c r="CE62" i="1"/>
  <c r="CD62" i="1"/>
  <c r="BZ62" i="1"/>
  <c r="BY62" i="1"/>
  <c r="BH62" i="1"/>
  <c r="BG62" i="1"/>
  <c r="BF62" i="1"/>
  <c r="BD62" i="1"/>
  <c r="BC62" i="1"/>
  <c r="BB62" i="1"/>
  <c r="BA62" i="1"/>
  <c r="AZ62" i="1"/>
  <c r="AY62" i="1"/>
  <c r="AX62" i="1"/>
  <c r="AW62" i="1"/>
  <c r="AV62" i="1"/>
  <c r="AU62" i="1"/>
  <c r="AT62" i="1"/>
  <c r="AQ62" i="1"/>
  <c r="AP62" i="1"/>
  <c r="AO62" i="1"/>
  <c r="AN62" i="1"/>
  <c r="AM62" i="1"/>
  <c r="AL62" i="1"/>
  <c r="AK62" i="1"/>
  <c r="AI62" i="1"/>
  <c r="AH62" i="1"/>
  <c r="AG62" i="1"/>
  <c r="AD62" i="1"/>
  <c r="AC62" i="1"/>
  <c r="T62" i="1"/>
  <c r="P62" i="1"/>
  <c r="O62" i="1"/>
  <c r="J62" i="1"/>
  <c r="G62" i="1"/>
  <c r="F62" i="1"/>
  <c r="D62" i="1"/>
  <c r="B62" i="1"/>
  <c r="A62" i="1"/>
  <c r="CH61" i="1"/>
  <c r="CG61" i="1"/>
  <c r="CF61" i="1"/>
  <c r="CD61" i="1"/>
  <c r="CB61" i="1"/>
  <c r="BZ61" i="1"/>
  <c r="BY61" i="1"/>
  <c r="BH61" i="1"/>
  <c r="BG61" i="1"/>
  <c r="BF61" i="1"/>
  <c r="BD61" i="1"/>
  <c r="BC61" i="1"/>
  <c r="BB61" i="1"/>
  <c r="BA61" i="1"/>
  <c r="AZ61" i="1"/>
  <c r="AY61" i="1"/>
  <c r="AX61" i="1"/>
  <c r="AW61" i="1"/>
  <c r="AV61" i="1"/>
  <c r="AU61" i="1"/>
  <c r="AT61" i="1"/>
  <c r="AQ61" i="1"/>
  <c r="AP61" i="1"/>
  <c r="AO61" i="1"/>
  <c r="AN61" i="1"/>
  <c r="AM61" i="1"/>
  <c r="AL61" i="1"/>
  <c r="AK61" i="1"/>
  <c r="AJ61" i="1"/>
  <c r="AH61" i="1"/>
  <c r="AF61" i="1"/>
  <c r="AD61" i="1"/>
  <c r="AC61" i="1"/>
  <c r="S61" i="1"/>
  <c r="Q61" i="1"/>
  <c r="O61" i="1"/>
  <c r="J61" i="1"/>
  <c r="G61" i="1"/>
  <c r="F61" i="1"/>
  <c r="D61" i="1"/>
  <c r="B61" i="1"/>
  <c r="A61" i="1"/>
  <c r="CH60" i="1"/>
  <c r="CE60" i="1"/>
  <c r="CD60" i="1"/>
  <c r="CC60" i="1"/>
  <c r="BZ60" i="1"/>
  <c r="BY60" i="1"/>
  <c r="BH60" i="1"/>
  <c r="BG60" i="1"/>
  <c r="BF60" i="1"/>
  <c r="BD60" i="1"/>
  <c r="BC60" i="1"/>
  <c r="BB60" i="1"/>
  <c r="BA60" i="1"/>
  <c r="AZ60" i="1"/>
  <c r="AY60" i="1"/>
  <c r="AX60" i="1"/>
  <c r="AW60" i="1"/>
  <c r="AV60" i="1"/>
  <c r="AU60" i="1"/>
  <c r="AT60" i="1"/>
  <c r="AQ60" i="1"/>
  <c r="AP60" i="1"/>
  <c r="AO60" i="1"/>
  <c r="AN60" i="1"/>
  <c r="AM60" i="1"/>
  <c r="AL60" i="1"/>
  <c r="AI60" i="1"/>
  <c r="AH60" i="1"/>
  <c r="AG60" i="1"/>
  <c r="AD60" i="1"/>
  <c r="AC60" i="1"/>
  <c r="U60" i="1"/>
  <c r="T60" i="1"/>
  <c r="P60" i="1"/>
  <c r="O60" i="1"/>
  <c r="J60" i="1"/>
  <c r="G60" i="1"/>
  <c r="F60" i="1"/>
  <c r="D60" i="1"/>
  <c r="B60" i="1"/>
  <c r="A60" i="1"/>
  <c r="CH59" i="1"/>
  <c r="CG59" i="1"/>
  <c r="CF59" i="1"/>
  <c r="CB59" i="1"/>
  <c r="CA59" i="1"/>
  <c r="BZ59" i="1"/>
  <c r="BH59" i="1"/>
  <c r="BG59" i="1"/>
  <c r="BF59" i="1"/>
  <c r="BD59" i="1"/>
  <c r="BC59" i="1"/>
  <c r="BB59" i="1"/>
  <c r="BA59" i="1"/>
  <c r="AZ59" i="1"/>
  <c r="AY59" i="1"/>
  <c r="AX59" i="1"/>
  <c r="AW59" i="1"/>
  <c r="AV59" i="1"/>
  <c r="AU59" i="1"/>
  <c r="AT59" i="1"/>
  <c r="AQ59" i="1"/>
  <c r="AP59" i="1"/>
  <c r="AO59" i="1"/>
  <c r="AN59" i="1"/>
  <c r="AM59" i="1"/>
  <c r="AL59" i="1"/>
  <c r="AK59" i="1"/>
  <c r="AJ59" i="1"/>
  <c r="AI59" i="1"/>
  <c r="AF59" i="1"/>
  <c r="AE59" i="1"/>
  <c r="AD59" i="1"/>
  <c r="R59" i="1"/>
  <c r="Q59" i="1"/>
  <c r="M59" i="1"/>
  <c r="J59" i="1"/>
  <c r="G59" i="1"/>
  <c r="F59" i="1"/>
  <c r="D59" i="1"/>
  <c r="B59" i="1"/>
  <c r="A59" i="1"/>
  <c r="CH58" i="1"/>
  <c r="CG58" i="1"/>
  <c r="CC58" i="1"/>
  <c r="BZ58" i="1"/>
  <c r="BY58" i="1"/>
  <c r="BH58" i="1"/>
  <c r="BG58" i="1"/>
  <c r="BF58" i="1"/>
  <c r="BD58" i="1"/>
  <c r="BC58" i="1"/>
  <c r="BB58" i="1"/>
  <c r="BA58" i="1"/>
  <c r="AZ58" i="1"/>
  <c r="AY58" i="1"/>
  <c r="AX58" i="1"/>
  <c r="AW58" i="1"/>
  <c r="AV58" i="1"/>
  <c r="AU58" i="1"/>
  <c r="AT58" i="1"/>
  <c r="AQ58" i="1"/>
  <c r="AP58" i="1"/>
  <c r="AO58" i="1"/>
  <c r="AN58" i="1"/>
  <c r="AM58" i="1"/>
  <c r="AL58" i="1"/>
  <c r="AK58" i="1"/>
  <c r="AG58" i="1"/>
  <c r="AD58" i="1"/>
  <c r="AC58" i="1"/>
  <c r="T58" i="1"/>
  <c r="S58" i="1"/>
  <c r="R58" i="1"/>
  <c r="P58" i="1"/>
  <c r="O58" i="1"/>
  <c r="J58" i="1"/>
  <c r="G58" i="1"/>
  <c r="F58" i="1"/>
  <c r="D58" i="1"/>
  <c r="B58" i="1"/>
  <c r="A58" i="1"/>
  <c r="CH57" i="1"/>
  <c r="CG57" i="1"/>
  <c r="CF57" i="1"/>
  <c r="CB57" i="1"/>
  <c r="CA57" i="1"/>
  <c r="BZ57" i="1"/>
  <c r="BH57" i="1"/>
  <c r="BG57" i="1"/>
  <c r="BF57" i="1"/>
  <c r="BD57" i="1"/>
  <c r="BC57" i="1"/>
  <c r="BB57" i="1"/>
  <c r="BA57" i="1"/>
  <c r="AZ57" i="1"/>
  <c r="AY57" i="1"/>
  <c r="AX57" i="1"/>
  <c r="AW57" i="1"/>
  <c r="AV57" i="1"/>
  <c r="AU57" i="1"/>
  <c r="AT57" i="1"/>
  <c r="AQ57" i="1"/>
  <c r="AP57" i="1"/>
  <c r="AO57" i="1"/>
  <c r="AN57" i="1"/>
  <c r="AM57" i="1"/>
  <c r="AL57" i="1"/>
  <c r="AK57" i="1"/>
  <c r="AJ57" i="1"/>
  <c r="AF57" i="1"/>
  <c r="AE57" i="1"/>
  <c r="AD57" i="1"/>
  <c r="S57" i="1"/>
  <c r="R57" i="1"/>
  <c r="Q57" i="1"/>
  <c r="M57" i="1"/>
  <c r="J57" i="1"/>
  <c r="G57" i="1"/>
  <c r="F57" i="1"/>
  <c r="D57" i="1"/>
  <c r="B57" i="1"/>
  <c r="A57" i="1"/>
  <c r="CH56" i="1"/>
  <c r="CG56" i="1"/>
  <c r="CF56" i="1"/>
  <c r="CC56" i="1"/>
  <c r="CA56" i="1"/>
  <c r="BZ56" i="1"/>
  <c r="BY56" i="1"/>
  <c r="BH56" i="1"/>
  <c r="BG56" i="1"/>
  <c r="BF56" i="1"/>
  <c r="BD56" i="1"/>
  <c r="BC56" i="1"/>
  <c r="BB56" i="1"/>
  <c r="BA56" i="1"/>
  <c r="AZ56" i="1"/>
  <c r="AY56" i="1"/>
  <c r="AX56" i="1"/>
  <c r="AW56" i="1"/>
  <c r="AV56" i="1"/>
  <c r="AU56" i="1"/>
  <c r="AT56" i="1"/>
  <c r="AQ56" i="1"/>
  <c r="AP56" i="1"/>
  <c r="AO56" i="1"/>
  <c r="AN56" i="1"/>
  <c r="AM56" i="1"/>
  <c r="AL56" i="1"/>
  <c r="AK56" i="1"/>
  <c r="AJ56" i="1"/>
  <c r="AG56" i="1"/>
  <c r="AE56" i="1"/>
  <c r="AD56" i="1"/>
  <c r="AC56" i="1"/>
  <c r="S56" i="1"/>
  <c r="R56" i="1"/>
  <c r="P56" i="1"/>
  <c r="J56" i="1"/>
  <c r="G56" i="1"/>
  <c r="F56" i="1"/>
  <c r="D56" i="1"/>
  <c r="B56" i="1"/>
  <c r="A56" i="1"/>
  <c r="CH55" i="1"/>
  <c r="CG55" i="1"/>
  <c r="CF55" i="1"/>
  <c r="CB55" i="1"/>
  <c r="CA55" i="1"/>
  <c r="BZ55" i="1"/>
  <c r="BH55" i="1"/>
  <c r="BG55" i="1"/>
  <c r="BF55" i="1"/>
  <c r="BD55" i="1"/>
  <c r="BC55" i="1"/>
  <c r="BB55" i="1"/>
  <c r="BA55" i="1"/>
  <c r="AZ55" i="1"/>
  <c r="AY55" i="1"/>
  <c r="AX55" i="1"/>
  <c r="AW55" i="1"/>
  <c r="AV55" i="1"/>
  <c r="AU55" i="1"/>
  <c r="AT55" i="1"/>
  <c r="AQ55" i="1"/>
  <c r="AP55" i="1"/>
  <c r="AO55" i="1"/>
  <c r="AN55" i="1"/>
  <c r="AM55" i="1"/>
  <c r="AL55" i="1"/>
  <c r="AK55" i="1"/>
  <c r="AJ55" i="1"/>
  <c r="AF55" i="1"/>
  <c r="AE55" i="1"/>
  <c r="AD55" i="1"/>
  <c r="S55" i="1"/>
  <c r="R55" i="1"/>
  <c r="Q55" i="1"/>
  <c r="M55" i="1"/>
  <c r="J55" i="1"/>
  <c r="G55" i="1"/>
  <c r="F55" i="1"/>
  <c r="D55" i="1"/>
  <c r="B55" i="1"/>
  <c r="A55" i="1"/>
  <c r="CH54" i="1"/>
  <c r="CG54" i="1"/>
  <c r="CF54" i="1"/>
  <c r="CB54" i="1"/>
  <c r="CA54" i="1"/>
  <c r="BZ54" i="1"/>
  <c r="BH54" i="1"/>
  <c r="BG54" i="1"/>
  <c r="BF54" i="1"/>
  <c r="BD54" i="1"/>
  <c r="BC54" i="1"/>
  <c r="BB54" i="1"/>
  <c r="BA54" i="1"/>
  <c r="AZ54" i="1"/>
  <c r="AY54" i="1"/>
  <c r="AX54" i="1"/>
  <c r="AW54" i="1"/>
  <c r="AV54" i="1"/>
  <c r="AU54" i="1"/>
  <c r="AT54" i="1"/>
  <c r="AQ54" i="1"/>
  <c r="AP54" i="1"/>
  <c r="AO54" i="1"/>
  <c r="AN54" i="1"/>
  <c r="AM54" i="1"/>
  <c r="AL54" i="1"/>
  <c r="AK54" i="1"/>
  <c r="AJ54" i="1"/>
  <c r="AF54" i="1"/>
  <c r="AE54" i="1"/>
  <c r="AD54" i="1"/>
  <c r="S54" i="1"/>
  <c r="R54" i="1"/>
  <c r="Q54" i="1"/>
  <c r="M54" i="1"/>
  <c r="J54" i="1"/>
  <c r="G54" i="1"/>
  <c r="F54" i="1"/>
  <c r="D54" i="1"/>
  <c r="B54" i="1"/>
  <c r="A54" i="1"/>
  <c r="CH53" i="1"/>
  <c r="CG53" i="1"/>
  <c r="CB53" i="1"/>
  <c r="CA53" i="1"/>
  <c r="BZ53" i="1"/>
  <c r="BH53" i="1"/>
  <c r="BG53" i="1"/>
  <c r="BF53" i="1"/>
  <c r="BD53" i="1"/>
  <c r="BC53" i="1"/>
  <c r="BB53" i="1"/>
  <c r="BA53" i="1"/>
  <c r="AZ53" i="1"/>
  <c r="AY53" i="1"/>
  <c r="AX53" i="1"/>
  <c r="AW53" i="1"/>
  <c r="AV53" i="1"/>
  <c r="AU53" i="1"/>
  <c r="AT53" i="1"/>
  <c r="AQ53" i="1"/>
  <c r="AP53" i="1"/>
  <c r="AO53" i="1"/>
  <c r="AN53" i="1"/>
  <c r="AM53" i="1"/>
  <c r="AL53" i="1"/>
  <c r="AK53" i="1"/>
  <c r="AH53" i="1"/>
  <c r="AF53" i="1"/>
  <c r="AE53" i="1"/>
  <c r="AD53" i="1"/>
  <c r="AC53" i="1"/>
  <c r="T53" i="1"/>
  <c r="S53" i="1"/>
  <c r="Q53" i="1"/>
  <c r="J53" i="1"/>
  <c r="G53" i="1"/>
  <c r="F53" i="1"/>
  <c r="D53" i="1"/>
  <c r="B53" i="1"/>
  <c r="A53" i="1"/>
  <c r="CH52" i="1"/>
  <c r="CF52" i="1"/>
  <c r="CB52" i="1"/>
  <c r="CA52" i="1"/>
  <c r="BZ52" i="1"/>
  <c r="BH52" i="1"/>
  <c r="BG52" i="1"/>
  <c r="BF52" i="1"/>
  <c r="BD52" i="1"/>
  <c r="BC52" i="1"/>
  <c r="BB52" i="1"/>
  <c r="BA52" i="1"/>
  <c r="AZ52" i="1"/>
  <c r="AY52" i="1"/>
  <c r="AX52" i="1"/>
  <c r="AW52" i="1"/>
  <c r="AV52" i="1"/>
  <c r="AU52" i="1"/>
  <c r="AT52" i="1"/>
  <c r="AQ52" i="1"/>
  <c r="AP52" i="1"/>
  <c r="AO52" i="1"/>
  <c r="AN52" i="1"/>
  <c r="AM52" i="1"/>
  <c r="AL52" i="1"/>
  <c r="AJ52" i="1"/>
  <c r="AF52" i="1"/>
  <c r="AE52" i="1"/>
  <c r="AD52" i="1"/>
  <c r="U52" i="1"/>
  <c r="S52" i="1"/>
  <c r="R52" i="1"/>
  <c r="Q52" i="1"/>
  <c r="M52" i="1"/>
  <c r="J52" i="1"/>
  <c r="G52" i="1"/>
  <c r="F52" i="1"/>
  <c r="D52" i="1"/>
  <c r="B52" i="1"/>
  <c r="A52" i="1"/>
  <c r="CH51" i="1"/>
  <c r="CG51" i="1"/>
  <c r="CE51" i="1"/>
  <c r="CD51" i="1"/>
  <c r="CC51" i="1"/>
  <c r="BZ51" i="1"/>
  <c r="BY51" i="1"/>
  <c r="BW51" i="1"/>
  <c r="BV51" i="1"/>
  <c r="BU51" i="1"/>
  <c r="BT51" i="1"/>
  <c r="BS51" i="1"/>
  <c r="BH51" i="1"/>
  <c r="BG51" i="1"/>
  <c r="BF51" i="1"/>
  <c r="BD51" i="1"/>
  <c r="BC51" i="1"/>
  <c r="BB51" i="1"/>
  <c r="BA51" i="1"/>
  <c r="AZ51" i="1"/>
  <c r="AY51" i="1"/>
  <c r="AX51" i="1"/>
  <c r="AW51" i="1"/>
  <c r="AV51" i="1"/>
  <c r="AU51" i="1"/>
  <c r="AT51" i="1"/>
  <c r="AQ51" i="1"/>
  <c r="AP51" i="1"/>
  <c r="AO51" i="1"/>
  <c r="AN51" i="1"/>
  <c r="AM51" i="1"/>
  <c r="T51" i="1"/>
  <c r="P51" i="1"/>
  <c r="O51" i="1"/>
  <c r="J51" i="1"/>
  <c r="G51" i="1"/>
  <c r="F51" i="1"/>
  <c r="D51" i="1"/>
  <c r="B51" i="1"/>
  <c r="A51" i="1"/>
  <c r="CH50" i="1"/>
  <c r="CG50" i="1"/>
  <c r="CF50" i="1"/>
  <c r="CD50" i="1"/>
  <c r="CA50" i="1"/>
  <c r="BZ50" i="1"/>
  <c r="BY50" i="1"/>
  <c r="BH50" i="1"/>
  <c r="BG50" i="1"/>
  <c r="BF50" i="1"/>
  <c r="BD50" i="1"/>
  <c r="BC50" i="1"/>
  <c r="BB50" i="1"/>
  <c r="BA50" i="1"/>
  <c r="AZ50" i="1"/>
  <c r="AY50" i="1"/>
  <c r="AX50" i="1"/>
  <c r="AW50" i="1"/>
  <c r="AV50" i="1"/>
  <c r="AU50" i="1"/>
  <c r="AT50" i="1"/>
  <c r="AQ50" i="1"/>
  <c r="AP50" i="1"/>
  <c r="AO50" i="1"/>
  <c r="AN50" i="1"/>
  <c r="AM50" i="1"/>
  <c r="AL50" i="1"/>
  <c r="AK50" i="1"/>
  <c r="AJ50" i="1"/>
  <c r="AH50" i="1"/>
  <c r="AE50" i="1"/>
  <c r="AD50" i="1"/>
  <c r="AC50" i="1"/>
  <c r="S50" i="1"/>
  <c r="Q50" i="1"/>
  <c r="P50" i="1"/>
  <c r="J50" i="1"/>
  <c r="G50" i="1"/>
  <c r="F50" i="1"/>
  <c r="D50" i="1"/>
  <c r="B50" i="1"/>
  <c r="A50" i="1"/>
  <c r="CH49" i="1"/>
  <c r="CG49" i="1"/>
  <c r="CF49" i="1"/>
  <c r="CB49" i="1"/>
  <c r="CA49" i="1"/>
  <c r="BZ49" i="1"/>
  <c r="BH49" i="1"/>
  <c r="BG49" i="1"/>
  <c r="BF49" i="1"/>
  <c r="BD49" i="1"/>
  <c r="BC49" i="1"/>
  <c r="BB49" i="1"/>
  <c r="BA49" i="1"/>
  <c r="AZ49" i="1"/>
  <c r="AY49" i="1"/>
  <c r="AX49" i="1"/>
  <c r="AW49" i="1"/>
  <c r="AV49" i="1"/>
  <c r="AU49" i="1"/>
  <c r="AT49" i="1"/>
  <c r="AQ49" i="1"/>
  <c r="AP49" i="1"/>
  <c r="AO49" i="1"/>
  <c r="AN49" i="1"/>
  <c r="AM49" i="1"/>
  <c r="AL49" i="1"/>
  <c r="AK49" i="1"/>
  <c r="AJ49" i="1"/>
  <c r="AF49" i="1"/>
  <c r="AE49" i="1"/>
  <c r="AD49" i="1"/>
  <c r="S49" i="1"/>
  <c r="R49" i="1"/>
  <c r="Q49" i="1"/>
  <c r="M49" i="1"/>
  <c r="J49" i="1"/>
  <c r="G49" i="1"/>
  <c r="F49" i="1"/>
  <c r="D49" i="1"/>
  <c r="B49" i="1"/>
  <c r="A49" i="1"/>
  <c r="CH48" i="1"/>
  <c r="CG48" i="1"/>
  <c r="CE48" i="1"/>
  <c r="CD48" i="1"/>
  <c r="CC48" i="1"/>
  <c r="CA48" i="1"/>
  <c r="BZ48" i="1"/>
  <c r="BY48" i="1"/>
  <c r="BH48" i="1"/>
  <c r="BG48" i="1"/>
  <c r="BF48" i="1"/>
  <c r="BD48" i="1"/>
  <c r="BC48" i="1"/>
  <c r="BB48" i="1"/>
  <c r="BA48" i="1"/>
  <c r="AZ48" i="1"/>
  <c r="AY48" i="1"/>
  <c r="AX48" i="1"/>
  <c r="AW48" i="1"/>
  <c r="AV48" i="1"/>
  <c r="AU48" i="1"/>
  <c r="AT48" i="1"/>
  <c r="AQ48" i="1"/>
  <c r="AP48" i="1"/>
  <c r="AO48" i="1"/>
  <c r="AN48" i="1"/>
  <c r="AM48" i="1"/>
  <c r="AL48" i="1"/>
  <c r="AK48" i="1"/>
  <c r="AI48" i="1"/>
  <c r="AH48" i="1"/>
  <c r="AG48" i="1"/>
  <c r="AE48" i="1"/>
  <c r="AD48" i="1"/>
  <c r="AC48" i="1"/>
  <c r="T48" i="1"/>
  <c r="P48" i="1"/>
  <c r="J48" i="1"/>
  <c r="G48" i="1"/>
  <c r="F48" i="1"/>
  <c r="D48" i="1"/>
  <c r="B48" i="1"/>
  <c r="A48" i="1"/>
  <c r="CH47" i="1"/>
  <c r="CG47" i="1"/>
  <c r="CF47" i="1"/>
  <c r="CB47" i="1"/>
  <c r="CA47" i="1"/>
  <c r="BZ47" i="1"/>
  <c r="BH47" i="1"/>
  <c r="BG47" i="1"/>
  <c r="BF47" i="1"/>
  <c r="BD47" i="1"/>
  <c r="BC47" i="1"/>
  <c r="BB47" i="1"/>
  <c r="BA47" i="1"/>
  <c r="AZ47" i="1"/>
  <c r="AY47" i="1"/>
  <c r="AX47" i="1"/>
  <c r="AW47" i="1"/>
  <c r="AV47" i="1"/>
  <c r="AU47" i="1"/>
  <c r="AT47" i="1"/>
  <c r="AQ47" i="1"/>
  <c r="AP47" i="1"/>
  <c r="AO47" i="1"/>
  <c r="AN47" i="1"/>
  <c r="AM47" i="1"/>
  <c r="AL47" i="1"/>
  <c r="AK47" i="1"/>
  <c r="AJ47" i="1"/>
  <c r="AF47" i="1"/>
  <c r="AE47" i="1"/>
  <c r="AD47" i="1"/>
  <c r="S47" i="1"/>
  <c r="R47" i="1"/>
  <c r="Q47" i="1"/>
  <c r="M47" i="1"/>
  <c r="J47" i="1"/>
  <c r="G47" i="1"/>
  <c r="F47" i="1"/>
  <c r="D47" i="1"/>
  <c r="B47" i="1"/>
  <c r="A47" i="1"/>
  <c r="CH46" i="1"/>
  <c r="CG46" i="1"/>
  <c r="CE46" i="1"/>
  <c r="CD46" i="1"/>
  <c r="CC46" i="1"/>
  <c r="BZ46" i="1"/>
  <c r="BY46" i="1"/>
  <c r="BH46" i="1"/>
  <c r="BG46" i="1"/>
  <c r="BF46" i="1"/>
  <c r="BD46" i="1"/>
  <c r="BC46" i="1"/>
  <c r="BB46" i="1"/>
  <c r="BA46" i="1"/>
  <c r="AZ46" i="1"/>
  <c r="AY46" i="1"/>
  <c r="AX46" i="1"/>
  <c r="AW46" i="1"/>
  <c r="AV46" i="1"/>
  <c r="AU46" i="1"/>
  <c r="AT46" i="1"/>
  <c r="AQ46" i="1"/>
  <c r="AP46" i="1"/>
  <c r="AO46" i="1"/>
  <c r="AN46" i="1"/>
  <c r="AM46" i="1"/>
  <c r="AL46" i="1"/>
  <c r="AK46" i="1"/>
  <c r="AI46" i="1"/>
  <c r="AH46" i="1"/>
  <c r="AG46" i="1"/>
  <c r="AD46" i="1"/>
  <c r="AC46" i="1"/>
  <c r="T46" i="1"/>
  <c r="P46" i="1"/>
  <c r="O46" i="1"/>
  <c r="J46" i="1"/>
  <c r="G46" i="1"/>
  <c r="F46" i="1"/>
  <c r="D46" i="1"/>
  <c r="B46" i="1"/>
  <c r="A46" i="1"/>
  <c r="CH45" i="1"/>
  <c r="CG45" i="1"/>
  <c r="CF45" i="1"/>
  <c r="CB45" i="1"/>
  <c r="CA45" i="1"/>
  <c r="BZ45" i="1"/>
  <c r="BH45" i="1"/>
  <c r="BG45" i="1"/>
  <c r="BF45" i="1"/>
  <c r="BD45" i="1"/>
  <c r="BC45" i="1"/>
  <c r="BB45" i="1"/>
  <c r="BA45" i="1"/>
  <c r="AZ45" i="1"/>
  <c r="AY45" i="1"/>
  <c r="AX45" i="1"/>
  <c r="AW45" i="1"/>
  <c r="AV45" i="1"/>
  <c r="AU45" i="1"/>
  <c r="AT45" i="1"/>
  <c r="AQ45" i="1"/>
  <c r="AP45" i="1"/>
  <c r="AO45" i="1"/>
  <c r="AN45" i="1"/>
  <c r="AM45" i="1"/>
  <c r="AL45" i="1"/>
  <c r="AK45" i="1"/>
  <c r="AJ45" i="1"/>
  <c r="AF45" i="1"/>
  <c r="AE45" i="1"/>
  <c r="AD45" i="1"/>
  <c r="S45" i="1"/>
  <c r="R45" i="1"/>
  <c r="Q45" i="1"/>
  <c r="M45" i="1"/>
  <c r="J45" i="1"/>
  <c r="G45" i="1"/>
  <c r="F45" i="1"/>
  <c r="D45" i="1"/>
  <c r="B45" i="1"/>
  <c r="A45" i="1"/>
  <c r="CH44" i="1"/>
  <c r="CF44" i="1"/>
  <c r="CB44" i="1"/>
  <c r="CA44" i="1"/>
  <c r="BZ44" i="1"/>
  <c r="BH44" i="1"/>
  <c r="BG44" i="1"/>
  <c r="BF44" i="1"/>
  <c r="BD44" i="1"/>
  <c r="BC44" i="1"/>
  <c r="BB44" i="1"/>
  <c r="BA44" i="1"/>
  <c r="AZ44" i="1"/>
  <c r="AY44" i="1"/>
  <c r="AX44" i="1"/>
  <c r="AW44" i="1"/>
  <c r="AV44" i="1"/>
  <c r="AU44" i="1"/>
  <c r="AT44" i="1"/>
  <c r="AQ44" i="1"/>
  <c r="AP44" i="1"/>
  <c r="AO44" i="1"/>
  <c r="AN44" i="1"/>
  <c r="AM44" i="1"/>
  <c r="AL44" i="1"/>
  <c r="AJ44" i="1"/>
  <c r="AF44" i="1"/>
  <c r="AE44" i="1"/>
  <c r="AD44" i="1"/>
  <c r="U44" i="1"/>
  <c r="S44" i="1"/>
  <c r="R44" i="1"/>
  <c r="Q44" i="1"/>
  <c r="M44" i="1"/>
  <c r="J44" i="1"/>
  <c r="G44" i="1"/>
  <c r="F44" i="1"/>
  <c r="D44" i="1"/>
  <c r="B44" i="1"/>
  <c r="A44" i="1"/>
  <c r="CH43" i="1"/>
  <c r="CG43" i="1"/>
  <c r="CF43" i="1"/>
  <c r="CE43" i="1"/>
  <c r="CD43" i="1"/>
  <c r="CC43" i="1"/>
  <c r="CB43" i="1"/>
  <c r="CA43" i="1"/>
  <c r="BZ43" i="1"/>
  <c r="BY43" i="1"/>
  <c r="BH43" i="1"/>
  <c r="BG43" i="1"/>
  <c r="BF43" i="1"/>
  <c r="BD43" i="1"/>
  <c r="BC43" i="1"/>
  <c r="BB43" i="1"/>
  <c r="BA43" i="1"/>
  <c r="AZ43" i="1"/>
  <c r="AY43" i="1"/>
  <c r="AX43" i="1"/>
  <c r="AW43" i="1"/>
  <c r="AV43" i="1"/>
  <c r="AU43" i="1"/>
  <c r="AT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J43" i="1"/>
  <c r="G43" i="1"/>
  <c r="F43" i="1"/>
  <c r="D43" i="1"/>
  <c r="B43" i="1"/>
  <c r="A43" i="1"/>
  <c r="CH42" i="1"/>
  <c r="CG42" i="1"/>
  <c r="CF42" i="1"/>
  <c r="CB42" i="1"/>
  <c r="CA42" i="1"/>
  <c r="BZ42" i="1"/>
  <c r="BH42" i="1"/>
  <c r="BG42" i="1"/>
  <c r="BF42" i="1"/>
  <c r="BD42" i="1"/>
  <c r="BC42" i="1"/>
  <c r="BB42" i="1"/>
  <c r="BA42" i="1"/>
  <c r="AZ42" i="1"/>
  <c r="AY42" i="1"/>
  <c r="AX42" i="1"/>
  <c r="AW42" i="1"/>
  <c r="AV42" i="1"/>
  <c r="AU42" i="1"/>
  <c r="AT42" i="1"/>
  <c r="AQ42" i="1"/>
  <c r="AP42" i="1"/>
  <c r="AO42" i="1"/>
  <c r="AN42" i="1"/>
  <c r="AM42" i="1"/>
  <c r="AL42" i="1"/>
  <c r="AK42" i="1"/>
  <c r="AJ42" i="1"/>
  <c r="AF42" i="1"/>
  <c r="AE42" i="1"/>
  <c r="AD42" i="1"/>
  <c r="S42" i="1"/>
  <c r="R42" i="1"/>
  <c r="Q42" i="1"/>
  <c r="M42" i="1"/>
  <c r="J42" i="1"/>
  <c r="G42" i="1"/>
  <c r="F42" i="1"/>
  <c r="D42" i="1"/>
  <c r="B42" i="1"/>
  <c r="A42" i="1"/>
  <c r="CH41" i="1"/>
  <c r="CG41" i="1"/>
  <c r="CF41" i="1"/>
  <c r="CB41" i="1"/>
  <c r="CA41" i="1"/>
  <c r="BZ41" i="1"/>
  <c r="BH41" i="1"/>
  <c r="BG41" i="1"/>
  <c r="BF41" i="1"/>
  <c r="BD41" i="1"/>
  <c r="BC41" i="1"/>
  <c r="BB41" i="1"/>
  <c r="BA41" i="1"/>
  <c r="AZ41" i="1"/>
  <c r="AY41" i="1"/>
  <c r="AX41" i="1"/>
  <c r="AW41" i="1"/>
  <c r="AV41" i="1"/>
  <c r="AU41" i="1"/>
  <c r="AT41" i="1"/>
  <c r="AQ41" i="1"/>
  <c r="AP41" i="1"/>
  <c r="AO41" i="1"/>
  <c r="AN41" i="1"/>
  <c r="AM41" i="1"/>
  <c r="AL41" i="1"/>
  <c r="AK41" i="1"/>
  <c r="AJ41" i="1"/>
  <c r="AF41" i="1"/>
  <c r="AE41" i="1"/>
  <c r="AD41" i="1"/>
  <c r="S41" i="1"/>
  <c r="R41" i="1"/>
  <c r="Q41" i="1"/>
  <c r="M41" i="1"/>
  <c r="J41" i="1"/>
  <c r="G41" i="1"/>
  <c r="F41" i="1"/>
  <c r="D41" i="1"/>
  <c r="B41" i="1"/>
  <c r="A41" i="1"/>
  <c r="CH40" i="1"/>
  <c r="CG40" i="1"/>
  <c r="CE40" i="1"/>
  <c r="CD40" i="1"/>
  <c r="CC40" i="1"/>
  <c r="BZ40" i="1"/>
  <c r="BY40" i="1"/>
  <c r="BH40" i="1"/>
  <c r="BG40" i="1"/>
  <c r="BF40" i="1"/>
  <c r="BD40" i="1"/>
  <c r="BC40" i="1"/>
  <c r="BB40" i="1"/>
  <c r="BA40" i="1"/>
  <c r="AZ40" i="1"/>
  <c r="AY40" i="1"/>
  <c r="AX40" i="1"/>
  <c r="AW40" i="1"/>
  <c r="AV40" i="1"/>
  <c r="AU40" i="1"/>
  <c r="AT40" i="1"/>
  <c r="AQ40" i="1"/>
  <c r="AP40" i="1"/>
  <c r="AO40" i="1"/>
  <c r="AN40" i="1"/>
  <c r="AM40" i="1"/>
  <c r="AL40" i="1"/>
  <c r="AK40" i="1"/>
  <c r="AI40" i="1"/>
  <c r="AH40" i="1"/>
  <c r="AG40" i="1"/>
  <c r="AD40" i="1"/>
  <c r="AC40" i="1"/>
  <c r="T40" i="1"/>
  <c r="P40" i="1"/>
  <c r="O40" i="1"/>
  <c r="J40" i="1"/>
  <c r="G40" i="1"/>
  <c r="F40" i="1"/>
  <c r="D40" i="1"/>
  <c r="B40" i="1"/>
  <c r="A40" i="1"/>
  <c r="CH39" i="1"/>
  <c r="CG39" i="1"/>
  <c r="CF39" i="1"/>
  <c r="CB39" i="1"/>
  <c r="CA39" i="1"/>
  <c r="BZ39" i="1"/>
  <c r="BH39" i="1"/>
  <c r="BG39" i="1"/>
  <c r="BF39" i="1"/>
  <c r="BD39" i="1"/>
  <c r="BC39" i="1"/>
  <c r="BB39" i="1"/>
  <c r="BA39" i="1"/>
  <c r="AZ39" i="1"/>
  <c r="AY39" i="1"/>
  <c r="AX39" i="1"/>
  <c r="AW39" i="1"/>
  <c r="AV39" i="1"/>
  <c r="AU39" i="1"/>
  <c r="AT39" i="1"/>
  <c r="AQ39" i="1"/>
  <c r="AP39" i="1"/>
  <c r="AO39" i="1"/>
  <c r="AN39" i="1"/>
  <c r="AM39" i="1"/>
  <c r="AL39" i="1"/>
  <c r="AK39" i="1"/>
  <c r="AJ39" i="1"/>
  <c r="AF39" i="1"/>
  <c r="AE39" i="1"/>
  <c r="AD39" i="1"/>
  <c r="S39" i="1"/>
  <c r="R39" i="1"/>
  <c r="Q39" i="1"/>
  <c r="M39" i="1"/>
  <c r="J39" i="1"/>
  <c r="G39" i="1"/>
  <c r="F39" i="1"/>
  <c r="D39" i="1"/>
  <c r="B39" i="1"/>
  <c r="A39" i="1"/>
  <c r="CF38" i="1"/>
  <c r="CE38" i="1"/>
  <c r="CD38" i="1"/>
  <c r="CC38" i="1"/>
  <c r="CB38" i="1"/>
  <c r="CA38" i="1"/>
  <c r="BZ38" i="1"/>
  <c r="BY38" i="1"/>
  <c r="BH38" i="1"/>
  <c r="BG38" i="1"/>
  <c r="BF38" i="1"/>
  <c r="BD38" i="1"/>
  <c r="BC38" i="1"/>
  <c r="BB38" i="1"/>
  <c r="BA38" i="1"/>
  <c r="AZ38" i="1"/>
  <c r="AY38" i="1"/>
  <c r="AX38" i="1"/>
  <c r="AW38" i="1"/>
  <c r="AV38" i="1"/>
  <c r="AU38" i="1"/>
  <c r="AT38" i="1"/>
  <c r="AQ38" i="1"/>
  <c r="AP38" i="1"/>
  <c r="AO38" i="1"/>
  <c r="AN38" i="1"/>
  <c r="AM38" i="1"/>
  <c r="AJ38" i="1"/>
  <c r="AI38" i="1"/>
  <c r="AH38" i="1"/>
  <c r="AG38" i="1"/>
  <c r="AF38" i="1"/>
  <c r="AE38" i="1"/>
  <c r="AD38" i="1"/>
  <c r="AC38" i="1"/>
  <c r="V38" i="1"/>
  <c r="U38" i="1"/>
  <c r="J38" i="1"/>
  <c r="G38" i="1"/>
  <c r="F38" i="1"/>
  <c r="D38" i="1"/>
  <c r="B38" i="1"/>
  <c r="A38" i="1"/>
  <c r="CH37" i="1"/>
  <c r="CG37" i="1"/>
  <c r="CF37" i="1"/>
  <c r="CB37" i="1"/>
  <c r="CA37" i="1"/>
  <c r="BZ37" i="1"/>
  <c r="BH37" i="1"/>
  <c r="BG37" i="1"/>
  <c r="BF37" i="1"/>
  <c r="BD37" i="1"/>
  <c r="BC37" i="1"/>
  <c r="BB37" i="1"/>
  <c r="BA37" i="1"/>
  <c r="AZ37" i="1"/>
  <c r="AY37" i="1"/>
  <c r="AX37" i="1"/>
  <c r="AW37" i="1"/>
  <c r="AV37" i="1"/>
  <c r="AU37" i="1"/>
  <c r="AT37" i="1"/>
  <c r="AQ37" i="1"/>
  <c r="AP37" i="1"/>
  <c r="AO37" i="1"/>
  <c r="AN37" i="1"/>
  <c r="AM37" i="1"/>
  <c r="AL37" i="1"/>
  <c r="AK37" i="1"/>
  <c r="AJ37" i="1"/>
  <c r="AF37" i="1"/>
  <c r="AE37" i="1"/>
  <c r="AD37" i="1"/>
  <c r="S37" i="1"/>
  <c r="R37" i="1"/>
  <c r="Q37" i="1"/>
  <c r="M37" i="1"/>
  <c r="J37" i="1"/>
  <c r="G37" i="1"/>
  <c r="F37" i="1"/>
  <c r="D37" i="1"/>
  <c r="B37" i="1"/>
  <c r="A37" i="1"/>
  <c r="CH36" i="1"/>
  <c r="CG36" i="1"/>
  <c r="CE36" i="1"/>
  <c r="CD36" i="1"/>
  <c r="CC36" i="1"/>
  <c r="BZ36" i="1"/>
  <c r="BY36" i="1"/>
  <c r="BH36" i="1"/>
  <c r="BG36" i="1"/>
  <c r="BF36" i="1"/>
  <c r="BD36" i="1"/>
  <c r="BC36" i="1"/>
  <c r="BB36" i="1"/>
  <c r="BA36" i="1"/>
  <c r="AZ36" i="1"/>
  <c r="AY36" i="1"/>
  <c r="AX36" i="1"/>
  <c r="AW36" i="1"/>
  <c r="AV36" i="1"/>
  <c r="AU36" i="1"/>
  <c r="AT36" i="1"/>
  <c r="AQ36" i="1"/>
  <c r="AP36" i="1"/>
  <c r="AO36" i="1"/>
  <c r="AN36" i="1"/>
  <c r="AM36" i="1"/>
  <c r="AL36" i="1"/>
  <c r="AK36" i="1"/>
  <c r="AI36" i="1"/>
  <c r="AH36" i="1"/>
  <c r="AG36" i="1"/>
  <c r="AD36" i="1"/>
  <c r="AC36" i="1"/>
  <c r="T36" i="1"/>
  <c r="P36" i="1"/>
  <c r="O36" i="1"/>
  <c r="J36" i="1"/>
  <c r="G36" i="1"/>
  <c r="F36" i="1"/>
  <c r="D36" i="1"/>
  <c r="B36" i="1"/>
  <c r="A36" i="1"/>
  <c r="CG35" i="1"/>
  <c r="CE35" i="1"/>
  <c r="CD35" i="1"/>
  <c r="CC35" i="1"/>
  <c r="BZ35" i="1"/>
  <c r="BY35" i="1"/>
  <c r="BH35" i="1"/>
  <c r="BG35" i="1"/>
  <c r="BF35" i="1"/>
  <c r="BD35" i="1"/>
  <c r="BC35" i="1"/>
  <c r="BB35" i="1"/>
  <c r="BA35" i="1"/>
  <c r="AZ35" i="1"/>
  <c r="AY35" i="1"/>
  <c r="AX35" i="1"/>
  <c r="AW35" i="1"/>
  <c r="AV35" i="1"/>
  <c r="AU35" i="1"/>
  <c r="AT35" i="1"/>
  <c r="AQ35" i="1"/>
  <c r="AP35" i="1"/>
  <c r="AO35" i="1"/>
  <c r="AN35" i="1"/>
  <c r="AM35" i="1"/>
  <c r="AK35" i="1"/>
  <c r="AI35" i="1"/>
  <c r="AH35" i="1"/>
  <c r="AG35" i="1"/>
  <c r="AD35" i="1"/>
  <c r="AC35" i="1"/>
  <c r="V35" i="1"/>
  <c r="T35" i="1"/>
  <c r="P35" i="1"/>
  <c r="O35" i="1"/>
  <c r="J35" i="1"/>
  <c r="G35" i="1"/>
  <c r="F35" i="1"/>
  <c r="D35" i="1"/>
  <c r="B35" i="1"/>
  <c r="A35" i="1"/>
  <c r="CH34" i="1"/>
  <c r="CF34" i="1"/>
  <c r="CB34" i="1"/>
  <c r="CA34" i="1"/>
  <c r="BZ34" i="1"/>
  <c r="BH34" i="1"/>
  <c r="BG34" i="1"/>
  <c r="BF34" i="1"/>
  <c r="BD34" i="1"/>
  <c r="BC34" i="1"/>
  <c r="BB34" i="1"/>
  <c r="BA34" i="1"/>
  <c r="AZ34" i="1"/>
  <c r="AY34" i="1"/>
  <c r="AX34" i="1"/>
  <c r="AW34" i="1"/>
  <c r="AV34" i="1"/>
  <c r="AU34" i="1"/>
  <c r="AT34" i="1"/>
  <c r="AQ34" i="1"/>
  <c r="AP34" i="1"/>
  <c r="AO34" i="1"/>
  <c r="AN34" i="1"/>
  <c r="AM34" i="1"/>
  <c r="AL34" i="1"/>
  <c r="AJ34" i="1"/>
  <c r="AF34" i="1"/>
  <c r="AE34" i="1"/>
  <c r="AD34" i="1"/>
  <c r="U34" i="1"/>
  <c r="S34" i="1"/>
  <c r="R34" i="1"/>
  <c r="Q34" i="1"/>
  <c r="M34" i="1"/>
  <c r="J34" i="1"/>
  <c r="G34" i="1"/>
  <c r="F34" i="1"/>
  <c r="D34" i="1"/>
  <c r="B34" i="1"/>
  <c r="A34" i="1"/>
  <c r="CG33" i="1"/>
  <c r="CE33" i="1"/>
  <c r="CC33" i="1"/>
  <c r="CB33" i="1"/>
  <c r="CA33" i="1"/>
  <c r="BZ33" i="1"/>
  <c r="BY33" i="1"/>
  <c r="BH33" i="1"/>
  <c r="BG33" i="1"/>
  <c r="BF33" i="1"/>
  <c r="BD33" i="1"/>
  <c r="BC33" i="1"/>
  <c r="BB33" i="1"/>
  <c r="BA33" i="1"/>
  <c r="AZ33" i="1"/>
  <c r="AY33" i="1"/>
  <c r="AX33" i="1"/>
  <c r="AW33" i="1"/>
  <c r="AV33" i="1"/>
  <c r="AU33" i="1"/>
  <c r="AT33" i="1"/>
  <c r="AQ33" i="1"/>
  <c r="AP33" i="1"/>
  <c r="AO33" i="1"/>
  <c r="AN33" i="1"/>
  <c r="AM33" i="1"/>
  <c r="AK33" i="1"/>
  <c r="AI33" i="1"/>
  <c r="AG33" i="1"/>
  <c r="AF33" i="1"/>
  <c r="AE33" i="1"/>
  <c r="AD33" i="1"/>
  <c r="AC33" i="1"/>
  <c r="V33" i="1"/>
  <c r="T33" i="1"/>
  <c r="R33" i="1"/>
  <c r="J33" i="1"/>
  <c r="G33" i="1"/>
  <c r="F33" i="1"/>
  <c r="D33" i="1"/>
  <c r="B33" i="1"/>
  <c r="A33" i="1"/>
  <c r="CG32" i="1"/>
  <c r="CE32" i="1"/>
  <c r="CD32" i="1"/>
  <c r="CC32" i="1"/>
  <c r="BZ32" i="1"/>
  <c r="BY32" i="1"/>
  <c r="BH32" i="1"/>
  <c r="BG32" i="1"/>
  <c r="BF32" i="1"/>
  <c r="BD32" i="1"/>
  <c r="BC32" i="1"/>
  <c r="BB32" i="1"/>
  <c r="BA32" i="1"/>
  <c r="AZ32" i="1"/>
  <c r="AY32" i="1"/>
  <c r="AX32" i="1"/>
  <c r="AW32" i="1"/>
  <c r="AV32" i="1"/>
  <c r="AU32" i="1"/>
  <c r="AT32" i="1"/>
  <c r="AQ32" i="1"/>
  <c r="AP32" i="1"/>
  <c r="AO32" i="1"/>
  <c r="AN32" i="1"/>
  <c r="AM32" i="1"/>
  <c r="AK32" i="1"/>
  <c r="AI32" i="1"/>
  <c r="AH32" i="1"/>
  <c r="AG32" i="1"/>
  <c r="AD32" i="1"/>
  <c r="AC32" i="1"/>
  <c r="V32" i="1"/>
  <c r="T32" i="1"/>
  <c r="P32" i="1"/>
  <c r="O32" i="1"/>
  <c r="J32" i="1"/>
  <c r="G32" i="1"/>
  <c r="F32" i="1"/>
  <c r="D32" i="1"/>
  <c r="B32" i="1"/>
  <c r="A32" i="1"/>
  <c r="CH31" i="1"/>
  <c r="CG31" i="1"/>
  <c r="CF31" i="1"/>
  <c r="CB31" i="1"/>
  <c r="CA31" i="1"/>
  <c r="BZ31" i="1"/>
  <c r="BH31" i="1"/>
  <c r="BG31" i="1"/>
  <c r="BF31" i="1"/>
  <c r="BD31" i="1"/>
  <c r="BC31" i="1"/>
  <c r="BB31" i="1"/>
  <c r="BA31" i="1"/>
  <c r="AZ31" i="1"/>
  <c r="AY31" i="1"/>
  <c r="AX31" i="1"/>
  <c r="AW31" i="1"/>
  <c r="AV31" i="1"/>
  <c r="AU31" i="1"/>
  <c r="AT31" i="1"/>
  <c r="AQ31" i="1"/>
  <c r="AP31" i="1"/>
  <c r="AO31" i="1"/>
  <c r="AN31" i="1"/>
  <c r="AM31" i="1"/>
  <c r="AL31" i="1"/>
  <c r="AK31" i="1"/>
  <c r="AJ31" i="1"/>
  <c r="AF31" i="1"/>
  <c r="AE31" i="1"/>
  <c r="AD31" i="1"/>
  <c r="S31" i="1"/>
  <c r="R31" i="1"/>
  <c r="Q31" i="1"/>
  <c r="M31" i="1"/>
  <c r="J31" i="1"/>
  <c r="G31" i="1"/>
  <c r="F31" i="1"/>
  <c r="D31" i="1"/>
  <c r="B31" i="1"/>
  <c r="A31" i="1"/>
  <c r="CH30" i="1"/>
  <c r="CG30" i="1"/>
  <c r="CE30" i="1"/>
  <c r="CD30" i="1"/>
  <c r="CC30" i="1"/>
  <c r="BZ30" i="1"/>
  <c r="BY30" i="1"/>
  <c r="BH30" i="1"/>
  <c r="BG30" i="1"/>
  <c r="BF30" i="1"/>
  <c r="BD30" i="1"/>
  <c r="BC30" i="1"/>
  <c r="BB30" i="1"/>
  <c r="BA30" i="1"/>
  <c r="AZ30" i="1"/>
  <c r="AY30" i="1"/>
  <c r="AX30" i="1"/>
  <c r="AW30" i="1"/>
  <c r="AV30" i="1"/>
  <c r="AU30" i="1"/>
  <c r="AT30" i="1"/>
  <c r="AQ30" i="1"/>
  <c r="AP30" i="1"/>
  <c r="AO30" i="1"/>
  <c r="AN30" i="1"/>
  <c r="AM30" i="1"/>
  <c r="AL30" i="1"/>
  <c r="AK30" i="1"/>
  <c r="AI30" i="1"/>
  <c r="AH30" i="1"/>
  <c r="AG30" i="1"/>
  <c r="AD30" i="1"/>
  <c r="AC30" i="1"/>
  <c r="T30" i="1"/>
  <c r="P30" i="1"/>
  <c r="O30" i="1"/>
  <c r="L30" i="1"/>
  <c r="J30" i="1"/>
  <c r="G30" i="1"/>
  <c r="F30" i="1"/>
  <c r="D30" i="1"/>
  <c r="B30" i="1"/>
  <c r="A30" i="1"/>
  <c r="CH29" i="1"/>
  <c r="CB29" i="1"/>
  <c r="BZ29" i="1"/>
  <c r="BH29" i="1"/>
  <c r="BG29" i="1"/>
  <c r="BF29" i="1"/>
  <c r="BD29" i="1"/>
  <c r="BC29" i="1"/>
  <c r="BB29" i="1"/>
  <c r="BA29" i="1"/>
  <c r="AZ29" i="1"/>
  <c r="AY29" i="1"/>
  <c r="AX29" i="1"/>
  <c r="AW29" i="1"/>
  <c r="AV29" i="1"/>
  <c r="AU29" i="1"/>
  <c r="AT29" i="1"/>
  <c r="AQ29" i="1"/>
  <c r="AP29" i="1"/>
  <c r="AO29" i="1"/>
  <c r="AN29" i="1"/>
  <c r="AM29" i="1"/>
  <c r="AL29" i="1"/>
  <c r="AF29" i="1"/>
  <c r="AD29" i="1"/>
  <c r="U29" i="1"/>
  <c r="T29" i="1"/>
  <c r="S29" i="1"/>
  <c r="R29" i="1"/>
  <c r="Q29" i="1"/>
  <c r="O29" i="1"/>
  <c r="M29" i="1"/>
  <c r="L29" i="1"/>
  <c r="J29" i="1"/>
  <c r="I29" i="1"/>
  <c r="H29" i="1"/>
  <c r="D29" i="1"/>
  <c r="B29" i="1"/>
  <c r="A29" i="1"/>
  <c r="CF28" i="1"/>
  <c r="CE28" i="1"/>
  <c r="CD28" i="1"/>
  <c r="CC28" i="1"/>
  <c r="CB28" i="1"/>
  <c r="CA28" i="1"/>
  <c r="BZ28" i="1"/>
  <c r="BY28" i="1"/>
  <c r="BH28" i="1"/>
  <c r="BG28" i="1"/>
  <c r="BF28" i="1"/>
  <c r="BD28" i="1"/>
  <c r="BC28" i="1"/>
  <c r="BB28" i="1"/>
  <c r="BA28" i="1"/>
  <c r="AZ28" i="1"/>
  <c r="AY28" i="1"/>
  <c r="AX28" i="1"/>
  <c r="AW28" i="1"/>
  <c r="AV28" i="1"/>
  <c r="AU28" i="1"/>
  <c r="AT28" i="1"/>
  <c r="AQ28" i="1"/>
  <c r="AP28" i="1"/>
  <c r="AO28" i="1"/>
  <c r="AN28" i="1"/>
  <c r="AM28" i="1"/>
  <c r="AJ28" i="1"/>
  <c r="AI28" i="1"/>
  <c r="AH28" i="1"/>
  <c r="AG28" i="1"/>
  <c r="AF28" i="1"/>
  <c r="AE28" i="1"/>
  <c r="AD28" i="1"/>
  <c r="AC28" i="1"/>
  <c r="V28" i="1"/>
  <c r="U28" i="1"/>
  <c r="J28" i="1"/>
  <c r="G28" i="1"/>
  <c r="F28" i="1"/>
  <c r="D28" i="1"/>
  <c r="B28" i="1"/>
  <c r="A28" i="1"/>
  <c r="CF27" i="1"/>
  <c r="CE27" i="1"/>
  <c r="CD27" i="1"/>
  <c r="CC27" i="1"/>
  <c r="CB27" i="1"/>
  <c r="CA27" i="1"/>
  <c r="BZ27" i="1"/>
  <c r="BY27" i="1"/>
  <c r="BH27" i="1"/>
  <c r="BG27" i="1"/>
  <c r="BF27" i="1"/>
  <c r="BD27" i="1"/>
  <c r="BC27" i="1"/>
  <c r="BB27" i="1"/>
  <c r="BA27" i="1"/>
  <c r="AZ27" i="1"/>
  <c r="AY27" i="1"/>
  <c r="AX27" i="1"/>
  <c r="AW27" i="1"/>
  <c r="AV27" i="1"/>
  <c r="AU27" i="1"/>
  <c r="AT27" i="1"/>
  <c r="AQ27" i="1"/>
  <c r="AP27" i="1"/>
  <c r="AO27" i="1"/>
  <c r="AN27" i="1"/>
  <c r="AM27" i="1"/>
  <c r="AJ27" i="1"/>
  <c r="AI27" i="1"/>
  <c r="AH27" i="1"/>
  <c r="AG27" i="1"/>
  <c r="AF27" i="1"/>
  <c r="AE27" i="1"/>
  <c r="AD27" i="1"/>
  <c r="AC27" i="1"/>
  <c r="V27" i="1"/>
  <c r="U27" i="1"/>
  <c r="J27" i="1"/>
  <c r="G27" i="1"/>
  <c r="F27" i="1"/>
  <c r="D27" i="1"/>
  <c r="B27" i="1"/>
  <c r="A27" i="1"/>
  <c r="CH26" i="1"/>
  <c r="CG26" i="1"/>
  <c r="CD26" i="1"/>
  <c r="CC26" i="1"/>
  <c r="BZ26" i="1"/>
  <c r="BY26" i="1"/>
  <c r="BH26" i="1"/>
  <c r="BG26" i="1"/>
  <c r="BF26" i="1"/>
  <c r="BD26" i="1"/>
  <c r="BC26" i="1"/>
  <c r="BB26" i="1"/>
  <c r="BA26" i="1"/>
  <c r="AZ26" i="1"/>
  <c r="AY26" i="1"/>
  <c r="AX26" i="1"/>
  <c r="AW26" i="1"/>
  <c r="AV26" i="1"/>
  <c r="AU26" i="1"/>
  <c r="AT26" i="1"/>
  <c r="AQ26" i="1"/>
  <c r="AP26" i="1"/>
  <c r="AO26" i="1"/>
  <c r="AN26" i="1"/>
  <c r="AM26" i="1"/>
  <c r="AL26" i="1"/>
  <c r="AK26" i="1"/>
  <c r="AH26" i="1"/>
  <c r="AG26" i="1"/>
  <c r="AD26" i="1"/>
  <c r="AC26" i="1"/>
  <c r="T26" i="1"/>
  <c r="S26" i="1"/>
  <c r="P26" i="1"/>
  <c r="O26" i="1"/>
  <c r="J26" i="1"/>
  <c r="G26" i="1"/>
  <c r="F26" i="1"/>
  <c r="D26" i="1"/>
  <c r="B26" i="1"/>
  <c r="A26" i="1"/>
  <c r="CH25" i="1"/>
  <c r="CG25" i="1"/>
  <c r="CE25" i="1"/>
  <c r="CD25" i="1"/>
  <c r="CC25" i="1"/>
  <c r="BZ25" i="1"/>
  <c r="BY25" i="1"/>
  <c r="BH25" i="1"/>
  <c r="BG25" i="1"/>
  <c r="BF25" i="1"/>
  <c r="BD25" i="1"/>
  <c r="BC25" i="1"/>
  <c r="BB25" i="1"/>
  <c r="BA25" i="1"/>
  <c r="AZ25" i="1"/>
  <c r="AY25" i="1"/>
  <c r="AX25" i="1"/>
  <c r="AW25" i="1"/>
  <c r="AV25" i="1"/>
  <c r="AU25" i="1"/>
  <c r="AT25" i="1"/>
  <c r="AQ25" i="1"/>
  <c r="AP25" i="1"/>
  <c r="AO25" i="1"/>
  <c r="AN25" i="1"/>
  <c r="AM25" i="1"/>
  <c r="AL25" i="1"/>
  <c r="AK25" i="1"/>
  <c r="AI25" i="1"/>
  <c r="AH25" i="1"/>
  <c r="AG25" i="1"/>
  <c r="AD25" i="1"/>
  <c r="AC25" i="1"/>
  <c r="T25" i="1"/>
  <c r="P25" i="1"/>
  <c r="O25" i="1"/>
  <c r="J25" i="1"/>
  <c r="G25" i="1"/>
  <c r="F25" i="1"/>
  <c r="D25" i="1"/>
  <c r="B25" i="1"/>
  <c r="A25" i="1"/>
  <c r="CH24" i="1"/>
  <c r="CG24" i="1"/>
  <c r="CF24" i="1"/>
  <c r="CB24" i="1"/>
  <c r="CA24" i="1"/>
  <c r="BZ24" i="1"/>
  <c r="BH24" i="1"/>
  <c r="BG24" i="1"/>
  <c r="BF24" i="1"/>
  <c r="BD24" i="1"/>
  <c r="BC24" i="1"/>
  <c r="BB24" i="1"/>
  <c r="BA24" i="1"/>
  <c r="AZ24" i="1"/>
  <c r="AY24" i="1"/>
  <c r="AX24" i="1"/>
  <c r="AW24" i="1"/>
  <c r="AV24" i="1"/>
  <c r="AU24" i="1"/>
  <c r="AT24" i="1"/>
  <c r="AQ24" i="1"/>
  <c r="AP24" i="1"/>
  <c r="AO24" i="1"/>
  <c r="AN24" i="1"/>
  <c r="AM24" i="1"/>
  <c r="AL24" i="1"/>
  <c r="AK24" i="1"/>
  <c r="AJ24" i="1"/>
  <c r="AF24" i="1"/>
  <c r="AE24" i="1"/>
  <c r="AD24" i="1"/>
  <c r="S24" i="1"/>
  <c r="R24" i="1"/>
  <c r="Q24" i="1"/>
  <c r="M24" i="1"/>
  <c r="J24" i="1"/>
  <c r="G24" i="1"/>
  <c r="F24" i="1"/>
  <c r="D24" i="1"/>
  <c r="B24" i="1"/>
  <c r="A24" i="1"/>
  <c r="CH23" i="1"/>
  <c r="CG23" i="1"/>
  <c r="BZ23" i="1"/>
  <c r="BY23" i="1"/>
  <c r="BH23" i="1"/>
  <c r="BG23" i="1"/>
  <c r="BF23" i="1"/>
  <c r="BD23" i="1"/>
  <c r="BC23" i="1"/>
  <c r="BB23" i="1"/>
  <c r="BA23" i="1"/>
  <c r="AZ23" i="1"/>
  <c r="AY23" i="1"/>
  <c r="AX23" i="1"/>
  <c r="AW23" i="1"/>
  <c r="AV23" i="1"/>
  <c r="AU23" i="1"/>
  <c r="AT23" i="1"/>
  <c r="AQ23" i="1"/>
  <c r="AP23" i="1"/>
  <c r="AO23" i="1"/>
  <c r="AN23" i="1"/>
  <c r="AM23" i="1"/>
  <c r="AL23" i="1"/>
  <c r="AK23" i="1"/>
  <c r="AD23" i="1"/>
  <c r="AC23" i="1"/>
  <c r="T23" i="1"/>
  <c r="S23" i="1"/>
  <c r="R23" i="1"/>
  <c r="Q23" i="1"/>
  <c r="P23" i="1"/>
  <c r="O23" i="1"/>
  <c r="J23" i="1"/>
  <c r="G23" i="1"/>
  <c r="F23" i="1"/>
  <c r="D23" i="1"/>
  <c r="B23" i="1"/>
  <c r="A23" i="1"/>
  <c r="CH22" i="1"/>
  <c r="CG22" i="1"/>
  <c r="CF22" i="1"/>
  <c r="CE22" i="1"/>
  <c r="CB22" i="1"/>
  <c r="CA22" i="1"/>
  <c r="BZ22" i="1"/>
  <c r="BH22" i="1"/>
  <c r="BG22" i="1"/>
  <c r="BF22" i="1"/>
  <c r="BD22" i="1"/>
  <c r="BC22" i="1"/>
  <c r="BB22" i="1"/>
  <c r="BA22" i="1"/>
  <c r="AZ22" i="1"/>
  <c r="AY22" i="1"/>
  <c r="AX22" i="1"/>
  <c r="AW22" i="1"/>
  <c r="AV22" i="1"/>
  <c r="AU22" i="1"/>
  <c r="AT22" i="1"/>
  <c r="AQ22" i="1"/>
  <c r="AP22" i="1"/>
  <c r="AO22" i="1"/>
  <c r="AN22" i="1"/>
  <c r="AM22" i="1"/>
  <c r="AL22" i="1"/>
  <c r="AK22" i="1"/>
  <c r="AJ22" i="1"/>
  <c r="AI22" i="1"/>
  <c r="AF22" i="1"/>
  <c r="AE22" i="1"/>
  <c r="AD22" i="1"/>
  <c r="R22" i="1"/>
  <c r="Q22" i="1"/>
  <c r="M22" i="1"/>
  <c r="J22" i="1"/>
  <c r="G22" i="1"/>
  <c r="F22" i="1"/>
  <c r="D22" i="1"/>
  <c r="B22" i="1"/>
  <c r="A22" i="1"/>
  <c r="CH21" i="1"/>
  <c r="CG21" i="1"/>
  <c r="CF21" i="1"/>
  <c r="CB21" i="1"/>
  <c r="CA21" i="1"/>
  <c r="BZ21" i="1"/>
  <c r="BH21" i="1"/>
  <c r="BG21" i="1"/>
  <c r="BF21" i="1"/>
  <c r="BD21" i="1"/>
  <c r="BC21" i="1"/>
  <c r="BB21" i="1"/>
  <c r="BA21" i="1"/>
  <c r="AZ21" i="1"/>
  <c r="AY21" i="1"/>
  <c r="AX21" i="1"/>
  <c r="AW21" i="1"/>
  <c r="AV21" i="1"/>
  <c r="AU21" i="1"/>
  <c r="AT21" i="1"/>
  <c r="AQ21" i="1"/>
  <c r="AP21" i="1"/>
  <c r="AO21" i="1"/>
  <c r="AN21" i="1"/>
  <c r="AM21" i="1"/>
  <c r="AL21" i="1"/>
  <c r="AK21" i="1"/>
  <c r="AJ21" i="1"/>
  <c r="AF21" i="1"/>
  <c r="AE21" i="1"/>
  <c r="AD21" i="1"/>
  <c r="S21" i="1"/>
  <c r="R21" i="1"/>
  <c r="Q21" i="1"/>
  <c r="M21" i="1"/>
  <c r="J21" i="1"/>
  <c r="G21" i="1"/>
  <c r="F21" i="1"/>
  <c r="D21" i="1"/>
  <c r="B21" i="1"/>
  <c r="A21" i="1"/>
  <c r="CH20" i="1"/>
  <c r="CG20" i="1"/>
  <c r="CF20" i="1"/>
  <c r="CC20" i="1"/>
  <c r="CB20" i="1"/>
  <c r="CA20" i="1"/>
  <c r="BZ20" i="1"/>
  <c r="BH20" i="1"/>
  <c r="BG20" i="1"/>
  <c r="BF20" i="1"/>
  <c r="BD20" i="1"/>
  <c r="BC20" i="1"/>
  <c r="BB20" i="1"/>
  <c r="BA20" i="1"/>
  <c r="AZ20" i="1"/>
  <c r="AY20" i="1"/>
  <c r="AX20" i="1"/>
  <c r="AW20" i="1"/>
  <c r="AV20" i="1"/>
  <c r="AU20" i="1"/>
  <c r="AT20" i="1"/>
  <c r="AQ20" i="1"/>
  <c r="AP20" i="1"/>
  <c r="AO20" i="1"/>
  <c r="AN20" i="1"/>
  <c r="AM20" i="1"/>
  <c r="AL20" i="1"/>
  <c r="AK20" i="1"/>
  <c r="AJ20" i="1"/>
  <c r="AG20" i="1"/>
  <c r="AF20" i="1"/>
  <c r="AE20" i="1"/>
  <c r="AD20" i="1"/>
  <c r="S20" i="1"/>
  <c r="R20" i="1"/>
  <c r="M20" i="1"/>
  <c r="J20" i="1"/>
  <c r="G20" i="1"/>
  <c r="F20" i="1"/>
  <c r="D20" i="1"/>
  <c r="B20" i="1"/>
  <c r="A20" i="1"/>
  <c r="CH19" i="1"/>
  <c r="CG19" i="1"/>
  <c r="CE19" i="1"/>
  <c r="CD19" i="1"/>
  <c r="CC19" i="1"/>
  <c r="BZ19" i="1"/>
  <c r="BY19" i="1"/>
  <c r="BH19" i="1"/>
  <c r="BG19" i="1"/>
  <c r="BF19" i="1"/>
  <c r="BD19" i="1"/>
  <c r="BC19" i="1"/>
  <c r="BB19" i="1"/>
  <c r="BA19" i="1"/>
  <c r="AZ19" i="1"/>
  <c r="AY19" i="1"/>
  <c r="AX19" i="1"/>
  <c r="AW19" i="1"/>
  <c r="AV19" i="1"/>
  <c r="AU19" i="1"/>
  <c r="AT19" i="1"/>
  <c r="AQ19" i="1"/>
  <c r="AP19" i="1"/>
  <c r="AO19" i="1"/>
  <c r="AN19" i="1"/>
  <c r="AM19" i="1"/>
  <c r="AL19" i="1"/>
  <c r="AK19" i="1"/>
  <c r="AI19" i="1"/>
  <c r="AH19" i="1"/>
  <c r="AG19" i="1"/>
  <c r="AD19" i="1"/>
  <c r="AC19" i="1"/>
  <c r="T19" i="1"/>
  <c r="P19" i="1"/>
  <c r="O19" i="1"/>
  <c r="L19" i="1"/>
  <c r="J19" i="1"/>
  <c r="G19" i="1"/>
  <c r="F19" i="1"/>
  <c r="B19" i="1"/>
  <c r="A19" i="1"/>
  <c r="CH18" i="1"/>
  <c r="CG18" i="1"/>
  <c r="CF18" i="1"/>
  <c r="CE18" i="1"/>
  <c r="CD18" i="1"/>
  <c r="CC18" i="1"/>
  <c r="CB18" i="1"/>
  <c r="CA18" i="1"/>
  <c r="BZ18" i="1"/>
  <c r="BY18" i="1"/>
  <c r="BH18" i="1"/>
  <c r="BG18" i="1"/>
  <c r="BF18" i="1"/>
  <c r="BD18" i="1"/>
  <c r="BC18" i="1"/>
  <c r="BB18" i="1"/>
  <c r="BA18" i="1"/>
  <c r="AZ18" i="1"/>
  <c r="AY18" i="1"/>
  <c r="AX18" i="1"/>
  <c r="AW18" i="1"/>
  <c r="AV18" i="1"/>
  <c r="AU18" i="1"/>
  <c r="AT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L18" i="1"/>
  <c r="J18" i="1"/>
  <c r="G18" i="1"/>
  <c r="F18" i="1"/>
  <c r="D18" i="1"/>
  <c r="B18" i="1"/>
  <c r="A18" i="1"/>
  <c r="CH17" i="1"/>
  <c r="CG17" i="1"/>
  <c r="BZ17" i="1"/>
  <c r="BH17" i="1"/>
  <c r="BG17" i="1"/>
  <c r="BF17" i="1"/>
  <c r="BD17" i="1"/>
  <c r="BC17" i="1"/>
  <c r="BB17" i="1"/>
  <c r="BA17" i="1"/>
  <c r="AZ17" i="1"/>
  <c r="AY17" i="1"/>
  <c r="AX17" i="1"/>
  <c r="AW17" i="1"/>
  <c r="AV17" i="1"/>
  <c r="AU17" i="1"/>
  <c r="AT17" i="1"/>
  <c r="AQ17" i="1"/>
  <c r="AP17" i="1"/>
  <c r="AO17" i="1"/>
  <c r="AN17" i="1"/>
  <c r="AM17" i="1"/>
  <c r="AL17" i="1"/>
  <c r="AK17" i="1"/>
  <c r="AD17" i="1"/>
  <c r="T17" i="1"/>
  <c r="S17" i="1"/>
  <c r="R17" i="1"/>
  <c r="Q17" i="1"/>
  <c r="P17" i="1"/>
  <c r="O17" i="1"/>
  <c r="M17" i="1"/>
  <c r="J17" i="1"/>
  <c r="G17" i="1"/>
  <c r="F17" i="1"/>
  <c r="D17" i="1"/>
  <c r="B17" i="1"/>
  <c r="A17" i="1"/>
  <c r="CH16" i="1"/>
  <c r="CG16" i="1"/>
  <c r="CF16" i="1"/>
  <c r="CC16" i="1"/>
  <c r="CB16" i="1"/>
  <c r="CA16" i="1"/>
  <c r="BZ16" i="1"/>
  <c r="BY16" i="1"/>
  <c r="BH16" i="1"/>
  <c r="BG16" i="1"/>
  <c r="BF16" i="1"/>
  <c r="BD16" i="1"/>
  <c r="BC16" i="1"/>
  <c r="BB16" i="1"/>
  <c r="BA16" i="1"/>
  <c r="AZ16" i="1"/>
  <c r="AY16" i="1"/>
  <c r="AX16" i="1"/>
  <c r="AW16" i="1"/>
  <c r="AV16" i="1"/>
  <c r="AU16" i="1"/>
  <c r="AT16" i="1"/>
  <c r="AQ16" i="1"/>
  <c r="AP16" i="1"/>
  <c r="AO16" i="1"/>
  <c r="AN16" i="1"/>
  <c r="AM16" i="1"/>
  <c r="AL16" i="1"/>
  <c r="AK16" i="1"/>
  <c r="AJ16" i="1"/>
  <c r="AG16" i="1"/>
  <c r="AF16" i="1"/>
  <c r="AE16" i="1"/>
  <c r="AD16" i="1"/>
  <c r="AC16" i="1"/>
  <c r="S16" i="1"/>
  <c r="R16" i="1"/>
  <c r="J16" i="1"/>
  <c r="G16" i="1"/>
  <c r="F16" i="1"/>
  <c r="D16" i="1"/>
  <c r="B16" i="1"/>
  <c r="A16" i="1"/>
  <c r="CH15" i="1"/>
  <c r="CG15" i="1"/>
  <c r="CE15" i="1"/>
  <c r="CD15" i="1"/>
  <c r="CC15" i="1"/>
  <c r="BZ15" i="1"/>
  <c r="BY15" i="1"/>
  <c r="BH15" i="1"/>
  <c r="BG15" i="1"/>
  <c r="BF15" i="1"/>
  <c r="BD15" i="1"/>
  <c r="BC15" i="1"/>
  <c r="BB15" i="1"/>
  <c r="BA15" i="1"/>
  <c r="AZ15" i="1"/>
  <c r="AY15" i="1"/>
  <c r="AX15" i="1"/>
  <c r="AW15" i="1"/>
  <c r="AV15" i="1"/>
  <c r="AU15" i="1"/>
  <c r="AT15" i="1"/>
  <c r="AQ15" i="1"/>
  <c r="AP15" i="1"/>
  <c r="AO15" i="1"/>
  <c r="AN15" i="1"/>
  <c r="AM15" i="1"/>
  <c r="AL15" i="1"/>
  <c r="AK15" i="1"/>
  <c r="AI15" i="1"/>
  <c r="AH15" i="1"/>
  <c r="AG15" i="1"/>
  <c r="AD15" i="1"/>
  <c r="AC15" i="1"/>
  <c r="T15" i="1"/>
  <c r="P15" i="1"/>
  <c r="O15" i="1"/>
  <c r="J15" i="1"/>
  <c r="G15" i="1"/>
  <c r="F15" i="1"/>
  <c r="D15" i="1"/>
  <c r="B15" i="1"/>
  <c r="A15" i="1"/>
  <c r="CH14" i="1"/>
  <c r="CG14" i="1"/>
  <c r="CE14" i="1"/>
  <c r="CD14" i="1"/>
  <c r="CC14" i="1"/>
  <c r="BZ14" i="1"/>
  <c r="BY14" i="1"/>
  <c r="BH14" i="1"/>
  <c r="BG14" i="1"/>
  <c r="BF14" i="1"/>
  <c r="BD14" i="1"/>
  <c r="BC14" i="1"/>
  <c r="BB14" i="1"/>
  <c r="BA14" i="1"/>
  <c r="AZ14" i="1"/>
  <c r="AY14" i="1"/>
  <c r="AX14" i="1"/>
  <c r="AW14" i="1"/>
  <c r="AV14" i="1"/>
  <c r="AU14" i="1"/>
  <c r="AT14" i="1"/>
  <c r="AQ14" i="1"/>
  <c r="AP14" i="1"/>
  <c r="AO14" i="1"/>
  <c r="AN14" i="1"/>
  <c r="AM14" i="1"/>
  <c r="AL14" i="1"/>
  <c r="AK14" i="1"/>
  <c r="AI14" i="1"/>
  <c r="AH14" i="1"/>
  <c r="AG14" i="1"/>
  <c r="AD14" i="1"/>
  <c r="AC14" i="1"/>
  <c r="T14" i="1"/>
  <c r="P14" i="1"/>
  <c r="O14" i="1"/>
  <c r="J14" i="1"/>
  <c r="G14" i="1"/>
  <c r="F14" i="1"/>
  <c r="D14" i="1"/>
  <c r="B14" i="1"/>
  <c r="A14" i="1"/>
  <c r="CH13" i="1"/>
  <c r="CG13" i="1"/>
  <c r="CF13" i="1"/>
  <c r="CB13" i="1"/>
  <c r="CA13" i="1"/>
  <c r="BZ13" i="1"/>
  <c r="BH13" i="1"/>
  <c r="BG13" i="1"/>
  <c r="BF13" i="1"/>
  <c r="BD13" i="1"/>
  <c r="BC13" i="1"/>
  <c r="BB13" i="1"/>
  <c r="BA13" i="1"/>
  <c r="AZ13" i="1"/>
  <c r="AY13" i="1"/>
  <c r="AX13" i="1"/>
  <c r="AW13" i="1"/>
  <c r="AV13" i="1"/>
  <c r="AU13" i="1"/>
  <c r="AT13" i="1"/>
  <c r="AQ13" i="1"/>
  <c r="AP13" i="1"/>
  <c r="AO13" i="1"/>
  <c r="AN13" i="1"/>
  <c r="AM13" i="1"/>
  <c r="AL13" i="1"/>
  <c r="AK13" i="1"/>
  <c r="AJ13" i="1"/>
  <c r="AF13" i="1"/>
  <c r="AE13" i="1"/>
  <c r="AD13" i="1"/>
  <c r="S13" i="1"/>
  <c r="R13" i="1"/>
  <c r="Q13" i="1"/>
  <c r="M13" i="1"/>
  <c r="J13" i="1"/>
  <c r="G13" i="1"/>
  <c r="F13" i="1"/>
  <c r="D13" i="1"/>
  <c r="B13" i="1"/>
  <c r="A13" i="1"/>
  <c r="CH12" i="1"/>
  <c r="CG12" i="1"/>
  <c r="CF12" i="1"/>
  <c r="CB12" i="1"/>
  <c r="CA12" i="1"/>
  <c r="BZ12" i="1"/>
  <c r="BH12" i="1"/>
  <c r="BG12" i="1"/>
  <c r="BF12" i="1"/>
  <c r="BD12" i="1"/>
  <c r="BC12" i="1"/>
  <c r="BB12" i="1"/>
  <c r="BA12" i="1"/>
  <c r="AZ12" i="1"/>
  <c r="AY12" i="1"/>
  <c r="AX12" i="1"/>
  <c r="AW12" i="1"/>
  <c r="AV12" i="1"/>
  <c r="AU12" i="1"/>
  <c r="AT12" i="1"/>
  <c r="AQ12" i="1"/>
  <c r="AP12" i="1"/>
  <c r="AO12" i="1"/>
  <c r="AN12" i="1"/>
  <c r="AM12" i="1"/>
  <c r="AL12" i="1"/>
  <c r="AK12" i="1"/>
  <c r="AJ12" i="1"/>
  <c r="AF12" i="1"/>
  <c r="AE12" i="1"/>
  <c r="AD12" i="1"/>
  <c r="S12" i="1"/>
  <c r="R12" i="1"/>
  <c r="Q12" i="1"/>
  <c r="M12" i="1"/>
  <c r="J12" i="1"/>
  <c r="G12" i="1"/>
  <c r="F12" i="1"/>
  <c r="D12" i="1"/>
  <c r="B12" i="1"/>
  <c r="A12" i="1"/>
  <c r="CH11" i="1"/>
  <c r="CG11" i="1"/>
  <c r="CE11" i="1"/>
  <c r="CD11" i="1"/>
  <c r="CC11" i="1"/>
  <c r="BZ11" i="1"/>
  <c r="BY11" i="1"/>
  <c r="BH11" i="1"/>
  <c r="BG11" i="1"/>
  <c r="BF11" i="1"/>
  <c r="BD11" i="1"/>
  <c r="BC11" i="1"/>
  <c r="BB11" i="1"/>
  <c r="BA11" i="1"/>
  <c r="AZ11" i="1"/>
  <c r="AY11" i="1"/>
  <c r="AX11" i="1"/>
  <c r="AW11" i="1"/>
  <c r="AV11" i="1"/>
  <c r="AU11" i="1"/>
  <c r="AT11" i="1"/>
  <c r="AQ11" i="1"/>
  <c r="AP11" i="1"/>
  <c r="AO11" i="1"/>
  <c r="AN11" i="1"/>
  <c r="AM11" i="1"/>
  <c r="AL11" i="1"/>
  <c r="AK11" i="1"/>
  <c r="AI11" i="1"/>
  <c r="AH11" i="1"/>
  <c r="AG11" i="1"/>
  <c r="AD11" i="1"/>
  <c r="AC11" i="1"/>
  <c r="T11" i="1"/>
  <c r="P11" i="1"/>
  <c r="O11" i="1"/>
  <c r="J11" i="1"/>
  <c r="G11" i="1"/>
  <c r="F11" i="1"/>
  <c r="D11" i="1"/>
  <c r="B11" i="1"/>
  <c r="A11" i="1"/>
  <c r="CH10" i="1"/>
  <c r="CG10" i="1"/>
  <c r="CF10" i="1"/>
  <c r="CE10" i="1"/>
  <c r="CB10" i="1"/>
  <c r="CA10" i="1"/>
  <c r="BZ10" i="1"/>
  <c r="BH10" i="1"/>
  <c r="BG10" i="1"/>
  <c r="BF10" i="1"/>
  <c r="BD10" i="1"/>
  <c r="BC10" i="1"/>
  <c r="BB10" i="1"/>
  <c r="BA10" i="1"/>
  <c r="AZ10" i="1"/>
  <c r="AY10" i="1"/>
  <c r="AX10" i="1"/>
  <c r="AW10" i="1"/>
  <c r="AV10" i="1"/>
  <c r="AU10" i="1"/>
  <c r="AT10" i="1"/>
  <c r="AQ10" i="1"/>
  <c r="AP10" i="1"/>
  <c r="AO10" i="1"/>
  <c r="AN10" i="1"/>
  <c r="AM10" i="1"/>
  <c r="AL10" i="1"/>
  <c r="AK10" i="1"/>
  <c r="AJ10" i="1"/>
  <c r="AI10" i="1"/>
  <c r="AF10" i="1"/>
  <c r="AE10" i="1"/>
  <c r="AD10" i="1"/>
  <c r="R10" i="1"/>
  <c r="Q10" i="1"/>
  <c r="M10" i="1"/>
  <c r="J10" i="1"/>
  <c r="G10" i="1"/>
  <c r="F10" i="1"/>
  <c r="D10" i="1"/>
  <c r="B10" i="1"/>
  <c r="A10" i="1"/>
  <c r="CH9" i="1"/>
  <c r="CG9" i="1"/>
  <c r="CF9" i="1"/>
  <c r="CB9" i="1"/>
  <c r="BZ9" i="1"/>
  <c r="BY9" i="1"/>
  <c r="BH9" i="1"/>
  <c r="BG9" i="1"/>
  <c r="BF9" i="1"/>
  <c r="BD9" i="1"/>
  <c r="BC9" i="1"/>
  <c r="BB9" i="1"/>
  <c r="BA9" i="1"/>
  <c r="AZ9" i="1"/>
  <c r="AY9" i="1"/>
  <c r="AX9" i="1"/>
  <c r="AW9" i="1"/>
  <c r="AV9" i="1"/>
  <c r="AU9" i="1"/>
  <c r="AT9" i="1"/>
  <c r="AQ9" i="1"/>
  <c r="AP9" i="1"/>
  <c r="AO9" i="1"/>
  <c r="AN9" i="1"/>
  <c r="AM9" i="1"/>
  <c r="AL9" i="1"/>
  <c r="AK9" i="1"/>
  <c r="AJ9" i="1"/>
  <c r="AF9" i="1"/>
  <c r="AD9" i="1"/>
  <c r="AC9" i="1"/>
  <c r="S9" i="1"/>
  <c r="R9" i="1"/>
  <c r="Q9" i="1"/>
  <c r="O9" i="1"/>
  <c r="J9" i="1"/>
  <c r="G9" i="1"/>
  <c r="F9" i="1"/>
  <c r="D9" i="1"/>
  <c r="B9" i="1"/>
  <c r="A9" i="1"/>
  <c r="CH8" i="1"/>
  <c r="CG8" i="1"/>
  <c r="CF8" i="1"/>
  <c r="CB8" i="1"/>
  <c r="CA8" i="1"/>
  <c r="BZ8" i="1"/>
  <c r="BH8" i="1"/>
  <c r="BG8" i="1"/>
  <c r="BF8" i="1"/>
  <c r="BD8" i="1"/>
  <c r="BC8" i="1"/>
  <c r="BB8" i="1"/>
  <c r="BA8" i="1"/>
  <c r="AZ8" i="1"/>
  <c r="AY8" i="1"/>
  <c r="AX8" i="1"/>
  <c r="AW8" i="1"/>
  <c r="AV8" i="1"/>
  <c r="AU8" i="1"/>
  <c r="AT8" i="1"/>
  <c r="AQ8" i="1"/>
  <c r="AP8" i="1"/>
  <c r="AO8" i="1"/>
  <c r="AN8" i="1"/>
  <c r="AM8" i="1"/>
  <c r="AL8" i="1"/>
  <c r="AK8" i="1"/>
  <c r="AJ8" i="1"/>
  <c r="AF8" i="1"/>
  <c r="AE8" i="1"/>
  <c r="AD8" i="1"/>
  <c r="S8" i="1"/>
  <c r="R8" i="1"/>
  <c r="Q8" i="1"/>
  <c r="M8" i="1"/>
  <c r="J8" i="1"/>
  <c r="G8" i="1"/>
  <c r="F8" i="1"/>
  <c r="D8" i="1"/>
  <c r="B8" i="1"/>
  <c r="A8" i="1"/>
  <c r="CH7" i="1"/>
  <c r="CG7" i="1"/>
  <c r="CF7" i="1"/>
  <c r="CB7" i="1"/>
  <c r="CA7" i="1"/>
  <c r="BZ7" i="1"/>
  <c r="BH7" i="1"/>
  <c r="BG7" i="1"/>
  <c r="BF7" i="1"/>
  <c r="BD7" i="1"/>
  <c r="BC7" i="1"/>
  <c r="BB7" i="1"/>
  <c r="BA7" i="1"/>
  <c r="AZ7" i="1"/>
  <c r="AY7" i="1"/>
  <c r="AX7" i="1"/>
  <c r="AW7" i="1"/>
  <c r="AV7" i="1"/>
  <c r="AU7" i="1"/>
  <c r="AT7" i="1"/>
  <c r="AQ7" i="1"/>
  <c r="AP7" i="1"/>
  <c r="AO7" i="1"/>
  <c r="AN7" i="1"/>
  <c r="AM7" i="1"/>
  <c r="AL7" i="1"/>
  <c r="AK7" i="1"/>
  <c r="AJ7" i="1"/>
  <c r="AF7" i="1"/>
  <c r="AE7" i="1"/>
  <c r="AD7" i="1"/>
  <c r="S7" i="1"/>
  <c r="R7" i="1"/>
  <c r="Q7" i="1"/>
  <c r="M7" i="1"/>
  <c r="J7" i="1"/>
  <c r="E7" i="1"/>
  <c r="B7" i="1"/>
  <c r="A7" i="1"/>
  <c r="CH6" i="1"/>
  <c r="CG6" i="1"/>
  <c r="CE6" i="1"/>
  <c r="CD6" i="1"/>
  <c r="CC6" i="1"/>
  <c r="BZ6" i="1"/>
  <c r="BY6" i="1"/>
  <c r="BH6" i="1"/>
  <c r="BG6" i="1"/>
  <c r="BF6" i="1"/>
  <c r="BD6" i="1"/>
  <c r="BC6" i="1"/>
  <c r="BB6" i="1"/>
  <c r="BA6" i="1"/>
  <c r="AZ6" i="1"/>
  <c r="AY6" i="1"/>
  <c r="AX6" i="1"/>
  <c r="AW6" i="1"/>
  <c r="AV6" i="1"/>
  <c r="AU6" i="1"/>
  <c r="AT6" i="1"/>
  <c r="AQ6" i="1"/>
  <c r="AP6" i="1"/>
  <c r="AO6" i="1"/>
  <c r="AN6" i="1"/>
  <c r="AM6" i="1"/>
  <c r="AL6" i="1"/>
  <c r="AK6" i="1"/>
  <c r="AI6" i="1"/>
  <c r="AH6" i="1"/>
  <c r="AG6" i="1"/>
  <c r="AD6" i="1"/>
  <c r="AC6" i="1"/>
  <c r="T6" i="1"/>
  <c r="P6" i="1"/>
  <c r="O6" i="1"/>
  <c r="J6" i="1"/>
  <c r="G6" i="1"/>
  <c r="F6" i="1"/>
  <c r="D6" i="1"/>
  <c r="B6" i="1"/>
  <c r="A6" i="1"/>
  <c r="CH5" i="1"/>
  <c r="CG5" i="1"/>
  <c r="CE5" i="1"/>
  <c r="CD5" i="1"/>
  <c r="CC5" i="1"/>
  <c r="BZ5" i="1"/>
  <c r="BY5" i="1"/>
  <c r="BH5" i="1"/>
  <c r="BG5" i="1"/>
  <c r="BF5" i="1"/>
  <c r="BD5" i="1"/>
  <c r="BC5" i="1"/>
  <c r="BB5" i="1"/>
  <c r="BA5" i="1"/>
  <c r="AZ5" i="1"/>
  <c r="AY5" i="1"/>
  <c r="AX5" i="1"/>
  <c r="AW5" i="1"/>
  <c r="AV5" i="1"/>
  <c r="AU5" i="1"/>
  <c r="AT5" i="1"/>
  <c r="AQ5" i="1"/>
  <c r="AP5" i="1"/>
  <c r="AO5" i="1"/>
  <c r="AN5" i="1"/>
  <c r="AM5" i="1"/>
  <c r="AL5" i="1"/>
  <c r="AK5" i="1"/>
  <c r="AI5" i="1"/>
  <c r="AH5" i="1"/>
  <c r="AG5" i="1"/>
  <c r="AD5" i="1"/>
  <c r="AC5" i="1"/>
  <c r="T5" i="1"/>
  <c r="P5" i="1"/>
  <c r="O5" i="1"/>
  <c r="J5" i="1"/>
  <c r="G5" i="1"/>
  <c r="F5" i="1"/>
  <c r="D5" i="1"/>
  <c r="B5" i="1"/>
  <c r="A5" i="1"/>
  <c r="CH4" i="1"/>
  <c r="CG4" i="1"/>
  <c r="CE4" i="1"/>
  <c r="CD4" i="1"/>
  <c r="CC4" i="1"/>
  <c r="BZ4" i="1"/>
  <c r="BY4" i="1"/>
  <c r="BH4" i="1"/>
  <c r="BG4" i="1"/>
  <c r="BF4" i="1"/>
  <c r="BD4" i="1"/>
  <c r="BC4" i="1"/>
  <c r="BB4" i="1"/>
  <c r="BA4" i="1"/>
  <c r="AZ4" i="1"/>
  <c r="AY4" i="1"/>
  <c r="AX4" i="1"/>
  <c r="AW4" i="1"/>
  <c r="AV4" i="1"/>
  <c r="AU4" i="1"/>
  <c r="AT4" i="1"/>
  <c r="AQ4" i="1"/>
  <c r="AP4" i="1"/>
  <c r="AO4" i="1"/>
  <c r="AN4" i="1"/>
  <c r="AM4" i="1"/>
  <c r="AL4" i="1"/>
  <c r="AK4" i="1"/>
  <c r="AI4" i="1"/>
  <c r="AH4" i="1"/>
  <c r="AG4" i="1"/>
  <c r="AD4" i="1"/>
  <c r="AC4" i="1"/>
  <c r="T4" i="1"/>
  <c r="P4" i="1"/>
  <c r="O4" i="1"/>
  <c r="J4" i="1"/>
  <c r="G4" i="1"/>
  <c r="F4" i="1"/>
  <c r="D4" i="1"/>
  <c r="B4" i="1"/>
  <c r="A4" i="1"/>
  <c r="CH3" i="1"/>
  <c r="CG3" i="1"/>
  <c r="CF3" i="1"/>
  <c r="CB3" i="1"/>
  <c r="CA3" i="1"/>
  <c r="BZ3" i="1"/>
  <c r="BH3" i="1"/>
  <c r="BG3" i="1"/>
  <c r="BF3" i="1"/>
  <c r="BD3" i="1"/>
  <c r="BC3" i="1"/>
  <c r="BB3" i="1"/>
  <c r="BA3" i="1"/>
  <c r="AZ3" i="1"/>
  <c r="AY3" i="1"/>
  <c r="AX3" i="1"/>
  <c r="AW3" i="1"/>
  <c r="AV3" i="1"/>
  <c r="AU3" i="1"/>
  <c r="AT3" i="1"/>
  <c r="AQ3" i="1"/>
  <c r="AP3" i="1"/>
  <c r="AO3" i="1"/>
  <c r="AN3" i="1"/>
  <c r="AM3" i="1"/>
  <c r="AL3" i="1"/>
  <c r="AK3" i="1"/>
  <c r="AJ3" i="1"/>
  <c r="AF3" i="1"/>
  <c r="AE3" i="1"/>
  <c r="AD3" i="1"/>
  <c r="S3" i="1"/>
  <c r="R3" i="1"/>
  <c r="Q3" i="1"/>
  <c r="M3" i="1"/>
  <c r="J3" i="1"/>
  <c r="G3" i="1"/>
  <c r="F3" i="1"/>
  <c r="D3" i="1"/>
  <c r="B3" i="1"/>
  <c r="A3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Q2" i="1"/>
  <c r="AP2" i="1"/>
  <c r="Y2" i="1"/>
  <c r="X2" i="1"/>
  <c r="W2" i="1"/>
  <c r="V2" i="1"/>
  <c r="U2" i="1"/>
  <c r="T2" i="1"/>
  <c r="S2" i="1"/>
  <c r="R2" i="1"/>
  <c r="Q2" i="1"/>
  <c r="P2" i="1"/>
  <c r="O2" i="1"/>
  <c r="N2" i="1"/>
  <c r="M2" i="1"/>
  <c r="J2" i="1"/>
  <c r="G2" i="1"/>
  <c r="F2" i="1"/>
  <c r="D2" i="1"/>
  <c r="B2" i="1"/>
  <c r="A2" i="1"/>
  <c r="CA51" i="1" l="1"/>
  <c r="CE161" i="1"/>
  <c r="CF51" i="1"/>
  <c r="CJ161" i="1"/>
  <c r="CC161" i="1"/>
  <c r="CB51" i="1"/>
  <c r="CB161" i="1"/>
  <c r="BZ161" i="1"/>
  <c r="BX623" i="2"/>
  <c r="BX621" i="2"/>
  <c r="BX613" i="2"/>
  <c r="BX608" i="2"/>
  <c r="BX605" i="2"/>
  <c r="BX596" i="2"/>
  <c r="BX595" i="2"/>
  <c r="BX593" i="2"/>
  <c r="BX590" i="2"/>
  <c r="BX587" i="2"/>
  <c r="BX582" i="2"/>
  <c r="BX573" i="2"/>
  <c r="BX568" i="2"/>
  <c r="BX552" i="2"/>
  <c r="BX547" i="2"/>
  <c r="BX893" i="1"/>
  <c r="BX882" i="1"/>
  <c r="BX858" i="1"/>
  <c r="BX826" i="1"/>
  <c r="BX798" i="1"/>
  <c r="BX789" i="1"/>
  <c r="BX763" i="1"/>
  <c r="BX759" i="1"/>
  <c r="BX753" i="1"/>
  <c r="BX741" i="1"/>
  <c r="BX731" i="1"/>
  <c r="BX726" i="1"/>
  <c r="BX721" i="1"/>
  <c r="BX718" i="1"/>
  <c r="BX713" i="1"/>
  <c r="BX704" i="1"/>
  <c r="BX694" i="1"/>
  <c r="BX689" i="1"/>
  <c r="BX683" i="1"/>
  <c r="BX667" i="2"/>
  <c r="BX661" i="2"/>
  <c r="BX660" i="2"/>
  <c r="BX652" i="2"/>
  <c r="BX643" i="2"/>
  <c r="BX629" i="2"/>
  <c r="BX626" i="2"/>
  <c r="BX625" i="2"/>
  <c r="BX617" i="2"/>
  <c r="BX601" i="2"/>
  <c r="BX600" i="2"/>
  <c r="BX599" i="2"/>
  <c r="BX594" i="2"/>
  <c r="BX588" i="2"/>
  <c r="BX562" i="2"/>
  <c r="BX560" i="2"/>
  <c r="BX557" i="2"/>
  <c r="BX554" i="2"/>
  <c r="BX546" i="2"/>
  <c r="BX537" i="2"/>
  <c r="BX891" i="1"/>
  <c r="BX879" i="1"/>
  <c r="BX870" i="1"/>
  <c r="BX859" i="1"/>
  <c r="BX856" i="1"/>
  <c r="BX853" i="1"/>
  <c r="BX850" i="1"/>
  <c r="BX832" i="1"/>
  <c r="BX790" i="1"/>
  <c r="BX785" i="1"/>
  <c r="BX782" i="1"/>
  <c r="BX772" i="1"/>
  <c r="BX770" i="1"/>
  <c r="BX758" i="1"/>
  <c r="BX757" i="1"/>
  <c r="BX752" i="1"/>
  <c r="BX746" i="1"/>
  <c r="BX739" i="1"/>
  <c r="BX735" i="1"/>
  <c r="BX733" i="1"/>
  <c r="BX716" i="1"/>
  <c r="BX712" i="1"/>
  <c r="BX703" i="1"/>
  <c r="BX904" i="2"/>
  <c r="BX903" i="2"/>
  <c r="BX900" i="2"/>
  <c r="BX895" i="2"/>
  <c r="BX882" i="2"/>
  <c r="BX881" i="2"/>
  <c r="BX880" i="2"/>
  <c r="BX875" i="2"/>
  <c r="BX865" i="2"/>
  <c r="BX862" i="2"/>
  <c r="BX856" i="2"/>
  <c r="BX855" i="2"/>
  <c r="BX854" i="2"/>
  <c r="BX849" i="2"/>
  <c r="BX846" i="2"/>
  <c r="BX844" i="2"/>
  <c r="BX843" i="2"/>
  <c r="BX842" i="2"/>
  <c r="BX760" i="2"/>
  <c r="BX759" i="2"/>
  <c r="BX757" i="2"/>
  <c r="BX751" i="2"/>
  <c r="BX746" i="2"/>
  <c r="BX745" i="2"/>
  <c r="BX743" i="2"/>
  <c r="BX742" i="2"/>
  <c r="BX734" i="2"/>
  <c r="BX732" i="2"/>
  <c r="BX730" i="2"/>
  <c r="BX726" i="2"/>
  <c r="BX724" i="2"/>
  <c r="BX723" i="2"/>
  <c r="BX722" i="2"/>
  <c r="BX717" i="2"/>
  <c r="BX715" i="2"/>
  <c r="BX701" i="2"/>
  <c r="BX699" i="2"/>
  <c r="BX692" i="2"/>
  <c r="BX681" i="2"/>
  <c r="BX678" i="2"/>
  <c r="BX676" i="2"/>
  <c r="BX670" i="2"/>
  <c r="BX669" i="2"/>
  <c r="BX668" i="2"/>
  <c r="BX663" i="2"/>
  <c r="BX662" i="2"/>
  <c r="BX659" i="2"/>
  <c r="BX658" i="2"/>
  <c r="BX656" i="2"/>
  <c r="BX648" i="2"/>
  <c r="BX646" i="2"/>
  <c r="BX645" i="2"/>
  <c r="BX644" i="2"/>
  <c r="BX642" i="2"/>
  <c r="BX640" i="2"/>
  <c r="BX633" i="2"/>
  <c r="BX630" i="2"/>
  <c r="BX622" i="2"/>
  <c r="BX619" i="2"/>
  <c r="BX614" i="2"/>
  <c r="BX611" i="2"/>
  <c r="BX607" i="2"/>
  <c r="BX604" i="2"/>
  <c r="BX598" i="2"/>
  <c r="BX597" i="2"/>
  <c r="BX586" i="2"/>
  <c r="BX584" i="2"/>
  <c r="BX583" i="2"/>
  <c r="BX580" i="2"/>
  <c r="BX578" i="2"/>
  <c r="BX577" i="2"/>
  <c r="BX576" i="2"/>
  <c r="BX572" i="2"/>
  <c r="BX549" i="2"/>
  <c r="BX545" i="2"/>
  <c r="BX541" i="2"/>
  <c r="BX540" i="2"/>
  <c r="BX539" i="2"/>
  <c r="BX906" i="1"/>
  <c r="BX905" i="1"/>
  <c r="BX884" i="1"/>
  <c r="BX876" i="1"/>
  <c r="BX875" i="1"/>
  <c r="BX874" i="1"/>
  <c r="BX873" i="1"/>
  <c r="BX865" i="1"/>
  <c r="BX840" i="1"/>
  <c r="BX837" i="1"/>
  <c r="BX799" i="1"/>
  <c r="BX788" i="1"/>
  <c r="BX774" i="1"/>
  <c r="BX769" i="1"/>
  <c r="BX765" i="1"/>
  <c r="BX740" i="1"/>
  <c r="BX732" i="1"/>
  <c r="BX723" i="1"/>
  <c r="BX720" i="1"/>
  <c r="BX719" i="1"/>
  <c r="BX699" i="1"/>
  <c r="BX693" i="1"/>
  <c r="BX692" i="1"/>
  <c r="BX685" i="1"/>
  <c r="BX963" i="2"/>
  <c r="BX946" i="2"/>
  <c r="BX945" i="2"/>
  <c r="BX944" i="2"/>
  <c r="BX942" i="2"/>
  <c r="BX936" i="2"/>
  <c r="BX935" i="2"/>
  <c r="BX928" i="2"/>
  <c r="BX926" i="2"/>
  <c r="BX916" i="2"/>
  <c r="BX910" i="2"/>
  <c r="BX909" i="2"/>
  <c r="BX964" i="2"/>
  <c r="BX957" i="2"/>
  <c r="BX951" i="2"/>
  <c r="BX950" i="2"/>
  <c r="BX949" i="2"/>
  <c r="BX947" i="2"/>
  <c r="BX939" i="2"/>
  <c r="BX933" i="2"/>
  <c r="BX932" i="2"/>
  <c r="BX924" i="2"/>
  <c r="BX902" i="2"/>
  <c r="BX892" i="2"/>
  <c r="BX890" i="2"/>
  <c r="BX884" i="2"/>
  <c r="BX883" i="2"/>
  <c r="BX876" i="2"/>
  <c r="BX874" i="2"/>
  <c r="BX873" i="2"/>
  <c r="BX872" i="2"/>
  <c r="BX871" i="2"/>
  <c r="BX863" i="2"/>
  <c r="BX860" i="2"/>
  <c r="BX858" i="2"/>
  <c r="BX845" i="2"/>
  <c r="BX752" i="2"/>
  <c r="BX748" i="2"/>
  <c r="BX733" i="2"/>
  <c r="BX731" i="2"/>
  <c r="BX729" i="2"/>
  <c r="BX719" i="2"/>
  <c r="BX718" i="2"/>
  <c r="BX708" i="2"/>
  <c r="BX706" i="2"/>
  <c r="BX693" i="2"/>
  <c r="BX691" i="2"/>
  <c r="BX679" i="2"/>
  <c r="BX666" i="2"/>
  <c r="BX664" i="2"/>
  <c r="BX655" i="2"/>
  <c r="BX654" i="2"/>
  <c r="BX651" i="2"/>
  <c r="BX649" i="2"/>
  <c r="BX647" i="2"/>
  <c r="BX641" i="2"/>
  <c r="BX624" i="2"/>
  <c r="BX620" i="2"/>
  <c r="BX615" i="2"/>
  <c r="BX612" i="2"/>
  <c r="BX609" i="2"/>
  <c r="BX606" i="2"/>
  <c r="BX592" i="2"/>
  <c r="BX589" i="2"/>
  <c r="BX574" i="2"/>
  <c r="BX559" i="2"/>
  <c r="BX558" i="2"/>
  <c r="BX553" i="2"/>
  <c r="BX548" i="2"/>
  <c r="BX544" i="2"/>
  <c r="BX892" i="1"/>
  <c r="BX881" i="1"/>
  <c r="BX860" i="1"/>
  <c r="BX833" i="1"/>
  <c r="BX829" i="1"/>
  <c r="BX781" i="1"/>
  <c r="BX768" i="1"/>
  <c r="BX997" i="2"/>
  <c r="BX996" i="2"/>
  <c r="BX995" i="2"/>
  <c r="BX994" i="2"/>
  <c r="BX993" i="2"/>
  <c r="BX992" i="2"/>
  <c r="BX991" i="2"/>
  <c r="BX990" i="2"/>
  <c r="BX989" i="2"/>
  <c r="BX988" i="2"/>
  <c r="BX987" i="2"/>
  <c r="BX986" i="2"/>
  <c r="BX985" i="2"/>
  <c r="BX984" i="2"/>
  <c r="BX983" i="2"/>
  <c r="BX982" i="2"/>
  <c r="BX981" i="2"/>
  <c r="BX980" i="2"/>
  <c r="BX979" i="2"/>
  <c r="BX978" i="2"/>
  <c r="BX977" i="2"/>
  <c r="BX976" i="2"/>
  <c r="BX975" i="2"/>
  <c r="BX974" i="2"/>
  <c r="BX973" i="2"/>
  <c r="BX972" i="2"/>
  <c r="BX971" i="2"/>
  <c r="BX970" i="2"/>
  <c r="BX969" i="2"/>
  <c r="BX968" i="2"/>
  <c r="BX967" i="2"/>
  <c r="BX966" i="2"/>
  <c r="BX965" i="2"/>
  <c r="BX962" i="2"/>
  <c r="BX961" i="2"/>
  <c r="BX960" i="2"/>
  <c r="BX959" i="2"/>
  <c r="BX958" i="2"/>
  <c r="BX956" i="2"/>
  <c r="BX955" i="2"/>
  <c r="BX954" i="2"/>
  <c r="BX953" i="2"/>
  <c r="BX952" i="2"/>
  <c r="BX948" i="2"/>
  <c r="BX943" i="2"/>
  <c r="BX941" i="2"/>
  <c r="BX940" i="2"/>
  <c r="BX938" i="2"/>
  <c r="BX937" i="2"/>
  <c r="BX934" i="2"/>
  <c r="BX931" i="2"/>
  <c r="BX930" i="2"/>
  <c r="BX929" i="2"/>
  <c r="BX927" i="2"/>
  <c r="BX925" i="2"/>
  <c r="BX923" i="2"/>
  <c r="BX922" i="2"/>
  <c r="BX921" i="2"/>
  <c r="BX920" i="2"/>
  <c r="BX919" i="2"/>
  <c r="BX918" i="2"/>
  <c r="BX917" i="2"/>
  <c r="BX915" i="2"/>
  <c r="BX914" i="2"/>
  <c r="BX913" i="2"/>
  <c r="BX912" i="2"/>
  <c r="BX911" i="2"/>
  <c r="BX908" i="2"/>
  <c r="BX907" i="2"/>
  <c r="BX906" i="2"/>
  <c r="BX905" i="2"/>
  <c r="BX901" i="2"/>
  <c r="BX899" i="2"/>
  <c r="BX898" i="2"/>
  <c r="BX897" i="2"/>
  <c r="BX896" i="2"/>
  <c r="BX894" i="2"/>
  <c r="BX893" i="2"/>
  <c r="BX891" i="2"/>
  <c r="BX889" i="2"/>
  <c r="BX888" i="2"/>
  <c r="BX887" i="2"/>
  <c r="BX886" i="2"/>
  <c r="BX885" i="2"/>
  <c r="BX879" i="2"/>
  <c r="BX878" i="2"/>
  <c r="BX877" i="2"/>
  <c r="BX870" i="2"/>
  <c r="BX869" i="2"/>
  <c r="BX868" i="2"/>
  <c r="BX867" i="2"/>
  <c r="BX866" i="2"/>
  <c r="BX864" i="2"/>
  <c r="BX861" i="2"/>
  <c r="BX859" i="2"/>
  <c r="BX857" i="2"/>
  <c r="BX853" i="2"/>
  <c r="BX852" i="2"/>
  <c r="BX851" i="2"/>
  <c r="BX850" i="2"/>
  <c r="BX848" i="2"/>
  <c r="BX847" i="2"/>
  <c r="BX758" i="2"/>
  <c r="BX755" i="2"/>
  <c r="BX753" i="2"/>
  <c r="BX749" i="2"/>
  <c r="BX747" i="2"/>
  <c r="BX741" i="2"/>
  <c r="BX740" i="2"/>
  <c r="BX739" i="2"/>
  <c r="BX738" i="2"/>
  <c r="BX737" i="2"/>
  <c r="BX736" i="2"/>
  <c r="BX725" i="2"/>
  <c r="BX721" i="2"/>
  <c r="BX714" i="2"/>
  <c r="BX712" i="2"/>
  <c r="BX711" i="2"/>
  <c r="BX710" i="2"/>
  <c r="BX707" i="2"/>
  <c r="BX705" i="2"/>
  <c r="BX704" i="2"/>
  <c r="BX703" i="2"/>
  <c r="BX702" i="2"/>
  <c r="BX696" i="2"/>
  <c r="BX688" i="2"/>
  <c r="BX687" i="2"/>
  <c r="BX686" i="2"/>
  <c r="BX684" i="2"/>
  <c r="BX683" i="2"/>
  <c r="BX682" i="2"/>
  <c r="BX680" i="2"/>
  <c r="BX677" i="2"/>
  <c r="BX675" i="2"/>
  <c r="BX674" i="2"/>
  <c r="BX673" i="2"/>
  <c r="BX672" i="2"/>
  <c r="BX671" i="2"/>
  <c r="BX665" i="2"/>
  <c r="BX657" i="2"/>
  <c r="BX653" i="2"/>
  <c r="BX650" i="2"/>
  <c r="BX639" i="2"/>
  <c r="BX638" i="2"/>
  <c r="BX637" i="2"/>
  <c r="BX636" i="2"/>
  <c r="BX635" i="2"/>
  <c r="BX634" i="2"/>
  <c r="BX632" i="2"/>
  <c r="BX631" i="2"/>
  <c r="BX628" i="2"/>
  <c r="BX627" i="2"/>
  <c r="BX618" i="2"/>
  <c r="BX616" i="2"/>
  <c r="BX610" i="2"/>
  <c r="BX603" i="2"/>
  <c r="BX602" i="2"/>
  <c r="BX591" i="2"/>
  <c r="BX585" i="2"/>
  <c r="BX581" i="2"/>
  <c r="BX579" i="2"/>
  <c r="BX575" i="2"/>
  <c r="BX571" i="2"/>
  <c r="BX570" i="2"/>
  <c r="BX569" i="2"/>
  <c r="BX567" i="2"/>
  <c r="BX566" i="2"/>
  <c r="BX565" i="2"/>
  <c r="BX564" i="2"/>
  <c r="BX563" i="2"/>
  <c r="BX561" i="2"/>
  <c r="BX556" i="2"/>
  <c r="BX555" i="2"/>
  <c r="BX551" i="2"/>
  <c r="BX550" i="2"/>
  <c r="BX543" i="2"/>
  <c r="BX542" i="2"/>
  <c r="BX538" i="2"/>
  <c r="BX896" i="1"/>
  <c r="BX895" i="1"/>
  <c r="BX887" i="1"/>
  <c r="BX878" i="1"/>
  <c r="BX872" i="1"/>
  <c r="BX861" i="1"/>
  <c r="BX852" i="1"/>
  <c r="BX847" i="1"/>
  <c r="BX839" i="1"/>
  <c r="BX831" i="1"/>
  <c r="BX827" i="1"/>
  <c r="BX801" i="1"/>
  <c r="BX786" i="1"/>
  <c r="BX779" i="1"/>
  <c r="BX778" i="1"/>
  <c r="BX775" i="1"/>
  <c r="BX754" i="1"/>
  <c r="BX744" i="1"/>
  <c r="BX729" i="1"/>
  <c r="BX727" i="1"/>
  <c r="BX724" i="1"/>
  <c r="BX841" i="2"/>
  <c r="BX840" i="2"/>
  <c r="BX839" i="2"/>
  <c r="BX838" i="2"/>
  <c r="BX837" i="2"/>
  <c r="BX836" i="2"/>
  <c r="BX835" i="2"/>
  <c r="BX834" i="2"/>
  <c r="BX833" i="2"/>
  <c r="BX832" i="2"/>
  <c r="BX831" i="2"/>
  <c r="BX830" i="2"/>
  <c r="BX829" i="2"/>
  <c r="BX828" i="2"/>
  <c r="BX827" i="2"/>
  <c r="BX826" i="2"/>
  <c r="BX825" i="2"/>
  <c r="BX824" i="2"/>
  <c r="BX823" i="2"/>
  <c r="BX822" i="2"/>
  <c r="BX821" i="2"/>
  <c r="BX820" i="2"/>
  <c r="BX819" i="2"/>
  <c r="BX818" i="2"/>
  <c r="BX817" i="2"/>
  <c r="BX816" i="2"/>
  <c r="BX815" i="2"/>
  <c r="BX814" i="2"/>
  <c r="BX813" i="2"/>
  <c r="BX812" i="2"/>
  <c r="BX811" i="2"/>
  <c r="BX810" i="2"/>
  <c r="BX809" i="2"/>
  <c r="BX808" i="2"/>
  <c r="BX807" i="2"/>
  <c r="BX806" i="2"/>
  <c r="BX805" i="2"/>
  <c r="BX804" i="2"/>
  <c r="BX803" i="2"/>
  <c r="BX802" i="2"/>
  <c r="BX801" i="2"/>
  <c r="BX800" i="2"/>
  <c r="BX799" i="2"/>
  <c r="BX798" i="2"/>
  <c r="BX797" i="2"/>
  <c r="BX796" i="2"/>
  <c r="BX795" i="2"/>
  <c r="BX794" i="2"/>
  <c r="BX793" i="2"/>
  <c r="BX792" i="2"/>
  <c r="BX791" i="2"/>
  <c r="BX790" i="2"/>
  <c r="BX789" i="2"/>
  <c r="BX788" i="2"/>
  <c r="BX787" i="2"/>
  <c r="BX786" i="2"/>
  <c r="BX785" i="2"/>
  <c r="BX784" i="2"/>
  <c r="BX783" i="2"/>
  <c r="BX782" i="2"/>
  <c r="BX781" i="2"/>
  <c r="BX780" i="2"/>
  <c r="BX779" i="2"/>
  <c r="BX778" i="2"/>
  <c r="BX777" i="2"/>
  <c r="BX776" i="2"/>
  <c r="BX775" i="2"/>
  <c r="BX774" i="2"/>
  <c r="BX773" i="2"/>
  <c r="BX772" i="2"/>
  <c r="BX771" i="2"/>
  <c r="BX770" i="2"/>
  <c r="BX769" i="2"/>
  <c r="BX768" i="2"/>
  <c r="BX767" i="2"/>
  <c r="BX766" i="2"/>
  <c r="BX765" i="2"/>
  <c r="BX764" i="2"/>
  <c r="BX763" i="2"/>
  <c r="BX762" i="2"/>
  <c r="BX761" i="2"/>
  <c r="BX756" i="2"/>
  <c r="BX754" i="2"/>
  <c r="BX750" i="2"/>
  <c r="BX744" i="2"/>
  <c r="BX735" i="2"/>
  <c r="BX728" i="2"/>
  <c r="BX727" i="2"/>
  <c r="BX720" i="2"/>
  <c r="BX716" i="2"/>
  <c r="BX713" i="2"/>
  <c r="BX709" i="2"/>
  <c r="BX700" i="2"/>
  <c r="BX698" i="2"/>
  <c r="BX697" i="2"/>
  <c r="BX695" i="2"/>
  <c r="BX694" i="2"/>
  <c r="BX690" i="2"/>
  <c r="BX685" i="2"/>
  <c r="BX536" i="2"/>
  <c r="BX535" i="2"/>
  <c r="BX534" i="2"/>
  <c r="BX533" i="2"/>
  <c r="BX532" i="2"/>
  <c r="BX531" i="2"/>
  <c r="BX530" i="2"/>
  <c r="BX529" i="2"/>
  <c r="BX528" i="2"/>
  <c r="BX527" i="2"/>
  <c r="BX526" i="2"/>
  <c r="BX525" i="2"/>
  <c r="BX524" i="2"/>
  <c r="BX523" i="2"/>
  <c r="BX522" i="2"/>
  <c r="BX521" i="2"/>
  <c r="BX520" i="2"/>
  <c r="BX519" i="2"/>
  <c r="BX518" i="2"/>
  <c r="BX517" i="2"/>
  <c r="BX516" i="2"/>
  <c r="BX515" i="2"/>
  <c r="BX514" i="2"/>
  <c r="BX513" i="2"/>
  <c r="BX512" i="2"/>
  <c r="BX511" i="2"/>
  <c r="BX510" i="2"/>
  <c r="BX509" i="2"/>
  <c r="BX508" i="2"/>
  <c r="BX507" i="2"/>
  <c r="BX506" i="2"/>
  <c r="BX505" i="2"/>
  <c r="BX504" i="2"/>
  <c r="BX503" i="2"/>
  <c r="BX502" i="2"/>
  <c r="BX501" i="2"/>
  <c r="BX500" i="2"/>
  <c r="BX499" i="2"/>
  <c r="BX498" i="2"/>
  <c r="BX497" i="2"/>
  <c r="BX496" i="2"/>
  <c r="BX495" i="2"/>
  <c r="BX494" i="2"/>
  <c r="BX493" i="2"/>
  <c r="BX492" i="2"/>
  <c r="BX491" i="2"/>
  <c r="BX490" i="2"/>
  <c r="BX489" i="2"/>
  <c r="BX488" i="2"/>
  <c r="BX487" i="2"/>
  <c r="BX486" i="2"/>
  <c r="BX485" i="2"/>
  <c r="BX484" i="2"/>
  <c r="BX483" i="2"/>
  <c r="BX482" i="2"/>
  <c r="BX481" i="2"/>
  <c r="BX480" i="2"/>
  <c r="BX479" i="2"/>
  <c r="BX478" i="2"/>
  <c r="BX477" i="2"/>
  <c r="BX476" i="2"/>
  <c r="BX475" i="2"/>
  <c r="BX474" i="2"/>
  <c r="BX473" i="2"/>
  <c r="BX472" i="2"/>
  <c r="BX471" i="2"/>
  <c r="BX470" i="2"/>
  <c r="BX469" i="2"/>
  <c r="BX468" i="2"/>
  <c r="BX467" i="2"/>
  <c r="BX466" i="2"/>
  <c r="BX465" i="2"/>
  <c r="BX464" i="2"/>
  <c r="BX463" i="2"/>
  <c r="BX462" i="2"/>
  <c r="BX461" i="2"/>
  <c r="BX460" i="2"/>
  <c r="BX459" i="2"/>
  <c r="BX458" i="2"/>
  <c r="BX457" i="2"/>
  <c r="BX456" i="2"/>
  <c r="BX455" i="2"/>
  <c r="BX454" i="2"/>
  <c r="BX453" i="2"/>
  <c r="BX452" i="2"/>
  <c r="BX451" i="2"/>
  <c r="BX450" i="2"/>
  <c r="BX449" i="2"/>
  <c r="BX448" i="2"/>
  <c r="BX447" i="2"/>
  <c r="BX446" i="2"/>
  <c r="BX445" i="2"/>
  <c r="BX444" i="2"/>
  <c r="BX443" i="2"/>
  <c r="BX442" i="2"/>
  <c r="BX441" i="2"/>
  <c r="BX440" i="2"/>
  <c r="BX439" i="2"/>
  <c r="BX438" i="2"/>
  <c r="BX437" i="2"/>
  <c r="BX436" i="2"/>
  <c r="BX435" i="2"/>
  <c r="BX434" i="2"/>
  <c r="BX433" i="2"/>
  <c r="BX432" i="2"/>
  <c r="BX431" i="2"/>
  <c r="BX430" i="2"/>
  <c r="BX429" i="2"/>
  <c r="BX428" i="2"/>
  <c r="BX427" i="2"/>
  <c r="BX426" i="2"/>
  <c r="BX425" i="2"/>
  <c r="BX424" i="2"/>
  <c r="BX423" i="2"/>
  <c r="BX422" i="2"/>
  <c r="BX421" i="2"/>
  <c r="BX420" i="2"/>
  <c r="BX419" i="2"/>
  <c r="BX418" i="2"/>
  <c r="BX417" i="2"/>
  <c r="BX416" i="2"/>
  <c r="BX415" i="2"/>
  <c r="BX414" i="2"/>
  <c r="BX413" i="2"/>
  <c r="BX412" i="2"/>
  <c r="BX411" i="2"/>
  <c r="BX410" i="2"/>
  <c r="BX409" i="2"/>
  <c r="BX408" i="2"/>
  <c r="BX407" i="2"/>
  <c r="BX406" i="2"/>
  <c r="BX405" i="2"/>
  <c r="BX404" i="2"/>
  <c r="BX403" i="2"/>
  <c r="BX402" i="2"/>
  <c r="BX401" i="2"/>
  <c r="BX400" i="2"/>
  <c r="BX399" i="2"/>
  <c r="BX398" i="2"/>
  <c r="BX397" i="2"/>
  <c r="BX396" i="2"/>
  <c r="BX395" i="2"/>
  <c r="BX394" i="2"/>
  <c r="BX393" i="2"/>
  <c r="BX392" i="2"/>
  <c r="BX391" i="2"/>
  <c r="BX390" i="2"/>
  <c r="BX389" i="2"/>
  <c r="BX388" i="2"/>
  <c r="BX387" i="2"/>
  <c r="BX386" i="2"/>
  <c r="BX385" i="2"/>
  <c r="BX384" i="2"/>
  <c r="BX382" i="2"/>
  <c r="BX381" i="2"/>
  <c r="BX380" i="2"/>
  <c r="BX379" i="2"/>
  <c r="BX378" i="2"/>
  <c r="BX377" i="2"/>
  <c r="BX376" i="2"/>
  <c r="BX375" i="2"/>
  <c r="BX374" i="2"/>
  <c r="BX373" i="2"/>
  <c r="BX372" i="2"/>
  <c r="BX371" i="2"/>
  <c r="BX370" i="2"/>
  <c r="BX369" i="2"/>
  <c r="BX368" i="2"/>
  <c r="BX367" i="2"/>
  <c r="BX366" i="2"/>
  <c r="BX365" i="2"/>
  <c r="BX364" i="2"/>
  <c r="BX363" i="2"/>
  <c r="BX362" i="2"/>
  <c r="BX361" i="2"/>
  <c r="BX360" i="2"/>
  <c r="BX359" i="2"/>
  <c r="BX358" i="2"/>
  <c r="BX357" i="2"/>
  <c r="BX356" i="2"/>
  <c r="BX355" i="2"/>
  <c r="BX354" i="2"/>
  <c r="BX353" i="2"/>
  <c r="BX352" i="2"/>
  <c r="BX351" i="2"/>
  <c r="BX350" i="2"/>
  <c r="BX349" i="2"/>
  <c r="BX348" i="2"/>
  <c r="BX347" i="2"/>
  <c r="BX346" i="2"/>
  <c r="BX345" i="2"/>
  <c r="BX344" i="2"/>
  <c r="BX343" i="2"/>
  <c r="BX342" i="2"/>
  <c r="BX341" i="2"/>
  <c r="BX340" i="2"/>
  <c r="BX339" i="2"/>
  <c r="BX338" i="2"/>
  <c r="BX337" i="2"/>
  <c r="BX336" i="2"/>
  <c r="BX335" i="2"/>
  <c r="BX334" i="2"/>
  <c r="BX333" i="2"/>
  <c r="BX332" i="2"/>
  <c r="BX331" i="2"/>
  <c r="BX330" i="2"/>
  <c r="BX329" i="2"/>
  <c r="BX328" i="2"/>
  <c r="BX327" i="2"/>
  <c r="BX326" i="2"/>
  <c r="BX325" i="2"/>
  <c r="BX324" i="2"/>
  <c r="BX323" i="2"/>
  <c r="BX322" i="2"/>
  <c r="BX321" i="2"/>
  <c r="BX320" i="2"/>
  <c r="BX319" i="2"/>
  <c r="BX318" i="2"/>
  <c r="BX317" i="2"/>
  <c r="BX316" i="2"/>
  <c r="BX315" i="2"/>
  <c r="BX314" i="2"/>
  <c r="BX313" i="2"/>
  <c r="BX312" i="2"/>
  <c r="BX311" i="2"/>
  <c r="BX310" i="2"/>
  <c r="BX309" i="2"/>
  <c r="BX308" i="2"/>
  <c r="BX307" i="2"/>
  <c r="BX306" i="2"/>
  <c r="BX305" i="2"/>
  <c r="BX304" i="2"/>
  <c r="BX303" i="2"/>
  <c r="BX302" i="2"/>
  <c r="BX301" i="2"/>
  <c r="BX300" i="2"/>
  <c r="BX299" i="2"/>
  <c r="BX298" i="2"/>
  <c r="BX297" i="2"/>
  <c r="BX296" i="2"/>
  <c r="BX295" i="2"/>
  <c r="BX294" i="2"/>
  <c r="BX293" i="2"/>
  <c r="BX292" i="2"/>
  <c r="BX291" i="2"/>
  <c r="BX290" i="2"/>
  <c r="BX289" i="2"/>
  <c r="BX288" i="2"/>
  <c r="BX287" i="2"/>
  <c r="BX286" i="2"/>
  <c r="BX285" i="2"/>
  <c r="BX284" i="2"/>
  <c r="BX283" i="2"/>
  <c r="BX282" i="2"/>
  <c r="BX281" i="2"/>
  <c r="BX280" i="2"/>
  <c r="BX279" i="2"/>
  <c r="BX278" i="2"/>
  <c r="BX277" i="2"/>
  <c r="BX276" i="2"/>
  <c r="BX275" i="2"/>
  <c r="BX274" i="2"/>
  <c r="BX273" i="2"/>
  <c r="BX272" i="2"/>
  <c r="BX271" i="2"/>
  <c r="BX270" i="2"/>
  <c r="BX269" i="2"/>
  <c r="BX268" i="2"/>
  <c r="BX267" i="2"/>
  <c r="BX266" i="2"/>
  <c r="BX265" i="2"/>
  <c r="BX264" i="2"/>
  <c r="BX263" i="2"/>
  <c r="BX262" i="2"/>
  <c r="BX261" i="2"/>
  <c r="BX260" i="2"/>
  <c r="BX259" i="2"/>
  <c r="BX258" i="2"/>
  <c r="BX257" i="2"/>
  <c r="BX256" i="2"/>
  <c r="BX255" i="2"/>
  <c r="BX254" i="2"/>
  <c r="BX253" i="2"/>
  <c r="BX252" i="2"/>
  <c r="BX251" i="2"/>
  <c r="BX250" i="2"/>
  <c r="BX249" i="2"/>
  <c r="BX248" i="2"/>
  <c r="BX247" i="2"/>
  <c r="BX246" i="2"/>
  <c r="BX245" i="2"/>
  <c r="BX244" i="2"/>
  <c r="BX243" i="2"/>
  <c r="BX242" i="2"/>
  <c r="BX241" i="2"/>
  <c r="BX240" i="2"/>
  <c r="BX239" i="2"/>
  <c r="BX238" i="2"/>
  <c r="BX237" i="2"/>
  <c r="BX236" i="2"/>
  <c r="BX235" i="2"/>
  <c r="BX234" i="2"/>
  <c r="BX233" i="2"/>
  <c r="BX232" i="2"/>
  <c r="BX231" i="2"/>
  <c r="BT57" i="2"/>
  <c r="BQ57" i="2"/>
  <c r="BO57" i="2"/>
  <c r="BM57" i="2"/>
  <c r="BJ57" i="2"/>
  <c r="BS56" i="2"/>
  <c r="BQ56" i="2"/>
  <c r="BO56" i="2"/>
  <c r="BM56" i="2"/>
  <c r="BK56" i="2"/>
  <c r="BJ56" i="2"/>
  <c r="AR56" i="2"/>
  <c r="BU55" i="2"/>
  <c r="BS55" i="2"/>
  <c r="BQ55" i="2"/>
  <c r="BN55" i="2"/>
  <c r="BK55" i="2"/>
  <c r="BI55" i="2"/>
  <c r="BX55" i="2" s="1"/>
  <c r="BU54" i="2"/>
  <c r="BS54" i="2"/>
  <c r="BQ54" i="2"/>
  <c r="BN54" i="2"/>
  <c r="BL54" i="2"/>
  <c r="BI54" i="2"/>
  <c r="BX54" i="2" s="1"/>
  <c r="AR54" i="2"/>
  <c r="BV53" i="2"/>
  <c r="BT53" i="2"/>
  <c r="BQ53" i="2"/>
  <c r="BP53" i="2"/>
  <c r="BL53" i="2"/>
  <c r="BJ53" i="2"/>
  <c r="BT52" i="2"/>
  <c r="BR52" i="2"/>
  <c r="BP52" i="2"/>
  <c r="BL52" i="2"/>
  <c r="AR52" i="2"/>
  <c r="BV51" i="2"/>
  <c r="BT51" i="2"/>
  <c r="BQ51" i="2"/>
  <c r="BP51" i="2"/>
  <c r="BN51" i="2"/>
  <c r="BL51" i="2"/>
  <c r="BJ51" i="2"/>
  <c r="AR51" i="2"/>
  <c r="BX940" i="1"/>
  <c r="BX938" i="1"/>
  <c r="BX935" i="1"/>
  <c r="BX934" i="1"/>
  <c r="BX930" i="1"/>
  <c r="BX922" i="1"/>
  <c r="BX918" i="1"/>
  <c r="BX916" i="1"/>
  <c r="BX914" i="1"/>
  <c r="BX909" i="1"/>
  <c r="BX902" i="1"/>
  <c r="BX899" i="1"/>
  <c r="BX897" i="1"/>
  <c r="BX889" i="1"/>
  <c r="BX869" i="1"/>
  <c r="BX868" i="1"/>
  <c r="BX866" i="1"/>
  <c r="BX838" i="1"/>
  <c r="BX794" i="1"/>
  <c r="BX793" i="1"/>
  <c r="BX766" i="1"/>
  <c r="BX762" i="1"/>
  <c r="BX760" i="1"/>
  <c r="BX756" i="1"/>
  <c r="BX747" i="1"/>
  <c r="BX743" i="1"/>
  <c r="BX725" i="1"/>
  <c r="BX722" i="1"/>
  <c r="BX710" i="1"/>
  <c r="BX695" i="1"/>
  <c r="BX687" i="1"/>
  <c r="BX230" i="2"/>
  <c r="BX229" i="2"/>
  <c r="BX228" i="2"/>
  <c r="BX227" i="2"/>
  <c r="BX226" i="2"/>
  <c r="BX225" i="2"/>
  <c r="BX224" i="2"/>
  <c r="BX223" i="2"/>
  <c r="BX222" i="2"/>
  <c r="BX221" i="2"/>
  <c r="BX220" i="2"/>
  <c r="BX219" i="2"/>
  <c r="BX218" i="2"/>
  <c r="BX217" i="2"/>
  <c r="BX216" i="2"/>
  <c r="BX215" i="2"/>
  <c r="BX214" i="2"/>
  <c r="BX213" i="2"/>
  <c r="BX212" i="2"/>
  <c r="BX211" i="2"/>
  <c r="BX210" i="2"/>
  <c r="BX209" i="2"/>
  <c r="BX208" i="2"/>
  <c r="BX207" i="2"/>
  <c r="BX206" i="2"/>
  <c r="BX205" i="2"/>
  <c r="BX204" i="2"/>
  <c r="BX203" i="2"/>
  <c r="BX202" i="2"/>
  <c r="BX201" i="2"/>
  <c r="BX200" i="2"/>
  <c r="BX199" i="2"/>
  <c r="BX198" i="2"/>
  <c r="BX197" i="2"/>
  <c r="BX196" i="2"/>
  <c r="BX195" i="2"/>
  <c r="BX194" i="2"/>
  <c r="BX193" i="2"/>
  <c r="BX192" i="2"/>
  <c r="BX191" i="2"/>
  <c r="BX190" i="2"/>
  <c r="BX189" i="2"/>
  <c r="BX188" i="2"/>
  <c r="BX187" i="2"/>
  <c r="BX186" i="2"/>
  <c r="BX185" i="2"/>
  <c r="BX184" i="2"/>
  <c r="BX183" i="2"/>
  <c r="BX182" i="2"/>
  <c r="BX181" i="2"/>
  <c r="BX180" i="2"/>
  <c r="BX179" i="2"/>
  <c r="BX178" i="2"/>
  <c r="BX177" i="2"/>
  <c r="BX176" i="2"/>
  <c r="BX175" i="2"/>
  <c r="BX174" i="2"/>
  <c r="BX173" i="2"/>
  <c r="BX172" i="2"/>
  <c r="BX171" i="2"/>
  <c r="BX170" i="2"/>
  <c r="BX169" i="2"/>
  <c r="BX168" i="2"/>
  <c r="BX167" i="2"/>
  <c r="BX166" i="2"/>
  <c r="BW165" i="2"/>
  <c r="BV165" i="2"/>
  <c r="BU165" i="2"/>
  <c r="BT165" i="2"/>
  <c r="BS165" i="2"/>
  <c r="BR165" i="2"/>
  <c r="BQ165" i="2"/>
  <c r="BP165" i="2"/>
  <c r="BO165" i="2"/>
  <c r="BN165" i="2"/>
  <c r="BM165" i="2"/>
  <c r="BL165" i="2"/>
  <c r="BK165" i="2"/>
  <c r="BJ165" i="2"/>
  <c r="BI165" i="2"/>
  <c r="BX165" i="2" s="1"/>
  <c r="AS165" i="2"/>
  <c r="AR165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J164" i="2"/>
  <c r="BI164" i="2"/>
  <c r="BX164" i="2" s="1"/>
  <c r="AR164" i="2"/>
  <c r="BV163" i="2"/>
  <c r="BU163" i="2"/>
  <c r="BT163" i="2"/>
  <c r="BS163" i="2"/>
  <c r="BR163" i="2"/>
  <c r="BQ163" i="2"/>
  <c r="BP163" i="2"/>
  <c r="BO163" i="2"/>
  <c r="BN163" i="2"/>
  <c r="BM163" i="2"/>
  <c r="BL163" i="2"/>
  <c r="BK163" i="2"/>
  <c r="BJ163" i="2"/>
  <c r="BI163" i="2"/>
  <c r="BX163" i="2" s="1"/>
  <c r="AR163" i="2"/>
  <c r="BV162" i="2"/>
  <c r="BU162" i="2"/>
  <c r="BT162" i="2"/>
  <c r="BS162" i="2"/>
  <c r="BR162" i="2"/>
  <c r="BQ162" i="2"/>
  <c r="BP162" i="2"/>
  <c r="BO162" i="2"/>
  <c r="BN162" i="2"/>
  <c r="BM162" i="2"/>
  <c r="BL162" i="2"/>
  <c r="BK162" i="2"/>
  <c r="BJ162" i="2"/>
  <c r="BI162" i="2"/>
  <c r="BX162" i="2" s="1"/>
  <c r="AR162" i="2"/>
  <c r="BV161" i="2"/>
  <c r="BU161" i="2"/>
  <c r="BT161" i="2"/>
  <c r="BS161" i="2"/>
  <c r="BR161" i="2"/>
  <c r="BQ161" i="2"/>
  <c r="BP161" i="2"/>
  <c r="BO161" i="2"/>
  <c r="BN161" i="2"/>
  <c r="BM161" i="2"/>
  <c r="BL161" i="2"/>
  <c r="BK161" i="2"/>
  <c r="BJ161" i="2"/>
  <c r="BI161" i="2"/>
  <c r="BX161" i="2" s="1"/>
  <c r="AR161" i="2"/>
  <c r="BV160" i="2"/>
  <c r="BU160" i="2"/>
  <c r="BT160" i="2"/>
  <c r="BS160" i="2"/>
  <c r="BR160" i="2"/>
  <c r="BQ160" i="2"/>
  <c r="BP160" i="2"/>
  <c r="BO160" i="2"/>
  <c r="BN160" i="2"/>
  <c r="BM160" i="2"/>
  <c r="BL160" i="2"/>
  <c r="BK160" i="2"/>
  <c r="BJ160" i="2"/>
  <c r="BI160" i="2"/>
  <c r="BX160" i="2" s="1"/>
  <c r="AR160" i="2"/>
  <c r="BV159" i="2"/>
  <c r="BU159" i="2"/>
  <c r="BT159" i="2"/>
  <c r="BS159" i="2"/>
  <c r="BR159" i="2"/>
  <c r="BQ159" i="2"/>
  <c r="BP159" i="2"/>
  <c r="BO159" i="2"/>
  <c r="BN159" i="2"/>
  <c r="BM159" i="2"/>
  <c r="BL159" i="2"/>
  <c r="BK159" i="2"/>
  <c r="BJ159" i="2"/>
  <c r="BI159" i="2"/>
  <c r="BX159" i="2" s="1"/>
  <c r="AR159" i="2"/>
  <c r="BV158" i="2"/>
  <c r="BU158" i="2"/>
  <c r="BT158" i="2"/>
  <c r="BS158" i="2"/>
  <c r="BR158" i="2"/>
  <c r="BQ158" i="2"/>
  <c r="BP158" i="2"/>
  <c r="BO158" i="2"/>
  <c r="BN158" i="2"/>
  <c r="BM158" i="2"/>
  <c r="BL158" i="2"/>
  <c r="BK158" i="2"/>
  <c r="BJ158" i="2"/>
  <c r="BI158" i="2"/>
  <c r="BX158" i="2" s="1"/>
  <c r="AS158" i="2"/>
  <c r="AR158" i="2"/>
  <c r="BV157" i="2"/>
  <c r="BU157" i="2"/>
  <c r="BT157" i="2"/>
  <c r="BS157" i="2"/>
  <c r="BR157" i="2"/>
  <c r="BQ157" i="2"/>
  <c r="BP157" i="2"/>
  <c r="BO157" i="2"/>
  <c r="BN157" i="2"/>
  <c r="BM157" i="2"/>
  <c r="BL157" i="2"/>
  <c r="BK157" i="2"/>
  <c r="BJ157" i="2"/>
  <c r="BI157" i="2"/>
  <c r="BX157" i="2" s="1"/>
  <c r="AR157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X156" i="2" s="1"/>
  <c r="AR156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X155" i="2" s="1"/>
  <c r="AR155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X154" i="2" s="1"/>
  <c r="AR154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X153" i="2" s="1"/>
  <c r="AR153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X152" i="2" s="1"/>
  <c r="AR152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X151" i="2" s="1"/>
  <c r="AR151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X150" i="2" s="1"/>
  <c r="AR150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X149" i="2" s="1"/>
  <c r="AR149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X148" i="2" s="1"/>
  <c r="AR148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X147" i="2" s="1"/>
  <c r="AR147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X146" i="2" s="1"/>
  <c r="AR146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X145" i="2" s="1"/>
  <c r="AR145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X144" i="2" s="1"/>
  <c r="AR144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X143" i="2" s="1"/>
  <c r="AR143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X142" i="2" s="1"/>
  <c r="AR142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X141" i="2" s="1"/>
  <c r="AR141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X140" i="2" s="1"/>
  <c r="AR140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X139" i="2" s="1"/>
  <c r="AR139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X138" i="2" s="1"/>
  <c r="AR138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X137" i="2" s="1"/>
  <c r="AR137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X136" i="2" s="1"/>
  <c r="AR136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X135" i="2" s="1"/>
  <c r="AR135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X134" i="2" s="1"/>
  <c r="AR134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X133" i="2" s="1"/>
  <c r="AR133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X132" i="2" s="1"/>
  <c r="AR132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X131" i="2" s="1"/>
  <c r="AR131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X130" i="2" s="1"/>
  <c r="AR130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X129" i="2" s="1"/>
  <c r="AR129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K128" i="2"/>
  <c r="BJ128" i="2"/>
  <c r="BI128" i="2"/>
  <c r="BX128" i="2" s="1"/>
  <c r="AR128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X127" i="2" s="1"/>
  <c r="AR127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X126" i="2" s="1"/>
  <c r="AR126" i="2"/>
  <c r="BW110" i="2"/>
  <c r="BV110" i="2"/>
  <c r="BU110" i="2"/>
  <c r="BT110" i="2"/>
  <c r="BR110" i="2"/>
  <c r="BQ110" i="2"/>
  <c r="BP110" i="2"/>
  <c r="BN110" i="2"/>
  <c r="BM110" i="2"/>
  <c r="BL110" i="2"/>
  <c r="BK110" i="2"/>
  <c r="BJ110" i="2"/>
  <c r="BI110" i="2"/>
  <c r="BX110" i="2" s="1"/>
  <c r="AS110" i="2"/>
  <c r="AR110" i="2"/>
  <c r="BW109" i="2"/>
  <c r="BV109" i="2"/>
  <c r="BU109" i="2"/>
  <c r="BT109" i="2"/>
  <c r="BS109" i="2"/>
  <c r="BR109" i="2"/>
  <c r="BP109" i="2"/>
  <c r="BO109" i="2"/>
  <c r="BN109" i="2"/>
  <c r="BM109" i="2"/>
  <c r="BL109" i="2"/>
  <c r="BK109" i="2"/>
  <c r="BI109" i="2"/>
  <c r="BX109" i="2" s="1"/>
  <c r="AR109" i="2"/>
  <c r="BW108" i="2"/>
  <c r="BV108" i="2"/>
  <c r="BU108" i="2"/>
  <c r="BT108" i="2"/>
  <c r="BS108" i="2"/>
  <c r="BR108" i="2"/>
  <c r="BQ108" i="2"/>
  <c r="BP108" i="2"/>
  <c r="BO108" i="2"/>
  <c r="BM108" i="2"/>
  <c r="BL108" i="2"/>
  <c r="BK108" i="2"/>
  <c r="BJ108" i="2"/>
  <c r="BI108" i="2"/>
  <c r="BX108" i="2" s="1"/>
  <c r="AR108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AR107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X106" i="2" s="1"/>
  <c r="AR106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X105" i="2" s="1"/>
  <c r="AR105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X104" i="2" s="1"/>
  <c r="AR104" i="2"/>
  <c r="BW103" i="2"/>
  <c r="BU103" i="2"/>
  <c r="BT103" i="2"/>
  <c r="BS103" i="2"/>
  <c r="BR103" i="2"/>
  <c r="BQ103" i="2"/>
  <c r="BP103" i="2"/>
  <c r="BO103" i="2"/>
  <c r="BN103" i="2"/>
  <c r="BM103" i="2"/>
  <c r="BK103" i="2"/>
  <c r="BJ103" i="2"/>
  <c r="BI103" i="2"/>
  <c r="BX103" i="2" s="1"/>
  <c r="AR103" i="2"/>
  <c r="BW102" i="2"/>
  <c r="BV102" i="2"/>
  <c r="BU102" i="2"/>
  <c r="BT102" i="2"/>
  <c r="BS102" i="2"/>
  <c r="BR102" i="2"/>
  <c r="BQ102" i="2"/>
  <c r="BP102" i="2"/>
  <c r="BN102" i="2"/>
  <c r="BM102" i="2"/>
  <c r="BL102" i="2"/>
  <c r="BK102" i="2"/>
  <c r="BJ102" i="2"/>
  <c r="BI102" i="2"/>
  <c r="BX102" i="2" s="1"/>
  <c r="AS102" i="2"/>
  <c r="AR102" i="2"/>
  <c r="BW101" i="2"/>
  <c r="BV101" i="2"/>
  <c r="BT101" i="2"/>
  <c r="BS101" i="2"/>
  <c r="BR101" i="2"/>
  <c r="BQ101" i="2"/>
  <c r="BP101" i="2"/>
  <c r="BN101" i="2"/>
  <c r="BM101" i="2"/>
  <c r="BL101" i="2"/>
  <c r="BK101" i="2"/>
  <c r="BJ101" i="2"/>
  <c r="AR101" i="2"/>
  <c r="BW100" i="2"/>
  <c r="BU100" i="2"/>
  <c r="BT100" i="2"/>
  <c r="BS100" i="2"/>
  <c r="AR100" i="2"/>
  <c r="BW99" i="2"/>
  <c r="BV99" i="2"/>
  <c r="BU99" i="2"/>
  <c r="BT99" i="2"/>
  <c r="BS99" i="2"/>
  <c r="BR99" i="2"/>
  <c r="BQ99" i="2"/>
  <c r="BP99" i="2"/>
  <c r="BO99" i="2"/>
  <c r="BN99" i="2"/>
  <c r="BM99" i="2"/>
  <c r="BK99" i="2"/>
  <c r="BJ99" i="2"/>
  <c r="BI99" i="2"/>
  <c r="BX99" i="2" s="1"/>
  <c r="AR99" i="2"/>
  <c r="BW98" i="2"/>
  <c r="BV98" i="2"/>
  <c r="BU98" i="2"/>
  <c r="BS98" i="2"/>
  <c r="BR98" i="2"/>
  <c r="BQ98" i="2"/>
  <c r="BP98" i="2"/>
  <c r="BO98" i="2"/>
  <c r="BM98" i="2"/>
  <c r="BL98" i="2"/>
  <c r="BK98" i="2"/>
  <c r="BJ98" i="2"/>
  <c r="BI98" i="2"/>
  <c r="BX98" i="2" s="1"/>
  <c r="AR98" i="2"/>
  <c r="BW97" i="2"/>
  <c r="BV97" i="2"/>
  <c r="BU97" i="2"/>
  <c r="BT97" i="2"/>
  <c r="BS97" i="2"/>
  <c r="BR97" i="2"/>
  <c r="BQ97" i="2"/>
  <c r="BP97" i="2"/>
  <c r="BN97" i="2"/>
  <c r="BM97" i="2"/>
  <c r="BK97" i="2"/>
  <c r="BJ97" i="2"/>
  <c r="AR97" i="2"/>
  <c r="BW96" i="2"/>
  <c r="BU96" i="2"/>
  <c r="BT96" i="2"/>
  <c r="BS96" i="2"/>
  <c r="BR96" i="2"/>
  <c r="BP96" i="2"/>
  <c r="BO96" i="2"/>
  <c r="BN96" i="2"/>
  <c r="BM96" i="2"/>
  <c r="BK96" i="2"/>
  <c r="BJ96" i="2"/>
  <c r="BI96" i="2"/>
  <c r="BX96" i="2" s="1"/>
  <c r="AR96" i="2"/>
  <c r="BW95" i="2"/>
  <c r="BU95" i="2"/>
  <c r="BT95" i="2"/>
  <c r="BS95" i="2"/>
  <c r="BQ95" i="2"/>
  <c r="BP95" i="2"/>
  <c r="BO95" i="2"/>
  <c r="BM95" i="2"/>
  <c r="BL95" i="2"/>
  <c r="BK95" i="2"/>
  <c r="BI95" i="2"/>
  <c r="BX95" i="2" s="1"/>
  <c r="AR95" i="2"/>
  <c r="BW94" i="2"/>
  <c r="BV94" i="2"/>
  <c r="BU94" i="2"/>
  <c r="BT94" i="2"/>
  <c r="BS94" i="2"/>
  <c r="BR94" i="2"/>
  <c r="BQ94" i="2"/>
  <c r="BP94" i="2"/>
  <c r="BO94" i="2"/>
  <c r="BM94" i="2"/>
  <c r="BL94" i="2"/>
  <c r="BK94" i="2"/>
  <c r="BJ94" i="2"/>
  <c r="BI94" i="2"/>
  <c r="BX94" i="2" s="1"/>
  <c r="AR94" i="2"/>
  <c r="BW93" i="2"/>
  <c r="BU93" i="2"/>
  <c r="BT93" i="2"/>
  <c r="BS93" i="2"/>
  <c r="BQ93" i="2"/>
  <c r="BP93" i="2"/>
  <c r="BN93" i="2"/>
  <c r="BM93" i="2"/>
  <c r="BL93" i="2"/>
  <c r="BJ93" i="2"/>
  <c r="BI93" i="2"/>
  <c r="BX93" i="2" s="1"/>
  <c r="AR93" i="2"/>
  <c r="BV92" i="2"/>
  <c r="BU92" i="2"/>
  <c r="BT92" i="2"/>
  <c r="BS92" i="2"/>
  <c r="BQ92" i="2"/>
  <c r="BP92" i="2"/>
  <c r="BO92" i="2"/>
  <c r="BM92" i="2"/>
  <c r="BL92" i="2"/>
  <c r="BJ92" i="2"/>
  <c r="AR92" i="2"/>
  <c r="BW91" i="2"/>
  <c r="BV91" i="2"/>
  <c r="BU91" i="2"/>
  <c r="BT91" i="2"/>
  <c r="BS91" i="2"/>
  <c r="BR91" i="2"/>
  <c r="BQ91" i="2"/>
  <c r="BO91" i="2"/>
  <c r="BN91" i="2"/>
  <c r="BM91" i="2"/>
  <c r="BL91" i="2"/>
  <c r="BJ91" i="2"/>
  <c r="BI91" i="2"/>
  <c r="BX91" i="2" s="1"/>
  <c r="AR91" i="2"/>
  <c r="BW90" i="2"/>
  <c r="BV90" i="2"/>
  <c r="BU90" i="2"/>
  <c r="BT90" i="2"/>
  <c r="BR90" i="2"/>
  <c r="BQ90" i="2"/>
  <c r="BP90" i="2"/>
  <c r="BN90" i="2"/>
  <c r="BM90" i="2"/>
  <c r="BL90" i="2"/>
  <c r="BK90" i="2"/>
  <c r="BJ90" i="2"/>
  <c r="BI90" i="2"/>
  <c r="BX90" i="2" s="1"/>
  <c r="AR90" i="2"/>
  <c r="BW89" i="2"/>
  <c r="BV89" i="2"/>
  <c r="BU89" i="2"/>
  <c r="BS89" i="2"/>
  <c r="BR89" i="2"/>
  <c r="BQ89" i="2"/>
  <c r="BO89" i="2"/>
  <c r="BN89" i="2"/>
  <c r="BM89" i="2"/>
  <c r="BK89" i="2"/>
  <c r="BJ89" i="2"/>
  <c r="BI89" i="2"/>
  <c r="BX89" i="2" s="1"/>
  <c r="AR89" i="2"/>
  <c r="BW88" i="2"/>
  <c r="BV88" i="2"/>
  <c r="BU88" i="2"/>
  <c r="BS88" i="2"/>
  <c r="BR88" i="2"/>
  <c r="BQ88" i="2"/>
  <c r="BO88" i="2"/>
  <c r="BN88" i="2"/>
  <c r="BM88" i="2"/>
  <c r="BI88" i="2"/>
  <c r="BX88" i="2" s="1"/>
  <c r="AR88" i="2"/>
  <c r="BW87" i="2"/>
  <c r="BU87" i="2"/>
  <c r="BT87" i="2"/>
  <c r="BS87" i="2"/>
  <c r="BR87" i="2"/>
  <c r="BQ87" i="2"/>
  <c r="BO87" i="2"/>
  <c r="BN87" i="2"/>
  <c r="BL87" i="2"/>
  <c r="BK87" i="2"/>
  <c r="BJ87" i="2"/>
  <c r="BI87" i="2"/>
  <c r="BX87" i="2" s="1"/>
  <c r="AR87" i="2"/>
  <c r="BW86" i="2"/>
  <c r="BV86" i="2"/>
  <c r="BT86" i="2"/>
  <c r="BS86" i="2"/>
  <c r="BR86" i="2"/>
  <c r="BQ86" i="2"/>
  <c r="BO86" i="2"/>
  <c r="BN86" i="2"/>
  <c r="BM86" i="2"/>
  <c r="BL86" i="2"/>
  <c r="BJ86" i="2"/>
  <c r="BI86" i="2"/>
  <c r="BX86" i="2" s="1"/>
  <c r="AR86" i="2"/>
  <c r="BW85" i="2"/>
  <c r="BV85" i="2"/>
  <c r="BU85" i="2"/>
  <c r="BT85" i="2"/>
  <c r="BS85" i="2"/>
  <c r="BQ85" i="2"/>
  <c r="BP85" i="2"/>
  <c r="BO85" i="2"/>
  <c r="BN85" i="2"/>
  <c r="BL85" i="2"/>
  <c r="BK85" i="2"/>
  <c r="BJ85" i="2"/>
  <c r="BI85" i="2"/>
  <c r="BX85" i="2" s="1"/>
  <c r="AR85" i="2"/>
  <c r="BV84" i="2"/>
  <c r="BU84" i="2"/>
  <c r="BT84" i="2"/>
  <c r="BS84" i="2"/>
  <c r="BQ84" i="2"/>
  <c r="BP84" i="2"/>
  <c r="BN84" i="2"/>
  <c r="BM84" i="2"/>
  <c r="BL84" i="2"/>
  <c r="BJ84" i="2"/>
  <c r="BI84" i="2"/>
  <c r="BX84" i="2" s="1"/>
  <c r="AR84" i="2"/>
  <c r="BW83" i="2"/>
  <c r="BV83" i="2"/>
  <c r="BU83" i="2"/>
  <c r="BT83" i="2"/>
  <c r="BS83" i="2"/>
  <c r="BR83" i="2"/>
  <c r="BQ83" i="2"/>
  <c r="BO83" i="2"/>
  <c r="BN83" i="2"/>
  <c r="BM83" i="2"/>
  <c r="BL83" i="2"/>
  <c r="BK83" i="2"/>
  <c r="BI83" i="2"/>
  <c r="BX83" i="2" s="1"/>
  <c r="AR83" i="2"/>
  <c r="BW82" i="2"/>
  <c r="BV82" i="2"/>
  <c r="BU82" i="2"/>
  <c r="BT82" i="2"/>
  <c r="BS82" i="2"/>
  <c r="BR82" i="2"/>
  <c r="BP82" i="2"/>
  <c r="BO82" i="2"/>
  <c r="BN82" i="2"/>
  <c r="BL82" i="2"/>
  <c r="BK82" i="2"/>
  <c r="BJ82" i="2"/>
  <c r="AR82" i="2"/>
  <c r="BW81" i="2"/>
  <c r="BV81" i="2"/>
  <c r="BU81" i="2"/>
  <c r="BT81" i="2"/>
  <c r="BS81" i="2"/>
  <c r="BR81" i="2"/>
  <c r="BQ81" i="2"/>
  <c r="BO81" i="2"/>
  <c r="BN81" i="2"/>
  <c r="BM81" i="2"/>
  <c r="BL81" i="2"/>
  <c r="BK81" i="2"/>
  <c r="BI81" i="2"/>
  <c r="BX81" i="2" s="1"/>
  <c r="BW80" i="2"/>
  <c r="BV80" i="2"/>
  <c r="BT80" i="2"/>
  <c r="BS80" i="2"/>
  <c r="BQ80" i="2"/>
  <c r="BP80" i="2"/>
  <c r="BO80" i="2"/>
  <c r="BN80" i="2"/>
  <c r="BL80" i="2"/>
  <c r="BK80" i="2"/>
  <c r="BJ80" i="2"/>
  <c r="BI80" i="2"/>
  <c r="BX80" i="2" s="1"/>
  <c r="AR80" i="2"/>
  <c r="BV79" i="2"/>
  <c r="BU79" i="2"/>
  <c r="BT79" i="2"/>
  <c r="BR79" i="2"/>
  <c r="BQ79" i="2"/>
  <c r="BP79" i="2"/>
  <c r="BO79" i="2"/>
  <c r="BM79" i="2"/>
  <c r="BL79" i="2"/>
  <c r="BK79" i="2"/>
  <c r="BI79" i="2"/>
  <c r="BX79" i="2" s="1"/>
  <c r="AR79" i="2"/>
  <c r="BW78" i="2"/>
  <c r="BV78" i="2"/>
  <c r="BU78" i="2"/>
  <c r="BT78" i="2"/>
  <c r="BS78" i="2"/>
  <c r="BR78" i="2"/>
  <c r="BP78" i="2"/>
  <c r="BO78" i="2"/>
  <c r="BN78" i="2"/>
  <c r="BL78" i="2"/>
  <c r="BK78" i="2"/>
  <c r="BJ78" i="2"/>
  <c r="AR78" i="2"/>
  <c r="BW77" i="2"/>
  <c r="BV77" i="2"/>
  <c r="BU77" i="2"/>
  <c r="BT77" i="2"/>
  <c r="BS77" i="2"/>
  <c r="BR77" i="2"/>
  <c r="BP77" i="2"/>
  <c r="BO77" i="2"/>
  <c r="BN77" i="2"/>
  <c r="BM77" i="2"/>
  <c r="BK77" i="2"/>
  <c r="BJ77" i="2"/>
  <c r="BI77" i="2"/>
  <c r="BX77" i="2" s="1"/>
  <c r="AR77" i="2"/>
  <c r="BV76" i="2"/>
  <c r="BU76" i="2"/>
  <c r="BT76" i="2"/>
  <c r="BS76" i="2"/>
  <c r="BR76" i="2"/>
  <c r="BQ76" i="2"/>
  <c r="BP76" i="2"/>
  <c r="BN76" i="2"/>
  <c r="BM76" i="2"/>
  <c r="BL76" i="2"/>
  <c r="BK76" i="2"/>
  <c r="BI76" i="2"/>
  <c r="BX76" i="2" s="1"/>
  <c r="AS76" i="2"/>
  <c r="AR76" i="2"/>
  <c r="BW75" i="2"/>
  <c r="BV75" i="2"/>
  <c r="BU75" i="2"/>
  <c r="BT75" i="2"/>
  <c r="BS75" i="2"/>
  <c r="BR75" i="2"/>
  <c r="BQ75" i="2"/>
  <c r="BO75" i="2"/>
  <c r="BN75" i="2"/>
  <c r="BM75" i="2"/>
  <c r="BL75" i="2"/>
  <c r="BK75" i="2"/>
  <c r="BI75" i="2"/>
  <c r="BX75" i="2" s="1"/>
  <c r="AR75" i="2"/>
  <c r="BW74" i="2"/>
  <c r="BU74" i="2"/>
  <c r="BT74" i="2"/>
  <c r="BS74" i="2"/>
  <c r="BR74" i="2"/>
  <c r="BP74" i="2"/>
  <c r="BO74" i="2"/>
  <c r="BN74" i="2"/>
  <c r="BL74" i="2"/>
  <c r="BK74" i="2"/>
  <c r="BJ74" i="2"/>
  <c r="AR74" i="2"/>
  <c r="BV73" i="2"/>
  <c r="BU73" i="2"/>
  <c r="BT73" i="2"/>
  <c r="BS73" i="2"/>
  <c r="BQ73" i="2"/>
  <c r="BP73" i="2"/>
  <c r="BO73" i="2"/>
  <c r="BM73" i="2"/>
  <c r="BL73" i="2"/>
  <c r="BK73" i="2"/>
  <c r="BI73" i="2"/>
  <c r="BX73" i="2" s="1"/>
  <c r="AR73" i="2"/>
  <c r="BV72" i="2"/>
  <c r="BU72" i="2"/>
  <c r="BT72" i="2"/>
  <c r="BS72" i="2"/>
  <c r="BR72" i="2"/>
  <c r="BQ72" i="2"/>
  <c r="BO72" i="2"/>
  <c r="BN72" i="2"/>
  <c r="BM72" i="2"/>
  <c r="BK72" i="2"/>
  <c r="BJ72" i="2"/>
  <c r="BI72" i="2"/>
  <c r="BX72" i="2" s="1"/>
  <c r="AR72" i="2"/>
  <c r="BW71" i="2"/>
  <c r="BV71" i="2"/>
  <c r="BU71" i="2"/>
  <c r="BT71" i="2"/>
  <c r="BS71" i="2"/>
  <c r="BQ71" i="2"/>
  <c r="BP71" i="2"/>
  <c r="BO71" i="2"/>
  <c r="BN71" i="2"/>
  <c r="AR70" i="2"/>
  <c r="BV69" i="2"/>
  <c r="BU69" i="2"/>
  <c r="BT69" i="2"/>
  <c r="BS69" i="2"/>
  <c r="BR69" i="2"/>
  <c r="BP69" i="2"/>
  <c r="BO69" i="2"/>
  <c r="BN69" i="2"/>
  <c r="BM69" i="2"/>
  <c r="BK69" i="2"/>
  <c r="BJ69" i="2"/>
  <c r="AR69" i="2"/>
  <c r="BW68" i="2"/>
  <c r="BU68" i="2"/>
  <c r="BT68" i="2"/>
  <c r="BS68" i="2"/>
  <c r="BQ68" i="2"/>
  <c r="BP68" i="2"/>
  <c r="BO68" i="2"/>
  <c r="BN68" i="2"/>
  <c r="BM68" i="2"/>
  <c r="BL68" i="2"/>
  <c r="BJ68" i="2"/>
  <c r="BI68" i="2"/>
  <c r="BX68" i="2" s="1"/>
  <c r="AR68" i="2"/>
  <c r="BW67" i="2"/>
  <c r="BV67" i="2"/>
  <c r="BU67" i="2"/>
  <c r="BT67" i="2"/>
  <c r="BS67" i="2"/>
  <c r="BQ67" i="2"/>
  <c r="BP67" i="2"/>
  <c r="BO67" i="2"/>
  <c r="BN67" i="2"/>
  <c r="BL67" i="2"/>
  <c r="BK67" i="2"/>
  <c r="BJ67" i="2"/>
  <c r="AR67" i="2"/>
  <c r="BW66" i="2"/>
  <c r="BV66" i="2"/>
  <c r="BU66" i="2"/>
  <c r="BT66" i="2"/>
  <c r="BS66" i="2"/>
  <c r="BQ66" i="2"/>
  <c r="BP66" i="2"/>
  <c r="BO66" i="2"/>
  <c r="BN66" i="2"/>
  <c r="BM66" i="2"/>
  <c r="BL66" i="2"/>
  <c r="BJ66" i="2"/>
  <c r="BI66" i="2"/>
  <c r="BX66" i="2" s="1"/>
  <c r="AR66" i="2"/>
  <c r="BV65" i="2"/>
  <c r="BU65" i="2"/>
  <c r="BT65" i="2"/>
  <c r="BS65" i="2"/>
  <c r="BR65" i="2"/>
  <c r="BP65" i="2"/>
  <c r="BO65" i="2"/>
  <c r="BN65" i="2"/>
  <c r="BL65" i="2"/>
  <c r="BK65" i="2"/>
  <c r="BI65" i="2"/>
  <c r="BX65" i="2" s="1"/>
  <c r="AR65" i="2"/>
  <c r="BV64" i="2"/>
  <c r="BU64" i="2"/>
  <c r="BT64" i="2"/>
  <c r="BR64" i="2"/>
  <c r="BQ64" i="2"/>
  <c r="BP64" i="2"/>
  <c r="BN64" i="2"/>
  <c r="BM64" i="2"/>
  <c r="BL64" i="2"/>
  <c r="BJ64" i="2"/>
  <c r="BI64" i="2"/>
  <c r="BX64" i="2" s="1"/>
  <c r="AR64" i="2"/>
  <c r="BW63" i="2"/>
  <c r="BV63" i="2"/>
  <c r="BU63" i="2"/>
  <c r="BT63" i="2"/>
  <c r="BS63" i="2"/>
  <c r="BQ63" i="2"/>
  <c r="BP63" i="2"/>
  <c r="BO63" i="2"/>
  <c r="BM63" i="2"/>
  <c r="BL63" i="2"/>
  <c r="BK63" i="2"/>
  <c r="BI63" i="2"/>
  <c r="BX63" i="2" s="1"/>
  <c r="AR63" i="2"/>
  <c r="BV62" i="2"/>
  <c r="BU62" i="2"/>
  <c r="BT62" i="2"/>
  <c r="BS62" i="2"/>
  <c r="BR62" i="2"/>
  <c r="BQ62" i="2"/>
  <c r="BO62" i="2"/>
  <c r="BN62" i="2"/>
  <c r="BM62" i="2"/>
  <c r="BL62" i="2"/>
  <c r="BJ62" i="2"/>
  <c r="BI62" i="2"/>
  <c r="BX62" i="2" s="1"/>
  <c r="AR62" i="2"/>
  <c r="BW61" i="2"/>
  <c r="BV61" i="2"/>
  <c r="BU61" i="2"/>
  <c r="BS61" i="2"/>
  <c r="BR61" i="2"/>
  <c r="BQ61" i="2"/>
  <c r="BP61" i="2"/>
  <c r="BN61" i="2"/>
  <c r="BM61" i="2"/>
  <c r="BL61" i="2"/>
  <c r="BJ61" i="2"/>
  <c r="BI61" i="2"/>
  <c r="BX61" i="2" s="1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X60" i="2" s="1"/>
  <c r="AR60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X59" i="2" s="1"/>
  <c r="AR59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X58" i="2" s="1"/>
  <c r="AR58" i="2"/>
  <c r="BW57" i="2"/>
  <c r="BV57" i="2"/>
  <c r="BU57" i="2"/>
  <c r="BS57" i="2"/>
  <c r="BR57" i="2"/>
  <c r="BP57" i="2"/>
  <c r="BN57" i="2"/>
  <c r="BL57" i="2"/>
  <c r="BK57" i="2"/>
  <c r="BI57" i="2"/>
  <c r="BX57" i="2" s="1"/>
  <c r="AR57" i="2"/>
  <c r="BW56" i="2"/>
  <c r="BV56" i="2"/>
  <c r="BU56" i="2"/>
  <c r="BT56" i="2"/>
  <c r="BR56" i="2"/>
  <c r="BP56" i="2"/>
  <c r="BN56" i="2"/>
  <c r="BL56" i="2"/>
  <c r="BI56" i="2"/>
  <c r="BX56" i="2" s="1"/>
  <c r="BW55" i="2"/>
  <c r="BV55" i="2"/>
  <c r="BR55" i="2"/>
  <c r="BP55" i="2"/>
  <c r="BO55" i="2"/>
  <c r="BM55" i="2"/>
  <c r="BJ55" i="2"/>
  <c r="AR55" i="2"/>
  <c r="BV54" i="2"/>
  <c r="BT54" i="2"/>
  <c r="BP54" i="2"/>
  <c r="BM54" i="2"/>
  <c r="BJ54" i="2"/>
  <c r="BU53" i="2"/>
  <c r="BR53" i="2"/>
  <c r="BO53" i="2"/>
  <c r="BM53" i="2"/>
  <c r="BK53" i="2"/>
  <c r="BI53" i="2"/>
  <c r="BX53" i="2" s="1"/>
  <c r="AR53" i="2"/>
  <c r="BW52" i="2"/>
  <c r="BU52" i="2"/>
  <c r="BS52" i="2"/>
  <c r="BQ52" i="2"/>
  <c r="BO52" i="2"/>
  <c r="BM52" i="2"/>
  <c r="BK52" i="2"/>
  <c r="BI52" i="2"/>
  <c r="BX52" i="2" s="1"/>
  <c r="BU51" i="2"/>
  <c r="BR51" i="2"/>
  <c r="BM51" i="2"/>
  <c r="BK51" i="2"/>
  <c r="BX931" i="1"/>
  <c r="BX929" i="1"/>
  <c r="BX926" i="1"/>
  <c r="BX925" i="1"/>
  <c r="BX924" i="1"/>
  <c r="BX923" i="1"/>
  <c r="BX921" i="1"/>
  <c r="BX920" i="1"/>
  <c r="BX917" i="1"/>
  <c r="BX915" i="1"/>
  <c r="BX912" i="1"/>
  <c r="BX910" i="1"/>
  <c r="BX907" i="1"/>
  <c r="BX904" i="1"/>
  <c r="BX903" i="1"/>
  <c r="BX888" i="1"/>
  <c r="BX886" i="1"/>
  <c r="BX883" i="1"/>
  <c r="BX871" i="1"/>
  <c r="BX864" i="1"/>
  <c r="BX863" i="1"/>
  <c r="BX848" i="1"/>
  <c r="BX845" i="1"/>
  <c r="BX843" i="1"/>
  <c r="BX842" i="1"/>
  <c r="BX841" i="1"/>
  <c r="BX836" i="1"/>
  <c r="BX797" i="1"/>
  <c r="BX796" i="1"/>
  <c r="BX795" i="1"/>
  <c r="BX792" i="1"/>
  <c r="BX791" i="1"/>
  <c r="BX787" i="1"/>
  <c r="BX784" i="1"/>
  <c r="BX780" i="1"/>
  <c r="BX771" i="1"/>
  <c r="BX764" i="1"/>
  <c r="BX755" i="1"/>
  <c r="BX749" i="1"/>
  <c r="BX745" i="1"/>
  <c r="BX742" i="1"/>
  <c r="BX738" i="1"/>
  <c r="BX737" i="1"/>
  <c r="BX728" i="1"/>
  <c r="BX717" i="1"/>
  <c r="BX709" i="1"/>
  <c r="BX708" i="1"/>
  <c r="BX705" i="1"/>
  <c r="BX700" i="1"/>
  <c r="BX697" i="1"/>
  <c r="BX691" i="1"/>
  <c r="BX688" i="1"/>
  <c r="BX684" i="1"/>
  <c r="BW125" i="2"/>
  <c r="BV125" i="2"/>
  <c r="BU125" i="2"/>
  <c r="BT125" i="2"/>
  <c r="BS125" i="2"/>
  <c r="BQ125" i="2"/>
  <c r="BP125" i="2"/>
  <c r="BO125" i="2"/>
  <c r="BN125" i="2"/>
  <c r="BM125" i="2"/>
  <c r="BL125" i="2"/>
  <c r="BK125" i="2"/>
  <c r="BJ125" i="2"/>
  <c r="BI125" i="2"/>
  <c r="BX125" i="2" s="1"/>
  <c r="AR125" i="2"/>
  <c r="AL125" i="2"/>
  <c r="BR125" i="2" s="1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X124" i="2" s="1"/>
  <c r="AS124" i="2"/>
  <c r="AR124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X123" i="2" s="1"/>
  <c r="AR123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X122" i="2" s="1"/>
  <c r="AR122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X121" i="2" s="1"/>
  <c r="AR121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X120" i="2" s="1"/>
  <c r="AR120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X119" i="2" s="1"/>
  <c r="AR119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X118" i="2" s="1"/>
  <c r="AR118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X117" i="2" s="1"/>
  <c r="AR117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X116" i="2" s="1"/>
  <c r="AR116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X115" i="2" s="1"/>
  <c r="AR115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X114" i="2" s="1"/>
  <c r="AR114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X113" i="2" s="1"/>
  <c r="AR113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X112" i="2" s="1"/>
  <c r="AR112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X111" i="2" s="1"/>
  <c r="AR111" i="2"/>
  <c r="BS110" i="2"/>
  <c r="BO110" i="2"/>
  <c r="BQ109" i="2"/>
  <c r="BJ109" i="2"/>
  <c r="BN108" i="2"/>
  <c r="BI107" i="2"/>
  <c r="BX107" i="2" s="1"/>
  <c r="BV103" i="2"/>
  <c r="BL103" i="2"/>
  <c r="BO102" i="2"/>
  <c r="BU101" i="2"/>
  <c r="BO101" i="2"/>
  <c r="BI101" i="2"/>
  <c r="BX101" i="2" s="1"/>
  <c r="BV100" i="2"/>
  <c r="BR100" i="2"/>
  <c r="BQ100" i="2"/>
  <c r="BP100" i="2"/>
  <c r="BO100" i="2"/>
  <c r="BN100" i="2"/>
  <c r="BM100" i="2"/>
  <c r="BL100" i="2"/>
  <c r="BK100" i="2"/>
  <c r="BJ100" i="2"/>
  <c r="BI100" i="2"/>
  <c r="BX100" i="2" s="1"/>
  <c r="BL99" i="2"/>
  <c r="BT98" i="2"/>
  <c r="BN98" i="2"/>
  <c r="BO97" i="2"/>
  <c r="BL97" i="2"/>
  <c r="BI97" i="2"/>
  <c r="BX97" i="2" s="1"/>
  <c r="BV96" i="2"/>
  <c r="BQ96" i="2"/>
  <c r="BL96" i="2"/>
  <c r="BV95" i="2"/>
  <c r="BR95" i="2"/>
  <c r="BN95" i="2"/>
  <c r="BJ95" i="2"/>
  <c r="BN94" i="2"/>
  <c r="BV93" i="2"/>
  <c r="BR93" i="2"/>
  <c r="BO93" i="2"/>
  <c r="BK93" i="2"/>
  <c r="BW92" i="2"/>
  <c r="BR92" i="2"/>
  <c r="BN92" i="2"/>
  <c r="BK92" i="2"/>
  <c r="BI92" i="2"/>
  <c r="BX92" i="2" s="1"/>
  <c r="BP91" i="2"/>
  <c r="BK91" i="2"/>
  <c r="BS90" i="2"/>
  <c r="BO90" i="2"/>
  <c r="BT89" i="2"/>
  <c r="BP89" i="2"/>
  <c r="BL89" i="2"/>
  <c r="BT88" i="2"/>
  <c r="BP88" i="2"/>
  <c r="BL88" i="2"/>
  <c r="BK88" i="2"/>
  <c r="BJ88" i="2"/>
  <c r="BV87" i="2"/>
  <c r="BP87" i="2"/>
  <c r="BM87" i="2"/>
  <c r="BU86" i="2"/>
  <c r="BP86" i="2"/>
  <c r="BK86" i="2"/>
  <c r="BR85" i="2"/>
  <c r="BM85" i="2"/>
  <c r="BW84" i="2"/>
  <c r="BR84" i="2"/>
  <c r="BO84" i="2"/>
  <c r="BK84" i="2"/>
  <c r="BP83" i="2"/>
  <c r="BJ83" i="2"/>
  <c r="BQ82" i="2"/>
  <c r="BM82" i="2"/>
  <c r="BI82" i="2"/>
  <c r="BX82" i="2" s="1"/>
  <c r="BP81" i="2"/>
  <c r="BJ81" i="2"/>
  <c r="AR81" i="2"/>
  <c r="BU80" i="2"/>
  <c r="BR80" i="2"/>
  <c r="BM80" i="2"/>
  <c r="BW79" i="2"/>
  <c r="BS79" i="2"/>
  <c r="BN79" i="2"/>
  <c r="BJ79" i="2"/>
  <c r="BQ78" i="2"/>
  <c r="BM78" i="2"/>
  <c r="BI78" i="2"/>
  <c r="BX78" i="2" s="1"/>
  <c r="BQ77" i="2"/>
  <c r="BL77" i="2"/>
  <c r="BW76" i="2"/>
  <c r="BO76" i="2"/>
  <c r="BJ76" i="2"/>
  <c r="BP75" i="2"/>
  <c r="BJ75" i="2"/>
  <c r="BV74" i="2"/>
  <c r="BQ74" i="2"/>
  <c r="BM74" i="2"/>
  <c r="BI74" i="2"/>
  <c r="BX74" i="2" s="1"/>
  <c r="BW73" i="2"/>
  <c r="BR73" i="2"/>
  <c r="BN73" i="2"/>
  <c r="BJ73" i="2"/>
  <c r="BW72" i="2"/>
  <c r="BP72" i="2"/>
  <c r="BL72" i="2"/>
  <c r="BR71" i="2"/>
  <c r="BL71" i="2"/>
  <c r="BK71" i="2"/>
  <c r="BJ71" i="2"/>
  <c r="BI71" i="2"/>
  <c r="BX71" i="2" s="1"/>
  <c r="AR71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X70" i="2" s="1"/>
  <c r="BW69" i="2"/>
  <c r="BQ69" i="2"/>
  <c r="BL69" i="2"/>
  <c r="BI69" i="2"/>
  <c r="BX69" i="2" s="1"/>
  <c r="BV68" i="2"/>
  <c r="BR68" i="2"/>
  <c r="BK68" i="2"/>
  <c r="BR67" i="2"/>
  <c r="BM67" i="2"/>
  <c r="BI67" i="2"/>
  <c r="BX67" i="2" s="1"/>
  <c r="BR66" i="2"/>
  <c r="BK66" i="2"/>
  <c r="BW65" i="2"/>
  <c r="BQ65" i="2"/>
  <c r="BM65" i="2"/>
  <c r="BJ65" i="2"/>
  <c r="BW64" i="2"/>
  <c r="BS64" i="2"/>
  <c r="BO64" i="2"/>
  <c r="BK64" i="2"/>
  <c r="BR63" i="2"/>
  <c r="BN63" i="2"/>
  <c r="BJ63" i="2"/>
  <c r="BW62" i="2"/>
  <c r="BP62" i="2"/>
  <c r="BK62" i="2"/>
  <c r="BT61" i="2"/>
  <c r="BO61" i="2"/>
  <c r="BK61" i="2"/>
  <c r="AR61" i="2"/>
  <c r="BT55" i="2"/>
  <c r="BL55" i="2"/>
  <c r="BW54" i="2"/>
  <c r="BR54" i="2"/>
  <c r="BO54" i="2"/>
  <c r="BK54" i="2"/>
  <c r="BW53" i="2"/>
  <c r="BS53" i="2"/>
  <c r="BN53" i="2"/>
  <c r="BV52" i="2"/>
  <c r="BN52" i="2"/>
  <c r="BJ52" i="2"/>
  <c r="BW51" i="2"/>
  <c r="BS51" i="2"/>
  <c r="BO51" i="2"/>
  <c r="BI51" i="2"/>
  <c r="BX51" i="2" s="1"/>
  <c r="BX939" i="1"/>
  <c r="BX937" i="1"/>
  <c r="BX936" i="1"/>
  <c r="BX933" i="1"/>
  <c r="BX919" i="1"/>
  <c r="BX913" i="1"/>
  <c r="BX911" i="1"/>
  <c r="BX900" i="1"/>
  <c r="BX894" i="1"/>
  <c r="BX890" i="1"/>
  <c r="BX855" i="1"/>
  <c r="BX854" i="1"/>
  <c r="BX844" i="1"/>
  <c r="BX835" i="1"/>
  <c r="BX830" i="1"/>
  <c r="BX773" i="1"/>
  <c r="BX767" i="1"/>
  <c r="BX761" i="1"/>
  <c r="BX734" i="1"/>
  <c r="BX707" i="1"/>
  <c r="BX702" i="1"/>
  <c r="AL50" i="2"/>
  <c r="BR50" i="2" s="1"/>
  <c r="AK50" i="2"/>
  <c r="BQ50" i="2" s="1"/>
  <c r="AJ50" i="2"/>
  <c r="BP50" i="2" s="1"/>
  <c r="AI50" i="2"/>
  <c r="BO50" i="2" s="1"/>
  <c r="AH50" i="2"/>
  <c r="BN50" i="2" s="1"/>
  <c r="AG50" i="2"/>
  <c r="BM50" i="2" s="1"/>
  <c r="AF50" i="2"/>
  <c r="BL50" i="2" s="1"/>
  <c r="AE50" i="2"/>
  <c r="BK50" i="2" s="1"/>
  <c r="AD50" i="2"/>
  <c r="BJ50" i="2" s="1"/>
  <c r="AC50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X49" i="2" s="1"/>
  <c r="AR49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X48" i="2" s="1"/>
  <c r="AR48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X47" i="2" s="1"/>
  <c r="AR47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X46" i="2" s="1"/>
  <c r="AR46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X45" i="2" s="1"/>
  <c r="AR45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X44" i="2" s="1"/>
  <c r="AR44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X43" i="2" s="1"/>
  <c r="AR43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I42" i="2"/>
  <c r="BX42" i="2" s="1"/>
  <c r="AR42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X41" i="2" s="1"/>
  <c r="AR41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X40" i="2" s="1"/>
  <c r="AR40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X39" i="2" s="1"/>
  <c r="AR39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X38" i="2" s="1"/>
  <c r="AR38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X37" i="2" s="1"/>
  <c r="AR37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X36" i="2" s="1"/>
  <c r="AR36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X35" i="2" s="1"/>
  <c r="AR35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X34" i="2" s="1"/>
  <c r="AR34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X33" i="2" s="1"/>
  <c r="AR33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X32" i="2" s="1"/>
  <c r="AR32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X31" i="2" s="1"/>
  <c r="AR31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X30" i="2" s="1"/>
  <c r="AR30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X29" i="2" s="1"/>
  <c r="AR29" i="2"/>
  <c r="BW28" i="2"/>
  <c r="BV28" i="2"/>
  <c r="BU28" i="2"/>
  <c r="BT28" i="2"/>
  <c r="BS28" i="2"/>
  <c r="BR28" i="2"/>
  <c r="BQ28" i="2"/>
  <c r="BX28" i="2" s="1"/>
  <c r="AR28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X27" i="2" s="1"/>
  <c r="AR27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X26" i="2" s="1"/>
  <c r="AR26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X25" i="2" s="1"/>
  <c r="AR25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X24" i="2" s="1"/>
  <c r="AR24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X23" i="2" s="1"/>
  <c r="AR23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X22" i="2" s="1"/>
  <c r="AR22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X21" i="2" s="1"/>
  <c r="AR21" i="2"/>
  <c r="H21" i="2"/>
  <c r="E21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X20" i="2" s="1"/>
  <c r="AR20" i="2"/>
  <c r="H20" i="2"/>
  <c r="E20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X19" i="2" s="1"/>
  <c r="AR19" i="2"/>
  <c r="H19" i="2"/>
  <c r="E19" i="2"/>
  <c r="BW18" i="2"/>
  <c r="BV18" i="2"/>
  <c r="BU18" i="2"/>
  <c r="BT18" i="2"/>
  <c r="BS18" i="2"/>
  <c r="BR18" i="2"/>
  <c r="BQ18" i="2"/>
  <c r="BX18" i="2" s="1"/>
  <c r="AR18" i="2"/>
  <c r="L18" i="2"/>
  <c r="AS18" i="2" s="1"/>
  <c r="H18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X17" i="2" s="1"/>
  <c r="AR17" i="2"/>
  <c r="H17" i="2"/>
  <c r="E17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X16" i="2" s="1"/>
  <c r="AR16" i="2"/>
  <c r="H16" i="2"/>
  <c r="E16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X15" i="2" s="1"/>
  <c r="AR15" i="2"/>
  <c r="H15" i="2"/>
  <c r="E15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X14" i="2" s="1"/>
  <c r="AR14" i="2"/>
  <c r="H14" i="2"/>
  <c r="E14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X13" i="2" s="1"/>
  <c r="AR13" i="2"/>
  <c r="H13" i="2"/>
  <c r="E13" i="2"/>
  <c r="CJ12" i="2"/>
  <c r="CF12" i="2"/>
  <c r="CE12" i="2"/>
  <c r="CD12" i="2"/>
  <c r="CC12" i="2"/>
  <c r="CB12" i="2"/>
  <c r="CA12" i="2"/>
  <c r="BZ12" i="2"/>
  <c r="BY12" i="2"/>
  <c r="BW12" i="2"/>
  <c r="BV12" i="2"/>
  <c r="BU12" i="2"/>
  <c r="BS12" i="2"/>
  <c r="BR12" i="2"/>
  <c r="BQ12" i="2"/>
  <c r="AN12" i="2"/>
  <c r="AJ12" i="2"/>
  <c r="AI12" i="2"/>
  <c r="AH12" i="2"/>
  <c r="AG12" i="2"/>
  <c r="AF12" i="2"/>
  <c r="AE12" i="2"/>
  <c r="AD12" i="2"/>
  <c r="AC12" i="2"/>
  <c r="AB12" i="2"/>
  <c r="H12" i="2"/>
  <c r="E12" i="2"/>
  <c r="CK11" i="2"/>
  <c r="CI11" i="2"/>
  <c r="CF11" i="2"/>
  <c r="CB11" i="2"/>
  <c r="CA11" i="2"/>
  <c r="BW11" i="2"/>
  <c r="BV11" i="2"/>
  <c r="BT11" i="2"/>
  <c r="BR11" i="2"/>
  <c r="BQ11" i="2"/>
  <c r="BO11" i="2"/>
  <c r="BN11" i="2"/>
  <c r="BM11" i="2"/>
  <c r="BJ11" i="2"/>
  <c r="BI11" i="2"/>
  <c r="BX11" i="2" s="1"/>
  <c r="AR11" i="2"/>
  <c r="AB11" i="2"/>
  <c r="H11" i="2"/>
  <c r="E11" i="2"/>
  <c r="CJ10" i="2"/>
  <c r="CE10" i="2"/>
  <c r="CC10" i="2"/>
  <c r="CB10" i="2"/>
  <c r="BZ10" i="2"/>
  <c r="BW10" i="2"/>
  <c r="BV10" i="2"/>
  <c r="BU10" i="2"/>
  <c r="BS10" i="2"/>
  <c r="BR10" i="2"/>
  <c r="BQ10" i="2"/>
  <c r="BP10" i="2"/>
  <c r="BN10" i="2"/>
  <c r="BK10" i="2"/>
  <c r="BI10" i="2"/>
  <c r="BX10" i="2" s="1"/>
  <c r="AR10" i="2"/>
  <c r="AN10" i="2"/>
  <c r="AI10" i="2"/>
  <c r="AG10" i="2"/>
  <c r="AF10" i="2"/>
  <c r="AD10" i="2"/>
  <c r="AB10" i="2"/>
  <c r="H10" i="2"/>
  <c r="E10" i="2"/>
  <c r="CK9" i="2"/>
  <c r="CI9" i="2"/>
  <c r="CF9" i="2"/>
  <c r="CB9" i="2"/>
  <c r="CA9" i="2"/>
  <c r="BW9" i="2"/>
  <c r="BV9" i="2"/>
  <c r="BT9" i="2"/>
  <c r="BR9" i="2"/>
  <c r="BQ9" i="2"/>
  <c r="BO9" i="2"/>
  <c r="BN9" i="2"/>
  <c r="BM9" i="2"/>
  <c r="BJ9" i="2"/>
  <c r="BI9" i="2"/>
  <c r="BX9" i="2" s="1"/>
  <c r="AR9" i="2"/>
  <c r="AO9" i="2"/>
  <c r="AM9" i="2"/>
  <c r="AJ9" i="2"/>
  <c r="AF9" i="2"/>
  <c r="AE9" i="2"/>
  <c r="AB9" i="2"/>
  <c r="H9" i="2"/>
  <c r="E9" i="2"/>
  <c r="CJ8" i="2"/>
  <c r="CF8" i="2"/>
  <c r="CE8" i="2"/>
  <c r="CC8" i="2"/>
  <c r="CB8" i="2"/>
  <c r="BZ8" i="2"/>
  <c r="BW8" i="2"/>
  <c r="BV8" i="2"/>
  <c r="BU8" i="2"/>
  <c r="BS8" i="2"/>
  <c r="BR8" i="2"/>
  <c r="BQ8" i="2"/>
  <c r="BN8" i="2"/>
  <c r="BK8" i="2"/>
  <c r="BI8" i="2"/>
  <c r="BX8" i="2" s="1"/>
  <c r="AR8" i="2"/>
  <c r="AN8" i="2"/>
  <c r="AJ8" i="2"/>
  <c r="AI8" i="2"/>
  <c r="AG8" i="2"/>
  <c r="AF8" i="2"/>
  <c r="AD8" i="2"/>
  <c r="AB8" i="2"/>
  <c r="H8" i="2"/>
  <c r="E8" i="2"/>
  <c r="CJ7" i="2"/>
  <c r="CE7" i="2"/>
  <c r="CC7" i="2"/>
  <c r="CB7" i="2"/>
  <c r="BZ7" i="2"/>
  <c r="BW7" i="2"/>
  <c r="BV7" i="2"/>
  <c r="BU7" i="2"/>
  <c r="BS7" i="2"/>
  <c r="BR7" i="2"/>
  <c r="BQ7" i="2"/>
  <c r="BX7" i="2" s="1"/>
  <c r="AR7" i="2"/>
  <c r="AN7" i="2"/>
  <c r="AI7" i="2"/>
  <c r="AG7" i="2"/>
  <c r="AF7" i="2"/>
  <c r="AD7" i="2"/>
  <c r="AB7" i="2"/>
  <c r="L7" i="2"/>
  <c r="AS7" i="2" s="1"/>
  <c r="H7" i="2"/>
  <c r="E7" i="2"/>
  <c r="CF6" i="2"/>
  <c r="CC6" i="2"/>
  <c r="CB6" i="2"/>
  <c r="CA6" i="2"/>
  <c r="BW6" i="2"/>
  <c r="BV6" i="2"/>
  <c r="BU6" i="2"/>
  <c r="BT6" i="2"/>
  <c r="BS6" i="2"/>
  <c r="BR6" i="2"/>
  <c r="BQ6" i="2"/>
  <c r="BO6" i="2"/>
  <c r="BN6" i="2"/>
  <c r="BJ6" i="2"/>
  <c r="BI6" i="2"/>
  <c r="BX6" i="2" s="1"/>
  <c r="AR6" i="2"/>
  <c r="AG6" i="2"/>
  <c r="AF6" i="2"/>
  <c r="AE6" i="2"/>
  <c r="AB6" i="2"/>
  <c r="H6" i="2"/>
  <c r="E6" i="2"/>
  <c r="CJ5" i="2"/>
  <c r="CF5" i="2"/>
  <c r="CE5" i="2"/>
  <c r="CC5" i="2"/>
  <c r="CB5" i="2"/>
  <c r="BZ5" i="2"/>
  <c r="BW5" i="2"/>
  <c r="BV5" i="2"/>
  <c r="BU5" i="2"/>
  <c r="BS5" i="2"/>
  <c r="BR5" i="2"/>
  <c r="BQ5" i="2"/>
  <c r="BN5" i="2"/>
  <c r="BK5" i="2"/>
  <c r="BI5" i="2"/>
  <c r="BX5" i="2" s="1"/>
  <c r="AR5" i="2"/>
  <c r="AN5" i="2"/>
  <c r="AJ5" i="2"/>
  <c r="AI5" i="2"/>
  <c r="AG5" i="2"/>
  <c r="AF5" i="2"/>
  <c r="AD5" i="2"/>
  <c r="AB5" i="2"/>
  <c r="H5" i="2"/>
  <c r="E5" i="2"/>
  <c r="CJ4" i="2"/>
  <c r="CE4" i="2"/>
  <c r="CC4" i="2"/>
  <c r="CB4" i="2"/>
  <c r="BZ4" i="2"/>
  <c r="BW4" i="2"/>
  <c r="BV4" i="2"/>
  <c r="BU4" i="2"/>
  <c r="BS4" i="2"/>
  <c r="BR4" i="2"/>
  <c r="BQ4" i="2"/>
  <c r="BP4" i="2"/>
  <c r="BN4" i="2"/>
  <c r="BK4" i="2"/>
  <c r="BI4" i="2"/>
  <c r="BX4" i="2" s="1"/>
  <c r="AR4" i="2"/>
  <c r="AI4" i="2"/>
  <c r="AG4" i="2"/>
  <c r="AF4" i="2"/>
  <c r="AD4" i="2"/>
  <c r="AB4" i="2"/>
  <c r="H4" i="2"/>
  <c r="E4" i="2"/>
  <c r="CI3" i="2"/>
  <c r="CF3" i="2"/>
  <c r="CB3" i="2"/>
  <c r="CA3" i="2"/>
  <c r="BW3" i="2"/>
  <c r="BV3" i="2"/>
  <c r="BU3" i="2"/>
  <c r="BT3" i="2"/>
  <c r="BR3" i="2"/>
  <c r="BQ3" i="2"/>
  <c r="BO3" i="2"/>
  <c r="BN3" i="2"/>
  <c r="BM3" i="2"/>
  <c r="BJ3" i="2"/>
  <c r="BI3" i="2"/>
  <c r="BX3" i="2" s="1"/>
  <c r="AR3" i="2"/>
  <c r="AM3" i="2"/>
  <c r="AJ3" i="2"/>
  <c r="AF3" i="2"/>
  <c r="AE3" i="2"/>
  <c r="AB3" i="2"/>
  <c r="H3" i="2"/>
  <c r="E3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AF2" i="2"/>
  <c r="AE2" i="2"/>
  <c r="BK2" i="2" s="1"/>
  <c r="AD2" i="2"/>
  <c r="BJ2" i="2" s="1"/>
  <c r="AC2" i="2"/>
  <c r="AB2" i="2"/>
  <c r="H2" i="2"/>
  <c r="E2" i="2"/>
  <c r="BX1000" i="1"/>
  <c r="BX999" i="1"/>
  <c r="BX998" i="1"/>
  <c r="BX997" i="1"/>
  <c r="BX996" i="1"/>
  <c r="BX995" i="1"/>
  <c r="BX994" i="1"/>
  <c r="BX993" i="1"/>
  <c r="BX992" i="1"/>
  <c r="BX991" i="1"/>
  <c r="BX990" i="1"/>
  <c r="BX989" i="1"/>
  <c r="BX988" i="1"/>
  <c r="BX987" i="1"/>
  <c r="BX986" i="1"/>
  <c r="BX985" i="1"/>
  <c r="BX984" i="1"/>
  <c r="BX983" i="1"/>
  <c r="BX982" i="1"/>
  <c r="BX981" i="1"/>
  <c r="BX980" i="1"/>
  <c r="BX979" i="1"/>
  <c r="BX978" i="1"/>
  <c r="BX977" i="1"/>
  <c r="BX976" i="1"/>
  <c r="BX975" i="1"/>
  <c r="BX974" i="1"/>
  <c r="BX973" i="1"/>
  <c r="BX972" i="1"/>
  <c r="BX971" i="1"/>
  <c r="BX970" i="1"/>
  <c r="BX969" i="1"/>
  <c r="BX968" i="1"/>
  <c r="BX967" i="1"/>
  <c r="BX966" i="1"/>
  <c r="BX964" i="1"/>
  <c r="BX963" i="1"/>
  <c r="BX962" i="1"/>
  <c r="BX961" i="1"/>
  <c r="BX960" i="1"/>
  <c r="BX959" i="1"/>
  <c r="BX958" i="1"/>
  <c r="BX957" i="1"/>
  <c r="BX956" i="1"/>
  <c r="BX955" i="1"/>
  <c r="BX954" i="1"/>
  <c r="BX953" i="1"/>
  <c r="BX952" i="1"/>
  <c r="BX951" i="1"/>
  <c r="BX950" i="1"/>
  <c r="BX949" i="1"/>
  <c r="BX948" i="1"/>
  <c r="BX947" i="1"/>
  <c r="BX946" i="1"/>
  <c r="BX945" i="1"/>
  <c r="BX944" i="1"/>
  <c r="BX943" i="1"/>
  <c r="BX942" i="1"/>
  <c r="BX941" i="1"/>
  <c r="BX932" i="1"/>
  <c r="BX928" i="1"/>
  <c r="BX927" i="1"/>
  <c r="BX908" i="1"/>
  <c r="BX901" i="1"/>
  <c r="BX898" i="1"/>
  <c r="BX885" i="1"/>
  <c r="BX880" i="1"/>
  <c r="BX877" i="1"/>
  <c r="BX867" i="1"/>
  <c r="BX862" i="1"/>
  <c r="BX857" i="1"/>
  <c r="BX851" i="1"/>
  <c r="BX849" i="1"/>
  <c r="BX846" i="1"/>
  <c r="BX834" i="1"/>
  <c r="BX828" i="1"/>
  <c r="BX825" i="1"/>
  <c r="BX802" i="1"/>
  <c r="BX800" i="1"/>
  <c r="BX783" i="1"/>
  <c r="BX777" i="1"/>
  <c r="BX776" i="1"/>
  <c r="BX751" i="1"/>
  <c r="BX750" i="1"/>
  <c r="BX748" i="1"/>
  <c r="BX736" i="1"/>
  <c r="BX730" i="1"/>
  <c r="BX715" i="1"/>
  <c r="BX714" i="1"/>
  <c r="BX711" i="1"/>
  <c r="BX706" i="1"/>
  <c r="BX701" i="1"/>
  <c r="BX698" i="1"/>
  <c r="BX696" i="1"/>
  <c r="BX690" i="1"/>
  <c r="BX686" i="1"/>
  <c r="BX824" i="1"/>
  <c r="BX823" i="1"/>
  <c r="BX822" i="1"/>
  <c r="BX821" i="1"/>
  <c r="BX820" i="1"/>
  <c r="BX819" i="1"/>
  <c r="BX818" i="1"/>
  <c r="BX817" i="1"/>
  <c r="BX816" i="1"/>
  <c r="BX815" i="1"/>
  <c r="BX814" i="1"/>
  <c r="BX813" i="1"/>
  <c r="BX812" i="1"/>
  <c r="BX811" i="1"/>
  <c r="BX810" i="1"/>
  <c r="BX809" i="1"/>
  <c r="BX808" i="1"/>
  <c r="BX807" i="1"/>
  <c r="BX806" i="1"/>
  <c r="BX805" i="1"/>
  <c r="BX804" i="1"/>
  <c r="BX803" i="1"/>
  <c r="BX682" i="1"/>
  <c r="BX681" i="1"/>
  <c r="BX680" i="1"/>
  <c r="BX679" i="1"/>
  <c r="BX678" i="1"/>
  <c r="BX677" i="1"/>
  <c r="BX676" i="1"/>
  <c r="BX675" i="1"/>
  <c r="BX674" i="1"/>
  <c r="BX673" i="1"/>
  <c r="BX672" i="1"/>
  <c r="BX671" i="1"/>
  <c r="BX670" i="1"/>
  <c r="BX669" i="1"/>
  <c r="BX668" i="1"/>
  <c r="BX667" i="1"/>
  <c r="BX666" i="1"/>
  <c r="BX665" i="1"/>
  <c r="BX664" i="1"/>
  <c r="BX663" i="1"/>
  <c r="BX662" i="1"/>
  <c r="BX661" i="1"/>
  <c r="BX660" i="1"/>
  <c r="BX659" i="1"/>
  <c r="BX658" i="1"/>
  <c r="BX657" i="1"/>
  <c r="BX656" i="1"/>
  <c r="BX655" i="1"/>
  <c r="BX654" i="1"/>
  <c r="BX653" i="1"/>
  <c r="BX652" i="1"/>
  <c r="BX651" i="1"/>
  <c r="BX650" i="1"/>
  <c r="BX649" i="1"/>
  <c r="BX648" i="1"/>
  <c r="BX647" i="1"/>
  <c r="BX646" i="1"/>
  <c r="BX645" i="1"/>
  <c r="BX644" i="1"/>
  <c r="BX643" i="1"/>
  <c r="BX642" i="1"/>
  <c r="BX641" i="1"/>
  <c r="BX640" i="1"/>
  <c r="BX639" i="1"/>
  <c r="BX638" i="1"/>
  <c r="BX637" i="1"/>
  <c r="BX636" i="1"/>
  <c r="BX635" i="1"/>
  <c r="BX634" i="1"/>
  <c r="BX633" i="1"/>
  <c r="BX632" i="1"/>
  <c r="BX631" i="1"/>
  <c r="BX630" i="1"/>
  <c r="BX629" i="1"/>
  <c r="BX628" i="1"/>
  <c r="BX627" i="1"/>
  <c r="BX626" i="1"/>
  <c r="BX625" i="1"/>
  <c r="BX624" i="1"/>
  <c r="BX623" i="1"/>
  <c r="BX622" i="1"/>
  <c r="BX621" i="1"/>
  <c r="BX620" i="1"/>
  <c r="BX619" i="1"/>
  <c r="BX618" i="1"/>
  <c r="BX617" i="1"/>
  <c r="BX616" i="1"/>
  <c r="BX615" i="1"/>
  <c r="BX614" i="1"/>
  <c r="BX613" i="1"/>
  <c r="BX612" i="1"/>
  <c r="BX611" i="1"/>
  <c r="BX610" i="1"/>
  <c r="BX609" i="1"/>
  <c r="BX608" i="1"/>
  <c r="BX607" i="1"/>
  <c r="BX606" i="1"/>
  <c r="BX605" i="1"/>
  <c r="BX604" i="1"/>
  <c r="BX603" i="1"/>
  <c r="BX602" i="1"/>
  <c r="BX601" i="1"/>
  <c r="BX600" i="1"/>
  <c r="BX599" i="1"/>
  <c r="BX598" i="1"/>
  <c r="BX597" i="1"/>
  <c r="BX596" i="1"/>
  <c r="BX595" i="1"/>
  <c r="BX594" i="1"/>
  <c r="BX593" i="1"/>
  <c r="BX592" i="1"/>
  <c r="BX591" i="1"/>
  <c r="BX590" i="1"/>
  <c r="BX589" i="1"/>
  <c r="BX588" i="1"/>
  <c r="BX587" i="1"/>
  <c r="BX586" i="1"/>
  <c r="BX585" i="1"/>
  <c r="BX584" i="1"/>
  <c r="BX583" i="1"/>
  <c r="BX582" i="1"/>
  <c r="BX581" i="1"/>
  <c r="BX580" i="1"/>
  <c r="BX579" i="1"/>
  <c r="BX578" i="1"/>
  <c r="BX577" i="1"/>
  <c r="BX576" i="1"/>
  <c r="BX575" i="1"/>
  <c r="BX574" i="1"/>
  <c r="BX573" i="1"/>
  <c r="BX572" i="1"/>
  <c r="BX571" i="1"/>
  <c r="BX570" i="1"/>
  <c r="BX569" i="1"/>
  <c r="BX568" i="1"/>
  <c r="BX567" i="1"/>
  <c r="BX566" i="1"/>
  <c r="BX565" i="1"/>
  <c r="BX564" i="1"/>
  <c r="BX563" i="1"/>
  <c r="BX562" i="1"/>
  <c r="BX561" i="1"/>
  <c r="BX560" i="1"/>
  <c r="BX559" i="1"/>
  <c r="BX558" i="1"/>
  <c r="BX557" i="1"/>
  <c r="BX556" i="1"/>
  <c r="BX555" i="1"/>
  <c r="BX554" i="1"/>
  <c r="BX553" i="1"/>
  <c r="BX552" i="1"/>
  <c r="BX551" i="1"/>
  <c r="BX550" i="1"/>
  <c r="BX549" i="1"/>
  <c r="BX548" i="1"/>
  <c r="BX547" i="1"/>
  <c r="BX546" i="1"/>
  <c r="BX545" i="1"/>
  <c r="BX544" i="1"/>
  <c r="BX543" i="1"/>
  <c r="BX542" i="1"/>
  <c r="BX541" i="1"/>
  <c r="BX446" i="1"/>
  <c r="BX445" i="1"/>
  <c r="BX444" i="1"/>
  <c r="BX441" i="1"/>
  <c r="BX439" i="1"/>
  <c r="BX437" i="1"/>
  <c r="BX435" i="1"/>
  <c r="BX434" i="1"/>
  <c r="BX432" i="1"/>
  <c r="BX431" i="1"/>
  <c r="BX430" i="1"/>
  <c r="BX429" i="1"/>
  <c r="BX428" i="1"/>
  <c r="BX427" i="1"/>
  <c r="BX424" i="1"/>
  <c r="BX423" i="1"/>
  <c r="BX421" i="1"/>
  <c r="BX420" i="1"/>
  <c r="BX419" i="1"/>
  <c r="BX418" i="1"/>
  <c r="BX417" i="1"/>
  <c r="BX414" i="1"/>
  <c r="BX413" i="1"/>
  <c r="BX412" i="1"/>
  <c r="BX410" i="1"/>
  <c r="BX408" i="1"/>
  <c r="BX407" i="1"/>
  <c r="BX406" i="1"/>
  <c r="BX405" i="1"/>
  <c r="BX404" i="1"/>
  <c r="BX403" i="1"/>
  <c r="BX402" i="1"/>
  <c r="BX401" i="1"/>
  <c r="BX400" i="1"/>
  <c r="BX392" i="1"/>
  <c r="BX391" i="1"/>
  <c r="BX390" i="1"/>
  <c r="BX389" i="1"/>
  <c r="BX387" i="1"/>
  <c r="BX386" i="1"/>
  <c r="BX385" i="1"/>
  <c r="BX384" i="1"/>
  <c r="BX383" i="1"/>
  <c r="BX381" i="1"/>
  <c r="BX380" i="1"/>
  <c r="BX377" i="1"/>
  <c r="BX376" i="1"/>
  <c r="BX375" i="1"/>
  <c r="BX374" i="1"/>
  <c r="BX373" i="1"/>
  <c r="BX372" i="1"/>
  <c r="BX371" i="1"/>
  <c r="BX370" i="1"/>
  <c r="BX369" i="1"/>
  <c r="BX368" i="1"/>
  <c r="BX367" i="1"/>
  <c r="BX366" i="1"/>
  <c r="BX365" i="1"/>
  <c r="BX364" i="1"/>
  <c r="BX363" i="1"/>
  <c r="BX362" i="1"/>
  <c r="BX361" i="1"/>
  <c r="BX360" i="1"/>
  <c r="BX358" i="1"/>
  <c r="BX357" i="1"/>
  <c r="BX356" i="1"/>
  <c r="BX354" i="1"/>
  <c r="BX350" i="1"/>
  <c r="BX348" i="1"/>
  <c r="BX343" i="1"/>
  <c r="BX342" i="1"/>
  <c r="BX341" i="1"/>
  <c r="BX339" i="1"/>
  <c r="BX337" i="1"/>
  <c r="BX335" i="1"/>
  <c r="BX334" i="1"/>
  <c r="BX331" i="1"/>
  <c r="BX330" i="1"/>
  <c r="BX328" i="1"/>
  <c r="BX327" i="1"/>
  <c r="BX326" i="1"/>
  <c r="BX324" i="1"/>
  <c r="BX323" i="1"/>
  <c r="BX322" i="1"/>
  <c r="BX320" i="1"/>
  <c r="BX313" i="1"/>
  <c r="BX311" i="1"/>
  <c r="BX307" i="1"/>
  <c r="BX305" i="1"/>
  <c r="BX304" i="1"/>
  <c r="BX302" i="1"/>
  <c r="BX298" i="1"/>
  <c r="BX296" i="1"/>
  <c r="BX295" i="1"/>
  <c r="BX294" i="1"/>
  <c r="BX293" i="1"/>
  <c r="BX292" i="1"/>
  <c r="BX291" i="1"/>
  <c r="BX288" i="1"/>
  <c r="BX286" i="1"/>
  <c r="BX279" i="1"/>
  <c r="BX277" i="1"/>
  <c r="BX276" i="1"/>
  <c r="BX272" i="1"/>
  <c r="BX270" i="1"/>
  <c r="BX269" i="1"/>
  <c r="BX266" i="1"/>
  <c r="BX262" i="1"/>
  <c r="BX261" i="1"/>
  <c r="BX260" i="1"/>
  <c r="E115" i="1"/>
  <c r="CE114" i="1"/>
  <c r="BW114" i="1"/>
  <c r="BT114" i="1"/>
  <c r="BR114" i="1"/>
  <c r="BN114" i="1"/>
  <c r="BJ114" i="1"/>
  <c r="AR114" i="1"/>
  <c r="CC113" i="1"/>
  <c r="BW113" i="1"/>
  <c r="BS113" i="1"/>
  <c r="BP113" i="1"/>
  <c r="BN113" i="1"/>
  <c r="BK113" i="1"/>
  <c r="BW112" i="1"/>
  <c r="BT112" i="1"/>
  <c r="BR112" i="1"/>
  <c r="BN112" i="1"/>
  <c r="BI112" i="1"/>
  <c r="BX112" i="1" s="1"/>
  <c r="H112" i="1"/>
  <c r="CG111" i="1"/>
  <c r="BY111" i="1"/>
  <c r="BV111" i="1"/>
  <c r="BS111" i="1"/>
  <c r="BR111" i="1"/>
  <c r="BO111" i="1"/>
  <c r="E111" i="1"/>
  <c r="BW110" i="1"/>
  <c r="BU110" i="1"/>
  <c r="BT110" i="1"/>
  <c r="BS110" i="1"/>
  <c r="BR110" i="1"/>
  <c r="BP110" i="1"/>
  <c r="BO110" i="1"/>
  <c r="BM110" i="1"/>
  <c r="BL110" i="1"/>
  <c r="BJ110" i="1"/>
  <c r="BI110" i="1"/>
  <c r="BX110" i="1" s="1"/>
  <c r="AR110" i="1"/>
  <c r="H110" i="1"/>
  <c r="E110" i="1"/>
  <c r="BW109" i="1"/>
  <c r="BV109" i="1"/>
  <c r="BU109" i="1"/>
  <c r="BT109" i="1"/>
  <c r="BS109" i="1"/>
  <c r="BR109" i="1"/>
  <c r="BP109" i="1"/>
  <c r="BO109" i="1"/>
  <c r="BN109" i="1"/>
  <c r="BL109" i="1"/>
  <c r="BK109" i="1"/>
  <c r="BJ109" i="1"/>
  <c r="AR109" i="1"/>
  <c r="H109" i="1"/>
  <c r="CE108" i="1"/>
  <c r="CB108" i="1"/>
  <c r="CA108" i="1"/>
  <c r="BW108" i="1"/>
  <c r="BV108" i="1"/>
  <c r="BU108" i="1"/>
  <c r="BS108" i="1"/>
  <c r="BR108" i="1"/>
  <c r="BQ108" i="1"/>
  <c r="BN108" i="1"/>
  <c r="BM108" i="1"/>
  <c r="AI108" i="1"/>
  <c r="AF108" i="1"/>
  <c r="AE108" i="1"/>
  <c r="AD108" i="1"/>
  <c r="AB108" i="1"/>
  <c r="H108" i="1"/>
  <c r="E108" i="1"/>
  <c r="CF107" i="1"/>
  <c r="CD107" i="1"/>
  <c r="CC107" i="1"/>
  <c r="CB107" i="1"/>
  <c r="BZ107" i="1"/>
  <c r="BW107" i="1"/>
  <c r="BV107" i="1"/>
  <c r="BT107" i="1"/>
  <c r="BS107" i="1"/>
  <c r="AJ107" i="1"/>
  <c r="AH107" i="1"/>
  <c r="AF107" i="1"/>
  <c r="H107" i="1"/>
  <c r="CE106" i="1"/>
  <c r="CB106" i="1"/>
  <c r="CA106" i="1"/>
  <c r="BW106" i="1"/>
  <c r="BV106" i="1"/>
  <c r="BU106" i="1"/>
  <c r="BT106" i="1"/>
  <c r="BS106" i="1"/>
  <c r="BR106" i="1"/>
  <c r="BP106" i="1"/>
  <c r="BN106" i="1"/>
  <c r="BI106" i="1"/>
  <c r="BX106" i="1" s="1"/>
  <c r="AI106" i="1"/>
  <c r="AB106" i="1"/>
  <c r="CF105" i="1"/>
  <c r="CB105" i="1"/>
  <c r="BT105" i="1"/>
  <c r="BR105" i="1"/>
  <c r="BN105" i="1"/>
  <c r="BJ105" i="1"/>
  <c r="AR105" i="1"/>
  <c r="AJ105" i="1"/>
  <c r="AB105" i="1"/>
  <c r="H105" i="1"/>
  <c r="BU104" i="1"/>
  <c r="BS104" i="1"/>
  <c r="BO104" i="1"/>
  <c r="AB104" i="1"/>
  <c r="CD103" i="1"/>
  <c r="BZ103" i="1"/>
  <c r="BU103" i="1"/>
  <c r="BS103" i="1"/>
  <c r="BP103" i="1"/>
  <c r="BL103" i="1"/>
  <c r="AH103" i="1"/>
  <c r="AB103" i="1"/>
  <c r="H103" i="1"/>
  <c r="BY102" i="1"/>
  <c r="BV102" i="1"/>
  <c r="BT102" i="1"/>
  <c r="BR102" i="1"/>
  <c r="BL102" i="1"/>
  <c r="H102" i="1"/>
  <c r="E102" i="1"/>
  <c r="CE101" i="1"/>
  <c r="CC101" i="1"/>
  <c r="CA101" i="1"/>
  <c r="BY101" i="1"/>
  <c r="BW101" i="1"/>
  <c r="BV101" i="1"/>
  <c r="BU101" i="1"/>
  <c r="BS101" i="1"/>
  <c r="BQ101" i="1"/>
  <c r="AB101" i="1"/>
  <c r="H101" i="1"/>
  <c r="CF100" i="1"/>
  <c r="BU100" i="1"/>
  <c r="BR100" i="1"/>
  <c r="BN100" i="1"/>
  <c r="AR100" i="1"/>
  <c r="CD99" i="1"/>
  <c r="BW99" i="1"/>
  <c r="BS99" i="1"/>
  <c r="BQ99" i="1"/>
  <c r="BJ99" i="1"/>
  <c r="AB99" i="1"/>
  <c r="H99" i="1"/>
  <c r="BW98" i="1"/>
  <c r="BU98" i="1"/>
  <c r="BQ98" i="1"/>
  <c r="BL98" i="1"/>
  <c r="BJ98" i="1"/>
  <c r="CE97" i="1"/>
  <c r="BY97" i="1"/>
  <c r="BW97" i="1"/>
  <c r="BV97" i="1"/>
  <c r="BT97" i="1"/>
  <c r="BR97" i="1"/>
  <c r="BK97" i="1"/>
  <c r="AI97" i="1"/>
  <c r="AB97" i="1"/>
  <c r="H97" i="1"/>
  <c r="CB96" i="1"/>
  <c r="BW96" i="1"/>
  <c r="BU96" i="1"/>
  <c r="BS96" i="1"/>
  <c r="BQ96" i="1"/>
  <c r="BN96" i="1"/>
  <c r="BJ96" i="1"/>
  <c r="AR96" i="1"/>
  <c r="AI96" i="1"/>
  <c r="AF96" i="1"/>
  <c r="BV95" i="1"/>
  <c r="BQ95" i="1"/>
  <c r="BO95" i="1"/>
  <c r="BL95" i="1"/>
  <c r="AC95" i="1"/>
  <c r="AB95" i="1"/>
  <c r="BW94" i="1"/>
  <c r="BU94" i="1"/>
  <c r="BS94" i="1"/>
  <c r="BQ94" i="1"/>
  <c r="BJ94" i="1"/>
  <c r="AB94" i="1"/>
  <c r="H94" i="1"/>
  <c r="I94" i="1" s="1"/>
  <c r="E94" i="1"/>
  <c r="CE93" i="1"/>
  <c r="CD93" i="1"/>
  <c r="CB93" i="1"/>
  <c r="CA93" i="1"/>
  <c r="BY93" i="1"/>
  <c r="BV93" i="1"/>
  <c r="BU93" i="1"/>
  <c r="BS93" i="1"/>
  <c r="BQ93" i="1"/>
  <c r="H93" i="1"/>
  <c r="CB92" i="1"/>
  <c r="BW92" i="1"/>
  <c r="BV92" i="1"/>
  <c r="BT92" i="1"/>
  <c r="BN92" i="1"/>
  <c r="BJ92" i="1"/>
  <c r="E92" i="1"/>
  <c r="BR91" i="1"/>
  <c r="BN91" i="1"/>
  <c r="BM91" i="1"/>
  <c r="BI91" i="1"/>
  <c r="BX91" i="1" s="1"/>
  <c r="AE91" i="1"/>
  <c r="AB91" i="1"/>
  <c r="CB90" i="1"/>
  <c r="BW90" i="1"/>
  <c r="BU90" i="1"/>
  <c r="BR90" i="1"/>
  <c r="BP90" i="1"/>
  <c r="BJ90" i="1"/>
  <c r="H90" i="1"/>
  <c r="E90" i="1"/>
  <c r="BY89" i="1"/>
  <c r="BV89" i="1"/>
  <c r="BT89" i="1"/>
  <c r="BP89" i="1"/>
  <c r="BL89" i="1"/>
  <c r="AB89" i="1"/>
  <c r="H89" i="1"/>
  <c r="CE88" i="1"/>
  <c r="BW88" i="1"/>
  <c r="BT88" i="1"/>
  <c r="BR88" i="1"/>
  <c r="BP88" i="1"/>
  <c r="BM88" i="1"/>
  <c r="BJ88" i="1"/>
  <c r="AB88" i="1"/>
  <c r="BY87" i="1"/>
  <c r="BW87" i="1"/>
  <c r="BT87" i="1"/>
  <c r="BQ87" i="1"/>
  <c r="BM87" i="1"/>
  <c r="BJ87" i="1"/>
  <c r="H87" i="1"/>
  <c r="E87" i="1"/>
  <c r="CE86" i="1"/>
  <c r="BU86" i="1"/>
  <c r="BS86" i="1"/>
  <c r="BR86" i="1"/>
  <c r="BL86" i="1"/>
  <c r="BJ86" i="1"/>
  <c r="AB86" i="1"/>
  <c r="BW85" i="1"/>
  <c r="BU85" i="1"/>
  <c r="BR85" i="1"/>
  <c r="BP85" i="1"/>
  <c r="CA84" i="1"/>
  <c r="BV84" i="1"/>
  <c r="BT84" i="1"/>
  <c r="BR84" i="1"/>
  <c r="AR84" i="1"/>
  <c r="H84" i="1"/>
  <c r="CC83" i="1"/>
  <c r="BT83" i="1"/>
  <c r="BR83" i="1"/>
  <c r="BP83" i="1"/>
  <c r="BK83" i="1"/>
  <c r="AB83" i="1"/>
  <c r="CF82" i="1"/>
  <c r="CE82" i="1"/>
  <c r="BY82" i="1"/>
  <c r="BV82" i="1"/>
  <c r="BR82" i="1"/>
  <c r="E82" i="1"/>
  <c r="CF81" i="1"/>
  <c r="CC81" i="1"/>
  <c r="CA81" i="1"/>
  <c r="BV81" i="1"/>
  <c r="BT81" i="1"/>
  <c r="BR81" i="1"/>
  <c r="BI81" i="1"/>
  <c r="BX81" i="1" s="1"/>
  <c r="CF80" i="1"/>
  <c r="CC80" i="1"/>
  <c r="CA80" i="1"/>
  <c r="BV80" i="1"/>
  <c r="BR80" i="1"/>
  <c r="E80" i="1"/>
  <c r="BQ79" i="1"/>
  <c r="BI79" i="1"/>
  <c r="BX79" i="1" s="1"/>
  <c r="AR79" i="1"/>
  <c r="AF79" i="1"/>
  <c r="AE79" i="1"/>
  <c r="CF78" i="1"/>
  <c r="BV78" i="1"/>
  <c r="BT78" i="1"/>
  <c r="BS78" i="1"/>
  <c r="BM78" i="1"/>
  <c r="BJ78" i="1"/>
  <c r="AB78" i="1"/>
  <c r="H78" i="1"/>
  <c r="BU77" i="1"/>
  <c r="BS77" i="1"/>
  <c r="BQ77" i="1"/>
  <c r="BO77" i="1"/>
  <c r="BJ77" i="1"/>
  <c r="AJ77" i="1"/>
  <c r="AE77" i="1"/>
  <c r="CF76" i="1"/>
  <c r="CD76" i="1"/>
  <c r="BU76" i="1"/>
  <c r="BR76" i="1"/>
  <c r="AB76" i="1"/>
  <c r="H76" i="1"/>
  <c r="AC75" i="1"/>
  <c r="AB75" i="1"/>
  <c r="H75" i="1"/>
  <c r="CD74" i="1"/>
  <c r="BW74" i="1"/>
  <c r="BU74" i="1"/>
  <c r="BS74" i="1"/>
  <c r="BK74" i="1"/>
  <c r="E74" i="1"/>
  <c r="CF73" i="1"/>
  <c r="BV73" i="1"/>
  <c r="BT73" i="1"/>
  <c r="BR73" i="1"/>
  <c r="BO73" i="1"/>
  <c r="BI73" i="1"/>
  <c r="BX73" i="1" s="1"/>
  <c r="H73" i="1"/>
  <c r="CA72" i="1"/>
  <c r="BW72" i="1"/>
  <c r="BU72" i="1"/>
  <c r="BS72" i="1"/>
  <c r="BN72" i="1"/>
  <c r="BJ72" i="1"/>
  <c r="AR72" i="1"/>
  <c r="H72" i="1"/>
  <c r="BY71" i="1"/>
  <c r="BW71" i="1"/>
  <c r="BU71" i="1"/>
  <c r="BS71" i="1"/>
  <c r="BQ71" i="1"/>
  <c r="BL71" i="1"/>
  <c r="AB71" i="1"/>
  <c r="CF70" i="1"/>
  <c r="BU70" i="1"/>
  <c r="BS70" i="1"/>
  <c r="BQ70" i="1"/>
  <c r="BN70" i="1"/>
  <c r="BJ70" i="1"/>
  <c r="CE69" i="1"/>
  <c r="CC69" i="1"/>
  <c r="BV69" i="1"/>
  <c r="BT69" i="1"/>
  <c r="BR69" i="1"/>
  <c r="BQ69" i="1"/>
  <c r="AG69" i="1"/>
  <c r="H69" i="1"/>
  <c r="BT68" i="1"/>
  <c r="BP68" i="1"/>
  <c r="BK68" i="1"/>
  <c r="AH68" i="1"/>
  <c r="AG68" i="1"/>
  <c r="AB68" i="1"/>
  <c r="H68" i="1"/>
  <c r="CF67" i="1"/>
  <c r="CD67" i="1"/>
  <c r="BW67" i="1"/>
  <c r="BU67" i="1"/>
  <c r="BS67" i="1"/>
  <c r="BL67" i="1"/>
  <c r="BJ67" i="1"/>
  <c r="AL67" i="1"/>
  <c r="AJ67" i="1"/>
  <c r="AH67" i="1"/>
  <c r="AB67" i="1"/>
  <c r="BT66" i="1"/>
  <c r="BK66" i="1"/>
  <c r="BI66" i="1"/>
  <c r="BX66" i="1" s="1"/>
  <c r="AR66" i="1"/>
  <c r="CF65" i="1"/>
  <c r="BW65" i="1"/>
  <c r="BT65" i="1"/>
  <c r="BQ65" i="1"/>
  <c r="BM65" i="1"/>
  <c r="BL65" i="1"/>
  <c r="CE64" i="1"/>
  <c r="BW64" i="1"/>
  <c r="BU64" i="1"/>
  <c r="BS64" i="1"/>
  <c r="BQ64" i="1"/>
  <c r="AR64" i="1"/>
  <c r="AI64" i="1"/>
  <c r="AB64" i="1"/>
  <c r="E64" i="1"/>
  <c r="CE63" i="1"/>
  <c r="CC63" i="1"/>
  <c r="BV63" i="1"/>
  <c r="BT63" i="1"/>
  <c r="BR63" i="1"/>
  <c r="BI63" i="1"/>
  <c r="BX63" i="1" s="1"/>
  <c r="AR63" i="1"/>
  <c r="H63" i="1"/>
  <c r="BV62" i="1"/>
  <c r="BT62" i="1"/>
  <c r="BS62" i="1"/>
  <c r="BO62" i="1"/>
  <c r="BJ62" i="1"/>
  <c r="AB62" i="1"/>
  <c r="E62" i="1"/>
  <c r="CC61" i="1"/>
  <c r="BW61" i="1"/>
  <c r="BU61" i="1"/>
  <c r="BQ61" i="1"/>
  <c r="BN61" i="1"/>
  <c r="BL61" i="1"/>
  <c r="BJ61" i="1"/>
  <c r="AB61" i="1"/>
  <c r="H61" i="1"/>
  <c r="CF60" i="1"/>
  <c r="BV60" i="1"/>
  <c r="BT60" i="1"/>
  <c r="BR60" i="1"/>
  <c r="BN60" i="1"/>
  <c r="BM60" i="1"/>
  <c r="BI60" i="1"/>
  <c r="BX60" i="1" s="1"/>
  <c r="AR60" i="1"/>
  <c r="AJ60" i="1"/>
  <c r="AB60" i="1"/>
  <c r="BW59" i="1"/>
  <c r="BT59" i="1"/>
  <c r="BR59" i="1"/>
  <c r="BP59" i="1"/>
  <c r="BL59" i="1"/>
  <c r="BJ59" i="1"/>
  <c r="H59" i="1"/>
  <c r="CF58" i="1"/>
  <c r="CD58" i="1"/>
  <c r="CA58" i="1"/>
  <c r="BU58" i="1"/>
  <c r="BS58" i="1"/>
  <c r="BQ58" i="1"/>
  <c r="BI58" i="1"/>
  <c r="BX58" i="1" s="1"/>
  <c r="H58" i="1"/>
  <c r="E58" i="1"/>
  <c r="CD57" i="1"/>
  <c r="BT57" i="1"/>
  <c r="BR57" i="1"/>
  <c r="BJ57" i="1"/>
  <c r="BT56" i="1"/>
  <c r="BR56" i="1"/>
  <c r="BM56" i="1"/>
  <c r="BJ56" i="1"/>
  <c r="AB56" i="1"/>
  <c r="H56" i="1"/>
  <c r="CE55" i="1"/>
  <c r="CD55" i="1"/>
  <c r="BP55" i="1"/>
  <c r="BL55" i="1"/>
  <c r="BJ55" i="1"/>
  <c r="CD54" i="1"/>
  <c r="BW54" i="1"/>
  <c r="BV54" i="1"/>
  <c r="BU54" i="1"/>
  <c r="BT54" i="1"/>
  <c r="BR54" i="1"/>
  <c r="BQ54" i="1"/>
  <c r="BP54" i="1"/>
  <c r="BL54" i="1"/>
  <c r="BJ54" i="1"/>
  <c r="AB54" i="1"/>
  <c r="H54" i="1"/>
  <c r="CF53" i="1"/>
  <c r="CE53" i="1"/>
  <c r="CC53" i="1"/>
  <c r="BW53" i="1"/>
  <c r="BS53" i="1"/>
  <c r="BQ53" i="1"/>
  <c r="BK53" i="1"/>
  <c r="BJ53" i="1"/>
  <c r="BI53" i="1"/>
  <c r="BX53" i="1" s="1"/>
  <c r="AB53" i="1"/>
  <c r="CC52" i="1"/>
  <c r="BW52" i="1"/>
  <c r="BU52" i="1"/>
  <c r="BR52" i="1"/>
  <c r="AG52" i="1"/>
  <c r="AB52" i="1"/>
  <c r="H52" i="1"/>
  <c r="BX540" i="1"/>
  <c r="BX539" i="1"/>
  <c r="BX538" i="1"/>
  <c r="BX537" i="1"/>
  <c r="BX536" i="1"/>
  <c r="BX535" i="1"/>
  <c r="BX534" i="1"/>
  <c r="BX533" i="1"/>
  <c r="BX532" i="1"/>
  <c r="BX531" i="1"/>
  <c r="BX530" i="1"/>
  <c r="BX529" i="1"/>
  <c r="BX528" i="1"/>
  <c r="BX527" i="1"/>
  <c r="BX526" i="1"/>
  <c r="BX525" i="1"/>
  <c r="BX524" i="1"/>
  <c r="BX523" i="1"/>
  <c r="BX522" i="1"/>
  <c r="BX521" i="1"/>
  <c r="BX520" i="1"/>
  <c r="BX519" i="1"/>
  <c r="BX518" i="1"/>
  <c r="BX517" i="1"/>
  <c r="BX516" i="1"/>
  <c r="BX515" i="1"/>
  <c r="BX514" i="1"/>
  <c r="BX513" i="1"/>
  <c r="BX512" i="1"/>
  <c r="BX511" i="1"/>
  <c r="BX510" i="1"/>
  <c r="BX509" i="1"/>
  <c r="BX508" i="1"/>
  <c r="BX507" i="1"/>
  <c r="BX506" i="1"/>
  <c r="BX505" i="1"/>
  <c r="BX504" i="1"/>
  <c r="BX503" i="1"/>
  <c r="BX502" i="1"/>
  <c r="BX501" i="1"/>
  <c r="BX500" i="1"/>
  <c r="BX499" i="1"/>
  <c r="BX498" i="1"/>
  <c r="BX497" i="1"/>
  <c r="BX496" i="1"/>
  <c r="BX495" i="1"/>
  <c r="BX494" i="1"/>
  <c r="BX493" i="1"/>
  <c r="BX492" i="1"/>
  <c r="BX491" i="1"/>
  <c r="BX490" i="1"/>
  <c r="BX489" i="1"/>
  <c r="BX488" i="1"/>
  <c r="BX487" i="1"/>
  <c r="BX486" i="1"/>
  <c r="BX485" i="1"/>
  <c r="BX484" i="1"/>
  <c r="BX483" i="1"/>
  <c r="BX482" i="1"/>
  <c r="BX481" i="1"/>
  <c r="BX480" i="1"/>
  <c r="BX479" i="1"/>
  <c r="BX478" i="1"/>
  <c r="BX477" i="1"/>
  <c r="BX476" i="1"/>
  <c r="BX475" i="1"/>
  <c r="BX474" i="1"/>
  <c r="BX473" i="1"/>
  <c r="BX472" i="1"/>
  <c r="BX471" i="1"/>
  <c r="BX470" i="1"/>
  <c r="BX469" i="1"/>
  <c r="BX468" i="1"/>
  <c r="BX467" i="1"/>
  <c r="BX466" i="1"/>
  <c r="BX465" i="1"/>
  <c r="BX464" i="1"/>
  <c r="BX463" i="1"/>
  <c r="BX462" i="1"/>
  <c r="BX461" i="1"/>
  <c r="BX460" i="1"/>
  <c r="BX459" i="1"/>
  <c r="BX458" i="1"/>
  <c r="BX457" i="1"/>
  <c r="BX456" i="1"/>
  <c r="BX455" i="1"/>
  <c r="BX454" i="1"/>
  <c r="BX453" i="1"/>
  <c r="BX452" i="1"/>
  <c r="BX451" i="1"/>
  <c r="BX450" i="1"/>
  <c r="BX449" i="1"/>
  <c r="BX448" i="1"/>
  <c r="BX447" i="1"/>
  <c r="BX443" i="1"/>
  <c r="BX442" i="1"/>
  <c r="BX440" i="1"/>
  <c r="BX438" i="1"/>
  <c r="BX436" i="1"/>
  <c r="BX433" i="1"/>
  <c r="BX426" i="1"/>
  <c r="BX425" i="1"/>
  <c r="BX422" i="1"/>
  <c r="BX416" i="1"/>
  <c r="BX415" i="1"/>
  <c r="BX411" i="1"/>
  <c r="BX409" i="1"/>
  <c r="BX399" i="1"/>
  <c r="BX397" i="1"/>
  <c r="BX396" i="1"/>
  <c r="BX395" i="1"/>
  <c r="BX394" i="1"/>
  <c r="BX393" i="1"/>
  <c r="BX388" i="1"/>
  <c r="BX382" i="1"/>
  <c r="BX379" i="1"/>
  <c r="BX378" i="1"/>
  <c r="BX359" i="1"/>
  <c r="BX355" i="1"/>
  <c r="BX353" i="1"/>
  <c r="BX352" i="1"/>
  <c r="BX351" i="1"/>
  <c r="BX349" i="1"/>
  <c r="BX347" i="1"/>
  <c r="BX346" i="1"/>
  <c r="BX345" i="1"/>
  <c r="BX344" i="1"/>
  <c r="BX340" i="1"/>
  <c r="BX338" i="1"/>
  <c r="BX336" i="1"/>
  <c r="BX333" i="1"/>
  <c r="BX332" i="1"/>
  <c r="BX329" i="1"/>
  <c r="BX325" i="1"/>
  <c r="BX321" i="1"/>
  <c r="BX319" i="1"/>
  <c r="BX318" i="1"/>
  <c r="BX317" i="1"/>
  <c r="BX316" i="1"/>
  <c r="BX315" i="1"/>
  <c r="BX314" i="1"/>
  <c r="BX312" i="1"/>
  <c r="BX310" i="1"/>
  <c r="BX309" i="1"/>
  <c r="BX308" i="1"/>
  <c r="BX306" i="1"/>
  <c r="BX303" i="1"/>
  <c r="BX301" i="1"/>
  <c r="BX300" i="1"/>
  <c r="BX299" i="1"/>
  <c r="BX297" i="1"/>
  <c r="BX290" i="1"/>
  <c r="BX289" i="1"/>
  <c r="BX287" i="1"/>
  <c r="BX285" i="1"/>
  <c r="BX284" i="1"/>
  <c r="BX283" i="1"/>
  <c r="BX282" i="1"/>
  <c r="BX281" i="1"/>
  <c r="BX280" i="1"/>
  <c r="BX278" i="1"/>
  <c r="BX275" i="1"/>
  <c r="BX274" i="1"/>
  <c r="BX273" i="1"/>
  <c r="BX271" i="1"/>
  <c r="BX268" i="1"/>
  <c r="BX267" i="1"/>
  <c r="BX265" i="1"/>
  <c r="BX264" i="1"/>
  <c r="BX263" i="1"/>
  <c r="BX259" i="1"/>
  <c r="CB114" i="1"/>
  <c r="BM114" i="1"/>
  <c r="AB114" i="1"/>
  <c r="E114" i="1"/>
  <c r="BY113" i="1"/>
  <c r="BU113" i="1"/>
  <c r="AK113" i="1"/>
  <c r="AB113" i="1"/>
  <c r="E113" i="1"/>
  <c r="CB112" i="1"/>
  <c r="BQ112" i="1"/>
  <c r="AR112" i="1"/>
  <c r="AB112" i="1"/>
  <c r="BZ111" i="1"/>
  <c r="BW111" i="1"/>
  <c r="BN111" i="1"/>
  <c r="AB111" i="1"/>
  <c r="BV110" i="1"/>
  <c r="BQ110" i="1"/>
  <c r="BN110" i="1"/>
  <c r="BK110" i="1"/>
  <c r="I110" i="1"/>
  <c r="BQ109" i="1"/>
  <c r="BM109" i="1"/>
  <c r="BI109" i="1"/>
  <c r="BX109" i="1" s="1"/>
  <c r="E109" i="1"/>
  <c r="CF108" i="1"/>
  <c r="BT108" i="1"/>
  <c r="BI108" i="1"/>
  <c r="BX108" i="1" s="1"/>
  <c r="AR108" i="1"/>
  <c r="CE107" i="1"/>
  <c r="CA107" i="1"/>
  <c r="BU107" i="1"/>
  <c r="AB107" i="1"/>
  <c r="E107" i="1"/>
  <c r="BQ106" i="1"/>
  <c r="AR106" i="1"/>
  <c r="E106" i="1"/>
  <c r="BV105" i="1"/>
  <c r="BO105" i="1"/>
  <c r="AF105" i="1"/>
  <c r="E105" i="1"/>
  <c r="CC104" i="1"/>
  <c r="BZ104" i="1"/>
  <c r="BW104" i="1"/>
  <c r="BP104" i="1"/>
  <c r="BK104" i="1"/>
  <c r="H104" i="1"/>
  <c r="E104" i="1"/>
  <c r="BV103" i="1"/>
  <c r="AD103" i="1"/>
  <c r="I103" i="1"/>
  <c r="E103" i="1"/>
  <c r="CC102" i="1"/>
  <c r="BW102" i="1"/>
  <c r="BP102" i="1"/>
  <c r="E101" i="1"/>
  <c r="BQ100" i="1"/>
  <c r="BI100" i="1"/>
  <c r="BX100" i="1" s="1"/>
  <c r="E100" i="1"/>
  <c r="BT99" i="1"/>
  <c r="BO99" i="1"/>
  <c r="BL99" i="1"/>
  <c r="AH99" i="1"/>
  <c r="E99" i="1"/>
  <c r="CC98" i="1"/>
  <c r="BY98" i="1"/>
  <c r="BV98" i="1"/>
  <c r="BS98" i="1"/>
  <c r="AG98" i="1"/>
  <c r="E98" i="1"/>
  <c r="CD97" i="1"/>
  <c r="BP97" i="1"/>
  <c r="BJ97" i="1"/>
  <c r="E97" i="1"/>
  <c r="CF96" i="1"/>
  <c r="CA96" i="1"/>
  <c r="AB96" i="1"/>
  <c r="H96" i="1"/>
  <c r="E96" i="1"/>
  <c r="BU95" i="1"/>
  <c r="BR95" i="1"/>
  <c r="BJ95" i="1"/>
  <c r="AH95" i="1"/>
  <c r="CD94" i="1"/>
  <c r="BP94" i="1"/>
  <c r="CF93" i="1"/>
  <c r="CC93" i="1"/>
  <c r="BZ93" i="1"/>
  <c r="BW93" i="1"/>
  <c r="BT93" i="1"/>
  <c r="BR93" i="1"/>
  <c r="E93" i="1"/>
  <c r="CF92" i="1"/>
  <c r="BR92" i="1"/>
  <c r="BT91" i="1"/>
  <c r="BQ91" i="1"/>
  <c r="AR91" i="1"/>
  <c r="AF91" i="1"/>
  <c r="CD90" i="1"/>
  <c r="BT90" i="1"/>
  <c r="BQ90" i="1"/>
  <c r="BW89" i="1"/>
  <c r="BR89" i="1"/>
  <c r="BJ89" i="1"/>
  <c r="E89" i="1"/>
  <c r="BV88" i="1"/>
  <c r="BK88" i="1"/>
  <c r="CD87" i="1"/>
  <c r="BV87" i="1"/>
  <c r="BR87" i="1"/>
  <c r="BK87" i="1"/>
  <c r="BV86" i="1"/>
  <c r="E86" i="1"/>
  <c r="BS85" i="1"/>
  <c r="BK85" i="1"/>
  <c r="E85" i="1"/>
  <c r="CF84" i="1"/>
  <c r="CB84" i="1"/>
  <c r="BQ84" i="1"/>
  <c r="BM84" i="1"/>
  <c r="BI84" i="1"/>
  <c r="BX84" i="1" s="1"/>
  <c r="AE84" i="1"/>
  <c r="E84" i="1"/>
  <c r="BV83" i="1"/>
  <c r="AH83" i="1"/>
  <c r="AG83" i="1"/>
  <c r="CA82" i="1"/>
  <c r="BW82" i="1"/>
  <c r="BQ82" i="1"/>
  <c r="BL82" i="1"/>
  <c r="CB81" i="1"/>
  <c r="BQ81" i="1"/>
  <c r="BN81" i="1"/>
  <c r="H81" i="1"/>
  <c r="E81" i="1"/>
  <c r="BW80" i="1"/>
  <c r="BT80" i="1"/>
  <c r="BO80" i="1"/>
  <c r="AG80" i="1"/>
  <c r="AE80" i="1"/>
  <c r="AB80" i="1"/>
  <c r="BW79" i="1"/>
  <c r="BT79" i="1"/>
  <c r="BO79" i="1"/>
  <c r="BJ79" i="1"/>
  <c r="E79" i="1"/>
  <c r="BY78" i="1"/>
  <c r="BR78" i="1"/>
  <c r="I78" i="1"/>
  <c r="E78" i="1"/>
  <c r="BV77" i="1"/>
  <c r="BN77" i="1"/>
  <c r="AG77" i="1"/>
  <c r="AB77" i="1"/>
  <c r="H77" i="1"/>
  <c r="E77" i="1"/>
  <c r="CA76" i="1"/>
  <c r="BW76" i="1"/>
  <c r="BT76" i="1"/>
  <c r="BQ76" i="1"/>
  <c r="BJ76" i="1"/>
  <c r="I76" i="1"/>
  <c r="CD75" i="1"/>
  <c r="BV75" i="1"/>
  <c r="BQ75" i="1"/>
  <c r="BJ75" i="1"/>
  <c r="E75" i="1"/>
  <c r="BQ74" i="1"/>
  <c r="BL74" i="1"/>
  <c r="BS73" i="1"/>
  <c r="BN73" i="1"/>
  <c r="BJ73" i="1"/>
  <c r="BW70" i="1"/>
  <c r="BO70" i="1"/>
  <c r="AJ70" i="1"/>
  <c r="H70" i="1"/>
  <c r="E70" i="1"/>
  <c r="CA69" i="1"/>
  <c r="BY69" i="1"/>
  <c r="BW69" i="1"/>
  <c r="BP69" i="1"/>
  <c r="BL69" i="1"/>
  <c r="AB69" i="1"/>
  <c r="CG68" i="1"/>
  <c r="BY68" i="1"/>
  <c r="BW68" i="1"/>
  <c r="BS68" i="1"/>
  <c r="BO68" i="1"/>
  <c r="CA67" i="1"/>
  <c r="H67" i="1"/>
  <c r="E67" i="1"/>
  <c r="BV66" i="1"/>
  <c r="BR65" i="1"/>
  <c r="BN65" i="1"/>
  <c r="BJ65" i="1"/>
  <c r="AB65" i="1"/>
  <c r="BV64" i="1"/>
  <c r="BM64" i="1"/>
  <c r="BJ64" i="1"/>
  <c r="CA63" i="1"/>
  <c r="BS63" i="1"/>
  <c r="BP63" i="1"/>
  <c r="BL63" i="1"/>
  <c r="E63" i="1"/>
  <c r="CB62" i="1"/>
  <c r="BQ62" i="1"/>
  <c r="BV61" i="1"/>
  <c r="BS61" i="1"/>
  <c r="BP61" i="1"/>
  <c r="E61" i="1"/>
  <c r="BO60" i="1"/>
  <c r="E60" i="1"/>
  <c r="CC59" i="1"/>
  <c r="BV59" i="1"/>
  <c r="AH59" i="1"/>
  <c r="E59" i="1"/>
  <c r="CB58" i="1"/>
  <c r="AR58" i="1"/>
  <c r="AH58" i="1"/>
  <c r="AE58" i="1"/>
  <c r="BV57" i="1"/>
  <c r="BP57" i="1"/>
  <c r="BL57" i="1"/>
  <c r="AH57" i="1"/>
  <c r="H57" i="1"/>
  <c r="E57" i="1"/>
  <c r="BW56" i="1"/>
  <c r="BP56" i="1"/>
  <c r="BK56" i="1"/>
  <c r="AR56" i="1"/>
  <c r="E56" i="1"/>
  <c r="CC55" i="1"/>
  <c r="BW55" i="1"/>
  <c r="BS55" i="1"/>
  <c r="CE54" i="1"/>
  <c r="CC54" i="1"/>
  <c r="BY54" i="1"/>
  <c r="BS54" i="1"/>
  <c r="BK54" i="1"/>
  <c r="AH54" i="1"/>
  <c r="BU53" i="1"/>
  <c r="BL53" i="1"/>
  <c r="BT52" i="1"/>
  <c r="BP52" i="1"/>
  <c r="BK52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H178" i="1"/>
  <c r="E178" i="1"/>
  <c r="BX177" i="1"/>
  <c r="H177" i="1"/>
  <c r="E177" i="1"/>
  <c r="BX176" i="1"/>
  <c r="H176" i="1"/>
  <c r="E176" i="1"/>
  <c r="BX175" i="1"/>
  <c r="H175" i="1"/>
  <c r="E175" i="1"/>
  <c r="BX174" i="1"/>
  <c r="H174" i="1"/>
  <c r="E174" i="1"/>
  <c r="BX173" i="1"/>
  <c r="H173" i="1"/>
  <c r="E173" i="1"/>
  <c r="BX172" i="1"/>
  <c r="H172" i="1"/>
  <c r="E172" i="1"/>
  <c r="BX171" i="1"/>
  <c r="H171" i="1"/>
  <c r="E171" i="1"/>
  <c r="BX170" i="1"/>
  <c r="H170" i="1"/>
  <c r="E170" i="1"/>
  <c r="CJ169" i="1"/>
  <c r="CC169" i="1"/>
  <c r="BZ169" i="1"/>
  <c r="BY169" i="1"/>
  <c r="BV169" i="1"/>
  <c r="BU169" i="1"/>
  <c r="BS169" i="1"/>
  <c r="BR169" i="1"/>
  <c r="BQ169" i="1"/>
  <c r="AN169" i="1"/>
  <c r="AJ169" i="1"/>
  <c r="AI169" i="1"/>
  <c r="AH169" i="1"/>
  <c r="AG169" i="1"/>
  <c r="AF169" i="1"/>
  <c r="AE169" i="1"/>
  <c r="AD169" i="1"/>
  <c r="AC169" i="1"/>
  <c r="AB169" i="1"/>
  <c r="H169" i="1"/>
  <c r="CK168" i="1"/>
  <c r="CI168" i="1"/>
  <c r="CF168" i="1"/>
  <c r="CB168" i="1"/>
  <c r="CA168" i="1"/>
  <c r="BV168" i="1"/>
  <c r="BT168" i="1"/>
  <c r="BR168" i="1"/>
  <c r="BQ168" i="1"/>
  <c r="BO168" i="1"/>
  <c r="BN168" i="1"/>
  <c r="BM168" i="1"/>
  <c r="BJ168" i="1"/>
  <c r="BI168" i="1"/>
  <c r="BX168" i="1" s="1"/>
  <c r="AR168" i="1"/>
  <c r="AO168" i="1"/>
  <c r="AM168" i="1"/>
  <c r="AF168" i="1"/>
  <c r="AE168" i="1"/>
  <c r="AB168" i="1"/>
  <c r="H168" i="1"/>
  <c r="CJ167" i="1"/>
  <c r="CE167" i="1"/>
  <c r="CC167" i="1"/>
  <c r="CB167" i="1"/>
  <c r="BZ167" i="1"/>
  <c r="BV167" i="1"/>
  <c r="BU167" i="1"/>
  <c r="BS167" i="1"/>
  <c r="BR167" i="1"/>
  <c r="BQ167" i="1"/>
  <c r="BP167" i="1"/>
  <c r="BN167" i="1"/>
  <c r="BK167" i="1"/>
  <c r="BI167" i="1"/>
  <c r="BX167" i="1" s="1"/>
  <c r="AR167" i="1"/>
  <c r="AN167" i="1"/>
  <c r="AI167" i="1"/>
  <c r="AG167" i="1"/>
  <c r="AF167" i="1"/>
  <c r="AB167" i="1"/>
  <c r="H167" i="1"/>
  <c r="CK166" i="1"/>
  <c r="CI166" i="1"/>
  <c r="CF166" i="1"/>
  <c r="CB166" i="1"/>
  <c r="CA166" i="1"/>
  <c r="BV166" i="1"/>
  <c r="BT166" i="1"/>
  <c r="BR166" i="1"/>
  <c r="BQ166" i="1"/>
  <c r="BO166" i="1"/>
  <c r="BN166" i="1"/>
  <c r="BM166" i="1"/>
  <c r="BJ166" i="1"/>
  <c r="BI166" i="1"/>
  <c r="BX166" i="1" s="1"/>
  <c r="AR166" i="1"/>
  <c r="AO166" i="1"/>
  <c r="AM166" i="1"/>
  <c r="AJ166" i="1"/>
  <c r="AF166" i="1"/>
  <c r="AE166" i="1"/>
  <c r="AB166" i="1"/>
  <c r="H166" i="1"/>
  <c r="CJ165" i="1"/>
  <c r="CF165" i="1"/>
  <c r="CE165" i="1"/>
  <c r="CC165" i="1"/>
  <c r="CB165" i="1"/>
  <c r="BZ165" i="1"/>
  <c r="BV165" i="1"/>
  <c r="BU165" i="1"/>
  <c r="BS165" i="1"/>
  <c r="BR165" i="1"/>
  <c r="BQ165" i="1"/>
  <c r="BN165" i="1"/>
  <c r="BK165" i="1"/>
  <c r="BI165" i="1"/>
  <c r="BX165" i="1" s="1"/>
  <c r="AR165" i="1"/>
  <c r="AJ165" i="1"/>
  <c r="AI165" i="1"/>
  <c r="AG165" i="1"/>
  <c r="AF165" i="1"/>
  <c r="AD165" i="1"/>
  <c r="AB165" i="1"/>
  <c r="H165" i="1"/>
  <c r="CJ164" i="1"/>
  <c r="CE164" i="1"/>
  <c r="CC164" i="1"/>
  <c r="CB164" i="1"/>
  <c r="BZ164" i="1"/>
  <c r="BV164" i="1"/>
  <c r="BU164" i="1"/>
  <c r="BS164" i="1"/>
  <c r="BR164" i="1"/>
  <c r="BQ164" i="1"/>
  <c r="BP164" i="1"/>
  <c r="BN164" i="1"/>
  <c r="BK164" i="1"/>
  <c r="BI164" i="1"/>
  <c r="BX164" i="1" s="1"/>
  <c r="AR164" i="1"/>
  <c r="AN164" i="1"/>
  <c r="AI164" i="1"/>
  <c r="AG164" i="1"/>
  <c r="AF164" i="1"/>
  <c r="AD164" i="1"/>
  <c r="AB164" i="1"/>
  <c r="H164" i="1"/>
  <c r="CF163" i="1"/>
  <c r="CC163" i="1"/>
  <c r="CB163" i="1"/>
  <c r="CA163" i="1"/>
  <c r="BV163" i="1"/>
  <c r="BU163" i="1"/>
  <c r="BT163" i="1"/>
  <c r="BS163" i="1"/>
  <c r="BR163" i="1"/>
  <c r="BQ163" i="1"/>
  <c r="BO163" i="1"/>
  <c r="BN163" i="1"/>
  <c r="BJ163" i="1"/>
  <c r="BI163" i="1"/>
  <c r="BX163" i="1" s="1"/>
  <c r="AR163" i="1"/>
  <c r="AJ163" i="1"/>
  <c r="AG163" i="1"/>
  <c r="AF163" i="1"/>
  <c r="AE163" i="1"/>
  <c r="AB163" i="1"/>
  <c r="H163" i="1"/>
  <c r="CJ162" i="1"/>
  <c r="CF162" i="1"/>
  <c r="CE162" i="1"/>
  <c r="CC162" i="1"/>
  <c r="CB162" i="1"/>
  <c r="BZ162" i="1"/>
  <c r="BV162" i="1"/>
  <c r="BU162" i="1"/>
  <c r="BS162" i="1"/>
  <c r="BR162" i="1"/>
  <c r="BQ162" i="1"/>
  <c r="BN162" i="1"/>
  <c r="BK162" i="1"/>
  <c r="BI162" i="1"/>
  <c r="BX162" i="1" s="1"/>
  <c r="AR162" i="1"/>
  <c r="AN162" i="1"/>
  <c r="AI162" i="1"/>
  <c r="AG162" i="1"/>
  <c r="AF162" i="1"/>
  <c r="AD162" i="1"/>
  <c r="AB162" i="1"/>
  <c r="H162" i="1"/>
  <c r="BR139" i="1"/>
  <c r="BQ139" i="1"/>
  <c r="BM139" i="1"/>
  <c r="AB139" i="1"/>
  <c r="H139" i="1"/>
  <c r="E139" i="1"/>
  <c r="CF138" i="1"/>
  <c r="CE138" i="1"/>
  <c r="CB138" i="1"/>
  <c r="BV138" i="1"/>
  <c r="BU138" i="1"/>
  <c r="BT138" i="1"/>
  <c r="BS138" i="1"/>
  <c r="BR138" i="1"/>
  <c r="BQ138" i="1"/>
  <c r="BN138" i="1"/>
  <c r="AG138" i="1"/>
  <c r="AE138" i="1"/>
  <c r="AD138" i="1"/>
  <c r="AC138" i="1"/>
  <c r="AB138" i="1"/>
  <c r="H138" i="1"/>
  <c r="E138" i="1"/>
  <c r="CJ137" i="1"/>
  <c r="CE137" i="1"/>
  <c r="CD137" i="1"/>
  <c r="CC137" i="1"/>
  <c r="CB137" i="1"/>
  <c r="CA137" i="1"/>
  <c r="BV137" i="1"/>
  <c r="BU137" i="1"/>
  <c r="BS137" i="1"/>
  <c r="BR137" i="1"/>
  <c r="BQ137" i="1"/>
  <c r="BP137" i="1"/>
  <c r="BJ137" i="1"/>
  <c r="BI137" i="1"/>
  <c r="BX137" i="1" s="1"/>
  <c r="AR137" i="1"/>
  <c r="AI137" i="1"/>
  <c r="AH137" i="1"/>
  <c r="AG137" i="1"/>
  <c r="AF137" i="1"/>
  <c r="AE137" i="1"/>
  <c r="AB137" i="1"/>
  <c r="H137" i="1"/>
  <c r="E137" i="1"/>
  <c r="CF136" i="1"/>
  <c r="CB136" i="1"/>
  <c r="CA136" i="1"/>
  <c r="BZ136" i="1"/>
  <c r="BY136" i="1"/>
  <c r="BV136" i="1"/>
  <c r="BU136" i="1"/>
  <c r="BT136" i="1"/>
  <c r="BS136" i="1"/>
  <c r="BR136" i="1"/>
  <c r="BQ136" i="1"/>
  <c r="BO136" i="1"/>
  <c r="BN136" i="1"/>
  <c r="BM136" i="1"/>
  <c r="AF136" i="1"/>
  <c r="AE136" i="1"/>
  <c r="AD136" i="1"/>
  <c r="AC136" i="1"/>
  <c r="AB136" i="1"/>
  <c r="H136" i="1"/>
  <c r="E136" i="1"/>
  <c r="CF135" i="1"/>
  <c r="CB135" i="1"/>
  <c r="CA135" i="1"/>
  <c r="BV135" i="1"/>
  <c r="BU135" i="1"/>
  <c r="BT135" i="1"/>
  <c r="BS135" i="1"/>
  <c r="BR135" i="1"/>
  <c r="BQ135" i="1"/>
  <c r="BO135" i="1"/>
  <c r="BN135" i="1"/>
  <c r="AJ135" i="1"/>
  <c r="AG135" i="1"/>
  <c r="AE135" i="1"/>
  <c r="AD135" i="1"/>
  <c r="AC135" i="1"/>
  <c r="AB135" i="1"/>
  <c r="H135" i="1"/>
  <c r="E135" i="1"/>
  <c r="CJ134" i="1"/>
  <c r="CD134" i="1"/>
  <c r="CC134" i="1"/>
  <c r="CB134" i="1"/>
  <c r="BV134" i="1"/>
  <c r="BU134" i="1"/>
  <c r="BS134" i="1"/>
  <c r="BR134" i="1"/>
  <c r="BQ134" i="1"/>
  <c r="BP134" i="1"/>
  <c r="BK134" i="1"/>
  <c r="BJ134" i="1"/>
  <c r="BI134" i="1"/>
  <c r="BX134" i="1" s="1"/>
  <c r="AR134" i="1"/>
  <c r="AN134" i="1"/>
  <c r="AI134" i="1"/>
  <c r="AH134" i="1"/>
  <c r="AG134" i="1"/>
  <c r="AF134" i="1"/>
  <c r="AB134" i="1"/>
  <c r="H134" i="1"/>
  <c r="E134" i="1"/>
  <c r="CJ133" i="1"/>
  <c r="CE133" i="1"/>
  <c r="CD133" i="1"/>
  <c r="CC133" i="1"/>
  <c r="CB133" i="1"/>
  <c r="BV133" i="1"/>
  <c r="BU133" i="1"/>
  <c r="BS133" i="1"/>
  <c r="BR133" i="1"/>
  <c r="BQ133" i="1"/>
  <c r="BP133" i="1"/>
  <c r="BK133" i="1"/>
  <c r="BJ133" i="1"/>
  <c r="BI133" i="1"/>
  <c r="BX133" i="1" s="1"/>
  <c r="AR133" i="1"/>
  <c r="AN133" i="1"/>
  <c r="AI133" i="1"/>
  <c r="AH133" i="1"/>
  <c r="AG133" i="1"/>
  <c r="AF133" i="1"/>
  <c r="AB133" i="1"/>
  <c r="H133" i="1"/>
  <c r="E133" i="1"/>
  <c r="CD132" i="1"/>
  <c r="CC132" i="1"/>
  <c r="CB132" i="1"/>
  <c r="BZ132" i="1"/>
  <c r="BY132" i="1"/>
  <c r="BW132" i="1"/>
  <c r="BV132" i="1"/>
  <c r="BU132" i="1"/>
  <c r="BT132" i="1"/>
  <c r="BS132" i="1"/>
  <c r="BR132" i="1"/>
  <c r="BQ132" i="1"/>
  <c r="BP132" i="1"/>
  <c r="BO132" i="1"/>
  <c r="BK132" i="1"/>
  <c r="AH132" i="1"/>
  <c r="AG132" i="1"/>
  <c r="AF132" i="1"/>
  <c r="AD132" i="1"/>
  <c r="AC132" i="1"/>
  <c r="AB132" i="1"/>
  <c r="H132" i="1"/>
  <c r="E132" i="1"/>
  <c r="CF131" i="1"/>
  <c r="CE131" i="1"/>
  <c r="CD131" i="1"/>
  <c r="CC131" i="1"/>
  <c r="CA131" i="1"/>
  <c r="BZ131" i="1"/>
  <c r="BY131" i="1"/>
  <c r="BW131" i="1"/>
  <c r="BV131" i="1"/>
  <c r="BU131" i="1"/>
  <c r="BT131" i="1"/>
  <c r="BS131" i="1"/>
  <c r="BR131" i="1"/>
  <c r="BQ131" i="1"/>
  <c r="BL131" i="1"/>
  <c r="AJ131" i="1"/>
  <c r="AI131" i="1"/>
  <c r="AH131" i="1"/>
  <c r="AG131" i="1"/>
  <c r="AE131" i="1"/>
  <c r="AD131" i="1"/>
  <c r="AC131" i="1"/>
  <c r="AB131" i="1"/>
  <c r="H131" i="1"/>
  <c r="E131" i="1"/>
  <c r="CH130" i="1"/>
  <c r="CG130" i="1"/>
  <c r="CF130" i="1"/>
  <c r="CE130" i="1"/>
  <c r="CC130" i="1"/>
  <c r="CB130" i="1"/>
  <c r="CA130" i="1"/>
  <c r="BW130" i="1"/>
  <c r="BV130" i="1"/>
  <c r="BU130" i="1"/>
  <c r="BT130" i="1"/>
  <c r="BS130" i="1"/>
  <c r="BN130" i="1"/>
  <c r="BJ130" i="1"/>
  <c r="BI130" i="1"/>
  <c r="BX130" i="1" s="1"/>
  <c r="AR130" i="1"/>
  <c r="AL130" i="1"/>
  <c r="AK130" i="1"/>
  <c r="AJ130" i="1"/>
  <c r="AI130" i="1"/>
  <c r="AG130" i="1"/>
  <c r="AF130" i="1"/>
  <c r="AE130" i="1"/>
  <c r="AB130" i="1"/>
  <c r="H130" i="1"/>
  <c r="E130" i="1"/>
  <c r="CF129" i="1"/>
  <c r="CE129" i="1"/>
  <c r="CB129" i="1"/>
  <c r="CA129" i="1"/>
  <c r="BW129" i="1"/>
  <c r="BV129" i="1"/>
  <c r="BU129" i="1"/>
  <c r="BT129" i="1"/>
  <c r="BS129" i="1"/>
  <c r="BR129" i="1"/>
  <c r="BQ129" i="1"/>
  <c r="BN129" i="1"/>
  <c r="BM129" i="1"/>
  <c r="BJ129" i="1"/>
  <c r="BI129" i="1"/>
  <c r="BX129" i="1" s="1"/>
  <c r="AR129" i="1"/>
  <c r="AJ129" i="1"/>
  <c r="AI129" i="1"/>
  <c r="AF129" i="1"/>
  <c r="AE129" i="1"/>
  <c r="AB129" i="1"/>
  <c r="H129" i="1"/>
  <c r="E129" i="1"/>
  <c r="CB128" i="1"/>
  <c r="CA128" i="1"/>
  <c r="BW128" i="1"/>
  <c r="BV128" i="1"/>
  <c r="BU128" i="1"/>
  <c r="BT128" i="1"/>
  <c r="BS128" i="1"/>
  <c r="BR128" i="1"/>
  <c r="BQ128" i="1"/>
  <c r="BP128" i="1"/>
  <c r="BO128" i="1"/>
  <c r="BN128" i="1"/>
  <c r="BM128" i="1"/>
  <c r="BJ128" i="1"/>
  <c r="BI128" i="1"/>
  <c r="BX128" i="1" s="1"/>
  <c r="AR128" i="1"/>
  <c r="AE128" i="1"/>
  <c r="AB128" i="1"/>
  <c r="H128" i="1"/>
  <c r="E128" i="1"/>
  <c r="CF127" i="1"/>
  <c r="CE127" i="1"/>
  <c r="CB127" i="1"/>
  <c r="CA127" i="1"/>
  <c r="BW127" i="1"/>
  <c r="BV127" i="1"/>
  <c r="BU127" i="1"/>
  <c r="BT127" i="1"/>
  <c r="BS127" i="1"/>
  <c r="BR127" i="1"/>
  <c r="BQ127" i="1"/>
  <c r="BN127" i="1"/>
  <c r="BM127" i="1"/>
  <c r="BJ127" i="1"/>
  <c r="BI127" i="1"/>
  <c r="BX127" i="1" s="1"/>
  <c r="AR127" i="1"/>
  <c r="AJ127" i="1"/>
  <c r="AI127" i="1"/>
  <c r="AF127" i="1"/>
  <c r="AE127" i="1"/>
  <c r="AB127" i="1"/>
  <c r="H127" i="1"/>
  <c r="E127" i="1"/>
  <c r="CH126" i="1"/>
  <c r="CG126" i="1"/>
  <c r="BW126" i="1"/>
  <c r="BV126" i="1"/>
  <c r="BU126" i="1"/>
  <c r="BT126" i="1"/>
  <c r="BS126" i="1"/>
  <c r="BP126" i="1"/>
  <c r="BO126" i="1"/>
  <c r="BN126" i="1"/>
  <c r="BM126" i="1"/>
  <c r="BL126" i="1"/>
  <c r="BK126" i="1"/>
  <c r="BJ126" i="1"/>
  <c r="BI126" i="1"/>
  <c r="BX126" i="1" s="1"/>
  <c r="AR126" i="1"/>
  <c r="AL126" i="1"/>
  <c r="AB126" i="1"/>
  <c r="H126" i="1"/>
  <c r="E126" i="1"/>
  <c r="CD125" i="1"/>
  <c r="CC125" i="1"/>
  <c r="BZ125" i="1"/>
  <c r="BY125" i="1"/>
  <c r="BW125" i="1"/>
  <c r="BV125" i="1"/>
  <c r="BU125" i="1"/>
  <c r="BT125" i="1"/>
  <c r="BS125" i="1"/>
  <c r="BR125" i="1"/>
  <c r="BQ125" i="1"/>
  <c r="BP125" i="1"/>
  <c r="BO125" i="1"/>
  <c r="BL125" i="1"/>
  <c r="BK125" i="1"/>
  <c r="AH125" i="1"/>
  <c r="AG125" i="1"/>
  <c r="AC125" i="1"/>
  <c r="AB125" i="1"/>
  <c r="H125" i="1"/>
  <c r="E125" i="1"/>
  <c r="CF124" i="1"/>
  <c r="CE124" i="1"/>
  <c r="CA124" i="1"/>
  <c r="BW124" i="1"/>
  <c r="BV124" i="1"/>
  <c r="BU124" i="1"/>
  <c r="BT124" i="1"/>
  <c r="BS124" i="1"/>
  <c r="BR124" i="1"/>
  <c r="BQ124" i="1"/>
  <c r="BN124" i="1"/>
  <c r="BM124" i="1"/>
  <c r="BL124" i="1"/>
  <c r="BJ124" i="1"/>
  <c r="BI124" i="1"/>
  <c r="BX124" i="1" s="1"/>
  <c r="AR124" i="1"/>
  <c r="AJ124" i="1"/>
  <c r="AI124" i="1"/>
  <c r="AE124" i="1"/>
  <c r="AB124" i="1"/>
  <c r="H124" i="1"/>
  <c r="CF123" i="1"/>
  <c r="CE123" i="1"/>
  <c r="CA123" i="1"/>
  <c r="BW123" i="1"/>
  <c r="BV123" i="1"/>
  <c r="BU123" i="1"/>
  <c r="BT123" i="1"/>
  <c r="BS123" i="1"/>
  <c r="BR123" i="1"/>
  <c r="BQ123" i="1"/>
  <c r="BN123" i="1"/>
  <c r="BM123" i="1"/>
  <c r="BL123" i="1"/>
  <c r="BJ123" i="1"/>
  <c r="BI123" i="1"/>
  <c r="BX123" i="1" s="1"/>
  <c r="AR123" i="1"/>
  <c r="AB123" i="1"/>
  <c r="H123" i="1"/>
  <c r="E123" i="1"/>
  <c r="CF122" i="1"/>
  <c r="CE122" i="1"/>
  <c r="CC122" i="1"/>
  <c r="CB122" i="1"/>
  <c r="CA122" i="1"/>
  <c r="BW122" i="1"/>
  <c r="BV122" i="1"/>
  <c r="BU122" i="1"/>
  <c r="BT122" i="1"/>
  <c r="BS122" i="1"/>
  <c r="BR122" i="1"/>
  <c r="BQ122" i="1"/>
  <c r="BN122" i="1"/>
  <c r="BJ122" i="1"/>
  <c r="BI122" i="1"/>
  <c r="BX122" i="1" s="1"/>
  <c r="AR122" i="1"/>
  <c r="AJ122" i="1"/>
  <c r="AG122" i="1"/>
  <c r="AF122" i="1"/>
  <c r="AE122" i="1"/>
  <c r="AB122" i="1"/>
  <c r="H122" i="1"/>
  <c r="E122" i="1"/>
  <c r="CD121" i="1"/>
  <c r="CC121" i="1"/>
  <c r="BZ121" i="1"/>
  <c r="BY121" i="1"/>
  <c r="BW121" i="1"/>
  <c r="BV121" i="1"/>
  <c r="BU121" i="1"/>
  <c r="BT121" i="1"/>
  <c r="BS121" i="1"/>
  <c r="BR121" i="1"/>
  <c r="BQ121" i="1"/>
  <c r="BP121" i="1"/>
  <c r="BO121" i="1"/>
  <c r="BL121" i="1"/>
  <c r="BK121" i="1"/>
  <c r="AH121" i="1"/>
  <c r="AG121" i="1"/>
  <c r="AD121" i="1"/>
  <c r="AC121" i="1"/>
  <c r="AB121" i="1"/>
  <c r="H121" i="1"/>
  <c r="E121" i="1"/>
  <c r="CH120" i="1"/>
  <c r="CG120" i="1"/>
  <c r="BW120" i="1"/>
  <c r="BV120" i="1"/>
  <c r="BU120" i="1"/>
  <c r="BT120" i="1"/>
  <c r="BS120" i="1"/>
  <c r="BP120" i="1"/>
  <c r="BO120" i="1"/>
  <c r="BN120" i="1"/>
  <c r="BM120" i="1"/>
  <c r="BL120" i="1"/>
  <c r="BK120" i="1"/>
  <c r="BJ120" i="1"/>
  <c r="BI120" i="1"/>
  <c r="BX120" i="1" s="1"/>
  <c r="AR120" i="1"/>
  <c r="AK120" i="1"/>
  <c r="AB120" i="1"/>
  <c r="H120" i="1"/>
  <c r="CH119" i="1"/>
  <c r="CG119" i="1"/>
  <c r="BW119" i="1"/>
  <c r="BV119" i="1"/>
  <c r="BU119" i="1"/>
  <c r="BT119" i="1"/>
  <c r="BS119" i="1"/>
  <c r="BP119" i="1"/>
  <c r="BO119" i="1"/>
  <c r="BN119" i="1"/>
  <c r="BM119" i="1"/>
  <c r="BL119" i="1"/>
  <c r="BK119" i="1"/>
  <c r="BJ119" i="1"/>
  <c r="BI119" i="1"/>
  <c r="BX119" i="1" s="1"/>
  <c r="AR119" i="1"/>
  <c r="AL119" i="1"/>
  <c r="AB119" i="1"/>
  <c r="H119" i="1"/>
  <c r="E119" i="1"/>
  <c r="CF118" i="1"/>
  <c r="CE118" i="1"/>
  <c r="CB118" i="1"/>
  <c r="CA118" i="1"/>
  <c r="BW118" i="1"/>
  <c r="BV118" i="1"/>
  <c r="BU118" i="1"/>
  <c r="BT118" i="1"/>
  <c r="BS118" i="1"/>
  <c r="BR118" i="1"/>
  <c r="BQ118" i="1"/>
  <c r="BN118" i="1"/>
  <c r="BM118" i="1"/>
  <c r="BJ118" i="1"/>
  <c r="BI118" i="1"/>
  <c r="BX118" i="1" s="1"/>
  <c r="AR118" i="1"/>
  <c r="AI118" i="1"/>
  <c r="AF118" i="1"/>
  <c r="AE118" i="1"/>
  <c r="AB118" i="1"/>
  <c r="H118" i="1"/>
  <c r="E118" i="1"/>
  <c r="CD117" i="1"/>
  <c r="CC117" i="1"/>
  <c r="BZ117" i="1"/>
  <c r="BY117" i="1"/>
  <c r="BW117" i="1"/>
  <c r="BV117" i="1"/>
  <c r="BU117" i="1"/>
  <c r="BT117" i="1"/>
  <c r="BS117" i="1"/>
  <c r="BR117" i="1"/>
  <c r="BQ117" i="1"/>
  <c r="BP117" i="1"/>
  <c r="BO117" i="1"/>
  <c r="BL117" i="1"/>
  <c r="BK117" i="1"/>
  <c r="AH117" i="1"/>
  <c r="AG117" i="1"/>
  <c r="AD117" i="1"/>
  <c r="AC117" i="1"/>
  <c r="AB117" i="1"/>
  <c r="H117" i="1"/>
  <c r="CF116" i="1"/>
  <c r="CE116" i="1"/>
  <c r="CA116" i="1"/>
  <c r="BW116" i="1"/>
  <c r="BV116" i="1"/>
  <c r="BU116" i="1"/>
  <c r="BT116" i="1"/>
  <c r="BS116" i="1"/>
  <c r="BR116" i="1"/>
  <c r="BQ116" i="1"/>
  <c r="BN116" i="1"/>
  <c r="BM116" i="1"/>
  <c r="BJ116" i="1"/>
  <c r="BI116" i="1"/>
  <c r="BX116" i="1" s="1"/>
  <c r="AR116" i="1"/>
  <c r="AJ116" i="1"/>
  <c r="AF116" i="1"/>
  <c r="AE116" i="1"/>
  <c r="AB116" i="1"/>
  <c r="H116" i="1"/>
  <c r="E116" i="1"/>
  <c r="CH115" i="1"/>
  <c r="CG115" i="1"/>
  <c r="CF115" i="1"/>
  <c r="CE115" i="1"/>
  <c r="CB115" i="1"/>
  <c r="CA115" i="1"/>
  <c r="BW115" i="1"/>
  <c r="BV115" i="1"/>
  <c r="BU115" i="1"/>
  <c r="BT115" i="1"/>
  <c r="BS115" i="1"/>
  <c r="BN115" i="1"/>
  <c r="BM115" i="1"/>
  <c r="BJ115" i="1"/>
  <c r="BI115" i="1"/>
  <c r="BX115" i="1" s="1"/>
  <c r="AR115" i="1"/>
  <c r="AL115" i="1"/>
  <c r="AK115" i="1"/>
  <c r="AJ115" i="1"/>
  <c r="AI115" i="1"/>
  <c r="AF115" i="1"/>
  <c r="AE115" i="1"/>
  <c r="AB115" i="1"/>
  <c r="H115" i="1"/>
  <c r="CF114" i="1"/>
  <c r="CA114" i="1"/>
  <c r="BV114" i="1"/>
  <c r="BU114" i="1"/>
  <c r="BS114" i="1"/>
  <c r="BQ114" i="1"/>
  <c r="BI114" i="1"/>
  <c r="BX114" i="1" s="1"/>
  <c r="H114" i="1"/>
  <c r="BV113" i="1"/>
  <c r="BT113" i="1"/>
  <c r="BR113" i="1"/>
  <c r="BO113" i="1"/>
  <c r="BL113" i="1"/>
  <c r="AG113" i="1"/>
  <c r="AD113" i="1"/>
  <c r="H113" i="1"/>
  <c r="CF112" i="1"/>
  <c r="CE112" i="1"/>
  <c r="CA112" i="1"/>
  <c r="BV112" i="1"/>
  <c r="BU112" i="1"/>
  <c r="BS112" i="1"/>
  <c r="BM112" i="1"/>
  <c r="BJ112" i="1"/>
  <c r="AJ112" i="1"/>
  <c r="E112" i="1"/>
  <c r="CB111" i="1"/>
  <c r="CA111" i="1"/>
  <c r="BU111" i="1"/>
  <c r="BT111" i="1"/>
  <c r="BP111" i="1"/>
  <c r="BM111" i="1"/>
  <c r="AK111" i="1"/>
  <c r="AE111" i="1"/>
  <c r="AC111" i="1"/>
  <c r="H111" i="1"/>
  <c r="AG106" i="1"/>
  <c r="AF106" i="1"/>
  <c r="AE106" i="1"/>
  <c r="AD106" i="1"/>
  <c r="H106" i="1"/>
  <c r="CA105" i="1"/>
  <c r="BW105" i="1"/>
  <c r="BU105" i="1"/>
  <c r="BS105" i="1"/>
  <c r="BQ105" i="1"/>
  <c r="BM105" i="1"/>
  <c r="BI105" i="1"/>
  <c r="BX105" i="1" s="1"/>
  <c r="I105" i="1"/>
  <c r="CD104" i="1"/>
  <c r="BY104" i="1"/>
  <c r="BV104" i="1"/>
  <c r="BT104" i="1"/>
  <c r="BR104" i="1"/>
  <c r="BQ104" i="1"/>
  <c r="BL104" i="1"/>
  <c r="CC103" i="1"/>
  <c r="BY103" i="1"/>
  <c r="BW103" i="1"/>
  <c r="BT103" i="1"/>
  <c r="BR103" i="1"/>
  <c r="BQ103" i="1"/>
  <c r="BO103" i="1"/>
  <c r="BK103" i="1"/>
  <c r="CD102" i="1"/>
  <c r="BZ102" i="1"/>
  <c r="BU102" i="1"/>
  <c r="BS102" i="1"/>
  <c r="BQ102" i="1"/>
  <c r="BO102" i="1"/>
  <c r="BK102" i="1"/>
  <c r="AH102" i="1"/>
  <c r="AG102" i="1"/>
  <c r="AC102" i="1"/>
  <c r="AB102" i="1"/>
  <c r="CF101" i="1"/>
  <c r="CD101" i="1"/>
  <c r="CB101" i="1"/>
  <c r="BZ101" i="1"/>
  <c r="BT101" i="1"/>
  <c r="BR101" i="1"/>
  <c r="AJ101" i="1"/>
  <c r="AI101" i="1"/>
  <c r="AH101" i="1"/>
  <c r="AG101" i="1"/>
  <c r="AE101" i="1"/>
  <c r="AC101" i="1"/>
  <c r="CE100" i="1"/>
  <c r="CB100" i="1"/>
  <c r="CA100" i="1"/>
  <c r="BW100" i="1"/>
  <c r="BV100" i="1"/>
  <c r="BT100" i="1"/>
  <c r="BS100" i="1"/>
  <c r="BM100" i="1"/>
  <c r="BJ100" i="1"/>
  <c r="AB100" i="1"/>
  <c r="H100" i="1"/>
  <c r="CC99" i="1"/>
  <c r="BY99" i="1"/>
  <c r="BV99" i="1"/>
  <c r="BU99" i="1"/>
  <c r="BR99" i="1"/>
  <c r="BP99" i="1"/>
  <c r="BK99" i="1"/>
  <c r="CD98" i="1"/>
  <c r="BT98" i="1"/>
  <c r="BR98" i="1"/>
  <c r="BP98" i="1"/>
  <c r="BO98" i="1"/>
  <c r="BK98" i="1"/>
  <c r="AB98" i="1"/>
  <c r="H98" i="1"/>
  <c r="CC97" i="1"/>
  <c r="BU97" i="1"/>
  <c r="BS97" i="1"/>
  <c r="BQ97" i="1"/>
  <c r="BL97" i="1"/>
  <c r="AG97" i="1"/>
  <c r="BV96" i="1"/>
  <c r="BT96" i="1"/>
  <c r="BR96" i="1"/>
  <c r="BM96" i="1"/>
  <c r="BI96" i="1"/>
  <c r="BX96" i="1" s="1"/>
  <c r="BW95" i="1"/>
  <c r="BT95" i="1"/>
  <c r="BS95" i="1"/>
  <c r="BP95" i="1"/>
  <c r="BK95" i="1"/>
  <c r="AG95" i="1"/>
  <c r="H95" i="1"/>
  <c r="E95" i="1"/>
  <c r="CE94" i="1"/>
  <c r="CC94" i="1"/>
  <c r="BV94" i="1"/>
  <c r="BT94" i="1"/>
  <c r="BR94" i="1"/>
  <c r="BL94" i="1"/>
  <c r="BK94" i="1"/>
  <c r="AC94" i="1"/>
  <c r="AB93" i="1"/>
  <c r="CA92" i="1"/>
  <c r="BY92" i="1"/>
  <c r="BU92" i="1"/>
  <c r="BS92" i="1"/>
  <c r="BQ92" i="1"/>
  <c r="BO92" i="1"/>
  <c r="BM92" i="1"/>
  <c r="AB92" i="1"/>
  <c r="H92" i="1"/>
  <c r="CF91" i="1"/>
  <c r="BW91" i="1"/>
  <c r="BV91" i="1"/>
  <c r="BU91" i="1"/>
  <c r="BS91" i="1"/>
  <c r="BJ91" i="1"/>
  <c r="AI91" i="1"/>
  <c r="H91" i="1"/>
  <c r="CE90" i="1"/>
  <c r="CC90" i="1"/>
  <c r="CA90" i="1"/>
  <c r="BY90" i="1"/>
  <c r="BV90" i="1"/>
  <c r="BS90" i="1"/>
  <c r="AG90" i="1"/>
  <c r="AE90" i="1"/>
  <c r="AB90" i="1"/>
  <c r="CE89" i="1"/>
  <c r="BU89" i="1"/>
  <c r="BS89" i="1"/>
  <c r="BQ89" i="1"/>
  <c r="BM89" i="1"/>
  <c r="BK89" i="1"/>
  <c r="AH89" i="1"/>
  <c r="CD88" i="1"/>
  <c r="BY88" i="1"/>
  <c r="BU88" i="1"/>
  <c r="BS88" i="1"/>
  <c r="BQ88" i="1"/>
  <c r="BL88" i="1"/>
  <c r="AC88" i="1"/>
  <c r="H88" i="1"/>
  <c r="E88" i="1"/>
  <c r="CE87" i="1"/>
  <c r="BU87" i="1"/>
  <c r="BS87" i="1"/>
  <c r="BP87" i="1"/>
  <c r="BL87" i="1"/>
  <c r="AB87" i="1"/>
  <c r="CD86" i="1"/>
  <c r="CC86" i="1"/>
  <c r="BY86" i="1"/>
  <c r="BW86" i="1"/>
  <c r="BT86" i="1"/>
  <c r="BQ86" i="1"/>
  <c r="BK86" i="1"/>
  <c r="AH86" i="1"/>
  <c r="AG86" i="1"/>
  <c r="H86" i="1"/>
  <c r="CE85" i="1"/>
  <c r="CD85" i="1"/>
  <c r="CC85" i="1"/>
  <c r="BY85" i="1"/>
  <c r="BV85" i="1"/>
  <c r="BT85" i="1"/>
  <c r="BQ85" i="1"/>
  <c r="BL85" i="1"/>
  <c r="BJ85" i="1"/>
  <c r="AI85" i="1"/>
  <c r="AH85" i="1"/>
  <c r="AG85" i="1"/>
  <c r="AC85" i="1"/>
  <c r="AB85" i="1"/>
  <c r="H85" i="1"/>
  <c r="CE84" i="1"/>
  <c r="BW84" i="1"/>
  <c r="BU84" i="1"/>
  <c r="BS84" i="1"/>
  <c r="BN84" i="1"/>
  <c r="BJ84" i="1"/>
  <c r="AI84" i="1"/>
  <c r="AB84" i="1"/>
  <c r="BW83" i="1"/>
  <c r="BU83" i="1"/>
  <c r="BS83" i="1"/>
  <c r="BQ83" i="1"/>
  <c r="BO83" i="1"/>
  <c r="BL83" i="1"/>
  <c r="BJ83" i="1"/>
  <c r="AC83" i="1"/>
  <c r="H83" i="1"/>
  <c r="CD82" i="1"/>
  <c r="BU82" i="1"/>
  <c r="BT82" i="1"/>
  <c r="BS82" i="1"/>
  <c r="BJ82" i="1"/>
  <c r="AG82" i="1"/>
  <c r="AB82" i="1"/>
  <c r="H82" i="1"/>
  <c r="BW81" i="1"/>
  <c r="BU81" i="1"/>
  <c r="BS81" i="1"/>
  <c r="BO81" i="1"/>
  <c r="BJ81" i="1"/>
  <c r="AR81" i="1"/>
  <c r="AB81" i="1"/>
  <c r="CD80" i="1"/>
  <c r="CB80" i="1"/>
  <c r="BU80" i="1"/>
  <c r="BS80" i="1"/>
  <c r="BQ80" i="1"/>
  <c r="BJ80" i="1"/>
  <c r="BI80" i="1"/>
  <c r="BX80" i="1" s="1"/>
  <c r="AR80" i="1"/>
  <c r="AH80" i="1"/>
  <c r="AF80" i="1"/>
  <c r="H80" i="1"/>
  <c r="CC79" i="1"/>
  <c r="BV79" i="1"/>
  <c r="BU79" i="1"/>
  <c r="BS79" i="1"/>
  <c r="BR79" i="1"/>
  <c r="BP79" i="1"/>
  <c r="BN79" i="1"/>
  <c r="AB79" i="1"/>
  <c r="H79" i="1"/>
  <c r="CE78" i="1"/>
  <c r="CB78" i="1"/>
  <c r="CA78" i="1"/>
  <c r="BW78" i="1"/>
  <c r="BU78" i="1"/>
  <c r="BQ78" i="1"/>
  <c r="BN78" i="1"/>
  <c r="AI78" i="1"/>
  <c r="AE78" i="1"/>
  <c r="BW77" i="1"/>
  <c r="BT77" i="1"/>
  <c r="BR77" i="1"/>
  <c r="BI77" i="1"/>
  <c r="BX77" i="1" s="1"/>
  <c r="AR77" i="1"/>
  <c r="AF77" i="1"/>
  <c r="CE76" i="1"/>
  <c r="CB76" i="1"/>
  <c r="BY76" i="1"/>
  <c r="BV76" i="1"/>
  <c r="BS76" i="1"/>
  <c r="AI76" i="1"/>
  <c r="AG76" i="1"/>
  <c r="AF76" i="1"/>
  <c r="E76" i="1"/>
  <c r="CE75" i="1"/>
  <c r="CC75" i="1"/>
  <c r="BW75" i="1"/>
  <c r="BU75" i="1"/>
  <c r="BT75" i="1"/>
  <c r="BS75" i="1"/>
  <c r="BR75" i="1"/>
  <c r="BP75" i="1"/>
  <c r="BL75" i="1"/>
  <c r="BK75" i="1"/>
  <c r="CE74" i="1"/>
  <c r="CC74" i="1"/>
  <c r="BY74" i="1"/>
  <c r="BV74" i="1"/>
  <c r="BT74" i="1"/>
  <c r="BR74" i="1"/>
  <c r="BP74" i="1"/>
  <c r="BJ74" i="1"/>
  <c r="AB74" i="1"/>
  <c r="H74" i="1"/>
  <c r="CB73" i="1"/>
  <c r="CA73" i="1"/>
  <c r="BW73" i="1"/>
  <c r="BU73" i="1"/>
  <c r="BQ73" i="1"/>
  <c r="BM73" i="1"/>
  <c r="AR73" i="1"/>
  <c r="AB73" i="1"/>
  <c r="E73" i="1"/>
  <c r="CF72" i="1"/>
  <c r="CB72" i="1"/>
  <c r="BV72" i="1"/>
  <c r="BT72" i="1"/>
  <c r="BR72" i="1"/>
  <c r="BQ72" i="1"/>
  <c r="BM72" i="1"/>
  <c r="BI72" i="1"/>
  <c r="BX72" i="1" s="1"/>
  <c r="AI72" i="1"/>
  <c r="AB72" i="1"/>
  <c r="CE71" i="1"/>
  <c r="CD71" i="1"/>
  <c r="CC71" i="1"/>
  <c r="BV71" i="1"/>
  <c r="BT71" i="1"/>
  <c r="BR71" i="1"/>
  <c r="BP71" i="1"/>
  <c r="BK71" i="1"/>
  <c r="BJ71" i="1"/>
  <c r="AG71" i="1"/>
  <c r="H71" i="1"/>
  <c r="CB70" i="1"/>
  <c r="BV70" i="1"/>
  <c r="BT70" i="1"/>
  <c r="BR70" i="1"/>
  <c r="BM70" i="1"/>
  <c r="BI70" i="1"/>
  <c r="BX70" i="1" s="1"/>
  <c r="AR70" i="1"/>
  <c r="AE70" i="1"/>
  <c r="AB70" i="1"/>
  <c r="CD69" i="1"/>
  <c r="BU69" i="1"/>
  <c r="BS69" i="1"/>
  <c r="BJ69" i="1"/>
  <c r="AH69" i="1"/>
  <c r="BV68" i="1"/>
  <c r="BU68" i="1"/>
  <c r="BR68" i="1"/>
  <c r="BL68" i="1"/>
  <c r="BJ68" i="1"/>
  <c r="CE67" i="1"/>
  <c r="CC67" i="1"/>
  <c r="BV67" i="1"/>
  <c r="BT67" i="1"/>
  <c r="BQ67" i="1"/>
  <c r="BI67" i="1"/>
  <c r="BX67" i="1" s="1"/>
  <c r="AR67" i="1"/>
  <c r="CH66" i="1"/>
  <c r="CE66" i="1"/>
  <c r="CD66" i="1"/>
  <c r="CC66" i="1"/>
  <c r="BW66" i="1"/>
  <c r="BU66" i="1"/>
  <c r="BS66" i="1"/>
  <c r="BQ66" i="1"/>
  <c r="BP66" i="1"/>
  <c r="BL66" i="1"/>
  <c r="BJ66" i="1"/>
  <c r="AB66" i="1"/>
  <c r="H66" i="1"/>
  <c r="CE65" i="1"/>
  <c r="CA65" i="1"/>
  <c r="BV65" i="1"/>
  <c r="BU65" i="1"/>
  <c r="BS65" i="1"/>
  <c r="BI65" i="1"/>
  <c r="BX65" i="1" s="1"/>
  <c r="AR65" i="1"/>
  <c r="AI65" i="1"/>
  <c r="H65" i="1"/>
  <c r="CF64" i="1"/>
  <c r="BT64" i="1"/>
  <c r="BR64" i="1"/>
  <c r="BN64" i="1"/>
  <c r="BL64" i="1"/>
  <c r="BI64" i="1"/>
  <c r="BX64" i="1" s="1"/>
  <c r="AE64" i="1"/>
  <c r="H64" i="1"/>
  <c r="CD63" i="1"/>
  <c r="BW63" i="1"/>
  <c r="BU63" i="1"/>
  <c r="BQ63" i="1"/>
  <c r="BJ63" i="1"/>
  <c r="AB63" i="1"/>
  <c r="CF62" i="1"/>
  <c r="BW62" i="1"/>
  <c r="BU62" i="1"/>
  <c r="BR62" i="1"/>
  <c r="BN62" i="1"/>
  <c r="BM62" i="1"/>
  <c r="BI62" i="1"/>
  <c r="BX62" i="1" s="1"/>
  <c r="AR62" i="1"/>
  <c r="AE62" i="1"/>
  <c r="H62" i="1"/>
  <c r="CE61" i="1"/>
  <c r="CA61" i="1"/>
  <c r="BT61" i="1"/>
  <c r="BR61" i="1"/>
  <c r="BI61" i="1"/>
  <c r="BX61" i="1" s="1"/>
  <c r="AR61" i="1"/>
  <c r="CG60" i="1"/>
  <c r="CB60" i="1"/>
  <c r="CA60" i="1"/>
  <c r="BW60" i="1"/>
  <c r="BU60" i="1"/>
  <c r="BS60" i="1"/>
  <c r="BJ60" i="1"/>
  <c r="AF60" i="1"/>
  <c r="AE60" i="1"/>
  <c r="H60" i="1"/>
  <c r="BY59" i="1"/>
  <c r="BU59" i="1"/>
  <c r="BS59" i="1"/>
  <c r="BQ59" i="1"/>
  <c r="BO59" i="1"/>
  <c r="BK59" i="1"/>
  <c r="AB59" i="1"/>
  <c r="CE58" i="1"/>
  <c r="BW58" i="1"/>
  <c r="BV58" i="1"/>
  <c r="BT58" i="1"/>
  <c r="BR58" i="1"/>
  <c r="BM58" i="1"/>
  <c r="BJ58" i="1"/>
  <c r="AB58" i="1"/>
  <c r="CE57" i="1"/>
  <c r="CC57" i="1"/>
  <c r="BY57" i="1"/>
  <c r="BW57" i="1"/>
  <c r="BU57" i="1"/>
  <c r="BS57" i="1"/>
  <c r="BQ57" i="1"/>
  <c r="BK57" i="1"/>
  <c r="AC57" i="1"/>
  <c r="AB57" i="1"/>
  <c r="CE56" i="1"/>
  <c r="CD56" i="1"/>
  <c r="CB56" i="1"/>
  <c r="BV56" i="1"/>
  <c r="BU56" i="1"/>
  <c r="BS56" i="1"/>
  <c r="BQ56" i="1"/>
  <c r="BI56" i="1"/>
  <c r="BX56" i="1" s="1"/>
  <c r="BY55" i="1"/>
  <c r="BV55" i="1"/>
  <c r="BU55" i="1"/>
  <c r="BT55" i="1"/>
  <c r="BR55" i="1"/>
  <c r="BQ55" i="1"/>
  <c r="BK55" i="1"/>
  <c r="AB55" i="1"/>
  <c r="H55" i="1"/>
  <c r="BV53" i="1"/>
  <c r="BT53" i="1"/>
  <c r="BR53" i="1"/>
  <c r="BN53" i="1"/>
  <c r="AR53" i="1"/>
  <c r="H53" i="1"/>
  <c r="CG52" i="1"/>
  <c r="CE52" i="1"/>
  <c r="CD52" i="1"/>
  <c r="BY52" i="1"/>
  <c r="BV52" i="1"/>
  <c r="BS52" i="1"/>
  <c r="BL52" i="1"/>
  <c r="BJ52" i="1"/>
  <c r="AQ161" i="1"/>
  <c r="AP161" i="1"/>
  <c r="BV161" i="1" s="1"/>
  <c r="AO161" i="1"/>
  <c r="BU161" i="1" s="1"/>
  <c r="AN161" i="1"/>
  <c r="AM161" i="1"/>
  <c r="BS161" i="1" s="1"/>
  <c r="AL161" i="1"/>
  <c r="BR161" i="1" s="1"/>
  <c r="AK161" i="1"/>
  <c r="BQ161" i="1" s="1"/>
  <c r="AJ161" i="1"/>
  <c r="BP161" i="1" s="1"/>
  <c r="AI161" i="1"/>
  <c r="AH161" i="1"/>
  <c r="BN161" i="1" s="1"/>
  <c r="AG161" i="1"/>
  <c r="AF161" i="1"/>
  <c r="AE161" i="1"/>
  <c r="BK161" i="1" s="1"/>
  <c r="AD161" i="1"/>
  <c r="AC161" i="1"/>
  <c r="AB161" i="1"/>
  <c r="H161" i="1"/>
  <c r="CI160" i="1"/>
  <c r="CF160" i="1"/>
  <c r="CB160" i="1"/>
  <c r="CA160" i="1"/>
  <c r="BV160" i="1"/>
  <c r="BU160" i="1"/>
  <c r="BT160" i="1"/>
  <c r="BR160" i="1"/>
  <c r="BQ160" i="1"/>
  <c r="BO160" i="1"/>
  <c r="BN160" i="1"/>
  <c r="BM160" i="1"/>
  <c r="BJ160" i="1"/>
  <c r="BI160" i="1"/>
  <c r="BX160" i="1" s="1"/>
  <c r="AR160" i="1"/>
  <c r="AM160" i="1"/>
  <c r="AJ160" i="1"/>
  <c r="AF160" i="1"/>
  <c r="AE160" i="1"/>
  <c r="AB160" i="1"/>
  <c r="H160" i="1"/>
  <c r="CJ159" i="1"/>
  <c r="CF159" i="1"/>
  <c r="CE159" i="1"/>
  <c r="CC159" i="1"/>
  <c r="CB159" i="1"/>
  <c r="BV159" i="1"/>
  <c r="BU159" i="1"/>
  <c r="BS159" i="1"/>
  <c r="BR159" i="1"/>
  <c r="BQ159" i="1"/>
  <c r="BN159" i="1"/>
  <c r="BK159" i="1"/>
  <c r="BJ159" i="1"/>
  <c r="BI159" i="1"/>
  <c r="BX159" i="1" s="1"/>
  <c r="AR159" i="1"/>
  <c r="AN159" i="1"/>
  <c r="AJ159" i="1"/>
  <c r="AI159" i="1"/>
  <c r="AG159" i="1"/>
  <c r="AF159" i="1"/>
  <c r="AB159" i="1"/>
  <c r="H159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X158" i="1" s="1"/>
  <c r="AR158" i="1"/>
  <c r="CH157" i="1"/>
  <c r="CG157" i="1"/>
  <c r="BV157" i="1"/>
  <c r="BU157" i="1"/>
  <c r="BT157" i="1"/>
  <c r="BS157" i="1"/>
  <c r="BP157" i="1"/>
  <c r="BO157" i="1"/>
  <c r="BN157" i="1"/>
  <c r="BM157" i="1"/>
  <c r="BL157" i="1"/>
  <c r="BK157" i="1"/>
  <c r="BJ157" i="1"/>
  <c r="BI157" i="1"/>
  <c r="BX157" i="1" s="1"/>
  <c r="AR157" i="1"/>
  <c r="AL157" i="1"/>
  <c r="AK157" i="1"/>
  <c r="AB157" i="1"/>
  <c r="H157" i="1"/>
  <c r="E157" i="1"/>
  <c r="CJ156" i="1"/>
  <c r="CG156" i="1"/>
  <c r="CF156" i="1"/>
  <c r="CE156" i="1"/>
  <c r="BV156" i="1"/>
  <c r="BU156" i="1"/>
  <c r="BS156" i="1"/>
  <c r="BR156" i="1"/>
  <c r="BN156" i="1"/>
  <c r="BM156" i="1"/>
  <c r="BL156" i="1"/>
  <c r="BK156" i="1"/>
  <c r="BJ156" i="1"/>
  <c r="BI156" i="1"/>
  <c r="BX156" i="1" s="1"/>
  <c r="AR156" i="1"/>
  <c r="AK156" i="1"/>
  <c r="AJ156" i="1"/>
  <c r="AI156" i="1"/>
  <c r="AB156" i="1"/>
  <c r="H156" i="1"/>
  <c r="E156" i="1"/>
  <c r="CJ155" i="1"/>
  <c r="CG155" i="1"/>
  <c r="CF155" i="1"/>
  <c r="CE155" i="1"/>
  <c r="CB155" i="1"/>
  <c r="BV155" i="1"/>
  <c r="BU155" i="1"/>
  <c r="BS155" i="1"/>
  <c r="BR155" i="1"/>
  <c r="BN155" i="1"/>
  <c r="BM155" i="1"/>
  <c r="BK155" i="1"/>
  <c r="BJ155" i="1"/>
  <c r="BI155" i="1"/>
  <c r="BX155" i="1" s="1"/>
  <c r="AR155" i="1"/>
  <c r="AN155" i="1"/>
  <c r="AK155" i="1"/>
  <c r="AJ155" i="1"/>
  <c r="AI155" i="1"/>
  <c r="AF155" i="1"/>
  <c r="AB155" i="1"/>
  <c r="H155" i="1"/>
  <c r="E155" i="1"/>
  <c r="CJ154" i="1"/>
  <c r="CE154" i="1"/>
  <c r="CC154" i="1"/>
  <c r="CB154" i="1"/>
  <c r="BZ154" i="1"/>
  <c r="BV154" i="1"/>
  <c r="BU154" i="1"/>
  <c r="BS154" i="1"/>
  <c r="BR154" i="1"/>
  <c r="BQ154" i="1"/>
  <c r="BN154" i="1"/>
  <c r="BK154" i="1"/>
  <c r="BI154" i="1"/>
  <c r="BX154" i="1" s="1"/>
  <c r="AR154" i="1"/>
  <c r="AJ154" i="1"/>
  <c r="AI154" i="1"/>
  <c r="AG154" i="1"/>
  <c r="AF154" i="1"/>
  <c r="AD154" i="1"/>
  <c r="AB154" i="1"/>
  <c r="H154" i="1"/>
  <c r="E154" i="1"/>
  <c r="CJ153" i="1"/>
  <c r="CF153" i="1"/>
  <c r="CE153" i="1"/>
  <c r="CC153" i="1"/>
  <c r="CB153" i="1"/>
  <c r="BV153" i="1"/>
  <c r="BU153" i="1"/>
  <c r="BS153" i="1"/>
  <c r="BR153" i="1"/>
  <c r="BQ153" i="1"/>
  <c r="BN153" i="1"/>
  <c r="BK153" i="1"/>
  <c r="BJ153" i="1"/>
  <c r="BI153" i="1"/>
  <c r="BX153" i="1" s="1"/>
  <c r="AR153" i="1"/>
  <c r="AN153" i="1"/>
  <c r="AJ153" i="1"/>
  <c r="AI153" i="1"/>
  <c r="AF153" i="1"/>
  <c r="AB153" i="1"/>
  <c r="H153" i="1"/>
  <c r="E153" i="1"/>
  <c r="CJ152" i="1"/>
  <c r="CF152" i="1"/>
  <c r="CE152" i="1"/>
  <c r="CC152" i="1"/>
  <c r="CB152" i="1"/>
  <c r="BV152" i="1"/>
  <c r="BU152" i="1"/>
  <c r="BS152" i="1"/>
  <c r="BR152" i="1"/>
  <c r="BQ152" i="1"/>
  <c r="BN152" i="1"/>
  <c r="BK152" i="1"/>
  <c r="BJ152" i="1"/>
  <c r="BI152" i="1"/>
  <c r="BX152" i="1" s="1"/>
  <c r="AR152" i="1"/>
  <c r="AN152" i="1"/>
  <c r="AJ152" i="1"/>
  <c r="AI152" i="1"/>
  <c r="AG152" i="1"/>
  <c r="AF152" i="1"/>
  <c r="AB152" i="1"/>
  <c r="H152" i="1"/>
  <c r="E152" i="1"/>
  <c r="CJ151" i="1"/>
  <c r="CF151" i="1"/>
  <c r="CC151" i="1"/>
  <c r="CB151" i="1"/>
  <c r="BV151" i="1"/>
  <c r="BU151" i="1"/>
  <c r="BS151" i="1"/>
  <c r="BR151" i="1"/>
  <c r="BQ151" i="1"/>
  <c r="BN151" i="1"/>
  <c r="BK151" i="1"/>
  <c r="BJ151" i="1"/>
  <c r="BI151" i="1"/>
  <c r="BX151" i="1" s="1"/>
  <c r="AR151" i="1"/>
  <c r="AN151" i="1"/>
  <c r="AJ151" i="1"/>
  <c r="AI151" i="1"/>
  <c r="AG151" i="1"/>
  <c r="AF151" i="1"/>
  <c r="AB151" i="1"/>
  <c r="H151" i="1"/>
  <c r="E151" i="1"/>
  <c r="CJ150" i="1"/>
  <c r="CF150" i="1"/>
  <c r="CE150" i="1"/>
  <c r="CC150" i="1"/>
  <c r="CB150" i="1"/>
  <c r="BV150" i="1"/>
  <c r="BU150" i="1"/>
  <c r="BS150" i="1"/>
  <c r="BR150" i="1"/>
  <c r="BQ150" i="1"/>
  <c r="BN150" i="1"/>
  <c r="BK150" i="1"/>
  <c r="BJ150" i="1"/>
  <c r="BI150" i="1"/>
  <c r="BX150" i="1" s="1"/>
  <c r="AR150" i="1"/>
  <c r="AN150" i="1"/>
  <c r="AJ150" i="1"/>
  <c r="AI150" i="1"/>
  <c r="AG150" i="1"/>
  <c r="AF150" i="1"/>
  <c r="AB150" i="1"/>
  <c r="H150" i="1"/>
  <c r="E150" i="1"/>
  <c r="CF149" i="1"/>
  <c r="CB149" i="1"/>
  <c r="BZ149" i="1"/>
  <c r="BV149" i="1"/>
  <c r="BU149" i="1"/>
  <c r="BS149" i="1"/>
  <c r="BR149" i="1"/>
  <c r="BQ149" i="1"/>
  <c r="BN149" i="1"/>
  <c r="BM149" i="1"/>
  <c r="BK149" i="1"/>
  <c r="AN149" i="1"/>
  <c r="AJ149" i="1"/>
  <c r="AI149" i="1"/>
  <c r="AF149" i="1"/>
  <c r="AD149" i="1"/>
  <c r="AC149" i="1"/>
  <c r="AB149" i="1"/>
  <c r="H149" i="1"/>
  <c r="E149" i="1"/>
  <c r="CF148" i="1"/>
  <c r="CE148" i="1"/>
  <c r="CB148" i="1"/>
  <c r="BV148" i="1"/>
  <c r="BU148" i="1"/>
  <c r="BT148" i="1"/>
  <c r="BS148" i="1"/>
  <c r="BR148" i="1"/>
  <c r="BQ148" i="1"/>
  <c r="BN148" i="1"/>
  <c r="BK148" i="1"/>
  <c r="BJ148" i="1"/>
  <c r="BI148" i="1"/>
  <c r="BX148" i="1" s="1"/>
  <c r="AR148" i="1"/>
  <c r="AJ148" i="1"/>
  <c r="AI148" i="1"/>
  <c r="AG148" i="1"/>
  <c r="AF148" i="1"/>
  <c r="AB148" i="1"/>
  <c r="H148" i="1"/>
  <c r="E148" i="1"/>
  <c r="CJ147" i="1"/>
  <c r="CB147" i="1"/>
  <c r="CA147" i="1"/>
  <c r="BZ147" i="1"/>
  <c r="BY147" i="1"/>
  <c r="BV147" i="1"/>
  <c r="BU147" i="1"/>
  <c r="BS147" i="1"/>
  <c r="BR147" i="1"/>
  <c r="BQ147" i="1"/>
  <c r="BP147" i="1"/>
  <c r="BO147" i="1"/>
  <c r="BN147" i="1"/>
  <c r="BM147" i="1"/>
  <c r="AN147" i="1"/>
  <c r="AE147" i="1"/>
  <c r="AD147" i="1"/>
  <c r="AC147" i="1"/>
  <c r="AB147" i="1"/>
  <c r="H147" i="1"/>
  <c r="E147" i="1"/>
  <c r="CF146" i="1"/>
  <c r="CE146" i="1"/>
  <c r="CC146" i="1"/>
  <c r="CB146" i="1"/>
  <c r="BZ146" i="1"/>
  <c r="BV146" i="1"/>
  <c r="BU146" i="1"/>
  <c r="BT146" i="1"/>
  <c r="BS146" i="1"/>
  <c r="BR146" i="1"/>
  <c r="BQ146" i="1"/>
  <c r="BN146" i="1"/>
  <c r="BK146" i="1"/>
  <c r="BI146" i="1"/>
  <c r="BX146" i="1" s="1"/>
  <c r="AR146" i="1"/>
  <c r="AJ146" i="1"/>
  <c r="AI146" i="1"/>
  <c r="AG146" i="1"/>
  <c r="AF146" i="1"/>
  <c r="AD146" i="1"/>
  <c r="AB146" i="1"/>
  <c r="H146" i="1"/>
  <c r="E146" i="1"/>
  <c r="CB145" i="1"/>
  <c r="CA145" i="1"/>
  <c r="BZ145" i="1"/>
  <c r="BY145" i="1"/>
  <c r="BV145" i="1"/>
  <c r="BU145" i="1"/>
  <c r="BT145" i="1"/>
  <c r="BS145" i="1"/>
  <c r="BR145" i="1"/>
  <c r="BQ145" i="1"/>
  <c r="BP145" i="1"/>
  <c r="BO145" i="1"/>
  <c r="BN145" i="1"/>
  <c r="BM145" i="1"/>
  <c r="AF145" i="1"/>
  <c r="AE145" i="1"/>
  <c r="AD145" i="1"/>
  <c r="AC145" i="1"/>
  <c r="AB145" i="1"/>
  <c r="H145" i="1"/>
  <c r="E145" i="1"/>
  <c r="CJ144" i="1"/>
  <c r="CF144" i="1"/>
  <c r="CE144" i="1"/>
  <c r="CC144" i="1"/>
  <c r="CB144" i="1"/>
  <c r="BV144" i="1"/>
  <c r="BU144" i="1"/>
  <c r="BS144" i="1"/>
  <c r="BR144" i="1"/>
  <c r="BQ144" i="1"/>
  <c r="BN144" i="1"/>
  <c r="BK144" i="1"/>
  <c r="BJ144" i="1"/>
  <c r="BI144" i="1"/>
  <c r="BX144" i="1" s="1"/>
  <c r="AR144" i="1"/>
  <c r="AN144" i="1"/>
  <c r="AJ144" i="1"/>
  <c r="AI144" i="1"/>
  <c r="AG144" i="1"/>
  <c r="AF144" i="1"/>
  <c r="AB144" i="1"/>
  <c r="H144" i="1"/>
  <c r="E144" i="1"/>
  <c r="CJ143" i="1"/>
  <c r="CE143" i="1"/>
  <c r="CD143" i="1"/>
  <c r="CC143" i="1"/>
  <c r="CB143" i="1"/>
  <c r="BV143" i="1"/>
  <c r="BU143" i="1"/>
  <c r="BS143" i="1"/>
  <c r="BR143" i="1"/>
  <c r="BQ143" i="1"/>
  <c r="BP143" i="1"/>
  <c r="BK143" i="1"/>
  <c r="BJ143" i="1"/>
  <c r="BI143" i="1"/>
  <c r="BX143" i="1" s="1"/>
  <c r="AR143" i="1"/>
  <c r="AN143" i="1"/>
  <c r="AH143" i="1"/>
  <c r="AG143" i="1"/>
  <c r="AF143" i="1"/>
  <c r="AB143" i="1"/>
  <c r="H143" i="1"/>
  <c r="E143" i="1"/>
  <c r="CC142" i="1"/>
  <c r="CB142" i="1"/>
  <c r="BV142" i="1"/>
  <c r="BU142" i="1"/>
  <c r="BT142" i="1"/>
  <c r="BS142" i="1"/>
  <c r="BR142" i="1"/>
  <c r="BQ142" i="1"/>
  <c r="BO142" i="1"/>
  <c r="BN142" i="1"/>
  <c r="AJ142" i="1"/>
  <c r="AG142" i="1"/>
  <c r="AF142" i="1"/>
  <c r="AE142" i="1"/>
  <c r="AD142" i="1"/>
  <c r="AC142" i="1"/>
  <c r="AB142" i="1"/>
  <c r="H142" i="1"/>
  <c r="E142" i="1"/>
  <c r="CH141" i="1"/>
  <c r="CG141" i="1"/>
  <c r="BV141" i="1"/>
  <c r="BU141" i="1"/>
  <c r="BT141" i="1"/>
  <c r="BS141" i="1"/>
  <c r="BP141" i="1"/>
  <c r="BO141" i="1"/>
  <c r="BN141" i="1"/>
  <c r="BM141" i="1"/>
  <c r="BL141" i="1"/>
  <c r="BK141" i="1"/>
  <c r="BJ141" i="1"/>
  <c r="BI141" i="1"/>
  <c r="BX141" i="1" s="1"/>
  <c r="AR141" i="1"/>
  <c r="AL141" i="1"/>
  <c r="AK141" i="1"/>
  <c r="AB141" i="1"/>
  <c r="H141" i="1"/>
  <c r="E141" i="1"/>
  <c r="CE140" i="1"/>
  <c r="CD140" i="1"/>
  <c r="CC140" i="1"/>
  <c r="CB140" i="1"/>
  <c r="CA140" i="1"/>
  <c r="BV140" i="1"/>
  <c r="BU140" i="1"/>
  <c r="BT140" i="1"/>
  <c r="BS140" i="1"/>
  <c r="BR140" i="1"/>
  <c r="BQ140" i="1"/>
  <c r="BP140" i="1"/>
  <c r="BJ140" i="1"/>
  <c r="BI140" i="1"/>
  <c r="BX140" i="1" s="1"/>
  <c r="AR140" i="1"/>
  <c r="AI140" i="1"/>
  <c r="AH140" i="1"/>
  <c r="AG140" i="1"/>
  <c r="AF140" i="1"/>
  <c r="AE140" i="1"/>
  <c r="AB140" i="1"/>
  <c r="H140" i="1"/>
  <c r="E140" i="1"/>
  <c r="CF139" i="1"/>
  <c r="CE139" i="1"/>
  <c r="CD139" i="1"/>
  <c r="CB139" i="1"/>
  <c r="CA139" i="1"/>
  <c r="BZ139" i="1"/>
  <c r="BY139" i="1"/>
  <c r="BV139" i="1"/>
  <c r="BU139" i="1"/>
  <c r="BT139" i="1"/>
  <c r="BR107" i="1"/>
  <c r="BQ107" i="1"/>
  <c r="BI107" i="1"/>
  <c r="BX107" i="1" s="1"/>
  <c r="AL51" i="1"/>
  <c r="BR51" i="1" s="1"/>
  <c r="AK51" i="1"/>
  <c r="BQ51" i="1" s="1"/>
  <c r="AJ51" i="1"/>
  <c r="AI51" i="1"/>
  <c r="BO51" i="1" s="1"/>
  <c r="AH51" i="1"/>
  <c r="BN51" i="1" s="1"/>
  <c r="AG51" i="1"/>
  <c r="BM51" i="1" s="1"/>
  <c r="AF51" i="1"/>
  <c r="AE51" i="1"/>
  <c r="AD51" i="1"/>
  <c r="BJ51" i="1" s="1"/>
  <c r="AC51" i="1"/>
  <c r="AB51" i="1"/>
  <c r="H51" i="1"/>
  <c r="CE50" i="1"/>
  <c r="CC50" i="1"/>
  <c r="CB50" i="1"/>
  <c r="BW50" i="1"/>
  <c r="BV50" i="1"/>
  <c r="BU50" i="1"/>
  <c r="BT50" i="1"/>
  <c r="BS50" i="1"/>
  <c r="BR50" i="1"/>
  <c r="BQ50" i="1"/>
  <c r="BP50" i="1"/>
  <c r="BN50" i="1"/>
  <c r="BK50" i="1"/>
  <c r="BJ50" i="1"/>
  <c r="BI50" i="1"/>
  <c r="BX50" i="1" s="1"/>
  <c r="AR50" i="1"/>
  <c r="AI50" i="1"/>
  <c r="AB50" i="1"/>
  <c r="H50" i="1"/>
  <c r="E50" i="1"/>
  <c r="CE49" i="1"/>
  <c r="CD49" i="1"/>
  <c r="CC49" i="1"/>
  <c r="BY49" i="1"/>
  <c r="BW49" i="1"/>
  <c r="BV49" i="1"/>
  <c r="BU49" i="1"/>
  <c r="BT49" i="1"/>
  <c r="BS49" i="1"/>
  <c r="BR49" i="1"/>
  <c r="BQ49" i="1"/>
  <c r="BP49" i="1"/>
  <c r="BL49" i="1"/>
  <c r="BK49" i="1"/>
  <c r="BJ49" i="1"/>
  <c r="AI49" i="1"/>
  <c r="AH49" i="1"/>
  <c r="AG49" i="1"/>
  <c r="AC49" i="1"/>
  <c r="AB49" i="1"/>
  <c r="H49" i="1"/>
  <c r="E49" i="1"/>
  <c r="CF48" i="1"/>
  <c r="CB48" i="1"/>
  <c r="BW48" i="1"/>
  <c r="BV48" i="1"/>
  <c r="BU48" i="1"/>
  <c r="BT48" i="1"/>
  <c r="BS48" i="1"/>
  <c r="BR48" i="1"/>
  <c r="BQ48" i="1"/>
  <c r="BO48" i="1"/>
  <c r="BN48" i="1"/>
  <c r="BM48" i="1"/>
  <c r="BK48" i="1"/>
  <c r="BJ48" i="1"/>
  <c r="BI48" i="1"/>
  <c r="BX48" i="1" s="1"/>
  <c r="AR48" i="1"/>
  <c r="AB48" i="1"/>
  <c r="H48" i="1"/>
  <c r="E48" i="1"/>
  <c r="CE47" i="1"/>
  <c r="CD47" i="1"/>
  <c r="CC47" i="1"/>
  <c r="BY47" i="1"/>
  <c r="BW47" i="1"/>
  <c r="BV47" i="1"/>
  <c r="BU47" i="1"/>
  <c r="BT47" i="1"/>
  <c r="BS47" i="1"/>
  <c r="BR47" i="1"/>
  <c r="BQ47" i="1"/>
  <c r="BP47" i="1"/>
  <c r="BL47" i="1"/>
  <c r="BK47" i="1"/>
  <c r="BJ47" i="1"/>
  <c r="AG47" i="1"/>
  <c r="AC47" i="1"/>
  <c r="AB47" i="1"/>
  <c r="H47" i="1"/>
  <c r="E47" i="1"/>
  <c r="CF46" i="1"/>
  <c r="CB46" i="1"/>
  <c r="CA46" i="1"/>
  <c r="BW46" i="1"/>
  <c r="BV46" i="1"/>
  <c r="BU46" i="1"/>
  <c r="BT46" i="1"/>
  <c r="BS46" i="1"/>
  <c r="BR46" i="1"/>
  <c r="BQ46" i="1"/>
  <c r="BO46" i="1"/>
  <c r="BN46" i="1"/>
  <c r="BM46" i="1"/>
  <c r="BJ46" i="1"/>
  <c r="BI46" i="1"/>
  <c r="BX46" i="1" s="1"/>
  <c r="AR46" i="1"/>
  <c r="AJ46" i="1"/>
  <c r="AE46" i="1"/>
  <c r="AB46" i="1"/>
  <c r="H46" i="1"/>
  <c r="E46" i="1"/>
  <c r="CE45" i="1"/>
  <c r="CD45" i="1"/>
  <c r="CC45" i="1"/>
  <c r="BY45" i="1"/>
  <c r="BW45" i="1"/>
  <c r="BV45" i="1"/>
  <c r="BU45" i="1"/>
  <c r="BT45" i="1"/>
  <c r="BS45" i="1"/>
  <c r="BR45" i="1"/>
  <c r="BQ45" i="1"/>
  <c r="BP45" i="1"/>
  <c r="BL45" i="1"/>
  <c r="BK45" i="1"/>
  <c r="BJ45" i="1"/>
  <c r="AI45" i="1"/>
  <c r="AH45" i="1"/>
  <c r="AG45" i="1"/>
  <c r="AC45" i="1"/>
  <c r="AB45" i="1"/>
  <c r="H45" i="1"/>
  <c r="E45" i="1"/>
  <c r="CG44" i="1"/>
  <c r="CE44" i="1"/>
  <c r="CD44" i="1"/>
  <c r="CC44" i="1"/>
  <c r="BY44" i="1"/>
  <c r="BW44" i="1"/>
  <c r="BV44" i="1"/>
  <c r="BU44" i="1"/>
  <c r="BT44" i="1"/>
  <c r="BS44" i="1"/>
  <c r="BR44" i="1"/>
  <c r="BP44" i="1"/>
  <c r="BL44" i="1"/>
  <c r="BK44" i="1"/>
  <c r="AI44" i="1"/>
  <c r="AH44" i="1"/>
  <c r="AG44" i="1"/>
  <c r="AC44" i="1"/>
  <c r="AB44" i="1"/>
  <c r="H44" i="1"/>
  <c r="E44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X43" i="1" s="1"/>
  <c r="AR43" i="1"/>
  <c r="H43" i="1"/>
  <c r="E43" i="1"/>
  <c r="CE42" i="1"/>
  <c r="CD42" i="1"/>
  <c r="CC42" i="1"/>
  <c r="BY42" i="1"/>
  <c r="BW42" i="1"/>
  <c r="BV42" i="1"/>
  <c r="BU42" i="1"/>
  <c r="BT42" i="1"/>
  <c r="BS42" i="1"/>
  <c r="BR42" i="1"/>
  <c r="BQ42" i="1"/>
  <c r="BP42" i="1"/>
  <c r="BL42" i="1"/>
  <c r="BK42" i="1"/>
  <c r="BJ42" i="1"/>
  <c r="AH42" i="1"/>
  <c r="AG42" i="1"/>
  <c r="AC42" i="1"/>
  <c r="AB42" i="1"/>
  <c r="H42" i="1"/>
  <c r="E42" i="1"/>
  <c r="CE41" i="1"/>
  <c r="CD41" i="1"/>
  <c r="CC41" i="1"/>
  <c r="BY41" i="1"/>
  <c r="BW41" i="1"/>
  <c r="BV41" i="1"/>
  <c r="BU41" i="1"/>
  <c r="BT41" i="1"/>
  <c r="BS41" i="1"/>
  <c r="BR41" i="1"/>
  <c r="BQ41" i="1"/>
  <c r="BP41" i="1"/>
  <c r="BL41" i="1"/>
  <c r="BK41" i="1"/>
  <c r="BJ41" i="1"/>
  <c r="AG41" i="1"/>
  <c r="AB41" i="1"/>
  <c r="H41" i="1"/>
  <c r="E41" i="1"/>
  <c r="CF40" i="1"/>
  <c r="CB40" i="1"/>
  <c r="CA40" i="1"/>
  <c r="BW40" i="1"/>
  <c r="BV40" i="1"/>
  <c r="BU40" i="1"/>
  <c r="BT40" i="1"/>
  <c r="BS40" i="1"/>
  <c r="BR40" i="1"/>
  <c r="BQ40" i="1"/>
  <c r="BO40" i="1"/>
  <c r="BN40" i="1"/>
  <c r="BM40" i="1"/>
  <c r="BJ40" i="1"/>
  <c r="BI40" i="1"/>
  <c r="BX40" i="1" s="1"/>
  <c r="AR40" i="1"/>
  <c r="AJ40" i="1"/>
  <c r="AF40" i="1"/>
  <c r="AE40" i="1"/>
  <c r="AB40" i="1"/>
  <c r="H40" i="1"/>
  <c r="CE39" i="1"/>
  <c r="CD39" i="1"/>
  <c r="CC39" i="1"/>
  <c r="BY39" i="1"/>
  <c r="BW39" i="1"/>
  <c r="BV39" i="1"/>
  <c r="BU39" i="1"/>
  <c r="BT39" i="1"/>
  <c r="BS39" i="1"/>
  <c r="BR39" i="1"/>
  <c r="BQ39" i="1"/>
  <c r="BP39" i="1"/>
  <c r="BL39" i="1"/>
  <c r="BK39" i="1"/>
  <c r="BJ39" i="1"/>
  <c r="AI39" i="1"/>
  <c r="AH39" i="1"/>
  <c r="AG39" i="1"/>
  <c r="AC39" i="1"/>
  <c r="AB39" i="1"/>
  <c r="H39" i="1"/>
  <c r="E39" i="1"/>
  <c r="CH38" i="1"/>
  <c r="CG38" i="1"/>
  <c r="BW38" i="1"/>
  <c r="BV38" i="1"/>
  <c r="BU38" i="1"/>
  <c r="BT38" i="1"/>
  <c r="BS38" i="1"/>
  <c r="BP38" i="1"/>
  <c r="BO38" i="1"/>
  <c r="BN38" i="1"/>
  <c r="BM38" i="1"/>
  <c r="BL38" i="1"/>
  <c r="BK38" i="1"/>
  <c r="BJ38" i="1"/>
  <c r="BI38" i="1"/>
  <c r="BX38" i="1" s="1"/>
  <c r="AR38" i="1"/>
  <c r="AL38" i="1"/>
  <c r="AB38" i="1"/>
  <c r="H38" i="1"/>
  <c r="CE37" i="1"/>
  <c r="CD37" i="1"/>
  <c r="CC37" i="1"/>
  <c r="BY37" i="1"/>
  <c r="BW37" i="1"/>
  <c r="BV37" i="1"/>
  <c r="BU37" i="1"/>
  <c r="BT37" i="1"/>
  <c r="BS37" i="1"/>
  <c r="BR37" i="1"/>
  <c r="BQ37" i="1"/>
  <c r="BP37" i="1"/>
  <c r="BL37" i="1"/>
  <c r="BK37" i="1"/>
  <c r="BJ37" i="1"/>
  <c r="AI37" i="1"/>
  <c r="AH37" i="1"/>
  <c r="AG37" i="1"/>
  <c r="AC37" i="1"/>
  <c r="AB37" i="1"/>
  <c r="H37" i="1"/>
  <c r="E37" i="1"/>
  <c r="CF36" i="1"/>
  <c r="CB36" i="1"/>
  <c r="CA36" i="1"/>
  <c r="BW36" i="1"/>
  <c r="BV36" i="1"/>
  <c r="BU36" i="1"/>
  <c r="BT36" i="1"/>
  <c r="BS36" i="1"/>
  <c r="BR36" i="1"/>
  <c r="BQ36" i="1"/>
  <c r="BO36" i="1"/>
  <c r="BN36" i="1"/>
  <c r="BM36" i="1"/>
  <c r="BJ36" i="1"/>
  <c r="BI36" i="1"/>
  <c r="BX36" i="1" s="1"/>
  <c r="AR36" i="1"/>
  <c r="AE36" i="1"/>
  <c r="AB36" i="1"/>
  <c r="H36" i="1"/>
  <c r="E36" i="1"/>
  <c r="CH35" i="1"/>
  <c r="CF35" i="1"/>
  <c r="CB35" i="1"/>
  <c r="CA35" i="1"/>
  <c r="BW35" i="1"/>
  <c r="BV35" i="1"/>
  <c r="BU35" i="1"/>
  <c r="BT35" i="1"/>
  <c r="BS35" i="1"/>
  <c r="BQ35" i="1"/>
  <c r="BO35" i="1"/>
  <c r="BN35" i="1"/>
  <c r="BM35" i="1"/>
  <c r="BJ35" i="1"/>
  <c r="BI35" i="1"/>
  <c r="BX35" i="1" s="1"/>
  <c r="AR35" i="1"/>
  <c r="AL35" i="1"/>
  <c r="AJ35" i="1"/>
  <c r="AF35" i="1"/>
  <c r="AE35" i="1"/>
  <c r="AB35" i="1"/>
  <c r="H35" i="1"/>
  <c r="E35" i="1"/>
  <c r="CG34" i="1"/>
  <c r="CE34" i="1"/>
  <c r="CD34" i="1"/>
  <c r="CC34" i="1"/>
  <c r="BY34" i="1"/>
  <c r="BW34" i="1"/>
  <c r="BV34" i="1"/>
  <c r="BU34" i="1"/>
  <c r="BT34" i="1"/>
  <c r="BS34" i="1"/>
  <c r="BR34" i="1"/>
  <c r="BP34" i="1"/>
  <c r="BL34" i="1"/>
  <c r="BK34" i="1"/>
  <c r="BJ34" i="1"/>
  <c r="AK34" i="1"/>
  <c r="AI34" i="1"/>
  <c r="AH34" i="1"/>
  <c r="AC34" i="1"/>
  <c r="AB34" i="1"/>
  <c r="H34" i="1"/>
  <c r="E34" i="1"/>
  <c r="CH33" i="1"/>
  <c r="CF33" i="1"/>
  <c r="CD33" i="1"/>
  <c r="BW33" i="1"/>
  <c r="BV33" i="1"/>
  <c r="BU33" i="1"/>
  <c r="BT33" i="1"/>
  <c r="BS33" i="1"/>
  <c r="BQ33" i="1"/>
  <c r="BO33" i="1"/>
  <c r="BM33" i="1"/>
  <c r="BL33" i="1"/>
  <c r="BK33" i="1"/>
  <c r="BJ33" i="1"/>
  <c r="BI33" i="1"/>
  <c r="BX33" i="1" s="1"/>
  <c r="AR33" i="1"/>
  <c r="AL33" i="1"/>
  <c r="AH33" i="1"/>
  <c r="AB33" i="1"/>
  <c r="H33" i="1"/>
  <c r="E33" i="1"/>
  <c r="CH32" i="1"/>
  <c r="CF32" i="1"/>
  <c r="CB32" i="1"/>
  <c r="CA32" i="1"/>
  <c r="BW32" i="1"/>
  <c r="BV32" i="1"/>
  <c r="BU32" i="1"/>
  <c r="BT32" i="1"/>
  <c r="BS32" i="1"/>
  <c r="BQ32" i="1"/>
  <c r="BO32" i="1"/>
  <c r="BN32" i="1"/>
  <c r="BM32" i="1"/>
  <c r="BJ32" i="1"/>
  <c r="BI32" i="1"/>
  <c r="BX32" i="1" s="1"/>
  <c r="AR32" i="1"/>
  <c r="AJ32" i="1"/>
  <c r="AF32" i="1"/>
  <c r="AB32" i="1"/>
  <c r="H32" i="1"/>
  <c r="E32" i="1"/>
  <c r="CE31" i="1"/>
  <c r="CD31" i="1"/>
  <c r="CC31" i="1"/>
  <c r="BY31" i="1"/>
  <c r="BW31" i="1"/>
  <c r="BV31" i="1"/>
  <c r="BU31" i="1"/>
  <c r="BT31" i="1"/>
  <c r="BS31" i="1"/>
  <c r="BR31" i="1"/>
  <c r="BQ31" i="1"/>
  <c r="BP31" i="1"/>
  <c r="BL31" i="1"/>
  <c r="BK31" i="1"/>
  <c r="BJ31" i="1"/>
  <c r="AI31" i="1"/>
  <c r="AH31" i="1"/>
  <c r="AG31" i="1"/>
  <c r="AC31" i="1"/>
  <c r="AB31" i="1"/>
  <c r="H31" i="1"/>
  <c r="E31" i="1"/>
  <c r="CF30" i="1"/>
  <c r="CB30" i="1"/>
  <c r="CA30" i="1"/>
  <c r="BW30" i="1"/>
  <c r="BV30" i="1"/>
  <c r="BU30" i="1"/>
  <c r="BT30" i="1"/>
  <c r="BS30" i="1"/>
  <c r="BR30" i="1"/>
  <c r="BQ30" i="1"/>
  <c r="BX30" i="1" s="1"/>
  <c r="AR30" i="1"/>
  <c r="AJ30" i="1"/>
  <c r="AF30" i="1"/>
  <c r="AE30" i="1"/>
  <c r="AB30" i="1"/>
  <c r="CG29" i="1"/>
  <c r="CF29" i="1"/>
  <c r="CE29" i="1"/>
  <c r="CD29" i="1"/>
  <c r="CC29" i="1"/>
  <c r="CA29" i="1"/>
  <c r="BY29" i="1"/>
  <c r="BW29" i="1"/>
  <c r="BV29" i="1"/>
  <c r="BU29" i="1"/>
  <c r="BT29" i="1"/>
  <c r="BS29" i="1"/>
  <c r="BR29" i="1"/>
  <c r="BL29" i="1"/>
  <c r="BJ29" i="1"/>
  <c r="AK29" i="1"/>
  <c r="AJ29" i="1"/>
  <c r="AI29" i="1"/>
  <c r="AH29" i="1"/>
  <c r="AG29" i="1"/>
  <c r="AE29" i="1"/>
  <c r="AB29" i="1"/>
  <c r="E29" i="1"/>
  <c r="CH28" i="1"/>
  <c r="CG28" i="1"/>
  <c r="BW28" i="1"/>
  <c r="BV28" i="1"/>
  <c r="BU28" i="1"/>
  <c r="BT28" i="1"/>
  <c r="BS28" i="1"/>
  <c r="BP28" i="1"/>
  <c r="BO28" i="1"/>
  <c r="BN28" i="1"/>
  <c r="BM28" i="1"/>
  <c r="BL28" i="1"/>
  <c r="BK28" i="1"/>
  <c r="BJ28" i="1"/>
  <c r="BI28" i="1"/>
  <c r="BX28" i="1" s="1"/>
  <c r="AR28" i="1"/>
  <c r="AK28" i="1"/>
  <c r="AB28" i="1"/>
  <c r="H28" i="1"/>
  <c r="CH27" i="1"/>
  <c r="CG27" i="1"/>
  <c r="BW27" i="1"/>
  <c r="BV27" i="1"/>
  <c r="BU27" i="1"/>
  <c r="BT27" i="1"/>
  <c r="BS27" i="1"/>
  <c r="BP27" i="1"/>
  <c r="BO27" i="1"/>
  <c r="BN27" i="1"/>
  <c r="BM27" i="1"/>
  <c r="BL27" i="1"/>
  <c r="BK27" i="1"/>
  <c r="BJ27" i="1"/>
  <c r="BI27" i="1"/>
  <c r="BX27" i="1" s="1"/>
  <c r="AR27" i="1"/>
  <c r="AL27" i="1"/>
  <c r="AB27" i="1"/>
  <c r="H27" i="1"/>
  <c r="E27" i="1"/>
  <c r="CF26" i="1"/>
  <c r="CE26" i="1"/>
  <c r="CB26" i="1"/>
  <c r="CA26" i="1"/>
  <c r="BW26" i="1"/>
  <c r="BV26" i="1"/>
  <c r="BU26" i="1"/>
  <c r="BT26" i="1"/>
  <c r="BS26" i="1"/>
  <c r="BR26" i="1"/>
  <c r="BQ26" i="1"/>
  <c r="BN26" i="1"/>
  <c r="BM26" i="1"/>
  <c r="BJ26" i="1"/>
  <c r="BI26" i="1"/>
  <c r="BX26" i="1" s="1"/>
  <c r="AR26" i="1"/>
  <c r="AJ26" i="1"/>
  <c r="AI26" i="1"/>
  <c r="AB26" i="1"/>
  <c r="H26" i="1"/>
  <c r="E26" i="1"/>
  <c r="CF25" i="1"/>
  <c r="CB25" i="1"/>
  <c r="CA25" i="1"/>
  <c r="BW25" i="1"/>
  <c r="BV25" i="1"/>
  <c r="BU25" i="1"/>
  <c r="BT25" i="1"/>
  <c r="BS25" i="1"/>
  <c r="BR25" i="1"/>
  <c r="BQ25" i="1"/>
  <c r="BO25" i="1"/>
  <c r="BN25" i="1"/>
  <c r="BM25" i="1"/>
  <c r="BJ25" i="1"/>
  <c r="BI25" i="1"/>
  <c r="BX25" i="1" s="1"/>
  <c r="AR25" i="1"/>
  <c r="AJ25" i="1"/>
  <c r="AF25" i="1"/>
  <c r="AE25" i="1"/>
  <c r="AB25" i="1"/>
  <c r="H25" i="1"/>
  <c r="E25" i="1"/>
  <c r="CE24" i="1"/>
  <c r="CD24" i="1"/>
  <c r="CC24" i="1"/>
  <c r="BY24" i="1"/>
  <c r="BW24" i="1"/>
  <c r="BV24" i="1"/>
  <c r="BU24" i="1"/>
  <c r="BT24" i="1"/>
  <c r="BS24" i="1"/>
  <c r="BR24" i="1"/>
  <c r="BQ24" i="1"/>
  <c r="BP24" i="1"/>
  <c r="BL24" i="1"/>
  <c r="BK24" i="1"/>
  <c r="BJ24" i="1"/>
  <c r="AH24" i="1"/>
  <c r="AG24" i="1"/>
  <c r="AC24" i="1"/>
  <c r="AB24" i="1"/>
  <c r="H24" i="1"/>
  <c r="E24" i="1"/>
  <c r="CF23" i="1"/>
  <c r="CE23" i="1"/>
  <c r="CD23" i="1"/>
  <c r="CC23" i="1"/>
  <c r="CB23" i="1"/>
  <c r="CA23" i="1"/>
  <c r="BW23" i="1"/>
  <c r="BV23" i="1"/>
  <c r="BU23" i="1"/>
  <c r="BT23" i="1"/>
  <c r="BS23" i="1"/>
  <c r="BR23" i="1"/>
  <c r="BQ23" i="1"/>
  <c r="BJ23" i="1"/>
  <c r="BI23" i="1"/>
  <c r="BX23" i="1" s="1"/>
  <c r="AR23" i="1"/>
  <c r="AJ23" i="1"/>
  <c r="AI23" i="1"/>
  <c r="AH23" i="1"/>
  <c r="AF23" i="1"/>
  <c r="AE23" i="1"/>
  <c r="AB23" i="1"/>
  <c r="H23" i="1"/>
  <c r="E23" i="1"/>
  <c r="CD22" i="1"/>
  <c r="CC22" i="1"/>
  <c r="BY22" i="1"/>
  <c r="BW22" i="1"/>
  <c r="BV22" i="1"/>
  <c r="BU22" i="1"/>
  <c r="BT22" i="1"/>
  <c r="BS22" i="1"/>
  <c r="BR22" i="1"/>
  <c r="BQ22" i="1"/>
  <c r="BP22" i="1"/>
  <c r="BO22" i="1"/>
  <c r="BL22" i="1"/>
  <c r="BK22" i="1"/>
  <c r="BJ22" i="1"/>
  <c r="AB22" i="1"/>
  <c r="H22" i="1"/>
  <c r="E22" i="1"/>
  <c r="CE21" i="1"/>
  <c r="CD21" i="1"/>
  <c r="CC21" i="1"/>
  <c r="BY21" i="1"/>
  <c r="BW21" i="1"/>
  <c r="BV21" i="1"/>
  <c r="BU21" i="1"/>
  <c r="BT21" i="1"/>
  <c r="BS21" i="1"/>
  <c r="BR21" i="1"/>
  <c r="BQ21" i="1"/>
  <c r="BP21" i="1"/>
  <c r="BL21" i="1"/>
  <c r="BK21" i="1"/>
  <c r="BJ21" i="1"/>
  <c r="AI21" i="1"/>
  <c r="AH21" i="1"/>
  <c r="AG21" i="1"/>
  <c r="AC21" i="1"/>
  <c r="AB21" i="1"/>
  <c r="H21" i="1"/>
  <c r="E21" i="1"/>
  <c r="CE20" i="1"/>
  <c r="CD20" i="1"/>
  <c r="BY20" i="1"/>
  <c r="BW20" i="1"/>
  <c r="BV20" i="1"/>
  <c r="BU20" i="1"/>
  <c r="BT20" i="1"/>
  <c r="BS20" i="1"/>
  <c r="BR20" i="1"/>
  <c r="BQ20" i="1"/>
  <c r="BP20" i="1"/>
  <c r="BM20" i="1"/>
  <c r="BL20" i="1"/>
  <c r="BK20" i="1"/>
  <c r="BJ20" i="1"/>
  <c r="AI20" i="1"/>
  <c r="AC20" i="1"/>
  <c r="AB20" i="1"/>
  <c r="H20" i="1"/>
  <c r="E20" i="1"/>
  <c r="CF19" i="1"/>
  <c r="CB19" i="1"/>
  <c r="CA19" i="1"/>
  <c r="BW19" i="1"/>
  <c r="BV19" i="1"/>
  <c r="BU19" i="1"/>
  <c r="BT19" i="1"/>
  <c r="BS19" i="1"/>
  <c r="BR19" i="1"/>
  <c r="BQ19" i="1"/>
  <c r="BX19" i="1" s="1"/>
  <c r="AS19" i="1"/>
  <c r="AR19" i="1"/>
  <c r="AJ19" i="1"/>
  <c r="AF19" i="1"/>
  <c r="AE19" i="1"/>
  <c r="AB19" i="1"/>
  <c r="H19" i="1"/>
  <c r="BW18" i="1"/>
  <c r="BV18" i="1"/>
  <c r="BU18" i="1"/>
  <c r="BT18" i="1"/>
  <c r="BS18" i="1"/>
  <c r="BR18" i="1"/>
  <c r="BQ18" i="1"/>
  <c r="BX18" i="1" s="1"/>
  <c r="AR18" i="1"/>
  <c r="H18" i="1"/>
  <c r="CF17" i="1"/>
  <c r="CE17" i="1"/>
  <c r="CD17" i="1"/>
  <c r="CC17" i="1"/>
  <c r="CB17" i="1"/>
  <c r="CA17" i="1"/>
  <c r="BY17" i="1"/>
  <c r="BW17" i="1"/>
  <c r="BV17" i="1"/>
  <c r="BU17" i="1"/>
  <c r="BT17" i="1"/>
  <c r="BS17" i="1"/>
  <c r="BR17" i="1"/>
  <c r="BQ17" i="1"/>
  <c r="BJ17" i="1"/>
  <c r="AJ17" i="1"/>
  <c r="AI17" i="1"/>
  <c r="AH17" i="1"/>
  <c r="AG17" i="1"/>
  <c r="AF17" i="1"/>
  <c r="AE17" i="1"/>
  <c r="AC17" i="1"/>
  <c r="AB17" i="1"/>
  <c r="H17" i="1"/>
  <c r="E17" i="1"/>
  <c r="CE16" i="1"/>
  <c r="CD16" i="1"/>
  <c r="BW16" i="1"/>
  <c r="BV16" i="1"/>
  <c r="BU16" i="1"/>
  <c r="BT16" i="1"/>
  <c r="BS16" i="1"/>
  <c r="BR16" i="1"/>
  <c r="BQ16" i="1"/>
  <c r="BP16" i="1"/>
  <c r="BM16" i="1"/>
  <c r="BL16" i="1"/>
  <c r="BK16" i="1"/>
  <c r="BJ16" i="1"/>
  <c r="BI16" i="1"/>
  <c r="BX16" i="1" s="1"/>
  <c r="AR16" i="1"/>
  <c r="AI16" i="1"/>
  <c r="AH16" i="1"/>
  <c r="AB16" i="1"/>
  <c r="H16" i="1"/>
  <c r="E16" i="1"/>
  <c r="CF15" i="1"/>
  <c r="CB15" i="1"/>
  <c r="CA15" i="1"/>
  <c r="BW15" i="1"/>
  <c r="BV15" i="1"/>
  <c r="BU15" i="1"/>
  <c r="BT15" i="1"/>
  <c r="BS15" i="1"/>
  <c r="BR15" i="1"/>
  <c r="BQ15" i="1"/>
  <c r="BO15" i="1"/>
  <c r="BN15" i="1"/>
  <c r="BM15" i="1"/>
  <c r="BJ15" i="1"/>
  <c r="BI15" i="1"/>
  <c r="BX15" i="1" s="1"/>
  <c r="AR15" i="1"/>
  <c r="AJ15" i="1"/>
  <c r="AF15" i="1"/>
  <c r="AE15" i="1"/>
  <c r="AB15" i="1"/>
  <c r="H15" i="1"/>
  <c r="E15" i="1"/>
  <c r="CF14" i="1"/>
  <c r="CB14" i="1"/>
  <c r="CA14" i="1"/>
  <c r="BW14" i="1"/>
  <c r="BV14" i="1"/>
  <c r="BU14" i="1"/>
  <c r="BT14" i="1"/>
  <c r="BS14" i="1"/>
  <c r="BR14" i="1"/>
  <c r="BQ14" i="1"/>
  <c r="BO14" i="1"/>
  <c r="BN14" i="1"/>
  <c r="BM14" i="1"/>
  <c r="BJ14" i="1"/>
  <c r="BI14" i="1"/>
  <c r="BX14" i="1" s="1"/>
  <c r="AR14" i="1"/>
  <c r="AJ14" i="1"/>
  <c r="AE14" i="1"/>
  <c r="AB14" i="1"/>
  <c r="H14" i="1"/>
  <c r="E14" i="1"/>
  <c r="CE13" i="1"/>
  <c r="CD13" i="1"/>
  <c r="CC13" i="1"/>
  <c r="BY13" i="1"/>
  <c r="BW13" i="1"/>
  <c r="BV13" i="1"/>
  <c r="BU13" i="1"/>
  <c r="BT13" i="1"/>
  <c r="BS13" i="1"/>
  <c r="BR13" i="1"/>
  <c r="BQ13" i="1"/>
  <c r="BP13" i="1"/>
  <c r="BL13" i="1"/>
  <c r="BK13" i="1"/>
  <c r="BJ13" i="1"/>
  <c r="AI13" i="1"/>
  <c r="AH13" i="1"/>
  <c r="AG13" i="1"/>
  <c r="AC13" i="1"/>
  <c r="AB13" i="1"/>
  <c r="H13" i="1"/>
  <c r="E13" i="1"/>
  <c r="CE12" i="1"/>
  <c r="CD12" i="1"/>
  <c r="CC12" i="1"/>
  <c r="BY12" i="1"/>
  <c r="BW12" i="1"/>
  <c r="BV12" i="1"/>
  <c r="BU12" i="1"/>
  <c r="BT12" i="1"/>
  <c r="BS12" i="1"/>
  <c r="BR12" i="1"/>
  <c r="BQ12" i="1"/>
  <c r="BP12" i="1"/>
  <c r="BL12" i="1"/>
  <c r="BK12" i="1"/>
  <c r="BJ12" i="1"/>
  <c r="AI12" i="1"/>
  <c r="AH12" i="1"/>
  <c r="AG12" i="1"/>
  <c r="AC12" i="1"/>
  <c r="AB12" i="1"/>
  <c r="H12" i="1"/>
  <c r="E12" i="1"/>
  <c r="CF11" i="1"/>
  <c r="CB11" i="1"/>
  <c r="CA11" i="1"/>
  <c r="BW11" i="1"/>
  <c r="BV11" i="1"/>
  <c r="BU11" i="1"/>
  <c r="BT11" i="1"/>
  <c r="BS11" i="1"/>
  <c r="BR11" i="1"/>
  <c r="BQ11" i="1"/>
  <c r="BO11" i="1"/>
  <c r="BN11" i="1"/>
  <c r="BM11" i="1"/>
  <c r="BJ11" i="1"/>
  <c r="BI11" i="1"/>
  <c r="BX11" i="1" s="1"/>
  <c r="AR11" i="1"/>
  <c r="AJ11" i="1"/>
  <c r="AF11" i="1"/>
  <c r="AE11" i="1"/>
  <c r="AB11" i="1"/>
  <c r="H11" i="1"/>
  <c r="E11" i="1"/>
  <c r="CD10" i="1"/>
  <c r="CC10" i="1"/>
  <c r="BY10" i="1"/>
  <c r="BW10" i="1"/>
  <c r="BV10" i="1"/>
  <c r="BU10" i="1"/>
  <c r="BT10" i="1"/>
  <c r="BS10" i="1"/>
  <c r="BR10" i="1"/>
  <c r="BQ10" i="1"/>
  <c r="BP10" i="1"/>
  <c r="BO10" i="1"/>
  <c r="BL10" i="1"/>
  <c r="BK10" i="1"/>
  <c r="BJ10" i="1"/>
  <c r="AH10" i="1"/>
  <c r="AG10" i="1"/>
  <c r="AB10" i="1"/>
  <c r="H10" i="1"/>
  <c r="E10" i="1"/>
  <c r="CE9" i="1"/>
  <c r="CD9" i="1"/>
  <c r="CC9" i="1"/>
  <c r="CA9" i="1"/>
  <c r="BW9" i="1"/>
  <c r="BV9" i="1"/>
  <c r="BU9" i="1"/>
  <c r="BT9" i="1"/>
  <c r="BS9" i="1"/>
  <c r="BR9" i="1"/>
  <c r="BQ9" i="1"/>
  <c r="BP9" i="1"/>
  <c r="BL9" i="1"/>
  <c r="BJ9" i="1"/>
  <c r="BI9" i="1"/>
  <c r="BX9" i="1" s="1"/>
  <c r="AR9" i="1"/>
  <c r="AI9" i="1"/>
  <c r="AH9" i="1"/>
  <c r="AG9" i="1"/>
  <c r="AE9" i="1"/>
  <c r="AB9" i="1"/>
  <c r="H9" i="1"/>
  <c r="E9" i="1"/>
  <c r="CE8" i="1"/>
  <c r="CD8" i="1"/>
  <c r="CC8" i="1"/>
  <c r="BY8" i="1"/>
  <c r="BW8" i="1"/>
  <c r="BV8" i="1"/>
  <c r="BU8" i="1"/>
  <c r="BT8" i="1"/>
  <c r="BS8" i="1"/>
  <c r="BR8" i="1"/>
  <c r="BQ8" i="1"/>
  <c r="BP8" i="1"/>
  <c r="BL8" i="1"/>
  <c r="BK8" i="1"/>
  <c r="BJ8" i="1"/>
  <c r="AI8" i="1"/>
  <c r="AH8" i="1"/>
  <c r="AG8" i="1"/>
  <c r="AC8" i="1"/>
  <c r="AB8" i="1"/>
  <c r="H8" i="1"/>
  <c r="E8" i="1"/>
  <c r="CE7" i="1"/>
  <c r="CD7" i="1"/>
  <c r="CC7" i="1"/>
  <c r="BY7" i="1"/>
  <c r="BW7" i="1"/>
  <c r="BV7" i="1"/>
  <c r="BU7" i="1"/>
  <c r="BT7" i="1"/>
  <c r="BS7" i="1"/>
  <c r="BR7" i="1"/>
  <c r="BQ7" i="1"/>
  <c r="BX7" i="1" s="1"/>
  <c r="AI7" i="1"/>
  <c r="AH7" i="1"/>
  <c r="AG7" i="1"/>
  <c r="AC7" i="1"/>
  <c r="AR7" i="1" s="1"/>
  <c r="AB7" i="1"/>
  <c r="L7" i="1"/>
  <c r="CF6" i="1"/>
  <c r="CB6" i="1"/>
  <c r="CA6" i="1"/>
  <c r="BW6" i="1"/>
  <c r="BV6" i="1"/>
  <c r="BU6" i="1"/>
  <c r="BT6" i="1"/>
  <c r="BS6" i="1"/>
  <c r="BR6" i="1"/>
  <c r="BQ6" i="1"/>
  <c r="BO6" i="1"/>
  <c r="BN6" i="1"/>
  <c r="BM6" i="1"/>
  <c r="BJ6" i="1"/>
  <c r="BI6" i="1"/>
  <c r="BX6" i="1" s="1"/>
  <c r="AR6" i="1"/>
  <c r="AB6" i="1"/>
  <c r="H6" i="1"/>
  <c r="E6" i="1"/>
  <c r="CF5" i="1"/>
  <c r="CB5" i="1"/>
  <c r="CA5" i="1"/>
  <c r="BW5" i="1"/>
  <c r="BV5" i="1"/>
  <c r="BU5" i="1"/>
  <c r="BT5" i="1"/>
  <c r="BS5" i="1"/>
  <c r="BR5" i="1"/>
  <c r="BQ5" i="1"/>
  <c r="BO5" i="1"/>
  <c r="BN5" i="1"/>
  <c r="BM5" i="1"/>
  <c r="BJ5" i="1"/>
  <c r="BI5" i="1"/>
  <c r="BX5" i="1" s="1"/>
  <c r="AR5" i="1"/>
  <c r="AJ5" i="1"/>
  <c r="AF5" i="1"/>
  <c r="AE5" i="1"/>
  <c r="AB5" i="1"/>
  <c r="H5" i="1"/>
  <c r="E5" i="1"/>
  <c r="CF4" i="1"/>
  <c r="CB4" i="1"/>
  <c r="CA4" i="1"/>
  <c r="BW4" i="1"/>
  <c r="BV4" i="1"/>
  <c r="BU4" i="1"/>
  <c r="BT4" i="1"/>
  <c r="BS4" i="1"/>
  <c r="BR4" i="1"/>
  <c r="BQ4" i="1"/>
  <c r="BO4" i="1"/>
  <c r="BN4" i="1"/>
  <c r="BM4" i="1"/>
  <c r="BJ4" i="1"/>
  <c r="BI4" i="1"/>
  <c r="BX4" i="1" s="1"/>
  <c r="AR4" i="1"/>
  <c r="AB4" i="1"/>
  <c r="H4" i="1"/>
  <c r="E4" i="1"/>
  <c r="CE3" i="1"/>
  <c r="CD3" i="1"/>
  <c r="CC3" i="1"/>
  <c r="BY3" i="1"/>
  <c r="BW3" i="1"/>
  <c r="BV3" i="1"/>
  <c r="BU3" i="1"/>
  <c r="BT3" i="1"/>
  <c r="BS3" i="1"/>
  <c r="BR3" i="1"/>
  <c r="BQ3" i="1"/>
  <c r="BP3" i="1"/>
  <c r="BL3" i="1"/>
  <c r="BK3" i="1"/>
  <c r="BJ3" i="1"/>
  <c r="AI3" i="1"/>
  <c r="AH3" i="1"/>
  <c r="AG3" i="1"/>
  <c r="AC3" i="1"/>
  <c r="AB3" i="1"/>
  <c r="H3" i="1"/>
  <c r="E3" i="1"/>
  <c r="CH2" i="1"/>
  <c r="CG2" i="1"/>
  <c r="CF2" i="1"/>
  <c r="CE2" i="1"/>
  <c r="CD2" i="1"/>
  <c r="CC2" i="1"/>
  <c r="CB2" i="1"/>
  <c r="CA2" i="1"/>
  <c r="BZ2" i="1"/>
  <c r="BY2" i="1"/>
  <c r="BW2" i="1"/>
  <c r="BV2" i="1"/>
  <c r="AO2" i="1"/>
  <c r="BU2" i="1" s="1"/>
  <c r="AN2" i="1"/>
  <c r="BT2" i="1" s="1"/>
  <c r="AM2" i="1"/>
  <c r="BS2" i="1" s="1"/>
  <c r="AL2" i="1"/>
  <c r="BR2" i="1" s="1"/>
  <c r="AK2" i="1"/>
  <c r="BQ2" i="1" s="1"/>
  <c r="AJ2" i="1"/>
  <c r="AI2" i="1"/>
  <c r="BO2" i="1" s="1"/>
  <c r="AH2" i="1"/>
  <c r="BN2" i="1" s="1"/>
  <c r="AG2" i="1"/>
  <c r="BM2" i="1" s="1"/>
  <c r="AF2" i="1"/>
  <c r="AE2" i="1"/>
  <c r="AD2" i="1"/>
  <c r="BJ2" i="1" s="1"/>
  <c r="AC2" i="1"/>
  <c r="AB2" i="1"/>
  <c r="H2" i="1"/>
  <c r="E2" i="1"/>
  <c r="AN4" i="2" l="1"/>
  <c r="AK126" i="1"/>
  <c r="AL120" i="1"/>
  <c r="AK119" i="1"/>
  <c r="AJ118" i="1"/>
  <c r="AC92" i="1"/>
  <c r="AD125" i="1"/>
  <c r="AF93" i="1"/>
  <c r="AF90" i="1"/>
  <c r="AG61" i="1"/>
  <c r="AJ168" i="1"/>
  <c r="AH47" i="1"/>
  <c r="AF26" i="1"/>
  <c r="AI122" i="1"/>
  <c r="AF84" i="1"/>
  <c r="AO11" i="2"/>
  <c r="AM11" i="2"/>
  <c r="AJ11" i="2"/>
  <c r="AF11" i="2"/>
  <c r="AE11" i="2"/>
  <c r="AE105" i="1"/>
  <c r="AJ53" i="1"/>
  <c r="AJ162" i="1"/>
  <c r="AI41" i="1"/>
  <c r="AJ73" i="1"/>
  <c r="AE72" i="1"/>
  <c r="I72" i="1"/>
  <c r="AC71" i="1"/>
  <c r="AI69" i="1"/>
  <c r="AG22" i="1"/>
  <c r="AC22" i="1"/>
  <c r="AG94" i="1"/>
  <c r="AI42" i="1"/>
  <c r="AH41" i="1"/>
  <c r="AC41" i="1"/>
  <c r="AL32" i="1"/>
  <c r="AI24" i="1"/>
  <c r="AJ4" i="1"/>
  <c r="AF4" i="1"/>
  <c r="AE4" i="1"/>
  <c r="AI47" i="1"/>
  <c r="AJ91" i="1"/>
  <c r="AJ33" i="1"/>
  <c r="AK27" i="1"/>
  <c r="BQ27" i="1" s="1"/>
  <c r="AH74" i="1"/>
  <c r="AE63" i="1"/>
  <c r="AN165" i="1"/>
  <c r="AJ136" i="1"/>
  <c r="AD107" i="1"/>
  <c r="AN137" i="1"/>
  <c r="AC29" i="1"/>
  <c r="I64" i="1"/>
  <c r="AH52" i="1"/>
  <c r="AE32" i="1"/>
  <c r="AH20" i="1"/>
  <c r="I17" i="1"/>
  <c r="AC10" i="1"/>
  <c r="I9" i="1"/>
  <c r="AJ6" i="2"/>
  <c r="AG107" i="1"/>
  <c r="AC99" i="1"/>
  <c r="I98" i="1"/>
  <c r="AE92" i="1"/>
  <c r="BK92" i="1" s="1"/>
  <c r="AC74" i="1"/>
  <c r="AG66" i="1"/>
  <c r="AF112" i="1"/>
  <c r="AG75" i="1"/>
  <c r="I74" i="1"/>
  <c r="AC52" i="1"/>
  <c r="AG50" i="1"/>
  <c r="AJ36" i="1"/>
  <c r="I24" i="1"/>
  <c r="I21" i="1"/>
  <c r="I11" i="1"/>
  <c r="I8" i="1"/>
  <c r="AI88" i="1"/>
  <c r="I82" i="1"/>
  <c r="AJ80" i="1"/>
  <c r="AC76" i="1"/>
  <c r="AI75" i="1"/>
  <c r="AI66" i="1"/>
  <c r="AC90" i="1"/>
  <c r="AI87" i="1"/>
  <c r="AG57" i="1"/>
  <c r="AK38" i="1"/>
  <c r="AF14" i="1"/>
  <c r="AC86" i="1"/>
  <c r="AH66" i="1"/>
  <c r="AI61" i="1"/>
  <c r="AI56" i="1"/>
  <c r="AH63" i="1"/>
  <c r="AE61" i="1"/>
  <c r="AG59" i="1"/>
  <c r="AF92" i="1"/>
  <c r="BL92" i="1" s="1"/>
  <c r="AE65" i="1"/>
  <c r="AJ62" i="1"/>
  <c r="AC59" i="1"/>
  <c r="AI58" i="1"/>
  <c r="AH56" i="1"/>
  <c r="AI55" i="1"/>
  <c r="AI94" i="1"/>
  <c r="AJ64" i="1"/>
  <c r="AK60" i="1"/>
  <c r="AF56" i="1"/>
  <c r="AC55" i="1"/>
  <c r="I85" i="1"/>
  <c r="AI139" i="1"/>
  <c r="AH139" i="1"/>
  <c r="AF139" i="1"/>
  <c r="AE139" i="1"/>
  <c r="AD139" i="1"/>
  <c r="AC139" i="1"/>
  <c r="I35" i="1"/>
  <c r="AJ123" i="1"/>
  <c r="AI123" i="1"/>
  <c r="AE123" i="1"/>
  <c r="I120" i="1"/>
  <c r="I119" i="1"/>
  <c r="I117" i="1"/>
  <c r="L105" i="1"/>
  <c r="AS105" i="1" s="1"/>
  <c r="BK105" i="1" s="1"/>
  <c r="AN154" i="1"/>
  <c r="AF147" i="1"/>
  <c r="AI143" i="1"/>
  <c r="AF48" i="1"/>
  <c r="AF36" i="1"/>
  <c r="AL28" i="1"/>
  <c r="AI89" i="1"/>
  <c r="AC78" i="1"/>
  <c r="AF135" i="1"/>
  <c r="AF128" i="1"/>
  <c r="AK44" i="1"/>
  <c r="I23" i="1"/>
  <c r="I95" i="1"/>
  <c r="AC89" i="1"/>
  <c r="AG79" i="1"/>
  <c r="I65" i="1"/>
  <c r="I100" i="1"/>
  <c r="AH88" i="1"/>
  <c r="AF78" i="1"/>
  <c r="AI74" i="1"/>
  <c r="AI52" i="1"/>
  <c r="AI57" i="1"/>
  <c r="AF50" i="1"/>
  <c r="AJ48" i="1"/>
  <c r="AF46" i="1"/>
  <c r="AG23" i="1"/>
  <c r="AH82" i="1"/>
  <c r="AG99" i="1"/>
  <c r="AH98" i="1"/>
  <c r="AI90" i="1"/>
  <c r="AG74" i="1"/>
  <c r="AK52" i="1"/>
  <c r="AD167" i="1"/>
  <c r="AN156" i="1"/>
  <c r="AG153" i="1"/>
  <c r="I43" i="1"/>
  <c r="AS7" i="1"/>
  <c r="AR50" i="2"/>
  <c r="AS50" i="2" s="1"/>
  <c r="BI50" i="2"/>
  <c r="BX50" i="2" s="1"/>
  <c r="AR12" i="2"/>
  <c r="AR2" i="2"/>
  <c r="BI2" i="2"/>
  <c r="BX2" i="2" s="1"/>
  <c r="B2" i="4"/>
  <c r="B3" i="4"/>
  <c r="B4" i="4"/>
  <c r="AR99" i="1"/>
  <c r="AR95" i="1"/>
  <c r="AS95" i="1" s="1"/>
  <c r="AR86" i="1"/>
  <c r="AR76" i="1"/>
  <c r="AS76" i="1" s="1"/>
  <c r="AR75" i="1"/>
  <c r="AR74" i="1"/>
  <c r="AR59" i="1"/>
  <c r="AR55" i="1"/>
  <c r="AR90" i="1"/>
  <c r="AR78" i="1"/>
  <c r="AR169" i="1"/>
  <c r="AR139" i="1"/>
  <c r="AR136" i="1"/>
  <c r="AR135" i="1"/>
  <c r="AR132" i="1"/>
  <c r="AR131" i="1"/>
  <c r="AR125" i="1"/>
  <c r="AR121" i="1"/>
  <c r="AR117" i="1"/>
  <c r="AR94" i="1"/>
  <c r="AR92" i="1"/>
  <c r="AS92" i="1" s="1"/>
  <c r="BI92" i="1"/>
  <c r="BX92" i="1" s="1"/>
  <c r="AR88" i="1"/>
  <c r="AR85" i="1"/>
  <c r="AR83" i="1"/>
  <c r="AR71" i="1"/>
  <c r="AR57" i="1"/>
  <c r="AR161" i="1"/>
  <c r="BI161" i="1"/>
  <c r="BX161" i="1" s="1"/>
  <c r="AR149" i="1"/>
  <c r="AR145" i="1"/>
  <c r="AR142" i="1"/>
  <c r="AS142" i="1" s="1"/>
  <c r="AR51" i="1"/>
  <c r="BI51" i="1"/>
  <c r="BX51" i="1" s="1"/>
  <c r="AR49" i="1"/>
  <c r="AR47" i="1"/>
  <c r="AR45" i="1"/>
  <c r="AR44" i="1"/>
  <c r="AR42" i="1"/>
  <c r="AR41" i="1"/>
  <c r="AR39" i="1"/>
  <c r="AR37" i="1"/>
  <c r="AR34" i="1"/>
  <c r="AR31" i="1"/>
  <c r="AR29" i="1"/>
  <c r="AS29" i="1" s="1"/>
  <c r="AR24" i="1"/>
  <c r="AR22" i="1"/>
  <c r="AR21" i="1"/>
  <c r="AR20" i="1"/>
  <c r="AR17" i="1"/>
  <c r="AR13" i="1"/>
  <c r="AR12" i="1"/>
  <c r="AR10" i="1"/>
  <c r="AR8" i="1"/>
  <c r="AR3" i="1"/>
  <c r="AR2" i="1"/>
  <c r="BI2" i="1"/>
  <c r="BX2" i="1" s="1"/>
  <c r="B2" i="3"/>
  <c r="D2" i="3"/>
  <c r="E2" i="3"/>
  <c r="F2" i="3"/>
  <c r="J2" i="3"/>
  <c r="K2" i="3"/>
  <c r="B3" i="3"/>
  <c r="C3" i="3"/>
  <c r="D3" i="3"/>
  <c r="E3" i="3"/>
  <c r="F3" i="3"/>
  <c r="G3" i="3"/>
  <c r="K3" i="3"/>
  <c r="O3" i="3" s="1"/>
  <c r="M3" i="3"/>
  <c r="C4" i="3"/>
  <c r="D4" i="3"/>
  <c r="E4" i="3"/>
  <c r="G4" i="3"/>
  <c r="I4" i="3"/>
  <c r="K4" i="3"/>
  <c r="C5" i="3"/>
  <c r="D5" i="3"/>
  <c r="F5" i="3"/>
  <c r="G5" i="3"/>
  <c r="I5" i="3"/>
  <c r="M5" i="3"/>
  <c r="B6" i="3"/>
  <c r="D6" i="3"/>
  <c r="F6" i="3"/>
  <c r="J6" i="3"/>
  <c r="F15" i="3"/>
  <c r="G15" i="3"/>
  <c r="H15" i="3"/>
  <c r="I15" i="3"/>
  <c r="J15" i="3"/>
  <c r="K15" i="3"/>
  <c r="L15" i="3"/>
  <c r="M15" i="3"/>
  <c r="C16" i="3"/>
  <c r="D16" i="3"/>
  <c r="E16" i="3"/>
  <c r="F16" i="3"/>
  <c r="G16" i="3"/>
  <c r="H16" i="3"/>
  <c r="I16" i="3"/>
  <c r="J16" i="3"/>
  <c r="D7" i="3"/>
  <c r="G8" i="3"/>
  <c r="B7" i="3"/>
  <c r="E7" i="3"/>
  <c r="F7" i="3"/>
  <c r="I7" i="3"/>
  <c r="J7" i="3"/>
  <c r="L7" i="3"/>
  <c r="B8" i="3"/>
  <c r="D8" i="3"/>
  <c r="I8" i="3"/>
  <c r="L8" i="3"/>
  <c r="C9" i="3"/>
  <c r="D9" i="3"/>
  <c r="E9" i="3"/>
  <c r="G9" i="3"/>
  <c r="I9" i="3"/>
  <c r="K9" i="3"/>
  <c r="O9" i="3" s="1"/>
  <c r="B10" i="3"/>
  <c r="C10" i="3"/>
  <c r="E10" i="3"/>
  <c r="F10" i="3"/>
  <c r="G10" i="3"/>
  <c r="H10" i="3"/>
  <c r="J10" i="3"/>
  <c r="K10" i="3"/>
  <c r="O10" i="3" s="1"/>
  <c r="L10" i="3"/>
  <c r="B11" i="3"/>
  <c r="C11" i="3"/>
  <c r="E11" i="3"/>
  <c r="F11" i="3"/>
  <c r="G11" i="3"/>
  <c r="H11" i="3"/>
  <c r="I11" i="3"/>
  <c r="J11" i="3"/>
  <c r="K11" i="3"/>
  <c r="O11" i="3" s="1"/>
  <c r="L11" i="3"/>
  <c r="M11" i="3"/>
  <c r="B12" i="3"/>
  <c r="C12" i="3"/>
  <c r="D12" i="3"/>
  <c r="E12" i="3"/>
  <c r="F12" i="3"/>
  <c r="G12" i="3"/>
  <c r="H12" i="3"/>
  <c r="I12" i="3"/>
  <c r="J12" i="3"/>
  <c r="K12" i="3"/>
  <c r="O12" i="3" s="1"/>
  <c r="L12" i="3"/>
  <c r="M12" i="3"/>
  <c r="B13" i="3"/>
  <c r="C13" i="3"/>
  <c r="D13" i="3"/>
  <c r="E13" i="3"/>
  <c r="F13" i="3"/>
  <c r="G13" i="3"/>
  <c r="H13" i="3"/>
  <c r="I13" i="3"/>
  <c r="J13" i="3"/>
  <c r="L13" i="3"/>
  <c r="M13" i="3"/>
  <c r="B14" i="3"/>
  <c r="C14" i="3"/>
  <c r="D14" i="3"/>
  <c r="E14" i="3"/>
  <c r="F14" i="3"/>
  <c r="G14" i="3"/>
  <c r="H14" i="3"/>
  <c r="I14" i="3"/>
  <c r="J14" i="3"/>
  <c r="K14" i="3"/>
  <c r="O14" i="3" s="1"/>
  <c r="L14" i="3"/>
  <c r="M14" i="3"/>
  <c r="B15" i="3"/>
  <c r="C15" i="3"/>
  <c r="D15" i="3"/>
  <c r="E15" i="3"/>
  <c r="AS57" i="2"/>
  <c r="AS56" i="2"/>
  <c r="AS54" i="2"/>
  <c r="AS52" i="2"/>
  <c r="AS51" i="2"/>
  <c r="AS156" i="2"/>
  <c r="BW156" i="2" s="1"/>
  <c r="AS127" i="2"/>
  <c r="AS108" i="2"/>
  <c r="AS84" i="2"/>
  <c r="AS154" i="2"/>
  <c r="BW154" i="2" s="1"/>
  <c r="AS153" i="2"/>
  <c r="BW153" i="2" s="1"/>
  <c r="AS152" i="2"/>
  <c r="BW152" i="2" s="1"/>
  <c r="AS151" i="2"/>
  <c r="BW151" i="2" s="1"/>
  <c r="AS150" i="2"/>
  <c r="BW150" i="2" s="1"/>
  <c r="AS149" i="2"/>
  <c r="BW149" i="2" s="1"/>
  <c r="AS148" i="2"/>
  <c r="BW148" i="2" s="1"/>
  <c r="AS147" i="2"/>
  <c r="BW147" i="2" s="1"/>
  <c r="AS146" i="2"/>
  <c r="BW146" i="2" s="1"/>
  <c r="AS145" i="2"/>
  <c r="BW145" i="2" s="1"/>
  <c r="AS144" i="2"/>
  <c r="BW144" i="2" s="1"/>
  <c r="AS143" i="2"/>
  <c r="BW143" i="2" s="1"/>
  <c r="AS142" i="2"/>
  <c r="BW142" i="2" s="1"/>
  <c r="AS141" i="2"/>
  <c r="BW141" i="2" s="1"/>
  <c r="AS140" i="2"/>
  <c r="BW140" i="2" s="1"/>
  <c r="AS139" i="2"/>
  <c r="BW139" i="2" s="1"/>
  <c r="AS138" i="2"/>
  <c r="BW138" i="2" s="1"/>
  <c r="AS137" i="2"/>
  <c r="BW137" i="2" s="1"/>
  <c r="AS136" i="2"/>
  <c r="BW136" i="2" s="1"/>
  <c r="AS135" i="2"/>
  <c r="BW135" i="2" s="1"/>
  <c r="AS134" i="2"/>
  <c r="BW134" i="2" s="1"/>
  <c r="AS133" i="2"/>
  <c r="BW133" i="2" s="1"/>
  <c r="AS132" i="2"/>
  <c r="BW132" i="2" s="1"/>
  <c r="AS131" i="2"/>
  <c r="BW131" i="2" s="1"/>
  <c r="AS130" i="2"/>
  <c r="AS129" i="2"/>
  <c r="AS94" i="2"/>
  <c r="AS60" i="2"/>
  <c r="AS116" i="2"/>
  <c r="AS128" i="2"/>
  <c r="AS59" i="2"/>
  <c r="AS58" i="2"/>
  <c r="AS55" i="2"/>
  <c r="AS53" i="2"/>
  <c r="AS125" i="2"/>
  <c r="AS99" i="2"/>
  <c r="AS98" i="2"/>
  <c r="AS96" i="2"/>
  <c r="AS93" i="2"/>
  <c r="AS92" i="2"/>
  <c r="AS91" i="2"/>
  <c r="AS86" i="2"/>
  <c r="AS85" i="2"/>
  <c r="AS81" i="2"/>
  <c r="AS78" i="2"/>
  <c r="AS77" i="2"/>
  <c r="AS75" i="2"/>
  <c r="AS71" i="2"/>
  <c r="AS67" i="2"/>
  <c r="AS62" i="2"/>
  <c r="AS61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I21" i="2"/>
  <c r="L21" i="2" s="1"/>
  <c r="AS21" i="2" s="1"/>
  <c r="I20" i="2"/>
  <c r="L20" i="2" s="1"/>
  <c r="AS20" i="2" s="1"/>
  <c r="I19" i="2"/>
  <c r="L19" i="2" s="1"/>
  <c r="AS19" i="2" s="1"/>
  <c r="I17" i="2"/>
  <c r="L17" i="2" s="1"/>
  <c r="AS17" i="2" s="1"/>
  <c r="I16" i="2"/>
  <c r="L16" i="2" s="1"/>
  <c r="AS16" i="2" s="1"/>
  <c r="I15" i="2"/>
  <c r="L15" i="2" s="1"/>
  <c r="AS15" i="2" s="1"/>
  <c r="I14" i="2"/>
  <c r="L14" i="2" s="1"/>
  <c r="AS14" i="2" s="1"/>
  <c r="I13" i="2"/>
  <c r="L13" i="2" s="1"/>
  <c r="AS13" i="2" s="1"/>
  <c r="I12" i="2"/>
  <c r="L12" i="2" s="1"/>
  <c r="AS12" i="2" s="1"/>
  <c r="AS11" i="2"/>
  <c r="I11" i="2"/>
  <c r="AS10" i="2"/>
  <c r="I10" i="2"/>
  <c r="I9" i="2"/>
  <c r="L9" i="2" s="1"/>
  <c r="AS9" i="2" s="1"/>
  <c r="I8" i="2"/>
  <c r="L8" i="2" s="1"/>
  <c r="AS8" i="2" s="1"/>
  <c r="BT7" i="2"/>
  <c r="AS6" i="2"/>
  <c r="I6" i="2"/>
  <c r="I5" i="2"/>
  <c r="L5" i="2" s="1"/>
  <c r="AS5" i="2" s="1"/>
  <c r="I4" i="2"/>
  <c r="L4" i="2" s="1"/>
  <c r="AS4" i="2" s="1"/>
  <c r="I3" i="2"/>
  <c r="L3" i="2" s="1"/>
  <c r="AS3" i="2" s="1"/>
  <c r="AF62" i="1"/>
  <c r="L117" i="1"/>
  <c r="AS117" i="1" s="1"/>
  <c r="I114" i="1"/>
  <c r="L114" i="1" s="1"/>
  <c r="AS114" i="1" s="1"/>
  <c r="I14" i="1"/>
  <c r="L14" i="1" s="1"/>
  <c r="AS14" i="1" s="1"/>
  <c r="AQ2" i="2"/>
  <c r="BW2" i="2" s="1"/>
  <c r="AP2" i="2"/>
  <c r="BV2" i="2" s="1"/>
  <c r="AO2" i="2"/>
  <c r="BU2" i="2" s="1"/>
  <c r="AN2" i="2"/>
  <c r="AM2" i="2"/>
  <c r="BS2" i="2" s="1"/>
  <c r="AL2" i="2"/>
  <c r="BR2" i="2" s="1"/>
  <c r="AK2" i="2"/>
  <c r="BQ2" i="2" s="1"/>
  <c r="AJ2" i="2"/>
  <c r="AI2" i="2"/>
  <c r="AH2" i="2"/>
  <c r="BN2" i="2" s="1"/>
  <c r="AG2" i="2"/>
  <c r="I2" i="2"/>
  <c r="L2" i="2" s="1"/>
  <c r="AS2" i="2" s="1"/>
  <c r="BL2" i="2" s="1"/>
  <c r="AJ92" i="1"/>
  <c r="BP92" i="1" s="1"/>
  <c r="I89" i="1"/>
  <c r="L89" i="1" s="1"/>
  <c r="AH87" i="1"/>
  <c r="I81" i="1"/>
  <c r="L81" i="1" s="1"/>
  <c r="AS81" i="1" s="1"/>
  <c r="I75" i="1"/>
  <c r="L75" i="1" s="1"/>
  <c r="AF73" i="1"/>
  <c r="AE73" i="1"/>
  <c r="I73" i="1"/>
  <c r="L73" i="1" s="1"/>
  <c r="AS73" i="1" s="1"/>
  <c r="AF72" i="1"/>
  <c r="AH71" i="1"/>
  <c r="AE69" i="1"/>
  <c r="I69" i="1"/>
  <c r="L69" i="1" s="1"/>
  <c r="AK68" i="1"/>
  <c r="I68" i="1"/>
  <c r="L68" i="1" s="1"/>
  <c r="AI67" i="1"/>
  <c r="I59" i="1"/>
  <c r="L59" i="1" s="1"/>
  <c r="AG54" i="1"/>
  <c r="I54" i="1"/>
  <c r="L54" i="1" s="1"/>
  <c r="I121" i="1"/>
  <c r="L121" i="1" s="1"/>
  <c r="AI116" i="1"/>
  <c r="AG34" i="1"/>
  <c r="I13" i="1"/>
  <c r="L13" i="1" s="1"/>
  <c r="AJ114" i="1"/>
  <c r="AF114" i="1"/>
  <c r="AE114" i="1"/>
  <c r="AC113" i="1"/>
  <c r="AS112" i="1"/>
  <c r="I112" i="1"/>
  <c r="AD111" i="1"/>
  <c r="I109" i="1"/>
  <c r="L109" i="1" s="1"/>
  <c r="AS109" i="1" s="1"/>
  <c r="AJ108" i="1"/>
  <c r="I108" i="1"/>
  <c r="L108" i="1" s="1"/>
  <c r="AS108" i="1" s="1"/>
  <c r="AI107" i="1"/>
  <c r="AE107" i="1"/>
  <c r="I107" i="1"/>
  <c r="L107" i="1" s="1"/>
  <c r="AS107" i="1" s="1"/>
  <c r="AH104" i="1"/>
  <c r="AG104" i="1"/>
  <c r="AD104" i="1"/>
  <c r="I104" i="1"/>
  <c r="L104" i="1" s="1"/>
  <c r="AG103" i="1"/>
  <c r="L103" i="1"/>
  <c r="AD102" i="1"/>
  <c r="I102" i="1"/>
  <c r="L102" i="1" s="1"/>
  <c r="AF101" i="1"/>
  <c r="AD101" i="1"/>
  <c r="I101" i="1"/>
  <c r="L101" i="1" s="1"/>
  <c r="AI100" i="1"/>
  <c r="AF100" i="1"/>
  <c r="AE100" i="1"/>
  <c r="I97" i="1"/>
  <c r="AE96" i="1"/>
  <c r="AD93" i="1"/>
  <c r="I93" i="1"/>
  <c r="I84" i="1"/>
  <c r="L84" i="1" s="1"/>
  <c r="AS84" i="1" s="1"/>
  <c r="I77" i="1"/>
  <c r="L77" i="1" s="1"/>
  <c r="AS77" i="1" s="1"/>
  <c r="AE76" i="1"/>
  <c r="AH75" i="1"/>
  <c r="AJ72" i="1"/>
  <c r="AI71" i="1"/>
  <c r="AF70" i="1"/>
  <c r="AC68" i="1"/>
  <c r="AG67" i="1"/>
  <c r="L64" i="1"/>
  <c r="AS64" i="1" s="1"/>
  <c r="I63" i="1"/>
  <c r="L63" i="1" s="1"/>
  <c r="AS63" i="1" s="1"/>
  <c r="AF58" i="1"/>
  <c r="I57" i="1"/>
  <c r="L57" i="1" s="1"/>
  <c r="I56" i="1"/>
  <c r="L56" i="1" s="1"/>
  <c r="AS56" i="1" s="1"/>
  <c r="AG55" i="1"/>
  <c r="AI54" i="1"/>
  <c r="AC54" i="1"/>
  <c r="I115" i="1"/>
  <c r="L115" i="1" s="1"/>
  <c r="AS115" i="1" s="1"/>
  <c r="I113" i="1"/>
  <c r="L113" i="1" s="1"/>
  <c r="I34" i="1"/>
  <c r="L34" i="1" s="1"/>
  <c r="I32" i="1"/>
  <c r="L32" i="1" s="1"/>
  <c r="AS32" i="1" s="1"/>
  <c r="I27" i="1"/>
  <c r="L27" i="1" s="1"/>
  <c r="AS27" i="1" s="1"/>
  <c r="I26" i="1"/>
  <c r="L26" i="1" s="1"/>
  <c r="AS26" i="1" s="1"/>
  <c r="AS18" i="1"/>
  <c r="I12" i="1"/>
  <c r="L12" i="1" s="1"/>
  <c r="L11" i="1"/>
  <c r="AS11" i="1" s="1"/>
  <c r="AI114" i="1"/>
  <c r="AI112" i="1"/>
  <c r="BO112" i="1" s="1"/>
  <c r="AE112" i="1"/>
  <c r="BK112" i="1" s="1"/>
  <c r="AF111" i="1"/>
  <c r="I111" i="1"/>
  <c r="L111" i="1" s="1"/>
  <c r="L110" i="1"/>
  <c r="AS110" i="1" s="1"/>
  <c r="I106" i="1"/>
  <c r="L106" i="1" s="1"/>
  <c r="AS106" i="1" s="1"/>
  <c r="AC104" i="1"/>
  <c r="AC103" i="1"/>
  <c r="L78" i="1"/>
  <c r="I15" i="1"/>
  <c r="L15" i="1" s="1"/>
  <c r="AS15" i="1" s="1"/>
  <c r="AG53" i="1"/>
  <c r="I178" i="1"/>
  <c r="I177" i="1"/>
  <c r="I176" i="1"/>
  <c r="I175" i="1"/>
  <c r="I174" i="1"/>
  <c r="I173" i="1"/>
  <c r="I172" i="1"/>
  <c r="I171" i="1"/>
  <c r="I170" i="1"/>
  <c r="I169" i="1"/>
  <c r="L169" i="1" s="1"/>
  <c r="AS168" i="1"/>
  <c r="I168" i="1"/>
  <c r="AS167" i="1"/>
  <c r="I167" i="1"/>
  <c r="I166" i="1"/>
  <c r="L166" i="1" s="1"/>
  <c r="AS166" i="1" s="1"/>
  <c r="I165" i="1"/>
  <c r="L165" i="1" s="1"/>
  <c r="AS165" i="1" s="1"/>
  <c r="AS164" i="1"/>
  <c r="I164" i="1"/>
  <c r="I163" i="1"/>
  <c r="L163" i="1" s="1"/>
  <c r="AS163" i="1" s="1"/>
  <c r="I162" i="1"/>
  <c r="L162" i="1" s="1"/>
  <c r="AS162" i="1" s="1"/>
  <c r="AJ139" i="1"/>
  <c r="I139" i="1"/>
  <c r="L139" i="1" s="1"/>
  <c r="I122" i="1"/>
  <c r="L122" i="1" s="1"/>
  <c r="AS122" i="1" s="1"/>
  <c r="I118" i="1"/>
  <c r="L118" i="1" s="1"/>
  <c r="AS118" i="1" s="1"/>
  <c r="I116" i="1"/>
  <c r="L116" i="1" s="1"/>
  <c r="AS116" i="1" s="1"/>
  <c r="I36" i="1"/>
  <c r="L36" i="1" s="1"/>
  <c r="AS36" i="1" s="1"/>
  <c r="BK36" i="1" s="1"/>
  <c r="I22" i="1"/>
  <c r="L22" i="1" s="1"/>
  <c r="AJ138" i="1"/>
  <c r="AI138" i="1"/>
  <c r="AF138" i="1"/>
  <c r="I138" i="1"/>
  <c r="I137" i="1"/>
  <c r="L137" i="1" s="1"/>
  <c r="AS137" i="1" s="1"/>
  <c r="I136" i="1"/>
  <c r="L136" i="1" s="1"/>
  <c r="AS136" i="1" s="1"/>
  <c r="I135" i="1"/>
  <c r="L135" i="1" s="1"/>
  <c r="AS135" i="1" s="1"/>
  <c r="I134" i="1"/>
  <c r="L134" i="1" s="1"/>
  <c r="AS134" i="1" s="1"/>
  <c r="I133" i="1"/>
  <c r="L133" i="1" s="1"/>
  <c r="AS133" i="1" s="1"/>
  <c r="I132" i="1"/>
  <c r="L132" i="1" s="1"/>
  <c r="AS132" i="1" s="1"/>
  <c r="I131" i="1"/>
  <c r="L131" i="1" s="1"/>
  <c r="AS131" i="1" s="1"/>
  <c r="AS130" i="1"/>
  <c r="I130" i="1"/>
  <c r="I129" i="1"/>
  <c r="L129" i="1" s="1"/>
  <c r="AS129" i="1" s="1"/>
  <c r="I128" i="1"/>
  <c r="L128" i="1" s="1"/>
  <c r="AS128" i="1" s="1"/>
  <c r="I127" i="1"/>
  <c r="L127" i="1" s="1"/>
  <c r="AS127" i="1" s="1"/>
  <c r="I126" i="1"/>
  <c r="L126" i="1" s="1"/>
  <c r="AS126" i="1" s="1"/>
  <c r="I124" i="1"/>
  <c r="L124" i="1" s="1"/>
  <c r="AS124" i="1" s="1"/>
  <c r="I123" i="1"/>
  <c r="L123" i="1" s="1"/>
  <c r="AS123" i="1" s="1"/>
  <c r="BL36" i="1"/>
  <c r="I33" i="1"/>
  <c r="L33" i="1" s="1"/>
  <c r="AS33" i="1" s="1"/>
  <c r="I31" i="1"/>
  <c r="L31" i="1" s="1"/>
  <c r="AS31" i="1" s="1"/>
  <c r="L21" i="1"/>
  <c r="AS21" i="1" s="1"/>
  <c r="I125" i="1"/>
  <c r="L125" i="1" s="1"/>
  <c r="AS125" i="1" s="1"/>
  <c r="AS100" i="1"/>
  <c r="AJ100" i="1"/>
  <c r="BP100" i="1" s="1"/>
  <c r="I99" i="1"/>
  <c r="L99" i="1" s="1"/>
  <c r="AS99" i="1" s="1"/>
  <c r="AC98" i="1"/>
  <c r="AH97" i="1"/>
  <c r="AC97" i="1"/>
  <c r="AJ96" i="1"/>
  <c r="I96" i="1"/>
  <c r="L96" i="1" s="1"/>
  <c r="AS96" i="1" s="1"/>
  <c r="AH94" i="1"/>
  <c r="L94" i="1"/>
  <c r="AS94" i="1" s="1"/>
  <c r="AJ93" i="1"/>
  <c r="AI93" i="1"/>
  <c r="AH93" i="1"/>
  <c r="AG93" i="1"/>
  <c r="AE93" i="1"/>
  <c r="AC93" i="1"/>
  <c r="I92" i="1"/>
  <c r="I91" i="1"/>
  <c r="L91" i="1" s="1"/>
  <c r="AS91" i="1" s="1"/>
  <c r="AH90" i="1"/>
  <c r="I90" i="1"/>
  <c r="L90" i="1" s="1"/>
  <c r="AS90" i="1" s="1"/>
  <c r="I88" i="1"/>
  <c r="L88" i="1" s="1"/>
  <c r="AS88" i="1" s="1"/>
  <c r="AC87" i="1"/>
  <c r="I87" i="1"/>
  <c r="L87" i="1" s="1"/>
  <c r="AI86" i="1"/>
  <c r="I86" i="1"/>
  <c r="L86" i="1" s="1"/>
  <c r="AS86" i="1" s="1"/>
  <c r="L85" i="1"/>
  <c r="AS85" i="1" s="1"/>
  <c r="AJ84" i="1"/>
  <c r="BP84" i="1" s="1"/>
  <c r="I83" i="1"/>
  <c r="L83" i="1" s="1"/>
  <c r="AS83" i="1" s="1"/>
  <c r="AJ82" i="1"/>
  <c r="AI82" i="1"/>
  <c r="AE82" i="1"/>
  <c r="AC82" i="1"/>
  <c r="L82" i="1"/>
  <c r="AJ81" i="1"/>
  <c r="AG81" i="1"/>
  <c r="AF81" i="1"/>
  <c r="AE81" i="1"/>
  <c r="I80" i="1"/>
  <c r="L80" i="1" s="1"/>
  <c r="AS80" i="1" s="1"/>
  <c r="I79" i="1"/>
  <c r="L79" i="1" s="1"/>
  <c r="AS79" i="1" s="1"/>
  <c r="AJ78" i="1"/>
  <c r="AJ76" i="1"/>
  <c r="AH76" i="1"/>
  <c r="L74" i="1"/>
  <c r="L72" i="1"/>
  <c r="AS72" i="1" s="1"/>
  <c r="I71" i="1"/>
  <c r="L71" i="1" s="1"/>
  <c r="AS71" i="1" s="1"/>
  <c r="BM71" i="1" s="1"/>
  <c r="I70" i="1"/>
  <c r="L70" i="1" s="1"/>
  <c r="AS70" i="1" s="1"/>
  <c r="AC69" i="1"/>
  <c r="AE67" i="1"/>
  <c r="I67" i="1"/>
  <c r="L67" i="1" s="1"/>
  <c r="AS67" i="1" s="1"/>
  <c r="I145" i="1"/>
  <c r="L145" i="1" s="1"/>
  <c r="AS145" i="1" s="1"/>
  <c r="I140" i="1"/>
  <c r="L140" i="1" s="1"/>
  <c r="AS140" i="1" s="1"/>
  <c r="I44" i="1"/>
  <c r="L44" i="1" s="1"/>
  <c r="AS44" i="1" s="1"/>
  <c r="I41" i="1"/>
  <c r="L41" i="1" s="1"/>
  <c r="AS41" i="1" s="1"/>
  <c r="I38" i="1"/>
  <c r="L38" i="1" s="1"/>
  <c r="AS38" i="1" s="1"/>
  <c r="BR38" i="1" s="1"/>
  <c r="I37" i="1"/>
  <c r="L37" i="1" s="1"/>
  <c r="AS37" i="1" s="1"/>
  <c r="L35" i="1"/>
  <c r="AS35" i="1" s="1"/>
  <c r="I25" i="1"/>
  <c r="L25" i="1" s="1"/>
  <c r="AS25" i="1" s="1"/>
  <c r="AL66" i="1"/>
  <c r="I66" i="1"/>
  <c r="L66" i="1" s="1"/>
  <c r="AS66" i="1" s="1"/>
  <c r="AJ65" i="1"/>
  <c r="AI63" i="1"/>
  <c r="AG63" i="1"/>
  <c r="I62" i="1"/>
  <c r="L62" i="1" s="1"/>
  <c r="AS62" i="1" s="1"/>
  <c r="I61" i="1"/>
  <c r="L61" i="1" s="1"/>
  <c r="AS61" i="1" s="1"/>
  <c r="I60" i="1"/>
  <c r="L60" i="1" s="1"/>
  <c r="AS60" i="1" s="1"/>
  <c r="AJ58" i="1"/>
  <c r="I58" i="1"/>
  <c r="L58" i="1" s="1"/>
  <c r="AS58" i="1" s="1"/>
  <c r="AH55" i="1"/>
  <c r="I55" i="1"/>
  <c r="L55" i="1" s="1"/>
  <c r="AS55" i="1" s="1"/>
  <c r="BO55" i="1" s="1"/>
  <c r="AI53" i="1"/>
  <c r="I53" i="1"/>
  <c r="L53" i="1" s="1"/>
  <c r="AS53" i="1" s="1"/>
  <c r="BP53" i="1" s="1"/>
  <c r="I52" i="1"/>
  <c r="L52" i="1" s="1"/>
  <c r="I161" i="1"/>
  <c r="L161" i="1" s="1"/>
  <c r="AS161" i="1" s="1"/>
  <c r="AS160" i="1"/>
  <c r="I160" i="1"/>
  <c r="I159" i="1"/>
  <c r="L159" i="1" s="1"/>
  <c r="AS159" i="1" s="1"/>
  <c r="AS158" i="1"/>
  <c r="I157" i="1"/>
  <c r="L157" i="1" s="1"/>
  <c r="AS157" i="1" s="1"/>
  <c r="I156" i="1"/>
  <c r="L156" i="1" s="1"/>
  <c r="AS156" i="1" s="1"/>
  <c r="AS155" i="1"/>
  <c r="I155" i="1"/>
  <c r="I154" i="1"/>
  <c r="L154" i="1" s="1"/>
  <c r="AS154" i="1" s="1"/>
  <c r="I153" i="1"/>
  <c r="L153" i="1" s="1"/>
  <c r="AS153" i="1" s="1"/>
  <c r="I152" i="1"/>
  <c r="L152" i="1" s="1"/>
  <c r="AS152" i="1" s="1"/>
  <c r="I151" i="1"/>
  <c r="L151" i="1" s="1"/>
  <c r="AS151" i="1" s="1"/>
  <c r="I150" i="1"/>
  <c r="L150" i="1" s="1"/>
  <c r="AS150" i="1" s="1"/>
  <c r="I149" i="1"/>
  <c r="L149" i="1" s="1"/>
  <c r="AS149" i="1" s="1"/>
  <c r="I148" i="1"/>
  <c r="L148" i="1" s="1"/>
  <c r="AS148" i="1" s="1"/>
  <c r="I147" i="1"/>
  <c r="L147" i="1" s="1"/>
  <c r="I146" i="1"/>
  <c r="L146" i="1" s="1"/>
  <c r="AS146" i="1" s="1"/>
  <c r="BK145" i="1"/>
  <c r="I144" i="1"/>
  <c r="L144" i="1" s="1"/>
  <c r="AS144" i="1" s="1"/>
  <c r="I143" i="1"/>
  <c r="L143" i="1" s="1"/>
  <c r="AS143" i="1" s="1"/>
  <c r="BW142" i="1"/>
  <c r="I142" i="1"/>
  <c r="I141" i="1"/>
  <c r="L141" i="1" s="1"/>
  <c r="AS141" i="1" s="1"/>
  <c r="BO140" i="1"/>
  <c r="BM140" i="1"/>
  <c r="BL140" i="1"/>
  <c r="I50" i="1"/>
  <c r="L50" i="1" s="1"/>
  <c r="AS50" i="1" s="1"/>
  <c r="I49" i="1"/>
  <c r="L49" i="1" s="1"/>
  <c r="AS49" i="1" s="1"/>
  <c r="I48" i="1"/>
  <c r="L48" i="1" s="1"/>
  <c r="AS48" i="1" s="1"/>
  <c r="I47" i="1"/>
  <c r="L47" i="1" s="1"/>
  <c r="AS47" i="1" s="1"/>
  <c r="I46" i="1"/>
  <c r="L46" i="1" s="1"/>
  <c r="AS46" i="1" s="1"/>
  <c r="I45" i="1"/>
  <c r="L45" i="1" s="1"/>
  <c r="AS45" i="1" s="1"/>
  <c r="BO44" i="1"/>
  <c r="BM44" i="1"/>
  <c r="L43" i="1"/>
  <c r="AS43" i="1" s="1"/>
  <c r="I42" i="1"/>
  <c r="L42" i="1" s="1"/>
  <c r="AS42" i="1" s="1"/>
  <c r="I40" i="1"/>
  <c r="L40" i="1" s="1"/>
  <c r="AS40" i="1" s="1"/>
  <c r="I39" i="1"/>
  <c r="L39" i="1" s="1"/>
  <c r="AS39" i="1" s="1"/>
  <c r="AS30" i="1"/>
  <c r="I28" i="1"/>
  <c r="L28" i="1" s="1"/>
  <c r="AS28" i="1" s="1"/>
  <c r="AE26" i="1"/>
  <c r="L24" i="1"/>
  <c r="I51" i="1"/>
  <c r="L51" i="1" s="1"/>
  <c r="AS51" i="1" s="1"/>
  <c r="AJ6" i="1"/>
  <c r="AF6" i="1"/>
  <c r="AE6" i="1"/>
  <c r="I6" i="1"/>
  <c r="L6" i="1" s="1"/>
  <c r="AS6" i="1" s="1"/>
  <c r="I5" i="1"/>
  <c r="L5" i="1" s="1"/>
  <c r="AS5" i="1" s="1"/>
  <c r="I4" i="1"/>
  <c r="L4" i="1" s="1"/>
  <c r="AS4" i="1" s="1"/>
  <c r="I3" i="1"/>
  <c r="L3" i="1" s="1"/>
  <c r="I2" i="1"/>
  <c r="L2" i="1" s="1"/>
  <c r="AS164" i="2"/>
  <c r="AS162" i="2"/>
  <c r="BW162" i="2" s="1"/>
  <c r="AS161" i="2"/>
  <c r="BW161" i="2" s="1"/>
  <c r="AS107" i="2"/>
  <c r="AS103" i="2"/>
  <c r="AS100" i="2"/>
  <c r="AS97" i="2"/>
  <c r="AS89" i="2"/>
  <c r="AS63" i="2"/>
  <c r="L17" i="1"/>
  <c r="BW158" i="2"/>
  <c r="AS157" i="2"/>
  <c r="BW157" i="2" s="1"/>
  <c r="AS155" i="2"/>
  <c r="BW155" i="2" s="1"/>
  <c r="AS95" i="2"/>
  <c r="AS88" i="2"/>
  <c r="AS87" i="2"/>
  <c r="AS83" i="2"/>
  <c r="AS79" i="2"/>
  <c r="AS74" i="2"/>
  <c r="AS73" i="2"/>
  <c r="AS66" i="2"/>
  <c r="AS118" i="2"/>
  <c r="AS114" i="2"/>
  <c r="AS113" i="2"/>
  <c r="AS112" i="2"/>
  <c r="AH22" i="1"/>
  <c r="I10" i="1"/>
  <c r="L10" i="1" s="1"/>
  <c r="AS159" i="2"/>
  <c r="BW159" i="2" s="1"/>
  <c r="AS106" i="2"/>
  <c r="AS105" i="2"/>
  <c r="AS104" i="2"/>
  <c r="AS82" i="2"/>
  <c r="AS80" i="2"/>
  <c r="AS69" i="2"/>
  <c r="AS123" i="2"/>
  <c r="AS121" i="2"/>
  <c r="AS120" i="2"/>
  <c r="AS119" i="2"/>
  <c r="AS117" i="2"/>
  <c r="AS115" i="2"/>
  <c r="I16" i="1"/>
  <c r="L16" i="1" s="1"/>
  <c r="AS16" i="1" s="1"/>
  <c r="AS163" i="2"/>
  <c r="BW163" i="2" s="1"/>
  <c r="AS160" i="2"/>
  <c r="BW160" i="2" s="1"/>
  <c r="AS126" i="2"/>
  <c r="AS109" i="2"/>
  <c r="AS101" i="2"/>
  <c r="AS90" i="2"/>
  <c r="AS72" i="2"/>
  <c r="AS70" i="2"/>
  <c r="AS68" i="2"/>
  <c r="AS65" i="2"/>
  <c r="AS64" i="2"/>
  <c r="AS122" i="2"/>
  <c r="AS111" i="2"/>
  <c r="I20" i="1"/>
  <c r="L20" i="1" s="1"/>
  <c r="L9" i="1"/>
  <c r="AS9" i="1" s="1"/>
  <c r="BL62" i="1" l="1"/>
  <c r="AS75" i="1"/>
  <c r="BO67" i="1"/>
  <c r="AS59" i="1"/>
  <c r="AS121" i="1"/>
  <c r="L119" i="1"/>
  <c r="AS119" i="1" s="1"/>
  <c r="BN29" i="1"/>
  <c r="AS13" i="1"/>
  <c r="BM13" i="1" s="1"/>
  <c r="L8" i="1"/>
  <c r="AS8" i="1" s="1"/>
  <c r="BP105" i="1"/>
  <c r="L98" i="1"/>
  <c r="BK76" i="1"/>
  <c r="BM67" i="1"/>
  <c r="L65" i="1"/>
  <c r="AS65" i="1" s="1"/>
  <c r="BL58" i="1"/>
  <c r="AS57" i="1"/>
  <c r="BM55" i="1"/>
  <c r="L120" i="1"/>
  <c r="AS120" i="1" s="1"/>
  <c r="AS34" i="1"/>
  <c r="BN34" i="1" s="1"/>
  <c r="BQ29" i="1"/>
  <c r="BM29" i="1"/>
  <c r="L23" i="1"/>
  <c r="AS23" i="1" s="1"/>
  <c r="AS12" i="1"/>
  <c r="BM12" i="1" s="1"/>
  <c r="BL105" i="1"/>
  <c r="AS78" i="1"/>
  <c r="BM53" i="1"/>
  <c r="AS169" i="1"/>
  <c r="AS139" i="1"/>
  <c r="AS22" i="1"/>
  <c r="BM22" i="1" s="1"/>
  <c r="AS24" i="1"/>
  <c r="AS3" i="1"/>
  <c r="AS2" i="1"/>
  <c r="AS17" i="1"/>
  <c r="AR89" i="1"/>
  <c r="AS89" i="1" s="1"/>
  <c r="AR52" i="1"/>
  <c r="AS52" i="1" s="1"/>
  <c r="AR147" i="1"/>
  <c r="AS147" i="1" s="1"/>
  <c r="BL73" i="1"/>
  <c r="BM121" i="1"/>
  <c r="BO114" i="1"/>
  <c r="BP81" i="1"/>
  <c r="BM81" i="1"/>
  <c r="BL81" i="1"/>
  <c r="BK81" i="1"/>
  <c r="BP78" i="1"/>
  <c r="BL77" i="1"/>
  <c r="BP76" i="1"/>
  <c r="BN76" i="1"/>
  <c r="AS74" i="1"/>
  <c r="BP73" i="1"/>
  <c r="BN22" i="1"/>
  <c r="N2" i="4"/>
  <c r="N17" i="4" s="1"/>
  <c r="O2" i="4"/>
  <c r="B17" i="4"/>
  <c r="N2" i="3"/>
  <c r="N17" i="3" s="1"/>
  <c r="N3" i="4"/>
  <c r="O3" i="4"/>
  <c r="N3" i="3"/>
  <c r="N4" i="4"/>
  <c r="O4" i="4"/>
  <c r="N4" i="3"/>
  <c r="BM95" i="1"/>
  <c r="BN95" i="1"/>
  <c r="BL76" i="1"/>
  <c r="BM76" i="1"/>
  <c r="BO76" i="1"/>
  <c r="BJ142" i="1"/>
  <c r="L3" i="3" s="1"/>
  <c r="BK142" i="1"/>
  <c r="L4" i="3" s="1"/>
  <c r="BL142" i="1"/>
  <c r="L5" i="3" s="1"/>
  <c r="BM142" i="1"/>
  <c r="L6" i="3" s="1"/>
  <c r="BP142" i="1"/>
  <c r="L9" i="3" s="1"/>
  <c r="BO29" i="1"/>
  <c r="M8" i="3" s="1"/>
  <c r="BK29" i="1"/>
  <c r="M4" i="3" s="1"/>
  <c r="BP29" i="1"/>
  <c r="M9" i="3" s="1"/>
  <c r="P2" i="3"/>
  <c r="P17" i="3" s="1"/>
  <c r="Q2" i="3"/>
  <c r="D17" i="3"/>
  <c r="E17" i="3"/>
  <c r="F17" i="3"/>
  <c r="J17" i="3"/>
  <c r="O2" i="3"/>
  <c r="K17" i="3"/>
  <c r="O17" i="3" s="1"/>
  <c r="P3" i="3"/>
  <c r="Q3" i="3"/>
  <c r="O4" i="3"/>
  <c r="P6" i="3"/>
  <c r="Q6" i="3"/>
  <c r="Q7" i="3"/>
  <c r="P7" i="3"/>
  <c r="P8" i="3"/>
  <c r="Q8" i="3"/>
  <c r="P10" i="3"/>
  <c r="Q10" i="3"/>
  <c r="P11" i="3"/>
  <c r="Q11" i="3"/>
  <c r="P12" i="3"/>
  <c r="Q12" i="3"/>
  <c r="P13" i="3"/>
  <c r="Q13" i="3"/>
  <c r="P14" i="3"/>
  <c r="Q14" i="3"/>
  <c r="P15" i="3"/>
  <c r="Q15" i="3"/>
  <c r="BJ12" i="2"/>
  <c r="BK12" i="2"/>
  <c r="BL12" i="2"/>
  <c r="BM12" i="2"/>
  <c r="BN12" i="2"/>
  <c r="BO12" i="2"/>
  <c r="BP12" i="2"/>
  <c r="BT12" i="2"/>
  <c r="BK11" i="2"/>
  <c r="BL11" i="2"/>
  <c r="BP11" i="2"/>
  <c r="BS11" i="2"/>
  <c r="BU11" i="2"/>
  <c r="BJ10" i="2"/>
  <c r="BL10" i="2"/>
  <c r="BM10" i="2"/>
  <c r="BO10" i="2"/>
  <c r="BT10" i="2"/>
  <c r="BK9" i="2"/>
  <c r="BL9" i="2"/>
  <c r="BP9" i="2"/>
  <c r="BS9" i="2"/>
  <c r="BU9" i="2"/>
  <c r="BJ8" i="2"/>
  <c r="BL8" i="2"/>
  <c r="BM8" i="2"/>
  <c r="BO8" i="2"/>
  <c r="BP8" i="2"/>
  <c r="BT8" i="2"/>
  <c r="BK6" i="2"/>
  <c r="BL6" i="2"/>
  <c r="BM6" i="2"/>
  <c r="BP6" i="2"/>
  <c r="BJ5" i="2"/>
  <c r="BL5" i="2"/>
  <c r="BM5" i="2"/>
  <c r="BO5" i="2"/>
  <c r="BP5" i="2"/>
  <c r="BT5" i="2"/>
  <c r="BJ4" i="2"/>
  <c r="BL4" i="2"/>
  <c r="BM4" i="2"/>
  <c r="BO4" i="2"/>
  <c r="BT4" i="2"/>
  <c r="BK3" i="2"/>
  <c r="BL3" i="2"/>
  <c r="BP3" i="2"/>
  <c r="BS3" i="2"/>
  <c r="BJ117" i="1"/>
  <c r="BM117" i="1"/>
  <c r="BN117" i="1"/>
  <c r="BN89" i="1"/>
  <c r="BO89" i="1"/>
  <c r="BO75" i="1"/>
  <c r="BM75" i="1"/>
  <c r="BM59" i="1"/>
  <c r="BN59" i="1"/>
  <c r="BJ121" i="1"/>
  <c r="BN121" i="1"/>
  <c r="BR119" i="1"/>
  <c r="BQ119" i="1"/>
  <c r="BO8" i="1"/>
  <c r="BM8" i="1"/>
  <c r="BN8" i="1"/>
  <c r="AR113" i="1"/>
  <c r="AS113" i="1" s="1"/>
  <c r="BP112" i="1"/>
  <c r="BL112" i="1"/>
  <c r="BJ108" i="1"/>
  <c r="J3" i="3" s="1"/>
  <c r="BK108" i="1"/>
  <c r="J4" i="3" s="1"/>
  <c r="BL108" i="1"/>
  <c r="J5" i="3" s="1"/>
  <c r="BO108" i="1"/>
  <c r="J8" i="3" s="1"/>
  <c r="BJ107" i="1"/>
  <c r="BL107" i="1"/>
  <c r="BM107" i="1"/>
  <c r="BN107" i="1"/>
  <c r="BP107" i="1"/>
  <c r="BO84" i="1"/>
  <c r="BK84" i="1"/>
  <c r="BL84" i="1"/>
  <c r="BK77" i="1"/>
  <c r="BM77" i="1"/>
  <c r="BP77" i="1"/>
  <c r="AR68" i="1"/>
  <c r="AS68" i="1" s="1"/>
  <c r="BK65" i="1"/>
  <c r="F4" i="3" s="1"/>
  <c r="BO65" i="1"/>
  <c r="F8" i="3" s="1"/>
  <c r="BO64" i="1"/>
  <c r="BP64" i="1"/>
  <c r="BK64" i="1"/>
  <c r="BN63" i="1"/>
  <c r="BK63" i="1"/>
  <c r="BN57" i="1"/>
  <c r="BM57" i="1"/>
  <c r="BO57" i="1"/>
  <c r="BL56" i="1"/>
  <c r="BO56" i="1"/>
  <c r="BN56" i="1"/>
  <c r="AR54" i="1"/>
  <c r="AS54" i="1" s="1"/>
  <c r="BQ120" i="1"/>
  <c r="BR120" i="1"/>
  <c r="BP115" i="1"/>
  <c r="BL115" i="1"/>
  <c r="BR115" i="1"/>
  <c r="BQ115" i="1"/>
  <c r="BK115" i="1"/>
  <c r="BO115" i="1"/>
  <c r="BJ113" i="1"/>
  <c r="I3" i="3" s="1"/>
  <c r="BM113" i="1"/>
  <c r="I6" i="3" s="1"/>
  <c r="BO34" i="1"/>
  <c r="BQ34" i="1"/>
  <c r="BL32" i="1"/>
  <c r="BK32" i="1"/>
  <c r="BP32" i="1"/>
  <c r="BR32" i="1"/>
  <c r="BL26" i="1"/>
  <c r="BP26" i="1"/>
  <c r="BO26" i="1"/>
  <c r="BN23" i="1"/>
  <c r="BO23" i="1"/>
  <c r="BM23" i="1"/>
  <c r="BL23" i="1"/>
  <c r="BK23" i="1"/>
  <c r="BP23" i="1"/>
  <c r="BL11" i="1"/>
  <c r="BP11" i="1"/>
  <c r="BK11" i="1"/>
  <c r="BO106" i="1"/>
  <c r="BL106" i="1"/>
  <c r="BM106" i="1"/>
  <c r="BJ106" i="1"/>
  <c r="BK106" i="1"/>
  <c r="AR104" i="1"/>
  <c r="AS104" i="1" s="1"/>
  <c r="AR103" i="1"/>
  <c r="AS103" i="1" s="1"/>
  <c r="BL78" i="1"/>
  <c r="BK78" i="1"/>
  <c r="BO78" i="1"/>
  <c r="BP15" i="1"/>
  <c r="BK15" i="1"/>
  <c r="BJ169" i="1"/>
  <c r="BK169" i="1"/>
  <c r="BL169" i="1"/>
  <c r="BM169" i="1"/>
  <c r="BN169" i="1"/>
  <c r="BO169" i="1"/>
  <c r="BP169" i="1"/>
  <c r="BT169" i="1"/>
  <c r="BW169" i="1"/>
  <c r="BW168" i="1"/>
  <c r="BK168" i="1"/>
  <c r="BL168" i="1"/>
  <c r="BP168" i="1"/>
  <c r="BS168" i="1"/>
  <c r="BU168" i="1"/>
  <c r="BW167" i="1"/>
  <c r="BJ167" i="1"/>
  <c r="BL167" i="1"/>
  <c r="BM167" i="1"/>
  <c r="BO167" i="1"/>
  <c r="BT167" i="1"/>
  <c r="BK166" i="1"/>
  <c r="BL166" i="1"/>
  <c r="BP166" i="1"/>
  <c r="BS166" i="1"/>
  <c r="BU166" i="1"/>
  <c r="BW166" i="1"/>
  <c r="BJ165" i="1"/>
  <c r="BL165" i="1"/>
  <c r="BM165" i="1"/>
  <c r="BO165" i="1"/>
  <c r="BP165" i="1"/>
  <c r="BT165" i="1"/>
  <c r="BW165" i="1"/>
  <c r="BW164" i="1"/>
  <c r="BJ164" i="1"/>
  <c r="BL164" i="1"/>
  <c r="BM164" i="1"/>
  <c r="BO164" i="1"/>
  <c r="BT164" i="1"/>
  <c r="BK163" i="1"/>
  <c r="BL163" i="1"/>
  <c r="BM163" i="1"/>
  <c r="BP163" i="1"/>
  <c r="BW163" i="1"/>
  <c r="BJ162" i="1"/>
  <c r="BL162" i="1"/>
  <c r="BM162" i="1"/>
  <c r="BO162" i="1"/>
  <c r="BP162" i="1"/>
  <c r="BT162" i="1"/>
  <c r="BW162" i="1"/>
  <c r="BJ139" i="1"/>
  <c r="BK139" i="1"/>
  <c r="BL139" i="1"/>
  <c r="BN139" i="1"/>
  <c r="BO139" i="1"/>
  <c r="BW139" i="1"/>
  <c r="BL122" i="1"/>
  <c r="BP122" i="1"/>
  <c r="BM122" i="1"/>
  <c r="BK122" i="1"/>
  <c r="BO122" i="1"/>
  <c r="BP118" i="1"/>
  <c r="BO118" i="1"/>
  <c r="BK118" i="1"/>
  <c r="BL118" i="1"/>
  <c r="BK116" i="1"/>
  <c r="BL116" i="1"/>
  <c r="BP116" i="1"/>
  <c r="BK137" i="1"/>
  <c r="BL137" i="1"/>
  <c r="BM137" i="1"/>
  <c r="BN137" i="1"/>
  <c r="BO137" i="1"/>
  <c r="BT137" i="1"/>
  <c r="BW137" i="1"/>
  <c r="BJ136" i="1"/>
  <c r="BK136" i="1"/>
  <c r="BL136" i="1"/>
  <c r="BP136" i="1"/>
  <c r="BW136" i="1"/>
  <c r="BJ135" i="1"/>
  <c r="BK135" i="1"/>
  <c r="BL135" i="1"/>
  <c r="BM135" i="1"/>
  <c r="BP135" i="1"/>
  <c r="BW135" i="1"/>
  <c r="BL134" i="1"/>
  <c r="BM134" i="1"/>
  <c r="BN134" i="1"/>
  <c r="BO134" i="1"/>
  <c r="BT134" i="1"/>
  <c r="BW134" i="1"/>
  <c r="BL133" i="1"/>
  <c r="K5" i="3" s="1"/>
  <c r="O5" i="3" s="1"/>
  <c r="BM133" i="1"/>
  <c r="K6" i="3" s="1"/>
  <c r="O6" i="3" s="1"/>
  <c r="BN133" i="1"/>
  <c r="K7" i="3" s="1"/>
  <c r="O7" i="3" s="1"/>
  <c r="BO133" i="1"/>
  <c r="K8" i="3" s="1"/>
  <c r="O8" i="3" s="1"/>
  <c r="BT133" i="1"/>
  <c r="K13" i="3" s="1"/>
  <c r="O13" i="3" s="1"/>
  <c r="BW133" i="1"/>
  <c r="K16" i="3" s="1"/>
  <c r="O16" i="3" s="1"/>
  <c r="BJ132" i="1"/>
  <c r="BL132" i="1"/>
  <c r="BM132" i="1"/>
  <c r="BN132" i="1"/>
  <c r="BJ131" i="1"/>
  <c r="BK131" i="1"/>
  <c r="BM131" i="1"/>
  <c r="BN131" i="1"/>
  <c r="BO131" i="1"/>
  <c r="BP131" i="1"/>
  <c r="BK130" i="1"/>
  <c r="BL130" i="1"/>
  <c r="BM130" i="1"/>
  <c r="BO130" i="1"/>
  <c r="BP130" i="1"/>
  <c r="BQ130" i="1"/>
  <c r="BR130" i="1"/>
  <c r="BK129" i="1"/>
  <c r="BL129" i="1"/>
  <c r="BO129" i="1"/>
  <c r="BP129" i="1"/>
  <c r="BK128" i="1"/>
  <c r="BL128" i="1"/>
  <c r="BK127" i="1"/>
  <c r="BL127" i="1"/>
  <c r="BO127" i="1"/>
  <c r="BP127" i="1"/>
  <c r="BQ126" i="1"/>
  <c r="BR126" i="1"/>
  <c r="BO124" i="1"/>
  <c r="BK124" i="1"/>
  <c r="BP124" i="1"/>
  <c r="BO123" i="1"/>
  <c r="BK123" i="1"/>
  <c r="BP123" i="1"/>
  <c r="BR33" i="1"/>
  <c r="BP33" i="1"/>
  <c r="BN33" i="1"/>
  <c r="BM31" i="1"/>
  <c r="BN31" i="1"/>
  <c r="BO31" i="1"/>
  <c r="BM21" i="1"/>
  <c r="BN21" i="1"/>
  <c r="BO21" i="1"/>
  <c r="BJ125" i="1"/>
  <c r="BM125" i="1"/>
  <c r="BN125" i="1"/>
  <c r="BM99" i="1"/>
  <c r="BN99" i="1"/>
  <c r="AR98" i="1"/>
  <c r="AS98" i="1" s="1"/>
  <c r="AR97" i="1"/>
  <c r="AS97" i="1" s="1"/>
  <c r="BL96" i="1"/>
  <c r="BO96" i="1"/>
  <c r="BM94" i="1"/>
  <c r="BO94" i="1"/>
  <c r="AR93" i="1"/>
  <c r="AS93" i="1" s="1"/>
  <c r="BK91" i="1"/>
  <c r="BO91" i="1"/>
  <c r="BP91" i="1"/>
  <c r="BL91" i="1"/>
  <c r="BO90" i="1"/>
  <c r="BL90" i="1"/>
  <c r="BK90" i="1"/>
  <c r="BM90" i="1"/>
  <c r="BN88" i="1"/>
  <c r="BO88" i="1"/>
  <c r="AR87" i="1"/>
  <c r="AS87" i="1" s="1"/>
  <c r="BO87" i="1" s="1"/>
  <c r="BM86" i="1"/>
  <c r="BN86" i="1"/>
  <c r="BM85" i="1"/>
  <c r="BN85" i="1"/>
  <c r="BO85" i="1"/>
  <c r="BM83" i="1"/>
  <c r="G6" i="3" s="1"/>
  <c r="BN83" i="1"/>
  <c r="G7" i="3" s="1"/>
  <c r="AR82" i="1"/>
  <c r="AS82" i="1" s="1"/>
  <c r="BL80" i="1"/>
  <c r="BN80" i="1"/>
  <c r="BK80" i="1"/>
  <c r="BM80" i="1"/>
  <c r="BP80" i="1"/>
  <c r="BK79" i="1"/>
  <c r="BL79" i="1"/>
  <c r="BM79" i="1"/>
  <c r="BM74" i="1"/>
  <c r="BN74" i="1"/>
  <c r="BO74" i="1"/>
  <c r="BK72" i="1"/>
  <c r="BO72" i="1"/>
  <c r="BK70" i="1"/>
  <c r="BP70" i="1"/>
  <c r="AR69" i="1"/>
  <c r="AS69" i="1" s="1"/>
  <c r="BN67" i="1"/>
  <c r="BR67" i="1"/>
  <c r="BP67" i="1"/>
  <c r="BJ145" i="1"/>
  <c r="BL145" i="1"/>
  <c r="BW145" i="1"/>
  <c r="BK140" i="1"/>
  <c r="BN140" i="1"/>
  <c r="BW140" i="1"/>
  <c r="B16" i="3" s="1"/>
  <c r="BQ44" i="1"/>
  <c r="BN44" i="1"/>
  <c r="BO41" i="1"/>
  <c r="BM41" i="1"/>
  <c r="BN37" i="1"/>
  <c r="BM37" i="1"/>
  <c r="BP35" i="1"/>
  <c r="BK35" i="1"/>
  <c r="BL35" i="1"/>
  <c r="BR35" i="1"/>
  <c r="BK25" i="1"/>
  <c r="BP25" i="1"/>
  <c r="BL25" i="1"/>
  <c r="BM66" i="1"/>
  <c r="BO66" i="1"/>
  <c r="BN66" i="1"/>
  <c r="BK62" i="1"/>
  <c r="BP62" i="1"/>
  <c r="BK61" i="1"/>
  <c r="BM61" i="1"/>
  <c r="BO61" i="1"/>
  <c r="BQ60" i="1"/>
  <c r="BK60" i="1"/>
  <c r="BL60" i="1"/>
  <c r="BP60" i="1"/>
  <c r="BK58" i="1"/>
  <c r="BO58" i="1"/>
  <c r="BN58" i="1"/>
  <c r="BN52" i="1"/>
  <c r="BO52" i="1"/>
  <c r="BQ52" i="1"/>
  <c r="BM52" i="1"/>
  <c r="BJ161" i="1"/>
  <c r="BL161" i="1"/>
  <c r="BM161" i="1"/>
  <c r="BO161" i="1"/>
  <c r="BT161" i="1"/>
  <c r="BW161" i="1"/>
  <c r="BW160" i="1"/>
  <c r="BK160" i="1"/>
  <c r="BL160" i="1"/>
  <c r="BP160" i="1"/>
  <c r="BS160" i="1"/>
  <c r="BL159" i="1"/>
  <c r="BM159" i="1"/>
  <c r="BO159" i="1"/>
  <c r="BP159" i="1"/>
  <c r="BT159" i="1"/>
  <c r="BW159" i="1"/>
  <c r="BQ157" i="1"/>
  <c r="BR157" i="1"/>
  <c r="BW157" i="1"/>
  <c r="BO156" i="1"/>
  <c r="BP156" i="1"/>
  <c r="BQ156" i="1"/>
  <c r="BT156" i="1"/>
  <c r="BW156" i="1"/>
  <c r="BW155" i="1"/>
  <c r="BL155" i="1"/>
  <c r="BO155" i="1"/>
  <c r="BP155" i="1"/>
  <c r="BQ155" i="1"/>
  <c r="BT155" i="1"/>
  <c r="BJ154" i="1"/>
  <c r="BL154" i="1"/>
  <c r="BM154" i="1"/>
  <c r="BO154" i="1"/>
  <c r="BP154" i="1"/>
  <c r="BT154" i="1"/>
  <c r="BW154" i="1"/>
  <c r="BL153" i="1"/>
  <c r="BM153" i="1"/>
  <c r="BO153" i="1"/>
  <c r="BP153" i="1"/>
  <c r="BT153" i="1"/>
  <c r="BW153" i="1"/>
  <c r="BL152" i="1"/>
  <c r="BM152" i="1"/>
  <c r="BO152" i="1"/>
  <c r="BP152" i="1"/>
  <c r="BT152" i="1"/>
  <c r="BW152" i="1"/>
  <c r="BL151" i="1"/>
  <c r="BM151" i="1"/>
  <c r="BO151" i="1"/>
  <c r="BP151" i="1"/>
  <c r="BT151" i="1"/>
  <c r="BW151" i="1"/>
  <c r="BL150" i="1"/>
  <c r="BM150" i="1"/>
  <c r="BO150" i="1"/>
  <c r="BP150" i="1"/>
  <c r="BT150" i="1"/>
  <c r="BW150" i="1"/>
  <c r="M16" i="3" s="1"/>
  <c r="BJ149" i="1"/>
  <c r="BL149" i="1"/>
  <c r="BO149" i="1"/>
  <c r="BP149" i="1"/>
  <c r="BT149" i="1"/>
  <c r="BW149" i="1"/>
  <c r="BL148" i="1"/>
  <c r="BM148" i="1"/>
  <c r="BO148" i="1"/>
  <c r="BP148" i="1"/>
  <c r="BW148" i="1"/>
  <c r="BJ147" i="1"/>
  <c r="BK147" i="1"/>
  <c r="BL147" i="1"/>
  <c r="BT147" i="1"/>
  <c r="BW147" i="1"/>
  <c r="BJ146" i="1"/>
  <c r="BL146" i="1"/>
  <c r="BM146" i="1"/>
  <c r="BO146" i="1"/>
  <c r="BP146" i="1"/>
  <c r="BW146" i="1"/>
  <c r="BL144" i="1"/>
  <c r="BO144" i="1"/>
  <c r="BT144" i="1"/>
  <c r="BM144" i="1"/>
  <c r="BP144" i="1"/>
  <c r="BW144" i="1"/>
  <c r="BM143" i="1"/>
  <c r="BO143" i="1"/>
  <c r="BL143" i="1"/>
  <c r="BN143" i="1"/>
  <c r="BT143" i="1"/>
  <c r="BW143" i="1"/>
  <c r="BR141" i="1"/>
  <c r="BQ141" i="1"/>
  <c r="BW141" i="1"/>
  <c r="BM50" i="1"/>
  <c r="E6" i="3" s="1"/>
  <c r="BO50" i="1"/>
  <c r="E8" i="3" s="1"/>
  <c r="BL50" i="1"/>
  <c r="E5" i="3" s="1"/>
  <c r="BM49" i="1"/>
  <c r="BO49" i="1"/>
  <c r="BN49" i="1"/>
  <c r="BL48" i="1"/>
  <c r="BP48" i="1"/>
  <c r="BN47" i="1"/>
  <c r="BM47" i="1"/>
  <c r="BO47" i="1"/>
  <c r="BP46" i="1"/>
  <c r="BK46" i="1"/>
  <c r="BL46" i="1"/>
  <c r="BM45" i="1"/>
  <c r="BO45" i="1"/>
  <c r="BN45" i="1"/>
  <c r="BN42" i="1"/>
  <c r="BO42" i="1"/>
  <c r="BM42" i="1"/>
  <c r="BK40" i="1"/>
  <c r="BP40" i="1"/>
  <c r="BL40" i="1"/>
  <c r="BO39" i="1"/>
  <c r="BM39" i="1"/>
  <c r="BN39" i="1"/>
  <c r="BR28" i="1"/>
  <c r="D11" i="3" s="1"/>
  <c r="BQ28" i="1"/>
  <c r="D10" i="3" s="1"/>
  <c r="BO24" i="1"/>
  <c r="BM24" i="1"/>
  <c r="BN24" i="1"/>
  <c r="BK51" i="1"/>
  <c r="BL51" i="1"/>
  <c r="BP51" i="1"/>
  <c r="BK5" i="1"/>
  <c r="BL5" i="1"/>
  <c r="BP5" i="1"/>
  <c r="BK4" i="1"/>
  <c r="BL4" i="1"/>
  <c r="BP4" i="1"/>
  <c r="BM3" i="1"/>
  <c r="BN3" i="1"/>
  <c r="BO3" i="1"/>
  <c r="BK2" i="1"/>
  <c r="B4" i="3" s="1"/>
  <c r="BL2" i="1"/>
  <c r="B5" i="3" s="1"/>
  <c r="BP2" i="1"/>
  <c r="B9" i="3" s="1"/>
  <c r="BM17" i="1"/>
  <c r="BP17" i="1"/>
  <c r="BO17" i="1"/>
  <c r="BL17" i="1"/>
  <c r="BK17" i="1"/>
  <c r="BN17" i="1"/>
  <c r="BN16" i="1"/>
  <c r="BO16" i="1"/>
  <c r="BO9" i="1"/>
  <c r="BM9" i="1"/>
  <c r="BK9" i="1"/>
  <c r="BN9" i="1"/>
  <c r="BK69" i="1"/>
  <c r="BO2" i="2"/>
  <c r="B8" i="4" s="1"/>
  <c r="BL72" i="1"/>
  <c r="L16" i="3"/>
  <c r="M7" i="3"/>
  <c r="BN87" i="1"/>
  <c r="BP82" i="1"/>
  <c r="M10" i="3"/>
  <c r="BQ113" i="1"/>
  <c r="I10" i="3" s="1"/>
  <c r="BO116" i="1"/>
  <c r="BM34" i="1"/>
  <c r="BL14" i="1"/>
  <c r="BP114" i="1"/>
  <c r="BL114" i="1"/>
  <c r="BK114" i="1"/>
  <c r="BP108" i="1"/>
  <c r="J9" i="3" s="1"/>
  <c r="BO107" i="1"/>
  <c r="BK107" i="1"/>
  <c r="BN104" i="1"/>
  <c r="BM104" i="1"/>
  <c r="BJ104" i="1"/>
  <c r="BM103" i="1"/>
  <c r="BO100" i="1"/>
  <c r="BL100" i="1"/>
  <c r="BK100" i="1"/>
  <c r="BK96" i="1"/>
  <c r="BN75" i="1"/>
  <c r="BP72" i="1"/>
  <c r="BO71" i="1"/>
  <c r="BL70" i="1"/>
  <c r="BP139" i="1"/>
  <c r="BK67" i="1"/>
  <c r="BR66" i="1"/>
  <c r="BP65" i="1"/>
  <c r="F9" i="3" s="1"/>
  <c r="BO63" i="1"/>
  <c r="BM63" i="1"/>
  <c r="BP58" i="1"/>
  <c r="BN55" i="1"/>
  <c r="BO53" i="1"/>
  <c r="BN41" i="1"/>
  <c r="BQ38" i="1"/>
  <c r="BO37" i="1"/>
  <c r="BP36" i="1"/>
  <c r="BR27" i="1"/>
  <c r="BK26" i="1"/>
  <c r="BP6" i="1"/>
  <c r="BL6" i="1"/>
  <c r="BK6" i="1"/>
  <c r="BK14" i="1"/>
  <c r="BN12" i="1"/>
  <c r="C7" i="3" s="1"/>
  <c r="AS10" i="1"/>
  <c r="BL15" i="1"/>
  <c r="BP14" i="1"/>
  <c r="BO13" i="1"/>
  <c r="BO12" i="1"/>
  <c r="C8" i="3" s="1"/>
  <c r="AS20" i="1"/>
  <c r="BN13" i="1"/>
  <c r="BI71" i="1"/>
  <c r="BX71" i="1" s="1"/>
  <c r="BI52" i="1"/>
  <c r="BX52" i="1" s="1"/>
  <c r="BI149" i="1"/>
  <c r="BX149" i="1" s="1"/>
  <c r="BI145" i="1"/>
  <c r="BX145" i="1" s="1"/>
  <c r="BI142" i="1"/>
  <c r="BI49" i="1"/>
  <c r="BX49" i="1" s="1"/>
  <c r="BI47" i="1"/>
  <c r="BX47" i="1" s="1"/>
  <c r="BI44" i="1"/>
  <c r="BX44" i="1" s="1"/>
  <c r="BI42" i="1"/>
  <c r="BX42" i="1" s="1"/>
  <c r="BI41" i="1"/>
  <c r="BX41" i="1" s="1"/>
  <c r="BI31" i="1"/>
  <c r="BX31" i="1" s="1"/>
  <c r="BI17" i="1"/>
  <c r="BX17" i="1" s="1"/>
  <c r="BI13" i="1"/>
  <c r="BX13" i="1" s="1"/>
  <c r="BI8" i="1"/>
  <c r="BX8" i="1" s="1"/>
  <c r="O15" i="3"/>
  <c r="B5" i="4"/>
  <c r="B7" i="4"/>
  <c r="B11" i="4"/>
  <c r="B16" i="4"/>
  <c r="BI95" i="1"/>
  <c r="BX95" i="1" s="1"/>
  <c r="BI89" i="1"/>
  <c r="BX89" i="1" s="1"/>
  <c r="BI76" i="1"/>
  <c r="BX76" i="1" s="1"/>
  <c r="BI75" i="1"/>
  <c r="BX75" i="1" s="1"/>
  <c r="BI74" i="1"/>
  <c r="BX74" i="1" s="1"/>
  <c r="BI78" i="1"/>
  <c r="BX78" i="1" s="1"/>
  <c r="AR138" i="1"/>
  <c r="AS138" i="1" s="1"/>
  <c r="BI135" i="1"/>
  <c r="BX135" i="1" s="1"/>
  <c r="BI132" i="1"/>
  <c r="BX132" i="1" s="1"/>
  <c r="C6" i="3"/>
  <c r="M6" i="3"/>
  <c r="BK73" i="1"/>
  <c r="BI12" i="2"/>
  <c r="BX12" i="2" s="1"/>
  <c r="B10" i="4"/>
  <c r="B12" i="4"/>
  <c r="B14" i="4"/>
  <c r="B15" i="4"/>
  <c r="BI99" i="1"/>
  <c r="BX99" i="1" s="1"/>
  <c r="BI86" i="1"/>
  <c r="BX86" i="1" s="1"/>
  <c r="BI59" i="1"/>
  <c r="BX59" i="1" s="1"/>
  <c r="BI55" i="1"/>
  <c r="BX55" i="1" s="1"/>
  <c r="BI90" i="1"/>
  <c r="BX90" i="1" s="1"/>
  <c r="BI169" i="1"/>
  <c r="BX169" i="1" s="1"/>
  <c r="BI139" i="1"/>
  <c r="BX139" i="1" s="1"/>
  <c r="BI136" i="1"/>
  <c r="BX136" i="1" s="1"/>
  <c r="BI131" i="1"/>
  <c r="BX131" i="1" s="1"/>
  <c r="BI125" i="1"/>
  <c r="BX125" i="1" s="1"/>
  <c r="BI121" i="1"/>
  <c r="BX121" i="1" s="1"/>
  <c r="BI117" i="1"/>
  <c r="BX117" i="1" s="1"/>
  <c r="AR111" i="1"/>
  <c r="AS111" i="1" s="1"/>
  <c r="AR102" i="1"/>
  <c r="AS102" i="1" s="1"/>
  <c r="AR101" i="1"/>
  <c r="AS101" i="1" s="1"/>
  <c r="BI94" i="1"/>
  <c r="BX94" i="1" s="1"/>
  <c r="BI88" i="1"/>
  <c r="BX88" i="1" s="1"/>
  <c r="BI85" i="1"/>
  <c r="BX85" i="1" s="1"/>
  <c r="BI83" i="1"/>
  <c r="BI57" i="1"/>
  <c r="BX57" i="1" s="1"/>
  <c r="BI147" i="1"/>
  <c r="BX147" i="1" s="1"/>
  <c r="BI45" i="1"/>
  <c r="BX45" i="1" s="1"/>
  <c r="BI39" i="1"/>
  <c r="BX39" i="1" s="1"/>
  <c r="BI37" i="1"/>
  <c r="BX37" i="1" s="1"/>
  <c r="BI34" i="1"/>
  <c r="BX34" i="1" s="1"/>
  <c r="BI29" i="1"/>
  <c r="BI24" i="1"/>
  <c r="BX24" i="1" s="1"/>
  <c r="BI22" i="1"/>
  <c r="BX22" i="1" s="1"/>
  <c r="BI21" i="1"/>
  <c r="BX21" i="1" s="1"/>
  <c r="BI12" i="1"/>
  <c r="BI3" i="1"/>
  <c r="BX3" i="1" s="1"/>
  <c r="BM2" i="2"/>
  <c r="B6" i="4" s="1"/>
  <c r="BN71" i="1"/>
  <c r="BN94" i="1"/>
  <c r="BO86" i="1"/>
  <c r="BP2" i="2"/>
  <c r="B9" i="4" s="1"/>
  <c r="BT2" i="2"/>
  <c r="B13" i="4" s="1"/>
  <c r="BP96" i="1"/>
  <c r="BN90" i="1"/>
  <c r="BN82" i="1" l="1"/>
  <c r="BM82" i="1"/>
  <c r="BI87" i="1"/>
  <c r="BX87" i="1" s="1"/>
  <c r="BQ68" i="1"/>
  <c r="BN68" i="1"/>
  <c r="BM68" i="1"/>
  <c r="BM54" i="1"/>
  <c r="BO54" i="1"/>
  <c r="BN54" i="1"/>
  <c r="BJ103" i="1"/>
  <c r="BN103" i="1"/>
  <c r="BN98" i="1"/>
  <c r="BM98" i="1"/>
  <c r="BN97" i="1"/>
  <c r="BO97" i="1"/>
  <c r="BM97" i="1"/>
  <c r="BP93" i="1"/>
  <c r="H9" i="3" s="1"/>
  <c r="BO93" i="1"/>
  <c r="H8" i="3" s="1"/>
  <c r="BK93" i="1"/>
  <c r="H4" i="3" s="1"/>
  <c r="BJ93" i="1"/>
  <c r="H3" i="3" s="1"/>
  <c r="BM93" i="1"/>
  <c r="H6" i="3" s="1"/>
  <c r="BN93" i="1"/>
  <c r="H7" i="3" s="1"/>
  <c r="BL93" i="1"/>
  <c r="H5" i="3" s="1"/>
  <c r="BK82" i="1"/>
  <c r="BO82" i="1"/>
  <c r="BN69" i="1"/>
  <c r="BO69" i="1"/>
  <c r="BM69" i="1"/>
  <c r="Q16" i="3"/>
  <c r="P16" i="3"/>
  <c r="Q4" i="3"/>
  <c r="P4" i="3"/>
  <c r="Q5" i="3"/>
  <c r="P5" i="3"/>
  <c r="Q9" i="3"/>
  <c r="P9" i="3"/>
  <c r="N8" i="3"/>
  <c r="O8" i="4"/>
  <c r="N8" i="4"/>
  <c r="BM10" i="1"/>
  <c r="BN10" i="1"/>
  <c r="BI10" i="1"/>
  <c r="BX10" i="1" s="1"/>
  <c r="BN20" i="1"/>
  <c r="BO20" i="1"/>
  <c r="BI20" i="1"/>
  <c r="BX20" i="1" s="1"/>
  <c r="L2" i="3"/>
  <c r="BX142" i="1"/>
  <c r="N5" i="3"/>
  <c r="O5" i="4"/>
  <c r="N5" i="4"/>
  <c r="N7" i="3"/>
  <c r="O7" i="4"/>
  <c r="N7" i="4"/>
  <c r="N11" i="3"/>
  <c r="O11" i="4"/>
  <c r="N11" i="4"/>
  <c r="N16" i="3"/>
  <c r="N16" i="4"/>
  <c r="O16" i="4"/>
  <c r="BP138" i="1"/>
  <c r="BW138" i="1"/>
  <c r="BL138" i="1"/>
  <c r="BM138" i="1"/>
  <c r="BK138" i="1"/>
  <c r="BJ138" i="1"/>
  <c r="BI138" i="1"/>
  <c r="BX138" i="1" s="1"/>
  <c r="BO138" i="1"/>
  <c r="N10" i="3"/>
  <c r="O10" i="4"/>
  <c r="N10" i="4"/>
  <c r="N12" i="3"/>
  <c r="O12" i="4"/>
  <c r="N12" i="4"/>
  <c r="N14" i="3"/>
  <c r="O14" i="4"/>
  <c r="N14" i="4"/>
  <c r="N15" i="3"/>
  <c r="O15" i="4"/>
  <c r="N15" i="4"/>
  <c r="BK111" i="1"/>
  <c r="BQ111" i="1"/>
  <c r="BL111" i="1"/>
  <c r="BI111" i="1"/>
  <c r="BX111" i="1" s="1"/>
  <c r="BJ111" i="1"/>
  <c r="BJ102" i="1"/>
  <c r="BM102" i="1"/>
  <c r="BN102" i="1"/>
  <c r="BI102" i="1"/>
  <c r="BX102" i="1" s="1"/>
  <c r="BJ101" i="1"/>
  <c r="BL101" i="1"/>
  <c r="BP101" i="1"/>
  <c r="BO101" i="1"/>
  <c r="BM101" i="1"/>
  <c r="BK101" i="1"/>
  <c r="BN101" i="1"/>
  <c r="BI101" i="1"/>
  <c r="BX101" i="1" s="1"/>
  <c r="G2" i="3"/>
  <c r="BX83" i="1"/>
  <c r="M2" i="3"/>
  <c r="BX29" i="1"/>
  <c r="C2" i="3"/>
  <c r="BX12" i="1"/>
  <c r="N6" i="3"/>
  <c r="O6" i="4"/>
  <c r="N6" i="4"/>
  <c r="N9" i="3"/>
  <c r="O9" i="4"/>
  <c r="N9" i="4"/>
  <c r="N13" i="3"/>
  <c r="O13" i="4"/>
  <c r="N13" i="4"/>
  <c r="BI104" i="1"/>
  <c r="BX104" i="1" s="1"/>
  <c r="BI103" i="1"/>
  <c r="BX103" i="1" s="1"/>
  <c r="BI93" i="1"/>
  <c r="BI82" i="1"/>
  <c r="BX82" i="1" s="1"/>
  <c r="BI69" i="1"/>
  <c r="BX69" i="1" s="1"/>
  <c r="BI68" i="1"/>
  <c r="BX68" i="1" s="1"/>
  <c r="BI54" i="1"/>
  <c r="BX54" i="1" s="1"/>
  <c r="BI113" i="1"/>
  <c r="BI98" i="1"/>
  <c r="BX98" i="1" s="1"/>
  <c r="BI97" i="1"/>
  <c r="BX97" i="1" s="1"/>
  <c r="L17" i="3" l="1"/>
  <c r="G17" i="3"/>
  <c r="M17" i="3"/>
  <c r="C17" i="3"/>
  <c r="B17" i="3"/>
  <c r="BX93" i="1"/>
  <c r="H2" i="3"/>
  <c r="BX113" i="1"/>
  <c r="I2" i="3"/>
  <c r="H17" i="3" l="1"/>
  <c r="I17" i="3"/>
</calcChain>
</file>

<file path=xl/sharedStrings.xml><?xml version="1.0" encoding="utf-8"?>
<sst xmlns="http://schemas.openxmlformats.org/spreadsheetml/2006/main" count="1225" uniqueCount="122">
  <si>
    <t>Projeto</t>
  </si>
  <si>
    <t>Cliente</t>
  </si>
  <si>
    <t>Obra paga</t>
  </si>
  <si>
    <t>Data Término</t>
  </si>
  <si>
    <t>Mês Pagamento</t>
  </si>
  <si>
    <t>Qtd Módulos</t>
  </si>
  <si>
    <t>Potência Módulos</t>
  </si>
  <si>
    <t>Potência Usina (kWp)</t>
  </si>
  <si>
    <t>Valor por Obra (R$)</t>
  </si>
  <si>
    <t>Nota da Obra</t>
  </si>
  <si>
    <t>Prejuízo/Remoção da Premiação</t>
  </si>
  <si>
    <t>Valor corrigido por obra (R$)</t>
  </si>
  <si>
    <t>Elivelton (P)</t>
  </si>
  <si>
    <t>Fábio (P)</t>
  </si>
  <si>
    <t>Moisés (P)</t>
  </si>
  <si>
    <t>Gabriel T. (P)</t>
  </si>
  <si>
    <t>Gabriel M. (P)</t>
  </si>
  <si>
    <t>Hyan (P)</t>
  </si>
  <si>
    <t>Gustavo G. (P)</t>
  </si>
  <si>
    <t>Kauã (P)</t>
  </si>
  <si>
    <t>Gustavo P. (P)</t>
  </si>
  <si>
    <t>Enderson (P)</t>
  </si>
  <si>
    <t>Flávio (P)</t>
  </si>
  <si>
    <t>Ley (P)</t>
  </si>
  <si>
    <t>Élder (P)</t>
  </si>
  <si>
    <t>Material (P)</t>
  </si>
  <si>
    <t>Projeto (P)</t>
  </si>
  <si>
    <t>Nº de Participantes</t>
  </si>
  <si>
    <t>Elivelton (DP)</t>
  </si>
  <si>
    <t>Fábio (DP)</t>
  </si>
  <si>
    <t>Moisés (DP)</t>
  </si>
  <si>
    <t>Gabriel T. (DP)</t>
  </si>
  <si>
    <t>Gabriel M. (DP)</t>
  </si>
  <si>
    <t>Hyan (DP)</t>
  </si>
  <si>
    <t>Gustavo G. (DP)</t>
  </si>
  <si>
    <t>Kauã (DP)</t>
  </si>
  <si>
    <t>Gustavo P. (DP)</t>
  </si>
  <si>
    <t>Enderson (DP)</t>
  </si>
  <si>
    <t>Flávio (DP)</t>
  </si>
  <si>
    <t>Ley (DP)</t>
  </si>
  <si>
    <t>Élder (DP)</t>
  </si>
  <si>
    <t>Material (DP)</t>
  </si>
  <si>
    <t>Projeto (DP)</t>
  </si>
  <si>
    <t>Soma dos Pesos</t>
  </si>
  <si>
    <t>Média Ponderada</t>
  </si>
  <si>
    <t>Elivelton (360)</t>
  </si>
  <si>
    <t>Fábio (360)</t>
  </si>
  <si>
    <t>Moisés (360)</t>
  </si>
  <si>
    <t>Gabriel T. (360)</t>
  </si>
  <si>
    <t>Gabriel M. (360)</t>
  </si>
  <si>
    <t>Hyan (360)</t>
  </si>
  <si>
    <t>Gustavo G. (360)</t>
  </si>
  <si>
    <t>Kauã (360)</t>
  </si>
  <si>
    <t>Gustavo P. (360)</t>
  </si>
  <si>
    <t>Enderson (360)</t>
  </si>
  <si>
    <t>Flávio 360)</t>
  </si>
  <si>
    <t>Ley (360)</t>
  </si>
  <si>
    <t>Élder (360)</t>
  </si>
  <si>
    <t>Material (360)</t>
  </si>
  <si>
    <t>Projeto (360)</t>
  </si>
  <si>
    <t>Elivelton (R$)</t>
  </si>
  <si>
    <t>Fábio (R$)</t>
  </si>
  <si>
    <t>Moisés (R$)</t>
  </si>
  <si>
    <t>Gabriel T. (R$)</t>
  </si>
  <si>
    <t>Gabriel M. (R$)</t>
  </si>
  <si>
    <t>Hyan (R$)</t>
  </si>
  <si>
    <t>Gustavo G. (R$)</t>
  </si>
  <si>
    <t>Kauã (R$)</t>
  </si>
  <si>
    <t>Gustavo P. (R$)</t>
  </si>
  <si>
    <t>Enderson (R$)</t>
  </si>
  <si>
    <t>Flávio (R$)</t>
  </si>
  <si>
    <t>Ley (R$)</t>
  </si>
  <si>
    <t>Élder (R$)</t>
  </si>
  <si>
    <t>Material (R$)</t>
  </si>
  <si>
    <t>Projeto (R$)</t>
  </si>
  <si>
    <t>Valor Final por obra (R$)</t>
  </si>
  <si>
    <t>Elivelton (Fq)</t>
  </si>
  <si>
    <t>Fábio (Fq)</t>
  </si>
  <si>
    <t>Moisés (Fq)</t>
  </si>
  <si>
    <t>Gabriel T. (Fq)</t>
  </si>
  <si>
    <t>Gabriel M. (Fq)</t>
  </si>
  <si>
    <t>Hyan (Fq)</t>
  </si>
  <si>
    <t>Gustavo G. (Fq)</t>
  </si>
  <si>
    <t>Kauã (Fq)</t>
  </si>
  <si>
    <t>Gustavo P. (Fq)</t>
  </si>
  <si>
    <t>Enderson (Fq)</t>
  </si>
  <si>
    <t>Flávio (Fq)</t>
  </si>
  <si>
    <t>Ley (Fq)</t>
  </si>
  <si>
    <t>Élder (Fq)</t>
  </si>
  <si>
    <t>Material (Fq)</t>
  </si>
  <si>
    <t>Projeto (Fq)</t>
  </si>
  <si>
    <t>x</t>
  </si>
  <si>
    <t>N/A</t>
  </si>
  <si>
    <t>-</t>
  </si>
  <si>
    <t>Março</t>
  </si>
  <si>
    <t>abril</t>
  </si>
  <si>
    <t>maio</t>
  </si>
  <si>
    <t>Penalizada</t>
  </si>
  <si>
    <t>X</t>
  </si>
  <si>
    <t>junho</t>
  </si>
  <si>
    <t>agosto</t>
  </si>
  <si>
    <t>setembro</t>
  </si>
  <si>
    <t>Agosto</t>
  </si>
  <si>
    <t xml:space="preserve">Colaborador </t>
  </si>
  <si>
    <t>janeiro</t>
  </si>
  <si>
    <t>Fevereiro</t>
  </si>
  <si>
    <t>Abril</t>
  </si>
  <si>
    <t>Maio</t>
  </si>
  <si>
    <t>Junho</t>
  </si>
  <si>
    <t>Julho</t>
  </si>
  <si>
    <t>Setembro</t>
  </si>
  <si>
    <t>Outubro/25</t>
  </si>
  <si>
    <t>Novembro/25</t>
  </si>
  <si>
    <t>Dezembro/25</t>
  </si>
  <si>
    <t>Janeiro/26</t>
  </si>
  <si>
    <t>Subtotal</t>
  </si>
  <si>
    <t>Total</t>
  </si>
  <si>
    <t>Média</t>
  </si>
  <si>
    <t>Custo Mensal E-sol</t>
  </si>
  <si>
    <t>Outubro</t>
  </si>
  <si>
    <t>Novembo</t>
  </si>
  <si>
    <t>Dezembo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</si>
</sst>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R$ -416]#,##0.00"/>
    <numFmt numFmtId="165" formatCode="0.0"/>
  </numFmts>
  <fonts count="24" x14ac:knownFonts="1">
    <font>
      <sz val="10"/>
      <color rgb="FF000000"/>
      <name val="Arial"/>
      <scheme val="minor"/>
    </font>
    <font>
      <b/>
      <sz val="9"/>
      <color theme="1"/>
      <name val="Arial"/>
      <scheme val="minor"/>
    </font>
    <font>
      <sz val="9"/>
      <color theme="1"/>
      <name val="Arial"/>
      <scheme val="minor"/>
    </font>
    <font>
      <sz val="6"/>
      <color theme="1"/>
      <name val="Arial"/>
      <scheme val="minor"/>
    </font>
    <font>
      <b/>
      <sz val="6"/>
      <color theme="1"/>
      <name val="Arial"/>
      <scheme val="minor"/>
    </font>
    <font>
      <b/>
      <sz val="7"/>
      <color theme="1"/>
      <name val="Arial"/>
      <scheme val="minor"/>
    </font>
    <font>
      <b/>
      <sz val="7"/>
      <color rgb="FFFFFFFF"/>
      <name val="Arial"/>
      <scheme val="minor"/>
    </font>
    <font>
      <sz val="9"/>
      <color rgb="FF000000"/>
      <name val="Arial"/>
      <scheme val="minor"/>
    </font>
    <font>
      <b/>
      <sz val="9"/>
      <color rgb="FF000000"/>
      <name val="Arial"/>
      <scheme val="minor"/>
    </font>
    <font>
      <sz val="9"/>
      <color rgb="FFB7B7B7"/>
      <name val="Arial"/>
      <scheme val="minor"/>
    </font>
    <font>
      <sz val="9"/>
      <color rgb="FF999999"/>
      <name val="Arial"/>
      <scheme val="minor"/>
    </font>
    <font>
      <sz val="9"/>
      <color rgb="FF0000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9"/>
      <color rgb="FFFF0000"/>
      <name val="Arial"/>
      <scheme val="minor"/>
    </font>
    <font>
      <sz val="10"/>
      <color rgb="FFFF0000"/>
      <name val="Arial"/>
      <scheme val="minor"/>
    </font>
    <font>
      <b/>
      <i/>
      <sz val="9"/>
      <color rgb="FF000000"/>
      <name val="Arial"/>
      <scheme val="minor"/>
    </font>
    <font>
      <b/>
      <sz val="10"/>
      <color rgb="FFFFFFFF"/>
      <name val="Arial"/>
      <scheme val="minor"/>
    </font>
    <font>
      <b/>
      <sz val="12"/>
      <color theme="1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2"/>
      <color rgb="FFFF0000"/>
      <name val="Arial"/>
      <scheme val="minor"/>
    </font>
    <font>
      <b/>
      <sz val="12"/>
      <color rgb="FFFFFFFF"/>
      <name val="Arial"/>
      <scheme val="minor"/>
    </font>
    <font>
      <b/>
      <sz val="14"/>
      <color rgb="FFFFFFFF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656E79"/>
        <bgColor rgb="FF656E79"/>
      </patternFill>
    </fill>
    <fill>
      <patternFill patternType="solid">
        <fgColor rgb="FFEBEFF1"/>
        <bgColor rgb="FFEBEFF1"/>
      </patternFill>
    </fill>
    <fill>
      <patternFill patternType="solid">
        <fgColor rgb="FFCCCCCC"/>
        <bgColor rgb="FFCCCCCC"/>
      </patternFill>
    </fill>
    <fill>
      <patternFill patternType="solid">
        <fgColor rgb="FF626E7A"/>
        <bgColor rgb="FF626E7A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656E79"/>
      </left>
      <right/>
      <top style="thin">
        <color rgb="FF656E79"/>
      </top>
      <bottom style="thin">
        <color rgb="FF656E79"/>
      </bottom>
      <diagonal/>
    </border>
    <border>
      <left/>
      <right/>
      <top style="thin">
        <color rgb="FF656E79"/>
      </top>
      <bottom style="thin">
        <color rgb="FF656E79"/>
      </bottom>
      <diagonal/>
    </border>
    <border>
      <left/>
      <right style="thin">
        <color rgb="FF656E79"/>
      </right>
      <top style="thin">
        <color rgb="FF656E79"/>
      </top>
      <bottom style="thin">
        <color rgb="FF656E79"/>
      </bottom>
      <diagonal/>
    </border>
    <border>
      <left style="thin">
        <color rgb="FF656E79"/>
      </left>
      <right style="thin">
        <color rgb="FF656E79"/>
      </right>
      <top style="thin">
        <color rgb="FF656E79"/>
      </top>
      <bottom style="thin">
        <color rgb="FF656E79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textRotation="90" wrapText="1"/>
    </xf>
    <xf numFmtId="0" fontId="3" fillId="0" borderId="1" xfId="0" applyFont="1" applyBorder="1" applyAlignment="1">
      <alignment horizontal="left" vertical="center" textRotation="90" wrapText="1"/>
    </xf>
    <xf numFmtId="0" fontId="3" fillId="2" borderId="1" xfId="0" applyFont="1" applyFill="1" applyBorder="1" applyAlignment="1">
      <alignment horizontal="left" vertical="center" textRotation="90" wrapText="1"/>
    </xf>
    <xf numFmtId="0" fontId="3" fillId="3" borderId="1" xfId="0" applyFont="1" applyFill="1" applyBorder="1" applyAlignment="1">
      <alignment horizontal="left" vertical="center" textRotation="90" wrapText="1"/>
    </xf>
    <xf numFmtId="49" fontId="4" fillId="0" borderId="2" xfId="0" applyNumberFormat="1" applyFont="1" applyBorder="1" applyAlignment="1">
      <alignment horizontal="center" vertical="center" textRotation="90" wrapText="1"/>
    </xf>
    <xf numFmtId="49" fontId="4" fillId="3" borderId="2" xfId="0" applyNumberFormat="1" applyFont="1" applyFill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left" vertical="center" textRotation="90" wrapText="1"/>
    </xf>
    <xf numFmtId="0" fontId="4" fillId="0" borderId="4" xfId="0" applyFont="1" applyBorder="1" applyAlignment="1">
      <alignment horizontal="left" vertical="center" textRotation="90"/>
    </xf>
    <xf numFmtId="0" fontId="4" fillId="0" borderId="3" xfId="0" applyFont="1" applyBorder="1" applyAlignment="1">
      <alignment horizontal="left" vertical="center" textRotation="90"/>
    </xf>
    <xf numFmtId="0" fontId="4" fillId="0" borderId="1" xfId="0" applyFont="1" applyBorder="1" applyAlignment="1">
      <alignment horizontal="left" vertical="center" textRotation="90"/>
    </xf>
    <xf numFmtId="0" fontId="4" fillId="0" borderId="2" xfId="0" applyFont="1" applyBorder="1" applyAlignment="1">
      <alignment horizontal="left" vertical="center" textRotation="90"/>
    </xf>
    <xf numFmtId="0" fontId="4" fillId="0" borderId="0" xfId="0" applyFont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left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10" fontId="7" fillId="0" borderId="7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textRotation="90" wrapText="1"/>
    </xf>
    <xf numFmtId="164" fontId="11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left" vertical="center"/>
    </xf>
    <xf numFmtId="165" fontId="10" fillId="4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4" fontId="7" fillId="5" borderId="8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4" fontId="7" fillId="5" borderId="10" xfId="0" applyNumberFormat="1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vertical="center"/>
    </xf>
    <xf numFmtId="0" fontId="13" fillId="7" borderId="11" xfId="0" applyFont="1" applyFill="1" applyBorder="1" applyAlignment="1">
      <alignment horizontal="left" vertical="center"/>
    </xf>
    <xf numFmtId="0" fontId="13" fillId="7" borderId="12" xfId="0" applyFont="1" applyFill="1" applyBorder="1" applyAlignment="1">
      <alignment horizontal="center" vertical="center"/>
    </xf>
    <xf numFmtId="0" fontId="17" fillId="7" borderId="12" xfId="0" quotePrefix="1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164" fontId="19" fillId="0" borderId="14" xfId="0" applyNumberFormat="1" applyFont="1" applyBorder="1" applyAlignment="1">
      <alignment horizontal="center" vertical="center"/>
    </xf>
    <xf numFmtId="164" fontId="19" fillId="8" borderId="14" xfId="0" applyNumberFormat="1" applyFont="1" applyFill="1" applyBorder="1" applyAlignment="1">
      <alignment horizontal="center" vertical="center"/>
    </xf>
    <xf numFmtId="164" fontId="18" fillId="9" borderId="14" xfId="0" applyNumberFormat="1" applyFont="1" applyFill="1" applyBorder="1" applyAlignment="1">
      <alignment horizontal="center" vertical="center"/>
    </xf>
    <xf numFmtId="49" fontId="20" fillId="0" borderId="14" xfId="0" applyNumberFormat="1" applyFont="1" applyBorder="1" applyAlignment="1">
      <alignment vertical="center"/>
    </xf>
    <xf numFmtId="164" fontId="21" fillId="9" borderId="14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vertical="center"/>
    </xf>
    <xf numFmtId="0" fontId="22" fillId="10" borderId="14" xfId="0" applyFont="1" applyFill="1" applyBorder="1" applyAlignment="1">
      <alignment horizontal="center" vertical="center"/>
    </xf>
    <xf numFmtId="164" fontId="23" fillId="10" borderId="14" xfId="0" applyNumberFormat="1" applyFont="1" applyFill="1" applyBorder="1" applyAlignment="1">
      <alignment horizontal="center" vertical="center"/>
    </xf>
    <xf numFmtId="0" fontId="23" fillId="10" borderId="14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</cellXfs>
  <cellStyles count="1">
    <cellStyle name="Normal" xfId="0" builtinId="0"/>
  </cellStyles>
  <dxfs count="5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D8DADD"/>
          <bgColor rgb="FFD8DAD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6E79"/>
          <bgColor rgb="FF656E7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D8DADD"/>
          <bgColor rgb="FFD8DAD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6E79"/>
          <bgColor rgb="FF656E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6E79"/>
          <bgColor rgb="FF656E7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6E79"/>
          <bgColor rgb="FF656E7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9">
    <tableStyle name="Memória Cálculo E-Sol-style" pivot="0" count="4" xr9:uid="{00000000-0011-0000-FFFF-FFFF00000000}">
      <tableStyleElement type="wholeTable" size="0" dxfId="54"/>
      <tableStyleElement type="headerRow" dxfId="57"/>
      <tableStyleElement type="firstRowStripe" dxfId="56"/>
      <tableStyleElement type="secondRowStripe" dxfId="55"/>
    </tableStyle>
    <tableStyle name="Memória Cálculo E-sol 2026-style" pivot="0" count="4" xr9:uid="{00000000-0011-0000-FFFF-FFFF01000000}">
      <tableStyleElement type="wholeTable" size="0" dxfId="50"/>
      <tableStyleElement type="headerRow" dxfId="53"/>
      <tableStyleElement type="firstRowStripe" dxfId="52"/>
      <tableStyleElement type="secondRowStripe" dxfId="51"/>
    </tableStyle>
    <tableStyle name="Premiação 2025 E-Sol-style" pivot="0" count="4" xr9:uid="{00000000-0011-0000-FFFF-FFFF02000000}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Premiação 2025 E-Sol-style 2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Premiação 2025 E-Sol-style 3" pivot="0" count="2" xr9:uid="{00000000-0011-0000-FFFF-FFFF04000000}">
      <tableStyleElement type="firstRowStripe" dxfId="42"/>
      <tableStyleElement type="secondRowStripe" dxfId="41"/>
    </tableStyle>
    <tableStyle name="Premiação 2025 E-Sol-style 4" pivot="0" count="2" xr9:uid="{00000000-0011-0000-FFFF-FFFF05000000}">
      <tableStyleElement type="firstRowStripe" dxfId="40"/>
      <tableStyleElement type="secondRowStripe" dxfId="39"/>
    </tableStyle>
    <tableStyle name="Premiação 2026 E-Sol-style" pivot="0" count="4" xr9:uid="{00000000-0011-0000-FFFF-FFFF06000000}">
      <tableStyleElement type="wholeTable" size="0" dxfId="35"/>
      <tableStyleElement type="headerRow" dxfId="38"/>
      <tableStyleElement type="firstRowStripe" dxfId="37"/>
      <tableStyleElement type="secondRowStripe" dxfId="36"/>
    </tableStyle>
    <tableStyle name="Premiação 2026 E-Sol-style 2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Premiação 2026 E-Sol-style 3" pivot="0" count="2" xr9:uid="{00000000-0011-0000-FFFF-FFFF08000000}">
      <tableStyleElement type="firstRowStripe" dxfId="31"/>
      <tableStyleElement type="secondRowStripe" dxfId="30"/>
    </tableStyle>
    <tableStyle name="Premiação 2026 E-Sol-style 4" pivot="0" count="2" xr9:uid="{00000000-0011-0000-FFFF-FFFF09000000}">
      <tableStyleElement type="firstRowStripe" dxfId="29"/>
      <tableStyleElement type="secondRowStripe" dxfId="28"/>
    </tableStyle>
    <tableStyle name="Memória Cálculo Elex-style" pivot="0" count="4" xr9:uid="{00000000-0011-0000-FFFF-FFFF0A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Premiação 2025 Elex-style" pivot="0" count="5" xr9:uid="{00000000-0011-0000-FFFF-FFFF0B000000}">
      <tableStyleElement type="wholeTable" size="0" dxfId="19"/>
      <tableStyleElement type="headerRow" dxfId="23"/>
      <tableStyleElement type="totalRow" dxfId="20"/>
      <tableStyleElement type="firstRowStripe" dxfId="22"/>
      <tableStyleElement type="secondRowStripe" dxfId="21"/>
    </tableStyle>
    <tableStyle name="Premiação 2025 Elex-style 2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Premiação 2025 Elex-style 3" pivot="0" count="2" xr9:uid="{00000000-0011-0000-FFFF-FFFF0D000000}">
      <tableStyleElement type="firstRowStripe" dxfId="15"/>
      <tableStyleElement type="secondRowStripe" dxfId="14"/>
    </tableStyle>
    <tableStyle name="Premiação 2025 Elex-style 4" pivot="0" count="2" xr9:uid="{00000000-0011-0000-FFFF-FFFF0E000000}">
      <tableStyleElement type="firstRowStripe" dxfId="13"/>
      <tableStyleElement type="secondRowStripe" dxfId="12"/>
    </tableStyle>
    <tableStyle name="Valor Comissão (E-SOL + ELEX)-style" pivot="0" count="5" xr9:uid="{00000000-0011-0000-FFFF-FFFF0F000000}">
      <tableStyleElement type="wholeTable" size="0" dxfId="7"/>
      <tableStyleElement type="headerRow" dxfId="11"/>
      <tableStyleElement type="totalRow" dxfId="8"/>
      <tableStyleElement type="firstRowStripe" dxfId="10"/>
      <tableStyleElement type="secondRowStripe" dxfId="9"/>
    </tableStyle>
    <tableStyle name="Valor Comissão (E-SOL + ELEX)-style 2" pivot="0" count="3" xr9:uid="{00000000-0011-0000-FFFF-FFFF10000000}">
      <tableStyleElement type="headerRow" dxfId="6"/>
      <tableStyleElement type="firstRowStripe" dxfId="5"/>
      <tableStyleElement type="secondRowStripe" dxfId="4"/>
    </tableStyle>
    <tableStyle name="Valor Comissão (E-SOL + ELEX)-style 3" pivot="0" count="2" xr9:uid="{00000000-0011-0000-FFFF-FFFF11000000}">
      <tableStyleElement type="firstRowStripe" dxfId="3"/>
      <tableStyleElement type="secondRowStripe" dxfId="2"/>
    </tableStyle>
    <tableStyle name="Valor Comissão (E-SOL + ELEX)-style 4" pivot="0" count="2" xr9:uid="{00000000-0011-0000-FFFF-FFFF1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CM1000">
  <autoFilter ref="A1:CM1000" xr:uid="{00000000-0009-0000-0100-000001000000}"/>
  <tableColumns count="91">
    <tableColumn id="1" xr3:uid="{00000000-0010-0000-0000-000001000000}" name="Projeto"/>
    <tableColumn id="2" xr3:uid="{00000000-0010-0000-0000-000002000000}" name="Cliente"/>
    <tableColumn id="3" xr3:uid="{00000000-0010-0000-0000-000003000000}" name="Obra paga"/>
    <tableColumn id="4" xr3:uid="{00000000-0010-0000-0000-000004000000}" name="Data Término"/>
    <tableColumn id="5" xr3:uid="{00000000-0010-0000-0000-000005000000}" name="Mês Pagamento"/>
    <tableColumn id="6" xr3:uid="{00000000-0010-0000-0000-000006000000}" name="Qtd Módulos"/>
    <tableColumn id="7" xr3:uid="{00000000-0010-0000-0000-000007000000}" name="Potência Módulos"/>
    <tableColumn id="8" xr3:uid="{00000000-0010-0000-0000-000008000000}" name="Potência Usina (kWp)"/>
    <tableColumn id="9" xr3:uid="{00000000-0010-0000-0000-000009000000}" name="Valor por Obra (R$)"/>
    <tableColumn id="10" xr3:uid="{00000000-0010-0000-0000-00000A000000}" name="Nota da Obra"/>
    <tableColumn id="11" xr3:uid="{00000000-0010-0000-0000-00000B000000}" name="Prejuízo/Remoção da Premiação"/>
    <tableColumn id="12" xr3:uid="{00000000-0010-0000-0000-00000C000000}" name="Valor corrigido por obra (R$)"/>
    <tableColumn id="13" xr3:uid="{00000000-0010-0000-0000-00000D000000}" name="Elivelton (P)"/>
    <tableColumn id="14" xr3:uid="{00000000-0010-0000-0000-00000E000000}" name="Fábio (P)"/>
    <tableColumn id="15" xr3:uid="{00000000-0010-0000-0000-00000F000000}" name="Moisés (P)"/>
    <tableColumn id="16" xr3:uid="{00000000-0010-0000-0000-000010000000}" name="Gabriel T. (P)"/>
    <tableColumn id="17" xr3:uid="{00000000-0010-0000-0000-000011000000}" name="Gabriel M. (P)"/>
    <tableColumn id="18" xr3:uid="{00000000-0010-0000-0000-000012000000}" name="Hyan (P)"/>
    <tableColumn id="19" xr3:uid="{00000000-0010-0000-0000-000013000000}" name="Gustavo G. (P)"/>
    <tableColumn id="20" xr3:uid="{00000000-0010-0000-0000-000014000000}" name="Kauã (P)"/>
    <tableColumn id="21" xr3:uid="{00000000-0010-0000-0000-000015000000}" name="Gustavo P. (P)"/>
    <tableColumn id="22" xr3:uid="{00000000-0010-0000-0000-000016000000}" name="Enderson (P)"/>
    <tableColumn id="23" xr3:uid="{00000000-0010-0000-0000-000017000000}" name="Flávio (P)"/>
    <tableColumn id="24" xr3:uid="{00000000-0010-0000-0000-000018000000}" name="Ley (P)"/>
    <tableColumn id="25" xr3:uid="{00000000-0010-0000-0000-000019000000}" name="Élder (P)"/>
    <tableColumn id="26" xr3:uid="{00000000-0010-0000-0000-00001A000000}" name="Material (P)"/>
    <tableColumn id="27" xr3:uid="{00000000-0010-0000-0000-00001B000000}" name="Projeto (P)"/>
    <tableColumn id="28" xr3:uid="{00000000-0010-0000-0000-00001C000000}" name="Nº de Participantes"/>
    <tableColumn id="29" xr3:uid="{00000000-0010-0000-0000-00001D000000}" name="Elivelton (DP)"/>
    <tableColumn id="30" xr3:uid="{00000000-0010-0000-0000-00001E000000}" name="Fábio (DP)"/>
    <tableColumn id="31" xr3:uid="{00000000-0010-0000-0000-00001F000000}" name="Moisés (DP)"/>
    <tableColumn id="32" xr3:uid="{00000000-0010-0000-0000-000020000000}" name="Gabriel T. (DP)"/>
    <tableColumn id="33" xr3:uid="{00000000-0010-0000-0000-000021000000}" name="Gabriel M. (DP)"/>
    <tableColumn id="34" xr3:uid="{00000000-0010-0000-0000-000022000000}" name="Hyan (DP)"/>
    <tableColumn id="35" xr3:uid="{00000000-0010-0000-0000-000023000000}" name="Gustavo G. (DP)"/>
    <tableColumn id="36" xr3:uid="{00000000-0010-0000-0000-000024000000}" name="Kauã (DP)"/>
    <tableColumn id="37" xr3:uid="{00000000-0010-0000-0000-000025000000}" name="Gustavo P. (DP)"/>
    <tableColumn id="38" xr3:uid="{00000000-0010-0000-0000-000026000000}" name="Enderson (DP)"/>
    <tableColumn id="39" xr3:uid="{00000000-0010-0000-0000-000027000000}" name="Flávio (DP)"/>
    <tableColumn id="40" xr3:uid="{00000000-0010-0000-0000-000028000000}" name="Ley (DP)"/>
    <tableColumn id="41" xr3:uid="{00000000-0010-0000-0000-000029000000}" name="Élder (DP)"/>
    <tableColumn id="42" xr3:uid="{00000000-0010-0000-0000-00002A000000}" name="Material (DP)"/>
    <tableColumn id="43" xr3:uid="{00000000-0010-0000-0000-00002B000000}" name="Projeto (DP)"/>
    <tableColumn id="44" xr3:uid="{00000000-0010-0000-0000-00002C000000}" name="Soma dos Pesos"/>
    <tableColumn id="45" xr3:uid="{00000000-0010-0000-0000-00002D000000}" name="Média Ponderada"/>
    <tableColumn id="46" xr3:uid="{00000000-0010-0000-0000-00002E000000}" name="Elivelton (360)"/>
    <tableColumn id="47" xr3:uid="{00000000-0010-0000-0000-00002F000000}" name="Fábio (360)"/>
    <tableColumn id="48" xr3:uid="{00000000-0010-0000-0000-000030000000}" name="Moisés (360)"/>
    <tableColumn id="49" xr3:uid="{00000000-0010-0000-0000-000031000000}" name="Gabriel T. (360)"/>
    <tableColumn id="50" xr3:uid="{00000000-0010-0000-0000-000032000000}" name="Gabriel M. (360)"/>
    <tableColumn id="51" xr3:uid="{00000000-0010-0000-0000-000033000000}" name="Hyan (360)"/>
    <tableColumn id="52" xr3:uid="{00000000-0010-0000-0000-000034000000}" name="Gustavo G. (360)"/>
    <tableColumn id="53" xr3:uid="{00000000-0010-0000-0000-000035000000}" name="Kauã (360)"/>
    <tableColumn id="54" xr3:uid="{00000000-0010-0000-0000-000036000000}" name="Gustavo P. (360)"/>
    <tableColumn id="55" xr3:uid="{00000000-0010-0000-0000-000037000000}" name="Enderson (360)"/>
    <tableColumn id="56" xr3:uid="{00000000-0010-0000-0000-000038000000}" name="Flávio 360)"/>
    <tableColumn id="57" xr3:uid="{00000000-0010-0000-0000-000039000000}" name="Ley (360)"/>
    <tableColumn id="58" xr3:uid="{00000000-0010-0000-0000-00003A000000}" name="Élder (360)"/>
    <tableColumn id="59" xr3:uid="{00000000-0010-0000-0000-00003B000000}" name="Material (360)"/>
    <tableColumn id="60" xr3:uid="{00000000-0010-0000-0000-00003C000000}" name="Projeto (360)"/>
    <tableColumn id="61" xr3:uid="{00000000-0010-0000-0000-00003D000000}" name="Elivelton (R$)"/>
    <tableColumn id="62" xr3:uid="{00000000-0010-0000-0000-00003E000000}" name="Fábio (R$)"/>
    <tableColumn id="63" xr3:uid="{00000000-0010-0000-0000-00003F000000}" name="Moisés (R$)"/>
    <tableColumn id="64" xr3:uid="{00000000-0010-0000-0000-000040000000}" name="Gabriel T. (R$)"/>
    <tableColumn id="65" xr3:uid="{00000000-0010-0000-0000-000041000000}" name="Gabriel M. (R$)"/>
    <tableColumn id="66" xr3:uid="{00000000-0010-0000-0000-000042000000}" name="Hyan (R$)"/>
    <tableColumn id="67" xr3:uid="{00000000-0010-0000-0000-000043000000}" name="Gustavo G. (R$)"/>
    <tableColumn id="68" xr3:uid="{00000000-0010-0000-0000-000044000000}" name="Kauã (R$)"/>
    <tableColumn id="69" xr3:uid="{00000000-0010-0000-0000-000045000000}" name="Gustavo P. (R$)"/>
    <tableColumn id="70" xr3:uid="{00000000-0010-0000-0000-000046000000}" name="Enderson (R$)"/>
    <tableColumn id="71" xr3:uid="{00000000-0010-0000-0000-000047000000}" name="Flávio (R$)"/>
    <tableColumn id="72" xr3:uid="{00000000-0010-0000-0000-000048000000}" name="Ley (R$)"/>
    <tableColumn id="73" xr3:uid="{00000000-0010-0000-0000-000049000000}" name="Élder (R$)"/>
    <tableColumn id="74" xr3:uid="{00000000-0010-0000-0000-00004A000000}" name="Material (R$)"/>
    <tableColumn id="75" xr3:uid="{00000000-0010-0000-0000-00004B000000}" name="Projeto (R$)"/>
    <tableColumn id="76" xr3:uid="{00000000-0010-0000-0000-00004C000000}" name="Valor Final por obra (R$)"/>
    <tableColumn id="77" xr3:uid="{00000000-0010-0000-0000-00004D000000}" name="Elivelton (Fq)"/>
    <tableColumn id="78" xr3:uid="{00000000-0010-0000-0000-00004E000000}" name="Fábio (Fq)"/>
    <tableColumn id="79" xr3:uid="{00000000-0010-0000-0000-00004F000000}" name="Moisés (Fq)"/>
    <tableColumn id="80" xr3:uid="{00000000-0010-0000-0000-000050000000}" name="Gabriel T. (Fq)"/>
    <tableColumn id="81" xr3:uid="{00000000-0010-0000-0000-000051000000}" name="Gabriel M. (Fq)"/>
    <tableColumn id="82" xr3:uid="{00000000-0010-0000-0000-000052000000}" name="Hyan (Fq)"/>
    <tableColumn id="83" xr3:uid="{00000000-0010-0000-0000-000053000000}" name="Gustavo G. (Fq)"/>
    <tableColumn id="84" xr3:uid="{00000000-0010-0000-0000-000054000000}" name="Kauã (Fq)"/>
    <tableColumn id="85" xr3:uid="{00000000-0010-0000-0000-000055000000}" name="Gustavo P. (Fq)"/>
    <tableColumn id="86" xr3:uid="{00000000-0010-0000-0000-000056000000}" name="Enderson (Fq)"/>
    <tableColumn id="87" xr3:uid="{00000000-0010-0000-0000-000057000000}" name="Flávio (Fq)"/>
    <tableColumn id="88" xr3:uid="{00000000-0010-0000-0000-000058000000}" name="Ley (Fq)"/>
    <tableColumn id="89" xr3:uid="{00000000-0010-0000-0000-000059000000}" name="Élder (Fq)"/>
    <tableColumn id="90" xr3:uid="{00000000-0010-0000-0000-00005A000000}" name="Material (Fq)"/>
    <tableColumn id="91" xr3:uid="{00000000-0010-0000-0000-00005B000000}" name="Projeto (Fq)"/>
  </tableColumns>
  <tableStyleInfo name="Memória Cálculo E-So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2" displayName="Tabela_2" ref="A1:CM997">
  <autoFilter ref="A1:CM997" xr:uid="{00000000-0009-0000-0100-000002000000}"/>
  <tableColumns count="91">
    <tableColumn id="1" xr3:uid="{00000000-0010-0000-0100-000001000000}" name="Projeto"/>
    <tableColumn id="2" xr3:uid="{00000000-0010-0000-0100-000002000000}" name="Cliente"/>
    <tableColumn id="3" xr3:uid="{00000000-0010-0000-0100-000003000000}" name="Obra paga"/>
    <tableColumn id="4" xr3:uid="{00000000-0010-0000-0100-000004000000}" name="Data Término"/>
    <tableColumn id="5" xr3:uid="{00000000-0010-0000-0100-000005000000}" name="Mês Pagamento"/>
    <tableColumn id="6" xr3:uid="{00000000-0010-0000-0100-000006000000}" name="Qtd Módulos"/>
    <tableColumn id="7" xr3:uid="{00000000-0010-0000-0100-000007000000}" name="Potência Módulos"/>
    <tableColumn id="8" xr3:uid="{00000000-0010-0000-0100-000008000000}" name="Potência Usina (kWp)"/>
    <tableColumn id="9" xr3:uid="{00000000-0010-0000-0100-000009000000}" name="Valor por Obra (R$)"/>
    <tableColumn id="10" xr3:uid="{00000000-0010-0000-0100-00000A000000}" name="Nota da Obra"/>
    <tableColumn id="11" xr3:uid="{00000000-0010-0000-0100-00000B000000}" name="Prejuízo/Remoção da Premiação"/>
    <tableColumn id="12" xr3:uid="{00000000-0010-0000-0100-00000C000000}" name="Valor corrigido por obra (R$)"/>
    <tableColumn id="13" xr3:uid="{00000000-0010-0000-0100-00000D000000}" name="Elivelton (P)"/>
    <tableColumn id="14" xr3:uid="{00000000-0010-0000-0100-00000E000000}" name="Fábio (P)"/>
    <tableColumn id="15" xr3:uid="{00000000-0010-0000-0100-00000F000000}" name="Moisés (P)"/>
    <tableColumn id="16" xr3:uid="{00000000-0010-0000-0100-000010000000}" name="Gabriel T. (P)"/>
    <tableColumn id="17" xr3:uid="{00000000-0010-0000-0100-000011000000}" name="Gabriel M. (P)"/>
    <tableColumn id="18" xr3:uid="{00000000-0010-0000-0100-000012000000}" name="Hyan (P)"/>
    <tableColumn id="19" xr3:uid="{00000000-0010-0000-0100-000013000000}" name="Gustavo G. (P)"/>
    <tableColumn id="20" xr3:uid="{00000000-0010-0000-0100-000014000000}" name="Kauã (P)"/>
    <tableColumn id="21" xr3:uid="{00000000-0010-0000-0100-000015000000}" name="Gustavo P. (P)"/>
    <tableColumn id="22" xr3:uid="{00000000-0010-0000-0100-000016000000}" name="Enderson (P)"/>
    <tableColumn id="23" xr3:uid="{00000000-0010-0000-0100-000017000000}" name="Flávio (P)"/>
    <tableColumn id="24" xr3:uid="{00000000-0010-0000-0100-000018000000}" name="Ley (P)"/>
    <tableColumn id="25" xr3:uid="{00000000-0010-0000-0100-000019000000}" name="Élder (P)"/>
    <tableColumn id="26" xr3:uid="{00000000-0010-0000-0100-00001A000000}" name="Material (P)"/>
    <tableColumn id="27" xr3:uid="{00000000-0010-0000-0100-00001B000000}" name="Projeto (P)"/>
    <tableColumn id="28" xr3:uid="{00000000-0010-0000-0100-00001C000000}" name="Nº de Participantes"/>
    <tableColumn id="29" xr3:uid="{00000000-0010-0000-0100-00001D000000}" name="Elivelton (DP)"/>
    <tableColumn id="30" xr3:uid="{00000000-0010-0000-0100-00001E000000}" name="Fábio (DP)"/>
    <tableColumn id="31" xr3:uid="{00000000-0010-0000-0100-00001F000000}" name="Moisés (DP)"/>
    <tableColumn id="32" xr3:uid="{00000000-0010-0000-0100-000020000000}" name="Gabriel T. (DP)"/>
    <tableColumn id="33" xr3:uid="{00000000-0010-0000-0100-000021000000}" name="Gabriel M. (DP)"/>
    <tableColumn id="34" xr3:uid="{00000000-0010-0000-0100-000022000000}" name="Hyan (DP)"/>
    <tableColumn id="35" xr3:uid="{00000000-0010-0000-0100-000023000000}" name="Gustavo G. (DP)"/>
    <tableColumn id="36" xr3:uid="{00000000-0010-0000-0100-000024000000}" name="Kauã (DP)"/>
    <tableColumn id="37" xr3:uid="{00000000-0010-0000-0100-000025000000}" name="Gustavo P. (DP)"/>
    <tableColumn id="38" xr3:uid="{00000000-0010-0000-0100-000026000000}" name="Enderson (DP)"/>
    <tableColumn id="39" xr3:uid="{00000000-0010-0000-0100-000027000000}" name="Flávio (DP)"/>
    <tableColumn id="40" xr3:uid="{00000000-0010-0000-0100-000028000000}" name="Ley (DP)"/>
    <tableColumn id="41" xr3:uid="{00000000-0010-0000-0100-000029000000}" name="Élder (DP)"/>
    <tableColumn id="42" xr3:uid="{00000000-0010-0000-0100-00002A000000}" name="Material (DP)"/>
    <tableColumn id="43" xr3:uid="{00000000-0010-0000-0100-00002B000000}" name="Projeto (DP)"/>
    <tableColumn id="44" xr3:uid="{00000000-0010-0000-0100-00002C000000}" name="Soma dos Pesos"/>
    <tableColumn id="45" xr3:uid="{00000000-0010-0000-0100-00002D000000}" name="Média Ponderada"/>
    <tableColumn id="46" xr3:uid="{00000000-0010-0000-0100-00002E000000}" name="Elivelton (360)"/>
    <tableColumn id="47" xr3:uid="{00000000-0010-0000-0100-00002F000000}" name="Fábio (360)"/>
    <tableColumn id="48" xr3:uid="{00000000-0010-0000-0100-000030000000}" name="Moisés (360)"/>
    <tableColumn id="49" xr3:uid="{00000000-0010-0000-0100-000031000000}" name="Gabriel T. (360)"/>
    <tableColumn id="50" xr3:uid="{00000000-0010-0000-0100-000032000000}" name="Gabriel M. (360)"/>
    <tableColumn id="51" xr3:uid="{00000000-0010-0000-0100-000033000000}" name="Hyan (360)"/>
    <tableColumn id="52" xr3:uid="{00000000-0010-0000-0100-000034000000}" name="Gustavo G. (360)"/>
    <tableColumn id="53" xr3:uid="{00000000-0010-0000-0100-000035000000}" name="Kauã (360)"/>
    <tableColumn id="54" xr3:uid="{00000000-0010-0000-0100-000036000000}" name="Gustavo P. (360)"/>
    <tableColumn id="55" xr3:uid="{00000000-0010-0000-0100-000037000000}" name="Enderson (360)"/>
    <tableColumn id="56" xr3:uid="{00000000-0010-0000-0100-000038000000}" name="Flávio 360)"/>
    <tableColumn id="57" xr3:uid="{00000000-0010-0000-0100-000039000000}" name="Ley (360)"/>
    <tableColumn id="58" xr3:uid="{00000000-0010-0000-0100-00003A000000}" name="Élder (360)"/>
    <tableColumn id="59" xr3:uid="{00000000-0010-0000-0100-00003B000000}" name="Material (360)"/>
    <tableColumn id="60" xr3:uid="{00000000-0010-0000-0100-00003C000000}" name="Projeto (360)"/>
    <tableColumn id="61" xr3:uid="{00000000-0010-0000-0100-00003D000000}" name="Elivelton (R$)"/>
    <tableColumn id="62" xr3:uid="{00000000-0010-0000-0100-00003E000000}" name="Fábio (R$)"/>
    <tableColumn id="63" xr3:uid="{00000000-0010-0000-0100-00003F000000}" name="Moisés (R$)"/>
    <tableColumn id="64" xr3:uid="{00000000-0010-0000-0100-000040000000}" name="Gabriel T. (R$)"/>
    <tableColumn id="65" xr3:uid="{00000000-0010-0000-0100-000041000000}" name="Gabriel M. (R$)"/>
    <tableColumn id="66" xr3:uid="{00000000-0010-0000-0100-000042000000}" name="Hyan (R$)"/>
    <tableColumn id="67" xr3:uid="{00000000-0010-0000-0100-000043000000}" name="Gustavo G. (R$)"/>
    <tableColumn id="68" xr3:uid="{00000000-0010-0000-0100-000044000000}" name="Kauã (R$)"/>
    <tableColumn id="69" xr3:uid="{00000000-0010-0000-0100-000045000000}" name="Gustavo P. (R$)"/>
    <tableColumn id="70" xr3:uid="{00000000-0010-0000-0100-000046000000}" name="Enderson (R$)"/>
    <tableColumn id="71" xr3:uid="{00000000-0010-0000-0100-000047000000}" name="Flávio (R$)"/>
    <tableColumn id="72" xr3:uid="{00000000-0010-0000-0100-000048000000}" name="Ley (R$)"/>
    <tableColumn id="73" xr3:uid="{00000000-0010-0000-0100-000049000000}" name="Élder (R$)"/>
    <tableColumn id="74" xr3:uid="{00000000-0010-0000-0100-00004A000000}" name="Material (R$)"/>
    <tableColumn id="75" xr3:uid="{00000000-0010-0000-0100-00004B000000}" name="Projeto (R$)"/>
    <tableColumn id="76" xr3:uid="{00000000-0010-0000-0100-00004C000000}" name="Valor Final por obra (R$)"/>
    <tableColumn id="77" xr3:uid="{00000000-0010-0000-0100-00004D000000}" name="Elivelton (Fq)"/>
    <tableColumn id="78" xr3:uid="{00000000-0010-0000-0100-00004E000000}" name="Fábio (Fq)"/>
    <tableColumn id="79" xr3:uid="{00000000-0010-0000-0100-00004F000000}" name="Moisés (Fq)"/>
    <tableColumn id="80" xr3:uid="{00000000-0010-0000-0100-000050000000}" name="Gabriel T. (Fq)"/>
    <tableColumn id="81" xr3:uid="{00000000-0010-0000-0100-000051000000}" name="Gabriel M. (Fq)"/>
    <tableColumn id="82" xr3:uid="{00000000-0010-0000-0100-000052000000}" name="Hyan (Fq)"/>
    <tableColumn id="83" xr3:uid="{00000000-0010-0000-0100-000053000000}" name="Gustavo G. (Fq)"/>
    <tableColumn id="84" xr3:uid="{00000000-0010-0000-0100-000054000000}" name="Kauã (Fq)"/>
    <tableColumn id="85" xr3:uid="{00000000-0010-0000-0100-000055000000}" name="Gustavo P. (Fq)"/>
    <tableColumn id="86" xr3:uid="{00000000-0010-0000-0100-000056000000}" name="Enderson (Fq)"/>
    <tableColumn id="87" xr3:uid="{00000000-0010-0000-0100-000057000000}" name="Flávio (Fq)"/>
    <tableColumn id="88" xr3:uid="{00000000-0010-0000-0100-000058000000}" name="Ley (Fq)"/>
    <tableColumn id="89" xr3:uid="{00000000-0010-0000-0100-000059000000}" name="Élder (Fq)"/>
    <tableColumn id="90" xr3:uid="{00000000-0010-0000-0100-00005A000000}" name="Material (Fq)"/>
    <tableColumn id="91" xr3:uid="{00000000-0010-0000-0100-00005B000000}" name="Projeto (Fq)"/>
  </tableColumns>
  <tableStyleInfo name="Memória Cálculo E-sol 2026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nificação_2025_Esol" displayName="Bonificação_2025_Esol" ref="A1:M16">
  <tableColumns count="13">
    <tableColumn id="1" xr3:uid="{00000000-0010-0000-0200-000001000000}" name="Colaborador "/>
    <tableColumn id="2" xr3:uid="{00000000-0010-0000-0200-000002000000}" name="janeiro"/>
    <tableColumn id="3" xr3:uid="{00000000-0010-0000-0200-000003000000}" name="Fevereiro"/>
    <tableColumn id="4" xr3:uid="{00000000-0010-0000-0200-000004000000}" name="Março"/>
    <tableColumn id="5" xr3:uid="{00000000-0010-0000-0200-000005000000}" name="Abril"/>
    <tableColumn id="6" xr3:uid="{00000000-0010-0000-0200-000006000000}" name="Maio"/>
    <tableColumn id="7" xr3:uid="{00000000-0010-0000-0200-000007000000}" name="Junho"/>
    <tableColumn id="8" xr3:uid="{00000000-0010-0000-0200-000008000000}" name="Julho"/>
    <tableColumn id="9" xr3:uid="{00000000-0010-0000-0200-000009000000}" name="Agosto"/>
    <tableColumn id="10" xr3:uid="{00000000-0010-0000-0200-00000A000000}" name="Setembro"/>
    <tableColumn id="11" xr3:uid="{00000000-0010-0000-0200-00000B000000}" name="Outubro/25"/>
    <tableColumn id="12" xr3:uid="{00000000-0010-0000-0200-00000C000000}" name="Novembro/25"/>
    <tableColumn id="13" xr3:uid="{00000000-0010-0000-0200-00000D000000}" name="Dezembro/25"/>
  </tableColumns>
  <tableStyleInfo name="Premiação 2025 E-Sol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N2:Q16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Premiação 2025 E-Sol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2" displayName="Table_2" ref="A17" headerRowCount="0">
  <tableColumns count="1">
    <tableColumn id="1" xr3:uid="{00000000-0010-0000-0400-000001000000}" name="Column1"/>
  </tableColumns>
  <tableStyleInfo name="Premiação 2025 E-Sol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3" displayName="Table_3" ref="B17:Q17" headerRowCount="0">
  <tableColumns count="16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</tableColumns>
  <tableStyleInfo name="Premiação 2025 E-Sol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onificação_2025_Esol_2026" displayName="Bonificação_2025_Esol_2026" ref="A1:M16">
  <tableColumns count="13">
    <tableColumn id="1" xr3:uid="{00000000-0010-0000-0600-000001000000}" name="Colaborador "/>
    <tableColumn id="2" xr3:uid="{00000000-0010-0000-0600-000002000000}" name="janeiro"/>
    <tableColumn id="3" xr3:uid="{00000000-0010-0000-0600-000003000000}" name="Fevereiro"/>
    <tableColumn id="4" xr3:uid="{00000000-0010-0000-0600-000004000000}" name="Março"/>
    <tableColumn id="5" xr3:uid="{00000000-0010-0000-0600-000005000000}" name="Abril"/>
    <tableColumn id="6" xr3:uid="{00000000-0010-0000-0600-000006000000}" name="Maio"/>
    <tableColumn id="7" xr3:uid="{00000000-0010-0000-0600-000007000000}" name="Junho"/>
    <tableColumn id="8" xr3:uid="{00000000-0010-0000-0600-000008000000}" name="Julho"/>
    <tableColumn id="9" xr3:uid="{00000000-0010-0000-0600-000009000000}" name="Agosto"/>
    <tableColumn id="10" xr3:uid="{00000000-0010-0000-0600-00000A000000}" name="Setembro"/>
    <tableColumn id="11" xr3:uid="{00000000-0010-0000-0600-00000B000000}" name="Outubro"/>
    <tableColumn id="12" xr3:uid="{00000000-0010-0000-0600-00000C000000}" name="Novembo"/>
    <tableColumn id="13" xr3:uid="{00000000-0010-0000-0600-00000D000000}" name="Dezembo"/>
  </tableColumns>
  <tableStyleInfo name="Premiação 2026 E-Sol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4" displayName="Table_4" ref="N2:O16" headerRowCount="0">
  <tableColumns count="2">
    <tableColumn id="1" xr3:uid="{00000000-0010-0000-0700-000001000000}" name="Column1"/>
    <tableColumn id="2" xr3:uid="{00000000-0010-0000-0700-000002000000}" name="Column2"/>
  </tableColumns>
  <tableStyleInfo name="Premiação 2026 E-Sol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5" displayName="Table_5" ref="A17" headerRowCount="0">
  <tableColumns count="1">
    <tableColumn id="1" xr3:uid="{00000000-0010-0000-0800-000001000000}" name="Column1"/>
  </tableColumns>
  <tableStyleInfo name="Premiação 2026 E-Sol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6" displayName="Table_6" ref="B17:O17" headerRowCount="0">
  <tableColumns count="1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</tableColumns>
  <tableStyleInfo name="Premiação 2026 E-Sol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M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 x14ac:dyDescent="0.2"/>
  <cols>
    <col min="1" max="1" width="10.42578125" customWidth="1"/>
    <col min="2" max="2" width="27.42578125" customWidth="1"/>
    <col min="3" max="3" width="12.42578125" customWidth="1"/>
    <col min="4" max="4" width="14.5703125" customWidth="1"/>
    <col min="5" max="5" width="16.42578125" customWidth="1"/>
    <col min="6" max="6" width="14.140625" customWidth="1"/>
    <col min="7" max="7" width="17.5703125" customWidth="1"/>
    <col min="8" max="8" width="20" customWidth="1"/>
    <col min="9" max="9" width="21.7109375" customWidth="1"/>
    <col min="10" max="10" width="14.42578125" customWidth="1"/>
    <col min="11" max="11" width="18.7109375" customWidth="1"/>
    <col min="12" max="12" width="15.42578125" customWidth="1"/>
    <col min="13" max="13" width="6.85546875" customWidth="1"/>
    <col min="14" max="15" width="6.7109375" customWidth="1"/>
    <col min="16" max="17" width="6.85546875" customWidth="1"/>
    <col min="18" max="18" width="6.7109375" customWidth="1"/>
    <col min="19" max="19" width="7.5703125" customWidth="1"/>
    <col min="20" max="20" width="6.85546875" customWidth="1"/>
    <col min="21" max="22" width="6.7109375" customWidth="1"/>
    <col min="23" max="27" width="6.5703125" customWidth="1"/>
    <col min="28" max="28" width="10.85546875" customWidth="1"/>
    <col min="29" max="29" width="6.85546875" customWidth="1"/>
    <col min="30" max="31" width="6.7109375" customWidth="1"/>
    <col min="32" max="33" width="6.85546875" customWidth="1"/>
    <col min="34" max="35" width="6.7109375" customWidth="1"/>
    <col min="36" max="36" width="6.85546875" customWidth="1"/>
    <col min="37" max="38" width="6.7109375" customWidth="1"/>
    <col min="39" max="44" width="8.140625" customWidth="1"/>
    <col min="45" max="45" width="10.140625" customWidth="1"/>
    <col min="46" max="47" width="7" customWidth="1"/>
    <col min="48" max="48" width="7.140625" customWidth="1"/>
    <col min="49" max="51" width="7" customWidth="1"/>
    <col min="52" max="52" width="7.140625" customWidth="1"/>
    <col min="53" max="53" width="7" customWidth="1"/>
    <col min="54" max="54" width="7.140625" customWidth="1"/>
    <col min="55" max="55" width="7" customWidth="1"/>
    <col min="56" max="61" width="9" customWidth="1"/>
    <col min="62" max="64" width="8.85546875" customWidth="1"/>
    <col min="65" max="65" width="8.5703125" customWidth="1"/>
    <col min="66" max="67" width="8.85546875" customWidth="1"/>
    <col min="68" max="70" width="8.5703125" customWidth="1"/>
    <col min="71" max="76" width="9.85546875" customWidth="1"/>
    <col min="77" max="79" width="7.42578125" customWidth="1"/>
    <col min="80" max="81" width="7.5703125" customWidth="1"/>
    <col min="82" max="82" width="7.42578125" customWidth="1"/>
    <col min="83" max="83" width="7.5703125" customWidth="1"/>
    <col min="84" max="91" width="7.42578125" customWidth="1"/>
  </cols>
  <sheetData>
    <row r="1" spans="1:91" ht="50.2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9" t="s">
        <v>18</v>
      </c>
      <c r="T1" s="7" t="s">
        <v>19</v>
      </c>
      <c r="U1" s="7" t="s">
        <v>20</v>
      </c>
      <c r="V1" s="7" t="s">
        <v>21</v>
      </c>
      <c r="W1" s="10" t="s">
        <v>22</v>
      </c>
      <c r="X1" s="10" t="s">
        <v>23</v>
      </c>
      <c r="Y1" s="11" t="s">
        <v>24</v>
      </c>
      <c r="Z1" s="10" t="s">
        <v>25</v>
      </c>
      <c r="AA1" s="10" t="s">
        <v>26</v>
      </c>
      <c r="AB1" s="12" t="s">
        <v>27</v>
      </c>
      <c r="AC1" s="13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6" t="s">
        <v>43</v>
      </c>
      <c r="AS1" s="17" t="s">
        <v>44</v>
      </c>
      <c r="AT1" s="13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2" t="s">
        <v>54</v>
      </c>
      <c r="BD1" s="15" t="s">
        <v>55</v>
      </c>
      <c r="BE1" s="15" t="s">
        <v>56</v>
      </c>
      <c r="BF1" s="15" t="s">
        <v>57</v>
      </c>
      <c r="BG1" s="18" t="s">
        <v>58</v>
      </c>
      <c r="BH1" s="18" t="s">
        <v>59</v>
      </c>
      <c r="BI1" s="19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1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22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</row>
    <row r="2" spans="1:91" ht="16.5" customHeight="1" x14ac:dyDescent="0.2">
      <c r="A2" s="23" t="str">
        <f ca="1">IFERROR(__xludf.DUMMYFUNCTION("IMPORTRANGE(""1JVgAmMknpUlV7MHy1kkNJsmHnDibvSzHA2wp265bu2I"",""Notas!A4:A999"")"),"P774")</f>
        <v>P774</v>
      </c>
      <c r="B2" s="23" t="str">
        <f ca="1">IFERROR(__xludf.DUMMYFUNCTION("IMPORTRANGE(""1JVgAmMknpUlV7MHy1kkNJsmHnDibvSzHA2wp265bu2I"",""Notas!B4:B999"")"),"João Luiz Gonzaga")</f>
        <v>João Luiz Gonzaga</v>
      </c>
      <c r="C2" s="23" t="s">
        <v>91</v>
      </c>
      <c r="D2" s="24">
        <f ca="1">IFERROR(__xludf.DUMMYFUNCTION("IMPORTRANGE(""1JVgAmMknpUlV7MHy1kkNJsmHnDibvSzHA2wp265bu2I"",""Notas!D4:D999"")"),45674)</f>
        <v>45674</v>
      </c>
      <c r="E2" s="23" t="str">
        <f t="shared" ref="E2:E17" ca="1" si="0">IF(ISBLANK(D2),"",TEXT(D2,"MMMM"))</f>
        <v>janeiro</v>
      </c>
      <c r="F2" s="23">
        <f ca="1">IFERROR(__xludf.DUMMYFUNCTION("IMPORTRANGE(""1JVgAmMknpUlV7MHy1kkNJsmHnDibvSzHA2wp265bu2I"",""Notas!E4:E999"")"),14)</f>
        <v>14</v>
      </c>
      <c r="G2" s="23">
        <f ca="1">IFERROR(__xludf.DUMMYFUNCTION("IMPORTRANGE(""1JVgAmMknpUlV7MHy1kkNJsmHnDibvSzHA2wp265bu2I"",""Notas!F4:F999"")"),600)</f>
        <v>600</v>
      </c>
      <c r="H2" s="23">
        <f t="shared" ref="H2:H6" ca="1" si="1">IF(ISBLANK(G2),"",F2*G2/1000)</f>
        <v>8.4</v>
      </c>
      <c r="I2" s="25">
        <f t="shared" ref="I2:I6" ca="1" si="2">IF(ISBLANK(F2),"",IF(H2&lt;5,200,IF(H2&lt;10,300,IF(H2&lt;20,500,IF(H2&lt;30,750,IF(H2&lt;50,1000,IF(H2&lt;75,1500,IF(H2&gt;75,2000))))))))</f>
        <v>300</v>
      </c>
      <c r="J2" s="26">
        <f ca="1">IFERROR(__xludf.DUMMYFUNCTION("IMPORTRANGE(""1JVgAmMknpUlV7MHy1kkNJsmHnDibvSzHA2wp265bu2I"", ""Notas!AI4:AI999"")"),86.2222222222222)</f>
        <v>86.2222222222222</v>
      </c>
      <c r="K2" s="27" t="b">
        <v>0</v>
      </c>
      <c r="L2" s="28">
        <f t="shared" ref="L2:L256" ca="1" si="3">IF(K2=TRUE(),0,IF(C2="x",IF(ISBLANK(A2),"", I2*(J2/100)),"PENDENTE"))</f>
        <v>258.66666666666663</v>
      </c>
      <c r="M2" s="29" t="str">
        <f ca="1">IFERROR(__xludf.DUMMYFUNCTION("IMPORTRANGE(""1JVgAmMknpUlV7MHy1kkNJsmHnDibvSzHA2wp265bu2I"",""Notas!AL4:AL999"")"),"")</f>
        <v/>
      </c>
      <c r="N2" s="23" t="str">
        <f ca="1">IFERROR(__xludf.DUMMYFUNCTION("IMPORTRANGE(""1JVgAmMknpUlV7MHy1kkNJsmHnDibvSzHA2wp265bu2I"",""Notas!AM4:AM999"")"),"")</f>
        <v/>
      </c>
      <c r="O2" s="23" t="str">
        <f ca="1">IFERROR(__xludf.DUMMYFUNCTION("IMPORTRANGE(""1JVgAmMknpUlV7MHy1kkNJsmHnDibvSzHA2wp265bu2I"",""Notas!AN4:AN999"")"),"x")</f>
        <v>x</v>
      </c>
      <c r="P2" s="23" t="str">
        <f ca="1">IFERROR(__xludf.DUMMYFUNCTION("IMPORTRANGE(""1JVgAmMknpUlV7MHy1kkNJsmHnDibvSzHA2wp265bu2I"",""Notas!AO4:AO999"")"),"x")</f>
        <v>x</v>
      </c>
      <c r="Q2" s="23" t="str">
        <f ca="1">IFERROR(__xludf.DUMMYFUNCTION("IMPORTRANGE(""1JVgAmMknpUlV7MHy1kkNJsmHnDibvSzHA2wp265bu2I"",""Notas!AP4:AP999"")"),"")</f>
        <v/>
      </c>
      <c r="R2" s="23" t="str">
        <f ca="1">IFERROR(__xludf.DUMMYFUNCTION("IMPORTRANGE(""1JVgAmMknpUlV7MHy1kkNJsmHnDibvSzHA2wp265bu2I"",""Notas!AQ4:AQ999"")"),"")</f>
        <v/>
      </c>
      <c r="S2" s="23" t="str">
        <f ca="1">IFERROR(__xludf.DUMMYFUNCTION("IMPORTRANGE(""1JVgAmMknpUlV7MHy1kkNJsmHnDibvSzHA2wp265bu2I"",""Notas!AR4:AR999"")"),"")</f>
        <v/>
      </c>
      <c r="T2" s="23" t="str">
        <f ca="1">IFERROR(__xludf.DUMMYFUNCTION("IMPORTRANGE(""1JVgAmMknpUlV7MHy1kkNJsmHnDibvSzHA2wp265bu2I"",""Notas!AS4:AS999"")"),"x")</f>
        <v>x</v>
      </c>
      <c r="U2" s="23" t="str">
        <f ca="1">IFERROR(__xludf.DUMMYFUNCTION("IMPORTRANGE(""1JVgAmMknpUlV7MHy1kkNJsmHnDibvSzHA2wp265bu2I"",""Notas!AT4:AT999"")"),"")</f>
        <v/>
      </c>
      <c r="V2" s="23" t="str">
        <f ca="1">IFERROR(__xludf.DUMMYFUNCTION("IMPORTRANGE(""1JVgAmMknpUlV7MHy1kkNJsmHnDibvSzHA2wp265bu2I"",""Notas!AU4:AU999"")"),"")</f>
        <v/>
      </c>
      <c r="W2" s="23" t="str">
        <f ca="1">IFERROR(__xludf.DUMMYFUNCTION("IMPORTRANGE(""1JVgAmMknpUlV7MHy1kkNJsmHnDibvSzHA2wp265bu2I"",""Notas!AV4:AV999"")"),"")</f>
        <v/>
      </c>
      <c r="X2" s="23" t="str">
        <f ca="1">IFERROR(__xludf.DUMMYFUNCTION("IMPORTRANGE(""1JVgAmMknpUlV7MHy1kkNJsmHnDibvSzHA2wp265bu2I"",""Notas!AW4:AW999"")"),"")</f>
        <v/>
      </c>
      <c r="Y2" s="23" t="str">
        <f ca="1">IFERROR(__xludf.DUMMYFUNCTION("IMPORTRANGE(""1JVgAmMknpUlV7MHy1kkNJsmHnDibvSzHA2wp265bu2I"",""Notas!AX4:AX999"")"),"")</f>
        <v/>
      </c>
      <c r="Z2" s="23" t="s">
        <v>91</v>
      </c>
      <c r="AA2" s="23" t="s">
        <v>91</v>
      </c>
      <c r="AB2" s="30">
        <f t="shared" ref="AB2:AB157" ca="1" si="4">COUNTA(M2:Y2)</f>
        <v>13</v>
      </c>
      <c r="AC2" s="31" t="e">
        <f t="shared" ref="AC2:AQ2" ca="1" si="5">IF(M2="x",M$1000*1,"")*BY2</f>
        <v>#VALUE!</v>
      </c>
      <c r="AD2" s="31" t="e">
        <f t="shared" ca="1" si="5"/>
        <v>#VALUE!</v>
      </c>
      <c r="AE2" s="31">
        <f t="shared" ca="1" si="5"/>
        <v>1</v>
      </c>
      <c r="AF2" s="31">
        <f t="shared" ca="1" si="5"/>
        <v>1.2</v>
      </c>
      <c r="AG2" s="31" t="e">
        <f t="shared" ca="1" si="5"/>
        <v>#VALUE!</v>
      </c>
      <c r="AH2" s="31" t="e">
        <f t="shared" ca="1" si="5"/>
        <v>#VALUE!</v>
      </c>
      <c r="AI2" s="31" t="e">
        <f t="shared" ca="1" si="5"/>
        <v>#VALUE!</v>
      </c>
      <c r="AJ2" s="31">
        <f t="shared" ca="1" si="5"/>
        <v>1</v>
      </c>
      <c r="AK2" s="31" t="e">
        <f t="shared" ca="1" si="5"/>
        <v>#VALUE!</v>
      </c>
      <c r="AL2" s="31" t="e">
        <f t="shared" ca="1" si="5"/>
        <v>#VALUE!</v>
      </c>
      <c r="AM2" s="31" t="e">
        <f t="shared" ca="1" si="5"/>
        <v>#VALUE!</v>
      </c>
      <c r="AN2" s="31" t="e">
        <f t="shared" ca="1" si="5"/>
        <v>#VALUE!</v>
      </c>
      <c r="AO2" s="31" t="e">
        <f t="shared" ca="1" si="5"/>
        <v>#VALUE!</v>
      </c>
      <c r="AP2" s="31">
        <f t="shared" si="5"/>
        <v>0</v>
      </c>
      <c r="AQ2" s="31">
        <f t="shared" si="5"/>
        <v>0</v>
      </c>
      <c r="AR2" s="23" t="e">
        <f t="shared" ref="AR2:AR132" ca="1" si="6">SUM(AC2:AQ2)</f>
        <v>#VALUE!</v>
      </c>
      <c r="AS2" s="32" t="str">
        <f t="shared" ref="AS2:AS169" ca="1" si="7">IFERROR(L2/AR2,"")</f>
        <v/>
      </c>
      <c r="AT2" s="33" t="str">
        <f ca="1">IFERROR(__xludf.DUMMYFUNCTION("IMPORTRANGE(""1WAC1pNkHToaNboKeP-AiO20_ml3oOUXx6qp3zRuK__k"", ""NotaObras!DY4:DY999"")"),"")</f>
        <v/>
      </c>
      <c r="AU2" s="34">
        <f ca="1">IFERROR(__xludf.DUMMYFUNCTION("IMPORTRANGE(""1WAC1pNkHToaNboKeP-AiO20_ml3oOUXx6qp3zRuK__k"", ""NotaObras!AS4:AS999"")"),10)</f>
        <v>10</v>
      </c>
      <c r="AV2" s="34">
        <f ca="1">IFERROR(__xludf.DUMMYFUNCTION("IMPORTRANGE(""1WAC1pNkHToaNboKeP-AiO20_ml3oOUXx6qp3zRuK__k"", ""NotaObras!BG4:BG999"")"),10)</f>
        <v>10</v>
      </c>
      <c r="AW2" s="35">
        <f ca="1">IFERROR(__xludf.DUMMYFUNCTION("IMPORTRANGE(""1WAC1pNkHToaNboKeP-AiO20_ml3oOUXx6qp3zRuK__k"", ""NotaObras!BU4:BU999"")"),10)</f>
        <v>10</v>
      </c>
      <c r="AX2" s="34">
        <f ca="1">IFERROR(__xludf.DUMMYFUNCTION("IMPORTRANGE(""1WAC1pNkHToaNboKeP-AiO20_ml3oOUXx6qp3zRuK__k"", ""NotaObras!CI4:CI999"")"),10)</f>
        <v>10</v>
      </c>
      <c r="AY2" s="34" t="str">
        <f ca="1">IFERROR(__xludf.DUMMYFUNCTION("IMPORTRANGE(""1WAC1pNkHToaNboKeP-AiO20_ml3oOUXx6qp3zRuK__k"", ""NotaObras!CW4:CW999"")"),"")</f>
        <v/>
      </c>
      <c r="AZ2" s="34" t="str">
        <f ca="1">IFERROR(__xludf.DUMMYFUNCTION("IMPORTRANGE(""1WAC1pNkHToaNboKeP-AiO20_ml3oOUXx6qp3zRuK__k"", ""NotaObras!DK4:DK999"")"),"")</f>
        <v/>
      </c>
      <c r="BA2" s="34">
        <f ca="1">IFERROR(__xludf.DUMMYFUNCTION("IMPORTRANGE(""1WAC1pNkHToaNboKeP-AiO20_ml3oOUXx6qp3zRuK__k"", ""NotaObras!AE4:AE999"")"),9.5)</f>
        <v>9.5</v>
      </c>
      <c r="BB2" s="35" t="str">
        <f ca="1">IFERROR(__xludf.DUMMYFUNCTION("IMPORTRANGE(""1WAC1pNkHToaNboKeP-AiO20_ml3oOUXx6qp3zRuK__k"", ""NotaObras!FA4:FA999"")"),"")</f>
        <v/>
      </c>
      <c r="BC2" s="35" t="str">
        <f ca="1">IFERROR(__xludf.DUMMYFUNCTION("IMPORTRANGE(""1WAC1pNkHToaNboKeP-AiO20_ml3oOUXx6qp3zRuK__k"", ""NotaObras!EM4:EM999"")"),"")</f>
        <v/>
      </c>
      <c r="BD2" s="35" t="str">
        <f ca="1">IFERROR(__xludf.DUMMYFUNCTION("IMPORTRANGE(""1WAC1pNkHToaNboKeP-AiO20_ml3oOUXx6qp3zRuK__k"", ""NotaObras!FN4:FN999"")"),"")</f>
        <v/>
      </c>
      <c r="BE2" s="35" t="str">
        <f ca="1">IFERROR(__xludf.DUMMYFUNCTION("IMPORTRANGE(""1WAC1pNkHToaNboKeP-AiO20_ml3oOUXx6qp3zRuK__k"", ""NotaObras!GA4:GA999"")"),"")</f>
        <v/>
      </c>
      <c r="BF2" s="35" t="str">
        <f ca="1">IFERROR(__xludf.DUMMYFUNCTION("IMPORTRANGE(""1WAC1pNkHToaNboKeP-AiO20_ml3oOUXx6qp3zRuK__k"", ""NotaObras!GN4:GN999"")"),"")</f>
        <v/>
      </c>
      <c r="BG2" s="35">
        <f ca="1">IFERROR(__xludf.DUMMYFUNCTION("IMPORTRANGE(""1WAC1pNkHToaNboKeP-AiO20_ml3oOUXx6qp3zRuK__k"", ""NotaObras!HB4:HB999"")"),10)</f>
        <v>10</v>
      </c>
      <c r="BH2" s="35">
        <f ca="1">IFERROR(__xludf.DUMMYFUNCTION("IMPORTRANGE(""1WAC1pNkHToaNboKeP-AiO20_ml3oOUXx6qp3zRuK__k"", ""NotaObras!HQ4:HQ999"")"),10)</f>
        <v>10</v>
      </c>
      <c r="BI2" s="36" t="e">
        <f t="shared" ref="BI2:BW2" ca="1" si="8">IF(AC2=0,"",AC2*$AS2*(AT2/10))</f>
        <v>#VALUE!</v>
      </c>
      <c r="BJ2" s="37" t="e">
        <f t="shared" ca="1" si="8"/>
        <v>#VALUE!</v>
      </c>
      <c r="BK2" s="37" t="e">
        <f t="shared" ca="1" si="8"/>
        <v>#VALUE!</v>
      </c>
      <c r="BL2" s="37" t="e">
        <f t="shared" ca="1" si="8"/>
        <v>#VALUE!</v>
      </c>
      <c r="BM2" s="37" t="e">
        <f t="shared" ca="1" si="8"/>
        <v>#VALUE!</v>
      </c>
      <c r="BN2" s="37" t="e">
        <f t="shared" ca="1" si="8"/>
        <v>#VALUE!</v>
      </c>
      <c r="BO2" s="37" t="e">
        <f t="shared" ca="1" si="8"/>
        <v>#VALUE!</v>
      </c>
      <c r="BP2" s="37" t="e">
        <f t="shared" ca="1" si="8"/>
        <v>#VALUE!</v>
      </c>
      <c r="BQ2" s="37" t="e">
        <f t="shared" ca="1" si="8"/>
        <v>#VALUE!</v>
      </c>
      <c r="BR2" s="37" t="e">
        <f t="shared" ca="1" si="8"/>
        <v>#VALUE!</v>
      </c>
      <c r="BS2" s="37" t="e">
        <f t="shared" ca="1" si="8"/>
        <v>#VALUE!</v>
      </c>
      <c r="BT2" s="37" t="e">
        <f t="shared" ca="1" si="8"/>
        <v>#VALUE!</v>
      </c>
      <c r="BU2" s="37" t="e">
        <f t="shared" ca="1" si="8"/>
        <v>#VALUE!</v>
      </c>
      <c r="BV2" s="37" t="str">
        <f t="shared" si="8"/>
        <v/>
      </c>
      <c r="BW2" s="37" t="str">
        <f t="shared" si="8"/>
        <v/>
      </c>
      <c r="BX2" s="38" t="e">
        <f t="shared" ref="BX2:BX168" ca="1" si="9">SUM(BI2:BW2)</f>
        <v>#VALUE!</v>
      </c>
      <c r="BY2" s="39" t="str">
        <f t="shared" ref="BY2:CH2" ca="1" si="10">IF(M2="x","1","")</f>
        <v/>
      </c>
      <c r="BZ2" s="40" t="str">
        <f t="shared" ca="1" si="10"/>
        <v/>
      </c>
      <c r="CA2" s="40" t="str">
        <f t="shared" ca="1" si="10"/>
        <v>1</v>
      </c>
      <c r="CB2" s="40" t="str">
        <f t="shared" ca="1" si="10"/>
        <v>1</v>
      </c>
      <c r="CC2" s="40" t="str">
        <f t="shared" ca="1" si="10"/>
        <v/>
      </c>
      <c r="CD2" s="40" t="str">
        <f t="shared" ca="1" si="10"/>
        <v/>
      </c>
      <c r="CE2" s="40" t="str">
        <f t="shared" ca="1" si="10"/>
        <v/>
      </c>
      <c r="CF2" s="40" t="str">
        <f t="shared" ca="1" si="10"/>
        <v>1</v>
      </c>
      <c r="CG2" s="40" t="str">
        <f t="shared" ca="1" si="10"/>
        <v/>
      </c>
      <c r="CH2" s="41" t="str">
        <f t="shared" ca="1" si="10"/>
        <v/>
      </c>
      <c r="CI2" s="40"/>
      <c r="CJ2" s="40"/>
      <c r="CK2" s="40"/>
      <c r="CL2" s="40"/>
      <c r="CM2" s="40"/>
    </row>
    <row r="3" spans="1:91" ht="16.5" customHeight="1" x14ac:dyDescent="0.2">
      <c r="A3" s="23" t="str">
        <f ca="1">IFERROR(__xludf.DUMMYFUNCTION("""COMPUTED_VALUE"""),"P775")</f>
        <v>P775</v>
      </c>
      <c r="B3" s="23" t="str">
        <f ca="1">IFERROR(__xludf.DUMMYFUNCTION("""COMPUTED_VALUE"""),"João Paulo Louback")</f>
        <v>João Paulo Louback</v>
      </c>
      <c r="C3" s="23" t="s">
        <v>91</v>
      </c>
      <c r="D3" s="24">
        <f ca="1">IFERROR(__xludf.DUMMYFUNCTION("""COMPUTED_VALUE"""),45673)</f>
        <v>45673</v>
      </c>
      <c r="E3" s="23" t="str">
        <f t="shared" ca="1" si="0"/>
        <v>janeiro</v>
      </c>
      <c r="F3" s="23">
        <f ca="1">IFERROR(__xludf.DUMMYFUNCTION("""COMPUTED_VALUE"""),14)</f>
        <v>14</v>
      </c>
      <c r="G3" s="23">
        <f ca="1">IFERROR(__xludf.DUMMYFUNCTION("""COMPUTED_VALUE"""),600)</f>
        <v>600</v>
      </c>
      <c r="H3" s="23">
        <f t="shared" ca="1" si="1"/>
        <v>8.4</v>
      </c>
      <c r="I3" s="25">
        <f t="shared" ca="1" si="2"/>
        <v>300</v>
      </c>
      <c r="J3" s="42">
        <f ca="1">IFERROR(__xludf.DUMMYFUNCTION("""COMPUTED_VALUE"""),96.2222222222222)</f>
        <v>96.2222222222222</v>
      </c>
      <c r="K3" s="27" t="b">
        <v>0</v>
      </c>
      <c r="L3" s="28">
        <f t="shared" ca="1" si="3"/>
        <v>288.66666666666657</v>
      </c>
      <c r="M3" s="29" t="str">
        <f ca="1">IFERROR(__xludf.DUMMYFUNCTION("""COMPUTED_VALUE"""),"x")</f>
        <v>x</v>
      </c>
      <c r="N3" s="23"/>
      <c r="O3" s="23"/>
      <c r="P3" s="23"/>
      <c r="Q3" s="23" t="str">
        <f ca="1">IFERROR(__xludf.DUMMYFUNCTION("""COMPUTED_VALUE"""),"x")</f>
        <v>x</v>
      </c>
      <c r="R3" s="23" t="str">
        <f ca="1">IFERROR(__xludf.DUMMYFUNCTION("""COMPUTED_VALUE"""),"x")</f>
        <v>x</v>
      </c>
      <c r="S3" s="23" t="str">
        <f ca="1">IFERROR(__xludf.DUMMYFUNCTION("""COMPUTED_VALUE"""),"x")</f>
        <v>x</v>
      </c>
      <c r="T3" s="23"/>
      <c r="U3" s="23"/>
      <c r="V3" s="23"/>
      <c r="W3" s="23"/>
      <c r="X3" s="30"/>
      <c r="Y3" s="30"/>
      <c r="Z3" s="23" t="s">
        <v>91</v>
      </c>
      <c r="AA3" s="23" t="s">
        <v>91</v>
      </c>
      <c r="AB3" s="30">
        <f t="shared" ca="1" si="4"/>
        <v>4</v>
      </c>
      <c r="AC3" s="31">
        <f t="shared" ref="AC3:AQ3" ca="1" si="11">IF(M3="x",M$1000*1,"")*BY3</f>
        <v>1.2</v>
      </c>
      <c r="AD3" s="31" t="e">
        <f t="shared" si="11"/>
        <v>#VALUE!</v>
      </c>
      <c r="AE3" s="31" t="e">
        <f t="shared" si="11"/>
        <v>#VALUE!</v>
      </c>
      <c r="AF3" s="31" t="e">
        <f t="shared" si="11"/>
        <v>#VALUE!</v>
      </c>
      <c r="AG3" s="31">
        <f t="shared" ca="1" si="11"/>
        <v>1</v>
      </c>
      <c r="AH3" s="31">
        <f t="shared" ca="1" si="11"/>
        <v>1</v>
      </c>
      <c r="AI3" s="31">
        <f t="shared" ca="1" si="11"/>
        <v>1.1000000000000001</v>
      </c>
      <c r="AJ3" s="31" t="e">
        <f t="shared" si="11"/>
        <v>#VALUE!</v>
      </c>
      <c r="AK3" s="31" t="e">
        <f t="shared" si="11"/>
        <v>#VALUE!</v>
      </c>
      <c r="AL3" s="31" t="e">
        <f t="shared" si="11"/>
        <v>#VALUE!</v>
      </c>
      <c r="AM3" s="31" t="e">
        <f t="shared" si="11"/>
        <v>#VALUE!</v>
      </c>
      <c r="AN3" s="31" t="e">
        <f t="shared" si="11"/>
        <v>#VALUE!</v>
      </c>
      <c r="AO3" s="31" t="e">
        <f t="shared" si="11"/>
        <v>#VALUE!</v>
      </c>
      <c r="AP3" s="31">
        <f t="shared" si="11"/>
        <v>0</v>
      </c>
      <c r="AQ3" s="31">
        <f t="shared" si="11"/>
        <v>0</v>
      </c>
      <c r="AR3" s="23" t="e">
        <f t="shared" ca="1" si="6"/>
        <v>#VALUE!</v>
      </c>
      <c r="AS3" s="32" t="str">
        <f t="shared" ca="1" si="7"/>
        <v/>
      </c>
      <c r="AT3" s="33">
        <f ca="1">IFERROR(__xludf.DUMMYFUNCTION("""COMPUTED_VALUE"""),10)</f>
        <v>10</v>
      </c>
      <c r="AU3" s="34" t="str">
        <f ca="1">IFERROR(__xludf.DUMMYFUNCTION("""COMPUTED_VALUE"""),"")</f>
        <v/>
      </c>
      <c r="AV3" s="34" t="str">
        <f ca="1">IFERROR(__xludf.DUMMYFUNCTION("""COMPUTED_VALUE"""),"")</f>
        <v/>
      </c>
      <c r="AW3" s="35" t="str">
        <f ca="1">IFERROR(__xludf.DUMMYFUNCTION("""COMPUTED_VALUE"""),"")</f>
        <v/>
      </c>
      <c r="AX3" s="34">
        <f ca="1">IFERROR(__xludf.DUMMYFUNCTION("""COMPUTED_VALUE"""),10)</f>
        <v>10</v>
      </c>
      <c r="AY3" s="34">
        <f ca="1">IFERROR(__xludf.DUMMYFUNCTION("""COMPUTED_VALUE"""),9.66666666666666)</f>
        <v>9.6666666666666607</v>
      </c>
      <c r="AZ3" s="34">
        <f ca="1">IFERROR(__xludf.DUMMYFUNCTION("""COMPUTED_VALUE"""),10)</f>
        <v>10</v>
      </c>
      <c r="BA3" s="34" t="str">
        <f ca="1">IFERROR(__xludf.DUMMYFUNCTION("""COMPUTED_VALUE"""),"")</f>
        <v/>
      </c>
      <c r="BB3" s="35" t="str">
        <f ca="1">IFERROR(__xludf.DUMMYFUNCTION("""COMPUTED_VALUE"""),"")</f>
        <v/>
      </c>
      <c r="BC3" s="35" t="str">
        <f ca="1">IFERROR(__xludf.DUMMYFUNCTION("""COMPUTED_VALUE"""),"")</f>
        <v/>
      </c>
      <c r="BD3" s="35" t="str">
        <f ca="1">IFERROR(__xludf.DUMMYFUNCTION("""COMPUTED_VALUE"""),"")</f>
        <v/>
      </c>
      <c r="BE3" s="35"/>
      <c r="BF3" s="43" t="str">
        <f ca="1">IFERROR(__xludf.DUMMYFUNCTION("""COMPUTED_VALUE"""),"")</f>
        <v/>
      </c>
      <c r="BG3" s="35">
        <f ca="1">IFERROR(__xludf.DUMMYFUNCTION("""COMPUTED_VALUE"""),10)</f>
        <v>10</v>
      </c>
      <c r="BH3" s="35">
        <f ca="1">IFERROR(__xludf.DUMMYFUNCTION("""COMPUTED_VALUE"""),10)</f>
        <v>10</v>
      </c>
      <c r="BI3" s="44" t="e">
        <f t="shared" ref="BI3:BW3" ca="1" si="12">IF(AC3=0,"",AC3*$AS3*(AT3/10))</f>
        <v>#VALUE!</v>
      </c>
      <c r="BJ3" s="25" t="e">
        <f t="shared" si="12"/>
        <v>#VALUE!</v>
      </c>
      <c r="BK3" s="25" t="e">
        <f t="shared" si="12"/>
        <v>#VALUE!</v>
      </c>
      <c r="BL3" s="25" t="e">
        <f t="shared" si="12"/>
        <v>#VALUE!</v>
      </c>
      <c r="BM3" s="25" t="e">
        <f t="shared" ca="1" si="12"/>
        <v>#VALUE!</v>
      </c>
      <c r="BN3" s="25" t="e">
        <f t="shared" ca="1" si="12"/>
        <v>#VALUE!</v>
      </c>
      <c r="BO3" s="25" t="e">
        <f t="shared" ca="1" si="12"/>
        <v>#VALUE!</v>
      </c>
      <c r="BP3" s="25" t="e">
        <f t="shared" si="12"/>
        <v>#VALUE!</v>
      </c>
      <c r="BQ3" s="37" t="e">
        <f t="shared" si="12"/>
        <v>#VALUE!</v>
      </c>
      <c r="BR3" s="37" t="e">
        <f t="shared" si="12"/>
        <v>#VALUE!</v>
      </c>
      <c r="BS3" s="37" t="e">
        <f t="shared" si="12"/>
        <v>#VALUE!</v>
      </c>
      <c r="BT3" s="37" t="e">
        <f t="shared" si="12"/>
        <v>#VALUE!</v>
      </c>
      <c r="BU3" s="37" t="e">
        <f t="shared" si="12"/>
        <v>#VALUE!</v>
      </c>
      <c r="BV3" s="37" t="str">
        <f t="shared" si="12"/>
        <v/>
      </c>
      <c r="BW3" s="37" t="str">
        <f t="shared" si="12"/>
        <v/>
      </c>
      <c r="BX3" s="38" t="e">
        <f t="shared" ca="1" si="9"/>
        <v>#VALUE!</v>
      </c>
      <c r="BY3" s="39" t="str">
        <f t="shared" ref="BY3:CH3" ca="1" si="13">IF(M3="x","1","")</f>
        <v>1</v>
      </c>
      <c r="BZ3" s="40" t="str">
        <f t="shared" si="13"/>
        <v/>
      </c>
      <c r="CA3" s="40" t="str">
        <f t="shared" si="13"/>
        <v/>
      </c>
      <c r="CB3" s="40" t="str">
        <f t="shared" si="13"/>
        <v/>
      </c>
      <c r="CC3" s="40" t="str">
        <f t="shared" ca="1" si="13"/>
        <v>1</v>
      </c>
      <c r="CD3" s="40" t="str">
        <f t="shared" ca="1" si="13"/>
        <v>1</v>
      </c>
      <c r="CE3" s="40" t="str">
        <f t="shared" ca="1" si="13"/>
        <v>1</v>
      </c>
      <c r="CF3" s="40" t="str">
        <f t="shared" si="13"/>
        <v/>
      </c>
      <c r="CG3" s="40" t="str">
        <f t="shared" si="13"/>
        <v/>
      </c>
      <c r="CH3" s="41" t="str">
        <f t="shared" si="13"/>
        <v/>
      </c>
      <c r="CI3" s="40"/>
      <c r="CJ3" s="40"/>
      <c r="CK3" s="40"/>
      <c r="CL3" s="40"/>
      <c r="CM3" s="40"/>
    </row>
    <row r="4" spans="1:91" ht="16.5" customHeight="1" x14ac:dyDescent="0.2">
      <c r="A4" s="23" t="str">
        <f ca="1">IFERROR(__xludf.DUMMYFUNCTION("""COMPUTED_VALUE"""),"P767")</f>
        <v>P767</v>
      </c>
      <c r="B4" s="23" t="str">
        <f ca="1">IFERROR(__xludf.DUMMYFUNCTION("""COMPUTED_VALUE"""),"Joanice Ferreira")</f>
        <v>Joanice Ferreira</v>
      </c>
      <c r="C4" s="23" t="s">
        <v>91</v>
      </c>
      <c r="D4" s="24">
        <f ca="1">IFERROR(__xludf.DUMMYFUNCTION("""COMPUTED_VALUE"""),45681)</f>
        <v>45681</v>
      </c>
      <c r="E4" s="23" t="str">
        <f t="shared" ca="1" si="0"/>
        <v>janeiro</v>
      </c>
      <c r="F4" s="23">
        <f ca="1">IFERROR(__xludf.DUMMYFUNCTION("""COMPUTED_VALUE"""),7)</f>
        <v>7</v>
      </c>
      <c r="G4" s="23">
        <f ca="1">IFERROR(__xludf.DUMMYFUNCTION("""COMPUTED_VALUE"""),600)</f>
        <v>600</v>
      </c>
      <c r="H4" s="23">
        <f t="shared" ca="1" si="1"/>
        <v>4.2</v>
      </c>
      <c r="I4" s="25">
        <f t="shared" ca="1" si="2"/>
        <v>200</v>
      </c>
      <c r="J4" s="26">
        <f ca="1">IFERROR(__xludf.DUMMYFUNCTION("""COMPUTED_VALUE"""),93.5555555555555)</f>
        <v>93.5555555555555</v>
      </c>
      <c r="K4" s="27" t="b">
        <v>0</v>
      </c>
      <c r="L4" s="28">
        <f t="shared" ca="1" si="3"/>
        <v>187.111111111111</v>
      </c>
      <c r="M4" s="29"/>
      <c r="N4" s="23"/>
      <c r="O4" s="23" t="str">
        <f ca="1">IFERROR(__xludf.DUMMYFUNCTION("""COMPUTED_VALUE"""),"x")</f>
        <v>x</v>
      </c>
      <c r="P4" s="23" t="str">
        <f ca="1">IFERROR(__xludf.DUMMYFUNCTION("""COMPUTED_VALUE"""),"x")</f>
        <v>x</v>
      </c>
      <c r="Q4" s="23"/>
      <c r="R4" s="23"/>
      <c r="S4" s="23"/>
      <c r="T4" s="23" t="str">
        <f ca="1">IFERROR(__xludf.DUMMYFUNCTION("""COMPUTED_VALUE"""),"x")</f>
        <v>x</v>
      </c>
      <c r="U4" s="23"/>
      <c r="V4" s="23"/>
      <c r="W4" s="23"/>
      <c r="X4" s="30"/>
      <c r="Y4" s="30"/>
      <c r="Z4" s="23" t="s">
        <v>91</v>
      </c>
      <c r="AA4" s="23" t="s">
        <v>91</v>
      </c>
      <c r="AB4" s="30">
        <f t="shared" ca="1" si="4"/>
        <v>3</v>
      </c>
      <c r="AC4" s="31" t="e">
        <f t="shared" ref="AC4:AQ4" si="14">IF(M4="x",M$1000*1,"")*BY4</f>
        <v>#VALUE!</v>
      </c>
      <c r="AD4" s="31" t="e">
        <f t="shared" si="14"/>
        <v>#VALUE!</v>
      </c>
      <c r="AE4" s="31">
        <f t="shared" ca="1" si="14"/>
        <v>1</v>
      </c>
      <c r="AF4" s="31">
        <f t="shared" ca="1" si="14"/>
        <v>1.2</v>
      </c>
      <c r="AG4" s="31" t="e">
        <f t="shared" si="14"/>
        <v>#VALUE!</v>
      </c>
      <c r="AH4" s="31" t="e">
        <f t="shared" si="14"/>
        <v>#VALUE!</v>
      </c>
      <c r="AI4" s="31" t="e">
        <f t="shared" si="14"/>
        <v>#VALUE!</v>
      </c>
      <c r="AJ4" s="31">
        <f t="shared" ca="1" si="14"/>
        <v>1</v>
      </c>
      <c r="AK4" s="31" t="e">
        <f t="shared" si="14"/>
        <v>#VALUE!</v>
      </c>
      <c r="AL4" s="31" t="e">
        <f t="shared" si="14"/>
        <v>#VALUE!</v>
      </c>
      <c r="AM4" s="31" t="e">
        <f t="shared" si="14"/>
        <v>#VALUE!</v>
      </c>
      <c r="AN4" s="31" t="e">
        <f t="shared" si="14"/>
        <v>#VALUE!</v>
      </c>
      <c r="AO4" s="31" t="e">
        <f t="shared" si="14"/>
        <v>#VALUE!</v>
      </c>
      <c r="AP4" s="31">
        <f t="shared" si="14"/>
        <v>0</v>
      </c>
      <c r="AQ4" s="31">
        <f t="shared" si="14"/>
        <v>0</v>
      </c>
      <c r="AR4" s="23" t="e">
        <f t="shared" si="6"/>
        <v>#VALUE!</v>
      </c>
      <c r="AS4" s="32" t="str">
        <f t="shared" ca="1" si="7"/>
        <v/>
      </c>
      <c r="AT4" s="33" t="str">
        <f ca="1">IFERROR(__xludf.DUMMYFUNCTION("""COMPUTED_VALUE"""),"")</f>
        <v/>
      </c>
      <c r="AU4" s="34">
        <f ca="1">IFERROR(__xludf.DUMMYFUNCTION("""COMPUTED_VALUE"""),10)</f>
        <v>10</v>
      </c>
      <c r="AV4" s="34">
        <f ca="1">IFERROR(__xludf.DUMMYFUNCTION("""COMPUTED_VALUE"""),10)</f>
        <v>10</v>
      </c>
      <c r="AW4" s="35">
        <f ca="1">IFERROR(__xludf.DUMMYFUNCTION("""COMPUTED_VALUE"""),10)</f>
        <v>10</v>
      </c>
      <c r="AX4" s="34">
        <f ca="1">IFERROR(__xludf.DUMMYFUNCTION("""COMPUTED_VALUE"""),10)</f>
        <v>10</v>
      </c>
      <c r="AY4" s="34" t="str">
        <f ca="1">IFERROR(__xludf.DUMMYFUNCTION("""COMPUTED_VALUE"""),"")</f>
        <v/>
      </c>
      <c r="AZ4" s="34" t="str">
        <f ca="1">IFERROR(__xludf.DUMMYFUNCTION("""COMPUTED_VALUE"""),"")</f>
        <v/>
      </c>
      <c r="BA4" s="34">
        <f ca="1">IFERROR(__xludf.DUMMYFUNCTION("""COMPUTED_VALUE"""),10)</f>
        <v>10</v>
      </c>
      <c r="BB4" s="35" t="str">
        <f ca="1">IFERROR(__xludf.DUMMYFUNCTION("""COMPUTED_VALUE"""),"")</f>
        <v/>
      </c>
      <c r="BC4" s="35" t="str">
        <f ca="1">IFERROR(__xludf.DUMMYFUNCTION("""COMPUTED_VALUE"""),"")</f>
        <v/>
      </c>
      <c r="BD4" s="35" t="str">
        <f ca="1">IFERROR(__xludf.DUMMYFUNCTION("""COMPUTED_VALUE"""),"")</f>
        <v/>
      </c>
      <c r="BE4" s="35"/>
      <c r="BF4" s="43" t="str">
        <f ca="1">IFERROR(__xludf.DUMMYFUNCTION("""COMPUTED_VALUE"""),"")</f>
        <v/>
      </c>
      <c r="BG4" s="35">
        <f ca="1">IFERROR(__xludf.DUMMYFUNCTION("""COMPUTED_VALUE"""),10)</f>
        <v>10</v>
      </c>
      <c r="BH4" s="35">
        <f ca="1">IFERROR(__xludf.DUMMYFUNCTION("""COMPUTED_VALUE"""),10)</f>
        <v>10</v>
      </c>
      <c r="BI4" s="44" t="e">
        <f t="shared" ref="BI4:BW4" si="15">IF(AC4=0,"",AC4*$AS4*(AT4/10))</f>
        <v>#VALUE!</v>
      </c>
      <c r="BJ4" s="25" t="e">
        <f t="shared" si="15"/>
        <v>#VALUE!</v>
      </c>
      <c r="BK4" s="25" t="e">
        <f t="shared" ca="1" si="15"/>
        <v>#VALUE!</v>
      </c>
      <c r="BL4" s="25" t="e">
        <f t="shared" ca="1" si="15"/>
        <v>#VALUE!</v>
      </c>
      <c r="BM4" s="25" t="e">
        <f t="shared" si="15"/>
        <v>#VALUE!</v>
      </c>
      <c r="BN4" s="25" t="e">
        <f t="shared" si="15"/>
        <v>#VALUE!</v>
      </c>
      <c r="BO4" s="25" t="e">
        <f t="shared" si="15"/>
        <v>#VALUE!</v>
      </c>
      <c r="BP4" s="25" t="e">
        <f t="shared" ca="1" si="15"/>
        <v>#VALUE!</v>
      </c>
      <c r="BQ4" s="37" t="e">
        <f t="shared" si="15"/>
        <v>#VALUE!</v>
      </c>
      <c r="BR4" s="37" t="e">
        <f t="shared" si="15"/>
        <v>#VALUE!</v>
      </c>
      <c r="BS4" s="37" t="e">
        <f t="shared" si="15"/>
        <v>#VALUE!</v>
      </c>
      <c r="BT4" s="37" t="e">
        <f t="shared" si="15"/>
        <v>#VALUE!</v>
      </c>
      <c r="BU4" s="37" t="e">
        <f t="shared" si="15"/>
        <v>#VALUE!</v>
      </c>
      <c r="BV4" s="37" t="str">
        <f t="shared" si="15"/>
        <v/>
      </c>
      <c r="BW4" s="37" t="str">
        <f t="shared" si="15"/>
        <v/>
      </c>
      <c r="BX4" s="38" t="e">
        <f t="shared" si="9"/>
        <v>#VALUE!</v>
      </c>
      <c r="BY4" s="39" t="str">
        <f t="shared" ref="BY4:CH4" si="16">IF(M4="x","1","")</f>
        <v/>
      </c>
      <c r="BZ4" s="40" t="str">
        <f t="shared" si="16"/>
        <v/>
      </c>
      <c r="CA4" s="40" t="str">
        <f t="shared" ca="1" si="16"/>
        <v>1</v>
      </c>
      <c r="CB4" s="40" t="str">
        <f t="shared" ca="1" si="16"/>
        <v>1</v>
      </c>
      <c r="CC4" s="40" t="str">
        <f t="shared" si="16"/>
        <v/>
      </c>
      <c r="CD4" s="40" t="str">
        <f t="shared" si="16"/>
        <v/>
      </c>
      <c r="CE4" s="40" t="str">
        <f t="shared" si="16"/>
        <v/>
      </c>
      <c r="CF4" s="40" t="str">
        <f t="shared" ca="1" si="16"/>
        <v>1</v>
      </c>
      <c r="CG4" s="40" t="str">
        <f t="shared" si="16"/>
        <v/>
      </c>
      <c r="CH4" s="41" t="str">
        <f t="shared" si="16"/>
        <v/>
      </c>
      <c r="CI4" s="40"/>
      <c r="CJ4" s="40"/>
      <c r="CK4" s="40"/>
      <c r="CL4" s="40"/>
      <c r="CM4" s="40"/>
    </row>
    <row r="5" spans="1:91" ht="16.5" customHeight="1" x14ac:dyDescent="0.2">
      <c r="A5" s="23" t="str">
        <f ca="1">IFERROR(__xludf.DUMMYFUNCTION("""COMPUTED_VALUE"""),"P762")</f>
        <v>P762</v>
      </c>
      <c r="B5" s="23" t="str">
        <f ca="1">IFERROR(__xludf.DUMMYFUNCTION("""COMPUTED_VALUE"""),"Ana Carolina Freitas")</f>
        <v>Ana Carolina Freitas</v>
      </c>
      <c r="C5" s="23" t="s">
        <v>91</v>
      </c>
      <c r="D5" s="24">
        <f ca="1">IFERROR(__xludf.DUMMYFUNCTION("""COMPUTED_VALUE"""),45679)</f>
        <v>45679</v>
      </c>
      <c r="E5" s="23" t="str">
        <f t="shared" ca="1" si="0"/>
        <v>janeiro</v>
      </c>
      <c r="F5" s="23">
        <f ca="1">IFERROR(__xludf.DUMMYFUNCTION("""COMPUTED_VALUE"""),24)</f>
        <v>24</v>
      </c>
      <c r="G5" s="23">
        <f ca="1">IFERROR(__xludf.DUMMYFUNCTION("""COMPUTED_VALUE"""),585)</f>
        <v>585</v>
      </c>
      <c r="H5" s="23">
        <f t="shared" ca="1" si="1"/>
        <v>14.04</v>
      </c>
      <c r="I5" s="25">
        <f t="shared" ca="1" si="2"/>
        <v>500</v>
      </c>
      <c r="J5" s="26">
        <f ca="1">IFERROR(__xludf.DUMMYFUNCTION("""COMPUTED_VALUE"""),96.3888888888888)</f>
        <v>96.3888888888888</v>
      </c>
      <c r="K5" s="27" t="b">
        <v>0</v>
      </c>
      <c r="L5" s="28">
        <f t="shared" ca="1" si="3"/>
        <v>481.944444444444</v>
      </c>
      <c r="M5" s="29"/>
      <c r="N5" s="23"/>
      <c r="O5" s="23" t="str">
        <f ca="1">IFERROR(__xludf.DUMMYFUNCTION("""COMPUTED_VALUE"""),"x")</f>
        <v>x</v>
      </c>
      <c r="P5" s="23" t="str">
        <f ca="1">IFERROR(__xludf.DUMMYFUNCTION("""COMPUTED_VALUE"""),"x")</f>
        <v>x</v>
      </c>
      <c r="Q5" s="26"/>
      <c r="R5" s="23"/>
      <c r="S5" s="23"/>
      <c r="T5" s="23" t="str">
        <f ca="1">IFERROR(__xludf.DUMMYFUNCTION("""COMPUTED_VALUE"""),"x")</f>
        <v>x</v>
      </c>
      <c r="U5" s="23"/>
      <c r="V5" s="23"/>
      <c r="W5" s="23"/>
      <c r="X5" s="30"/>
      <c r="Y5" s="30"/>
      <c r="Z5" s="23" t="s">
        <v>91</v>
      </c>
      <c r="AA5" s="23" t="s">
        <v>91</v>
      </c>
      <c r="AB5" s="30">
        <f t="shared" ca="1" si="4"/>
        <v>3</v>
      </c>
      <c r="AC5" s="31" t="e">
        <f t="shared" ref="AC5:AQ5" si="17">IF(M5="x",M$1000*1,"")*BY5</f>
        <v>#VALUE!</v>
      </c>
      <c r="AD5" s="31" t="e">
        <f t="shared" si="17"/>
        <v>#VALUE!</v>
      </c>
      <c r="AE5" s="31">
        <f t="shared" ca="1" si="17"/>
        <v>1</v>
      </c>
      <c r="AF5" s="31">
        <f t="shared" ca="1" si="17"/>
        <v>1.2</v>
      </c>
      <c r="AG5" s="31" t="e">
        <f t="shared" si="17"/>
        <v>#VALUE!</v>
      </c>
      <c r="AH5" s="31" t="e">
        <f t="shared" si="17"/>
        <v>#VALUE!</v>
      </c>
      <c r="AI5" s="31" t="e">
        <f t="shared" si="17"/>
        <v>#VALUE!</v>
      </c>
      <c r="AJ5" s="31">
        <f t="shared" ca="1" si="17"/>
        <v>1</v>
      </c>
      <c r="AK5" s="31" t="e">
        <f t="shared" si="17"/>
        <v>#VALUE!</v>
      </c>
      <c r="AL5" s="31" t="e">
        <f t="shared" si="17"/>
        <v>#VALUE!</v>
      </c>
      <c r="AM5" s="31" t="e">
        <f t="shared" si="17"/>
        <v>#VALUE!</v>
      </c>
      <c r="AN5" s="31" t="e">
        <f t="shared" si="17"/>
        <v>#VALUE!</v>
      </c>
      <c r="AO5" s="31" t="e">
        <f t="shared" si="17"/>
        <v>#VALUE!</v>
      </c>
      <c r="AP5" s="31">
        <f t="shared" si="17"/>
        <v>0</v>
      </c>
      <c r="AQ5" s="31">
        <f t="shared" si="17"/>
        <v>0</v>
      </c>
      <c r="AR5" s="23" t="e">
        <f t="shared" si="6"/>
        <v>#VALUE!</v>
      </c>
      <c r="AS5" s="32" t="str">
        <f t="shared" ca="1" si="7"/>
        <v/>
      </c>
      <c r="AT5" s="33" t="str">
        <f ca="1">IFERROR(__xludf.DUMMYFUNCTION("""COMPUTED_VALUE"""),"")</f>
        <v/>
      </c>
      <c r="AU5" s="34">
        <f ca="1">IFERROR(__xludf.DUMMYFUNCTION("""COMPUTED_VALUE"""),10)</f>
        <v>10</v>
      </c>
      <c r="AV5" s="34">
        <f ca="1">IFERROR(__xludf.DUMMYFUNCTION("""COMPUTED_VALUE"""),10)</f>
        <v>10</v>
      </c>
      <c r="AW5" s="35">
        <f ca="1">IFERROR(__xludf.DUMMYFUNCTION("""COMPUTED_VALUE"""),10)</f>
        <v>10</v>
      </c>
      <c r="AX5" s="34">
        <f ca="1">IFERROR(__xludf.DUMMYFUNCTION("""COMPUTED_VALUE"""),10)</f>
        <v>10</v>
      </c>
      <c r="AY5" s="34" t="str">
        <f ca="1">IFERROR(__xludf.DUMMYFUNCTION("""COMPUTED_VALUE"""),"")</f>
        <v/>
      </c>
      <c r="AZ5" s="34" t="str">
        <f ca="1">IFERROR(__xludf.DUMMYFUNCTION("""COMPUTED_VALUE"""),"")</f>
        <v/>
      </c>
      <c r="BA5" s="34">
        <f ca="1">IFERROR(__xludf.DUMMYFUNCTION("""COMPUTED_VALUE"""),7)</f>
        <v>7</v>
      </c>
      <c r="BB5" s="35" t="str">
        <f ca="1">IFERROR(__xludf.DUMMYFUNCTION("""COMPUTED_VALUE"""),"")</f>
        <v/>
      </c>
      <c r="BC5" s="35" t="str">
        <f ca="1">IFERROR(__xludf.DUMMYFUNCTION("""COMPUTED_VALUE"""),"")</f>
        <v/>
      </c>
      <c r="BD5" s="35" t="str">
        <f ca="1">IFERROR(__xludf.DUMMYFUNCTION("""COMPUTED_VALUE"""),"")</f>
        <v/>
      </c>
      <c r="BE5" s="35"/>
      <c r="BF5" s="43" t="str">
        <f ca="1">IFERROR(__xludf.DUMMYFUNCTION("""COMPUTED_VALUE"""),"")</f>
        <v/>
      </c>
      <c r="BG5" s="35">
        <f ca="1">IFERROR(__xludf.DUMMYFUNCTION("""COMPUTED_VALUE"""),9.66666666666666)</f>
        <v>9.6666666666666607</v>
      </c>
      <c r="BH5" s="35">
        <f ca="1">IFERROR(__xludf.DUMMYFUNCTION("""COMPUTED_VALUE"""),9.33333333333333)</f>
        <v>9.3333333333333304</v>
      </c>
      <c r="BI5" s="44" t="e">
        <f t="shared" ref="BI5:BW5" si="18">IF(AC5=0,"",AC5*$AS5*(AT5/10))</f>
        <v>#VALUE!</v>
      </c>
      <c r="BJ5" s="25" t="e">
        <f t="shared" si="18"/>
        <v>#VALUE!</v>
      </c>
      <c r="BK5" s="25" t="e">
        <f t="shared" ca="1" si="18"/>
        <v>#VALUE!</v>
      </c>
      <c r="BL5" s="25" t="e">
        <f t="shared" ca="1" si="18"/>
        <v>#VALUE!</v>
      </c>
      <c r="BM5" s="25" t="e">
        <f t="shared" si="18"/>
        <v>#VALUE!</v>
      </c>
      <c r="BN5" s="25" t="e">
        <f t="shared" si="18"/>
        <v>#VALUE!</v>
      </c>
      <c r="BO5" s="25" t="e">
        <f t="shared" si="18"/>
        <v>#VALUE!</v>
      </c>
      <c r="BP5" s="25" t="e">
        <f t="shared" ca="1" si="18"/>
        <v>#VALUE!</v>
      </c>
      <c r="BQ5" s="37" t="e">
        <f t="shared" si="18"/>
        <v>#VALUE!</v>
      </c>
      <c r="BR5" s="37" t="e">
        <f t="shared" si="18"/>
        <v>#VALUE!</v>
      </c>
      <c r="BS5" s="37" t="e">
        <f t="shared" si="18"/>
        <v>#VALUE!</v>
      </c>
      <c r="BT5" s="37" t="e">
        <f t="shared" si="18"/>
        <v>#VALUE!</v>
      </c>
      <c r="BU5" s="37" t="e">
        <f t="shared" si="18"/>
        <v>#VALUE!</v>
      </c>
      <c r="BV5" s="37" t="str">
        <f t="shared" si="18"/>
        <v/>
      </c>
      <c r="BW5" s="37" t="str">
        <f t="shared" si="18"/>
        <v/>
      </c>
      <c r="BX5" s="38" t="e">
        <f t="shared" si="9"/>
        <v>#VALUE!</v>
      </c>
      <c r="BY5" s="39" t="str">
        <f t="shared" ref="BY5:CH5" si="19">IF(M5="x","1","")</f>
        <v/>
      </c>
      <c r="BZ5" s="40" t="str">
        <f t="shared" si="19"/>
        <v/>
      </c>
      <c r="CA5" s="40" t="str">
        <f t="shared" ca="1" si="19"/>
        <v>1</v>
      </c>
      <c r="CB5" s="40" t="str">
        <f t="shared" ca="1" si="19"/>
        <v>1</v>
      </c>
      <c r="CC5" s="40" t="str">
        <f t="shared" si="19"/>
        <v/>
      </c>
      <c r="CD5" s="40" t="str">
        <f t="shared" si="19"/>
        <v/>
      </c>
      <c r="CE5" s="40" t="str">
        <f t="shared" si="19"/>
        <v/>
      </c>
      <c r="CF5" s="40" t="str">
        <f t="shared" ca="1" si="19"/>
        <v>1</v>
      </c>
      <c r="CG5" s="40" t="str">
        <f t="shared" si="19"/>
        <v/>
      </c>
      <c r="CH5" s="41" t="str">
        <f t="shared" si="19"/>
        <v/>
      </c>
      <c r="CI5" s="40"/>
      <c r="CJ5" s="40"/>
      <c r="CK5" s="40"/>
      <c r="CL5" s="40"/>
      <c r="CM5" s="40"/>
    </row>
    <row r="6" spans="1:91" ht="16.5" customHeight="1" x14ac:dyDescent="0.2">
      <c r="A6" s="23" t="str">
        <f ca="1">IFERROR(__xludf.DUMMYFUNCTION("""COMPUTED_VALUE"""),"P754")</f>
        <v>P754</v>
      </c>
      <c r="B6" s="23" t="str">
        <f ca="1">IFERROR(__xludf.DUMMYFUNCTION("""COMPUTED_VALUE"""),"Lúcia Aparecida Moura")</f>
        <v>Lúcia Aparecida Moura</v>
      </c>
      <c r="C6" s="23" t="s">
        <v>91</v>
      </c>
      <c r="D6" s="24">
        <f ca="1">IFERROR(__xludf.DUMMYFUNCTION("""COMPUTED_VALUE"""),45675)</f>
        <v>45675</v>
      </c>
      <c r="E6" s="23" t="str">
        <f t="shared" ca="1" si="0"/>
        <v>janeiro</v>
      </c>
      <c r="F6" s="23">
        <f ca="1">IFERROR(__xludf.DUMMYFUNCTION("""COMPUTED_VALUE"""),28)</f>
        <v>28</v>
      </c>
      <c r="G6" s="23">
        <f ca="1">IFERROR(__xludf.DUMMYFUNCTION("""COMPUTED_VALUE"""),585)</f>
        <v>585</v>
      </c>
      <c r="H6" s="23">
        <f t="shared" ca="1" si="1"/>
        <v>16.38</v>
      </c>
      <c r="I6" s="25">
        <f t="shared" ca="1" si="2"/>
        <v>500</v>
      </c>
      <c r="J6" s="26">
        <f ca="1">IFERROR(__xludf.DUMMYFUNCTION("""COMPUTED_VALUE"""),73.4444444444444)</f>
        <v>73.4444444444444</v>
      </c>
      <c r="K6" s="27" t="b">
        <v>0</v>
      </c>
      <c r="L6" s="28">
        <f t="shared" ca="1" si="3"/>
        <v>367.222222222222</v>
      </c>
      <c r="M6" s="29"/>
      <c r="N6" s="23"/>
      <c r="O6" s="23" t="str">
        <f ca="1">IFERROR(__xludf.DUMMYFUNCTION("""COMPUTED_VALUE"""),"x")</f>
        <v>x</v>
      </c>
      <c r="P6" s="23" t="str">
        <f ca="1">IFERROR(__xludf.DUMMYFUNCTION("""COMPUTED_VALUE"""),"x")</f>
        <v>x</v>
      </c>
      <c r="Q6" s="23"/>
      <c r="R6" s="23"/>
      <c r="S6" s="23"/>
      <c r="T6" s="23" t="str">
        <f ca="1">IFERROR(__xludf.DUMMYFUNCTION("""COMPUTED_VALUE"""),"x")</f>
        <v>x</v>
      </c>
      <c r="U6" s="23"/>
      <c r="V6" s="23"/>
      <c r="W6" s="23"/>
      <c r="X6" s="30"/>
      <c r="Y6" s="30"/>
      <c r="Z6" s="23" t="s">
        <v>91</v>
      </c>
      <c r="AA6" s="23" t="s">
        <v>91</v>
      </c>
      <c r="AB6" s="30">
        <f t="shared" ca="1" si="4"/>
        <v>3</v>
      </c>
      <c r="AC6" s="31" t="e">
        <f t="shared" ref="AC6:AQ6" si="20">IF(M6="x",M$1000*1,"")*BY6</f>
        <v>#VALUE!</v>
      </c>
      <c r="AD6" s="31" t="e">
        <f t="shared" si="20"/>
        <v>#VALUE!</v>
      </c>
      <c r="AE6" s="31">
        <f t="shared" ca="1" si="20"/>
        <v>1</v>
      </c>
      <c r="AF6" s="31">
        <f t="shared" ca="1" si="20"/>
        <v>1.2</v>
      </c>
      <c r="AG6" s="31" t="e">
        <f t="shared" si="20"/>
        <v>#VALUE!</v>
      </c>
      <c r="AH6" s="31" t="e">
        <f t="shared" si="20"/>
        <v>#VALUE!</v>
      </c>
      <c r="AI6" s="31" t="e">
        <f t="shared" si="20"/>
        <v>#VALUE!</v>
      </c>
      <c r="AJ6" s="31">
        <f t="shared" ca="1" si="20"/>
        <v>1</v>
      </c>
      <c r="AK6" s="31" t="e">
        <f t="shared" si="20"/>
        <v>#VALUE!</v>
      </c>
      <c r="AL6" s="31" t="e">
        <f t="shared" si="20"/>
        <v>#VALUE!</v>
      </c>
      <c r="AM6" s="31" t="e">
        <f t="shared" si="20"/>
        <v>#VALUE!</v>
      </c>
      <c r="AN6" s="31" t="e">
        <f t="shared" si="20"/>
        <v>#VALUE!</v>
      </c>
      <c r="AO6" s="31" t="e">
        <f t="shared" si="20"/>
        <v>#VALUE!</v>
      </c>
      <c r="AP6" s="31">
        <f t="shared" si="20"/>
        <v>0</v>
      </c>
      <c r="AQ6" s="31">
        <f t="shared" si="20"/>
        <v>0</v>
      </c>
      <c r="AR6" s="23" t="e">
        <f t="shared" si="6"/>
        <v>#VALUE!</v>
      </c>
      <c r="AS6" s="32" t="str">
        <f t="shared" ca="1" si="7"/>
        <v/>
      </c>
      <c r="AT6" s="33" t="str">
        <f ca="1">IFERROR(__xludf.DUMMYFUNCTION("""COMPUTED_VALUE"""),"")</f>
        <v/>
      </c>
      <c r="AU6" s="34">
        <f ca="1">IFERROR(__xludf.DUMMYFUNCTION("""COMPUTED_VALUE"""),10)</f>
        <v>10</v>
      </c>
      <c r="AV6" s="34">
        <f ca="1">IFERROR(__xludf.DUMMYFUNCTION("""COMPUTED_VALUE"""),10)</f>
        <v>10</v>
      </c>
      <c r="AW6" s="35">
        <f ca="1">IFERROR(__xludf.DUMMYFUNCTION("""COMPUTED_VALUE"""),10)</f>
        <v>10</v>
      </c>
      <c r="AX6" s="34">
        <f ca="1">IFERROR(__xludf.DUMMYFUNCTION("""COMPUTED_VALUE"""),10)</f>
        <v>10</v>
      </c>
      <c r="AY6" s="34" t="str">
        <f ca="1">IFERROR(__xludf.DUMMYFUNCTION("""COMPUTED_VALUE"""),"")</f>
        <v/>
      </c>
      <c r="AZ6" s="34" t="str">
        <f ca="1">IFERROR(__xludf.DUMMYFUNCTION("""COMPUTED_VALUE"""),"")</f>
        <v/>
      </c>
      <c r="BA6" s="34">
        <f ca="1">IFERROR(__xludf.DUMMYFUNCTION("""COMPUTED_VALUE"""),10)</f>
        <v>10</v>
      </c>
      <c r="BB6" s="35" t="str">
        <f ca="1">IFERROR(__xludf.DUMMYFUNCTION("""COMPUTED_VALUE"""),"")</f>
        <v/>
      </c>
      <c r="BC6" s="35" t="str">
        <f ca="1">IFERROR(__xludf.DUMMYFUNCTION("""COMPUTED_VALUE"""),"")</f>
        <v/>
      </c>
      <c r="BD6" s="35" t="str">
        <f ca="1">IFERROR(__xludf.DUMMYFUNCTION("""COMPUTED_VALUE"""),"")</f>
        <v/>
      </c>
      <c r="BE6" s="35"/>
      <c r="BF6" s="43" t="str">
        <f ca="1">IFERROR(__xludf.DUMMYFUNCTION("""COMPUTED_VALUE"""),"")</f>
        <v/>
      </c>
      <c r="BG6" s="35">
        <f ca="1">IFERROR(__xludf.DUMMYFUNCTION("""COMPUTED_VALUE"""),10)</f>
        <v>10</v>
      </c>
      <c r="BH6" s="35">
        <f ca="1">IFERROR(__xludf.DUMMYFUNCTION("""COMPUTED_VALUE"""),10)</f>
        <v>10</v>
      </c>
      <c r="BI6" s="44" t="e">
        <f t="shared" ref="BI6:BW6" si="21">IF(AC6=0,"",AC6*$AS6*(AT6/10))</f>
        <v>#VALUE!</v>
      </c>
      <c r="BJ6" s="25" t="e">
        <f t="shared" si="21"/>
        <v>#VALUE!</v>
      </c>
      <c r="BK6" s="25" t="e">
        <f t="shared" ca="1" si="21"/>
        <v>#VALUE!</v>
      </c>
      <c r="BL6" s="25" t="e">
        <f t="shared" ca="1" si="21"/>
        <v>#VALUE!</v>
      </c>
      <c r="BM6" s="25" t="e">
        <f t="shared" si="21"/>
        <v>#VALUE!</v>
      </c>
      <c r="BN6" s="25" t="e">
        <f t="shared" si="21"/>
        <v>#VALUE!</v>
      </c>
      <c r="BO6" s="25" t="e">
        <f t="shared" si="21"/>
        <v>#VALUE!</v>
      </c>
      <c r="BP6" s="25" t="e">
        <f t="shared" ca="1" si="21"/>
        <v>#VALUE!</v>
      </c>
      <c r="BQ6" s="37" t="e">
        <f t="shared" si="21"/>
        <v>#VALUE!</v>
      </c>
      <c r="BR6" s="37" t="e">
        <f t="shared" si="21"/>
        <v>#VALUE!</v>
      </c>
      <c r="BS6" s="37" t="e">
        <f t="shared" si="21"/>
        <v>#VALUE!</v>
      </c>
      <c r="BT6" s="37" t="e">
        <f t="shared" si="21"/>
        <v>#VALUE!</v>
      </c>
      <c r="BU6" s="37" t="e">
        <f t="shared" si="21"/>
        <v>#VALUE!</v>
      </c>
      <c r="BV6" s="37" t="str">
        <f t="shared" si="21"/>
        <v/>
      </c>
      <c r="BW6" s="37" t="str">
        <f t="shared" si="21"/>
        <v/>
      </c>
      <c r="BX6" s="38" t="e">
        <f t="shared" si="9"/>
        <v>#VALUE!</v>
      </c>
      <c r="BY6" s="39" t="str">
        <f t="shared" ref="BY6:CH6" si="22">IF(M6="x","1","")</f>
        <v/>
      </c>
      <c r="BZ6" s="40" t="str">
        <f t="shared" si="22"/>
        <v/>
      </c>
      <c r="CA6" s="40" t="str">
        <f t="shared" ca="1" si="22"/>
        <v>1</v>
      </c>
      <c r="CB6" s="40" t="str">
        <f t="shared" ca="1" si="22"/>
        <v>1</v>
      </c>
      <c r="CC6" s="40" t="str">
        <f t="shared" si="22"/>
        <v/>
      </c>
      <c r="CD6" s="40" t="str">
        <f t="shared" si="22"/>
        <v/>
      </c>
      <c r="CE6" s="40" t="str">
        <f t="shared" si="22"/>
        <v/>
      </c>
      <c r="CF6" s="40" t="str">
        <f t="shared" ca="1" si="22"/>
        <v>1</v>
      </c>
      <c r="CG6" s="40" t="str">
        <f t="shared" si="22"/>
        <v/>
      </c>
      <c r="CH6" s="41" t="str">
        <f t="shared" si="22"/>
        <v/>
      </c>
      <c r="CI6" s="40"/>
      <c r="CJ6" s="40"/>
      <c r="CK6" s="40"/>
      <c r="CL6" s="40"/>
      <c r="CM6" s="40"/>
    </row>
    <row r="7" spans="1:91" ht="16.5" customHeight="1" x14ac:dyDescent="0.2">
      <c r="A7" s="23" t="str">
        <f ca="1">IFERROR(__xludf.DUMMYFUNCTION("""COMPUTED_VALUE"""),"?")</f>
        <v>?</v>
      </c>
      <c r="B7" s="23" t="str">
        <f ca="1">IFERROR(__xludf.DUMMYFUNCTION("""COMPUTED_VALUE"""),"?")</f>
        <v>?</v>
      </c>
      <c r="C7" s="23" t="s">
        <v>91</v>
      </c>
      <c r="D7" s="23"/>
      <c r="E7" s="23" t="str">
        <f t="shared" si="0"/>
        <v/>
      </c>
      <c r="F7" s="23"/>
      <c r="G7" s="23"/>
      <c r="H7" s="23"/>
      <c r="I7" s="25">
        <v>500</v>
      </c>
      <c r="J7" s="26">
        <f ca="1">IFERROR(__xludf.DUMMYFUNCTION("""COMPUTED_VALUE"""),83.1481481481481)</f>
        <v>83.148148148148096</v>
      </c>
      <c r="K7" s="27" t="b">
        <v>0</v>
      </c>
      <c r="L7" s="28">
        <f t="shared" ca="1" si="3"/>
        <v>415.74074074074048</v>
      </c>
      <c r="M7" s="29" t="str">
        <f ca="1">IFERROR(__xludf.DUMMYFUNCTION("""COMPUTED_VALUE"""),"x")</f>
        <v>x</v>
      </c>
      <c r="N7" s="23"/>
      <c r="O7" s="23"/>
      <c r="P7" s="23"/>
      <c r="Q7" s="23" t="str">
        <f ca="1">IFERROR(__xludf.DUMMYFUNCTION("""COMPUTED_VALUE"""),"x")</f>
        <v>x</v>
      </c>
      <c r="R7" s="23" t="str">
        <f ca="1">IFERROR(__xludf.DUMMYFUNCTION("""COMPUTED_VALUE"""),"x")</f>
        <v>x</v>
      </c>
      <c r="S7" s="23" t="str">
        <f ca="1">IFERROR(__xludf.DUMMYFUNCTION("""COMPUTED_VALUE"""),"x")</f>
        <v>x</v>
      </c>
      <c r="T7" s="23"/>
      <c r="U7" s="23"/>
      <c r="V7" s="23"/>
      <c r="W7" s="23"/>
      <c r="X7" s="30"/>
      <c r="Y7" s="30"/>
      <c r="Z7" s="23" t="s">
        <v>91</v>
      </c>
      <c r="AA7" s="23" t="s">
        <v>91</v>
      </c>
      <c r="AB7" s="30">
        <f t="shared" ca="1" si="4"/>
        <v>4</v>
      </c>
      <c r="AC7" s="31">
        <f t="shared" ref="AC7:AQ7" ca="1" si="23">IF(M7="x",M$1000*1,"")*BY7</f>
        <v>1.2</v>
      </c>
      <c r="AD7" s="31" t="e">
        <f t="shared" si="23"/>
        <v>#VALUE!</v>
      </c>
      <c r="AE7" s="31" t="e">
        <f t="shared" si="23"/>
        <v>#VALUE!</v>
      </c>
      <c r="AF7" s="31" t="e">
        <f t="shared" si="23"/>
        <v>#VALUE!</v>
      </c>
      <c r="AG7" s="31">
        <f t="shared" ca="1" si="23"/>
        <v>1</v>
      </c>
      <c r="AH7" s="31">
        <f t="shared" ca="1" si="23"/>
        <v>1</v>
      </c>
      <c r="AI7" s="31">
        <f t="shared" ca="1" si="23"/>
        <v>1.1000000000000001</v>
      </c>
      <c r="AJ7" s="31" t="e">
        <f t="shared" si="23"/>
        <v>#VALUE!</v>
      </c>
      <c r="AK7" s="31" t="e">
        <f t="shared" si="23"/>
        <v>#VALUE!</v>
      </c>
      <c r="AL7" s="31" t="e">
        <f t="shared" si="23"/>
        <v>#VALUE!</v>
      </c>
      <c r="AM7" s="31" t="e">
        <f t="shared" si="23"/>
        <v>#VALUE!</v>
      </c>
      <c r="AN7" s="31" t="e">
        <f t="shared" si="23"/>
        <v>#VALUE!</v>
      </c>
      <c r="AO7" s="31" t="e">
        <f t="shared" si="23"/>
        <v>#VALUE!</v>
      </c>
      <c r="AP7" s="31">
        <f t="shared" si="23"/>
        <v>0</v>
      </c>
      <c r="AQ7" s="31">
        <f t="shared" si="23"/>
        <v>0</v>
      </c>
      <c r="AR7" s="23" t="e">
        <f t="shared" ca="1" si="6"/>
        <v>#VALUE!</v>
      </c>
      <c r="AS7" s="32" t="str">
        <f t="shared" ca="1" si="7"/>
        <v/>
      </c>
      <c r="AT7" s="33">
        <f ca="1">IFERROR(__xludf.DUMMYFUNCTION("""COMPUTED_VALUE"""),10)</f>
        <v>10</v>
      </c>
      <c r="AU7" s="34" t="str">
        <f ca="1">IFERROR(__xludf.DUMMYFUNCTION("""COMPUTED_VALUE"""),"")</f>
        <v/>
      </c>
      <c r="AV7" s="34" t="str">
        <f ca="1">IFERROR(__xludf.DUMMYFUNCTION("""COMPUTED_VALUE"""),"")</f>
        <v/>
      </c>
      <c r="AW7" s="35" t="str">
        <f ca="1">IFERROR(__xludf.DUMMYFUNCTION("""COMPUTED_VALUE"""),"")</f>
        <v/>
      </c>
      <c r="AX7" s="34">
        <f ca="1">IFERROR(__xludf.DUMMYFUNCTION("""COMPUTED_VALUE"""),10)</f>
        <v>10</v>
      </c>
      <c r="AY7" s="34">
        <f ca="1">IFERROR(__xludf.DUMMYFUNCTION("""COMPUTED_VALUE"""),9.33333333333333)</f>
        <v>9.3333333333333304</v>
      </c>
      <c r="AZ7" s="34">
        <f ca="1">IFERROR(__xludf.DUMMYFUNCTION("""COMPUTED_VALUE"""),10)</f>
        <v>10</v>
      </c>
      <c r="BA7" s="34" t="str">
        <f ca="1">IFERROR(__xludf.DUMMYFUNCTION("""COMPUTED_VALUE"""),"")</f>
        <v/>
      </c>
      <c r="BB7" s="35" t="str">
        <f ca="1">IFERROR(__xludf.DUMMYFUNCTION("""COMPUTED_VALUE"""),"")</f>
        <v/>
      </c>
      <c r="BC7" s="35" t="str">
        <f ca="1">IFERROR(__xludf.DUMMYFUNCTION("""COMPUTED_VALUE"""),"")</f>
        <v/>
      </c>
      <c r="BD7" s="35" t="str">
        <f ca="1">IFERROR(__xludf.DUMMYFUNCTION("""COMPUTED_VALUE"""),"")</f>
        <v/>
      </c>
      <c r="BE7" s="35"/>
      <c r="BF7" s="43" t="str">
        <f ca="1">IFERROR(__xludf.DUMMYFUNCTION("""COMPUTED_VALUE"""),"")</f>
        <v/>
      </c>
      <c r="BG7" s="35">
        <f ca="1">IFERROR(__xludf.DUMMYFUNCTION("""COMPUTED_VALUE"""),10)</f>
        <v>10</v>
      </c>
      <c r="BH7" s="35">
        <f ca="1">IFERROR(__xludf.DUMMYFUNCTION("""COMPUTED_VALUE"""),10)</f>
        <v>10</v>
      </c>
      <c r="BI7" s="44"/>
      <c r="BJ7" s="25"/>
      <c r="BK7" s="25"/>
      <c r="BL7" s="25"/>
      <c r="BM7" s="25"/>
      <c r="BN7" s="25"/>
      <c r="BO7" s="25"/>
      <c r="BP7" s="25"/>
      <c r="BQ7" s="37" t="e">
        <f t="shared" ref="BQ7:BW7" si="24">IF(AK7=0,"",AK7*$AS7*(BB7/10))</f>
        <v>#VALUE!</v>
      </c>
      <c r="BR7" s="37" t="e">
        <f t="shared" si="24"/>
        <v>#VALUE!</v>
      </c>
      <c r="BS7" s="37" t="e">
        <f t="shared" si="24"/>
        <v>#VALUE!</v>
      </c>
      <c r="BT7" s="37" t="e">
        <f t="shared" si="24"/>
        <v>#VALUE!</v>
      </c>
      <c r="BU7" s="37" t="e">
        <f t="shared" si="24"/>
        <v>#VALUE!</v>
      </c>
      <c r="BV7" s="37" t="str">
        <f t="shared" si="24"/>
        <v/>
      </c>
      <c r="BW7" s="37" t="str">
        <f t="shared" si="24"/>
        <v/>
      </c>
      <c r="BX7" s="38" t="e">
        <f t="shared" si="9"/>
        <v>#VALUE!</v>
      </c>
      <c r="BY7" s="39" t="str">
        <f t="shared" ref="BY7:CH7" ca="1" si="25">IF(M7="x","1","")</f>
        <v>1</v>
      </c>
      <c r="BZ7" s="40" t="str">
        <f t="shared" si="25"/>
        <v/>
      </c>
      <c r="CA7" s="40" t="str">
        <f t="shared" si="25"/>
        <v/>
      </c>
      <c r="CB7" s="40" t="str">
        <f t="shared" si="25"/>
        <v/>
      </c>
      <c r="CC7" s="40" t="str">
        <f t="shared" ca="1" si="25"/>
        <v>1</v>
      </c>
      <c r="CD7" s="40" t="str">
        <f t="shared" ca="1" si="25"/>
        <v>1</v>
      </c>
      <c r="CE7" s="40" t="str">
        <f t="shared" ca="1" si="25"/>
        <v>1</v>
      </c>
      <c r="CF7" s="40" t="str">
        <f t="shared" si="25"/>
        <v/>
      </c>
      <c r="CG7" s="40" t="str">
        <f t="shared" si="25"/>
        <v/>
      </c>
      <c r="CH7" s="41" t="str">
        <f t="shared" si="25"/>
        <v/>
      </c>
      <c r="CI7" s="40"/>
      <c r="CJ7" s="40"/>
      <c r="CK7" s="40"/>
      <c r="CL7" s="40"/>
      <c r="CM7" s="40"/>
    </row>
    <row r="8" spans="1:91" ht="16.5" customHeight="1" x14ac:dyDescent="0.2">
      <c r="A8" s="23" t="str">
        <f ca="1">IFERROR(__xludf.DUMMYFUNCTION("""COMPUTED_VALUE"""),"P724")</f>
        <v>P724</v>
      </c>
      <c r="B8" s="23" t="str">
        <f ca="1">IFERROR(__xludf.DUMMYFUNCTION("""COMPUTED_VALUE"""),"Rodrigo (SABOR AMIL) Mercearia")</f>
        <v>Rodrigo (SABOR AMIL) Mercearia</v>
      </c>
      <c r="C8" s="23" t="s">
        <v>91</v>
      </c>
      <c r="D8" s="24">
        <f ca="1">IFERROR(__xludf.DUMMYFUNCTION("""COMPUTED_VALUE"""),45688)</f>
        <v>45688</v>
      </c>
      <c r="E8" s="23" t="str">
        <f t="shared" ca="1" si="0"/>
        <v>janeiro</v>
      </c>
      <c r="F8" s="23">
        <f ca="1">IFERROR(__xludf.DUMMYFUNCTION("""COMPUTED_VALUE"""),21)</f>
        <v>21</v>
      </c>
      <c r="G8" s="23">
        <f ca="1">IFERROR(__xludf.DUMMYFUNCTION("""COMPUTED_VALUE"""),550)</f>
        <v>550</v>
      </c>
      <c r="H8" s="23">
        <f t="shared" ref="H8:H29" ca="1" si="26">IF(ISBLANK(G8),"",F8*G8/1000)</f>
        <v>11.55</v>
      </c>
      <c r="I8" s="25">
        <f t="shared" ref="I8:I17" ca="1" si="27">IF(ISBLANK(F8),"",IF(H8&lt;5,200,IF(H8&lt;10,300,IF(H8&lt;20,500,IF(H8&lt;30,750,IF(H8&lt;50,1000,IF(H8&lt;75,1500,IF(H8&gt;75,2000))))))))</f>
        <v>500</v>
      </c>
      <c r="J8" s="26">
        <f ca="1">IFERROR(__xludf.DUMMYFUNCTION("""COMPUTED_VALUE"""),99.753086419753)</f>
        <v>99.753086419753004</v>
      </c>
      <c r="K8" s="27" t="b">
        <v>0</v>
      </c>
      <c r="L8" s="28">
        <f t="shared" ca="1" si="3"/>
        <v>498.76543209876502</v>
      </c>
      <c r="M8" s="29" t="str">
        <f ca="1">IFERROR(__xludf.DUMMYFUNCTION("""COMPUTED_VALUE"""),"x")</f>
        <v>x</v>
      </c>
      <c r="N8" s="23"/>
      <c r="O8" s="23"/>
      <c r="P8" s="23"/>
      <c r="Q8" s="23" t="str">
        <f ca="1">IFERROR(__xludf.DUMMYFUNCTION("""COMPUTED_VALUE"""),"x")</f>
        <v>x</v>
      </c>
      <c r="R8" s="23" t="str">
        <f ca="1">IFERROR(__xludf.DUMMYFUNCTION("""COMPUTED_VALUE"""),"x")</f>
        <v>x</v>
      </c>
      <c r="S8" s="23" t="str">
        <f ca="1">IFERROR(__xludf.DUMMYFUNCTION("""COMPUTED_VALUE"""),"x")</f>
        <v>x</v>
      </c>
      <c r="T8" s="23"/>
      <c r="U8" s="23"/>
      <c r="V8" s="23"/>
      <c r="W8" s="23"/>
      <c r="X8" s="30"/>
      <c r="Y8" s="30"/>
      <c r="Z8" s="23" t="s">
        <v>91</v>
      </c>
      <c r="AA8" s="23" t="s">
        <v>91</v>
      </c>
      <c r="AB8" s="30">
        <f t="shared" ca="1" si="4"/>
        <v>4</v>
      </c>
      <c r="AC8" s="31">
        <f t="shared" ref="AC8:AQ8" ca="1" si="28">IF(M8="x",M$1000*1,"")*BY8</f>
        <v>1.2</v>
      </c>
      <c r="AD8" s="31" t="e">
        <f t="shared" si="28"/>
        <v>#VALUE!</v>
      </c>
      <c r="AE8" s="31" t="e">
        <f t="shared" si="28"/>
        <v>#VALUE!</v>
      </c>
      <c r="AF8" s="31" t="e">
        <f t="shared" si="28"/>
        <v>#VALUE!</v>
      </c>
      <c r="AG8" s="31">
        <f t="shared" ca="1" si="28"/>
        <v>1</v>
      </c>
      <c r="AH8" s="31">
        <f t="shared" ca="1" si="28"/>
        <v>1</v>
      </c>
      <c r="AI8" s="31">
        <f t="shared" ca="1" si="28"/>
        <v>1.1000000000000001</v>
      </c>
      <c r="AJ8" s="31" t="e">
        <f t="shared" si="28"/>
        <v>#VALUE!</v>
      </c>
      <c r="AK8" s="31" t="e">
        <f t="shared" si="28"/>
        <v>#VALUE!</v>
      </c>
      <c r="AL8" s="31" t="e">
        <f t="shared" si="28"/>
        <v>#VALUE!</v>
      </c>
      <c r="AM8" s="31" t="e">
        <f t="shared" si="28"/>
        <v>#VALUE!</v>
      </c>
      <c r="AN8" s="31" t="e">
        <f t="shared" si="28"/>
        <v>#VALUE!</v>
      </c>
      <c r="AO8" s="31" t="e">
        <f t="shared" si="28"/>
        <v>#VALUE!</v>
      </c>
      <c r="AP8" s="31">
        <f t="shared" si="28"/>
        <v>0</v>
      </c>
      <c r="AQ8" s="31">
        <f t="shared" si="28"/>
        <v>0</v>
      </c>
      <c r="AR8" s="23" t="e">
        <f t="shared" ca="1" si="6"/>
        <v>#VALUE!</v>
      </c>
      <c r="AS8" s="32" t="str">
        <f t="shared" ca="1" si="7"/>
        <v/>
      </c>
      <c r="AT8" s="33">
        <f ca="1">IFERROR(__xludf.DUMMYFUNCTION("""COMPUTED_VALUE"""),10)</f>
        <v>10</v>
      </c>
      <c r="AU8" s="34" t="str">
        <f ca="1">IFERROR(__xludf.DUMMYFUNCTION("""COMPUTED_VALUE"""),"")</f>
        <v/>
      </c>
      <c r="AV8" s="34" t="str">
        <f ca="1">IFERROR(__xludf.DUMMYFUNCTION("""COMPUTED_VALUE"""),"")</f>
        <v/>
      </c>
      <c r="AW8" s="35" t="str">
        <f ca="1">IFERROR(__xludf.DUMMYFUNCTION("""COMPUTED_VALUE"""),"")</f>
        <v/>
      </c>
      <c r="AX8" s="34">
        <f ca="1">IFERROR(__xludf.DUMMYFUNCTION("""COMPUTED_VALUE"""),10)</f>
        <v>10</v>
      </c>
      <c r="AY8" s="34">
        <f ca="1">IFERROR(__xludf.DUMMYFUNCTION("""COMPUTED_VALUE"""),9.66666666666666)</f>
        <v>9.6666666666666607</v>
      </c>
      <c r="AZ8" s="34">
        <f ca="1">IFERROR(__xludf.DUMMYFUNCTION("""COMPUTED_VALUE"""),10)</f>
        <v>10</v>
      </c>
      <c r="BA8" s="34" t="str">
        <f ca="1">IFERROR(__xludf.DUMMYFUNCTION("""COMPUTED_VALUE"""),"")</f>
        <v/>
      </c>
      <c r="BB8" s="35" t="str">
        <f ca="1">IFERROR(__xludf.DUMMYFUNCTION("""COMPUTED_VALUE"""),"")</f>
        <v/>
      </c>
      <c r="BC8" s="35" t="str">
        <f ca="1">IFERROR(__xludf.DUMMYFUNCTION("""COMPUTED_VALUE"""),"")</f>
        <v/>
      </c>
      <c r="BD8" s="35" t="str">
        <f ca="1">IFERROR(__xludf.DUMMYFUNCTION("""COMPUTED_VALUE"""),"")</f>
        <v/>
      </c>
      <c r="BE8" s="35"/>
      <c r="BF8" s="43" t="str">
        <f ca="1">IFERROR(__xludf.DUMMYFUNCTION("""COMPUTED_VALUE"""),"")</f>
        <v/>
      </c>
      <c r="BG8" s="35">
        <f ca="1">IFERROR(__xludf.DUMMYFUNCTION("""COMPUTED_VALUE"""),10)</f>
        <v>10</v>
      </c>
      <c r="BH8" s="35">
        <f ca="1">IFERROR(__xludf.DUMMYFUNCTION("""COMPUTED_VALUE"""),10)</f>
        <v>10</v>
      </c>
      <c r="BI8" s="44" t="e">
        <f t="shared" ref="BI8:BW8" ca="1" si="29">IF(AC8=0,"",AC8*$AS8*(AT8/10))</f>
        <v>#VALUE!</v>
      </c>
      <c r="BJ8" s="25" t="e">
        <f t="shared" si="29"/>
        <v>#VALUE!</v>
      </c>
      <c r="BK8" s="25" t="e">
        <f t="shared" si="29"/>
        <v>#VALUE!</v>
      </c>
      <c r="BL8" s="25" t="e">
        <f t="shared" si="29"/>
        <v>#VALUE!</v>
      </c>
      <c r="BM8" s="25" t="e">
        <f t="shared" ca="1" si="29"/>
        <v>#VALUE!</v>
      </c>
      <c r="BN8" s="25" t="e">
        <f t="shared" ca="1" si="29"/>
        <v>#VALUE!</v>
      </c>
      <c r="BO8" s="25" t="e">
        <f t="shared" ca="1" si="29"/>
        <v>#VALUE!</v>
      </c>
      <c r="BP8" s="25" t="e">
        <f t="shared" si="29"/>
        <v>#VALUE!</v>
      </c>
      <c r="BQ8" s="37" t="e">
        <f t="shared" si="29"/>
        <v>#VALUE!</v>
      </c>
      <c r="BR8" s="37" t="e">
        <f t="shared" si="29"/>
        <v>#VALUE!</v>
      </c>
      <c r="BS8" s="37" t="e">
        <f t="shared" si="29"/>
        <v>#VALUE!</v>
      </c>
      <c r="BT8" s="37" t="e">
        <f t="shared" si="29"/>
        <v>#VALUE!</v>
      </c>
      <c r="BU8" s="37" t="e">
        <f t="shared" si="29"/>
        <v>#VALUE!</v>
      </c>
      <c r="BV8" s="37" t="str">
        <f t="shared" si="29"/>
        <v/>
      </c>
      <c r="BW8" s="37" t="str">
        <f t="shared" si="29"/>
        <v/>
      </c>
      <c r="BX8" s="38" t="e">
        <f t="shared" ca="1" si="9"/>
        <v>#VALUE!</v>
      </c>
      <c r="BY8" s="39" t="str">
        <f t="shared" ref="BY8:CH8" ca="1" si="30">IF(M8="x","1","")</f>
        <v>1</v>
      </c>
      <c r="BZ8" s="40" t="str">
        <f t="shared" si="30"/>
        <v/>
      </c>
      <c r="CA8" s="40" t="str">
        <f t="shared" si="30"/>
        <v/>
      </c>
      <c r="CB8" s="40" t="str">
        <f t="shared" si="30"/>
        <v/>
      </c>
      <c r="CC8" s="40" t="str">
        <f t="shared" ca="1" si="30"/>
        <v>1</v>
      </c>
      <c r="CD8" s="40" t="str">
        <f t="shared" ca="1" si="30"/>
        <v>1</v>
      </c>
      <c r="CE8" s="40" t="str">
        <f t="shared" ca="1" si="30"/>
        <v>1</v>
      </c>
      <c r="CF8" s="40" t="str">
        <f t="shared" si="30"/>
        <v/>
      </c>
      <c r="CG8" s="40" t="str">
        <f t="shared" si="30"/>
        <v/>
      </c>
      <c r="CH8" s="41" t="str">
        <f t="shared" si="30"/>
        <v/>
      </c>
      <c r="CI8" s="40"/>
      <c r="CJ8" s="40"/>
      <c r="CK8" s="40"/>
      <c r="CL8" s="40"/>
      <c r="CM8" s="40"/>
    </row>
    <row r="9" spans="1:91" ht="16.5" customHeight="1" x14ac:dyDescent="0.2">
      <c r="A9" s="23" t="str">
        <f ca="1">IFERROR(__xludf.DUMMYFUNCTION("""COMPUTED_VALUE"""),"P782")</f>
        <v>P782</v>
      </c>
      <c r="B9" s="23" t="str">
        <f ca="1">IFERROR(__xludf.DUMMYFUNCTION("""COMPUTED_VALUE"""),"Mariolucio Dutra Brandão")</f>
        <v>Mariolucio Dutra Brandão</v>
      </c>
      <c r="C9" s="23" t="s">
        <v>91</v>
      </c>
      <c r="D9" s="24">
        <f ca="1">IFERROR(__xludf.DUMMYFUNCTION("""COMPUTED_VALUE"""),45686)</f>
        <v>45686</v>
      </c>
      <c r="E9" s="23" t="str">
        <f t="shared" ca="1" si="0"/>
        <v>janeiro</v>
      </c>
      <c r="F9" s="23">
        <f ca="1">IFERROR(__xludf.DUMMYFUNCTION("""COMPUTED_VALUE"""),11)</f>
        <v>11</v>
      </c>
      <c r="G9" s="23">
        <f ca="1">IFERROR(__xludf.DUMMYFUNCTION("""COMPUTED_VALUE"""),600)</f>
        <v>600</v>
      </c>
      <c r="H9" s="23">
        <f t="shared" ca="1" si="26"/>
        <v>6.6</v>
      </c>
      <c r="I9" s="25">
        <f t="shared" ca="1" si="27"/>
        <v>300</v>
      </c>
      <c r="J9" s="26">
        <f ca="1">IFERROR(__xludf.DUMMYFUNCTION("""COMPUTED_VALUE"""),93.6666666666666)</f>
        <v>93.6666666666666</v>
      </c>
      <c r="K9" s="27" t="b">
        <v>0</v>
      </c>
      <c r="L9" s="28">
        <f t="shared" ca="1" si="3"/>
        <v>280.99999999999977</v>
      </c>
      <c r="M9" s="29"/>
      <c r="N9" s="23"/>
      <c r="O9" s="23" t="str">
        <f ca="1">IFERROR(__xludf.DUMMYFUNCTION("""COMPUTED_VALUE"""),"x")</f>
        <v>x</v>
      </c>
      <c r="P9" s="23"/>
      <c r="Q9" s="23" t="str">
        <f ca="1">IFERROR(__xludf.DUMMYFUNCTION("""COMPUTED_VALUE"""),"x")</f>
        <v>x</v>
      </c>
      <c r="R9" s="23" t="str">
        <f ca="1">IFERROR(__xludf.DUMMYFUNCTION("""COMPUTED_VALUE"""),"x")</f>
        <v>x</v>
      </c>
      <c r="S9" s="23" t="str">
        <f ca="1">IFERROR(__xludf.DUMMYFUNCTION("""COMPUTED_VALUE"""),"x")</f>
        <v>x</v>
      </c>
      <c r="T9" s="23"/>
      <c r="U9" s="23"/>
      <c r="V9" s="23"/>
      <c r="W9" s="23"/>
      <c r="X9" s="30"/>
      <c r="Y9" s="30"/>
      <c r="Z9" s="23" t="s">
        <v>91</v>
      </c>
      <c r="AA9" s="23" t="s">
        <v>91</v>
      </c>
      <c r="AB9" s="30">
        <f t="shared" ca="1" si="4"/>
        <v>4</v>
      </c>
      <c r="AC9" s="31" t="e">
        <f t="shared" ref="AC9:AQ9" si="31">IF(M9="x",M$1000*1,"")*BY9</f>
        <v>#VALUE!</v>
      </c>
      <c r="AD9" s="31" t="e">
        <f t="shared" si="31"/>
        <v>#VALUE!</v>
      </c>
      <c r="AE9" s="31">
        <f t="shared" ca="1" si="31"/>
        <v>1</v>
      </c>
      <c r="AF9" s="31" t="e">
        <f t="shared" si="31"/>
        <v>#VALUE!</v>
      </c>
      <c r="AG9" s="31">
        <f t="shared" ca="1" si="31"/>
        <v>1</v>
      </c>
      <c r="AH9" s="31">
        <f t="shared" ca="1" si="31"/>
        <v>1</v>
      </c>
      <c r="AI9" s="31">
        <f t="shared" ca="1" si="31"/>
        <v>1.1000000000000001</v>
      </c>
      <c r="AJ9" s="31" t="e">
        <f t="shared" si="31"/>
        <v>#VALUE!</v>
      </c>
      <c r="AK9" s="31" t="e">
        <f t="shared" si="31"/>
        <v>#VALUE!</v>
      </c>
      <c r="AL9" s="31" t="e">
        <f t="shared" si="31"/>
        <v>#VALUE!</v>
      </c>
      <c r="AM9" s="31" t="e">
        <f t="shared" si="31"/>
        <v>#VALUE!</v>
      </c>
      <c r="AN9" s="31" t="e">
        <f t="shared" si="31"/>
        <v>#VALUE!</v>
      </c>
      <c r="AO9" s="31" t="e">
        <f t="shared" si="31"/>
        <v>#VALUE!</v>
      </c>
      <c r="AP9" s="31">
        <f t="shared" si="31"/>
        <v>0</v>
      </c>
      <c r="AQ9" s="31">
        <f t="shared" si="31"/>
        <v>0</v>
      </c>
      <c r="AR9" s="23" t="e">
        <f t="shared" si="6"/>
        <v>#VALUE!</v>
      </c>
      <c r="AS9" s="32" t="str">
        <f t="shared" ca="1" si="7"/>
        <v/>
      </c>
      <c r="AT9" s="33" t="str">
        <f ca="1">IFERROR(__xludf.DUMMYFUNCTION("""COMPUTED_VALUE"""),"")</f>
        <v/>
      </c>
      <c r="AU9" s="34" t="str">
        <f ca="1">IFERROR(__xludf.DUMMYFUNCTION("""COMPUTED_VALUE"""),"")</f>
        <v/>
      </c>
      <c r="AV9" s="34">
        <f ca="1">IFERROR(__xludf.DUMMYFUNCTION("""COMPUTED_VALUE"""),10)</f>
        <v>10</v>
      </c>
      <c r="AW9" s="35" t="str">
        <f ca="1">IFERROR(__xludf.DUMMYFUNCTION("""COMPUTED_VALUE"""),"")</f>
        <v/>
      </c>
      <c r="AX9" s="34">
        <f ca="1">IFERROR(__xludf.DUMMYFUNCTION("""COMPUTED_VALUE"""),10)</f>
        <v>10</v>
      </c>
      <c r="AY9" s="34">
        <f ca="1">IFERROR(__xludf.DUMMYFUNCTION("""COMPUTED_VALUE"""),10)</f>
        <v>10</v>
      </c>
      <c r="AZ9" s="34">
        <f ca="1">IFERROR(__xludf.DUMMYFUNCTION("""COMPUTED_VALUE"""),10)</f>
        <v>10</v>
      </c>
      <c r="BA9" s="34">
        <f ca="1">IFERROR(__xludf.DUMMYFUNCTION("""COMPUTED_VALUE"""),10)</f>
        <v>10</v>
      </c>
      <c r="BB9" s="35" t="str">
        <f ca="1">IFERROR(__xludf.DUMMYFUNCTION("""COMPUTED_VALUE"""),"")</f>
        <v/>
      </c>
      <c r="BC9" s="35" t="str">
        <f ca="1">IFERROR(__xludf.DUMMYFUNCTION("""COMPUTED_VALUE"""),"")</f>
        <v/>
      </c>
      <c r="BD9" s="35" t="str">
        <f ca="1">IFERROR(__xludf.DUMMYFUNCTION("""COMPUTED_VALUE"""),"")</f>
        <v/>
      </c>
      <c r="BE9" s="35"/>
      <c r="BF9" s="43" t="str">
        <f ca="1">IFERROR(__xludf.DUMMYFUNCTION("""COMPUTED_VALUE"""),"")</f>
        <v/>
      </c>
      <c r="BG9" s="35">
        <f ca="1">IFERROR(__xludf.DUMMYFUNCTION("""COMPUTED_VALUE"""),10)</f>
        <v>10</v>
      </c>
      <c r="BH9" s="35">
        <f ca="1">IFERROR(__xludf.DUMMYFUNCTION("""COMPUTED_VALUE"""),10)</f>
        <v>10</v>
      </c>
      <c r="BI9" s="44" t="e">
        <f t="shared" ref="BI9:BW9" si="32">IF(AC9=0,"",AC9*$AS9*(AT9/10))</f>
        <v>#VALUE!</v>
      </c>
      <c r="BJ9" s="25" t="e">
        <f t="shared" si="32"/>
        <v>#VALUE!</v>
      </c>
      <c r="BK9" s="25" t="e">
        <f t="shared" ca="1" si="32"/>
        <v>#VALUE!</v>
      </c>
      <c r="BL9" s="25" t="e">
        <f t="shared" si="32"/>
        <v>#VALUE!</v>
      </c>
      <c r="BM9" s="25" t="e">
        <f t="shared" ca="1" si="32"/>
        <v>#VALUE!</v>
      </c>
      <c r="BN9" s="25" t="e">
        <f t="shared" ca="1" si="32"/>
        <v>#VALUE!</v>
      </c>
      <c r="BO9" s="25" t="e">
        <f t="shared" ca="1" si="32"/>
        <v>#VALUE!</v>
      </c>
      <c r="BP9" s="25" t="e">
        <f t="shared" si="32"/>
        <v>#VALUE!</v>
      </c>
      <c r="BQ9" s="37" t="e">
        <f t="shared" si="32"/>
        <v>#VALUE!</v>
      </c>
      <c r="BR9" s="37" t="e">
        <f t="shared" si="32"/>
        <v>#VALUE!</v>
      </c>
      <c r="BS9" s="37" t="e">
        <f t="shared" si="32"/>
        <v>#VALUE!</v>
      </c>
      <c r="BT9" s="37" t="e">
        <f t="shared" si="32"/>
        <v>#VALUE!</v>
      </c>
      <c r="BU9" s="37" t="e">
        <f t="shared" si="32"/>
        <v>#VALUE!</v>
      </c>
      <c r="BV9" s="37" t="str">
        <f t="shared" si="32"/>
        <v/>
      </c>
      <c r="BW9" s="37" t="str">
        <f t="shared" si="32"/>
        <v/>
      </c>
      <c r="BX9" s="38" t="e">
        <f t="shared" si="9"/>
        <v>#VALUE!</v>
      </c>
      <c r="BY9" s="39" t="str">
        <f t="shared" ref="BY9:CH9" si="33">IF(M9="x","1","")</f>
        <v/>
      </c>
      <c r="BZ9" s="40" t="str">
        <f t="shared" si="33"/>
        <v/>
      </c>
      <c r="CA9" s="40" t="str">
        <f t="shared" ca="1" si="33"/>
        <v>1</v>
      </c>
      <c r="CB9" s="40" t="str">
        <f t="shared" si="33"/>
        <v/>
      </c>
      <c r="CC9" s="40" t="str">
        <f t="shared" ca="1" si="33"/>
        <v>1</v>
      </c>
      <c r="CD9" s="40" t="str">
        <f t="shared" ca="1" si="33"/>
        <v>1</v>
      </c>
      <c r="CE9" s="40" t="str">
        <f t="shared" ca="1" si="33"/>
        <v>1</v>
      </c>
      <c r="CF9" s="40" t="str">
        <f t="shared" si="33"/>
        <v/>
      </c>
      <c r="CG9" s="40" t="str">
        <f t="shared" si="33"/>
        <v/>
      </c>
      <c r="CH9" s="41" t="str">
        <f t="shared" si="33"/>
        <v/>
      </c>
      <c r="CI9" s="40"/>
      <c r="CJ9" s="40"/>
      <c r="CK9" s="40"/>
      <c r="CL9" s="40"/>
      <c r="CM9" s="40"/>
    </row>
    <row r="10" spans="1:91" ht="16.5" customHeight="1" x14ac:dyDescent="0.2">
      <c r="A10" s="23" t="str">
        <f ca="1">IFERROR(__xludf.DUMMYFUNCTION("""COMPUTED_VALUE"""),"P729")</f>
        <v>P729</v>
      </c>
      <c r="B10" s="23" t="str">
        <f ca="1">IFERROR(__xludf.DUMMYFUNCTION("""COMPUTED_VALUE"""),"Antônio Claudio da Costa")</f>
        <v>Antônio Claudio da Costa</v>
      </c>
      <c r="C10" s="23" t="s">
        <v>91</v>
      </c>
      <c r="D10" s="24">
        <f ca="1">IFERROR(__xludf.DUMMYFUNCTION("""COMPUTED_VALUE"""),45685)</f>
        <v>45685</v>
      </c>
      <c r="E10" s="23" t="str">
        <f t="shared" ca="1" si="0"/>
        <v>janeiro</v>
      </c>
      <c r="F10" s="23">
        <f ca="1">IFERROR(__xludf.DUMMYFUNCTION("""COMPUTED_VALUE"""),18)</f>
        <v>18</v>
      </c>
      <c r="G10" s="23">
        <f ca="1">IFERROR(__xludf.DUMMYFUNCTION("""COMPUTED_VALUE"""),550)</f>
        <v>550</v>
      </c>
      <c r="H10" s="23">
        <f t="shared" ca="1" si="26"/>
        <v>9.9</v>
      </c>
      <c r="I10" s="25">
        <f t="shared" ca="1" si="27"/>
        <v>300</v>
      </c>
      <c r="J10" s="26">
        <f ca="1">IFERROR(__xludf.DUMMYFUNCTION("""COMPUTED_VALUE"""),88.8333333333333)</f>
        <v>88.8333333333333</v>
      </c>
      <c r="K10" s="27" t="b">
        <v>0</v>
      </c>
      <c r="L10" s="28">
        <f t="shared" ca="1" si="3"/>
        <v>266.49999999999989</v>
      </c>
      <c r="M10" s="29" t="str">
        <f ca="1">IFERROR(__xludf.DUMMYFUNCTION("""COMPUTED_VALUE"""),"x")</f>
        <v>x</v>
      </c>
      <c r="N10" s="23"/>
      <c r="O10" s="23"/>
      <c r="P10" s="23"/>
      <c r="Q10" s="23" t="str">
        <f ca="1">IFERROR(__xludf.DUMMYFUNCTION("""COMPUTED_VALUE"""),"x")</f>
        <v>x</v>
      </c>
      <c r="R10" s="23" t="str">
        <f ca="1">IFERROR(__xludf.DUMMYFUNCTION("""COMPUTED_VALUE"""),"x")</f>
        <v>x</v>
      </c>
      <c r="S10" s="23"/>
      <c r="T10" s="23"/>
      <c r="U10" s="23"/>
      <c r="V10" s="23"/>
      <c r="W10" s="23"/>
      <c r="X10" s="30"/>
      <c r="Y10" s="30"/>
      <c r="Z10" s="23" t="s">
        <v>91</v>
      </c>
      <c r="AA10" s="23" t="s">
        <v>91</v>
      </c>
      <c r="AB10" s="30">
        <f t="shared" ca="1" si="4"/>
        <v>3</v>
      </c>
      <c r="AC10" s="31">
        <f t="shared" ref="AC10:AQ10" ca="1" si="34">IF(M10="x",M$1000*1,"")*BY10</f>
        <v>1.2</v>
      </c>
      <c r="AD10" s="31" t="e">
        <f t="shared" si="34"/>
        <v>#VALUE!</v>
      </c>
      <c r="AE10" s="31" t="e">
        <f t="shared" si="34"/>
        <v>#VALUE!</v>
      </c>
      <c r="AF10" s="31" t="e">
        <f t="shared" si="34"/>
        <v>#VALUE!</v>
      </c>
      <c r="AG10" s="31">
        <f t="shared" ca="1" si="34"/>
        <v>1</v>
      </c>
      <c r="AH10" s="31">
        <f t="shared" ca="1" si="34"/>
        <v>1</v>
      </c>
      <c r="AI10" s="31" t="e">
        <f t="shared" si="34"/>
        <v>#VALUE!</v>
      </c>
      <c r="AJ10" s="31" t="e">
        <f t="shared" si="34"/>
        <v>#VALUE!</v>
      </c>
      <c r="AK10" s="31" t="e">
        <f t="shared" si="34"/>
        <v>#VALUE!</v>
      </c>
      <c r="AL10" s="31" t="e">
        <f t="shared" si="34"/>
        <v>#VALUE!</v>
      </c>
      <c r="AM10" s="31" t="e">
        <f t="shared" si="34"/>
        <v>#VALUE!</v>
      </c>
      <c r="AN10" s="31" t="e">
        <f t="shared" si="34"/>
        <v>#VALUE!</v>
      </c>
      <c r="AO10" s="31" t="e">
        <f t="shared" si="34"/>
        <v>#VALUE!</v>
      </c>
      <c r="AP10" s="31">
        <f t="shared" si="34"/>
        <v>0</v>
      </c>
      <c r="AQ10" s="31">
        <f t="shared" si="34"/>
        <v>0</v>
      </c>
      <c r="AR10" s="23" t="e">
        <f t="shared" ca="1" si="6"/>
        <v>#VALUE!</v>
      </c>
      <c r="AS10" s="32" t="str">
        <f t="shared" ca="1" si="7"/>
        <v/>
      </c>
      <c r="AT10" s="33">
        <f ca="1">IFERROR(__xludf.DUMMYFUNCTION("""COMPUTED_VALUE"""),10)</f>
        <v>10</v>
      </c>
      <c r="AU10" s="34" t="str">
        <f ca="1">IFERROR(__xludf.DUMMYFUNCTION("""COMPUTED_VALUE"""),"")</f>
        <v/>
      </c>
      <c r="AV10" s="34" t="str">
        <f ca="1">IFERROR(__xludf.DUMMYFUNCTION("""COMPUTED_VALUE"""),"")</f>
        <v/>
      </c>
      <c r="AW10" s="35" t="str">
        <f ca="1">IFERROR(__xludf.DUMMYFUNCTION("""COMPUTED_VALUE"""),"")</f>
        <v/>
      </c>
      <c r="AX10" s="34">
        <f ca="1">IFERROR(__xludf.DUMMYFUNCTION("""COMPUTED_VALUE"""),10)</f>
        <v>10</v>
      </c>
      <c r="AY10" s="34">
        <f ca="1">IFERROR(__xludf.DUMMYFUNCTION("""COMPUTED_VALUE"""),10)</f>
        <v>10</v>
      </c>
      <c r="AZ10" s="34" t="str">
        <f ca="1">IFERROR(__xludf.DUMMYFUNCTION("""COMPUTED_VALUE"""),"")</f>
        <v/>
      </c>
      <c r="BA10" s="34" t="str">
        <f ca="1">IFERROR(__xludf.DUMMYFUNCTION("""COMPUTED_VALUE"""),"")</f>
        <v/>
      </c>
      <c r="BB10" s="35" t="str">
        <f ca="1">IFERROR(__xludf.DUMMYFUNCTION("""COMPUTED_VALUE"""),"")</f>
        <v/>
      </c>
      <c r="BC10" s="35" t="str">
        <f ca="1">IFERROR(__xludf.DUMMYFUNCTION("""COMPUTED_VALUE"""),"")</f>
        <v/>
      </c>
      <c r="BD10" s="35" t="str">
        <f ca="1">IFERROR(__xludf.DUMMYFUNCTION("""COMPUTED_VALUE"""),"")</f>
        <v/>
      </c>
      <c r="BE10" s="35"/>
      <c r="BF10" s="43" t="str">
        <f ca="1">IFERROR(__xludf.DUMMYFUNCTION("""COMPUTED_VALUE"""),"")</f>
        <v/>
      </c>
      <c r="BG10" s="35">
        <f ca="1">IFERROR(__xludf.DUMMYFUNCTION("""COMPUTED_VALUE"""),10)</f>
        <v>10</v>
      </c>
      <c r="BH10" s="35">
        <f ca="1">IFERROR(__xludf.DUMMYFUNCTION("""COMPUTED_VALUE"""),10)</f>
        <v>10</v>
      </c>
      <c r="BI10" s="44" t="e">
        <f t="shared" ref="BI10:BW10" ca="1" si="35">IF(AC10=0,"",AC10*$AS10*(AT10/10))</f>
        <v>#VALUE!</v>
      </c>
      <c r="BJ10" s="25" t="e">
        <f t="shared" si="35"/>
        <v>#VALUE!</v>
      </c>
      <c r="BK10" s="25" t="e">
        <f t="shared" si="35"/>
        <v>#VALUE!</v>
      </c>
      <c r="BL10" s="25" t="e">
        <f t="shared" si="35"/>
        <v>#VALUE!</v>
      </c>
      <c r="BM10" s="25" t="e">
        <f t="shared" ca="1" si="35"/>
        <v>#VALUE!</v>
      </c>
      <c r="BN10" s="25" t="e">
        <f t="shared" ca="1" si="35"/>
        <v>#VALUE!</v>
      </c>
      <c r="BO10" s="25" t="e">
        <f t="shared" si="35"/>
        <v>#VALUE!</v>
      </c>
      <c r="BP10" s="25" t="e">
        <f t="shared" si="35"/>
        <v>#VALUE!</v>
      </c>
      <c r="BQ10" s="37" t="e">
        <f t="shared" si="35"/>
        <v>#VALUE!</v>
      </c>
      <c r="BR10" s="37" t="e">
        <f t="shared" si="35"/>
        <v>#VALUE!</v>
      </c>
      <c r="BS10" s="37" t="e">
        <f t="shared" si="35"/>
        <v>#VALUE!</v>
      </c>
      <c r="BT10" s="37" t="e">
        <f t="shared" si="35"/>
        <v>#VALUE!</v>
      </c>
      <c r="BU10" s="37" t="e">
        <f t="shared" si="35"/>
        <v>#VALUE!</v>
      </c>
      <c r="BV10" s="37" t="str">
        <f t="shared" si="35"/>
        <v/>
      </c>
      <c r="BW10" s="37" t="str">
        <f t="shared" si="35"/>
        <v/>
      </c>
      <c r="BX10" s="38" t="e">
        <f t="shared" ca="1" si="9"/>
        <v>#VALUE!</v>
      </c>
      <c r="BY10" s="39" t="str">
        <f t="shared" ref="BY10:CH10" ca="1" si="36">IF(M10="x","1","")</f>
        <v>1</v>
      </c>
      <c r="BZ10" s="40" t="str">
        <f t="shared" si="36"/>
        <v/>
      </c>
      <c r="CA10" s="40" t="str">
        <f t="shared" si="36"/>
        <v/>
      </c>
      <c r="CB10" s="40" t="str">
        <f t="shared" si="36"/>
        <v/>
      </c>
      <c r="CC10" s="40" t="str">
        <f t="shared" ca="1" si="36"/>
        <v>1</v>
      </c>
      <c r="CD10" s="40" t="str">
        <f t="shared" ca="1" si="36"/>
        <v>1</v>
      </c>
      <c r="CE10" s="40" t="str">
        <f t="shared" si="36"/>
        <v/>
      </c>
      <c r="CF10" s="40" t="str">
        <f t="shared" si="36"/>
        <v/>
      </c>
      <c r="CG10" s="40" t="str">
        <f t="shared" si="36"/>
        <v/>
      </c>
      <c r="CH10" s="41" t="str">
        <f t="shared" si="36"/>
        <v/>
      </c>
      <c r="CI10" s="40"/>
      <c r="CJ10" s="40"/>
      <c r="CK10" s="40"/>
      <c r="CL10" s="40"/>
      <c r="CM10" s="40"/>
    </row>
    <row r="11" spans="1:91" ht="16.5" customHeight="1" x14ac:dyDescent="0.2">
      <c r="A11" s="23" t="str">
        <f ca="1">IFERROR(__xludf.DUMMYFUNCTION("""COMPUTED_VALUE"""),"P781")</f>
        <v>P781</v>
      </c>
      <c r="B11" s="23" t="str">
        <f ca="1">IFERROR(__xludf.DUMMYFUNCTION("""COMPUTED_VALUE"""),"Leonilson Barbosa Lima ")</f>
        <v xml:space="preserve">Leonilson Barbosa Lima </v>
      </c>
      <c r="C11" s="23" t="s">
        <v>91</v>
      </c>
      <c r="D11" s="24">
        <f ca="1">IFERROR(__xludf.DUMMYFUNCTION("""COMPUTED_VALUE"""),45684)</f>
        <v>45684</v>
      </c>
      <c r="E11" s="23" t="str">
        <f t="shared" ca="1" si="0"/>
        <v>janeiro</v>
      </c>
      <c r="F11" s="23">
        <f ca="1">IFERROR(__xludf.DUMMYFUNCTION("""COMPUTED_VALUE"""),5)</f>
        <v>5</v>
      </c>
      <c r="G11" s="23">
        <f ca="1">IFERROR(__xludf.DUMMYFUNCTION("""COMPUTED_VALUE"""),600)</f>
        <v>600</v>
      </c>
      <c r="H11" s="23">
        <f t="shared" ca="1" si="26"/>
        <v>3</v>
      </c>
      <c r="I11" s="25">
        <f t="shared" ca="1" si="27"/>
        <v>200</v>
      </c>
      <c r="J11" s="26">
        <f ca="1">IFERROR(__xludf.DUMMYFUNCTION("""COMPUTED_VALUE"""),85.2777777777777)</f>
        <v>85.2777777777777</v>
      </c>
      <c r="K11" s="27" t="b">
        <v>0</v>
      </c>
      <c r="L11" s="28">
        <f t="shared" ca="1" si="3"/>
        <v>170.5555555555554</v>
      </c>
      <c r="M11" s="29"/>
      <c r="N11" s="23"/>
      <c r="O11" s="23" t="str">
        <f ca="1">IFERROR(__xludf.DUMMYFUNCTION("""COMPUTED_VALUE"""),"x")</f>
        <v>x</v>
      </c>
      <c r="P11" s="23" t="str">
        <f ca="1">IFERROR(__xludf.DUMMYFUNCTION("""COMPUTED_VALUE"""),"x")</f>
        <v>x</v>
      </c>
      <c r="Q11" s="23"/>
      <c r="R11" s="23"/>
      <c r="S11" s="23"/>
      <c r="T11" s="23" t="str">
        <f ca="1">IFERROR(__xludf.DUMMYFUNCTION("""COMPUTED_VALUE"""),"x")</f>
        <v>x</v>
      </c>
      <c r="U11" s="23"/>
      <c r="V11" s="23"/>
      <c r="W11" s="23"/>
      <c r="X11" s="30"/>
      <c r="Y11" s="30"/>
      <c r="Z11" s="23" t="s">
        <v>91</v>
      </c>
      <c r="AA11" s="23" t="s">
        <v>91</v>
      </c>
      <c r="AB11" s="30">
        <f t="shared" ca="1" si="4"/>
        <v>3</v>
      </c>
      <c r="AC11" s="31" t="e">
        <f t="shared" ref="AC11:AQ11" si="37">IF(M11="x",M$1000*1,"")*BY11</f>
        <v>#VALUE!</v>
      </c>
      <c r="AD11" s="31" t="e">
        <f t="shared" si="37"/>
        <v>#VALUE!</v>
      </c>
      <c r="AE11" s="31">
        <f t="shared" ca="1" si="37"/>
        <v>1</v>
      </c>
      <c r="AF11" s="31">
        <f t="shared" ca="1" si="37"/>
        <v>1.2</v>
      </c>
      <c r="AG11" s="31" t="e">
        <f t="shared" si="37"/>
        <v>#VALUE!</v>
      </c>
      <c r="AH11" s="31" t="e">
        <f t="shared" si="37"/>
        <v>#VALUE!</v>
      </c>
      <c r="AI11" s="31" t="e">
        <f t="shared" si="37"/>
        <v>#VALUE!</v>
      </c>
      <c r="AJ11" s="31">
        <f t="shared" ca="1" si="37"/>
        <v>1</v>
      </c>
      <c r="AK11" s="31" t="e">
        <f t="shared" si="37"/>
        <v>#VALUE!</v>
      </c>
      <c r="AL11" s="31" t="e">
        <f t="shared" si="37"/>
        <v>#VALUE!</v>
      </c>
      <c r="AM11" s="31" t="e">
        <f t="shared" si="37"/>
        <v>#VALUE!</v>
      </c>
      <c r="AN11" s="31" t="e">
        <f t="shared" si="37"/>
        <v>#VALUE!</v>
      </c>
      <c r="AO11" s="31" t="e">
        <f t="shared" si="37"/>
        <v>#VALUE!</v>
      </c>
      <c r="AP11" s="31">
        <f t="shared" si="37"/>
        <v>0</v>
      </c>
      <c r="AQ11" s="31">
        <f t="shared" si="37"/>
        <v>0</v>
      </c>
      <c r="AR11" s="23" t="e">
        <f t="shared" si="6"/>
        <v>#VALUE!</v>
      </c>
      <c r="AS11" s="32" t="str">
        <f t="shared" ca="1" si="7"/>
        <v/>
      </c>
      <c r="AT11" s="33" t="str">
        <f ca="1">IFERROR(__xludf.DUMMYFUNCTION("""COMPUTED_VALUE"""),"")</f>
        <v/>
      </c>
      <c r="AU11" s="34">
        <f ca="1">IFERROR(__xludf.DUMMYFUNCTION("""COMPUTED_VALUE"""),10)</f>
        <v>10</v>
      </c>
      <c r="AV11" s="34">
        <f ca="1">IFERROR(__xludf.DUMMYFUNCTION("""COMPUTED_VALUE"""),10)</f>
        <v>10</v>
      </c>
      <c r="AW11" s="35">
        <f ca="1">IFERROR(__xludf.DUMMYFUNCTION("""COMPUTED_VALUE"""),10)</f>
        <v>10</v>
      </c>
      <c r="AX11" s="34">
        <f ca="1">IFERROR(__xludf.DUMMYFUNCTION("""COMPUTED_VALUE"""),10)</f>
        <v>10</v>
      </c>
      <c r="AY11" s="34" t="str">
        <f ca="1">IFERROR(__xludf.DUMMYFUNCTION("""COMPUTED_VALUE"""),"")</f>
        <v/>
      </c>
      <c r="AZ11" s="34" t="str">
        <f ca="1">IFERROR(__xludf.DUMMYFUNCTION("""COMPUTED_VALUE"""),"")</f>
        <v/>
      </c>
      <c r="BA11" s="34">
        <f ca="1">IFERROR(__xludf.DUMMYFUNCTION("""COMPUTED_VALUE"""),10)</f>
        <v>10</v>
      </c>
      <c r="BB11" s="35" t="str">
        <f ca="1">IFERROR(__xludf.DUMMYFUNCTION("""COMPUTED_VALUE"""),"")</f>
        <v/>
      </c>
      <c r="BC11" s="35" t="str">
        <f ca="1">IFERROR(__xludf.DUMMYFUNCTION("""COMPUTED_VALUE"""),"")</f>
        <v/>
      </c>
      <c r="BD11" s="35" t="str">
        <f ca="1">IFERROR(__xludf.DUMMYFUNCTION("""COMPUTED_VALUE"""),"")</f>
        <v/>
      </c>
      <c r="BE11" s="35"/>
      <c r="BF11" s="43" t="str">
        <f ca="1">IFERROR(__xludf.DUMMYFUNCTION("""COMPUTED_VALUE"""),"")</f>
        <v/>
      </c>
      <c r="BG11" s="35">
        <f ca="1">IFERROR(__xludf.DUMMYFUNCTION("""COMPUTED_VALUE"""),10)</f>
        <v>10</v>
      </c>
      <c r="BH11" s="35">
        <f ca="1">IFERROR(__xludf.DUMMYFUNCTION("""COMPUTED_VALUE"""),10)</f>
        <v>10</v>
      </c>
      <c r="BI11" s="44" t="e">
        <f t="shared" ref="BI11:BW11" si="38">IF(AC11=0,"",AC11*$AS11*(AT11/10))</f>
        <v>#VALUE!</v>
      </c>
      <c r="BJ11" s="25" t="e">
        <f t="shared" si="38"/>
        <v>#VALUE!</v>
      </c>
      <c r="BK11" s="25" t="e">
        <f t="shared" ca="1" si="38"/>
        <v>#VALUE!</v>
      </c>
      <c r="BL11" s="25" t="e">
        <f t="shared" ca="1" si="38"/>
        <v>#VALUE!</v>
      </c>
      <c r="BM11" s="25" t="e">
        <f t="shared" si="38"/>
        <v>#VALUE!</v>
      </c>
      <c r="BN11" s="25" t="e">
        <f t="shared" si="38"/>
        <v>#VALUE!</v>
      </c>
      <c r="BO11" s="25" t="e">
        <f t="shared" si="38"/>
        <v>#VALUE!</v>
      </c>
      <c r="BP11" s="25" t="e">
        <f t="shared" ca="1" si="38"/>
        <v>#VALUE!</v>
      </c>
      <c r="BQ11" s="37" t="e">
        <f t="shared" si="38"/>
        <v>#VALUE!</v>
      </c>
      <c r="BR11" s="37" t="e">
        <f t="shared" si="38"/>
        <v>#VALUE!</v>
      </c>
      <c r="BS11" s="37" t="e">
        <f t="shared" si="38"/>
        <v>#VALUE!</v>
      </c>
      <c r="BT11" s="37" t="e">
        <f t="shared" si="38"/>
        <v>#VALUE!</v>
      </c>
      <c r="BU11" s="37" t="e">
        <f t="shared" si="38"/>
        <v>#VALUE!</v>
      </c>
      <c r="BV11" s="37" t="str">
        <f t="shared" si="38"/>
        <v/>
      </c>
      <c r="BW11" s="37" t="str">
        <f t="shared" si="38"/>
        <v/>
      </c>
      <c r="BX11" s="38" t="e">
        <f t="shared" si="9"/>
        <v>#VALUE!</v>
      </c>
      <c r="BY11" s="39" t="str">
        <f t="shared" ref="BY11:CH11" si="39">IF(M11="x","1","")</f>
        <v/>
      </c>
      <c r="BZ11" s="40" t="str">
        <f t="shared" si="39"/>
        <v/>
      </c>
      <c r="CA11" s="40" t="str">
        <f t="shared" ca="1" si="39"/>
        <v>1</v>
      </c>
      <c r="CB11" s="40" t="str">
        <f t="shared" ca="1" si="39"/>
        <v>1</v>
      </c>
      <c r="CC11" s="40" t="str">
        <f t="shared" si="39"/>
        <v/>
      </c>
      <c r="CD11" s="40" t="str">
        <f t="shared" si="39"/>
        <v/>
      </c>
      <c r="CE11" s="40" t="str">
        <f t="shared" si="39"/>
        <v/>
      </c>
      <c r="CF11" s="40" t="str">
        <f t="shared" ca="1" si="39"/>
        <v>1</v>
      </c>
      <c r="CG11" s="40" t="str">
        <f t="shared" si="39"/>
        <v/>
      </c>
      <c r="CH11" s="41" t="str">
        <f t="shared" si="39"/>
        <v/>
      </c>
      <c r="CI11" s="40"/>
      <c r="CJ11" s="40"/>
      <c r="CK11" s="40"/>
      <c r="CL11" s="40"/>
      <c r="CM11" s="40"/>
    </row>
    <row r="12" spans="1:91" ht="16.5" customHeight="1" x14ac:dyDescent="0.2">
      <c r="A12" s="23" t="str">
        <f ca="1">IFERROR(__xludf.DUMMYFUNCTION("""COMPUTED_VALUE"""),"P780")</f>
        <v>P780</v>
      </c>
      <c r="B12" s="23" t="str">
        <f ca="1">IFERROR(__xludf.DUMMYFUNCTION("""COMPUTED_VALUE"""),"Marcos Roberto de Assis")</f>
        <v>Marcos Roberto de Assis</v>
      </c>
      <c r="C12" s="23" t="s">
        <v>91</v>
      </c>
      <c r="D12" s="24">
        <f ca="1">IFERROR(__xludf.DUMMYFUNCTION("""COMPUTED_VALUE"""),45693)</f>
        <v>45693</v>
      </c>
      <c r="E12" s="23" t="str">
        <f t="shared" ca="1" si="0"/>
        <v>fevereiro</v>
      </c>
      <c r="F12" s="23">
        <f ca="1">IFERROR(__xludf.DUMMYFUNCTION("""COMPUTED_VALUE"""),10)</f>
        <v>10</v>
      </c>
      <c r="G12" s="23">
        <f ca="1">IFERROR(__xludf.DUMMYFUNCTION("""COMPUTED_VALUE"""),600)</f>
        <v>600</v>
      </c>
      <c r="H12" s="23">
        <f t="shared" ca="1" si="26"/>
        <v>6</v>
      </c>
      <c r="I12" s="25">
        <f t="shared" ca="1" si="27"/>
        <v>300</v>
      </c>
      <c r="J12" s="26">
        <f ca="1">IFERROR(__xludf.DUMMYFUNCTION("""COMPUTED_VALUE"""),99.6543209876543)</f>
        <v>99.654320987654302</v>
      </c>
      <c r="K12" s="27" t="b">
        <v>0</v>
      </c>
      <c r="L12" s="28">
        <f t="shared" ca="1" si="3"/>
        <v>298.96296296296288</v>
      </c>
      <c r="M12" s="29" t="str">
        <f ca="1">IFERROR(__xludf.DUMMYFUNCTION("""COMPUTED_VALUE"""),"x")</f>
        <v>x</v>
      </c>
      <c r="N12" s="23"/>
      <c r="O12" s="23"/>
      <c r="P12" s="23"/>
      <c r="Q12" s="23" t="str">
        <f ca="1">IFERROR(__xludf.DUMMYFUNCTION("""COMPUTED_VALUE"""),"x")</f>
        <v>x</v>
      </c>
      <c r="R12" s="23" t="str">
        <f ca="1">IFERROR(__xludf.DUMMYFUNCTION("""COMPUTED_VALUE"""),"x")</f>
        <v>x</v>
      </c>
      <c r="S12" s="23" t="str">
        <f ca="1">IFERROR(__xludf.DUMMYFUNCTION("""COMPUTED_VALUE"""),"x")</f>
        <v>x</v>
      </c>
      <c r="T12" s="23"/>
      <c r="U12" s="23"/>
      <c r="V12" s="23"/>
      <c r="W12" s="23"/>
      <c r="X12" s="30"/>
      <c r="Y12" s="30"/>
      <c r="Z12" s="23" t="s">
        <v>91</v>
      </c>
      <c r="AA12" s="23" t="s">
        <v>91</v>
      </c>
      <c r="AB12" s="30">
        <f t="shared" ca="1" si="4"/>
        <v>4</v>
      </c>
      <c r="AC12" s="31">
        <f t="shared" ref="AC12:AQ12" ca="1" si="40">IF(M12="x",M$1000*1,"")*BY12</f>
        <v>1.2</v>
      </c>
      <c r="AD12" s="31" t="e">
        <f t="shared" si="40"/>
        <v>#VALUE!</v>
      </c>
      <c r="AE12" s="31" t="e">
        <f t="shared" si="40"/>
        <v>#VALUE!</v>
      </c>
      <c r="AF12" s="31" t="e">
        <f t="shared" si="40"/>
        <v>#VALUE!</v>
      </c>
      <c r="AG12" s="31">
        <f t="shared" ca="1" si="40"/>
        <v>1</v>
      </c>
      <c r="AH12" s="31">
        <f t="shared" ca="1" si="40"/>
        <v>1</v>
      </c>
      <c r="AI12" s="31">
        <f t="shared" ca="1" si="40"/>
        <v>1.1000000000000001</v>
      </c>
      <c r="AJ12" s="31" t="e">
        <f t="shared" si="40"/>
        <v>#VALUE!</v>
      </c>
      <c r="AK12" s="31" t="e">
        <f t="shared" si="40"/>
        <v>#VALUE!</v>
      </c>
      <c r="AL12" s="31" t="e">
        <f t="shared" si="40"/>
        <v>#VALUE!</v>
      </c>
      <c r="AM12" s="31" t="e">
        <f t="shared" si="40"/>
        <v>#VALUE!</v>
      </c>
      <c r="AN12" s="31" t="e">
        <f t="shared" si="40"/>
        <v>#VALUE!</v>
      </c>
      <c r="AO12" s="31" t="e">
        <f t="shared" si="40"/>
        <v>#VALUE!</v>
      </c>
      <c r="AP12" s="31">
        <f t="shared" si="40"/>
        <v>0</v>
      </c>
      <c r="AQ12" s="31">
        <f t="shared" si="40"/>
        <v>0</v>
      </c>
      <c r="AR12" s="23" t="e">
        <f t="shared" ca="1" si="6"/>
        <v>#VALUE!</v>
      </c>
      <c r="AS12" s="32" t="str">
        <f t="shared" ca="1" si="7"/>
        <v/>
      </c>
      <c r="AT12" s="33">
        <f ca="1">IFERROR(__xludf.DUMMYFUNCTION("""COMPUTED_VALUE"""),10)</f>
        <v>10</v>
      </c>
      <c r="AU12" s="34" t="str">
        <f ca="1">IFERROR(__xludf.DUMMYFUNCTION("""COMPUTED_VALUE"""),"")</f>
        <v/>
      </c>
      <c r="AV12" s="34" t="str">
        <f ca="1">IFERROR(__xludf.DUMMYFUNCTION("""COMPUTED_VALUE"""),"")</f>
        <v/>
      </c>
      <c r="AW12" s="35" t="str">
        <f ca="1">IFERROR(__xludf.DUMMYFUNCTION("""COMPUTED_VALUE"""),"")</f>
        <v/>
      </c>
      <c r="AX12" s="34">
        <f ca="1">IFERROR(__xludf.DUMMYFUNCTION("""COMPUTED_VALUE"""),10)</f>
        <v>10</v>
      </c>
      <c r="AY12" s="34">
        <f ca="1">IFERROR(__xludf.DUMMYFUNCTION("""COMPUTED_VALUE"""),10)</f>
        <v>10</v>
      </c>
      <c r="AZ12" s="34">
        <f ca="1">IFERROR(__xludf.DUMMYFUNCTION("""COMPUTED_VALUE"""),10)</f>
        <v>10</v>
      </c>
      <c r="BA12" s="34" t="str">
        <f ca="1">IFERROR(__xludf.DUMMYFUNCTION("""COMPUTED_VALUE"""),"")</f>
        <v/>
      </c>
      <c r="BB12" s="35" t="str">
        <f ca="1">IFERROR(__xludf.DUMMYFUNCTION("""COMPUTED_VALUE"""),"")</f>
        <v/>
      </c>
      <c r="BC12" s="35" t="str">
        <f ca="1">IFERROR(__xludf.DUMMYFUNCTION("""COMPUTED_VALUE"""),"")</f>
        <v/>
      </c>
      <c r="BD12" s="35" t="str">
        <f ca="1">IFERROR(__xludf.DUMMYFUNCTION("""COMPUTED_VALUE"""),"")</f>
        <v/>
      </c>
      <c r="BE12" s="35"/>
      <c r="BF12" s="43" t="str">
        <f ca="1">IFERROR(__xludf.DUMMYFUNCTION("""COMPUTED_VALUE"""),"")</f>
        <v/>
      </c>
      <c r="BG12" s="35">
        <f ca="1">IFERROR(__xludf.DUMMYFUNCTION("""COMPUTED_VALUE"""),10)</f>
        <v>10</v>
      </c>
      <c r="BH12" s="35">
        <f ca="1">IFERROR(__xludf.DUMMYFUNCTION("""COMPUTED_VALUE"""),10)</f>
        <v>10</v>
      </c>
      <c r="BI12" s="44" t="e">
        <f t="shared" ref="BI12:BW12" ca="1" si="41">IF(AC12=0,"",AC12*$AS12*(AT12/10))</f>
        <v>#VALUE!</v>
      </c>
      <c r="BJ12" s="25" t="e">
        <f t="shared" si="41"/>
        <v>#VALUE!</v>
      </c>
      <c r="BK12" s="25" t="e">
        <f t="shared" si="41"/>
        <v>#VALUE!</v>
      </c>
      <c r="BL12" s="25" t="e">
        <f t="shared" si="41"/>
        <v>#VALUE!</v>
      </c>
      <c r="BM12" s="25" t="e">
        <f t="shared" ca="1" si="41"/>
        <v>#VALUE!</v>
      </c>
      <c r="BN12" s="25" t="e">
        <f t="shared" ca="1" si="41"/>
        <v>#VALUE!</v>
      </c>
      <c r="BO12" s="25" t="e">
        <f t="shared" ca="1" si="41"/>
        <v>#VALUE!</v>
      </c>
      <c r="BP12" s="25" t="e">
        <f t="shared" si="41"/>
        <v>#VALUE!</v>
      </c>
      <c r="BQ12" s="37" t="e">
        <f t="shared" si="41"/>
        <v>#VALUE!</v>
      </c>
      <c r="BR12" s="37" t="e">
        <f t="shared" si="41"/>
        <v>#VALUE!</v>
      </c>
      <c r="BS12" s="37" t="e">
        <f t="shared" si="41"/>
        <v>#VALUE!</v>
      </c>
      <c r="BT12" s="37" t="e">
        <f t="shared" si="41"/>
        <v>#VALUE!</v>
      </c>
      <c r="BU12" s="37" t="e">
        <f t="shared" si="41"/>
        <v>#VALUE!</v>
      </c>
      <c r="BV12" s="37" t="str">
        <f t="shared" si="41"/>
        <v/>
      </c>
      <c r="BW12" s="37" t="str">
        <f t="shared" si="41"/>
        <v/>
      </c>
      <c r="BX12" s="38" t="e">
        <f t="shared" ca="1" si="9"/>
        <v>#VALUE!</v>
      </c>
      <c r="BY12" s="39" t="str">
        <f t="shared" ref="BY12:CH12" ca="1" si="42">IF(M12="x","1","")</f>
        <v>1</v>
      </c>
      <c r="BZ12" s="40" t="str">
        <f t="shared" si="42"/>
        <v/>
      </c>
      <c r="CA12" s="40" t="str">
        <f t="shared" si="42"/>
        <v/>
      </c>
      <c r="CB12" s="40" t="str">
        <f t="shared" si="42"/>
        <v/>
      </c>
      <c r="CC12" s="40" t="str">
        <f t="shared" ca="1" si="42"/>
        <v>1</v>
      </c>
      <c r="CD12" s="40" t="str">
        <f t="shared" ca="1" si="42"/>
        <v>1</v>
      </c>
      <c r="CE12" s="40" t="str">
        <f t="shared" ca="1" si="42"/>
        <v>1</v>
      </c>
      <c r="CF12" s="40" t="str">
        <f t="shared" si="42"/>
        <v/>
      </c>
      <c r="CG12" s="40" t="str">
        <f t="shared" si="42"/>
        <v/>
      </c>
      <c r="CH12" s="41" t="str">
        <f t="shared" si="42"/>
        <v/>
      </c>
      <c r="CI12" s="40"/>
      <c r="CJ12" s="40"/>
      <c r="CK12" s="40"/>
      <c r="CL12" s="40"/>
      <c r="CM12" s="40"/>
    </row>
    <row r="13" spans="1:91" ht="16.5" customHeight="1" x14ac:dyDescent="0.2">
      <c r="A13" s="23" t="str">
        <f ca="1">IFERROR(__xludf.DUMMYFUNCTION("""COMPUTED_VALUE"""),"P776")</f>
        <v>P776</v>
      </c>
      <c r="B13" s="23" t="str">
        <f ca="1">IFERROR(__xludf.DUMMYFUNCTION("""COMPUTED_VALUE"""),"Álvaro Afonso Domingues")</f>
        <v>Álvaro Afonso Domingues</v>
      </c>
      <c r="C13" s="23" t="s">
        <v>91</v>
      </c>
      <c r="D13" s="24">
        <f ca="1">IFERROR(__xludf.DUMMYFUNCTION("""COMPUTED_VALUE"""),45671)</f>
        <v>45671</v>
      </c>
      <c r="E13" s="23" t="str">
        <f t="shared" ca="1" si="0"/>
        <v>janeiro</v>
      </c>
      <c r="F13" s="23">
        <f ca="1">IFERROR(__xludf.DUMMYFUNCTION("""COMPUTED_VALUE"""),8)</f>
        <v>8</v>
      </c>
      <c r="G13" s="23">
        <f ca="1">IFERROR(__xludf.DUMMYFUNCTION("""COMPUTED_VALUE"""),600)</f>
        <v>600</v>
      </c>
      <c r="H13" s="23">
        <f t="shared" ca="1" si="26"/>
        <v>4.8</v>
      </c>
      <c r="I13" s="25">
        <f t="shared" ca="1" si="27"/>
        <v>200</v>
      </c>
      <c r="J13" s="26">
        <f ca="1">IFERROR(__xludf.DUMMYFUNCTION("""COMPUTED_VALUE"""),96.6666666666666)</f>
        <v>96.6666666666666</v>
      </c>
      <c r="K13" s="27" t="b">
        <v>0</v>
      </c>
      <c r="L13" s="28">
        <f t="shared" ca="1" si="3"/>
        <v>193.3333333333332</v>
      </c>
      <c r="M13" s="29" t="str">
        <f ca="1">IFERROR(__xludf.DUMMYFUNCTION("""COMPUTED_VALUE"""),"x")</f>
        <v>x</v>
      </c>
      <c r="N13" s="23"/>
      <c r="O13" s="23"/>
      <c r="P13" s="23"/>
      <c r="Q13" s="23" t="str">
        <f ca="1">IFERROR(__xludf.DUMMYFUNCTION("""COMPUTED_VALUE"""),"x")</f>
        <v>x</v>
      </c>
      <c r="R13" s="23" t="str">
        <f ca="1">IFERROR(__xludf.DUMMYFUNCTION("""COMPUTED_VALUE"""),"x")</f>
        <v>x</v>
      </c>
      <c r="S13" s="23" t="str">
        <f ca="1">IFERROR(__xludf.DUMMYFUNCTION("""COMPUTED_VALUE"""),"x")</f>
        <v>x</v>
      </c>
      <c r="T13" s="23"/>
      <c r="U13" s="23"/>
      <c r="V13" s="23"/>
      <c r="W13" s="23"/>
      <c r="X13" s="30"/>
      <c r="Y13" s="30"/>
      <c r="Z13" s="23" t="s">
        <v>91</v>
      </c>
      <c r="AA13" s="23" t="s">
        <v>91</v>
      </c>
      <c r="AB13" s="30">
        <f t="shared" ca="1" si="4"/>
        <v>4</v>
      </c>
      <c r="AC13" s="31">
        <f t="shared" ref="AC13:AQ13" ca="1" si="43">IF(M13="x",M$1000*1,"")*BY13</f>
        <v>1.2</v>
      </c>
      <c r="AD13" s="31" t="e">
        <f t="shared" si="43"/>
        <v>#VALUE!</v>
      </c>
      <c r="AE13" s="31" t="e">
        <f t="shared" si="43"/>
        <v>#VALUE!</v>
      </c>
      <c r="AF13" s="31" t="e">
        <f t="shared" si="43"/>
        <v>#VALUE!</v>
      </c>
      <c r="AG13" s="31">
        <f t="shared" ca="1" si="43"/>
        <v>1</v>
      </c>
      <c r="AH13" s="31">
        <f t="shared" ca="1" si="43"/>
        <v>1</v>
      </c>
      <c r="AI13" s="31">
        <f t="shared" ca="1" si="43"/>
        <v>1.1000000000000001</v>
      </c>
      <c r="AJ13" s="31" t="e">
        <f t="shared" si="43"/>
        <v>#VALUE!</v>
      </c>
      <c r="AK13" s="31" t="e">
        <f t="shared" si="43"/>
        <v>#VALUE!</v>
      </c>
      <c r="AL13" s="31" t="e">
        <f t="shared" si="43"/>
        <v>#VALUE!</v>
      </c>
      <c r="AM13" s="31" t="e">
        <f t="shared" si="43"/>
        <v>#VALUE!</v>
      </c>
      <c r="AN13" s="31" t="e">
        <f t="shared" si="43"/>
        <v>#VALUE!</v>
      </c>
      <c r="AO13" s="31" t="e">
        <f t="shared" si="43"/>
        <v>#VALUE!</v>
      </c>
      <c r="AP13" s="31">
        <f t="shared" si="43"/>
        <v>0</v>
      </c>
      <c r="AQ13" s="31">
        <f t="shared" si="43"/>
        <v>0</v>
      </c>
      <c r="AR13" s="23" t="e">
        <f t="shared" ca="1" si="6"/>
        <v>#VALUE!</v>
      </c>
      <c r="AS13" s="32" t="str">
        <f t="shared" ca="1" si="7"/>
        <v/>
      </c>
      <c r="AT13" s="33">
        <f ca="1">IFERROR(__xludf.DUMMYFUNCTION("""COMPUTED_VALUE"""),10)</f>
        <v>10</v>
      </c>
      <c r="AU13" s="34" t="str">
        <f ca="1">IFERROR(__xludf.DUMMYFUNCTION("""COMPUTED_VALUE"""),"")</f>
        <v/>
      </c>
      <c r="AV13" s="34" t="str">
        <f ca="1">IFERROR(__xludf.DUMMYFUNCTION("""COMPUTED_VALUE"""),"")</f>
        <v/>
      </c>
      <c r="AW13" s="35" t="str">
        <f ca="1">IFERROR(__xludf.DUMMYFUNCTION("""COMPUTED_VALUE"""),"")</f>
        <v/>
      </c>
      <c r="AX13" s="34">
        <f ca="1">IFERROR(__xludf.DUMMYFUNCTION("""COMPUTED_VALUE"""),10)</f>
        <v>10</v>
      </c>
      <c r="AY13" s="34">
        <f ca="1">IFERROR(__xludf.DUMMYFUNCTION("""COMPUTED_VALUE"""),10)</f>
        <v>10</v>
      </c>
      <c r="AZ13" s="34">
        <f ca="1">IFERROR(__xludf.DUMMYFUNCTION("""COMPUTED_VALUE"""),10)</f>
        <v>10</v>
      </c>
      <c r="BA13" s="34" t="str">
        <f ca="1">IFERROR(__xludf.DUMMYFUNCTION("""COMPUTED_VALUE"""),"")</f>
        <v/>
      </c>
      <c r="BB13" s="35" t="str">
        <f ca="1">IFERROR(__xludf.DUMMYFUNCTION("""COMPUTED_VALUE"""),"")</f>
        <v/>
      </c>
      <c r="BC13" s="35" t="str">
        <f ca="1">IFERROR(__xludf.DUMMYFUNCTION("""COMPUTED_VALUE"""),"")</f>
        <v/>
      </c>
      <c r="BD13" s="35" t="str">
        <f ca="1">IFERROR(__xludf.DUMMYFUNCTION("""COMPUTED_VALUE"""),"")</f>
        <v/>
      </c>
      <c r="BE13" s="35"/>
      <c r="BF13" s="43" t="str">
        <f ca="1">IFERROR(__xludf.DUMMYFUNCTION("""COMPUTED_VALUE"""),"")</f>
        <v/>
      </c>
      <c r="BG13" s="35">
        <f ca="1">IFERROR(__xludf.DUMMYFUNCTION("""COMPUTED_VALUE"""),10)</f>
        <v>10</v>
      </c>
      <c r="BH13" s="35">
        <f ca="1">IFERROR(__xludf.DUMMYFUNCTION("""COMPUTED_VALUE"""),10)</f>
        <v>10</v>
      </c>
      <c r="BI13" s="44" t="e">
        <f t="shared" ref="BI13:BW13" ca="1" si="44">IF(AC13=0,"",AC13*$AS13*(AT13/10))</f>
        <v>#VALUE!</v>
      </c>
      <c r="BJ13" s="25" t="e">
        <f t="shared" si="44"/>
        <v>#VALUE!</v>
      </c>
      <c r="BK13" s="25" t="e">
        <f t="shared" si="44"/>
        <v>#VALUE!</v>
      </c>
      <c r="BL13" s="25" t="e">
        <f t="shared" si="44"/>
        <v>#VALUE!</v>
      </c>
      <c r="BM13" s="25" t="e">
        <f t="shared" ca="1" si="44"/>
        <v>#VALUE!</v>
      </c>
      <c r="BN13" s="25" t="e">
        <f t="shared" ca="1" si="44"/>
        <v>#VALUE!</v>
      </c>
      <c r="BO13" s="25" t="e">
        <f t="shared" ca="1" si="44"/>
        <v>#VALUE!</v>
      </c>
      <c r="BP13" s="25" t="e">
        <f t="shared" si="44"/>
        <v>#VALUE!</v>
      </c>
      <c r="BQ13" s="37" t="e">
        <f t="shared" si="44"/>
        <v>#VALUE!</v>
      </c>
      <c r="BR13" s="37" t="e">
        <f t="shared" si="44"/>
        <v>#VALUE!</v>
      </c>
      <c r="BS13" s="37" t="e">
        <f t="shared" si="44"/>
        <v>#VALUE!</v>
      </c>
      <c r="BT13" s="37" t="e">
        <f t="shared" si="44"/>
        <v>#VALUE!</v>
      </c>
      <c r="BU13" s="37" t="e">
        <f t="shared" si="44"/>
        <v>#VALUE!</v>
      </c>
      <c r="BV13" s="37" t="str">
        <f t="shared" si="44"/>
        <v/>
      </c>
      <c r="BW13" s="37" t="str">
        <f t="shared" si="44"/>
        <v/>
      </c>
      <c r="BX13" s="38" t="e">
        <f t="shared" ca="1" si="9"/>
        <v>#VALUE!</v>
      </c>
      <c r="BY13" s="39" t="str">
        <f t="shared" ref="BY13:CH13" ca="1" si="45">IF(M13="x","1","")</f>
        <v>1</v>
      </c>
      <c r="BZ13" s="40" t="str">
        <f t="shared" si="45"/>
        <v/>
      </c>
      <c r="CA13" s="40" t="str">
        <f t="shared" si="45"/>
        <v/>
      </c>
      <c r="CB13" s="40" t="str">
        <f t="shared" si="45"/>
        <v/>
      </c>
      <c r="CC13" s="40" t="str">
        <f t="shared" ca="1" si="45"/>
        <v>1</v>
      </c>
      <c r="CD13" s="40" t="str">
        <f t="shared" ca="1" si="45"/>
        <v>1</v>
      </c>
      <c r="CE13" s="40" t="str">
        <f t="shared" ca="1" si="45"/>
        <v>1</v>
      </c>
      <c r="CF13" s="40" t="str">
        <f t="shared" si="45"/>
        <v/>
      </c>
      <c r="CG13" s="40" t="str">
        <f t="shared" si="45"/>
        <v/>
      </c>
      <c r="CH13" s="41" t="str">
        <f t="shared" si="45"/>
        <v/>
      </c>
      <c r="CI13" s="40"/>
      <c r="CJ13" s="40"/>
      <c r="CK13" s="40"/>
      <c r="CL13" s="40"/>
      <c r="CM13" s="40"/>
    </row>
    <row r="14" spans="1:91" ht="16.5" customHeight="1" x14ac:dyDescent="0.2">
      <c r="A14" s="23" t="str">
        <f ca="1">IFERROR(__xludf.DUMMYFUNCTION("""COMPUTED_VALUE"""),"P771")</f>
        <v>P771</v>
      </c>
      <c r="B14" s="23" t="str">
        <f ca="1">IFERROR(__xludf.DUMMYFUNCTION("""COMPUTED_VALUE"""),"Ailton Sathler ")</f>
        <v xml:space="preserve">Ailton Sathler </v>
      </c>
      <c r="C14" s="23" t="s">
        <v>91</v>
      </c>
      <c r="D14" s="24">
        <f ca="1">IFERROR(__xludf.DUMMYFUNCTION("""COMPUTED_VALUE"""),45674)</f>
        <v>45674</v>
      </c>
      <c r="E14" s="23" t="str">
        <f t="shared" ca="1" si="0"/>
        <v>janeiro</v>
      </c>
      <c r="F14" s="23">
        <f ca="1">IFERROR(__xludf.DUMMYFUNCTION("""COMPUTED_VALUE"""),14)</f>
        <v>14</v>
      </c>
      <c r="G14" s="23">
        <f ca="1">IFERROR(__xludf.DUMMYFUNCTION("""COMPUTED_VALUE"""),600)</f>
        <v>600</v>
      </c>
      <c r="H14" s="23">
        <f t="shared" ca="1" si="26"/>
        <v>8.4</v>
      </c>
      <c r="I14" s="25">
        <f t="shared" ca="1" si="27"/>
        <v>300</v>
      </c>
      <c r="J14" s="26">
        <f ca="1">IFERROR(__xludf.DUMMYFUNCTION("""COMPUTED_VALUE"""),92.4444444444444)</f>
        <v>92.4444444444444</v>
      </c>
      <c r="K14" s="27" t="b">
        <v>0</v>
      </c>
      <c r="L14" s="28">
        <f t="shared" ca="1" si="3"/>
        <v>277.3333333333332</v>
      </c>
      <c r="M14" s="29"/>
      <c r="N14" s="23"/>
      <c r="O14" s="23" t="str">
        <f ca="1">IFERROR(__xludf.DUMMYFUNCTION("""COMPUTED_VALUE"""),"x")</f>
        <v>x</v>
      </c>
      <c r="P14" s="23" t="str">
        <f ca="1">IFERROR(__xludf.DUMMYFUNCTION("""COMPUTED_VALUE"""),"x")</f>
        <v>x</v>
      </c>
      <c r="Q14" s="23"/>
      <c r="R14" s="23"/>
      <c r="S14" s="23"/>
      <c r="T14" s="23" t="str">
        <f ca="1">IFERROR(__xludf.DUMMYFUNCTION("""COMPUTED_VALUE"""),"x")</f>
        <v>x</v>
      </c>
      <c r="U14" s="23"/>
      <c r="V14" s="23"/>
      <c r="W14" s="23"/>
      <c r="X14" s="30"/>
      <c r="Y14" s="30"/>
      <c r="Z14" s="23" t="s">
        <v>91</v>
      </c>
      <c r="AA14" s="23" t="s">
        <v>91</v>
      </c>
      <c r="AB14" s="30">
        <f t="shared" ca="1" si="4"/>
        <v>3</v>
      </c>
      <c r="AC14" s="31" t="e">
        <f t="shared" ref="AC14:AQ14" si="46">IF(M14="x",M$1000*1,"")*BY14</f>
        <v>#VALUE!</v>
      </c>
      <c r="AD14" s="31" t="e">
        <f t="shared" si="46"/>
        <v>#VALUE!</v>
      </c>
      <c r="AE14" s="31">
        <f t="shared" ca="1" si="46"/>
        <v>1</v>
      </c>
      <c r="AF14" s="31">
        <f t="shared" ca="1" si="46"/>
        <v>1.2</v>
      </c>
      <c r="AG14" s="31" t="e">
        <f t="shared" si="46"/>
        <v>#VALUE!</v>
      </c>
      <c r="AH14" s="31" t="e">
        <f t="shared" si="46"/>
        <v>#VALUE!</v>
      </c>
      <c r="AI14" s="31" t="e">
        <f t="shared" si="46"/>
        <v>#VALUE!</v>
      </c>
      <c r="AJ14" s="31">
        <f t="shared" ca="1" si="46"/>
        <v>1</v>
      </c>
      <c r="AK14" s="31" t="e">
        <f t="shared" si="46"/>
        <v>#VALUE!</v>
      </c>
      <c r="AL14" s="31" t="e">
        <f t="shared" si="46"/>
        <v>#VALUE!</v>
      </c>
      <c r="AM14" s="31" t="e">
        <f t="shared" si="46"/>
        <v>#VALUE!</v>
      </c>
      <c r="AN14" s="31" t="e">
        <f t="shared" si="46"/>
        <v>#VALUE!</v>
      </c>
      <c r="AO14" s="31" t="e">
        <f t="shared" si="46"/>
        <v>#VALUE!</v>
      </c>
      <c r="AP14" s="31">
        <f t="shared" si="46"/>
        <v>0</v>
      </c>
      <c r="AQ14" s="31">
        <f t="shared" si="46"/>
        <v>0</v>
      </c>
      <c r="AR14" s="23" t="e">
        <f t="shared" si="6"/>
        <v>#VALUE!</v>
      </c>
      <c r="AS14" s="32" t="str">
        <f t="shared" ca="1" si="7"/>
        <v/>
      </c>
      <c r="AT14" s="33" t="str">
        <f ca="1">IFERROR(__xludf.DUMMYFUNCTION("""COMPUTED_VALUE"""),"")</f>
        <v/>
      </c>
      <c r="AU14" s="34">
        <f ca="1">IFERROR(__xludf.DUMMYFUNCTION("""COMPUTED_VALUE"""),10)</f>
        <v>10</v>
      </c>
      <c r="AV14" s="34">
        <f ca="1">IFERROR(__xludf.DUMMYFUNCTION("""COMPUTED_VALUE"""),10)</f>
        <v>10</v>
      </c>
      <c r="AW14" s="35">
        <f ca="1">IFERROR(__xludf.DUMMYFUNCTION("""COMPUTED_VALUE"""),10)</f>
        <v>10</v>
      </c>
      <c r="AX14" s="34">
        <f ca="1">IFERROR(__xludf.DUMMYFUNCTION("""COMPUTED_VALUE"""),10)</f>
        <v>10</v>
      </c>
      <c r="AY14" s="34" t="str">
        <f ca="1">IFERROR(__xludf.DUMMYFUNCTION("""COMPUTED_VALUE"""),"")</f>
        <v/>
      </c>
      <c r="AZ14" s="34" t="str">
        <f ca="1">IFERROR(__xludf.DUMMYFUNCTION("""COMPUTED_VALUE"""),"")</f>
        <v/>
      </c>
      <c r="BA14" s="34">
        <f ca="1">IFERROR(__xludf.DUMMYFUNCTION("""COMPUTED_VALUE"""),9.5)</f>
        <v>9.5</v>
      </c>
      <c r="BB14" s="35" t="str">
        <f ca="1">IFERROR(__xludf.DUMMYFUNCTION("""COMPUTED_VALUE"""),"")</f>
        <v/>
      </c>
      <c r="BC14" s="35" t="str">
        <f ca="1">IFERROR(__xludf.DUMMYFUNCTION("""COMPUTED_VALUE"""),"")</f>
        <v/>
      </c>
      <c r="BD14" s="35" t="str">
        <f ca="1">IFERROR(__xludf.DUMMYFUNCTION("""COMPUTED_VALUE"""),"")</f>
        <v/>
      </c>
      <c r="BE14" s="35"/>
      <c r="BF14" s="43" t="str">
        <f ca="1">IFERROR(__xludf.DUMMYFUNCTION("""COMPUTED_VALUE"""),"")</f>
        <v/>
      </c>
      <c r="BG14" s="35">
        <f ca="1">IFERROR(__xludf.DUMMYFUNCTION("""COMPUTED_VALUE"""),9.66666666666666)</f>
        <v>9.6666666666666607</v>
      </c>
      <c r="BH14" s="35">
        <f ca="1">IFERROR(__xludf.DUMMYFUNCTION("""COMPUTED_VALUE"""),10)</f>
        <v>10</v>
      </c>
      <c r="BI14" s="44" t="e">
        <f t="shared" ref="BI14:BW14" si="47">IF(AC14=0,"",AC14*$AS14*(AT14/10))</f>
        <v>#VALUE!</v>
      </c>
      <c r="BJ14" s="25" t="e">
        <f t="shared" si="47"/>
        <v>#VALUE!</v>
      </c>
      <c r="BK14" s="25" t="e">
        <f t="shared" ca="1" si="47"/>
        <v>#VALUE!</v>
      </c>
      <c r="BL14" s="25" t="e">
        <f t="shared" ca="1" si="47"/>
        <v>#VALUE!</v>
      </c>
      <c r="BM14" s="25" t="e">
        <f t="shared" si="47"/>
        <v>#VALUE!</v>
      </c>
      <c r="BN14" s="25" t="e">
        <f t="shared" si="47"/>
        <v>#VALUE!</v>
      </c>
      <c r="BO14" s="25" t="e">
        <f t="shared" si="47"/>
        <v>#VALUE!</v>
      </c>
      <c r="BP14" s="25" t="e">
        <f t="shared" ca="1" si="47"/>
        <v>#VALUE!</v>
      </c>
      <c r="BQ14" s="37" t="e">
        <f t="shared" si="47"/>
        <v>#VALUE!</v>
      </c>
      <c r="BR14" s="37" t="e">
        <f t="shared" si="47"/>
        <v>#VALUE!</v>
      </c>
      <c r="BS14" s="37" t="e">
        <f t="shared" si="47"/>
        <v>#VALUE!</v>
      </c>
      <c r="BT14" s="37" t="e">
        <f t="shared" si="47"/>
        <v>#VALUE!</v>
      </c>
      <c r="BU14" s="37" t="e">
        <f t="shared" si="47"/>
        <v>#VALUE!</v>
      </c>
      <c r="BV14" s="37" t="str">
        <f t="shared" si="47"/>
        <v/>
      </c>
      <c r="BW14" s="37" t="str">
        <f t="shared" si="47"/>
        <v/>
      </c>
      <c r="BX14" s="38" t="e">
        <f t="shared" si="9"/>
        <v>#VALUE!</v>
      </c>
      <c r="BY14" s="39" t="str">
        <f t="shared" ref="BY14:CH14" si="48">IF(M14="x","1","")</f>
        <v/>
      </c>
      <c r="BZ14" s="40" t="str">
        <f t="shared" si="48"/>
        <v/>
      </c>
      <c r="CA14" s="40" t="str">
        <f t="shared" ca="1" si="48"/>
        <v>1</v>
      </c>
      <c r="CB14" s="40" t="str">
        <f t="shared" ca="1" si="48"/>
        <v>1</v>
      </c>
      <c r="CC14" s="40" t="str">
        <f t="shared" si="48"/>
        <v/>
      </c>
      <c r="CD14" s="40" t="str">
        <f t="shared" si="48"/>
        <v/>
      </c>
      <c r="CE14" s="40" t="str">
        <f t="shared" si="48"/>
        <v/>
      </c>
      <c r="CF14" s="40" t="str">
        <f t="shared" ca="1" si="48"/>
        <v>1</v>
      </c>
      <c r="CG14" s="40" t="str">
        <f t="shared" si="48"/>
        <v/>
      </c>
      <c r="CH14" s="41" t="str">
        <f t="shared" si="48"/>
        <v/>
      </c>
      <c r="CI14" s="40"/>
      <c r="CJ14" s="40"/>
      <c r="CK14" s="40"/>
      <c r="CL14" s="40"/>
      <c r="CM14" s="40"/>
    </row>
    <row r="15" spans="1:91" ht="16.5" customHeight="1" x14ac:dyDescent="0.2">
      <c r="A15" s="23" t="str">
        <f ca="1">IFERROR(__xludf.DUMMYFUNCTION("""COMPUTED_VALUE"""),"P766")</f>
        <v>P766</v>
      </c>
      <c r="B15" s="23" t="str">
        <f ca="1">IFERROR(__xludf.DUMMYFUNCTION("""COMPUTED_VALUE"""),"Auto Máquinas (Vinícius)")</f>
        <v>Auto Máquinas (Vinícius)</v>
      </c>
      <c r="C15" s="23" t="s">
        <v>91</v>
      </c>
      <c r="D15" s="24">
        <f ca="1">IFERROR(__xludf.DUMMYFUNCTION("""COMPUTED_VALUE"""),45665)</f>
        <v>45665</v>
      </c>
      <c r="E15" s="23" t="str">
        <f t="shared" ca="1" si="0"/>
        <v>janeiro</v>
      </c>
      <c r="F15" s="23">
        <f ca="1">IFERROR(__xludf.DUMMYFUNCTION("""COMPUTED_VALUE"""),16)</f>
        <v>16</v>
      </c>
      <c r="G15" s="23">
        <f ca="1">IFERROR(__xludf.DUMMYFUNCTION("""COMPUTED_VALUE"""),600)</f>
        <v>600</v>
      </c>
      <c r="H15" s="23">
        <f t="shared" ca="1" si="26"/>
        <v>9.6</v>
      </c>
      <c r="I15" s="25">
        <f t="shared" ca="1" si="27"/>
        <v>300</v>
      </c>
      <c r="J15" s="26">
        <f ca="1">IFERROR(__xludf.DUMMYFUNCTION("""COMPUTED_VALUE"""),92.4444444444444)</f>
        <v>92.4444444444444</v>
      </c>
      <c r="K15" s="27" t="b">
        <v>0</v>
      </c>
      <c r="L15" s="28">
        <f t="shared" ca="1" si="3"/>
        <v>277.3333333333332</v>
      </c>
      <c r="M15" s="29"/>
      <c r="N15" s="23"/>
      <c r="O15" s="23" t="str">
        <f ca="1">IFERROR(__xludf.DUMMYFUNCTION("""COMPUTED_VALUE"""),"x")</f>
        <v>x</v>
      </c>
      <c r="P15" s="23" t="str">
        <f ca="1">IFERROR(__xludf.DUMMYFUNCTION("""COMPUTED_VALUE"""),"x")</f>
        <v>x</v>
      </c>
      <c r="Q15" s="23"/>
      <c r="R15" s="23"/>
      <c r="S15" s="23"/>
      <c r="T15" s="23" t="str">
        <f ca="1">IFERROR(__xludf.DUMMYFUNCTION("""COMPUTED_VALUE"""),"x")</f>
        <v>x</v>
      </c>
      <c r="U15" s="23"/>
      <c r="V15" s="23"/>
      <c r="W15" s="23"/>
      <c r="X15" s="30"/>
      <c r="Y15" s="30"/>
      <c r="Z15" s="23" t="s">
        <v>91</v>
      </c>
      <c r="AA15" s="23" t="s">
        <v>91</v>
      </c>
      <c r="AB15" s="30">
        <f t="shared" ca="1" si="4"/>
        <v>3</v>
      </c>
      <c r="AC15" s="31" t="e">
        <f t="shared" ref="AC15:AQ15" si="49">IF(M15="x",M$1000*1,"")*BY15</f>
        <v>#VALUE!</v>
      </c>
      <c r="AD15" s="31" t="e">
        <f t="shared" si="49"/>
        <v>#VALUE!</v>
      </c>
      <c r="AE15" s="31">
        <f t="shared" ca="1" si="49"/>
        <v>1</v>
      </c>
      <c r="AF15" s="31">
        <f t="shared" ca="1" si="49"/>
        <v>1.2</v>
      </c>
      <c r="AG15" s="31" t="e">
        <f t="shared" si="49"/>
        <v>#VALUE!</v>
      </c>
      <c r="AH15" s="31" t="e">
        <f t="shared" si="49"/>
        <v>#VALUE!</v>
      </c>
      <c r="AI15" s="31" t="e">
        <f t="shared" si="49"/>
        <v>#VALUE!</v>
      </c>
      <c r="AJ15" s="31">
        <f t="shared" ca="1" si="49"/>
        <v>1</v>
      </c>
      <c r="AK15" s="31" t="e">
        <f t="shared" si="49"/>
        <v>#VALUE!</v>
      </c>
      <c r="AL15" s="31" t="e">
        <f t="shared" si="49"/>
        <v>#VALUE!</v>
      </c>
      <c r="AM15" s="31" t="e">
        <f t="shared" si="49"/>
        <v>#VALUE!</v>
      </c>
      <c r="AN15" s="31" t="e">
        <f t="shared" si="49"/>
        <v>#VALUE!</v>
      </c>
      <c r="AO15" s="31" t="e">
        <f t="shared" si="49"/>
        <v>#VALUE!</v>
      </c>
      <c r="AP15" s="31">
        <f t="shared" si="49"/>
        <v>0</v>
      </c>
      <c r="AQ15" s="31">
        <f t="shared" si="49"/>
        <v>0</v>
      </c>
      <c r="AR15" s="23" t="e">
        <f t="shared" si="6"/>
        <v>#VALUE!</v>
      </c>
      <c r="AS15" s="32" t="str">
        <f t="shared" ca="1" si="7"/>
        <v/>
      </c>
      <c r="AT15" s="33" t="str">
        <f ca="1">IFERROR(__xludf.DUMMYFUNCTION("""COMPUTED_VALUE"""),"")</f>
        <v/>
      </c>
      <c r="AU15" s="34">
        <f ca="1">IFERROR(__xludf.DUMMYFUNCTION("""COMPUTED_VALUE"""),10)</f>
        <v>10</v>
      </c>
      <c r="AV15" s="34">
        <f ca="1">IFERROR(__xludf.DUMMYFUNCTION("""COMPUTED_VALUE"""),10)</f>
        <v>10</v>
      </c>
      <c r="AW15" s="35">
        <f ca="1">IFERROR(__xludf.DUMMYFUNCTION("""COMPUTED_VALUE"""),10)</f>
        <v>10</v>
      </c>
      <c r="AX15" s="34">
        <f ca="1">IFERROR(__xludf.DUMMYFUNCTION("""COMPUTED_VALUE"""),10)</f>
        <v>10</v>
      </c>
      <c r="AY15" s="34" t="str">
        <f ca="1">IFERROR(__xludf.DUMMYFUNCTION("""COMPUTED_VALUE"""),"")</f>
        <v/>
      </c>
      <c r="AZ15" s="34" t="str">
        <f ca="1">IFERROR(__xludf.DUMMYFUNCTION("""COMPUTED_VALUE"""),"")</f>
        <v/>
      </c>
      <c r="BA15" s="34">
        <f ca="1">IFERROR(__xludf.DUMMYFUNCTION("""COMPUTED_VALUE"""),10)</f>
        <v>10</v>
      </c>
      <c r="BB15" s="35" t="str">
        <f ca="1">IFERROR(__xludf.DUMMYFUNCTION("""COMPUTED_VALUE"""),"")</f>
        <v/>
      </c>
      <c r="BC15" s="35" t="str">
        <f ca="1">IFERROR(__xludf.DUMMYFUNCTION("""COMPUTED_VALUE"""),"")</f>
        <v/>
      </c>
      <c r="BD15" s="35" t="str">
        <f ca="1">IFERROR(__xludf.DUMMYFUNCTION("""COMPUTED_VALUE"""),"")</f>
        <v/>
      </c>
      <c r="BE15" s="35"/>
      <c r="BF15" s="43" t="str">
        <f ca="1">IFERROR(__xludf.DUMMYFUNCTION("""COMPUTED_VALUE"""),"")</f>
        <v/>
      </c>
      <c r="BG15" s="35">
        <f ca="1">IFERROR(__xludf.DUMMYFUNCTION("""COMPUTED_VALUE"""),10)</f>
        <v>10</v>
      </c>
      <c r="BH15" s="35">
        <f ca="1">IFERROR(__xludf.DUMMYFUNCTION("""COMPUTED_VALUE"""),10)</f>
        <v>10</v>
      </c>
      <c r="BI15" s="44" t="e">
        <f t="shared" ref="BI15:BW15" si="50">IF(AC15=0,"",AC15*$AS15*(AT15/10))</f>
        <v>#VALUE!</v>
      </c>
      <c r="BJ15" s="25" t="e">
        <f t="shared" si="50"/>
        <v>#VALUE!</v>
      </c>
      <c r="BK15" s="25" t="e">
        <f t="shared" ca="1" si="50"/>
        <v>#VALUE!</v>
      </c>
      <c r="BL15" s="25" t="e">
        <f t="shared" ca="1" si="50"/>
        <v>#VALUE!</v>
      </c>
      <c r="BM15" s="25" t="e">
        <f t="shared" si="50"/>
        <v>#VALUE!</v>
      </c>
      <c r="BN15" s="25" t="e">
        <f t="shared" si="50"/>
        <v>#VALUE!</v>
      </c>
      <c r="BO15" s="25" t="e">
        <f t="shared" si="50"/>
        <v>#VALUE!</v>
      </c>
      <c r="BP15" s="25" t="e">
        <f t="shared" ca="1" si="50"/>
        <v>#VALUE!</v>
      </c>
      <c r="BQ15" s="37" t="e">
        <f t="shared" si="50"/>
        <v>#VALUE!</v>
      </c>
      <c r="BR15" s="37" t="e">
        <f t="shared" si="50"/>
        <v>#VALUE!</v>
      </c>
      <c r="BS15" s="37" t="e">
        <f t="shared" si="50"/>
        <v>#VALUE!</v>
      </c>
      <c r="BT15" s="37" t="e">
        <f t="shared" si="50"/>
        <v>#VALUE!</v>
      </c>
      <c r="BU15" s="37" t="e">
        <f t="shared" si="50"/>
        <v>#VALUE!</v>
      </c>
      <c r="BV15" s="37" t="str">
        <f t="shared" si="50"/>
        <v/>
      </c>
      <c r="BW15" s="37" t="str">
        <f t="shared" si="50"/>
        <v/>
      </c>
      <c r="BX15" s="38" t="e">
        <f t="shared" si="9"/>
        <v>#VALUE!</v>
      </c>
      <c r="BY15" s="39" t="str">
        <f t="shared" ref="BY15:CH15" si="51">IF(M15="x","1","")</f>
        <v/>
      </c>
      <c r="BZ15" s="40" t="str">
        <f t="shared" si="51"/>
        <v/>
      </c>
      <c r="CA15" s="40" t="str">
        <f t="shared" ca="1" si="51"/>
        <v>1</v>
      </c>
      <c r="CB15" s="40" t="str">
        <f t="shared" ca="1" si="51"/>
        <v>1</v>
      </c>
      <c r="CC15" s="40" t="str">
        <f t="shared" si="51"/>
        <v/>
      </c>
      <c r="CD15" s="40" t="str">
        <f t="shared" si="51"/>
        <v/>
      </c>
      <c r="CE15" s="40" t="str">
        <f t="shared" si="51"/>
        <v/>
      </c>
      <c r="CF15" s="40" t="str">
        <f t="shared" ca="1" si="51"/>
        <v>1</v>
      </c>
      <c r="CG15" s="40" t="str">
        <f t="shared" si="51"/>
        <v/>
      </c>
      <c r="CH15" s="41" t="str">
        <f t="shared" si="51"/>
        <v/>
      </c>
      <c r="CI15" s="40"/>
      <c r="CJ15" s="40"/>
      <c r="CK15" s="40"/>
      <c r="CL15" s="40"/>
      <c r="CM15" s="40"/>
    </row>
    <row r="16" spans="1:91" ht="16.5" customHeight="1" x14ac:dyDescent="0.2">
      <c r="A16" s="23" t="str">
        <f ca="1">IFERROR(__xludf.DUMMYFUNCTION("""COMPUTED_VALUE"""),"P765")</f>
        <v>P765</v>
      </c>
      <c r="B16" s="23" t="str">
        <f ca="1">IFERROR(__xludf.DUMMYFUNCTION("""COMPUTED_VALUE"""),"Silviana Malaquias da Silva")</f>
        <v>Silviana Malaquias da Silva</v>
      </c>
      <c r="C16" s="23" t="s">
        <v>91</v>
      </c>
      <c r="D16" s="24">
        <f ca="1">IFERROR(__xludf.DUMMYFUNCTION("""COMPUTED_VALUE"""),45666)</f>
        <v>45666</v>
      </c>
      <c r="E16" s="23" t="str">
        <f t="shared" ca="1" si="0"/>
        <v>janeiro</v>
      </c>
      <c r="F16" s="23">
        <f ca="1">IFERROR(__xludf.DUMMYFUNCTION("""COMPUTED_VALUE"""),13)</f>
        <v>13</v>
      </c>
      <c r="G16" s="23">
        <f ca="1">IFERROR(__xludf.DUMMYFUNCTION("""COMPUTED_VALUE"""),585)</f>
        <v>585</v>
      </c>
      <c r="H16" s="23">
        <f t="shared" ca="1" si="26"/>
        <v>7.6050000000000004</v>
      </c>
      <c r="I16" s="25">
        <f t="shared" ca="1" si="27"/>
        <v>300</v>
      </c>
      <c r="J16" s="26">
        <f ca="1">IFERROR(__xludf.DUMMYFUNCTION("""COMPUTED_VALUE"""),95.7777777777777)</f>
        <v>95.7777777777777</v>
      </c>
      <c r="K16" s="27" t="b">
        <v>0</v>
      </c>
      <c r="L16" s="28">
        <f t="shared" ca="1" si="3"/>
        <v>287.33333333333309</v>
      </c>
      <c r="M16" s="29"/>
      <c r="N16" s="23"/>
      <c r="O16" s="23"/>
      <c r="P16" s="23"/>
      <c r="Q16" s="23"/>
      <c r="R16" s="23" t="str">
        <f ca="1">IFERROR(__xludf.DUMMYFUNCTION("""COMPUTED_VALUE"""),"x")</f>
        <v>x</v>
      </c>
      <c r="S16" s="23" t="str">
        <f ca="1">IFERROR(__xludf.DUMMYFUNCTION("""COMPUTED_VALUE"""),"x")</f>
        <v>x</v>
      </c>
      <c r="T16" s="23"/>
      <c r="U16" s="23"/>
      <c r="V16" s="23"/>
      <c r="W16" s="23"/>
      <c r="X16" s="30"/>
      <c r="Y16" s="30"/>
      <c r="Z16" s="23" t="s">
        <v>91</v>
      </c>
      <c r="AA16" s="23" t="s">
        <v>91</v>
      </c>
      <c r="AB16" s="30">
        <f t="shared" ca="1" si="4"/>
        <v>2</v>
      </c>
      <c r="AC16" s="31" t="e">
        <f t="shared" ref="AC16:AQ16" si="52">IF(M16="x",M$1000*1,"")*BY16</f>
        <v>#VALUE!</v>
      </c>
      <c r="AD16" s="31" t="e">
        <f t="shared" si="52"/>
        <v>#VALUE!</v>
      </c>
      <c r="AE16" s="31" t="e">
        <f t="shared" si="52"/>
        <v>#VALUE!</v>
      </c>
      <c r="AF16" s="31" t="e">
        <f t="shared" si="52"/>
        <v>#VALUE!</v>
      </c>
      <c r="AG16" s="31" t="e">
        <f t="shared" si="52"/>
        <v>#VALUE!</v>
      </c>
      <c r="AH16" s="31">
        <f t="shared" ca="1" si="52"/>
        <v>1</v>
      </c>
      <c r="AI16" s="31">
        <f t="shared" ca="1" si="52"/>
        <v>1.1000000000000001</v>
      </c>
      <c r="AJ16" s="31" t="e">
        <f t="shared" si="52"/>
        <v>#VALUE!</v>
      </c>
      <c r="AK16" s="31" t="e">
        <f t="shared" si="52"/>
        <v>#VALUE!</v>
      </c>
      <c r="AL16" s="31" t="e">
        <f t="shared" si="52"/>
        <v>#VALUE!</v>
      </c>
      <c r="AM16" s="31" t="e">
        <f t="shared" si="52"/>
        <v>#VALUE!</v>
      </c>
      <c r="AN16" s="31" t="e">
        <f t="shared" si="52"/>
        <v>#VALUE!</v>
      </c>
      <c r="AO16" s="31" t="e">
        <f t="shared" si="52"/>
        <v>#VALUE!</v>
      </c>
      <c r="AP16" s="31">
        <f t="shared" si="52"/>
        <v>0</v>
      </c>
      <c r="AQ16" s="31">
        <f t="shared" si="52"/>
        <v>0</v>
      </c>
      <c r="AR16" s="23" t="e">
        <f t="shared" si="6"/>
        <v>#VALUE!</v>
      </c>
      <c r="AS16" s="32" t="str">
        <f t="shared" ca="1" si="7"/>
        <v/>
      </c>
      <c r="AT16" s="33" t="str">
        <f ca="1">IFERROR(__xludf.DUMMYFUNCTION("""COMPUTED_VALUE"""),"")</f>
        <v/>
      </c>
      <c r="AU16" s="34" t="str">
        <f ca="1">IFERROR(__xludf.DUMMYFUNCTION("""COMPUTED_VALUE"""),"")</f>
        <v/>
      </c>
      <c r="AV16" s="34" t="str">
        <f ca="1">IFERROR(__xludf.DUMMYFUNCTION("""COMPUTED_VALUE"""),"")</f>
        <v/>
      </c>
      <c r="AW16" s="35" t="str">
        <f ca="1">IFERROR(__xludf.DUMMYFUNCTION("""COMPUTED_VALUE"""),"")</f>
        <v/>
      </c>
      <c r="AX16" s="34" t="str">
        <f ca="1">IFERROR(__xludf.DUMMYFUNCTION("""COMPUTED_VALUE"""),"")</f>
        <v/>
      </c>
      <c r="AY16" s="34">
        <f ca="1">IFERROR(__xludf.DUMMYFUNCTION("""COMPUTED_VALUE"""),10)</f>
        <v>10</v>
      </c>
      <c r="AZ16" s="34">
        <f ca="1">IFERROR(__xludf.DUMMYFUNCTION("""COMPUTED_VALUE"""),10)</f>
        <v>10</v>
      </c>
      <c r="BA16" s="34" t="str">
        <f ca="1">IFERROR(__xludf.DUMMYFUNCTION("""COMPUTED_VALUE"""),"")</f>
        <v/>
      </c>
      <c r="BB16" s="35" t="str">
        <f ca="1">IFERROR(__xludf.DUMMYFUNCTION("""COMPUTED_VALUE"""),"")</f>
        <v/>
      </c>
      <c r="BC16" s="35" t="str">
        <f ca="1">IFERROR(__xludf.DUMMYFUNCTION("""COMPUTED_VALUE"""),"")</f>
        <v/>
      </c>
      <c r="BD16" s="35" t="str">
        <f ca="1">IFERROR(__xludf.DUMMYFUNCTION("""COMPUTED_VALUE"""),"")</f>
        <v/>
      </c>
      <c r="BE16" s="35"/>
      <c r="BF16" s="43" t="str">
        <f ca="1">IFERROR(__xludf.DUMMYFUNCTION("""COMPUTED_VALUE"""),"")</f>
        <v/>
      </c>
      <c r="BG16" s="35">
        <f ca="1">IFERROR(__xludf.DUMMYFUNCTION("""COMPUTED_VALUE"""),10)</f>
        <v>10</v>
      </c>
      <c r="BH16" s="35">
        <f ca="1">IFERROR(__xludf.DUMMYFUNCTION("""COMPUTED_VALUE"""),10)</f>
        <v>10</v>
      </c>
      <c r="BI16" s="44" t="e">
        <f t="shared" ref="BI16:BW16" si="53">IF(AC16=0,"",AC16*$AS16*(AT16/10))</f>
        <v>#VALUE!</v>
      </c>
      <c r="BJ16" s="25" t="e">
        <f t="shared" si="53"/>
        <v>#VALUE!</v>
      </c>
      <c r="BK16" s="25" t="e">
        <f t="shared" si="53"/>
        <v>#VALUE!</v>
      </c>
      <c r="BL16" s="25" t="e">
        <f t="shared" si="53"/>
        <v>#VALUE!</v>
      </c>
      <c r="BM16" s="25" t="e">
        <f t="shared" si="53"/>
        <v>#VALUE!</v>
      </c>
      <c r="BN16" s="25" t="e">
        <f t="shared" ca="1" si="53"/>
        <v>#VALUE!</v>
      </c>
      <c r="BO16" s="25" t="e">
        <f t="shared" ca="1" si="53"/>
        <v>#VALUE!</v>
      </c>
      <c r="BP16" s="25" t="e">
        <f t="shared" si="53"/>
        <v>#VALUE!</v>
      </c>
      <c r="BQ16" s="37" t="e">
        <f t="shared" si="53"/>
        <v>#VALUE!</v>
      </c>
      <c r="BR16" s="37" t="e">
        <f t="shared" si="53"/>
        <v>#VALUE!</v>
      </c>
      <c r="BS16" s="37" t="e">
        <f t="shared" si="53"/>
        <v>#VALUE!</v>
      </c>
      <c r="BT16" s="37" t="e">
        <f t="shared" si="53"/>
        <v>#VALUE!</v>
      </c>
      <c r="BU16" s="37" t="e">
        <f t="shared" si="53"/>
        <v>#VALUE!</v>
      </c>
      <c r="BV16" s="37" t="str">
        <f t="shared" si="53"/>
        <v/>
      </c>
      <c r="BW16" s="37" t="str">
        <f t="shared" si="53"/>
        <v/>
      </c>
      <c r="BX16" s="38" t="e">
        <f t="shared" si="9"/>
        <v>#VALUE!</v>
      </c>
      <c r="BY16" s="39" t="str">
        <f t="shared" ref="BY16:CH16" si="54">IF(M16="x","1","")</f>
        <v/>
      </c>
      <c r="BZ16" s="40" t="str">
        <f t="shared" si="54"/>
        <v/>
      </c>
      <c r="CA16" s="40" t="str">
        <f t="shared" si="54"/>
        <v/>
      </c>
      <c r="CB16" s="40" t="str">
        <f t="shared" si="54"/>
        <v/>
      </c>
      <c r="CC16" s="40" t="str">
        <f t="shared" si="54"/>
        <v/>
      </c>
      <c r="CD16" s="40" t="str">
        <f t="shared" ca="1" si="54"/>
        <v>1</v>
      </c>
      <c r="CE16" s="40" t="str">
        <f t="shared" ca="1" si="54"/>
        <v>1</v>
      </c>
      <c r="CF16" s="40" t="str">
        <f t="shared" si="54"/>
        <v/>
      </c>
      <c r="CG16" s="40" t="str">
        <f t="shared" si="54"/>
        <v/>
      </c>
      <c r="CH16" s="41" t="str">
        <f t="shared" si="54"/>
        <v/>
      </c>
      <c r="CI16" s="40"/>
      <c r="CJ16" s="40"/>
      <c r="CK16" s="40"/>
      <c r="CL16" s="40"/>
      <c r="CM16" s="40"/>
    </row>
    <row r="17" spans="1:91" ht="16.5" customHeight="1" x14ac:dyDescent="0.2">
      <c r="A17" s="23" t="str">
        <f ca="1">IFERROR(__xludf.DUMMYFUNCTION("""COMPUTED_VALUE"""),"P768")</f>
        <v>P768</v>
      </c>
      <c r="B17" s="23" t="str">
        <f ca="1">IFERROR(__xludf.DUMMYFUNCTION("""COMPUTED_VALUE"""),"Ronaldo José da Silva")</f>
        <v>Ronaldo José da Silva</v>
      </c>
      <c r="C17" s="23" t="s">
        <v>91</v>
      </c>
      <c r="D17" s="24">
        <f ca="1">IFERROR(__xludf.DUMMYFUNCTION("""COMPUTED_VALUE"""),45666)</f>
        <v>45666</v>
      </c>
      <c r="E17" s="23" t="str">
        <f t="shared" ca="1" si="0"/>
        <v>janeiro</v>
      </c>
      <c r="F17" s="23">
        <f ca="1">IFERROR(__xludf.DUMMYFUNCTION("""COMPUTED_VALUE"""),16)</f>
        <v>16</v>
      </c>
      <c r="G17" s="23">
        <f ca="1">IFERROR(__xludf.DUMMYFUNCTION("""COMPUTED_VALUE"""),600)</f>
        <v>600</v>
      </c>
      <c r="H17" s="23">
        <f t="shared" ca="1" si="26"/>
        <v>9.6</v>
      </c>
      <c r="I17" s="25">
        <f t="shared" ca="1" si="27"/>
        <v>300</v>
      </c>
      <c r="J17" s="26">
        <f ca="1">IFERROR(__xludf.DUMMYFUNCTION("""COMPUTED_VALUE"""),83.25)</f>
        <v>83.25</v>
      </c>
      <c r="K17" s="27" t="b">
        <v>0</v>
      </c>
      <c r="L17" s="28">
        <f t="shared" ca="1" si="3"/>
        <v>249.75</v>
      </c>
      <c r="M17" s="29" t="str">
        <f ca="1">IFERROR(__xludf.DUMMYFUNCTION("""COMPUTED_VALUE"""),"x")</f>
        <v>x</v>
      </c>
      <c r="N17" s="23"/>
      <c r="O17" s="23" t="str">
        <f ca="1">IFERROR(__xludf.DUMMYFUNCTION("""COMPUTED_VALUE"""),"x")</f>
        <v>x</v>
      </c>
      <c r="P17" s="23" t="str">
        <f ca="1">IFERROR(__xludf.DUMMYFUNCTION("""COMPUTED_VALUE"""),"x")</f>
        <v>x</v>
      </c>
      <c r="Q17" s="23" t="str">
        <f ca="1">IFERROR(__xludf.DUMMYFUNCTION("""COMPUTED_VALUE"""),"x")</f>
        <v>x</v>
      </c>
      <c r="R17" s="23" t="str">
        <f ca="1">IFERROR(__xludf.DUMMYFUNCTION("""COMPUTED_VALUE"""),"x")</f>
        <v>x</v>
      </c>
      <c r="S17" s="23" t="str">
        <f ca="1">IFERROR(__xludf.DUMMYFUNCTION("""COMPUTED_VALUE"""),"x")</f>
        <v>x</v>
      </c>
      <c r="T17" s="23" t="str">
        <f ca="1">IFERROR(__xludf.DUMMYFUNCTION("""COMPUTED_VALUE"""),"x")</f>
        <v>x</v>
      </c>
      <c r="U17" s="23"/>
      <c r="V17" s="23"/>
      <c r="W17" s="23"/>
      <c r="X17" s="30"/>
      <c r="Y17" s="30"/>
      <c r="Z17" s="23" t="s">
        <v>91</v>
      </c>
      <c r="AA17" s="23" t="s">
        <v>91</v>
      </c>
      <c r="AB17" s="30">
        <f t="shared" ca="1" si="4"/>
        <v>7</v>
      </c>
      <c r="AC17" s="31">
        <f t="shared" ref="AC17:AQ17" ca="1" si="55">IF(M17="x",M$1000*1,"")*BY17</f>
        <v>1.2</v>
      </c>
      <c r="AD17" s="31" t="e">
        <f t="shared" si="55"/>
        <v>#VALUE!</v>
      </c>
      <c r="AE17" s="31">
        <f t="shared" ca="1" si="55"/>
        <v>1</v>
      </c>
      <c r="AF17" s="31">
        <f t="shared" ca="1" si="55"/>
        <v>1.2</v>
      </c>
      <c r="AG17" s="31">
        <f t="shared" ca="1" si="55"/>
        <v>1</v>
      </c>
      <c r="AH17" s="31">
        <f t="shared" ca="1" si="55"/>
        <v>1</v>
      </c>
      <c r="AI17" s="31">
        <f t="shared" ca="1" si="55"/>
        <v>1.1000000000000001</v>
      </c>
      <c r="AJ17" s="31">
        <f t="shared" ca="1" si="55"/>
        <v>1</v>
      </c>
      <c r="AK17" s="31" t="e">
        <f t="shared" si="55"/>
        <v>#VALUE!</v>
      </c>
      <c r="AL17" s="31" t="e">
        <f t="shared" si="55"/>
        <v>#VALUE!</v>
      </c>
      <c r="AM17" s="31" t="e">
        <f t="shared" si="55"/>
        <v>#VALUE!</v>
      </c>
      <c r="AN17" s="31" t="e">
        <f t="shared" si="55"/>
        <v>#VALUE!</v>
      </c>
      <c r="AO17" s="31" t="e">
        <f t="shared" si="55"/>
        <v>#VALUE!</v>
      </c>
      <c r="AP17" s="31">
        <f t="shared" si="55"/>
        <v>0</v>
      </c>
      <c r="AQ17" s="31">
        <f t="shared" si="55"/>
        <v>0</v>
      </c>
      <c r="AR17" s="23" t="e">
        <f t="shared" ca="1" si="6"/>
        <v>#VALUE!</v>
      </c>
      <c r="AS17" s="32" t="str">
        <f t="shared" ca="1" si="7"/>
        <v/>
      </c>
      <c r="AT17" s="33">
        <f ca="1">IFERROR(__xludf.DUMMYFUNCTION("""COMPUTED_VALUE"""),9.6)</f>
        <v>9.6</v>
      </c>
      <c r="AU17" s="34">
        <f ca="1">IFERROR(__xludf.DUMMYFUNCTION("""COMPUTED_VALUE"""),9.33333333333333)</f>
        <v>9.3333333333333304</v>
      </c>
      <c r="AV17" s="34">
        <f ca="1">IFERROR(__xludf.DUMMYFUNCTION("""COMPUTED_VALUE"""),9.66666666666666)</f>
        <v>9.6666666666666607</v>
      </c>
      <c r="AW17" s="35">
        <f ca="1">IFERROR(__xludf.DUMMYFUNCTION("""COMPUTED_VALUE"""),9.66666666666666)</f>
        <v>9.6666666666666607</v>
      </c>
      <c r="AX17" s="34">
        <f ca="1">IFERROR(__xludf.DUMMYFUNCTION("""COMPUTED_VALUE"""),9.66666666666666)</f>
        <v>9.6666666666666607</v>
      </c>
      <c r="AY17" s="34">
        <f ca="1">IFERROR(__xludf.DUMMYFUNCTION("""COMPUTED_VALUE"""),9.83333333333333)</f>
        <v>9.8333333333333304</v>
      </c>
      <c r="AZ17" s="34">
        <f ca="1">IFERROR(__xludf.DUMMYFUNCTION("""COMPUTED_VALUE"""),9.66666666666666)</f>
        <v>9.6666666666666607</v>
      </c>
      <c r="BA17" s="34">
        <f ca="1">IFERROR(__xludf.DUMMYFUNCTION("""COMPUTED_VALUE"""),9)</f>
        <v>9</v>
      </c>
      <c r="BB17" s="35" t="str">
        <f ca="1">IFERROR(__xludf.DUMMYFUNCTION("""COMPUTED_VALUE"""),"")</f>
        <v/>
      </c>
      <c r="BC17" s="35" t="str">
        <f ca="1">IFERROR(__xludf.DUMMYFUNCTION("""COMPUTED_VALUE"""),"")</f>
        <v/>
      </c>
      <c r="BD17" s="35" t="str">
        <f ca="1">IFERROR(__xludf.DUMMYFUNCTION("""COMPUTED_VALUE"""),"")</f>
        <v/>
      </c>
      <c r="BE17" s="35"/>
      <c r="BF17" s="43" t="str">
        <f ca="1">IFERROR(__xludf.DUMMYFUNCTION("""COMPUTED_VALUE"""),"")</f>
        <v/>
      </c>
      <c r="BG17" s="35">
        <f ca="1">IFERROR(__xludf.DUMMYFUNCTION("""COMPUTED_VALUE"""),10)</f>
        <v>10</v>
      </c>
      <c r="BH17" s="35">
        <f ca="1">IFERROR(__xludf.DUMMYFUNCTION("""COMPUTED_VALUE"""),10)</f>
        <v>10</v>
      </c>
      <c r="BI17" s="44" t="e">
        <f t="shared" ref="BI17:BW17" ca="1" si="56">IF(AC17=0,"",AC17*$AS17*(AT17/10))</f>
        <v>#VALUE!</v>
      </c>
      <c r="BJ17" s="25" t="e">
        <f t="shared" si="56"/>
        <v>#VALUE!</v>
      </c>
      <c r="BK17" s="25" t="e">
        <f t="shared" ca="1" si="56"/>
        <v>#VALUE!</v>
      </c>
      <c r="BL17" s="25" t="e">
        <f t="shared" ca="1" si="56"/>
        <v>#VALUE!</v>
      </c>
      <c r="BM17" s="25" t="e">
        <f t="shared" ca="1" si="56"/>
        <v>#VALUE!</v>
      </c>
      <c r="BN17" s="25" t="e">
        <f t="shared" ca="1" si="56"/>
        <v>#VALUE!</v>
      </c>
      <c r="BO17" s="25" t="e">
        <f t="shared" ca="1" si="56"/>
        <v>#VALUE!</v>
      </c>
      <c r="BP17" s="25" t="e">
        <f t="shared" ca="1" si="56"/>
        <v>#VALUE!</v>
      </c>
      <c r="BQ17" s="37" t="e">
        <f t="shared" si="56"/>
        <v>#VALUE!</v>
      </c>
      <c r="BR17" s="37" t="e">
        <f t="shared" si="56"/>
        <v>#VALUE!</v>
      </c>
      <c r="BS17" s="37" t="e">
        <f t="shared" si="56"/>
        <v>#VALUE!</v>
      </c>
      <c r="BT17" s="37" t="e">
        <f t="shared" si="56"/>
        <v>#VALUE!</v>
      </c>
      <c r="BU17" s="37" t="e">
        <f t="shared" si="56"/>
        <v>#VALUE!</v>
      </c>
      <c r="BV17" s="37" t="str">
        <f t="shared" si="56"/>
        <v/>
      </c>
      <c r="BW17" s="37" t="str">
        <f t="shared" si="56"/>
        <v/>
      </c>
      <c r="BX17" s="38" t="e">
        <f t="shared" ca="1" si="9"/>
        <v>#VALUE!</v>
      </c>
      <c r="BY17" s="39" t="str">
        <f t="shared" ref="BY17:CH17" ca="1" si="57">IF(M17="x","1","")</f>
        <v>1</v>
      </c>
      <c r="BZ17" s="40" t="str">
        <f t="shared" si="57"/>
        <v/>
      </c>
      <c r="CA17" s="40" t="str">
        <f t="shared" ca="1" si="57"/>
        <v>1</v>
      </c>
      <c r="CB17" s="40" t="str">
        <f t="shared" ca="1" si="57"/>
        <v>1</v>
      </c>
      <c r="CC17" s="40" t="str">
        <f t="shared" ca="1" si="57"/>
        <v>1</v>
      </c>
      <c r="CD17" s="40" t="str">
        <f t="shared" ca="1" si="57"/>
        <v>1</v>
      </c>
      <c r="CE17" s="40" t="str">
        <f t="shared" ca="1" si="57"/>
        <v>1</v>
      </c>
      <c r="CF17" s="40" t="str">
        <f t="shared" ca="1" si="57"/>
        <v>1</v>
      </c>
      <c r="CG17" s="40" t="str">
        <f t="shared" si="57"/>
        <v/>
      </c>
      <c r="CH17" s="41" t="str">
        <f t="shared" si="57"/>
        <v/>
      </c>
      <c r="CI17" s="40"/>
      <c r="CJ17" s="40"/>
      <c r="CK17" s="40"/>
      <c r="CL17" s="40"/>
      <c r="CM17" s="40"/>
    </row>
    <row r="18" spans="1:91" ht="16.5" customHeight="1" x14ac:dyDescent="0.2">
      <c r="A18" s="23" t="str">
        <f ca="1">IFERROR(__xludf.DUMMYFUNCTION("""COMPUTED_VALUE"""),"P700")</f>
        <v>P700</v>
      </c>
      <c r="B18" s="23" t="str">
        <f ca="1">IFERROR(__xludf.DUMMYFUNCTION("""COMPUTED_VALUE"""),"Fabio Salles II")</f>
        <v>Fabio Salles II</v>
      </c>
      <c r="C18" s="23" t="s">
        <v>92</v>
      </c>
      <c r="D18" s="24">
        <f ca="1">IFERROR(__xludf.DUMMYFUNCTION("""COMPUTED_VALUE"""),45628)</f>
        <v>45628</v>
      </c>
      <c r="E18" s="23" t="s">
        <v>93</v>
      </c>
      <c r="F18" s="23">
        <f ca="1">IFERROR(__xludf.DUMMYFUNCTION("""COMPUTED_VALUE"""),192)</f>
        <v>192</v>
      </c>
      <c r="G18" s="23">
        <f ca="1">IFERROR(__xludf.DUMMYFUNCTION("""COMPUTED_VALUE"""),570)</f>
        <v>570</v>
      </c>
      <c r="H18" s="23">
        <f t="shared" ca="1" si="26"/>
        <v>109.44</v>
      </c>
      <c r="I18" s="25">
        <v>0</v>
      </c>
      <c r="J18" s="26">
        <f ca="1">IFERROR(__xludf.DUMMYFUNCTION("""COMPUTED_VALUE"""),67.7777777777777)</f>
        <v>67.7777777777777</v>
      </c>
      <c r="K18" s="27" t="b">
        <v>1</v>
      </c>
      <c r="L18" s="28">
        <f t="shared" si="3"/>
        <v>0</v>
      </c>
      <c r="M18" s="29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30"/>
      <c r="Y18" s="30"/>
      <c r="Z18" s="23" t="s">
        <v>91</v>
      </c>
      <c r="AA18" s="23" t="s">
        <v>91</v>
      </c>
      <c r="AB18" s="30">
        <f t="shared" si="4"/>
        <v>0</v>
      </c>
      <c r="AC18" s="31" t="e">
        <f t="shared" ref="AC18:AQ18" si="58">IF(M18="x",M$1000*1,"")*BY18</f>
        <v>#VALUE!</v>
      </c>
      <c r="AD18" s="31" t="e">
        <f t="shared" si="58"/>
        <v>#VALUE!</v>
      </c>
      <c r="AE18" s="31" t="e">
        <f t="shared" si="58"/>
        <v>#VALUE!</v>
      </c>
      <c r="AF18" s="31" t="e">
        <f t="shared" si="58"/>
        <v>#VALUE!</v>
      </c>
      <c r="AG18" s="31" t="e">
        <f t="shared" si="58"/>
        <v>#VALUE!</v>
      </c>
      <c r="AH18" s="31" t="e">
        <f t="shared" si="58"/>
        <v>#VALUE!</v>
      </c>
      <c r="AI18" s="31" t="e">
        <f t="shared" si="58"/>
        <v>#VALUE!</v>
      </c>
      <c r="AJ18" s="31" t="e">
        <f t="shared" si="58"/>
        <v>#VALUE!</v>
      </c>
      <c r="AK18" s="31" t="e">
        <f t="shared" si="58"/>
        <v>#VALUE!</v>
      </c>
      <c r="AL18" s="31" t="e">
        <f t="shared" si="58"/>
        <v>#VALUE!</v>
      </c>
      <c r="AM18" s="31" t="e">
        <f t="shared" si="58"/>
        <v>#VALUE!</v>
      </c>
      <c r="AN18" s="31" t="e">
        <f t="shared" si="58"/>
        <v>#VALUE!</v>
      </c>
      <c r="AO18" s="31" t="e">
        <f t="shared" si="58"/>
        <v>#VALUE!</v>
      </c>
      <c r="AP18" s="31">
        <f t="shared" si="58"/>
        <v>0</v>
      </c>
      <c r="AQ18" s="31">
        <f t="shared" si="58"/>
        <v>0</v>
      </c>
      <c r="AR18" s="23" t="e">
        <f t="shared" si="6"/>
        <v>#VALUE!</v>
      </c>
      <c r="AS18" s="32" t="str">
        <f t="shared" si="7"/>
        <v/>
      </c>
      <c r="AT18" s="33" t="str">
        <f ca="1">IFERROR(__xludf.DUMMYFUNCTION("""COMPUTED_VALUE"""),"")</f>
        <v/>
      </c>
      <c r="AU18" s="34" t="str">
        <f ca="1">IFERROR(__xludf.DUMMYFUNCTION("""COMPUTED_VALUE"""),"")</f>
        <v/>
      </c>
      <c r="AV18" s="34" t="str">
        <f ca="1">IFERROR(__xludf.DUMMYFUNCTION("""COMPUTED_VALUE"""),"")</f>
        <v/>
      </c>
      <c r="AW18" s="35" t="str">
        <f ca="1">IFERROR(__xludf.DUMMYFUNCTION("""COMPUTED_VALUE"""),"")</f>
        <v/>
      </c>
      <c r="AX18" s="34" t="str">
        <f ca="1">IFERROR(__xludf.DUMMYFUNCTION("""COMPUTED_VALUE"""),"")</f>
        <v/>
      </c>
      <c r="AY18" s="34" t="str">
        <f ca="1">IFERROR(__xludf.DUMMYFUNCTION("""COMPUTED_VALUE"""),"")</f>
        <v/>
      </c>
      <c r="AZ18" s="34" t="str">
        <f ca="1">IFERROR(__xludf.DUMMYFUNCTION("""COMPUTED_VALUE"""),"")</f>
        <v/>
      </c>
      <c r="BA18" s="34" t="str">
        <f ca="1">IFERROR(__xludf.DUMMYFUNCTION("""COMPUTED_VALUE"""),"")</f>
        <v/>
      </c>
      <c r="BB18" s="35" t="str">
        <f ca="1">IFERROR(__xludf.DUMMYFUNCTION("""COMPUTED_VALUE"""),"")</f>
        <v/>
      </c>
      <c r="BC18" s="35" t="str">
        <f ca="1">IFERROR(__xludf.DUMMYFUNCTION("""COMPUTED_VALUE"""),"")</f>
        <v/>
      </c>
      <c r="BD18" s="35" t="str">
        <f ca="1">IFERROR(__xludf.DUMMYFUNCTION("""COMPUTED_VALUE"""),"")</f>
        <v/>
      </c>
      <c r="BE18" s="35"/>
      <c r="BF18" s="43" t="str">
        <f ca="1">IFERROR(__xludf.DUMMYFUNCTION("""COMPUTED_VALUE"""),"")</f>
        <v/>
      </c>
      <c r="BG18" s="35" t="str">
        <f ca="1">IFERROR(__xludf.DUMMYFUNCTION("""COMPUTED_VALUE"""),"")</f>
        <v/>
      </c>
      <c r="BH18" s="35" t="str">
        <f ca="1">IFERROR(__xludf.DUMMYFUNCTION("""COMPUTED_VALUE"""),"")</f>
        <v/>
      </c>
      <c r="BI18" s="44"/>
      <c r="BJ18" s="25"/>
      <c r="BK18" s="25"/>
      <c r="BL18" s="25"/>
      <c r="BM18" s="25"/>
      <c r="BN18" s="25"/>
      <c r="BO18" s="25"/>
      <c r="BP18" s="25"/>
      <c r="BQ18" s="37" t="e">
        <f t="shared" ref="BQ18:BW18" si="59">IF(AK18=0,"",AK18*$AS18*(BB18/10))</f>
        <v>#VALUE!</v>
      </c>
      <c r="BR18" s="37" t="e">
        <f t="shared" si="59"/>
        <v>#VALUE!</v>
      </c>
      <c r="BS18" s="37" t="e">
        <f t="shared" si="59"/>
        <v>#VALUE!</v>
      </c>
      <c r="BT18" s="37" t="e">
        <f t="shared" si="59"/>
        <v>#VALUE!</v>
      </c>
      <c r="BU18" s="37" t="e">
        <f t="shared" si="59"/>
        <v>#VALUE!</v>
      </c>
      <c r="BV18" s="37" t="str">
        <f t="shared" si="59"/>
        <v/>
      </c>
      <c r="BW18" s="37" t="str">
        <f t="shared" si="59"/>
        <v/>
      </c>
      <c r="BX18" s="38" t="e">
        <f t="shared" si="9"/>
        <v>#VALUE!</v>
      </c>
      <c r="BY18" s="39" t="str">
        <f t="shared" ref="BY18:CH18" si="60">IF(M18="x","1","")</f>
        <v/>
      </c>
      <c r="BZ18" s="40" t="str">
        <f t="shared" si="60"/>
        <v/>
      </c>
      <c r="CA18" s="40" t="str">
        <f t="shared" si="60"/>
        <v/>
      </c>
      <c r="CB18" s="40" t="str">
        <f t="shared" si="60"/>
        <v/>
      </c>
      <c r="CC18" s="40" t="str">
        <f t="shared" si="60"/>
        <v/>
      </c>
      <c r="CD18" s="40" t="str">
        <f t="shared" si="60"/>
        <v/>
      </c>
      <c r="CE18" s="40" t="str">
        <f t="shared" si="60"/>
        <v/>
      </c>
      <c r="CF18" s="40" t="str">
        <f t="shared" si="60"/>
        <v/>
      </c>
      <c r="CG18" s="40" t="str">
        <f t="shared" si="60"/>
        <v/>
      </c>
      <c r="CH18" s="41" t="str">
        <f t="shared" si="60"/>
        <v/>
      </c>
      <c r="CI18" s="40"/>
      <c r="CJ18" s="40"/>
      <c r="CK18" s="40"/>
      <c r="CL18" s="40"/>
      <c r="CM18" s="40"/>
    </row>
    <row r="19" spans="1:91" ht="16.5" customHeight="1" x14ac:dyDescent="0.2">
      <c r="A19" s="23" t="str">
        <f ca="1">IFERROR(__xludf.DUMMYFUNCTION("""COMPUTED_VALUE"""),"P230 II")</f>
        <v>P230 II</v>
      </c>
      <c r="B19" s="23" t="str">
        <f ca="1">IFERROR(__xludf.DUMMYFUNCTION("""COMPUTED_VALUE"""),"Marcio Sad")</f>
        <v>Marcio Sad</v>
      </c>
      <c r="C19" s="23" t="s">
        <v>92</v>
      </c>
      <c r="D19" s="23"/>
      <c r="E19" s="23" t="s">
        <v>93</v>
      </c>
      <c r="F19" s="23">
        <f ca="1">IFERROR(__xludf.DUMMYFUNCTION("""COMPUTED_VALUE"""),7)</f>
        <v>7</v>
      </c>
      <c r="G19" s="23">
        <f ca="1">IFERROR(__xludf.DUMMYFUNCTION("""COMPUTED_VALUE"""),600)</f>
        <v>600</v>
      </c>
      <c r="H19" s="23">
        <f t="shared" ca="1" si="26"/>
        <v>4.2</v>
      </c>
      <c r="I19" s="25">
        <v>0</v>
      </c>
      <c r="J19" s="26">
        <f ca="1">IFERROR(__xludf.DUMMYFUNCTION("""COMPUTED_VALUE"""),88.7777777777777)</f>
        <v>88.7777777777777</v>
      </c>
      <c r="K19" s="27" t="b">
        <v>1</v>
      </c>
      <c r="L19" s="28">
        <f t="shared" si="3"/>
        <v>0</v>
      </c>
      <c r="M19" s="29"/>
      <c r="N19" s="23"/>
      <c r="O19" s="23" t="str">
        <f ca="1">IFERROR(__xludf.DUMMYFUNCTION("""COMPUTED_VALUE"""),"x")</f>
        <v>x</v>
      </c>
      <c r="P19" s="23" t="str">
        <f ca="1">IFERROR(__xludf.DUMMYFUNCTION("""COMPUTED_VALUE"""),"x")</f>
        <v>x</v>
      </c>
      <c r="Q19" s="23"/>
      <c r="R19" s="23"/>
      <c r="S19" s="23"/>
      <c r="T19" s="23" t="str">
        <f ca="1">IFERROR(__xludf.DUMMYFUNCTION("""COMPUTED_VALUE"""),"x")</f>
        <v>x</v>
      </c>
      <c r="U19" s="23"/>
      <c r="V19" s="23"/>
      <c r="W19" s="23"/>
      <c r="X19" s="30"/>
      <c r="Y19" s="30"/>
      <c r="Z19" s="23" t="s">
        <v>91</v>
      </c>
      <c r="AA19" s="23" t="s">
        <v>91</v>
      </c>
      <c r="AB19" s="30">
        <f t="shared" ca="1" si="4"/>
        <v>3</v>
      </c>
      <c r="AC19" s="31" t="e">
        <f t="shared" ref="AC19:AQ19" si="61">IF(M19="x",M$1000*1,"")*BY19</f>
        <v>#VALUE!</v>
      </c>
      <c r="AD19" s="31" t="e">
        <f t="shared" si="61"/>
        <v>#VALUE!</v>
      </c>
      <c r="AE19" s="31">
        <f t="shared" ca="1" si="61"/>
        <v>1</v>
      </c>
      <c r="AF19" s="31">
        <f t="shared" ca="1" si="61"/>
        <v>1.2</v>
      </c>
      <c r="AG19" s="31" t="e">
        <f t="shared" si="61"/>
        <v>#VALUE!</v>
      </c>
      <c r="AH19" s="31" t="e">
        <f t="shared" si="61"/>
        <v>#VALUE!</v>
      </c>
      <c r="AI19" s="31" t="e">
        <f t="shared" si="61"/>
        <v>#VALUE!</v>
      </c>
      <c r="AJ19" s="31">
        <f t="shared" ca="1" si="61"/>
        <v>1</v>
      </c>
      <c r="AK19" s="31" t="e">
        <f t="shared" si="61"/>
        <v>#VALUE!</v>
      </c>
      <c r="AL19" s="31" t="e">
        <f t="shared" si="61"/>
        <v>#VALUE!</v>
      </c>
      <c r="AM19" s="31" t="e">
        <f t="shared" si="61"/>
        <v>#VALUE!</v>
      </c>
      <c r="AN19" s="31" t="e">
        <f t="shared" si="61"/>
        <v>#VALUE!</v>
      </c>
      <c r="AO19" s="31" t="e">
        <f t="shared" si="61"/>
        <v>#VALUE!</v>
      </c>
      <c r="AP19" s="31">
        <f t="shared" si="61"/>
        <v>0</v>
      </c>
      <c r="AQ19" s="31">
        <f t="shared" si="61"/>
        <v>0</v>
      </c>
      <c r="AR19" s="23" t="e">
        <f t="shared" si="6"/>
        <v>#VALUE!</v>
      </c>
      <c r="AS19" s="32" t="str">
        <f t="shared" si="7"/>
        <v/>
      </c>
      <c r="AT19" s="33" t="str">
        <f ca="1">IFERROR(__xludf.DUMMYFUNCTION("""COMPUTED_VALUE"""),"")</f>
        <v/>
      </c>
      <c r="AU19" s="34">
        <f ca="1">IFERROR(__xludf.DUMMYFUNCTION("""COMPUTED_VALUE"""),10)</f>
        <v>10</v>
      </c>
      <c r="AV19" s="34">
        <f ca="1">IFERROR(__xludf.DUMMYFUNCTION("""COMPUTED_VALUE"""),10)</f>
        <v>10</v>
      </c>
      <c r="AW19" s="35">
        <f ca="1">IFERROR(__xludf.DUMMYFUNCTION("""COMPUTED_VALUE"""),10)</f>
        <v>10</v>
      </c>
      <c r="AX19" s="34">
        <f ca="1">IFERROR(__xludf.DUMMYFUNCTION("""COMPUTED_VALUE"""),10)</f>
        <v>10</v>
      </c>
      <c r="AY19" s="34" t="str">
        <f ca="1">IFERROR(__xludf.DUMMYFUNCTION("""COMPUTED_VALUE"""),"")</f>
        <v/>
      </c>
      <c r="AZ19" s="34" t="str">
        <f ca="1">IFERROR(__xludf.DUMMYFUNCTION("""COMPUTED_VALUE"""),"")</f>
        <v/>
      </c>
      <c r="BA19" s="34">
        <f ca="1">IFERROR(__xludf.DUMMYFUNCTION("""COMPUTED_VALUE"""),10)</f>
        <v>10</v>
      </c>
      <c r="BB19" s="35" t="str">
        <f ca="1">IFERROR(__xludf.DUMMYFUNCTION("""COMPUTED_VALUE"""),"")</f>
        <v/>
      </c>
      <c r="BC19" s="35" t="str">
        <f ca="1">IFERROR(__xludf.DUMMYFUNCTION("""COMPUTED_VALUE"""),"")</f>
        <v/>
      </c>
      <c r="BD19" s="35" t="str">
        <f ca="1">IFERROR(__xludf.DUMMYFUNCTION("""COMPUTED_VALUE"""),"")</f>
        <v/>
      </c>
      <c r="BE19" s="35"/>
      <c r="BF19" s="43" t="str">
        <f ca="1">IFERROR(__xludf.DUMMYFUNCTION("""COMPUTED_VALUE"""),"")</f>
        <v/>
      </c>
      <c r="BG19" s="35">
        <f ca="1">IFERROR(__xludf.DUMMYFUNCTION("""COMPUTED_VALUE"""),10)</f>
        <v>10</v>
      </c>
      <c r="BH19" s="35">
        <f ca="1">IFERROR(__xludf.DUMMYFUNCTION("""COMPUTED_VALUE"""),10)</f>
        <v>10</v>
      </c>
      <c r="BI19" s="44"/>
      <c r="BJ19" s="25"/>
      <c r="BK19" s="25"/>
      <c r="BL19" s="25"/>
      <c r="BM19" s="25"/>
      <c r="BN19" s="25"/>
      <c r="BO19" s="25"/>
      <c r="BP19" s="25"/>
      <c r="BQ19" s="37" t="e">
        <f t="shared" ref="BQ19:BW19" si="62">IF(AK19=0,"",AK19*$AS19*(BB19/10))</f>
        <v>#VALUE!</v>
      </c>
      <c r="BR19" s="37" t="e">
        <f t="shared" si="62"/>
        <v>#VALUE!</v>
      </c>
      <c r="BS19" s="37" t="e">
        <f t="shared" si="62"/>
        <v>#VALUE!</v>
      </c>
      <c r="BT19" s="37" t="e">
        <f t="shared" si="62"/>
        <v>#VALUE!</v>
      </c>
      <c r="BU19" s="37" t="e">
        <f t="shared" si="62"/>
        <v>#VALUE!</v>
      </c>
      <c r="BV19" s="37" t="str">
        <f t="shared" si="62"/>
        <v/>
      </c>
      <c r="BW19" s="37" t="str">
        <f t="shared" si="62"/>
        <v/>
      </c>
      <c r="BX19" s="38" t="e">
        <f t="shared" si="9"/>
        <v>#VALUE!</v>
      </c>
      <c r="BY19" s="39" t="str">
        <f t="shared" ref="BY19:CH19" si="63">IF(M19="x","1","")</f>
        <v/>
      </c>
      <c r="BZ19" s="40" t="str">
        <f t="shared" si="63"/>
        <v/>
      </c>
      <c r="CA19" s="40" t="str">
        <f t="shared" ca="1" si="63"/>
        <v>1</v>
      </c>
      <c r="CB19" s="40" t="str">
        <f t="shared" ca="1" si="63"/>
        <v>1</v>
      </c>
      <c r="CC19" s="40" t="str">
        <f t="shared" si="63"/>
        <v/>
      </c>
      <c r="CD19" s="40" t="str">
        <f t="shared" si="63"/>
        <v/>
      </c>
      <c r="CE19" s="40" t="str">
        <f t="shared" si="63"/>
        <v/>
      </c>
      <c r="CF19" s="40" t="str">
        <f t="shared" ca="1" si="63"/>
        <v>1</v>
      </c>
      <c r="CG19" s="40" t="str">
        <f t="shared" si="63"/>
        <v/>
      </c>
      <c r="CH19" s="41" t="str">
        <f t="shared" si="63"/>
        <v/>
      </c>
      <c r="CI19" s="40"/>
      <c r="CJ19" s="40"/>
      <c r="CK19" s="40"/>
      <c r="CL19" s="40"/>
      <c r="CM19" s="40"/>
    </row>
    <row r="20" spans="1:91" ht="16.5" customHeight="1" x14ac:dyDescent="0.2">
      <c r="A20" s="23" t="str">
        <f ca="1">IFERROR(__xludf.DUMMYFUNCTION("""COMPUTED_VALUE"""),"P772")</f>
        <v>P772</v>
      </c>
      <c r="B20" s="23" t="str">
        <f ca="1">IFERROR(__xludf.DUMMYFUNCTION("""COMPUTED_VALUE"""),"Vicente Ferreira")</f>
        <v>Vicente Ferreira</v>
      </c>
      <c r="C20" s="23" t="s">
        <v>91</v>
      </c>
      <c r="D20" s="24">
        <f ca="1">IFERROR(__xludf.DUMMYFUNCTION("""COMPUTED_VALUE"""),45686)</f>
        <v>45686</v>
      </c>
      <c r="E20" s="23" t="str">
        <f t="shared" ref="E20:E27" ca="1" si="64">IF(ISBLANK(D20),"",TEXT(D20,"MMMM"))</f>
        <v>janeiro</v>
      </c>
      <c r="F20" s="23">
        <f ca="1">IFERROR(__xludf.DUMMYFUNCTION("""COMPUTED_VALUE"""),15)</f>
        <v>15</v>
      </c>
      <c r="G20" s="23">
        <f ca="1">IFERROR(__xludf.DUMMYFUNCTION("""COMPUTED_VALUE"""),600)</f>
        <v>600</v>
      </c>
      <c r="H20" s="23">
        <f t="shared" ca="1" si="26"/>
        <v>9</v>
      </c>
      <c r="I20" s="25">
        <f t="shared" ref="I20:I29" ca="1" si="65">IF(ISBLANK(F20),"",IF(H20&lt;5,200,IF(H20&lt;10,300,IF(H20&lt;20,500,IF(H20&lt;30,750,IF(H20&lt;50,1000,IF(H20&lt;75,1500,IF(H20&gt;75,2000))))))))</f>
        <v>300</v>
      </c>
      <c r="J20" s="26">
        <f ca="1">IFERROR(__xludf.DUMMYFUNCTION("""COMPUTED_VALUE"""),99.8888888888888)</f>
        <v>99.8888888888888</v>
      </c>
      <c r="K20" s="27" t="b">
        <v>0</v>
      </c>
      <c r="L20" s="28">
        <f t="shared" ca="1" si="3"/>
        <v>299.6666666666664</v>
      </c>
      <c r="M20" s="29" t="str">
        <f ca="1">IFERROR(__xludf.DUMMYFUNCTION("""COMPUTED_VALUE"""),"x")</f>
        <v>x</v>
      </c>
      <c r="N20" s="23"/>
      <c r="O20" s="23"/>
      <c r="P20" s="23"/>
      <c r="Q20" s="23"/>
      <c r="R20" s="23" t="str">
        <f ca="1">IFERROR(__xludf.DUMMYFUNCTION("""COMPUTED_VALUE"""),"x")</f>
        <v>x</v>
      </c>
      <c r="S20" s="23" t="str">
        <f ca="1">IFERROR(__xludf.DUMMYFUNCTION("""COMPUTED_VALUE"""),"x")</f>
        <v>x</v>
      </c>
      <c r="T20" s="23"/>
      <c r="U20" s="23"/>
      <c r="V20" s="23"/>
      <c r="W20" s="23"/>
      <c r="X20" s="30"/>
      <c r="Y20" s="30"/>
      <c r="Z20" s="23" t="s">
        <v>91</v>
      </c>
      <c r="AA20" s="23" t="s">
        <v>91</v>
      </c>
      <c r="AB20" s="30">
        <f t="shared" ca="1" si="4"/>
        <v>3</v>
      </c>
      <c r="AC20" s="31">
        <f t="shared" ref="AC20:AQ20" ca="1" si="66">IF(M20="x",M$1000*1,"")*BY20</f>
        <v>1.2</v>
      </c>
      <c r="AD20" s="31" t="e">
        <f t="shared" si="66"/>
        <v>#VALUE!</v>
      </c>
      <c r="AE20" s="31" t="e">
        <f t="shared" si="66"/>
        <v>#VALUE!</v>
      </c>
      <c r="AF20" s="31" t="e">
        <f t="shared" si="66"/>
        <v>#VALUE!</v>
      </c>
      <c r="AG20" s="31" t="e">
        <f t="shared" si="66"/>
        <v>#VALUE!</v>
      </c>
      <c r="AH20" s="31">
        <f t="shared" ca="1" si="66"/>
        <v>1</v>
      </c>
      <c r="AI20" s="31">
        <f t="shared" ca="1" si="66"/>
        <v>1.1000000000000001</v>
      </c>
      <c r="AJ20" s="31" t="e">
        <f t="shared" si="66"/>
        <v>#VALUE!</v>
      </c>
      <c r="AK20" s="31" t="e">
        <f t="shared" si="66"/>
        <v>#VALUE!</v>
      </c>
      <c r="AL20" s="31" t="e">
        <f t="shared" si="66"/>
        <v>#VALUE!</v>
      </c>
      <c r="AM20" s="31" t="e">
        <f t="shared" si="66"/>
        <v>#VALUE!</v>
      </c>
      <c r="AN20" s="31" t="e">
        <f t="shared" si="66"/>
        <v>#VALUE!</v>
      </c>
      <c r="AO20" s="31" t="e">
        <f t="shared" si="66"/>
        <v>#VALUE!</v>
      </c>
      <c r="AP20" s="31">
        <f t="shared" si="66"/>
        <v>0</v>
      </c>
      <c r="AQ20" s="31">
        <f t="shared" si="66"/>
        <v>0</v>
      </c>
      <c r="AR20" s="23" t="e">
        <f t="shared" ca="1" si="6"/>
        <v>#VALUE!</v>
      </c>
      <c r="AS20" s="32" t="str">
        <f t="shared" ca="1" si="7"/>
        <v/>
      </c>
      <c r="AT20" s="33">
        <f ca="1">IFERROR(__xludf.DUMMYFUNCTION("""COMPUTED_VALUE"""),9)</f>
        <v>9</v>
      </c>
      <c r="AU20" s="34" t="str">
        <f ca="1">IFERROR(__xludf.DUMMYFUNCTION("""COMPUTED_VALUE"""),"")</f>
        <v/>
      </c>
      <c r="AV20" s="34" t="str">
        <f ca="1">IFERROR(__xludf.DUMMYFUNCTION("""COMPUTED_VALUE"""),"")</f>
        <v/>
      </c>
      <c r="AW20" s="35" t="str">
        <f ca="1">IFERROR(__xludf.DUMMYFUNCTION("""COMPUTED_VALUE"""),"")</f>
        <v/>
      </c>
      <c r="AX20" s="34" t="str">
        <f ca="1">IFERROR(__xludf.DUMMYFUNCTION("""COMPUTED_VALUE"""),"")</f>
        <v/>
      </c>
      <c r="AY20" s="34">
        <f ca="1">IFERROR(__xludf.DUMMYFUNCTION("""COMPUTED_VALUE"""),10)</f>
        <v>10</v>
      </c>
      <c r="AZ20" s="34">
        <f ca="1">IFERROR(__xludf.DUMMYFUNCTION("""COMPUTED_VALUE"""),10)</f>
        <v>10</v>
      </c>
      <c r="BA20" s="34" t="str">
        <f ca="1">IFERROR(__xludf.DUMMYFUNCTION("""COMPUTED_VALUE"""),"")</f>
        <v/>
      </c>
      <c r="BB20" s="35" t="str">
        <f ca="1">IFERROR(__xludf.DUMMYFUNCTION("""COMPUTED_VALUE"""),"")</f>
        <v/>
      </c>
      <c r="BC20" s="35" t="str">
        <f ca="1">IFERROR(__xludf.DUMMYFUNCTION("""COMPUTED_VALUE"""),"")</f>
        <v/>
      </c>
      <c r="BD20" s="35" t="str">
        <f ca="1">IFERROR(__xludf.DUMMYFUNCTION("""COMPUTED_VALUE"""),"")</f>
        <v/>
      </c>
      <c r="BE20" s="35"/>
      <c r="BF20" s="43" t="str">
        <f ca="1">IFERROR(__xludf.DUMMYFUNCTION("""COMPUTED_VALUE"""),"")</f>
        <v/>
      </c>
      <c r="BG20" s="35">
        <f ca="1">IFERROR(__xludf.DUMMYFUNCTION("""COMPUTED_VALUE"""),10)</f>
        <v>10</v>
      </c>
      <c r="BH20" s="35">
        <f ca="1">IFERROR(__xludf.DUMMYFUNCTION("""COMPUTED_VALUE"""),10)</f>
        <v>10</v>
      </c>
      <c r="BI20" s="44" t="e">
        <f t="shared" ref="BI20:BW20" ca="1" si="67">IF(AC20=0,"",AC20*$AS20*(AT20/10))</f>
        <v>#VALUE!</v>
      </c>
      <c r="BJ20" s="25" t="e">
        <f t="shared" si="67"/>
        <v>#VALUE!</v>
      </c>
      <c r="BK20" s="25" t="e">
        <f t="shared" si="67"/>
        <v>#VALUE!</v>
      </c>
      <c r="BL20" s="25" t="e">
        <f t="shared" si="67"/>
        <v>#VALUE!</v>
      </c>
      <c r="BM20" s="25" t="e">
        <f t="shared" si="67"/>
        <v>#VALUE!</v>
      </c>
      <c r="BN20" s="25" t="e">
        <f t="shared" ca="1" si="67"/>
        <v>#VALUE!</v>
      </c>
      <c r="BO20" s="25" t="e">
        <f t="shared" ca="1" si="67"/>
        <v>#VALUE!</v>
      </c>
      <c r="BP20" s="25" t="e">
        <f t="shared" si="67"/>
        <v>#VALUE!</v>
      </c>
      <c r="BQ20" s="37" t="e">
        <f t="shared" si="67"/>
        <v>#VALUE!</v>
      </c>
      <c r="BR20" s="37" t="e">
        <f t="shared" si="67"/>
        <v>#VALUE!</v>
      </c>
      <c r="BS20" s="37" t="e">
        <f t="shared" si="67"/>
        <v>#VALUE!</v>
      </c>
      <c r="BT20" s="37" t="e">
        <f t="shared" si="67"/>
        <v>#VALUE!</v>
      </c>
      <c r="BU20" s="37" t="e">
        <f t="shared" si="67"/>
        <v>#VALUE!</v>
      </c>
      <c r="BV20" s="37" t="str">
        <f t="shared" si="67"/>
        <v/>
      </c>
      <c r="BW20" s="37" t="str">
        <f t="shared" si="67"/>
        <v/>
      </c>
      <c r="BX20" s="38" t="e">
        <f t="shared" ca="1" si="9"/>
        <v>#VALUE!</v>
      </c>
      <c r="BY20" s="39" t="str">
        <f t="shared" ref="BY20:CH20" ca="1" si="68">IF(M20="x","1","")</f>
        <v>1</v>
      </c>
      <c r="BZ20" s="40" t="str">
        <f t="shared" si="68"/>
        <v/>
      </c>
      <c r="CA20" s="40" t="str">
        <f t="shared" si="68"/>
        <v/>
      </c>
      <c r="CB20" s="40" t="str">
        <f t="shared" si="68"/>
        <v/>
      </c>
      <c r="CC20" s="40" t="str">
        <f t="shared" si="68"/>
        <v/>
      </c>
      <c r="CD20" s="40" t="str">
        <f t="shared" ca="1" si="68"/>
        <v>1</v>
      </c>
      <c r="CE20" s="40" t="str">
        <f t="shared" ca="1" si="68"/>
        <v>1</v>
      </c>
      <c r="CF20" s="40" t="str">
        <f t="shared" si="68"/>
        <v/>
      </c>
      <c r="CG20" s="40" t="str">
        <f t="shared" si="68"/>
        <v/>
      </c>
      <c r="CH20" s="41" t="str">
        <f t="shared" si="68"/>
        <v/>
      </c>
      <c r="CI20" s="40"/>
      <c r="CJ20" s="40"/>
      <c r="CK20" s="40"/>
      <c r="CL20" s="40"/>
      <c r="CM20" s="40"/>
    </row>
    <row r="21" spans="1:91" ht="16.5" customHeight="1" x14ac:dyDescent="0.2">
      <c r="A21" s="23" t="str">
        <f ca="1">IFERROR(__xludf.DUMMYFUNCTION("""COMPUTED_VALUE"""),"P784")</f>
        <v>P784</v>
      </c>
      <c r="B21" s="23" t="str">
        <f ca="1">IFERROR(__xludf.DUMMYFUNCTION("""COMPUTED_VALUE"""),"Carlos Roberto Shot")</f>
        <v>Carlos Roberto Shot</v>
      </c>
      <c r="C21" s="23" t="s">
        <v>91</v>
      </c>
      <c r="D21" s="24">
        <f ca="1">IFERROR(__xludf.DUMMYFUNCTION("""COMPUTED_VALUE"""),45692)</f>
        <v>45692</v>
      </c>
      <c r="E21" s="23" t="str">
        <f t="shared" ca="1" si="64"/>
        <v>fevereiro</v>
      </c>
      <c r="F21" s="23">
        <f ca="1">IFERROR(__xludf.DUMMYFUNCTION("""COMPUTED_VALUE"""),10)</f>
        <v>10</v>
      </c>
      <c r="G21" s="23">
        <f ca="1">IFERROR(__xludf.DUMMYFUNCTION("""COMPUTED_VALUE"""),600)</f>
        <v>600</v>
      </c>
      <c r="H21" s="23">
        <f t="shared" ca="1" si="26"/>
        <v>6</v>
      </c>
      <c r="I21" s="25">
        <f t="shared" ca="1" si="65"/>
        <v>300</v>
      </c>
      <c r="J21" s="26">
        <f ca="1">IFERROR(__xludf.DUMMYFUNCTION("""COMPUTED_VALUE"""),98.3209876543209)</f>
        <v>98.320987654320902</v>
      </c>
      <c r="K21" s="27" t="b">
        <v>0</v>
      </c>
      <c r="L21" s="28">
        <f t="shared" ca="1" si="3"/>
        <v>294.96296296296271</v>
      </c>
      <c r="M21" s="29" t="str">
        <f ca="1">IFERROR(__xludf.DUMMYFUNCTION("""COMPUTED_VALUE"""),"x")</f>
        <v>x</v>
      </c>
      <c r="N21" s="23"/>
      <c r="O21" s="23"/>
      <c r="P21" s="23"/>
      <c r="Q21" s="23" t="str">
        <f ca="1">IFERROR(__xludf.DUMMYFUNCTION("""COMPUTED_VALUE"""),"x")</f>
        <v>x</v>
      </c>
      <c r="R21" s="23" t="str">
        <f ca="1">IFERROR(__xludf.DUMMYFUNCTION("""COMPUTED_VALUE"""),"x")</f>
        <v>x</v>
      </c>
      <c r="S21" s="23" t="str">
        <f ca="1">IFERROR(__xludf.DUMMYFUNCTION("""COMPUTED_VALUE"""),"x")</f>
        <v>x</v>
      </c>
      <c r="T21" s="23"/>
      <c r="U21" s="23"/>
      <c r="V21" s="23"/>
      <c r="W21" s="23"/>
      <c r="X21" s="30"/>
      <c r="Y21" s="30"/>
      <c r="Z21" s="23" t="s">
        <v>91</v>
      </c>
      <c r="AA21" s="23" t="s">
        <v>91</v>
      </c>
      <c r="AB21" s="30">
        <f t="shared" ca="1" si="4"/>
        <v>4</v>
      </c>
      <c r="AC21" s="31">
        <f t="shared" ref="AC21:AQ21" ca="1" si="69">IF(M21="x",M$1000*1,"")*BY21</f>
        <v>1.2</v>
      </c>
      <c r="AD21" s="31" t="e">
        <f t="shared" si="69"/>
        <v>#VALUE!</v>
      </c>
      <c r="AE21" s="31" t="e">
        <f t="shared" si="69"/>
        <v>#VALUE!</v>
      </c>
      <c r="AF21" s="31" t="e">
        <f t="shared" si="69"/>
        <v>#VALUE!</v>
      </c>
      <c r="AG21" s="31">
        <f t="shared" ca="1" si="69"/>
        <v>1</v>
      </c>
      <c r="AH21" s="31">
        <f t="shared" ca="1" si="69"/>
        <v>1</v>
      </c>
      <c r="AI21" s="31">
        <f t="shared" ca="1" si="69"/>
        <v>1.1000000000000001</v>
      </c>
      <c r="AJ21" s="31" t="e">
        <f t="shared" si="69"/>
        <v>#VALUE!</v>
      </c>
      <c r="AK21" s="31" t="e">
        <f t="shared" si="69"/>
        <v>#VALUE!</v>
      </c>
      <c r="AL21" s="31" t="e">
        <f t="shared" si="69"/>
        <v>#VALUE!</v>
      </c>
      <c r="AM21" s="31" t="e">
        <f t="shared" si="69"/>
        <v>#VALUE!</v>
      </c>
      <c r="AN21" s="31" t="e">
        <f t="shared" si="69"/>
        <v>#VALUE!</v>
      </c>
      <c r="AO21" s="31" t="e">
        <f t="shared" si="69"/>
        <v>#VALUE!</v>
      </c>
      <c r="AP21" s="31">
        <f t="shared" si="69"/>
        <v>0</v>
      </c>
      <c r="AQ21" s="31">
        <f t="shared" si="69"/>
        <v>0</v>
      </c>
      <c r="AR21" s="23" t="e">
        <f t="shared" ca="1" si="6"/>
        <v>#VALUE!</v>
      </c>
      <c r="AS21" s="32" t="str">
        <f t="shared" ca="1" si="7"/>
        <v/>
      </c>
      <c r="AT21" s="33">
        <f ca="1">IFERROR(__xludf.DUMMYFUNCTION("""COMPUTED_VALUE"""),10)</f>
        <v>10</v>
      </c>
      <c r="AU21" s="34" t="str">
        <f ca="1">IFERROR(__xludf.DUMMYFUNCTION("""COMPUTED_VALUE"""),"")</f>
        <v/>
      </c>
      <c r="AV21" s="34" t="str">
        <f ca="1">IFERROR(__xludf.DUMMYFUNCTION("""COMPUTED_VALUE"""),"")</f>
        <v/>
      </c>
      <c r="AW21" s="35" t="str">
        <f ca="1">IFERROR(__xludf.DUMMYFUNCTION("""COMPUTED_VALUE"""),"")</f>
        <v/>
      </c>
      <c r="AX21" s="34">
        <f ca="1">IFERROR(__xludf.DUMMYFUNCTION("""COMPUTED_VALUE"""),10)</f>
        <v>10</v>
      </c>
      <c r="AY21" s="34">
        <f ca="1">IFERROR(__xludf.DUMMYFUNCTION("""COMPUTED_VALUE"""),10)</f>
        <v>10</v>
      </c>
      <c r="AZ21" s="34">
        <f ca="1">IFERROR(__xludf.DUMMYFUNCTION("""COMPUTED_VALUE"""),10)</f>
        <v>10</v>
      </c>
      <c r="BA21" s="34" t="str">
        <f ca="1">IFERROR(__xludf.DUMMYFUNCTION("""COMPUTED_VALUE"""),"")</f>
        <v/>
      </c>
      <c r="BB21" s="35" t="str">
        <f ca="1">IFERROR(__xludf.DUMMYFUNCTION("""COMPUTED_VALUE"""),"")</f>
        <v/>
      </c>
      <c r="BC21" s="35" t="str">
        <f ca="1">IFERROR(__xludf.DUMMYFUNCTION("""COMPUTED_VALUE"""),"")</f>
        <v/>
      </c>
      <c r="BD21" s="35" t="str">
        <f ca="1">IFERROR(__xludf.DUMMYFUNCTION("""COMPUTED_VALUE"""),"")</f>
        <v/>
      </c>
      <c r="BE21" s="35"/>
      <c r="BF21" s="43" t="str">
        <f ca="1">IFERROR(__xludf.DUMMYFUNCTION("""COMPUTED_VALUE"""),"")</f>
        <v/>
      </c>
      <c r="BG21" s="35">
        <f ca="1">IFERROR(__xludf.DUMMYFUNCTION("""COMPUTED_VALUE"""),10)</f>
        <v>10</v>
      </c>
      <c r="BH21" s="35">
        <f ca="1">IFERROR(__xludf.DUMMYFUNCTION("""COMPUTED_VALUE"""),10)</f>
        <v>10</v>
      </c>
      <c r="BI21" s="44" t="e">
        <f t="shared" ref="BI21:BW21" ca="1" si="70">IF(AC21=0,"",AC21*$AS21*(AT21/10))</f>
        <v>#VALUE!</v>
      </c>
      <c r="BJ21" s="25" t="e">
        <f t="shared" si="70"/>
        <v>#VALUE!</v>
      </c>
      <c r="BK21" s="25" t="e">
        <f t="shared" si="70"/>
        <v>#VALUE!</v>
      </c>
      <c r="BL21" s="25" t="e">
        <f t="shared" si="70"/>
        <v>#VALUE!</v>
      </c>
      <c r="BM21" s="25" t="e">
        <f t="shared" ca="1" si="70"/>
        <v>#VALUE!</v>
      </c>
      <c r="BN21" s="25" t="e">
        <f t="shared" ca="1" si="70"/>
        <v>#VALUE!</v>
      </c>
      <c r="BO21" s="25" t="e">
        <f t="shared" ca="1" si="70"/>
        <v>#VALUE!</v>
      </c>
      <c r="BP21" s="25" t="e">
        <f t="shared" si="70"/>
        <v>#VALUE!</v>
      </c>
      <c r="BQ21" s="37" t="e">
        <f t="shared" si="70"/>
        <v>#VALUE!</v>
      </c>
      <c r="BR21" s="37" t="e">
        <f t="shared" si="70"/>
        <v>#VALUE!</v>
      </c>
      <c r="BS21" s="37" t="e">
        <f t="shared" si="70"/>
        <v>#VALUE!</v>
      </c>
      <c r="BT21" s="37" t="e">
        <f t="shared" si="70"/>
        <v>#VALUE!</v>
      </c>
      <c r="BU21" s="37" t="e">
        <f t="shared" si="70"/>
        <v>#VALUE!</v>
      </c>
      <c r="BV21" s="37" t="str">
        <f t="shared" si="70"/>
        <v/>
      </c>
      <c r="BW21" s="37" t="str">
        <f t="shared" si="70"/>
        <v/>
      </c>
      <c r="BX21" s="38" t="e">
        <f t="shared" ca="1" si="9"/>
        <v>#VALUE!</v>
      </c>
      <c r="BY21" s="39" t="str">
        <f t="shared" ref="BY21:CH21" ca="1" si="71">IF(M21="x","1","")</f>
        <v>1</v>
      </c>
      <c r="BZ21" s="40" t="str">
        <f t="shared" si="71"/>
        <v/>
      </c>
      <c r="CA21" s="40" t="str">
        <f t="shared" si="71"/>
        <v/>
      </c>
      <c r="CB21" s="40" t="str">
        <f t="shared" si="71"/>
        <v/>
      </c>
      <c r="CC21" s="40" t="str">
        <f t="shared" ca="1" si="71"/>
        <v>1</v>
      </c>
      <c r="CD21" s="40" t="str">
        <f t="shared" ca="1" si="71"/>
        <v>1</v>
      </c>
      <c r="CE21" s="40" t="str">
        <f t="shared" ca="1" si="71"/>
        <v>1</v>
      </c>
      <c r="CF21" s="40" t="str">
        <f t="shared" si="71"/>
        <v/>
      </c>
      <c r="CG21" s="40" t="str">
        <f t="shared" si="71"/>
        <v/>
      </c>
      <c r="CH21" s="41" t="str">
        <f t="shared" si="71"/>
        <v/>
      </c>
      <c r="CI21" s="40"/>
      <c r="CJ21" s="40"/>
      <c r="CK21" s="40"/>
      <c r="CL21" s="40"/>
      <c r="CM21" s="40"/>
    </row>
    <row r="22" spans="1:91" ht="16.5" customHeight="1" x14ac:dyDescent="0.2">
      <c r="A22" s="23" t="str">
        <f ca="1">IFERROR(__xludf.DUMMYFUNCTION("""COMPUTED_VALUE"""),"P789")</f>
        <v>P789</v>
      </c>
      <c r="B22" s="23" t="str">
        <f ca="1">IFERROR(__xludf.DUMMYFUNCTION("""COMPUTED_VALUE"""),"Alexandre Lopes de Faria")</f>
        <v>Alexandre Lopes de Faria</v>
      </c>
      <c r="C22" s="23" t="s">
        <v>91</v>
      </c>
      <c r="D22" s="24">
        <f ca="1">IFERROR(__xludf.DUMMYFUNCTION("""COMPUTED_VALUE"""),45693)</f>
        <v>45693</v>
      </c>
      <c r="E22" s="23" t="str">
        <f t="shared" ca="1" si="64"/>
        <v>fevereiro</v>
      </c>
      <c r="F22" s="23">
        <f ca="1">IFERROR(__xludf.DUMMYFUNCTION("""COMPUTED_VALUE"""),7)</f>
        <v>7</v>
      </c>
      <c r="G22" s="23">
        <f ca="1">IFERROR(__xludf.DUMMYFUNCTION("""COMPUTED_VALUE"""),600)</f>
        <v>600</v>
      </c>
      <c r="H22" s="23">
        <f t="shared" ca="1" si="26"/>
        <v>4.2</v>
      </c>
      <c r="I22" s="25">
        <f t="shared" ca="1" si="65"/>
        <v>200</v>
      </c>
      <c r="J22" s="26">
        <f ca="1">IFERROR(__xludf.DUMMYFUNCTION("""COMPUTED_VALUE"""),98.5432098765432)</f>
        <v>98.543209876543202</v>
      </c>
      <c r="K22" s="27" t="b">
        <v>0</v>
      </c>
      <c r="L22" s="28">
        <f t="shared" ca="1" si="3"/>
        <v>197.0864197530864</v>
      </c>
      <c r="M22" s="29" t="str">
        <f ca="1">IFERROR(__xludf.DUMMYFUNCTION("""COMPUTED_VALUE"""),"x")</f>
        <v>x</v>
      </c>
      <c r="N22" s="23"/>
      <c r="O22" s="23"/>
      <c r="P22" s="23"/>
      <c r="Q22" s="23" t="str">
        <f ca="1">IFERROR(__xludf.DUMMYFUNCTION("""COMPUTED_VALUE"""),"x")</f>
        <v>x</v>
      </c>
      <c r="R22" s="23" t="str">
        <f ca="1">IFERROR(__xludf.DUMMYFUNCTION("""COMPUTED_VALUE"""),"x")</f>
        <v>x</v>
      </c>
      <c r="S22" s="23"/>
      <c r="T22" s="23"/>
      <c r="U22" s="23"/>
      <c r="V22" s="23"/>
      <c r="W22" s="23"/>
      <c r="X22" s="30"/>
      <c r="Y22" s="30"/>
      <c r="Z22" s="23" t="s">
        <v>91</v>
      </c>
      <c r="AA22" s="23" t="s">
        <v>91</v>
      </c>
      <c r="AB22" s="30">
        <f t="shared" ca="1" si="4"/>
        <v>3</v>
      </c>
      <c r="AC22" s="31">
        <f t="shared" ref="AC22:AQ22" ca="1" si="72">IF(M22="x",M$1000*1,"")*BY22</f>
        <v>1.2</v>
      </c>
      <c r="AD22" s="31" t="e">
        <f t="shared" si="72"/>
        <v>#VALUE!</v>
      </c>
      <c r="AE22" s="31" t="e">
        <f t="shared" si="72"/>
        <v>#VALUE!</v>
      </c>
      <c r="AF22" s="31" t="e">
        <f t="shared" si="72"/>
        <v>#VALUE!</v>
      </c>
      <c r="AG22" s="31">
        <f t="shared" ca="1" si="72"/>
        <v>1</v>
      </c>
      <c r="AH22" s="31">
        <f t="shared" ca="1" si="72"/>
        <v>1</v>
      </c>
      <c r="AI22" s="31" t="e">
        <f t="shared" si="72"/>
        <v>#VALUE!</v>
      </c>
      <c r="AJ22" s="31" t="e">
        <f t="shared" si="72"/>
        <v>#VALUE!</v>
      </c>
      <c r="AK22" s="31" t="e">
        <f t="shared" si="72"/>
        <v>#VALUE!</v>
      </c>
      <c r="AL22" s="31" t="e">
        <f t="shared" si="72"/>
        <v>#VALUE!</v>
      </c>
      <c r="AM22" s="31" t="e">
        <f t="shared" si="72"/>
        <v>#VALUE!</v>
      </c>
      <c r="AN22" s="31" t="e">
        <f t="shared" si="72"/>
        <v>#VALUE!</v>
      </c>
      <c r="AO22" s="31" t="e">
        <f t="shared" si="72"/>
        <v>#VALUE!</v>
      </c>
      <c r="AP22" s="31">
        <f t="shared" si="72"/>
        <v>0</v>
      </c>
      <c r="AQ22" s="31">
        <f t="shared" si="72"/>
        <v>0</v>
      </c>
      <c r="AR22" s="23" t="e">
        <f t="shared" ca="1" si="6"/>
        <v>#VALUE!</v>
      </c>
      <c r="AS22" s="32" t="str">
        <f t="shared" ca="1" si="7"/>
        <v/>
      </c>
      <c r="AT22" s="33">
        <f ca="1">IFERROR(__xludf.DUMMYFUNCTION("""COMPUTED_VALUE"""),10)</f>
        <v>10</v>
      </c>
      <c r="AU22" s="34" t="str">
        <f ca="1">IFERROR(__xludf.DUMMYFUNCTION("""COMPUTED_VALUE"""),"")</f>
        <v/>
      </c>
      <c r="AV22" s="34" t="str">
        <f ca="1">IFERROR(__xludf.DUMMYFUNCTION("""COMPUTED_VALUE"""),"")</f>
        <v/>
      </c>
      <c r="AW22" s="35" t="str">
        <f ca="1">IFERROR(__xludf.DUMMYFUNCTION("""COMPUTED_VALUE"""),"")</f>
        <v/>
      </c>
      <c r="AX22" s="34">
        <f ca="1">IFERROR(__xludf.DUMMYFUNCTION("""COMPUTED_VALUE"""),10)</f>
        <v>10</v>
      </c>
      <c r="AY22" s="34">
        <f ca="1">IFERROR(__xludf.DUMMYFUNCTION("""COMPUTED_VALUE"""),10)</f>
        <v>10</v>
      </c>
      <c r="AZ22" s="34" t="str">
        <f ca="1">IFERROR(__xludf.DUMMYFUNCTION("""COMPUTED_VALUE"""),"")</f>
        <v/>
      </c>
      <c r="BA22" s="34" t="str">
        <f ca="1">IFERROR(__xludf.DUMMYFUNCTION("""COMPUTED_VALUE"""),"")</f>
        <v/>
      </c>
      <c r="BB22" s="35" t="str">
        <f ca="1">IFERROR(__xludf.DUMMYFUNCTION("""COMPUTED_VALUE"""),"")</f>
        <v/>
      </c>
      <c r="BC22" s="35" t="str">
        <f ca="1">IFERROR(__xludf.DUMMYFUNCTION("""COMPUTED_VALUE"""),"")</f>
        <v/>
      </c>
      <c r="BD22" s="35" t="str">
        <f ca="1">IFERROR(__xludf.DUMMYFUNCTION("""COMPUTED_VALUE"""),"")</f>
        <v/>
      </c>
      <c r="BE22" s="35"/>
      <c r="BF22" s="43" t="str">
        <f ca="1">IFERROR(__xludf.DUMMYFUNCTION("""COMPUTED_VALUE"""),"")</f>
        <v/>
      </c>
      <c r="BG22" s="35">
        <f ca="1">IFERROR(__xludf.DUMMYFUNCTION("""COMPUTED_VALUE"""),10)</f>
        <v>10</v>
      </c>
      <c r="BH22" s="35">
        <f ca="1">IFERROR(__xludf.DUMMYFUNCTION("""COMPUTED_VALUE"""),10)</f>
        <v>10</v>
      </c>
      <c r="BI22" s="44" t="e">
        <f t="shared" ref="BI22:BW22" ca="1" si="73">IF(AC22=0,"",AC22*$AS22*(AT22/10))</f>
        <v>#VALUE!</v>
      </c>
      <c r="BJ22" s="25" t="e">
        <f t="shared" si="73"/>
        <v>#VALUE!</v>
      </c>
      <c r="BK22" s="25" t="e">
        <f t="shared" si="73"/>
        <v>#VALUE!</v>
      </c>
      <c r="BL22" s="25" t="e">
        <f t="shared" si="73"/>
        <v>#VALUE!</v>
      </c>
      <c r="BM22" s="25" t="e">
        <f t="shared" ca="1" si="73"/>
        <v>#VALUE!</v>
      </c>
      <c r="BN22" s="25" t="e">
        <f t="shared" ca="1" si="73"/>
        <v>#VALUE!</v>
      </c>
      <c r="BO22" s="25" t="e">
        <f t="shared" si="73"/>
        <v>#VALUE!</v>
      </c>
      <c r="BP22" s="25" t="e">
        <f t="shared" si="73"/>
        <v>#VALUE!</v>
      </c>
      <c r="BQ22" s="37" t="e">
        <f t="shared" si="73"/>
        <v>#VALUE!</v>
      </c>
      <c r="BR22" s="37" t="e">
        <f t="shared" si="73"/>
        <v>#VALUE!</v>
      </c>
      <c r="BS22" s="37" t="e">
        <f t="shared" si="73"/>
        <v>#VALUE!</v>
      </c>
      <c r="BT22" s="37" t="e">
        <f t="shared" si="73"/>
        <v>#VALUE!</v>
      </c>
      <c r="BU22" s="37" t="e">
        <f t="shared" si="73"/>
        <v>#VALUE!</v>
      </c>
      <c r="BV22" s="37" t="str">
        <f t="shared" si="73"/>
        <v/>
      </c>
      <c r="BW22" s="37" t="str">
        <f t="shared" si="73"/>
        <v/>
      </c>
      <c r="BX22" s="38" t="e">
        <f t="shared" ca="1" si="9"/>
        <v>#VALUE!</v>
      </c>
      <c r="BY22" s="39" t="str">
        <f t="shared" ref="BY22:CH22" ca="1" si="74">IF(M22="x","1","")</f>
        <v>1</v>
      </c>
      <c r="BZ22" s="40" t="str">
        <f t="shared" si="74"/>
        <v/>
      </c>
      <c r="CA22" s="40" t="str">
        <f t="shared" si="74"/>
        <v/>
      </c>
      <c r="CB22" s="40" t="str">
        <f t="shared" si="74"/>
        <v/>
      </c>
      <c r="CC22" s="40" t="str">
        <f t="shared" ca="1" si="74"/>
        <v>1</v>
      </c>
      <c r="CD22" s="40" t="str">
        <f t="shared" ca="1" si="74"/>
        <v>1</v>
      </c>
      <c r="CE22" s="40" t="str">
        <f t="shared" si="74"/>
        <v/>
      </c>
      <c r="CF22" s="40" t="str">
        <f t="shared" si="74"/>
        <v/>
      </c>
      <c r="CG22" s="40" t="str">
        <f t="shared" si="74"/>
        <v/>
      </c>
      <c r="CH22" s="41" t="str">
        <f t="shared" si="74"/>
        <v/>
      </c>
      <c r="CI22" s="40"/>
      <c r="CJ22" s="40"/>
      <c r="CK22" s="40"/>
      <c r="CL22" s="40"/>
      <c r="CM22" s="40"/>
    </row>
    <row r="23" spans="1:91" ht="16.5" customHeight="1" x14ac:dyDescent="0.2">
      <c r="A23" s="23" t="str">
        <f ca="1">IFERROR(__xludf.DUMMYFUNCTION("""COMPUTED_VALUE"""),"P749")</f>
        <v>P749</v>
      </c>
      <c r="B23" s="23" t="str">
        <f ca="1">IFERROR(__xludf.DUMMYFUNCTION("""COMPUTED_VALUE"""),"Terezinha Ferreira Carmo ")</f>
        <v xml:space="preserve">Terezinha Ferreira Carmo </v>
      </c>
      <c r="C23" s="23" t="s">
        <v>91</v>
      </c>
      <c r="D23" s="24">
        <f ca="1">IFERROR(__xludf.DUMMYFUNCTION("""COMPUTED_VALUE"""),45694)</f>
        <v>45694</v>
      </c>
      <c r="E23" s="23" t="str">
        <f t="shared" ca="1" si="64"/>
        <v>fevereiro</v>
      </c>
      <c r="F23" s="23">
        <f ca="1">IFERROR(__xludf.DUMMYFUNCTION("""COMPUTED_VALUE"""),8)</f>
        <v>8</v>
      </c>
      <c r="G23" s="23">
        <f ca="1">IFERROR(__xludf.DUMMYFUNCTION("""COMPUTED_VALUE"""),560)</f>
        <v>560</v>
      </c>
      <c r="H23" s="23">
        <f t="shared" ca="1" si="26"/>
        <v>4.4800000000000004</v>
      </c>
      <c r="I23" s="25">
        <f t="shared" ca="1" si="65"/>
        <v>200</v>
      </c>
      <c r="J23" s="26">
        <f ca="1">IFERROR(__xludf.DUMMYFUNCTION("""COMPUTED_VALUE"""),95.5555555555555)</f>
        <v>95.5555555555555</v>
      </c>
      <c r="K23" s="27" t="b">
        <v>0</v>
      </c>
      <c r="L23" s="28">
        <f t="shared" ca="1" si="3"/>
        <v>191.111111111111</v>
      </c>
      <c r="M23" s="29"/>
      <c r="N23" s="23"/>
      <c r="O23" s="23" t="str">
        <f ca="1">IFERROR(__xludf.DUMMYFUNCTION("""COMPUTED_VALUE"""),"x")</f>
        <v>x</v>
      </c>
      <c r="P23" s="23" t="str">
        <f ca="1">IFERROR(__xludf.DUMMYFUNCTION("""COMPUTED_VALUE"""),"x")</f>
        <v>x</v>
      </c>
      <c r="Q23" s="23" t="str">
        <f ca="1">IFERROR(__xludf.DUMMYFUNCTION("""COMPUTED_VALUE"""),"x")</f>
        <v>x</v>
      </c>
      <c r="R23" s="23" t="str">
        <f ca="1">IFERROR(__xludf.DUMMYFUNCTION("""COMPUTED_VALUE"""),"x")</f>
        <v>x</v>
      </c>
      <c r="S23" s="23" t="str">
        <f ca="1">IFERROR(__xludf.DUMMYFUNCTION("""COMPUTED_VALUE"""),"x")</f>
        <v>x</v>
      </c>
      <c r="T23" s="23" t="str">
        <f ca="1">IFERROR(__xludf.DUMMYFUNCTION("""COMPUTED_VALUE"""),"x")</f>
        <v>x</v>
      </c>
      <c r="U23" s="23"/>
      <c r="V23" s="23"/>
      <c r="W23" s="23"/>
      <c r="X23" s="30"/>
      <c r="Y23" s="30"/>
      <c r="Z23" s="23" t="s">
        <v>91</v>
      </c>
      <c r="AA23" s="23" t="s">
        <v>91</v>
      </c>
      <c r="AB23" s="30">
        <f t="shared" ca="1" si="4"/>
        <v>6</v>
      </c>
      <c r="AC23" s="31" t="e">
        <f t="shared" ref="AC23:AQ23" si="75">IF(M23="x",M$1000*1,"")*BY23</f>
        <v>#VALUE!</v>
      </c>
      <c r="AD23" s="31" t="e">
        <f t="shared" si="75"/>
        <v>#VALUE!</v>
      </c>
      <c r="AE23" s="31">
        <f t="shared" ca="1" si="75"/>
        <v>1</v>
      </c>
      <c r="AF23" s="31">
        <f t="shared" ca="1" si="75"/>
        <v>1.2</v>
      </c>
      <c r="AG23" s="31">
        <f t="shared" ca="1" si="75"/>
        <v>1</v>
      </c>
      <c r="AH23" s="31">
        <f t="shared" ca="1" si="75"/>
        <v>1</v>
      </c>
      <c r="AI23" s="31">
        <f t="shared" ca="1" si="75"/>
        <v>1.1000000000000001</v>
      </c>
      <c r="AJ23" s="31">
        <f t="shared" ca="1" si="75"/>
        <v>1</v>
      </c>
      <c r="AK23" s="31" t="e">
        <f t="shared" si="75"/>
        <v>#VALUE!</v>
      </c>
      <c r="AL23" s="31" t="e">
        <f t="shared" si="75"/>
        <v>#VALUE!</v>
      </c>
      <c r="AM23" s="31" t="e">
        <f t="shared" si="75"/>
        <v>#VALUE!</v>
      </c>
      <c r="AN23" s="31" t="e">
        <f t="shared" si="75"/>
        <v>#VALUE!</v>
      </c>
      <c r="AO23" s="31" t="e">
        <f t="shared" si="75"/>
        <v>#VALUE!</v>
      </c>
      <c r="AP23" s="31">
        <f t="shared" si="75"/>
        <v>0</v>
      </c>
      <c r="AQ23" s="31">
        <f t="shared" si="75"/>
        <v>0</v>
      </c>
      <c r="AR23" s="23" t="e">
        <f t="shared" si="6"/>
        <v>#VALUE!</v>
      </c>
      <c r="AS23" s="32" t="str">
        <f t="shared" ca="1" si="7"/>
        <v/>
      </c>
      <c r="AT23" s="33">
        <f ca="1">IFERROR(__xludf.DUMMYFUNCTION("""COMPUTED_VALUE"""),10)</f>
        <v>10</v>
      </c>
      <c r="AU23" s="34">
        <f ca="1">IFERROR(__xludf.DUMMYFUNCTION("""COMPUTED_VALUE"""),9.2)</f>
        <v>9.1999999999999993</v>
      </c>
      <c r="AV23" s="34">
        <f ca="1">IFERROR(__xludf.DUMMYFUNCTION("""COMPUTED_VALUE"""),9.25)</f>
        <v>9.25</v>
      </c>
      <c r="AW23" s="35">
        <f ca="1">IFERROR(__xludf.DUMMYFUNCTION("""COMPUTED_VALUE"""),9.4)</f>
        <v>9.4</v>
      </c>
      <c r="AX23" s="34">
        <f ca="1">IFERROR(__xludf.DUMMYFUNCTION("""COMPUTED_VALUE"""),9.4)</f>
        <v>9.4</v>
      </c>
      <c r="AY23" s="34">
        <f ca="1">IFERROR(__xludf.DUMMYFUNCTION("""COMPUTED_VALUE"""),10)</f>
        <v>10</v>
      </c>
      <c r="AZ23" s="34">
        <f ca="1">IFERROR(__xludf.DUMMYFUNCTION("""COMPUTED_VALUE"""),10)</f>
        <v>10</v>
      </c>
      <c r="BA23" s="34">
        <f ca="1">IFERROR(__xludf.DUMMYFUNCTION("""COMPUTED_VALUE"""),9.2)</f>
        <v>9.1999999999999993</v>
      </c>
      <c r="BB23" s="35" t="str">
        <f ca="1">IFERROR(__xludf.DUMMYFUNCTION("""COMPUTED_VALUE"""),"")</f>
        <v/>
      </c>
      <c r="BC23" s="35" t="str">
        <f ca="1">IFERROR(__xludf.DUMMYFUNCTION("""COMPUTED_VALUE"""),"")</f>
        <v/>
      </c>
      <c r="BD23" s="35" t="str">
        <f ca="1">IFERROR(__xludf.DUMMYFUNCTION("""COMPUTED_VALUE"""),"")</f>
        <v/>
      </c>
      <c r="BE23" s="35"/>
      <c r="BF23" s="43" t="str">
        <f ca="1">IFERROR(__xludf.DUMMYFUNCTION("""COMPUTED_VALUE"""),"")</f>
        <v/>
      </c>
      <c r="BG23" s="35">
        <f ca="1">IFERROR(__xludf.DUMMYFUNCTION("""COMPUTED_VALUE"""),10)</f>
        <v>10</v>
      </c>
      <c r="BH23" s="35">
        <f ca="1">IFERROR(__xludf.DUMMYFUNCTION("""COMPUTED_VALUE"""),10)</f>
        <v>10</v>
      </c>
      <c r="BI23" s="44" t="e">
        <f t="shared" ref="BI23:BW23" si="76">IF(AC23=0,"",AC23*$AS23*(AT23/10))</f>
        <v>#VALUE!</v>
      </c>
      <c r="BJ23" s="25" t="e">
        <f t="shared" si="76"/>
        <v>#VALUE!</v>
      </c>
      <c r="BK23" s="25" t="e">
        <f t="shared" ca="1" si="76"/>
        <v>#VALUE!</v>
      </c>
      <c r="BL23" s="25" t="e">
        <f t="shared" ca="1" si="76"/>
        <v>#VALUE!</v>
      </c>
      <c r="BM23" s="25" t="e">
        <f t="shared" ca="1" si="76"/>
        <v>#VALUE!</v>
      </c>
      <c r="BN23" s="25" t="e">
        <f t="shared" ca="1" si="76"/>
        <v>#VALUE!</v>
      </c>
      <c r="BO23" s="25" t="e">
        <f t="shared" ca="1" si="76"/>
        <v>#VALUE!</v>
      </c>
      <c r="BP23" s="25" t="e">
        <f t="shared" ca="1" si="76"/>
        <v>#VALUE!</v>
      </c>
      <c r="BQ23" s="37" t="e">
        <f t="shared" si="76"/>
        <v>#VALUE!</v>
      </c>
      <c r="BR23" s="37" t="e">
        <f t="shared" si="76"/>
        <v>#VALUE!</v>
      </c>
      <c r="BS23" s="37" t="e">
        <f t="shared" si="76"/>
        <v>#VALUE!</v>
      </c>
      <c r="BT23" s="37" t="e">
        <f t="shared" si="76"/>
        <v>#VALUE!</v>
      </c>
      <c r="BU23" s="37" t="e">
        <f t="shared" si="76"/>
        <v>#VALUE!</v>
      </c>
      <c r="BV23" s="37" t="str">
        <f t="shared" si="76"/>
        <v/>
      </c>
      <c r="BW23" s="37" t="str">
        <f t="shared" si="76"/>
        <v/>
      </c>
      <c r="BX23" s="38" t="e">
        <f t="shared" si="9"/>
        <v>#VALUE!</v>
      </c>
      <c r="BY23" s="39" t="str">
        <f t="shared" ref="BY23:CH23" si="77">IF(M23="x","1","")</f>
        <v/>
      </c>
      <c r="BZ23" s="40" t="str">
        <f t="shared" si="77"/>
        <v/>
      </c>
      <c r="CA23" s="40" t="str">
        <f t="shared" ca="1" si="77"/>
        <v>1</v>
      </c>
      <c r="CB23" s="40" t="str">
        <f t="shared" ca="1" si="77"/>
        <v>1</v>
      </c>
      <c r="CC23" s="40" t="str">
        <f t="shared" ca="1" si="77"/>
        <v>1</v>
      </c>
      <c r="CD23" s="40" t="str">
        <f t="shared" ca="1" si="77"/>
        <v>1</v>
      </c>
      <c r="CE23" s="40" t="str">
        <f t="shared" ca="1" si="77"/>
        <v>1</v>
      </c>
      <c r="CF23" s="40" t="str">
        <f t="shared" ca="1" si="77"/>
        <v>1</v>
      </c>
      <c r="CG23" s="40" t="str">
        <f t="shared" si="77"/>
        <v/>
      </c>
      <c r="CH23" s="41" t="str">
        <f t="shared" si="77"/>
        <v/>
      </c>
      <c r="CI23" s="40"/>
      <c r="CJ23" s="40"/>
      <c r="CK23" s="40"/>
      <c r="CL23" s="40"/>
      <c r="CM23" s="40"/>
    </row>
    <row r="24" spans="1:91" ht="16.5" customHeight="1" x14ac:dyDescent="0.2">
      <c r="A24" s="23" t="str">
        <f ca="1">IFERROR(__xludf.DUMMYFUNCTION("""COMPUTED_VALUE"""),"P783")</f>
        <v>P783</v>
      </c>
      <c r="B24" s="23" t="str">
        <f ca="1">IFERROR(__xludf.DUMMYFUNCTION("""COMPUTED_VALUE"""),"Ataídes da Silva Filho")</f>
        <v>Ataídes da Silva Filho</v>
      </c>
      <c r="C24" s="23" t="s">
        <v>91</v>
      </c>
      <c r="D24" s="24">
        <f ca="1">IFERROR(__xludf.DUMMYFUNCTION("""COMPUTED_VALUE"""),45699)</f>
        <v>45699</v>
      </c>
      <c r="E24" s="23" t="str">
        <f t="shared" ca="1" si="64"/>
        <v>fevereiro</v>
      </c>
      <c r="F24" s="23">
        <f ca="1">IFERROR(__xludf.DUMMYFUNCTION("""COMPUTED_VALUE"""),7)</f>
        <v>7</v>
      </c>
      <c r="G24" s="23">
        <f ca="1">IFERROR(__xludf.DUMMYFUNCTION("""COMPUTED_VALUE"""),600)</f>
        <v>600</v>
      </c>
      <c r="H24" s="23">
        <f t="shared" ca="1" si="26"/>
        <v>4.2</v>
      </c>
      <c r="I24" s="25">
        <f t="shared" ca="1" si="65"/>
        <v>200</v>
      </c>
      <c r="J24" s="26">
        <f ca="1">IFERROR(__xludf.DUMMYFUNCTION("""COMPUTED_VALUE"""),99.3086419753086)</f>
        <v>99.308641975308603</v>
      </c>
      <c r="K24" s="27" t="b">
        <v>0</v>
      </c>
      <c r="L24" s="28">
        <f t="shared" ca="1" si="3"/>
        <v>198.61728395061721</v>
      </c>
      <c r="M24" s="29" t="str">
        <f ca="1">IFERROR(__xludf.DUMMYFUNCTION("""COMPUTED_VALUE"""),"x")</f>
        <v>x</v>
      </c>
      <c r="N24" s="23"/>
      <c r="O24" s="23"/>
      <c r="P24" s="23"/>
      <c r="Q24" s="23" t="str">
        <f ca="1">IFERROR(__xludf.DUMMYFUNCTION("""COMPUTED_VALUE"""),"x")</f>
        <v>x</v>
      </c>
      <c r="R24" s="23" t="str">
        <f ca="1">IFERROR(__xludf.DUMMYFUNCTION("""COMPUTED_VALUE"""),"x")</f>
        <v>x</v>
      </c>
      <c r="S24" s="23" t="str">
        <f ca="1">IFERROR(__xludf.DUMMYFUNCTION("""COMPUTED_VALUE"""),"x")</f>
        <v>x</v>
      </c>
      <c r="T24" s="23"/>
      <c r="U24" s="23"/>
      <c r="V24" s="23"/>
      <c r="W24" s="23"/>
      <c r="X24" s="30"/>
      <c r="Y24" s="30"/>
      <c r="Z24" s="23" t="s">
        <v>91</v>
      </c>
      <c r="AA24" s="23" t="s">
        <v>91</v>
      </c>
      <c r="AB24" s="30">
        <f t="shared" ca="1" si="4"/>
        <v>4</v>
      </c>
      <c r="AC24" s="31">
        <f t="shared" ref="AC24:AQ24" ca="1" si="78">IF(M24="x",M$1000*1,"")*BY24</f>
        <v>1.2</v>
      </c>
      <c r="AD24" s="31" t="e">
        <f t="shared" si="78"/>
        <v>#VALUE!</v>
      </c>
      <c r="AE24" s="31" t="e">
        <f t="shared" si="78"/>
        <v>#VALUE!</v>
      </c>
      <c r="AF24" s="31" t="e">
        <f t="shared" si="78"/>
        <v>#VALUE!</v>
      </c>
      <c r="AG24" s="31">
        <f t="shared" ca="1" si="78"/>
        <v>1</v>
      </c>
      <c r="AH24" s="31">
        <f t="shared" ca="1" si="78"/>
        <v>1</v>
      </c>
      <c r="AI24" s="31">
        <f t="shared" ca="1" si="78"/>
        <v>1.1000000000000001</v>
      </c>
      <c r="AJ24" s="31" t="e">
        <f t="shared" si="78"/>
        <v>#VALUE!</v>
      </c>
      <c r="AK24" s="31" t="e">
        <f t="shared" si="78"/>
        <v>#VALUE!</v>
      </c>
      <c r="AL24" s="31" t="e">
        <f t="shared" si="78"/>
        <v>#VALUE!</v>
      </c>
      <c r="AM24" s="31" t="e">
        <f t="shared" si="78"/>
        <v>#VALUE!</v>
      </c>
      <c r="AN24" s="31" t="e">
        <f t="shared" si="78"/>
        <v>#VALUE!</v>
      </c>
      <c r="AO24" s="31" t="e">
        <f t="shared" si="78"/>
        <v>#VALUE!</v>
      </c>
      <c r="AP24" s="31">
        <f t="shared" si="78"/>
        <v>0</v>
      </c>
      <c r="AQ24" s="31">
        <f t="shared" si="78"/>
        <v>0</v>
      </c>
      <c r="AR24" s="23" t="e">
        <f t="shared" ca="1" si="6"/>
        <v>#VALUE!</v>
      </c>
      <c r="AS24" s="32" t="str">
        <f t="shared" ca="1" si="7"/>
        <v/>
      </c>
      <c r="AT24" s="33">
        <f ca="1">IFERROR(__xludf.DUMMYFUNCTION("""COMPUTED_VALUE"""),10)</f>
        <v>10</v>
      </c>
      <c r="AU24" s="34" t="str">
        <f ca="1">IFERROR(__xludf.DUMMYFUNCTION("""COMPUTED_VALUE"""),"")</f>
        <v/>
      </c>
      <c r="AV24" s="34" t="str">
        <f ca="1">IFERROR(__xludf.DUMMYFUNCTION("""COMPUTED_VALUE"""),"")</f>
        <v/>
      </c>
      <c r="AW24" s="35" t="str">
        <f ca="1">IFERROR(__xludf.DUMMYFUNCTION("""COMPUTED_VALUE"""),"")</f>
        <v/>
      </c>
      <c r="AX24" s="34">
        <f ca="1">IFERROR(__xludf.DUMMYFUNCTION("""COMPUTED_VALUE"""),9.5)</f>
        <v>9.5</v>
      </c>
      <c r="AY24" s="34">
        <f ca="1">IFERROR(__xludf.DUMMYFUNCTION("""COMPUTED_VALUE"""),8.66666666666666)</f>
        <v>8.6666666666666607</v>
      </c>
      <c r="AZ24" s="34">
        <f ca="1">IFERROR(__xludf.DUMMYFUNCTION("""COMPUTED_VALUE"""),9.66666666666666)</f>
        <v>9.6666666666666607</v>
      </c>
      <c r="BA24" s="34" t="str">
        <f ca="1">IFERROR(__xludf.DUMMYFUNCTION("""COMPUTED_VALUE"""),"")</f>
        <v/>
      </c>
      <c r="BB24" s="35" t="str">
        <f ca="1">IFERROR(__xludf.DUMMYFUNCTION("""COMPUTED_VALUE"""),"")</f>
        <v/>
      </c>
      <c r="BC24" s="35" t="str">
        <f ca="1">IFERROR(__xludf.DUMMYFUNCTION("""COMPUTED_VALUE"""),"")</f>
        <v/>
      </c>
      <c r="BD24" s="35" t="str">
        <f ca="1">IFERROR(__xludf.DUMMYFUNCTION("""COMPUTED_VALUE"""),"")</f>
        <v/>
      </c>
      <c r="BE24" s="35"/>
      <c r="BF24" s="43" t="str">
        <f ca="1">IFERROR(__xludf.DUMMYFUNCTION("""COMPUTED_VALUE"""),"")</f>
        <v/>
      </c>
      <c r="BG24" s="35">
        <f ca="1">IFERROR(__xludf.DUMMYFUNCTION("""COMPUTED_VALUE"""),10)</f>
        <v>10</v>
      </c>
      <c r="BH24" s="35">
        <f ca="1">IFERROR(__xludf.DUMMYFUNCTION("""COMPUTED_VALUE"""),10)</f>
        <v>10</v>
      </c>
      <c r="BI24" s="44" t="e">
        <f t="shared" ref="BI24:BW24" ca="1" si="79">IF(AC24=0,"",AC24*$AS24*(AT24/10))</f>
        <v>#VALUE!</v>
      </c>
      <c r="BJ24" s="25" t="e">
        <f t="shared" si="79"/>
        <v>#VALUE!</v>
      </c>
      <c r="BK24" s="25" t="e">
        <f t="shared" si="79"/>
        <v>#VALUE!</v>
      </c>
      <c r="BL24" s="25" t="e">
        <f t="shared" si="79"/>
        <v>#VALUE!</v>
      </c>
      <c r="BM24" s="25" t="e">
        <f t="shared" ca="1" si="79"/>
        <v>#VALUE!</v>
      </c>
      <c r="BN24" s="25" t="e">
        <f t="shared" ca="1" si="79"/>
        <v>#VALUE!</v>
      </c>
      <c r="BO24" s="25" t="e">
        <f t="shared" ca="1" si="79"/>
        <v>#VALUE!</v>
      </c>
      <c r="BP24" s="25" t="e">
        <f t="shared" si="79"/>
        <v>#VALUE!</v>
      </c>
      <c r="BQ24" s="37" t="e">
        <f t="shared" si="79"/>
        <v>#VALUE!</v>
      </c>
      <c r="BR24" s="37" t="e">
        <f t="shared" si="79"/>
        <v>#VALUE!</v>
      </c>
      <c r="BS24" s="37" t="e">
        <f t="shared" si="79"/>
        <v>#VALUE!</v>
      </c>
      <c r="BT24" s="37" t="e">
        <f t="shared" si="79"/>
        <v>#VALUE!</v>
      </c>
      <c r="BU24" s="37" t="e">
        <f t="shared" si="79"/>
        <v>#VALUE!</v>
      </c>
      <c r="BV24" s="37" t="str">
        <f t="shared" si="79"/>
        <v/>
      </c>
      <c r="BW24" s="37" t="str">
        <f t="shared" si="79"/>
        <v/>
      </c>
      <c r="BX24" s="38" t="e">
        <f t="shared" ca="1" si="9"/>
        <v>#VALUE!</v>
      </c>
      <c r="BY24" s="39" t="str">
        <f t="shared" ref="BY24:CH24" ca="1" si="80">IF(M24="x","1","")</f>
        <v>1</v>
      </c>
      <c r="BZ24" s="40" t="str">
        <f t="shared" si="80"/>
        <v/>
      </c>
      <c r="CA24" s="40" t="str">
        <f t="shared" si="80"/>
        <v/>
      </c>
      <c r="CB24" s="40" t="str">
        <f t="shared" si="80"/>
        <v/>
      </c>
      <c r="CC24" s="40" t="str">
        <f t="shared" ca="1" si="80"/>
        <v>1</v>
      </c>
      <c r="CD24" s="40" t="str">
        <f t="shared" ca="1" si="80"/>
        <v>1</v>
      </c>
      <c r="CE24" s="40" t="str">
        <f t="shared" ca="1" si="80"/>
        <v>1</v>
      </c>
      <c r="CF24" s="40" t="str">
        <f t="shared" si="80"/>
        <v/>
      </c>
      <c r="CG24" s="40" t="str">
        <f t="shared" si="80"/>
        <v/>
      </c>
      <c r="CH24" s="41" t="str">
        <f t="shared" si="80"/>
        <v/>
      </c>
      <c r="CI24" s="40"/>
      <c r="CJ24" s="40"/>
      <c r="CK24" s="40"/>
      <c r="CL24" s="40"/>
      <c r="CM24" s="40"/>
    </row>
    <row r="25" spans="1:91" ht="16.5" customHeight="1" x14ac:dyDescent="0.2">
      <c r="A25" s="23" t="str">
        <f ca="1">IFERROR(__xludf.DUMMYFUNCTION("""COMPUTED_VALUE"""),"P794")</f>
        <v>P794</v>
      </c>
      <c r="B25" s="23" t="str">
        <f ca="1">IFERROR(__xludf.DUMMYFUNCTION("""COMPUTED_VALUE"""),"Shirley Fabiane de Paula")</f>
        <v>Shirley Fabiane de Paula</v>
      </c>
      <c r="C25" s="23" t="s">
        <v>91</v>
      </c>
      <c r="D25" s="24">
        <f ca="1">IFERROR(__xludf.DUMMYFUNCTION("""COMPUTED_VALUE"""),45695)</f>
        <v>45695</v>
      </c>
      <c r="E25" s="23" t="str">
        <f t="shared" ca="1" si="64"/>
        <v>fevereiro</v>
      </c>
      <c r="F25" s="23">
        <f ca="1">IFERROR(__xludf.DUMMYFUNCTION("""COMPUTED_VALUE"""),8)</f>
        <v>8</v>
      </c>
      <c r="G25" s="23">
        <f ca="1">IFERROR(__xludf.DUMMYFUNCTION("""COMPUTED_VALUE"""),600)</f>
        <v>600</v>
      </c>
      <c r="H25" s="23">
        <f t="shared" ca="1" si="26"/>
        <v>4.8</v>
      </c>
      <c r="I25" s="25">
        <f t="shared" ca="1" si="65"/>
        <v>200</v>
      </c>
      <c r="J25" s="26">
        <f ca="1">IFERROR(__xludf.DUMMYFUNCTION("""COMPUTED_VALUE"""),88.6049382716049)</f>
        <v>88.604938271604894</v>
      </c>
      <c r="K25" s="27" t="b">
        <v>0</v>
      </c>
      <c r="L25" s="28">
        <f t="shared" ca="1" si="3"/>
        <v>177.20987654320979</v>
      </c>
      <c r="M25" s="29"/>
      <c r="N25" s="23"/>
      <c r="O25" s="23" t="str">
        <f ca="1">IFERROR(__xludf.DUMMYFUNCTION("""COMPUTED_VALUE"""),"x")</f>
        <v>x</v>
      </c>
      <c r="P25" s="23" t="str">
        <f ca="1">IFERROR(__xludf.DUMMYFUNCTION("""COMPUTED_VALUE"""),"x")</f>
        <v>x</v>
      </c>
      <c r="Q25" s="23"/>
      <c r="R25" s="23"/>
      <c r="S25" s="23"/>
      <c r="T25" s="23" t="str">
        <f ca="1">IFERROR(__xludf.DUMMYFUNCTION("""COMPUTED_VALUE"""),"x")</f>
        <v>x</v>
      </c>
      <c r="U25" s="23"/>
      <c r="V25" s="23"/>
      <c r="W25" s="23"/>
      <c r="X25" s="30"/>
      <c r="Y25" s="30"/>
      <c r="Z25" s="23" t="s">
        <v>91</v>
      </c>
      <c r="AA25" s="23" t="s">
        <v>91</v>
      </c>
      <c r="AB25" s="30">
        <f t="shared" ca="1" si="4"/>
        <v>3</v>
      </c>
      <c r="AC25" s="31" t="e">
        <f t="shared" ref="AC25:AQ25" si="81">IF(M25="x",M$1000*1,"")*BY25</f>
        <v>#VALUE!</v>
      </c>
      <c r="AD25" s="31" t="e">
        <f t="shared" si="81"/>
        <v>#VALUE!</v>
      </c>
      <c r="AE25" s="31">
        <f t="shared" ca="1" si="81"/>
        <v>1</v>
      </c>
      <c r="AF25" s="31">
        <f t="shared" ca="1" si="81"/>
        <v>1.2</v>
      </c>
      <c r="AG25" s="31" t="e">
        <f t="shared" si="81"/>
        <v>#VALUE!</v>
      </c>
      <c r="AH25" s="31" t="e">
        <f t="shared" si="81"/>
        <v>#VALUE!</v>
      </c>
      <c r="AI25" s="31" t="e">
        <f t="shared" si="81"/>
        <v>#VALUE!</v>
      </c>
      <c r="AJ25" s="31">
        <f t="shared" ca="1" si="81"/>
        <v>1</v>
      </c>
      <c r="AK25" s="31" t="e">
        <f t="shared" si="81"/>
        <v>#VALUE!</v>
      </c>
      <c r="AL25" s="31" t="e">
        <f t="shared" si="81"/>
        <v>#VALUE!</v>
      </c>
      <c r="AM25" s="31" t="e">
        <f t="shared" si="81"/>
        <v>#VALUE!</v>
      </c>
      <c r="AN25" s="31" t="e">
        <f t="shared" si="81"/>
        <v>#VALUE!</v>
      </c>
      <c r="AO25" s="31" t="e">
        <f t="shared" si="81"/>
        <v>#VALUE!</v>
      </c>
      <c r="AP25" s="31">
        <f t="shared" si="81"/>
        <v>0</v>
      </c>
      <c r="AQ25" s="31">
        <f t="shared" si="81"/>
        <v>0</v>
      </c>
      <c r="AR25" s="23" t="e">
        <f t="shared" si="6"/>
        <v>#VALUE!</v>
      </c>
      <c r="AS25" s="32" t="str">
        <f t="shared" ca="1" si="7"/>
        <v/>
      </c>
      <c r="AT25" s="33" t="str">
        <f ca="1">IFERROR(__xludf.DUMMYFUNCTION("""COMPUTED_VALUE"""),"")</f>
        <v/>
      </c>
      <c r="AU25" s="34">
        <f ca="1">IFERROR(__xludf.DUMMYFUNCTION("""COMPUTED_VALUE"""),10)</f>
        <v>10</v>
      </c>
      <c r="AV25" s="34">
        <f ca="1">IFERROR(__xludf.DUMMYFUNCTION("""COMPUTED_VALUE"""),10)</f>
        <v>10</v>
      </c>
      <c r="AW25" s="35">
        <f ca="1">IFERROR(__xludf.DUMMYFUNCTION("""COMPUTED_VALUE"""),10)</f>
        <v>10</v>
      </c>
      <c r="AX25" s="34">
        <f ca="1">IFERROR(__xludf.DUMMYFUNCTION("""COMPUTED_VALUE"""),10)</f>
        <v>10</v>
      </c>
      <c r="AY25" s="34" t="str">
        <f ca="1">IFERROR(__xludf.DUMMYFUNCTION("""COMPUTED_VALUE"""),"")</f>
        <v/>
      </c>
      <c r="AZ25" s="34" t="str">
        <f ca="1">IFERROR(__xludf.DUMMYFUNCTION("""COMPUTED_VALUE"""),"")</f>
        <v/>
      </c>
      <c r="BA25" s="34">
        <f ca="1">IFERROR(__xludf.DUMMYFUNCTION("""COMPUTED_VALUE"""),10)</f>
        <v>10</v>
      </c>
      <c r="BB25" s="35" t="str">
        <f ca="1">IFERROR(__xludf.DUMMYFUNCTION("""COMPUTED_VALUE"""),"")</f>
        <v/>
      </c>
      <c r="BC25" s="35" t="str">
        <f ca="1">IFERROR(__xludf.DUMMYFUNCTION("""COMPUTED_VALUE"""),"")</f>
        <v/>
      </c>
      <c r="BD25" s="35" t="str">
        <f ca="1">IFERROR(__xludf.DUMMYFUNCTION("""COMPUTED_VALUE"""),"")</f>
        <v/>
      </c>
      <c r="BE25" s="35"/>
      <c r="BF25" s="43" t="str">
        <f ca="1">IFERROR(__xludf.DUMMYFUNCTION("""COMPUTED_VALUE"""),"")</f>
        <v/>
      </c>
      <c r="BG25" s="35">
        <f ca="1">IFERROR(__xludf.DUMMYFUNCTION("""COMPUTED_VALUE"""),10)</f>
        <v>10</v>
      </c>
      <c r="BH25" s="35">
        <f ca="1">IFERROR(__xludf.DUMMYFUNCTION("""COMPUTED_VALUE"""),10)</f>
        <v>10</v>
      </c>
      <c r="BI25" s="44" t="e">
        <f t="shared" ref="BI25:BW25" si="82">IF(AC25=0,"",AC25*$AS25*(AT25/10))</f>
        <v>#VALUE!</v>
      </c>
      <c r="BJ25" s="25" t="e">
        <f t="shared" si="82"/>
        <v>#VALUE!</v>
      </c>
      <c r="BK25" s="25" t="e">
        <f t="shared" ca="1" si="82"/>
        <v>#VALUE!</v>
      </c>
      <c r="BL25" s="25" t="e">
        <f t="shared" ca="1" si="82"/>
        <v>#VALUE!</v>
      </c>
      <c r="BM25" s="25" t="e">
        <f t="shared" si="82"/>
        <v>#VALUE!</v>
      </c>
      <c r="BN25" s="25" t="e">
        <f t="shared" si="82"/>
        <v>#VALUE!</v>
      </c>
      <c r="BO25" s="25" t="e">
        <f t="shared" si="82"/>
        <v>#VALUE!</v>
      </c>
      <c r="BP25" s="25" t="e">
        <f t="shared" ca="1" si="82"/>
        <v>#VALUE!</v>
      </c>
      <c r="BQ25" s="37" t="e">
        <f t="shared" si="82"/>
        <v>#VALUE!</v>
      </c>
      <c r="BR25" s="37" t="e">
        <f t="shared" si="82"/>
        <v>#VALUE!</v>
      </c>
      <c r="BS25" s="37" t="e">
        <f t="shared" si="82"/>
        <v>#VALUE!</v>
      </c>
      <c r="BT25" s="37" t="e">
        <f t="shared" si="82"/>
        <v>#VALUE!</v>
      </c>
      <c r="BU25" s="37" t="e">
        <f t="shared" si="82"/>
        <v>#VALUE!</v>
      </c>
      <c r="BV25" s="37" t="str">
        <f t="shared" si="82"/>
        <v/>
      </c>
      <c r="BW25" s="37" t="str">
        <f t="shared" si="82"/>
        <v/>
      </c>
      <c r="BX25" s="38" t="e">
        <f t="shared" si="9"/>
        <v>#VALUE!</v>
      </c>
      <c r="BY25" s="39" t="str">
        <f t="shared" ref="BY25:CH25" si="83">IF(M25="x","1","")</f>
        <v/>
      </c>
      <c r="BZ25" s="40" t="str">
        <f t="shared" si="83"/>
        <v/>
      </c>
      <c r="CA25" s="40" t="str">
        <f t="shared" ca="1" si="83"/>
        <v>1</v>
      </c>
      <c r="CB25" s="40" t="str">
        <f t="shared" ca="1" si="83"/>
        <v>1</v>
      </c>
      <c r="CC25" s="40" t="str">
        <f t="shared" si="83"/>
        <v/>
      </c>
      <c r="CD25" s="40" t="str">
        <f t="shared" si="83"/>
        <v/>
      </c>
      <c r="CE25" s="40" t="str">
        <f t="shared" si="83"/>
        <v/>
      </c>
      <c r="CF25" s="40" t="str">
        <f t="shared" ca="1" si="83"/>
        <v>1</v>
      </c>
      <c r="CG25" s="40" t="str">
        <f t="shared" si="83"/>
        <v/>
      </c>
      <c r="CH25" s="41" t="str">
        <f t="shared" si="83"/>
        <v/>
      </c>
      <c r="CI25" s="40"/>
      <c r="CJ25" s="40"/>
      <c r="CK25" s="40"/>
      <c r="CL25" s="40"/>
      <c r="CM25" s="40"/>
    </row>
    <row r="26" spans="1:91" ht="16.5" customHeight="1" x14ac:dyDescent="0.2">
      <c r="A26" s="23" t="str">
        <f ca="1">IFERROR(__xludf.DUMMYFUNCTION("""COMPUTED_VALUE"""),"P773")</f>
        <v>P773</v>
      </c>
      <c r="B26" s="23" t="str">
        <f ca="1">IFERROR(__xludf.DUMMYFUNCTION("""COMPUTED_VALUE"""),"Edgar de Oliveira Rocha")</f>
        <v>Edgar de Oliveira Rocha</v>
      </c>
      <c r="C26" s="23" t="s">
        <v>91</v>
      </c>
      <c r="D26" s="24">
        <f ca="1">IFERROR(__xludf.DUMMYFUNCTION("""COMPUTED_VALUE"""),45692)</f>
        <v>45692</v>
      </c>
      <c r="E26" s="23" t="str">
        <f t="shared" ca="1" si="64"/>
        <v>fevereiro</v>
      </c>
      <c r="F26" s="23">
        <f ca="1">IFERROR(__xludf.DUMMYFUNCTION("""COMPUTED_VALUE"""),13)</f>
        <v>13</v>
      </c>
      <c r="G26" s="23">
        <f ca="1">IFERROR(__xludf.DUMMYFUNCTION("""COMPUTED_VALUE"""),600)</f>
        <v>600</v>
      </c>
      <c r="H26" s="23">
        <f t="shared" ca="1" si="26"/>
        <v>7.8</v>
      </c>
      <c r="I26" s="25">
        <f t="shared" ca="1" si="65"/>
        <v>300</v>
      </c>
      <c r="J26" s="26">
        <f ca="1">IFERROR(__xludf.DUMMYFUNCTION("""COMPUTED_VALUE"""),94.0833333333333)</f>
        <v>94.0833333333333</v>
      </c>
      <c r="K26" s="27" t="b">
        <v>0</v>
      </c>
      <c r="L26" s="28">
        <f t="shared" ca="1" si="3"/>
        <v>282.24999999999989</v>
      </c>
      <c r="M26" s="29"/>
      <c r="N26" s="23"/>
      <c r="O26" s="23" t="str">
        <f ca="1">IFERROR(__xludf.DUMMYFUNCTION("""COMPUTED_VALUE"""),"x")</f>
        <v>x</v>
      </c>
      <c r="P26" s="23" t="str">
        <f ca="1">IFERROR(__xludf.DUMMYFUNCTION("""COMPUTED_VALUE"""),"x")</f>
        <v>x</v>
      </c>
      <c r="Q26" s="23"/>
      <c r="R26" s="23"/>
      <c r="S26" s="23" t="str">
        <f ca="1">IFERROR(__xludf.DUMMYFUNCTION("""COMPUTED_VALUE"""),"x")</f>
        <v>x</v>
      </c>
      <c r="T26" s="23" t="str">
        <f ca="1">IFERROR(__xludf.DUMMYFUNCTION("""COMPUTED_VALUE"""),"x")</f>
        <v>x</v>
      </c>
      <c r="U26" s="23"/>
      <c r="V26" s="23"/>
      <c r="W26" s="23"/>
      <c r="X26" s="30"/>
      <c r="Y26" s="30"/>
      <c r="Z26" s="23" t="s">
        <v>91</v>
      </c>
      <c r="AA26" s="23" t="s">
        <v>91</v>
      </c>
      <c r="AB26" s="30">
        <f t="shared" ca="1" si="4"/>
        <v>4</v>
      </c>
      <c r="AC26" s="31" t="e">
        <f t="shared" ref="AC26:AQ26" si="84">IF(M26="x",M$1000*1,"")*BY26</f>
        <v>#VALUE!</v>
      </c>
      <c r="AD26" s="31" t="e">
        <f t="shared" si="84"/>
        <v>#VALUE!</v>
      </c>
      <c r="AE26" s="31">
        <f t="shared" ca="1" si="84"/>
        <v>1</v>
      </c>
      <c r="AF26" s="31">
        <f t="shared" ca="1" si="84"/>
        <v>1.2</v>
      </c>
      <c r="AG26" s="31" t="e">
        <f t="shared" si="84"/>
        <v>#VALUE!</v>
      </c>
      <c r="AH26" s="31" t="e">
        <f t="shared" si="84"/>
        <v>#VALUE!</v>
      </c>
      <c r="AI26" s="31">
        <f t="shared" ca="1" si="84"/>
        <v>1.1000000000000001</v>
      </c>
      <c r="AJ26" s="31">
        <f t="shared" ca="1" si="84"/>
        <v>1</v>
      </c>
      <c r="AK26" s="31" t="e">
        <f t="shared" si="84"/>
        <v>#VALUE!</v>
      </c>
      <c r="AL26" s="31" t="e">
        <f t="shared" si="84"/>
        <v>#VALUE!</v>
      </c>
      <c r="AM26" s="31" t="e">
        <f t="shared" si="84"/>
        <v>#VALUE!</v>
      </c>
      <c r="AN26" s="31" t="e">
        <f t="shared" si="84"/>
        <v>#VALUE!</v>
      </c>
      <c r="AO26" s="31" t="e">
        <f t="shared" si="84"/>
        <v>#VALUE!</v>
      </c>
      <c r="AP26" s="31">
        <f t="shared" si="84"/>
        <v>0</v>
      </c>
      <c r="AQ26" s="31">
        <f t="shared" si="84"/>
        <v>0</v>
      </c>
      <c r="AR26" s="23" t="e">
        <f t="shared" si="6"/>
        <v>#VALUE!</v>
      </c>
      <c r="AS26" s="32" t="str">
        <f t="shared" ca="1" si="7"/>
        <v/>
      </c>
      <c r="AT26" s="33">
        <f ca="1">IFERROR(__xludf.DUMMYFUNCTION("""COMPUTED_VALUE"""),10)</f>
        <v>10</v>
      </c>
      <c r="AU26" s="34" t="str">
        <f ca="1">IFERROR(__xludf.DUMMYFUNCTION("""COMPUTED_VALUE"""),"")</f>
        <v/>
      </c>
      <c r="AV26" s="34">
        <f ca="1">IFERROR(__xludf.DUMMYFUNCTION("""COMPUTED_VALUE"""),10)</f>
        <v>10</v>
      </c>
      <c r="AW26" s="35">
        <f ca="1">IFERROR(__xludf.DUMMYFUNCTION("""COMPUTED_VALUE"""),10)</f>
        <v>10</v>
      </c>
      <c r="AX26" s="34">
        <f ca="1">IFERROR(__xludf.DUMMYFUNCTION("""COMPUTED_VALUE"""),10)</f>
        <v>10</v>
      </c>
      <c r="AY26" s="34" t="str">
        <f ca="1">IFERROR(__xludf.DUMMYFUNCTION("""COMPUTED_VALUE"""),"")</f>
        <v/>
      </c>
      <c r="AZ26" s="34">
        <f ca="1">IFERROR(__xludf.DUMMYFUNCTION("""COMPUTED_VALUE"""),10)</f>
        <v>10</v>
      </c>
      <c r="BA26" s="34">
        <f ca="1">IFERROR(__xludf.DUMMYFUNCTION("""COMPUTED_VALUE"""),9.66666666666666)</f>
        <v>9.6666666666666607</v>
      </c>
      <c r="BB26" s="35" t="str">
        <f ca="1">IFERROR(__xludf.DUMMYFUNCTION("""COMPUTED_VALUE"""),"")</f>
        <v/>
      </c>
      <c r="BC26" s="35" t="str">
        <f ca="1">IFERROR(__xludf.DUMMYFUNCTION("""COMPUTED_VALUE"""),"")</f>
        <v/>
      </c>
      <c r="BD26" s="35" t="str">
        <f ca="1">IFERROR(__xludf.DUMMYFUNCTION("""COMPUTED_VALUE"""),"")</f>
        <v/>
      </c>
      <c r="BE26" s="35"/>
      <c r="BF26" s="43" t="str">
        <f ca="1">IFERROR(__xludf.DUMMYFUNCTION("""COMPUTED_VALUE"""),"")</f>
        <v/>
      </c>
      <c r="BG26" s="35">
        <f ca="1">IFERROR(__xludf.DUMMYFUNCTION("""COMPUTED_VALUE"""),10)</f>
        <v>10</v>
      </c>
      <c r="BH26" s="35">
        <f ca="1">IFERROR(__xludf.DUMMYFUNCTION("""COMPUTED_VALUE"""),10)</f>
        <v>10</v>
      </c>
      <c r="BI26" s="44" t="e">
        <f t="shared" ref="BI26:BW26" si="85">IF(AC26=0,"",AC26*$AS26*(AT26/10))</f>
        <v>#VALUE!</v>
      </c>
      <c r="BJ26" s="25" t="e">
        <f t="shared" si="85"/>
        <v>#VALUE!</v>
      </c>
      <c r="BK26" s="25" t="e">
        <f t="shared" ca="1" si="85"/>
        <v>#VALUE!</v>
      </c>
      <c r="BL26" s="25" t="e">
        <f t="shared" ca="1" si="85"/>
        <v>#VALUE!</v>
      </c>
      <c r="BM26" s="25" t="e">
        <f t="shared" si="85"/>
        <v>#VALUE!</v>
      </c>
      <c r="BN26" s="25" t="e">
        <f t="shared" si="85"/>
        <v>#VALUE!</v>
      </c>
      <c r="BO26" s="25" t="e">
        <f t="shared" ca="1" si="85"/>
        <v>#VALUE!</v>
      </c>
      <c r="BP26" s="25" t="e">
        <f t="shared" ca="1" si="85"/>
        <v>#VALUE!</v>
      </c>
      <c r="BQ26" s="37" t="e">
        <f t="shared" si="85"/>
        <v>#VALUE!</v>
      </c>
      <c r="BR26" s="37" t="e">
        <f t="shared" si="85"/>
        <v>#VALUE!</v>
      </c>
      <c r="BS26" s="37" t="e">
        <f t="shared" si="85"/>
        <v>#VALUE!</v>
      </c>
      <c r="BT26" s="37" t="e">
        <f t="shared" si="85"/>
        <v>#VALUE!</v>
      </c>
      <c r="BU26" s="37" t="e">
        <f t="shared" si="85"/>
        <v>#VALUE!</v>
      </c>
      <c r="BV26" s="37" t="str">
        <f t="shared" si="85"/>
        <v/>
      </c>
      <c r="BW26" s="37" t="str">
        <f t="shared" si="85"/>
        <v/>
      </c>
      <c r="BX26" s="38" t="e">
        <f t="shared" si="9"/>
        <v>#VALUE!</v>
      </c>
      <c r="BY26" s="39" t="str">
        <f t="shared" ref="BY26:CH26" si="86">IF(M26="x","1","")</f>
        <v/>
      </c>
      <c r="BZ26" s="40" t="str">
        <f t="shared" si="86"/>
        <v/>
      </c>
      <c r="CA26" s="40" t="str">
        <f t="shared" ca="1" si="86"/>
        <v>1</v>
      </c>
      <c r="CB26" s="40" t="str">
        <f t="shared" ca="1" si="86"/>
        <v>1</v>
      </c>
      <c r="CC26" s="40" t="str">
        <f t="shared" si="86"/>
        <v/>
      </c>
      <c r="CD26" s="40" t="str">
        <f t="shared" si="86"/>
        <v/>
      </c>
      <c r="CE26" s="40" t="str">
        <f t="shared" ca="1" si="86"/>
        <v>1</v>
      </c>
      <c r="CF26" s="40" t="str">
        <f t="shared" ca="1" si="86"/>
        <v>1</v>
      </c>
      <c r="CG26" s="40" t="str">
        <f t="shared" si="86"/>
        <v/>
      </c>
      <c r="CH26" s="41" t="str">
        <f t="shared" si="86"/>
        <v/>
      </c>
      <c r="CI26" s="40"/>
      <c r="CJ26" s="40"/>
      <c r="CK26" s="40"/>
      <c r="CL26" s="40"/>
      <c r="CM26" s="40"/>
    </row>
    <row r="27" spans="1:91" ht="16.5" customHeight="1" x14ac:dyDescent="0.2">
      <c r="A27" s="23" t="str">
        <f ca="1">IFERROR(__xludf.DUMMYFUNCTION("""COMPUTED_VALUE"""),"P779")</f>
        <v>P779</v>
      </c>
      <c r="B27" s="23" t="str">
        <f ca="1">IFERROR(__xludf.DUMMYFUNCTION("""COMPUTED_VALUE"""),"Alice Ferreira da Silva")</f>
        <v>Alice Ferreira da Silva</v>
      </c>
      <c r="C27" s="23" t="s">
        <v>91</v>
      </c>
      <c r="D27" s="24">
        <f ca="1">IFERROR(__xludf.DUMMYFUNCTION("""COMPUTED_VALUE"""),45694)</f>
        <v>45694</v>
      </c>
      <c r="E27" s="23" t="str">
        <f t="shared" ca="1" si="64"/>
        <v>fevereiro</v>
      </c>
      <c r="F27" s="23">
        <f ca="1">IFERROR(__xludf.DUMMYFUNCTION("""COMPUTED_VALUE"""),16)</f>
        <v>16</v>
      </c>
      <c r="G27" s="23">
        <f ca="1">IFERROR(__xludf.DUMMYFUNCTION("""COMPUTED_VALUE"""),600)</f>
        <v>600</v>
      </c>
      <c r="H27" s="23">
        <f t="shared" ca="1" si="26"/>
        <v>9.6</v>
      </c>
      <c r="I27" s="25">
        <f t="shared" ca="1" si="65"/>
        <v>300</v>
      </c>
      <c r="J27" s="26">
        <f ca="1">IFERROR(__xludf.DUMMYFUNCTION("""COMPUTED_VALUE"""),0)</f>
        <v>0</v>
      </c>
      <c r="K27" s="27" t="b">
        <v>0</v>
      </c>
      <c r="L27" s="28">
        <f t="shared" ca="1" si="3"/>
        <v>0</v>
      </c>
      <c r="M27" s="29"/>
      <c r="N27" s="23"/>
      <c r="O27" s="23"/>
      <c r="P27" s="23"/>
      <c r="Q27" s="23"/>
      <c r="R27" s="23"/>
      <c r="S27" s="23"/>
      <c r="T27" s="23"/>
      <c r="U27" s="23" t="str">
        <f ca="1">IFERROR(__xludf.DUMMYFUNCTION("""COMPUTED_VALUE"""),"x  ")</f>
        <v xml:space="preserve">x  </v>
      </c>
      <c r="V27" s="23" t="str">
        <f ca="1">IFERROR(__xludf.DUMMYFUNCTION("""COMPUTED_VALUE"""),"x")</f>
        <v>x</v>
      </c>
      <c r="W27" s="23"/>
      <c r="X27" s="30"/>
      <c r="Y27" s="30"/>
      <c r="Z27" s="23" t="s">
        <v>91</v>
      </c>
      <c r="AA27" s="23" t="s">
        <v>91</v>
      </c>
      <c r="AB27" s="30">
        <f t="shared" ca="1" si="4"/>
        <v>2</v>
      </c>
      <c r="AC27" s="31" t="e">
        <f t="shared" ref="AC27:AQ27" si="87">IF(M27="x",M$1000*1,"")*BY27</f>
        <v>#VALUE!</v>
      </c>
      <c r="AD27" s="31" t="e">
        <f t="shared" si="87"/>
        <v>#VALUE!</v>
      </c>
      <c r="AE27" s="31" t="e">
        <f t="shared" si="87"/>
        <v>#VALUE!</v>
      </c>
      <c r="AF27" s="31" t="e">
        <f t="shared" si="87"/>
        <v>#VALUE!</v>
      </c>
      <c r="AG27" s="31" t="e">
        <f t="shared" si="87"/>
        <v>#VALUE!</v>
      </c>
      <c r="AH27" s="31" t="e">
        <f t="shared" si="87"/>
        <v>#VALUE!</v>
      </c>
      <c r="AI27" s="31" t="e">
        <f t="shared" si="87"/>
        <v>#VALUE!</v>
      </c>
      <c r="AJ27" s="31" t="e">
        <f t="shared" si="87"/>
        <v>#VALUE!</v>
      </c>
      <c r="AK27" s="31" t="e">
        <f t="shared" ca="1" si="87"/>
        <v>#VALUE!</v>
      </c>
      <c r="AL27" s="31">
        <f t="shared" ca="1" si="87"/>
        <v>1</v>
      </c>
      <c r="AM27" s="31" t="e">
        <f t="shared" si="87"/>
        <v>#VALUE!</v>
      </c>
      <c r="AN27" s="31" t="e">
        <f t="shared" si="87"/>
        <v>#VALUE!</v>
      </c>
      <c r="AO27" s="31" t="e">
        <f t="shared" si="87"/>
        <v>#VALUE!</v>
      </c>
      <c r="AP27" s="31">
        <f t="shared" si="87"/>
        <v>0</v>
      </c>
      <c r="AQ27" s="31">
        <f t="shared" si="87"/>
        <v>0</v>
      </c>
      <c r="AR27" s="23" t="e">
        <f t="shared" si="6"/>
        <v>#VALUE!</v>
      </c>
      <c r="AS27" s="32" t="str">
        <f t="shared" ca="1" si="7"/>
        <v/>
      </c>
      <c r="AT27" s="33">
        <f ca="1">IFERROR(__xludf.DUMMYFUNCTION("""COMPUTED_VALUE"""),8)</f>
        <v>8</v>
      </c>
      <c r="AU27" s="34" t="str">
        <f ca="1">IFERROR(__xludf.DUMMYFUNCTION("""COMPUTED_VALUE"""),"")</f>
        <v/>
      </c>
      <c r="AV27" s="34" t="str">
        <f ca="1">IFERROR(__xludf.DUMMYFUNCTION("""COMPUTED_VALUE"""),"")</f>
        <v/>
      </c>
      <c r="AW27" s="35" t="str">
        <f ca="1">IFERROR(__xludf.DUMMYFUNCTION("""COMPUTED_VALUE"""),"")</f>
        <v/>
      </c>
      <c r="AX27" s="34" t="str">
        <f ca="1">IFERROR(__xludf.DUMMYFUNCTION("""COMPUTED_VALUE"""),"")</f>
        <v/>
      </c>
      <c r="AY27" s="34" t="str">
        <f ca="1">IFERROR(__xludf.DUMMYFUNCTION("""COMPUTED_VALUE"""),"")</f>
        <v/>
      </c>
      <c r="AZ27" s="34" t="str">
        <f ca="1">IFERROR(__xludf.DUMMYFUNCTION("""COMPUTED_VALUE"""),"")</f>
        <v/>
      </c>
      <c r="BA27" s="34" t="str">
        <f ca="1">IFERROR(__xludf.DUMMYFUNCTION("""COMPUTED_VALUE"""),"")</f>
        <v/>
      </c>
      <c r="BB27" s="35">
        <f ca="1">IFERROR(__xludf.DUMMYFUNCTION("""COMPUTED_VALUE"""),10)</f>
        <v>10</v>
      </c>
      <c r="BC27" s="35">
        <f ca="1">IFERROR(__xludf.DUMMYFUNCTION("""COMPUTED_VALUE"""),10)</f>
        <v>10</v>
      </c>
      <c r="BD27" s="35" t="str">
        <f ca="1">IFERROR(__xludf.DUMMYFUNCTION("""COMPUTED_VALUE"""),"")</f>
        <v/>
      </c>
      <c r="BE27" s="35"/>
      <c r="BF27" s="43" t="str">
        <f ca="1">IFERROR(__xludf.DUMMYFUNCTION("""COMPUTED_VALUE"""),"")</f>
        <v/>
      </c>
      <c r="BG27" s="35">
        <f ca="1">IFERROR(__xludf.DUMMYFUNCTION("""COMPUTED_VALUE"""),10)</f>
        <v>10</v>
      </c>
      <c r="BH27" s="35">
        <f ca="1">IFERROR(__xludf.DUMMYFUNCTION("""COMPUTED_VALUE"""),10)</f>
        <v>10</v>
      </c>
      <c r="BI27" s="44" t="e">
        <f t="shared" ref="BI27:BW27" si="88">IF(AC27=0,"",AC27*$AS27*(AT27/10))</f>
        <v>#VALUE!</v>
      </c>
      <c r="BJ27" s="25" t="e">
        <f t="shared" si="88"/>
        <v>#VALUE!</v>
      </c>
      <c r="BK27" s="25" t="e">
        <f t="shared" si="88"/>
        <v>#VALUE!</v>
      </c>
      <c r="BL27" s="25" t="e">
        <f t="shared" si="88"/>
        <v>#VALUE!</v>
      </c>
      <c r="BM27" s="25" t="e">
        <f t="shared" si="88"/>
        <v>#VALUE!</v>
      </c>
      <c r="BN27" s="25" t="e">
        <f t="shared" si="88"/>
        <v>#VALUE!</v>
      </c>
      <c r="BO27" s="25" t="e">
        <f t="shared" si="88"/>
        <v>#VALUE!</v>
      </c>
      <c r="BP27" s="25" t="e">
        <f t="shared" si="88"/>
        <v>#VALUE!</v>
      </c>
      <c r="BQ27" s="37" t="e">
        <f t="shared" ca="1" si="88"/>
        <v>#VALUE!</v>
      </c>
      <c r="BR27" s="37" t="e">
        <f t="shared" ca="1" si="88"/>
        <v>#VALUE!</v>
      </c>
      <c r="BS27" s="37" t="e">
        <f t="shared" si="88"/>
        <v>#VALUE!</v>
      </c>
      <c r="BT27" s="37" t="e">
        <f t="shared" si="88"/>
        <v>#VALUE!</v>
      </c>
      <c r="BU27" s="37" t="e">
        <f t="shared" si="88"/>
        <v>#VALUE!</v>
      </c>
      <c r="BV27" s="37" t="str">
        <f t="shared" si="88"/>
        <v/>
      </c>
      <c r="BW27" s="37" t="str">
        <f t="shared" si="88"/>
        <v/>
      </c>
      <c r="BX27" s="38" t="e">
        <f t="shared" si="9"/>
        <v>#VALUE!</v>
      </c>
      <c r="BY27" s="39" t="str">
        <f t="shared" ref="BY27:CH27" si="89">IF(M27="x","1","")</f>
        <v/>
      </c>
      <c r="BZ27" s="40" t="str">
        <f t="shared" si="89"/>
        <v/>
      </c>
      <c r="CA27" s="40" t="str">
        <f t="shared" si="89"/>
        <v/>
      </c>
      <c r="CB27" s="40" t="str">
        <f t="shared" si="89"/>
        <v/>
      </c>
      <c r="CC27" s="40" t="str">
        <f t="shared" si="89"/>
        <v/>
      </c>
      <c r="CD27" s="40" t="str">
        <f t="shared" si="89"/>
        <v/>
      </c>
      <c r="CE27" s="40" t="str">
        <f t="shared" si="89"/>
        <v/>
      </c>
      <c r="CF27" s="40" t="str">
        <f t="shared" si="89"/>
        <v/>
      </c>
      <c r="CG27" s="40" t="str">
        <f t="shared" ca="1" si="89"/>
        <v/>
      </c>
      <c r="CH27" s="41" t="str">
        <f t="shared" ca="1" si="89"/>
        <v>1</v>
      </c>
      <c r="CI27" s="40"/>
      <c r="CJ27" s="40"/>
      <c r="CK27" s="40"/>
      <c r="CL27" s="40"/>
      <c r="CM27" s="40"/>
    </row>
    <row r="28" spans="1:91" ht="16.5" customHeight="1" x14ac:dyDescent="0.2">
      <c r="A28" s="23" t="str">
        <f ca="1">IFERROR(__xludf.DUMMYFUNCTION("""COMPUTED_VALUE"""),"P82")</f>
        <v>P82</v>
      </c>
      <c r="B28" s="23" t="str">
        <f ca="1">IFERROR(__xludf.DUMMYFUNCTION("""COMPUTED_VALUE"""),"Oseir Figueiredo")</f>
        <v>Oseir Figueiredo</v>
      </c>
      <c r="C28" s="23" t="s">
        <v>91</v>
      </c>
      <c r="D28" s="24">
        <f ca="1">IFERROR(__xludf.DUMMYFUNCTION("""COMPUTED_VALUE"""),45701)</f>
        <v>45701</v>
      </c>
      <c r="E28" s="23" t="s">
        <v>94</v>
      </c>
      <c r="F28" s="23">
        <f ca="1">IFERROR(__xludf.DUMMYFUNCTION("""COMPUTED_VALUE"""),4)</f>
        <v>4</v>
      </c>
      <c r="G28" s="23">
        <f ca="1">IFERROR(__xludf.DUMMYFUNCTION("""COMPUTED_VALUE"""),405)</f>
        <v>405</v>
      </c>
      <c r="H28" s="23">
        <f t="shared" ca="1" si="26"/>
        <v>1.62</v>
      </c>
      <c r="I28" s="25">
        <f t="shared" ca="1" si="65"/>
        <v>200</v>
      </c>
      <c r="J28" s="26">
        <f ca="1">IFERROR(__xludf.DUMMYFUNCTION("""COMPUTED_VALUE"""),50)</f>
        <v>50</v>
      </c>
      <c r="K28" s="27" t="b">
        <v>0</v>
      </c>
      <c r="L28" s="28">
        <f t="shared" ca="1" si="3"/>
        <v>100</v>
      </c>
      <c r="M28" s="29"/>
      <c r="N28" s="23"/>
      <c r="O28" s="23"/>
      <c r="P28" s="23"/>
      <c r="Q28" s="23"/>
      <c r="R28" s="23"/>
      <c r="S28" s="23"/>
      <c r="T28" s="23"/>
      <c r="U28" s="23" t="str">
        <f ca="1">IFERROR(__xludf.DUMMYFUNCTION("""COMPUTED_VALUE"""),"x")</f>
        <v>x</v>
      </c>
      <c r="V28" s="23" t="str">
        <f ca="1">IFERROR(__xludf.DUMMYFUNCTION("""COMPUTED_VALUE"""),"x")</f>
        <v>x</v>
      </c>
      <c r="W28" s="23"/>
      <c r="X28" s="30"/>
      <c r="Y28" s="30"/>
      <c r="Z28" s="23" t="s">
        <v>91</v>
      </c>
      <c r="AA28" s="23" t="s">
        <v>91</v>
      </c>
      <c r="AB28" s="30">
        <f t="shared" ca="1" si="4"/>
        <v>2</v>
      </c>
      <c r="AC28" s="31" t="e">
        <f t="shared" ref="AC28:AQ28" si="90">IF(M28="x",M$1000*1,"")*BY28</f>
        <v>#VALUE!</v>
      </c>
      <c r="AD28" s="31" t="e">
        <f t="shared" si="90"/>
        <v>#VALUE!</v>
      </c>
      <c r="AE28" s="31" t="e">
        <f t="shared" si="90"/>
        <v>#VALUE!</v>
      </c>
      <c r="AF28" s="31" t="e">
        <f t="shared" si="90"/>
        <v>#VALUE!</v>
      </c>
      <c r="AG28" s="31" t="e">
        <f t="shared" si="90"/>
        <v>#VALUE!</v>
      </c>
      <c r="AH28" s="31" t="e">
        <f t="shared" si="90"/>
        <v>#VALUE!</v>
      </c>
      <c r="AI28" s="31" t="e">
        <f t="shared" si="90"/>
        <v>#VALUE!</v>
      </c>
      <c r="AJ28" s="31" t="e">
        <f t="shared" si="90"/>
        <v>#VALUE!</v>
      </c>
      <c r="AK28" s="31">
        <f t="shared" ca="1" si="90"/>
        <v>1</v>
      </c>
      <c r="AL28" s="31">
        <f t="shared" ca="1" si="90"/>
        <v>1</v>
      </c>
      <c r="AM28" s="31" t="e">
        <f t="shared" si="90"/>
        <v>#VALUE!</v>
      </c>
      <c r="AN28" s="31" t="e">
        <f t="shared" si="90"/>
        <v>#VALUE!</v>
      </c>
      <c r="AO28" s="31" t="e">
        <f t="shared" si="90"/>
        <v>#VALUE!</v>
      </c>
      <c r="AP28" s="31">
        <f t="shared" si="90"/>
        <v>0</v>
      </c>
      <c r="AQ28" s="31">
        <f t="shared" si="90"/>
        <v>0</v>
      </c>
      <c r="AR28" s="23" t="e">
        <f t="shared" si="6"/>
        <v>#VALUE!</v>
      </c>
      <c r="AS28" s="32" t="str">
        <f t="shared" ca="1" si="7"/>
        <v/>
      </c>
      <c r="AT28" s="33" t="str">
        <f ca="1">IFERROR(__xludf.DUMMYFUNCTION("""COMPUTED_VALUE"""),"")</f>
        <v/>
      </c>
      <c r="AU28" s="34" t="str">
        <f ca="1">IFERROR(__xludf.DUMMYFUNCTION("""COMPUTED_VALUE"""),"")</f>
        <v/>
      </c>
      <c r="AV28" s="34" t="str">
        <f ca="1">IFERROR(__xludf.DUMMYFUNCTION("""COMPUTED_VALUE"""),"")</f>
        <v/>
      </c>
      <c r="AW28" s="35" t="str">
        <f ca="1">IFERROR(__xludf.DUMMYFUNCTION("""COMPUTED_VALUE"""),"")</f>
        <v/>
      </c>
      <c r="AX28" s="34" t="str">
        <f ca="1">IFERROR(__xludf.DUMMYFUNCTION("""COMPUTED_VALUE"""),"")</f>
        <v/>
      </c>
      <c r="AY28" s="34" t="str">
        <f ca="1">IFERROR(__xludf.DUMMYFUNCTION("""COMPUTED_VALUE"""),"")</f>
        <v/>
      </c>
      <c r="AZ28" s="34" t="str">
        <f ca="1">IFERROR(__xludf.DUMMYFUNCTION("""COMPUTED_VALUE"""),"")</f>
        <v/>
      </c>
      <c r="BA28" s="34" t="str">
        <f ca="1">IFERROR(__xludf.DUMMYFUNCTION("""COMPUTED_VALUE"""),"")</f>
        <v/>
      </c>
      <c r="BB28" s="35">
        <f ca="1">IFERROR(__xludf.DUMMYFUNCTION("""COMPUTED_VALUE"""),10)</f>
        <v>10</v>
      </c>
      <c r="BC28" s="35">
        <f ca="1">IFERROR(__xludf.DUMMYFUNCTION("""COMPUTED_VALUE"""),10)</f>
        <v>10</v>
      </c>
      <c r="BD28" s="35" t="str">
        <f ca="1">IFERROR(__xludf.DUMMYFUNCTION("""COMPUTED_VALUE"""),"")</f>
        <v/>
      </c>
      <c r="BE28" s="35"/>
      <c r="BF28" s="43" t="str">
        <f ca="1">IFERROR(__xludf.DUMMYFUNCTION("""COMPUTED_VALUE"""),"")</f>
        <v/>
      </c>
      <c r="BG28" s="35">
        <f ca="1">IFERROR(__xludf.DUMMYFUNCTION("""COMPUTED_VALUE"""),10)</f>
        <v>10</v>
      </c>
      <c r="BH28" s="35">
        <f ca="1">IFERROR(__xludf.DUMMYFUNCTION("""COMPUTED_VALUE"""),10)</f>
        <v>10</v>
      </c>
      <c r="BI28" s="44" t="e">
        <f t="shared" ref="BI28:BW28" si="91">IF(AC28=0,"",AC28*$AS28*(AT28/10))</f>
        <v>#VALUE!</v>
      </c>
      <c r="BJ28" s="25" t="e">
        <f t="shared" si="91"/>
        <v>#VALUE!</v>
      </c>
      <c r="BK28" s="25" t="e">
        <f t="shared" si="91"/>
        <v>#VALUE!</v>
      </c>
      <c r="BL28" s="25" t="e">
        <f t="shared" si="91"/>
        <v>#VALUE!</v>
      </c>
      <c r="BM28" s="25" t="e">
        <f t="shared" si="91"/>
        <v>#VALUE!</v>
      </c>
      <c r="BN28" s="25" t="e">
        <f t="shared" si="91"/>
        <v>#VALUE!</v>
      </c>
      <c r="BO28" s="25" t="e">
        <f t="shared" si="91"/>
        <v>#VALUE!</v>
      </c>
      <c r="BP28" s="25" t="e">
        <f t="shared" si="91"/>
        <v>#VALUE!</v>
      </c>
      <c r="BQ28" s="37" t="e">
        <f t="shared" ca="1" si="91"/>
        <v>#VALUE!</v>
      </c>
      <c r="BR28" s="37" t="e">
        <f t="shared" ca="1" si="91"/>
        <v>#VALUE!</v>
      </c>
      <c r="BS28" s="37" t="e">
        <f t="shared" si="91"/>
        <v>#VALUE!</v>
      </c>
      <c r="BT28" s="37" t="e">
        <f t="shared" si="91"/>
        <v>#VALUE!</v>
      </c>
      <c r="BU28" s="37" t="e">
        <f t="shared" si="91"/>
        <v>#VALUE!</v>
      </c>
      <c r="BV28" s="37" t="str">
        <f t="shared" si="91"/>
        <v/>
      </c>
      <c r="BW28" s="37" t="str">
        <f t="shared" si="91"/>
        <v/>
      </c>
      <c r="BX28" s="38" t="e">
        <f t="shared" si="9"/>
        <v>#VALUE!</v>
      </c>
      <c r="BY28" s="39" t="str">
        <f t="shared" ref="BY28:CH28" si="92">IF(M28="x","1","")</f>
        <v/>
      </c>
      <c r="BZ28" s="40" t="str">
        <f t="shared" si="92"/>
        <v/>
      </c>
      <c r="CA28" s="40" t="str">
        <f t="shared" si="92"/>
        <v/>
      </c>
      <c r="CB28" s="40" t="str">
        <f t="shared" si="92"/>
        <v/>
      </c>
      <c r="CC28" s="40" t="str">
        <f t="shared" si="92"/>
        <v/>
      </c>
      <c r="CD28" s="40" t="str">
        <f t="shared" si="92"/>
        <v/>
      </c>
      <c r="CE28" s="40" t="str">
        <f t="shared" si="92"/>
        <v/>
      </c>
      <c r="CF28" s="40" t="str">
        <f t="shared" si="92"/>
        <v/>
      </c>
      <c r="CG28" s="40" t="str">
        <f t="shared" ca="1" si="92"/>
        <v>1</v>
      </c>
      <c r="CH28" s="41" t="str">
        <f t="shared" ca="1" si="92"/>
        <v>1</v>
      </c>
      <c r="CI28" s="40"/>
      <c r="CJ28" s="40"/>
      <c r="CK28" s="40"/>
      <c r="CL28" s="40"/>
      <c r="CM28" s="40"/>
    </row>
    <row r="29" spans="1:91" ht="16.5" customHeight="1" x14ac:dyDescent="0.2">
      <c r="A29" s="23" t="str">
        <f ca="1">IFERROR(__xludf.DUMMYFUNCTION("""COMPUTED_VALUE"""),"P378-II")</f>
        <v>P378-II</v>
      </c>
      <c r="B29" s="23" t="str">
        <f ca="1">IFERROR(__xludf.DUMMYFUNCTION("""COMPUTED_VALUE"""),"Rogério Cezer")</f>
        <v>Rogério Cezer</v>
      </c>
      <c r="C29" s="23"/>
      <c r="D29" s="24">
        <f ca="1">IFERROR(__xludf.DUMMYFUNCTION("""COMPUTED_VALUE"""),45641)</f>
        <v>45641</v>
      </c>
      <c r="E29" s="23" t="str">
        <f ca="1">IF(ISBLANK(D29),"",TEXT(D29,"MMMM"))</f>
        <v>dezembro</v>
      </c>
      <c r="F29" s="23"/>
      <c r="G29" s="23"/>
      <c r="H29" s="23" t="str">
        <f t="shared" si="26"/>
        <v/>
      </c>
      <c r="I29" s="25" t="str">
        <f t="shared" si="65"/>
        <v/>
      </c>
      <c r="J29" s="26">
        <f ca="1">IFERROR(__xludf.DUMMYFUNCTION("""COMPUTED_VALUE"""),63)</f>
        <v>63</v>
      </c>
      <c r="K29" s="27" t="b">
        <v>0</v>
      </c>
      <c r="L29" s="28" t="str">
        <f t="shared" si="3"/>
        <v>PENDENTE</v>
      </c>
      <c r="M29" s="29" t="str">
        <f ca="1">IFERROR(__xludf.DUMMYFUNCTION("""COMPUTED_VALUE"""),"x")</f>
        <v>x</v>
      </c>
      <c r="N29" s="23"/>
      <c r="O29" s="23" t="str">
        <f ca="1">IFERROR(__xludf.DUMMYFUNCTION("""COMPUTED_VALUE"""),"x")</f>
        <v>x</v>
      </c>
      <c r="P29" s="23"/>
      <c r="Q29" s="23" t="str">
        <f ca="1">IFERROR(__xludf.DUMMYFUNCTION("""COMPUTED_VALUE"""),"x")</f>
        <v>x</v>
      </c>
      <c r="R29" s="23" t="str">
        <f ca="1">IFERROR(__xludf.DUMMYFUNCTION("""COMPUTED_VALUE"""),"x")</f>
        <v>x</v>
      </c>
      <c r="S29" s="23" t="str">
        <f ca="1">IFERROR(__xludf.DUMMYFUNCTION("""COMPUTED_VALUE"""),"x")</f>
        <v>x</v>
      </c>
      <c r="T29" s="23" t="str">
        <f ca="1">IFERROR(__xludf.DUMMYFUNCTION("""COMPUTED_VALUE"""),"x")</f>
        <v>x</v>
      </c>
      <c r="U29" s="23" t="str">
        <f ca="1">IFERROR(__xludf.DUMMYFUNCTION("""COMPUTED_VALUE"""),"x")</f>
        <v>x</v>
      </c>
      <c r="V29" s="23"/>
      <c r="W29" s="23"/>
      <c r="X29" s="30"/>
      <c r="Y29" s="30"/>
      <c r="Z29" s="23" t="s">
        <v>91</v>
      </c>
      <c r="AA29" s="23" t="s">
        <v>91</v>
      </c>
      <c r="AB29" s="30">
        <f t="shared" ca="1" si="4"/>
        <v>7</v>
      </c>
      <c r="AC29" s="31">
        <f t="shared" ref="AC29:AQ29" ca="1" si="93">IF(M29="x",M$1000*1,"")*BY29</f>
        <v>1.2</v>
      </c>
      <c r="AD29" s="31" t="e">
        <f t="shared" si="93"/>
        <v>#VALUE!</v>
      </c>
      <c r="AE29" s="31">
        <f t="shared" ca="1" si="93"/>
        <v>1</v>
      </c>
      <c r="AF29" s="31" t="e">
        <f t="shared" si="93"/>
        <v>#VALUE!</v>
      </c>
      <c r="AG29" s="31">
        <f t="shared" ca="1" si="93"/>
        <v>1</v>
      </c>
      <c r="AH29" s="31">
        <f t="shared" ca="1" si="93"/>
        <v>1</v>
      </c>
      <c r="AI29" s="31">
        <f t="shared" ca="1" si="93"/>
        <v>1.1000000000000001</v>
      </c>
      <c r="AJ29" s="31">
        <f t="shared" ca="1" si="93"/>
        <v>1</v>
      </c>
      <c r="AK29" s="31">
        <f t="shared" ca="1" si="93"/>
        <v>1</v>
      </c>
      <c r="AL29" s="31" t="e">
        <f t="shared" si="93"/>
        <v>#VALUE!</v>
      </c>
      <c r="AM29" s="31" t="e">
        <f t="shared" si="93"/>
        <v>#VALUE!</v>
      </c>
      <c r="AN29" s="31" t="e">
        <f t="shared" si="93"/>
        <v>#VALUE!</v>
      </c>
      <c r="AO29" s="31" t="e">
        <f t="shared" si="93"/>
        <v>#VALUE!</v>
      </c>
      <c r="AP29" s="31">
        <f t="shared" si="93"/>
        <v>0</v>
      </c>
      <c r="AQ29" s="31">
        <f t="shared" si="93"/>
        <v>0</v>
      </c>
      <c r="AR29" s="23" t="e">
        <f t="shared" ca="1" si="6"/>
        <v>#VALUE!</v>
      </c>
      <c r="AS29" s="32" t="str">
        <f t="shared" ca="1" si="7"/>
        <v/>
      </c>
      <c r="AT29" s="33">
        <f ca="1">IFERROR(__xludf.DUMMYFUNCTION("""COMPUTED_VALUE"""),9.66666666666666)</f>
        <v>9.6666666666666607</v>
      </c>
      <c r="AU29" s="34">
        <f ca="1">IFERROR(__xludf.DUMMYFUNCTION("""COMPUTED_VALUE"""),9.5)</f>
        <v>9.5</v>
      </c>
      <c r="AV29" s="34">
        <f ca="1">IFERROR(__xludf.DUMMYFUNCTION("""COMPUTED_VALUE"""),9.5)</f>
        <v>9.5</v>
      </c>
      <c r="AW29" s="35">
        <f ca="1">IFERROR(__xludf.DUMMYFUNCTION("""COMPUTED_VALUE"""),10)</f>
        <v>10</v>
      </c>
      <c r="AX29" s="34">
        <f ca="1">IFERROR(__xludf.DUMMYFUNCTION("""COMPUTED_VALUE"""),9.25)</f>
        <v>9.25</v>
      </c>
      <c r="AY29" s="34">
        <f ca="1">IFERROR(__xludf.DUMMYFUNCTION("""COMPUTED_VALUE"""),9.66666666666666)</f>
        <v>9.6666666666666607</v>
      </c>
      <c r="AZ29" s="34">
        <f ca="1">IFERROR(__xludf.DUMMYFUNCTION("""COMPUTED_VALUE"""),9.66666666666666)</f>
        <v>9.6666666666666607</v>
      </c>
      <c r="BA29" s="34">
        <f ca="1">IFERROR(__xludf.DUMMYFUNCTION("""COMPUTED_VALUE"""),8.5)</f>
        <v>8.5</v>
      </c>
      <c r="BB29" s="35">
        <f ca="1">IFERROR(__xludf.DUMMYFUNCTION("""COMPUTED_VALUE"""),9.2)</f>
        <v>9.1999999999999993</v>
      </c>
      <c r="BC29" s="35">
        <f ca="1">IFERROR(__xludf.DUMMYFUNCTION("""COMPUTED_VALUE"""),10)</f>
        <v>10</v>
      </c>
      <c r="BD29" s="35" t="str">
        <f ca="1">IFERROR(__xludf.DUMMYFUNCTION("""COMPUTED_VALUE"""),"")</f>
        <v/>
      </c>
      <c r="BE29" s="35"/>
      <c r="BF29" s="43" t="str">
        <f ca="1">IFERROR(__xludf.DUMMYFUNCTION("""COMPUTED_VALUE"""),"")</f>
        <v/>
      </c>
      <c r="BG29" s="35">
        <f ca="1">IFERROR(__xludf.DUMMYFUNCTION("""COMPUTED_VALUE"""),9.33333333333333)</f>
        <v>9.3333333333333304</v>
      </c>
      <c r="BH29" s="35">
        <f ca="1">IFERROR(__xludf.DUMMYFUNCTION("""COMPUTED_VALUE"""),9.14285714285714)</f>
        <v>9.1428571428571406</v>
      </c>
      <c r="BI29" s="44" t="e">
        <f t="shared" ref="BI29:BW29" ca="1" si="94">IF(AC29=0,"",AC29*$AS29*(AT29/10))</f>
        <v>#VALUE!</v>
      </c>
      <c r="BJ29" s="25" t="e">
        <f t="shared" si="94"/>
        <v>#VALUE!</v>
      </c>
      <c r="BK29" s="25" t="e">
        <f t="shared" ca="1" si="94"/>
        <v>#VALUE!</v>
      </c>
      <c r="BL29" s="25" t="e">
        <f t="shared" si="94"/>
        <v>#VALUE!</v>
      </c>
      <c r="BM29" s="25" t="e">
        <f t="shared" ca="1" si="94"/>
        <v>#VALUE!</v>
      </c>
      <c r="BN29" s="25" t="e">
        <f t="shared" ca="1" si="94"/>
        <v>#VALUE!</v>
      </c>
      <c r="BO29" s="25" t="e">
        <f t="shared" ca="1" si="94"/>
        <v>#VALUE!</v>
      </c>
      <c r="BP29" s="25" t="e">
        <f t="shared" ca="1" si="94"/>
        <v>#VALUE!</v>
      </c>
      <c r="BQ29" s="37" t="e">
        <f t="shared" ca="1" si="94"/>
        <v>#VALUE!</v>
      </c>
      <c r="BR29" s="37" t="e">
        <f t="shared" si="94"/>
        <v>#VALUE!</v>
      </c>
      <c r="BS29" s="37" t="e">
        <f t="shared" si="94"/>
        <v>#VALUE!</v>
      </c>
      <c r="BT29" s="37" t="e">
        <f t="shared" si="94"/>
        <v>#VALUE!</v>
      </c>
      <c r="BU29" s="37" t="e">
        <f t="shared" si="94"/>
        <v>#VALUE!</v>
      </c>
      <c r="BV29" s="37" t="str">
        <f t="shared" si="94"/>
        <v/>
      </c>
      <c r="BW29" s="37" t="str">
        <f t="shared" si="94"/>
        <v/>
      </c>
      <c r="BX29" s="38" t="e">
        <f t="shared" ca="1" si="9"/>
        <v>#VALUE!</v>
      </c>
      <c r="BY29" s="39" t="str">
        <f t="shared" ref="BY29:CH29" ca="1" si="95">IF(M29="x","1","")</f>
        <v>1</v>
      </c>
      <c r="BZ29" s="40" t="str">
        <f t="shared" si="95"/>
        <v/>
      </c>
      <c r="CA29" s="40" t="str">
        <f t="shared" ca="1" si="95"/>
        <v>1</v>
      </c>
      <c r="CB29" s="40" t="str">
        <f t="shared" si="95"/>
        <v/>
      </c>
      <c r="CC29" s="40" t="str">
        <f t="shared" ca="1" si="95"/>
        <v>1</v>
      </c>
      <c r="CD29" s="40" t="str">
        <f t="shared" ca="1" si="95"/>
        <v>1</v>
      </c>
      <c r="CE29" s="40" t="str">
        <f t="shared" ca="1" si="95"/>
        <v>1</v>
      </c>
      <c r="CF29" s="40" t="str">
        <f t="shared" ca="1" si="95"/>
        <v>1</v>
      </c>
      <c r="CG29" s="40" t="str">
        <f t="shared" ca="1" si="95"/>
        <v>1</v>
      </c>
      <c r="CH29" s="41" t="str">
        <f t="shared" si="95"/>
        <v/>
      </c>
      <c r="CI29" s="40"/>
      <c r="CJ29" s="40"/>
      <c r="CK29" s="40"/>
      <c r="CL29" s="40"/>
      <c r="CM29" s="40"/>
    </row>
    <row r="30" spans="1:91" ht="16.5" customHeight="1" x14ac:dyDescent="0.2">
      <c r="A30" s="23" t="str">
        <f ca="1">IFERROR(__xludf.DUMMYFUNCTION("""COMPUTED_VALUE"""),"P740")</f>
        <v>P740</v>
      </c>
      <c r="B30" s="23" t="str">
        <f ca="1">IFERROR(__xludf.DUMMYFUNCTION("""COMPUTED_VALUE"""),"Barrigão III")</f>
        <v>Barrigão III</v>
      </c>
      <c r="C30" s="23" t="s">
        <v>91</v>
      </c>
      <c r="D30" s="24">
        <f ca="1">IFERROR(__xludf.DUMMYFUNCTION("""COMPUTED_VALUE"""),45702)</f>
        <v>45702</v>
      </c>
      <c r="E30" s="23"/>
      <c r="F30" s="23">
        <f ca="1">IFERROR(__xludf.DUMMYFUNCTION("""COMPUTED_VALUE"""),22)</f>
        <v>22</v>
      </c>
      <c r="G30" s="23">
        <f ca="1">IFERROR(__xludf.DUMMYFUNCTION("""COMPUTED_VALUE"""),600)</f>
        <v>600</v>
      </c>
      <c r="H30" s="23"/>
      <c r="I30" s="25"/>
      <c r="J30" s="26">
        <f ca="1">IFERROR(__xludf.DUMMYFUNCTION("""COMPUTED_VALUE"""),96.7777777777777)</f>
        <v>96.7777777777777</v>
      </c>
      <c r="K30" s="27" t="b">
        <v>1</v>
      </c>
      <c r="L30" s="28">
        <f t="shared" si="3"/>
        <v>0</v>
      </c>
      <c r="M30" s="29"/>
      <c r="N30" s="23"/>
      <c r="O30" s="23" t="str">
        <f ca="1">IFERROR(__xludf.DUMMYFUNCTION("""COMPUTED_VALUE"""),"x")</f>
        <v>x</v>
      </c>
      <c r="P30" s="23" t="str">
        <f ca="1">IFERROR(__xludf.DUMMYFUNCTION("""COMPUTED_VALUE"""),"x")</f>
        <v>x</v>
      </c>
      <c r="Q30" s="23"/>
      <c r="R30" s="23"/>
      <c r="S30" s="23"/>
      <c r="T30" s="23" t="str">
        <f ca="1">IFERROR(__xludf.DUMMYFUNCTION("""COMPUTED_VALUE"""),"x")</f>
        <v>x</v>
      </c>
      <c r="U30" s="23"/>
      <c r="V30" s="23"/>
      <c r="W30" s="23"/>
      <c r="X30" s="30"/>
      <c r="Y30" s="30"/>
      <c r="Z30" s="23" t="s">
        <v>91</v>
      </c>
      <c r="AA30" s="23" t="s">
        <v>91</v>
      </c>
      <c r="AB30" s="30">
        <f t="shared" ca="1" si="4"/>
        <v>3</v>
      </c>
      <c r="AC30" s="31" t="e">
        <f t="shared" ref="AC30:AQ30" si="96">IF(M30="x",M$1000*1,"")*BY30</f>
        <v>#VALUE!</v>
      </c>
      <c r="AD30" s="31" t="e">
        <f t="shared" si="96"/>
        <v>#VALUE!</v>
      </c>
      <c r="AE30" s="31">
        <f t="shared" ca="1" si="96"/>
        <v>1</v>
      </c>
      <c r="AF30" s="31">
        <f t="shared" ca="1" si="96"/>
        <v>1.2</v>
      </c>
      <c r="AG30" s="31" t="e">
        <f t="shared" si="96"/>
        <v>#VALUE!</v>
      </c>
      <c r="AH30" s="31" t="e">
        <f t="shared" si="96"/>
        <v>#VALUE!</v>
      </c>
      <c r="AI30" s="31" t="e">
        <f t="shared" si="96"/>
        <v>#VALUE!</v>
      </c>
      <c r="AJ30" s="31">
        <f t="shared" ca="1" si="96"/>
        <v>1</v>
      </c>
      <c r="AK30" s="31" t="e">
        <f t="shared" si="96"/>
        <v>#VALUE!</v>
      </c>
      <c r="AL30" s="31" t="e">
        <f t="shared" si="96"/>
        <v>#VALUE!</v>
      </c>
      <c r="AM30" s="31" t="e">
        <f t="shared" si="96"/>
        <v>#VALUE!</v>
      </c>
      <c r="AN30" s="31" t="e">
        <f t="shared" si="96"/>
        <v>#VALUE!</v>
      </c>
      <c r="AO30" s="31" t="e">
        <f t="shared" si="96"/>
        <v>#VALUE!</v>
      </c>
      <c r="AP30" s="31">
        <f t="shared" si="96"/>
        <v>0</v>
      </c>
      <c r="AQ30" s="31">
        <f t="shared" si="96"/>
        <v>0</v>
      </c>
      <c r="AR30" s="23" t="e">
        <f t="shared" si="6"/>
        <v>#VALUE!</v>
      </c>
      <c r="AS30" s="32" t="str">
        <f t="shared" si="7"/>
        <v/>
      </c>
      <c r="AT30" s="33" t="str">
        <f ca="1">IFERROR(__xludf.DUMMYFUNCTION("""COMPUTED_VALUE"""),"")</f>
        <v/>
      </c>
      <c r="AU30" s="34">
        <f ca="1">IFERROR(__xludf.DUMMYFUNCTION("""COMPUTED_VALUE"""),10)</f>
        <v>10</v>
      </c>
      <c r="AV30" s="34">
        <f ca="1">IFERROR(__xludf.DUMMYFUNCTION("""COMPUTED_VALUE"""),10)</f>
        <v>10</v>
      </c>
      <c r="AW30" s="35">
        <f ca="1">IFERROR(__xludf.DUMMYFUNCTION("""COMPUTED_VALUE"""),10)</f>
        <v>10</v>
      </c>
      <c r="AX30" s="34">
        <f ca="1">IFERROR(__xludf.DUMMYFUNCTION("""COMPUTED_VALUE"""),10)</f>
        <v>10</v>
      </c>
      <c r="AY30" s="34" t="str">
        <f ca="1">IFERROR(__xludf.DUMMYFUNCTION("""COMPUTED_VALUE"""),"")</f>
        <v/>
      </c>
      <c r="AZ30" s="34" t="str">
        <f ca="1">IFERROR(__xludf.DUMMYFUNCTION("""COMPUTED_VALUE"""),"")</f>
        <v/>
      </c>
      <c r="BA30" s="34">
        <f ca="1">IFERROR(__xludf.DUMMYFUNCTION("""COMPUTED_VALUE"""),10)</f>
        <v>10</v>
      </c>
      <c r="BB30" s="35" t="str">
        <f ca="1">IFERROR(__xludf.DUMMYFUNCTION("""COMPUTED_VALUE"""),"")</f>
        <v/>
      </c>
      <c r="BC30" s="35" t="str">
        <f ca="1">IFERROR(__xludf.DUMMYFUNCTION("""COMPUTED_VALUE"""),"")</f>
        <v/>
      </c>
      <c r="BD30" s="35" t="str">
        <f ca="1">IFERROR(__xludf.DUMMYFUNCTION("""COMPUTED_VALUE"""),"")</f>
        <v/>
      </c>
      <c r="BE30" s="35"/>
      <c r="BF30" s="43" t="str">
        <f ca="1">IFERROR(__xludf.DUMMYFUNCTION("""COMPUTED_VALUE"""),"")</f>
        <v/>
      </c>
      <c r="BG30" s="35">
        <f ca="1">IFERROR(__xludf.DUMMYFUNCTION("""COMPUTED_VALUE"""),9.66666666666666)</f>
        <v>9.6666666666666607</v>
      </c>
      <c r="BH30" s="35">
        <f ca="1">IFERROR(__xludf.DUMMYFUNCTION("""COMPUTED_VALUE"""),10)</f>
        <v>10</v>
      </c>
      <c r="BI30" s="44"/>
      <c r="BJ30" s="25"/>
      <c r="BK30" s="25"/>
      <c r="BL30" s="25"/>
      <c r="BM30" s="25"/>
      <c r="BN30" s="25"/>
      <c r="BO30" s="25"/>
      <c r="BP30" s="25"/>
      <c r="BQ30" s="37" t="e">
        <f t="shared" ref="BQ30:BW30" si="97">IF(AK30=0,"",AK30*$AS30*(BB30/10))</f>
        <v>#VALUE!</v>
      </c>
      <c r="BR30" s="37" t="e">
        <f t="shared" si="97"/>
        <v>#VALUE!</v>
      </c>
      <c r="BS30" s="37" t="e">
        <f t="shared" si="97"/>
        <v>#VALUE!</v>
      </c>
      <c r="BT30" s="37" t="e">
        <f t="shared" si="97"/>
        <v>#VALUE!</v>
      </c>
      <c r="BU30" s="37" t="e">
        <f t="shared" si="97"/>
        <v>#VALUE!</v>
      </c>
      <c r="BV30" s="37" t="str">
        <f t="shared" si="97"/>
        <v/>
      </c>
      <c r="BW30" s="37" t="str">
        <f t="shared" si="97"/>
        <v/>
      </c>
      <c r="BX30" s="38" t="e">
        <f t="shared" si="9"/>
        <v>#VALUE!</v>
      </c>
      <c r="BY30" s="39" t="str">
        <f t="shared" ref="BY30:CH30" si="98">IF(M30="x","1","")</f>
        <v/>
      </c>
      <c r="BZ30" s="40" t="str">
        <f t="shared" si="98"/>
        <v/>
      </c>
      <c r="CA30" s="40" t="str">
        <f t="shared" ca="1" si="98"/>
        <v>1</v>
      </c>
      <c r="CB30" s="40" t="str">
        <f t="shared" ca="1" si="98"/>
        <v>1</v>
      </c>
      <c r="CC30" s="40" t="str">
        <f t="shared" si="98"/>
        <v/>
      </c>
      <c r="CD30" s="40" t="str">
        <f t="shared" si="98"/>
        <v/>
      </c>
      <c r="CE30" s="40" t="str">
        <f t="shared" si="98"/>
        <v/>
      </c>
      <c r="CF30" s="40" t="str">
        <f t="shared" ca="1" si="98"/>
        <v>1</v>
      </c>
      <c r="CG30" s="40" t="str">
        <f t="shared" si="98"/>
        <v/>
      </c>
      <c r="CH30" s="41" t="str">
        <f t="shared" si="98"/>
        <v/>
      </c>
      <c r="CI30" s="40"/>
      <c r="CJ30" s="40"/>
      <c r="CK30" s="40"/>
      <c r="CL30" s="40"/>
      <c r="CM30" s="40"/>
    </row>
    <row r="31" spans="1:91" ht="16.5" customHeight="1" x14ac:dyDescent="0.2">
      <c r="A31" s="23" t="str">
        <f ca="1">IFERROR(__xludf.DUMMYFUNCTION("""COMPUTED_VALUE"""),"P786")</f>
        <v>P786</v>
      </c>
      <c r="B31" s="23" t="str">
        <f ca="1">IFERROR(__xludf.DUMMYFUNCTION("""COMPUTED_VALUE"""),"Thais Miguel (Rodoforte)")</f>
        <v>Thais Miguel (Rodoforte)</v>
      </c>
      <c r="C31" s="23" t="s">
        <v>91</v>
      </c>
      <c r="D31" s="24">
        <f ca="1">IFERROR(__xludf.DUMMYFUNCTION("""COMPUTED_VALUE"""),45703)</f>
        <v>45703</v>
      </c>
      <c r="E31" s="23" t="str">
        <f t="shared" ref="E31:E37" ca="1" si="99">IF(ISBLANK(D31),"",TEXT(D31,"MMMM"))</f>
        <v>fevereiro</v>
      </c>
      <c r="F31" s="23">
        <f ca="1">IFERROR(__xludf.DUMMYFUNCTION("""COMPUTED_VALUE"""),112)</f>
        <v>112</v>
      </c>
      <c r="G31" s="23">
        <f ca="1">IFERROR(__xludf.DUMMYFUNCTION("""COMPUTED_VALUE"""),600)</f>
        <v>600</v>
      </c>
      <c r="H31" s="23">
        <f t="shared" ref="H31:H285" ca="1" si="100">IF(ISBLANK(G31),"",F31*G31/1000)</f>
        <v>67.2</v>
      </c>
      <c r="I31" s="25">
        <f t="shared" ref="I31:I285" ca="1" si="101">IF(ISBLANK(F31),"",IF(H31&lt;5,200,IF(H31&lt;10,300,IF(H31&lt;20,500,IF(H31&lt;30,750,IF(H31&lt;50,1000,IF(H31&lt;75,1500,IF(H31&gt;75,2000))))))))</f>
        <v>1500</v>
      </c>
      <c r="J31" s="26">
        <f ca="1">IFERROR(__xludf.DUMMYFUNCTION("""COMPUTED_VALUE"""),96.7777777777777)</f>
        <v>96.7777777777777</v>
      </c>
      <c r="K31" s="27" t="b">
        <v>0</v>
      </c>
      <c r="L31" s="28">
        <f t="shared" ca="1" si="3"/>
        <v>1451.6666666666654</v>
      </c>
      <c r="M31" s="29" t="str">
        <f ca="1">IFERROR(__xludf.DUMMYFUNCTION("""COMPUTED_VALUE"""),"x")</f>
        <v>x</v>
      </c>
      <c r="N31" s="23"/>
      <c r="O31" s="23"/>
      <c r="P31" s="23"/>
      <c r="Q31" s="23" t="str">
        <f ca="1">IFERROR(__xludf.DUMMYFUNCTION("""COMPUTED_VALUE"""),"x")</f>
        <v>x</v>
      </c>
      <c r="R31" s="23" t="str">
        <f ca="1">IFERROR(__xludf.DUMMYFUNCTION("""COMPUTED_VALUE"""),"x")</f>
        <v>x</v>
      </c>
      <c r="S31" s="23" t="str">
        <f ca="1">IFERROR(__xludf.DUMMYFUNCTION("""COMPUTED_VALUE"""),"x")</f>
        <v>x</v>
      </c>
      <c r="T31" s="23"/>
      <c r="U31" s="23"/>
      <c r="V31" s="23"/>
      <c r="W31" s="23"/>
      <c r="X31" s="30"/>
      <c r="Y31" s="30"/>
      <c r="Z31" s="23" t="s">
        <v>91</v>
      </c>
      <c r="AA31" s="23" t="s">
        <v>91</v>
      </c>
      <c r="AB31" s="30">
        <f t="shared" ca="1" si="4"/>
        <v>4</v>
      </c>
      <c r="AC31" s="31">
        <f t="shared" ref="AC31:AQ31" ca="1" si="102">IF(M31="x",M$1000*1,"")*BY31</f>
        <v>1.2</v>
      </c>
      <c r="AD31" s="31" t="e">
        <f t="shared" si="102"/>
        <v>#VALUE!</v>
      </c>
      <c r="AE31" s="31" t="e">
        <f t="shared" si="102"/>
        <v>#VALUE!</v>
      </c>
      <c r="AF31" s="31" t="e">
        <f t="shared" si="102"/>
        <v>#VALUE!</v>
      </c>
      <c r="AG31" s="31">
        <f t="shared" ca="1" si="102"/>
        <v>1</v>
      </c>
      <c r="AH31" s="31">
        <f t="shared" ca="1" si="102"/>
        <v>1</v>
      </c>
      <c r="AI31" s="31">
        <f t="shared" ca="1" si="102"/>
        <v>1.1000000000000001</v>
      </c>
      <c r="AJ31" s="31" t="e">
        <f t="shared" si="102"/>
        <v>#VALUE!</v>
      </c>
      <c r="AK31" s="31" t="e">
        <f t="shared" si="102"/>
        <v>#VALUE!</v>
      </c>
      <c r="AL31" s="31" t="e">
        <f t="shared" si="102"/>
        <v>#VALUE!</v>
      </c>
      <c r="AM31" s="31" t="e">
        <f t="shared" si="102"/>
        <v>#VALUE!</v>
      </c>
      <c r="AN31" s="31" t="e">
        <f t="shared" si="102"/>
        <v>#VALUE!</v>
      </c>
      <c r="AO31" s="31" t="e">
        <f t="shared" si="102"/>
        <v>#VALUE!</v>
      </c>
      <c r="AP31" s="31">
        <f t="shared" si="102"/>
        <v>0</v>
      </c>
      <c r="AQ31" s="31">
        <f t="shared" si="102"/>
        <v>0</v>
      </c>
      <c r="AR31" s="23" t="e">
        <f t="shared" ca="1" si="6"/>
        <v>#VALUE!</v>
      </c>
      <c r="AS31" s="32" t="str">
        <f t="shared" ca="1" si="7"/>
        <v/>
      </c>
      <c r="AT31" s="33">
        <f ca="1">IFERROR(__xludf.DUMMYFUNCTION("""COMPUTED_VALUE"""),9.33333333333333)</f>
        <v>9.3333333333333304</v>
      </c>
      <c r="AU31" s="34" t="str">
        <f ca="1">IFERROR(__xludf.DUMMYFUNCTION("""COMPUTED_VALUE"""),"")</f>
        <v/>
      </c>
      <c r="AV31" s="34" t="str">
        <f ca="1">IFERROR(__xludf.DUMMYFUNCTION("""COMPUTED_VALUE"""),"")</f>
        <v/>
      </c>
      <c r="AW31" s="35" t="str">
        <f ca="1">IFERROR(__xludf.DUMMYFUNCTION("""COMPUTED_VALUE"""),"")</f>
        <v/>
      </c>
      <c r="AX31" s="34">
        <f ca="1">IFERROR(__xludf.DUMMYFUNCTION("""COMPUTED_VALUE"""),9)</f>
        <v>9</v>
      </c>
      <c r="AY31" s="34">
        <f ca="1">IFERROR(__xludf.DUMMYFUNCTION("""COMPUTED_VALUE"""),7.33333333333333)</f>
        <v>7.3333333333333304</v>
      </c>
      <c r="AZ31" s="34">
        <f ca="1">IFERROR(__xludf.DUMMYFUNCTION("""COMPUTED_VALUE"""),9)</f>
        <v>9</v>
      </c>
      <c r="BA31" s="34" t="str">
        <f ca="1">IFERROR(__xludf.DUMMYFUNCTION("""COMPUTED_VALUE"""),"")</f>
        <v/>
      </c>
      <c r="BB31" s="35" t="str">
        <f ca="1">IFERROR(__xludf.DUMMYFUNCTION("""COMPUTED_VALUE"""),"")</f>
        <v/>
      </c>
      <c r="BC31" s="35" t="str">
        <f ca="1">IFERROR(__xludf.DUMMYFUNCTION("""COMPUTED_VALUE"""),"")</f>
        <v/>
      </c>
      <c r="BD31" s="35" t="str">
        <f ca="1">IFERROR(__xludf.DUMMYFUNCTION("""COMPUTED_VALUE"""),"")</f>
        <v/>
      </c>
      <c r="BE31" s="35"/>
      <c r="BF31" s="43" t="str">
        <f ca="1">IFERROR(__xludf.DUMMYFUNCTION("""COMPUTED_VALUE"""),"")</f>
        <v/>
      </c>
      <c r="BG31" s="35">
        <f ca="1">IFERROR(__xludf.DUMMYFUNCTION("""COMPUTED_VALUE"""),9.75)</f>
        <v>9.75</v>
      </c>
      <c r="BH31" s="35">
        <f ca="1">IFERROR(__xludf.DUMMYFUNCTION("""COMPUTED_VALUE"""),9.75)</f>
        <v>9.75</v>
      </c>
      <c r="BI31" s="44" t="e">
        <f t="shared" ref="BI31:BW31" ca="1" si="103">IF(AC31=0,"",AC31*$AS31*(AT31/10))</f>
        <v>#VALUE!</v>
      </c>
      <c r="BJ31" s="25" t="e">
        <f t="shared" si="103"/>
        <v>#VALUE!</v>
      </c>
      <c r="BK31" s="25" t="e">
        <f t="shared" si="103"/>
        <v>#VALUE!</v>
      </c>
      <c r="BL31" s="25" t="e">
        <f t="shared" si="103"/>
        <v>#VALUE!</v>
      </c>
      <c r="BM31" s="25" t="e">
        <f t="shared" ca="1" si="103"/>
        <v>#VALUE!</v>
      </c>
      <c r="BN31" s="25" t="e">
        <f t="shared" ca="1" si="103"/>
        <v>#VALUE!</v>
      </c>
      <c r="BO31" s="25" t="e">
        <f t="shared" ca="1" si="103"/>
        <v>#VALUE!</v>
      </c>
      <c r="BP31" s="25" t="e">
        <f t="shared" si="103"/>
        <v>#VALUE!</v>
      </c>
      <c r="BQ31" s="37" t="e">
        <f t="shared" si="103"/>
        <v>#VALUE!</v>
      </c>
      <c r="BR31" s="37" t="e">
        <f t="shared" si="103"/>
        <v>#VALUE!</v>
      </c>
      <c r="BS31" s="37" t="e">
        <f t="shared" si="103"/>
        <v>#VALUE!</v>
      </c>
      <c r="BT31" s="37" t="e">
        <f t="shared" si="103"/>
        <v>#VALUE!</v>
      </c>
      <c r="BU31" s="37" t="e">
        <f t="shared" si="103"/>
        <v>#VALUE!</v>
      </c>
      <c r="BV31" s="37" t="str">
        <f t="shared" si="103"/>
        <v/>
      </c>
      <c r="BW31" s="37" t="str">
        <f t="shared" si="103"/>
        <v/>
      </c>
      <c r="BX31" s="38" t="e">
        <f t="shared" ca="1" si="9"/>
        <v>#VALUE!</v>
      </c>
      <c r="BY31" s="39" t="str">
        <f t="shared" ref="BY31:CH31" ca="1" si="104">IF(M31="x","1","")</f>
        <v>1</v>
      </c>
      <c r="BZ31" s="40" t="str">
        <f t="shared" si="104"/>
        <v/>
      </c>
      <c r="CA31" s="40" t="str">
        <f t="shared" si="104"/>
        <v/>
      </c>
      <c r="CB31" s="40" t="str">
        <f t="shared" si="104"/>
        <v/>
      </c>
      <c r="CC31" s="40" t="str">
        <f t="shared" ca="1" si="104"/>
        <v>1</v>
      </c>
      <c r="CD31" s="40" t="str">
        <f t="shared" ca="1" si="104"/>
        <v>1</v>
      </c>
      <c r="CE31" s="40" t="str">
        <f t="shared" ca="1" si="104"/>
        <v>1</v>
      </c>
      <c r="CF31" s="40" t="str">
        <f t="shared" si="104"/>
        <v/>
      </c>
      <c r="CG31" s="40" t="str">
        <f t="shared" si="104"/>
        <v/>
      </c>
      <c r="CH31" s="41" t="str">
        <f t="shared" si="104"/>
        <v/>
      </c>
      <c r="CI31" s="40"/>
      <c r="CJ31" s="40"/>
      <c r="CK31" s="40"/>
      <c r="CL31" s="40"/>
      <c r="CM31" s="40"/>
    </row>
    <row r="32" spans="1:91" ht="16.5" customHeight="1" x14ac:dyDescent="0.2">
      <c r="A32" s="23" t="str">
        <f ca="1">IFERROR(__xludf.DUMMYFUNCTION("""COMPUTED_VALUE"""),"P787")</f>
        <v>P787</v>
      </c>
      <c r="B32" s="23" t="str">
        <f ca="1">IFERROR(__xludf.DUMMYFUNCTION("""COMPUTED_VALUE"""),"LOBA PRÉ-MOLDADOS")</f>
        <v>LOBA PRÉ-MOLDADOS</v>
      </c>
      <c r="C32" s="23" t="s">
        <v>91</v>
      </c>
      <c r="D32" s="24">
        <f ca="1">IFERROR(__xludf.DUMMYFUNCTION("""COMPUTED_VALUE"""),45706)</f>
        <v>45706</v>
      </c>
      <c r="E32" s="23" t="str">
        <f t="shared" ca="1" si="99"/>
        <v>fevereiro</v>
      </c>
      <c r="F32" s="23">
        <f ca="1">IFERROR(__xludf.DUMMYFUNCTION("""COMPUTED_VALUE"""),56)</f>
        <v>56</v>
      </c>
      <c r="G32" s="23">
        <f ca="1">IFERROR(__xludf.DUMMYFUNCTION("""COMPUTED_VALUE"""),530)</f>
        <v>530</v>
      </c>
      <c r="H32" s="23">
        <f t="shared" ca="1" si="100"/>
        <v>29.68</v>
      </c>
      <c r="I32" s="25">
        <f t="shared" ca="1" si="101"/>
        <v>750</v>
      </c>
      <c r="J32" s="26">
        <f ca="1">IFERROR(__xludf.DUMMYFUNCTION("""COMPUTED_VALUE"""),92.3888888888888)</f>
        <v>92.3888888888888</v>
      </c>
      <c r="K32" s="27" t="b">
        <v>0</v>
      </c>
      <c r="L32" s="28">
        <f t="shared" ca="1" si="3"/>
        <v>692.91666666666595</v>
      </c>
      <c r="M32" s="29"/>
      <c r="N32" s="23"/>
      <c r="O32" s="23" t="str">
        <f ca="1">IFERROR(__xludf.DUMMYFUNCTION("""COMPUTED_VALUE"""),"x")</f>
        <v>x</v>
      </c>
      <c r="P32" s="23" t="str">
        <f ca="1">IFERROR(__xludf.DUMMYFUNCTION("""COMPUTED_VALUE"""),"x")</f>
        <v>x</v>
      </c>
      <c r="Q32" s="23"/>
      <c r="R32" s="23"/>
      <c r="S32" s="23"/>
      <c r="T32" s="23" t="str">
        <f ca="1">IFERROR(__xludf.DUMMYFUNCTION("""COMPUTED_VALUE"""),"x")</f>
        <v>x</v>
      </c>
      <c r="U32" s="23"/>
      <c r="V32" s="23" t="str">
        <f ca="1">IFERROR(__xludf.DUMMYFUNCTION("""COMPUTED_VALUE"""),"x")</f>
        <v>x</v>
      </c>
      <c r="W32" s="23"/>
      <c r="X32" s="30"/>
      <c r="Y32" s="30"/>
      <c r="Z32" s="23" t="s">
        <v>91</v>
      </c>
      <c r="AA32" s="23" t="s">
        <v>91</v>
      </c>
      <c r="AB32" s="30">
        <f t="shared" ca="1" si="4"/>
        <v>4</v>
      </c>
      <c r="AC32" s="31" t="e">
        <f t="shared" ref="AC32:AQ32" si="105">IF(M32="x",M$1000*1,"")*BY32</f>
        <v>#VALUE!</v>
      </c>
      <c r="AD32" s="31" t="e">
        <f t="shared" si="105"/>
        <v>#VALUE!</v>
      </c>
      <c r="AE32" s="31">
        <f t="shared" ca="1" si="105"/>
        <v>1</v>
      </c>
      <c r="AF32" s="31">
        <f t="shared" ca="1" si="105"/>
        <v>1.2</v>
      </c>
      <c r="AG32" s="31" t="e">
        <f t="shared" si="105"/>
        <v>#VALUE!</v>
      </c>
      <c r="AH32" s="31" t="e">
        <f t="shared" si="105"/>
        <v>#VALUE!</v>
      </c>
      <c r="AI32" s="31" t="e">
        <f t="shared" si="105"/>
        <v>#VALUE!</v>
      </c>
      <c r="AJ32" s="31">
        <f t="shared" ca="1" si="105"/>
        <v>1</v>
      </c>
      <c r="AK32" s="31" t="e">
        <f t="shared" si="105"/>
        <v>#VALUE!</v>
      </c>
      <c r="AL32" s="31">
        <f t="shared" ca="1" si="105"/>
        <v>1</v>
      </c>
      <c r="AM32" s="31" t="e">
        <f t="shared" si="105"/>
        <v>#VALUE!</v>
      </c>
      <c r="AN32" s="31" t="e">
        <f t="shared" si="105"/>
        <v>#VALUE!</v>
      </c>
      <c r="AO32" s="31" t="e">
        <f t="shared" si="105"/>
        <v>#VALUE!</v>
      </c>
      <c r="AP32" s="31">
        <f t="shared" si="105"/>
        <v>0</v>
      </c>
      <c r="AQ32" s="31">
        <f t="shared" si="105"/>
        <v>0</v>
      </c>
      <c r="AR32" s="23" t="e">
        <f t="shared" si="6"/>
        <v>#VALUE!</v>
      </c>
      <c r="AS32" s="32" t="str">
        <f t="shared" ca="1" si="7"/>
        <v/>
      </c>
      <c r="AT32" s="33" t="str">
        <f ca="1">IFERROR(__xludf.DUMMYFUNCTION("""COMPUTED_VALUE"""),"")</f>
        <v/>
      </c>
      <c r="AU32" s="34">
        <f ca="1">IFERROR(__xludf.DUMMYFUNCTION("""COMPUTED_VALUE"""),10)</f>
        <v>10</v>
      </c>
      <c r="AV32" s="34">
        <f ca="1">IFERROR(__xludf.DUMMYFUNCTION("""COMPUTED_VALUE"""),10)</f>
        <v>10</v>
      </c>
      <c r="AW32" s="35">
        <f ca="1">IFERROR(__xludf.DUMMYFUNCTION("""COMPUTED_VALUE"""),10)</f>
        <v>10</v>
      </c>
      <c r="AX32" s="34">
        <f ca="1">IFERROR(__xludf.DUMMYFUNCTION("""COMPUTED_VALUE"""),10)</f>
        <v>10</v>
      </c>
      <c r="AY32" s="34" t="str">
        <f ca="1">IFERROR(__xludf.DUMMYFUNCTION("""COMPUTED_VALUE"""),"")</f>
        <v/>
      </c>
      <c r="AZ32" s="34" t="str">
        <f ca="1">IFERROR(__xludf.DUMMYFUNCTION("""COMPUTED_VALUE"""),"")</f>
        <v/>
      </c>
      <c r="BA32" s="34">
        <f ca="1">IFERROR(__xludf.DUMMYFUNCTION("""COMPUTED_VALUE"""),10)</f>
        <v>10</v>
      </c>
      <c r="BB32" s="35" t="str">
        <f ca="1">IFERROR(__xludf.DUMMYFUNCTION("""COMPUTED_VALUE"""),"")</f>
        <v/>
      </c>
      <c r="BC32" s="35">
        <f ca="1">IFERROR(__xludf.DUMMYFUNCTION("""COMPUTED_VALUE"""),10)</f>
        <v>10</v>
      </c>
      <c r="BD32" s="35" t="str">
        <f ca="1">IFERROR(__xludf.DUMMYFUNCTION("""COMPUTED_VALUE"""),"")</f>
        <v/>
      </c>
      <c r="BE32" s="35"/>
      <c r="BF32" s="43" t="str">
        <f ca="1">IFERROR(__xludf.DUMMYFUNCTION("""COMPUTED_VALUE"""),"")</f>
        <v/>
      </c>
      <c r="BG32" s="35">
        <f ca="1">IFERROR(__xludf.DUMMYFUNCTION("""COMPUTED_VALUE"""),10)</f>
        <v>10</v>
      </c>
      <c r="BH32" s="35">
        <f ca="1">IFERROR(__xludf.DUMMYFUNCTION("""COMPUTED_VALUE"""),10)</f>
        <v>10</v>
      </c>
      <c r="BI32" s="44" t="e">
        <f t="shared" ref="BI32:BW32" si="106">IF(AC32=0,"",AC32*$AS32*(AT32/10))</f>
        <v>#VALUE!</v>
      </c>
      <c r="BJ32" s="25" t="e">
        <f t="shared" si="106"/>
        <v>#VALUE!</v>
      </c>
      <c r="BK32" s="25" t="e">
        <f t="shared" ca="1" si="106"/>
        <v>#VALUE!</v>
      </c>
      <c r="BL32" s="25" t="e">
        <f t="shared" ca="1" si="106"/>
        <v>#VALUE!</v>
      </c>
      <c r="BM32" s="25" t="e">
        <f t="shared" si="106"/>
        <v>#VALUE!</v>
      </c>
      <c r="BN32" s="25" t="e">
        <f t="shared" si="106"/>
        <v>#VALUE!</v>
      </c>
      <c r="BO32" s="25" t="e">
        <f t="shared" si="106"/>
        <v>#VALUE!</v>
      </c>
      <c r="BP32" s="25" t="e">
        <f t="shared" ca="1" si="106"/>
        <v>#VALUE!</v>
      </c>
      <c r="BQ32" s="37" t="e">
        <f t="shared" si="106"/>
        <v>#VALUE!</v>
      </c>
      <c r="BR32" s="37" t="e">
        <f t="shared" ca="1" si="106"/>
        <v>#VALUE!</v>
      </c>
      <c r="BS32" s="37" t="e">
        <f t="shared" si="106"/>
        <v>#VALUE!</v>
      </c>
      <c r="BT32" s="37" t="e">
        <f t="shared" si="106"/>
        <v>#VALUE!</v>
      </c>
      <c r="BU32" s="37" t="e">
        <f t="shared" si="106"/>
        <v>#VALUE!</v>
      </c>
      <c r="BV32" s="37" t="str">
        <f t="shared" si="106"/>
        <v/>
      </c>
      <c r="BW32" s="37" t="str">
        <f t="shared" si="106"/>
        <v/>
      </c>
      <c r="BX32" s="38" t="e">
        <f t="shared" si="9"/>
        <v>#VALUE!</v>
      </c>
      <c r="BY32" s="39" t="str">
        <f t="shared" ref="BY32:CH32" si="107">IF(M32="x","1","")</f>
        <v/>
      </c>
      <c r="BZ32" s="40" t="str">
        <f t="shared" si="107"/>
        <v/>
      </c>
      <c r="CA32" s="40" t="str">
        <f t="shared" ca="1" si="107"/>
        <v>1</v>
      </c>
      <c r="CB32" s="40" t="str">
        <f t="shared" ca="1" si="107"/>
        <v>1</v>
      </c>
      <c r="CC32" s="40" t="str">
        <f t="shared" si="107"/>
        <v/>
      </c>
      <c r="CD32" s="40" t="str">
        <f t="shared" si="107"/>
        <v/>
      </c>
      <c r="CE32" s="40" t="str">
        <f t="shared" si="107"/>
        <v/>
      </c>
      <c r="CF32" s="40" t="str">
        <f t="shared" ca="1" si="107"/>
        <v>1</v>
      </c>
      <c r="CG32" s="40" t="str">
        <f t="shared" si="107"/>
        <v/>
      </c>
      <c r="CH32" s="41" t="str">
        <f t="shared" ca="1" si="107"/>
        <v>1</v>
      </c>
      <c r="CI32" s="40"/>
      <c r="CJ32" s="40"/>
      <c r="CK32" s="40"/>
      <c r="CL32" s="40"/>
      <c r="CM32" s="40"/>
    </row>
    <row r="33" spans="1:91" ht="16.5" customHeight="1" x14ac:dyDescent="0.2">
      <c r="A33" s="23" t="str">
        <f ca="1">IFERROR(__xludf.DUMMYFUNCTION("""COMPUTED_VALUE"""),"P229")</f>
        <v>P229</v>
      </c>
      <c r="B33" s="23" t="str">
        <f ca="1">IFERROR(__xludf.DUMMYFUNCTION("""COMPUTED_VALUE"""),"João Adil")</f>
        <v>João Adil</v>
      </c>
      <c r="C33" s="23" t="s">
        <v>91</v>
      </c>
      <c r="D33" s="24">
        <f ca="1">IFERROR(__xludf.DUMMYFUNCTION("""COMPUTED_VALUE"""),45707)</f>
        <v>45707</v>
      </c>
      <c r="E33" s="23" t="str">
        <f t="shared" ca="1" si="99"/>
        <v>fevereiro</v>
      </c>
      <c r="F33" s="23">
        <f ca="1">IFERROR(__xludf.DUMMYFUNCTION("""COMPUTED_VALUE"""),14)</f>
        <v>14</v>
      </c>
      <c r="G33" s="23">
        <f ca="1">IFERROR(__xludf.DUMMYFUNCTION("""COMPUTED_VALUE"""),600)</f>
        <v>600</v>
      </c>
      <c r="H33" s="23">
        <f t="shared" ca="1" si="100"/>
        <v>8.4</v>
      </c>
      <c r="I33" s="25">
        <f t="shared" ca="1" si="101"/>
        <v>300</v>
      </c>
      <c r="J33" s="26">
        <f ca="1">IFERROR(__xludf.DUMMYFUNCTION("""COMPUTED_VALUE"""),99.4753086419753)</f>
        <v>99.475308641975303</v>
      </c>
      <c r="K33" s="27" t="b">
        <v>0</v>
      </c>
      <c r="L33" s="28">
        <f t="shared" ca="1" si="3"/>
        <v>298.42592592592592</v>
      </c>
      <c r="M33" s="29"/>
      <c r="N33" s="23"/>
      <c r="O33" s="23"/>
      <c r="P33" s="23"/>
      <c r="Q33" s="23"/>
      <c r="R33" s="23" t="str">
        <f ca="1">IFERROR(__xludf.DUMMYFUNCTION("""COMPUTED_VALUE"""),"x")</f>
        <v>x</v>
      </c>
      <c r="S33" s="23"/>
      <c r="T33" s="23" t="str">
        <f ca="1">IFERROR(__xludf.DUMMYFUNCTION("""COMPUTED_VALUE"""),"x")</f>
        <v>x</v>
      </c>
      <c r="U33" s="23"/>
      <c r="V33" s="23" t="str">
        <f ca="1">IFERROR(__xludf.DUMMYFUNCTION("""COMPUTED_VALUE"""),"x")</f>
        <v>x</v>
      </c>
      <c r="W33" s="23"/>
      <c r="X33" s="30"/>
      <c r="Y33" s="30"/>
      <c r="Z33" s="23" t="s">
        <v>91</v>
      </c>
      <c r="AA33" s="23" t="s">
        <v>91</v>
      </c>
      <c r="AB33" s="30">
        <f t="shared" ca="1" si="4"/>
        <v>3</v>
      </c>
      <c r="AC33" s="31" t="e">
        <f t="shared" ref="AC33:AQ33" si="108">IF(M33="x",M$1000*1,"")*BY33</f>
        <v>#VALUE!</v>
      </c>
      <c r="AD33" s="31" t="e">
        <f t="shared" si="108"/>
        <v>#VALUE!</v>
      </c>
      <c r="AE33" s="31" t="e">
        <f t="shared" si="108"/>
        <v>#VALUE!</v>
      </c>
      <c r="AF33" s="31" t="e">
        <f t="shared" si="108"/>
        <v>#VALUE!</v>
      </c>
      <c r="AG33" s="31" t="e">
        <f t="shared" si="108"/>
        <v>#VALUE!</v>
      </c>
      <c r="AH33" s="31">
        <f t="shared" ca="1" si="108"/>
        <v>1</v>
      </c>
      <c r="AI33" s="31" t="e">
        <f t="shared" si="108"/>
        <v>#VALUE!</v>
      </c>
      <c r="AJ33" s="31">
        <f t="shared" ca="1" si="108"/>
        <v>1</v>
      </c>
      <c r="AK33" s="31" t="e">
        <f t="shared" si="108"/>
        <v>#VALUE!</v>
      </c>
      <c r="AL33" s="31">
        <f t="shared" ca="1" si="108"/>
        <v>1</v>
      </c>
      <c r="AM33" s="31" t="e">
        <f t="shared" si="108"/>
        <v>#VALUE!</v>
      </c>
      <c r="AN33" s="31" t="e">
        <f t="shared" si="108"/>
        <v>#VALUE!</v>
      </c>
      <c r="AO33" s="31" t="e">
        <f t="shared" si="108"/>
        <v>#VALUE!</v>
      </c>
      <c r="AP33" s="31">
        <f t="shared" si="108"/>
        <v>0</v>
      </c>
      <c r="AQ33" s="31">
        <f t="shared" si="108"/>
        <v>0</v>
      </c>
      <c r="AR33" s="23" t="e">
        <f t="shared" si="6"/>
        <v>#VALUE!</v>
      </c>
      <c r="AS33" s="32" t="str">
        <f t="shared" ca="1" si="7"/>
        <v/>
      </c>
      <c r="AT33" s="33" t="str">
        <f ca="1">IFERROR(__xludf.DUMMYFUNCTION("""COMPUTED_VALUE"""),"")</f>
        <v/>
      </c>
      <c r="AU33" s="34">
        <f ca="1">IFERROR(__xludf.DUMMYFUNCTION("""COMPUTED_VALUE"""),10)</f>
        <v>10</v>
      </c>
      <c r="AV33" s="34">
        <f ca="1">IFERROR(__xludf.DUMMYFUNCTION("""COMPUTED_VALUE"""),10)</f>
        <v>10</v>
      </c>
      <c r="AW33" s="35" t="str">
        <f ca="1">IFERROR(__xludf.DUMMYFUNCTION("""COMPUTED_VALUE"""),"")</f>
        <v/>
      </c>
      <c r="AX33" s="34" t="str">
        <f ca="1">IFERROR(__xludf.DUMMYFUNCTION("""COMPUTED_VALUE"""),"")</f>
        <v/>
      </c>
      <c r="AY33" s="34">
        <f ca="1">IFERROR(__xludf.DUMMYFUNCTION("""COMPUTED_VALUE"""),10)</f>
        <v>10</v>
      </c>
      <c r="AZ33" s="34">
        <f ca="1">IFERROR(__xludf.DUMMYFUNCTION("""COMPUTED_VALUE"""),10)</f>
        <v>10</v>
      </c>
      <c r="BA33" s="34">
        <f ca="1">IFERROR(__xludf.DUMMYFUNCTION("""COMPUTED_VALUE"""),9.5)</f>
        <v>9.5</v>
      </c>
      <c r="BB33" s="35" t="str">
        <f ca="1">IFERROR(__xludf.DUMMYFUNCTION("""COMPUTED_VALUE"""),"")</f>
        <v/>
      </c>
      <c r="BC33" s="35">
        <f ca="1">IFERROR(__xludf.DUMMYFUNCTION("""COMPUTED_VALUE"""),10)</f>
        <v>10</v>
      </c>
      <c r="BD33" s="35" t="str">
        <f ca="1">IFERROR(__xludf.DUMMYFUNCTION("""COMPUTED_VALUE"""),"")</f>
        <v/>
      </c>
      <c r="BE33" s="35"/>
      <c r="BF33" s="43" t="str">
        <f ca="1">IFERROR(__xludf.DUMMYFUNCTION("""COMPUTED_VALUE"""),"")</f>
        <v/>
      </c>
      <c r="BG33" s="35">
        <f ca="1">IFERROR(__xludf.DUMMYFUNCTION("""COMPUTED_VALUE"""),10)</f>
        <v>10</v>
      </c>
      <c r="BH33" s="35">
        <f ca="1">IFERROR(__xludf.DUMMYFUNCTION("""COMPUTED_VALUE"""),9.66666666666666)</f>
        <v>9.6666666666666607</v>
      </c>
      <c r="BI33" s="44" t="e">
        <f t="shared" ref="BI33:BW33" si="109">IF(AC33=0,"",AC33*$AS33*(AT33/10))</f>
        <v>#VALUE!</v>
      </c>
      <c r="BJ33" s="25" t="e">
        <f t="shared" si="109"/>
        <v>#VALUE!</v>
      </c>
      <c r="BK33" s="25" t="e">
        <f t="shared" si="109"/>
        <v>#VALUE!</v>
      </c>
      <c r="BL33" s="25" t="e">
        <f t="shared" si="109"/>
        <v>#VALUE!</v>
      </c>
      <c r="BM33" s="25" t="e">
        <f t="shared" si="109"/>
        <v>#VALUE!</v>
      </c>
      <c r="BN33" s="25" t="e">
        <f t="shared" ca="1" si="109"/>
        <v>#VALUE!</v>
      </c>
      <c r="BO33" s="25" t="e">
        <f t="shared" si="109"/>
        <v>#VALUE!</v>
      </c>
      <c r="BP33" s="25" t="e">
        <f t="shared" ca="1" si="109"/>
        <v>#VALUE!</v>
      </c>
      <c r="BQ33" s="37" t="e">
        <f t="shared" si="109"/>
        <v>#VALUE!</v>
      </c>
      <c r="BR33" s="37" t="e">
        <f t="shared" ca="1" si="109"/>
        <v>#VALUE!</v>
      </c>
      <c r="BS33" s="37" t="e">
        <f t="shared" si="109"/>
        <v>#VALUE!</v>
      </c>
      <c r="BT33" s="37" t="e">
        <f t="shared" si="109"/>
        <v>#VALUE!</v>
      </c>
      <c r="BU33" s="37" t="e">
        <f t="shared" si="109"/>
        <v>#VALUE!</v>
      </c>
      <c r="BV33" s="37" t="str">
        <f t="shared" si="109"/>
        <v/>
      </c>
      <c r="BW33" s="37" t="str">
        <f t="shared" si="109"/>
        <v/>
      </c>
      <c r="BX33" s="38" t="e">
        <f t="shared" si="9"/>
        <v>#VALUE!</v>
      </c>
      <c r="BY33" s="39" t="str">
        <f t="shared" ref="BY33:CH33" si="110">IF(M33="x","1","")</f>
        <v/>
      </c>
      <c r="BZ33" s="40" t="str">
        <f t="shared" si="110"/>
        <v/>
      </c>
      <c r="CA33" s="40" t="str">
        <f t="shared" si="110"/>
        <v/>
      </c>
      <c r="CB33" s="40" t="str">
        <f t="shared" si="110"/>
        <v/>
      </c>
      <c r="CC33" s="40" t="str">
        <f t="shared" si="110"/>
        <v/>
      </c>
      <c r="CD33" s="40" t="str">
        <f t="shared" ca="1" si="110"/>
        <v>1</v>
      </c>
      <c r="CE33" s="40" t="str">
        <f t="shared" si="110"/>
        <v/>
      </c>
      <c r="CF33" s="40" t="str">
        <f t="shared" ca="1" si="110"/>
        <v>1</v>
      </c>
      <c r="CG33" s="40" t="str">
        <f t="shared" si="110"/>
        <v/>
      </c>
      <c r="CH33" s="41" t="str">
        <f t="shared" ca="1" si="110"/>
        <v>1</v>
      </c>
      <c r="CI33" s="40"/>
      <c r="CJ33" s="40"/>
      <c r="CK33" s="40"/>
      <c r="CL33" s="40"/>
      <c r="CM33" s="40"/>
    </row>
    <row r="34" spans="1:91" ht="17.25" customHeight="1" x14ac:dyDescent="0.2">
      <c r="A34" s="23" t="str">
        <f ca="1">IFERROR(__xludf.DUMMYFUNCTION("""COMPUTED_VALUE"""),"P778")</f>
        <v>P778</v>
      </c>
      <c r="B34" s="23" t="str">
        <f ca="1">IFERROR(__xludf.DUMMYFUNCTION("""COMPUTED_VALUE"""),"Leonardo Cerqueira Guimarães")</f>
        <v>Leonardo Cerqueira Guimarães</v>
      </c>
      <c r="C34" s="23" t="s">
        <v>91</v>
      </c>
      <c r="D34" s="24">
        <f ca="1">IFERROR(__xludf.DUMMYFUNCTION("""COMPUTED_VALUE"""),45709)</f>
        <v>45709</v>
      </c>
      <c r="E34" s="23" t="str">
        <f t="shared" ca="1" si="99"/>
        <v>fevereiro</v>
      </c>
      <c r="F34" s="23">
        <f ca="1">IFERROR(__xludf.DUMMYFUNCTION("""COMPUTED_VALUE"""),44)</f>
        <v>44</v>
      </c>
      <c r="G34" s="23">
        <f ca="1">IFERROR(__xludf.DUMMYFUNCTION("""COMPUTED_VALUE"""),585)</f>
        <v>585</v>
      </c>
      <c r="H34" s="23">
        <f t="shared" ca="1" si="100"/>
        <v>25.74</v>
      </c>
      <c r="I34" s="25">
        <f t="shared" ca="1" si="101"/>
        <v>750</v>
      </c>
      <c r="J34" s="26">
        <f ca="1">IFERROR(__xludf.DUMMYFUNCTION("""COMPUTED_VALUE"""),96.3796296296296)</f>
        <v>96.379629629629605</v>
      </c>
      <c r="K34" s="27" t="b">
        <v>0</v>
      </c>
      <c r="L34" s="28">
        <f t="shared" ca="1" si="3"/>
        <v>722.84722222222206</v>
      </c>
      <c r="M34" s="29" t="str">
        <f ca="1">IFERROR(__xludf.DUMMYFUNCTION("""COMPUTED_VALUE"""),"x")</f>
        <v>x</v>
      </c>
      <c r="N34" s="23"/>
      <c r="O34" s="23"/>
      <c r="P34" s="23"/>
      <c r="Q34" s="23" t="str">
        <f ca="1">IFERROR(__xludf.DUMMYFUNCTION("""COMPUTED_VALUE"""),"x")</f>
        <v>x</v>
      </c>
      <c r="R34" s="23" t="str">
        <f ca="1">IFERROR(__xludf.DUMMYFUNCTION("""COMPUTED_VALUE"""),"x")</f>
        <v>x</v>
      </c>
      <c r="S34" s="23" t="str">
        <f ca="1">IFERROR(__xludf.DUMMYFUNCTION("""COMPUTED_VALUE"""),"x")</f>
        <v>x</v>
      </c>
      <c r="T34" s="23"/>
      <c r="U34" s="23" t="str">
        <f ca="1">IFERROR(__xludf.DUMMYFUNCTION("""COMPUTED_VALUE"""),"x")</f>
        <v>x</v>
      </c>
      <c r="V34" s="23"/>
      <c r="W34" s="23"/>
      <c r="X34" s="30"/>
      <c r="Y34" s="30"/>
      <c r="Z34" s="23" t="s">
        <v>91</v>
      </c>
      <c r="AA34" s="23" t="s">
        <v>91</v>
      </c>
      <c r="AB34" s="30">
        <f t="shared" ca="1" si="4"/>
        <v>5</v>
      </c>
      <c r="AC34" s="31">
        <f t="shared" ref="AC34:AQ34" ca="1" si="111">IF(M34="x",M$1000*1,"")*BY34</f>
        <v>1.2</v>
      </c>
      <c r="AD34" s="31" t="e">
        <f t="shared" si="111"/>
        <v>#VALUE!</v>
      </c>
      <c r="AE34" s="31" t="e">
        <f t="shared" si="111"/>
        <v>#VALUE!</v>
      </c>
      <c r="AF34" s="31" t="e">
        <f t="shared" si="111"/>
        <v>#VALUE!</v>
      </c>
      <c r="AG34" s="31">
        <f t="shared" ca="1" si="111"/>
        <v>1</v>
      </c>
      <c r="AH34" s="31">
        <f t="shared" ca="1" si="111"/>
        <v>1</v>
      </c>
      <c r="AI34" s="31">
        <f t="shared" ca="1" si="111"/>
        <v>1.1000000000000001</v>
      </c>
      <c r="AJ34" s="31" t="e">
        <f t="shared" si="111"/>
        <v>#VALUE!</v>
      </c>
      <c r="AK34" s="31">
        <f t="shared" ca="1" si="111"/>
        <v>1</v>
      </c>
      <c r="AL34" s="31" t="e">
        <f t="shared" si="111"/>
        <v>#VALUE!</v>
      </c>
      <c r="AM34" s="31" t="e">
        <f t="shared" si="111"/>
        <v>#VALUE!</v>
      </c>
      <c r="AN34" s="31" t="e">
        <f t="shared" si="111"/>
        <v>#VALUE!</v>
      </c>
      <c r="AO34" s="31" t="e">
        <f t="shared" si="111"/>
        <v>#VALUE!</v>
      </c>
      <c r="AP34" s="31">
        <f t="shared" si="111"/>
        <v>0</v>
      </c>
      <c r="AQ34" s="31">
        <f t="shared" si="111"/>
        <v>0</v>
      </c>
      <c r="AR34" s="23" t="e">
        <f t="shared" ca="1" si="6"/>
        <v>#VALUE!</v>
      </c>
      <c r="AS34" s="32" t="str">
        <f t="shared" ca="1" si="7"/>
        <v/>
      </c>
      <c r="AT34" s="33">
        <f ca="1">IFERROR(__xludf.DUMMYFUNCTION("""COMPUTED_VALUE"""),8.5)</f>
        <v>8.5</v>
      </c>
      <c r="AU34" s="34" t="str">
        <f ca="1">IFERROR(__xludf.DUMMYFUNCTION("""COMPUTED_VALUE"""),"")</f>
        <v/>
      </c>
      <c r="AV34" s="34" t="str">
        <f ca="1">IFERROR(__xludf.DUMMYFUNCTION("""COMPUTED_VALUE"""),"")</f>
        <v/>
      </c>
      <c r="AW34" s="35" t="str">
        <f ca="1">IFERROR(__xludf.DUMMYFUNCTION("""COMPUTED_VALUE"""),"")</f>
        <v/>
      </c>
      <c r="AX34" s="34">
        <f ca="1">IFERROR(__xludf.DUMMYFUNCTION("""COMPUTED_VALUE"""),9.66666666666666)</f>
        <v>9.6666666666666607</v>
      </c>
      <c r="AY34" s="34">
        <f ca="1">IFERROR(__xludf.DUMMYFUNCTION("""COMPUTED_VALUE"""),10)</f>
        <v>10</v>
      </c>
      <c r="AZ34" s="34">
        <f ca="1">IFERROR(__xludf.DUMMYFUNCTION("""COMPUTED_VALUE"""),9.25)</f>
        <v>9.25</v>
      </c>
      <c r="BA34" s="34" t="str">
        <f ca="1">IFERROR(__xludf.DUMMYFUNCTION("""COMPUTED_VALUE"""),"")</f>
        <v/>
      </c>
      <c r="BB34" s="35">
        <f ca="1">IFERROR(__xludf.DUMMYFUNCTION("""COMPUTED_VALUE"""),9.5)</f>
        <v>9.5</v>
      </c>
      <c r="BC34" s="35" t="str">
        <f ca="1">IFERROR(__xludf.DUMMYFUNCTION("""COMPUTED_VALUE"""),"")</f>
        <v/>
      </c>
      <c r="BD34" s="35" t="str">
        <f ca="1">IFERROR(__xludf.DUMMYFUNCTION("""COMPUTED_VALUE"""),"")</f>
        <v/>
      </c>
      <c r="BE34" s="35"/>
      <c r="BF34" s="43" t="str">
        <f ca="1">IFERROR(__xludf.DUMMYFUNCTION("""COMPUTED_VALUE"""),"")</f>
        <v/>
      </c>
      <c r="BG34" s="35">
        <f ca="1">IFERROR(__xludf.DUMMYFUNCTION("""COMPUTED_VALUE"""),8.75)</f>
        <v>8.75</v>
      </c>
      <c r="BH34" s="35">
        <f ca="1">IFERROR(__xludf.DUMMYFUNCTION("""COMPUTED_VALUE"""),10)</f>
        <v>10</v>
      </c>
      <c r="BI34" s="44" t="e">
        <f t="shared" ref="BI34:BW34" ca="1" si="112">IF(AC34=0,"",AC34*$AS34*(AT34/10))</f>
        <v>#VALUE!</v>
      </c>
      <c r="BJ34" s="25" t="e">
        <f t="shared" si="112"/>
        <v>#VALUE!</v>
      </c>
      <c r="BK34" s="25" t="e">
        <f t="shared" si="112"/>
        <v>#VALUE!</v>
      </c>
      <c r="BL34" s="25" t="e">
        <f t="shared" si="112"/>
        <v>#VALUE!</v>
      </c>
      <c r="BM34" s="25" t="e">
        <f t="shared" ca="1" si="112"/>
        <v>#VALUE!</v>
      </c>
      <c r="BN34" s="25" t="e">
        <f t="shared" ca="1" si="112"/>
        <v>#VALUE!</v>
      </c>
      <c r="BO34" s="25" t="e">
        <f t="shared" ca="1" si="112"/>
        <v>#VALUE!</v>
      </c>
      <c r="BP34" s="25" t="e">
        <f t="shared" si="112"/>
        <v>#VALUE!</v>
      </c>
      <c r="BQ34" s="37" t="e">
        <f t="shared" ca="1" si="112"/>
        <v>#VALUE!</v>
      </c>
      <c r="BR34" s="37" t="e">
        <f t="shared" si="112"/>
        <v>#VALUE!</v>
      </c>
      <c r="BS34" s="37" t="e">
        <f t="shared" si="112"/>
        <v>#VALUE!</v>
      </c>
      <c r="BT34" s="37" t="e">
        <f t="shared" si="112"/>
        <v>#VALUE!</v>
      </c>
      <c r="BU34" s="37" t="e">
        <f t="shared" si="112"/>
        <v>#VALUE!</v>
      </c>
      <c r="BV34" s="37" t="str">
        <f t="shared" si="112"/>
        <v/>
      </c>
      <c r="BW34" s="37" t="str">
        <f t="shared" si="112"/>
        <v/>
      </c>
      <c r="BX34" s="38" t="e">
        <f t="shared" ca="1" si="9"/>
        <v>#VALUE!</v>
      </c>
      <c r="BY34" s="39" t="str">
        <f t="shared" ref="BY34:CH34" ca="1" si="113">IF(M34="x","1","")</f>
        <v>1</v>
      </c>
      <c r="BZ34" s="40" t="str">
        <f t="shared" si="113"/>
        <v/>
      </c>
      <c r="CA34" s="40" t="str">
        <f t="shared" si="113"/>
        <v/>
      </c>
      <c r="CB34" s="40" t="str">
        <f t="shared" si="113"/>
        <v/>
      </c>
      <c r="CC34" s="40" t="str">
        <f t="shared" ca="1" si="113"/>
        <v>1</v>
      </c>
      <c r="CD34" s="40" t="str">
        <f t="shared" ca="1" si="113"/>
        <v>1</v>
      </c>
      <c r="CE34" s="40" t="str">
        <f t="shared" ca="1" si="113"/>
        <v>1</v>
      </c>
      <c r="CF34" s="40" t="str">
        <f t="shared" si="113"/>
        <v/>
      </c>
      <c r="CG34" s="40" t="str">
        <f t="shared" ca="1" si="113"/>
        <v>1</v>
      </c>
      <c r="CH34" s="41" t="str">
        <f t="shared" si="113"/>
        <v/>
      </c>
      <c r="CI34" s="40"/>
      <c r="CJ34" s="40"/>
      <c r="CK34" s="40"/>
      <c r="CL34" s="40"/>
      <c r="CM34" s="40"/>
    </row>
    <row r="35" spans="1:91" ht="17.25" customHeight="1" x14ac:dyDescent="0.2">
      <c r="A35" s="23" t="str">
        <f ca="1">IFERROR(__xludf.DUMMYFUNCTION("""COMPUTED_VALUE"""),"P725")</f>
        <v>P725</v>
      </c>
      <c r="B35" s="23" t="str">
        <f ca="1">IFERROR(__xludf.DUMMYFUNCTION("""COMPUTED_VALUE"""),"Emanuelle Souza Reguete")</f>
        <v>Emanuelle Souza Reguete</v>
      </c>
      <c r="C35" s="23" t="s">
        <v>91</v>
      </c>
      <c r="D35" s="24">
        <f ca="1">IFERROR(__xludf.DUMMYFUNCTION("""COMPUTED_VALUE"""),45708)</f>
        <v>45708</v>
      </c>
      <c r="E35" s="23" t="str">
        <f t="shared" ca="1" si="99"/>
        <v>fevereiro</v>
      </c>
      <c r="F35" s="23">
        <f ca="1">IFERROR(__xludf.DUMMYFUNCTION("""COMPUTED_VALUE"""),11)</f>
        <v>11</v>
      </c>
      <c r="G35" s="23">
        <f ca="1">IFERROR(__xludf.DUMMYFUNCTION("""COMPUTED_VALUE"""),600)</f>
        <v>600</v>
      </c>
      <c r="H35" s="23">
        <f t="shared" ca="1" si="100"/>
        <v>6.6</v>
      </c>
      <c r="I35" s="25">
        <f t="shared" ca="1" si="101"/>
        <v>300</v>
      </c>
      <c r="J35" s="26">
        <f ca="1">IFERROR(__xludf.DUMMYFUNCTION("""COMPUTED_VALUE"""),83.3333333333333)</f>
        <v>83.3333333333333</v>
      </c>
      <c r="K35" s="27" t="b">
        <v>0</v>
      </c>
      <c r="L35" s="28">
        <f t="shared" ca="1" si="3"/>
        <v>249.99999999999991</v>
      </c>
      <c r="M35" s="29"/>
      <c r="N35" s="23"/>
      <c r="O35" s="23" t="str">
        <f ca="1">IFERROR(__xludf.DUMMYFUNCTION("""COMPUTED_VALUE"""),"x")</f>
        <v>x</v>
      </c>
      <c r="P35" s="23" t="str">
        <f ca="1">IFERROR(__xludf.DUMMYFUNCTION("""COMPUTED_VALUE"""),"x")</f>
        <v>x</v>
      </c>
      <c r="Q35" s="23"/>
      <c r="R35" s="23"/>
      <c r="S35" s="23"/>
      <c r="T35" s="23" t="str">
        <f ca="1">IFERROR(__xludf.DUMMYFUNCTION("""COMPUTED_VALUE"""),"x")</f>
        <v>x</v>
      </c>
      <c r="U35" s="23"/>
      <c r="V35" s="23" t="str">
        <f ca="1">IFERROR(__xludf.DUMMYFUNCTION("""COMPUTED_VALUE"""),"x")</f>
        <v>x</v>
      </c>
      <c r="W35" s="23"/>
      <c r="X35" s="30"/>
      <c r="Y35" s="30"/>
      <c r="Z35" s="23" t="s">
        <v>91</v>
      </c>
      <c r="AA35" s="23" t="s">
        <v>91</v>
      </c>
      <c r="AB35" s="30">
        <f t="shared" ca="1" si="4"/>
        <v>4</v>
      </c>
      <c r="AC35" s="31" t="e">
        <f t="shared" ref="AC35:AQ35" si="114">IF(M35="x",M$1000*1,"")*BY35</f>
        <v>#VALUE!</v>
      </c>
      <c r="AD35" s="31" t="e">
        <f t="shared" si="114"/>
        <v>#VALUE!</v>
      </c>
      <c r="AE35" s="31">
        <f t="shared" ca="1" si="114"/>
        <v>1</v>
      </c>
      <c r="AF35" s="31">
        <f t="shared" ca="1" si="114"/>
        <v>1.2</v>
      </c>
      <c r="AG35" s="31" t="e">
        <f t="shared" si="114"/>
        <v>#VALUE!</v>
      </c>
      <c r="AH35" s="31" t="e">
        <f t="shared" si="114"/>
        <v>#VALUE!</v>
      </c>
      <c r="AI35" s="31" t="e">
        <f t="shared" si="114"/>
        <v>#VALUE!</v>
      </c>
      <c r="AJ35" s="31">
        <f t="shared" ca="1" si="114"/>
        <v>1</v>
      </c>
      <c r="AK35" s="31" t="e">
        <f t="shared" si="114"/>
        <v>#VALUE!</v>
      </c>
      <c r="AL35" s="31">
        <f t="shared" ca="1" si="114"/>
        <v>1</v>
      </c>
      <c r="AM35" s="31" t="e">
        <f t="shared" si="114"/>
        <v>#VALUE!</v>
      </c>
      <c r="AN35" s="31" t="e">
        <f t="shared" si="114"/>
        <v>#VALUE!</v>
      </c>
      <c r="AO35" s="31" t="e">
        <f t="shared" si="114"/>
        <v>#VALUE!</v>
      </c>
      <c r="AP35" s="31">
        <f t="shared" si="114"/>
        <v>0</v>
      </c>
      <c r="AQ35" s="31">
        <f t="shared" si="114"/>
        <v>0</v>
      </c>
      <c r="AR35" s="23" t="e">
        <f t="shared" si="6"/>
        <v>#VALUE!</v>
      </c>
      <c r="AS35" s="32" t="str">
        <f t="shared" ca="1" si="7"/>
        <v/>
      </c>
      <c r="AT35" s="33" t="str">
        <f ca="1">IFERROR(__xludf.DUMMYFUNCTION("""COMPUTED_VALUE"""),"")</f>
        <v/>
      </c>
      <c r="AU35" s="34">
        <f ca="1">IFERROR(__xludf.DUMMYFUNCTION("""COMPUTED_VALUE"""),10)</f>
        <v>10</v>
      </c>
      <c r="AV35" s="34">
        <f ca="1">IFERROR(__xludf.DUMMYFUNCTION("""COMPUTED_VALUE"""),10)</f>
        <v>10</v>
      </c>
      <c r="AW35" s="35">
        <f ca="1">IFERROR(__xludf.DUMMYFUNCTION("""COMPUTED_VALUE"""),10)</f>
        <v>10</v>
      </c>
      <c r="AX35" s="34">
        <f ca="1">IFERROR(__xludf.DUMMYFUNCTION("""COMPUTED_VALUE"""),10)</f>
        <v>10</v>
      </c>
      <c r="AY35" s="34" t="str">
        <f ca="1">IFERROR(__xludf.DUMMYFUNCTION("""COMPUTED_VALUE"""),"")</f>
        <v/>
      </c>
      <c r="AZ35" s="34" t="str">
        <f ca="1">IFERROR(__xludf.DUMMYFUNCTION("""COMPUTED_VALUE"""),"")</f>
        <v/>
      </c>
      <c r="BA35" s="34">
        <f ca="1">IFERROR(__xludf.DUMMYFUNCTION("""COMPUTED_VALUE"""),10)</f>
        <v>10</v>
      </c>
      <c r="BB35" s="35" t="str">
        <f ca="1">IFERROR(__xludf.DUMMYFUNCTION("""COMPUTED_VALUE"""),"")</f>
        <v/>
      </c>
      <c r="BC35" s="35">
        <f ca="1">IFERROR(__xludf.DUMMYFUNCTION("""COMPUTED_VALUE"""),10)</f>
        <v>10</v>
      </c>
      <c r="BD35" s="35" t="str">
        <f ca="1">IFERROR(__xludf.DUMMYFUNCTION("""COMPUTED_VALUE"""),"")</f>
        <v/>
      </c>
      <c r="BE35" s="35"/>
      <c r="BF35" s="43" t="str">
        <f ca="1">IFERROR(__xludf.DUMMYFUNCTION("""COMPUTED_VALUE"""),"")</f>
        <v/>
      </c>
      <c r="BG35" s="35">
        <f ca="1">IFERROR(__xludf.DUMMYFUNCTION("""COMPUTED_VALUE"""),10)</f>
        <v>10</v>
      </c>
      <c r="BH35" s="35">
        <f ca="1">IFERROR(__xludf.DUMMYFUNCTION("""COMPUTED_VALUE"""),10)</f>
        <v>10</v>
      </c>
      <c r="BI35" s="44" t="e">
        <f t="shared" ref="BI35:BW35" si="115">IF(AC35=0,"",AC35*$AS35*(AT35/10))</f>
        <v>#VALUE!</v>
      </c>
      <c r="BJ35" s="25" t="e">
        <f t="shared" si="115"/>
        <v>#VALUE!</v>
      </c>
      <c r="BK35" s="25" t="e">
        <f t="shared" ca="1" si="115"/>
        <v>#VALUE!</v>
      </c>
      <c r="BL35" s="25" t="e">
        <f t="shared" ca="1" si="115"/>
        <v>#VALUE!</v>
      </c>
      <c r="BM35" s="25" t="e">
        <f t="shared" si="115"/>
        <v>#VALUE!</v>
      </c>
      <c r="BN35" s="25" t="e">
        <f t="shared" si="115"/>
        <v>#VALUE!</v>
      </c>
      <c r="BO35" s="25" t="e">
        <f t="shared" si="115"/>
        <v>#VALUE!</v>
      </c>
      <c r="BP35" s="25" t="e">
        <f t="shared" ca="1" si="115"/>
        <v>#VALUE!</v>
      </c>
      <c r="BQ35" s="37" t="e">
        <f t="shared" si="115"/>
        <v>#VALUE!</v>
      </c>
      <c r="BR35" s="37" t="e">
        <f t="shared" ca="1" si="115"/>
        <v>#VALUE!</v>
      </c>
      <c r="BS35" s="37" t="e">
        <f t="shared" si="115"/>
        <v>#VALUE!</v>
      </c>
      <c r="BT35" s="37" t="e">
        <f t="shared" si="115"/>
        <v>#VALUE!</v>
      </c>
      <c r="BU35" s="37" t="e">
        <f t="shared" si="115"/>
        <v>#VALUE!</v>
      </c>
      <c r="BV35" s="37" t="str">
        <f t="shared" si="115"/>
        <v/>
      </c>
      <c r="BW35" s="37" t="str">
        <f t="shared" si="115"/>
        <v/>
      </c>
      <c r="BX35" s="38" t="e">
        <f t="shared" si="9"/>
        <v>#VALUE!</v>
      </c>
      <c r="BY35" s="39" t="str">
        <f t="shared" ref="BY35:CH35" si="116">IF(M35="x","1","")</f>
        <v/>
      </c>
      <c r="BZ35" s="40" t="str">
        <f t="shared" si="116"/>
        <v/>
      </c>
      <c r="CA35" s="40" t="str">
        <f t="shared" ca="1" si="116"/>
        <v>1</v>
      </c>
      <c r="CB35" s="40" t="str">
        <f t="shared" ca="1" si="116"/>
        <v>1</v>
      </c>
      <c r="CC35" s="40" t="str">
        <f t="shared" si="116"/>
        <v/>
      </c>
      <c r="CD35" s="40" t="str">
        <f t="shared" si="116"/>
        <v/>
      </c>
      <c r="CE35" s="40" t="str">
        <f t="shared" si="116"/>
        <v/>
      </c>
      <c r="CF35" s="40" t="str">
        <f t="shared" ca="1" si="116"/>
        <v>1</v>
      </c>
      <c r="CG35" s="40" t="str">
        <f t="shared" si="116"/>
        <v/>
      </c>
      <c r="CH35" s="41" t="str">
        <f t="shared" ca="1" si="116"/>
        <v>1</v>
      </c>
      <c r="CI35" s="40"/>
      <c r="CJ35" s="40"/>
      <c r="CK35" s="40"/>
      <c r="CL35" s="40"/>
      <c r="CM35" s="40"/>
    </row>
    <row r="36" spans="1:91" ht="17.25" customHeight="1" x14ac:dyDescent="0.2">
      <c r="A36" s="23" t="str">
        <f ca="1">IFERROR(__xludf.DUMMYFUNCTION("""COMPUTED_VALUE"""),"P791")</f>
        <v>P791</v>
      </c>
      <c r="B36" s="23" t="str">
        <f ca="1">IFERROR(__xludf.DUMMYFUNCTION("""COMPUTED_VALUE"""),"Renato Santana Moreira")</f>
        <v>Renato Santana Moreira</v>
      </c>
      <c r="C36" s="23" t="s">
        <v>91</v>
      </c>
      <c r="D36" s="24">
        <f ca="1">IFERROR(__xludf.DUMMYFUNCTION("""COMPUTED_VALUE"""),45709)</f>
        <v>45709</v>
      </c>
      <c r="E36" s="23" t="str">
        <f t="shared" ca="1" si="99"/>
        <v>fevereiro</v>
      </c>
      <c r="F36" s="23">
        <f ca="1">IFERROR(__xludf.DUMMYFUNCTION("""COMPUTED_VALUE"""),26)</f>
        <v>26</v>
      </c>
      <c r="G36" s="23">
        <f ca="1">IFERROR(__xludf.DUMMYFUNCTION("""COMPUTED_VALUE"""),600)</f>
        <v>600</v>
      </c>
      <c r="H36" s="23">
        <f t="shared" ca="1" si="100"/>
        <v>15.6</v>
      </c>
      <c r="I36" s="25">
        <f t="shared" ca="1" si="101"/>
        <v>500</v>
      </c>
      <c r="J36" s="26">
        <f ca="1">IFERROR(__xludf.DUMMYFUNCTION("""COMPUTED_VALUE"""),93.7962962962963)</f>
        <v>93.796296296296305</v>
      </c>
      <c r="K36" s="27" t="b">
        <v>0</v>
      </c>
      <c r="L36" s="28">
        <f t="shared" ca="1" si="3"/>
        <v>468.98148148148152</v>
      </c>
      <c r="M36" s="29"/>
      <c r="N36" s="23"/>
      <c r="O36" s="23" t="str">
        <f ca="1">IFERROR(__xludf.DUMMYFUNCTION("""COMPUTED_VALUE"""),"x")</f>
        <v>x</v>
      </c>
      <c r="P36" s="23" t="str">
        <f ca="1">IFERROR(__xludf.DUMMYFUNCTION("""COMPUTED_VALUE"""),"x")</f>
        <v>x</v>
      </c>
      <c r="Q36" s="23"/>
      <c r="R36" s="23"/>
      <c r="S36" s="23"/>
      <c r="T36" s="23" t="str">
        <f ca="1">IFERROR(__xludf.DUMMYFUNCTION("""COMPUTED_VALUE"""),"x")</f>
        <v>x</v>
      </c>
      <c r="U36" s="23"/>
      <c r="V36" s="23"/>
      <c r="W36" s="23"/>
      <c r="X36" s="30"/>
      <c r="Y36" s="30"/>
      <c r="Z36" s="23" t="s">
        <v>91</v>
      </c>
      <c r="AA36" s="23" t="s">
        <v>91</v>
      </c>
      <c r="AB36" s="30">
        <f t="shared" ca="1" si="4"/>
        <v>3</v>
      </c>
      <c r="AC36" s="31" t="e">
        <f t="shared" ref="AC36:AQ36" si="117">IF(M36="x",M$1000*1,"")*BY36</f>
        <v>#VALUE!</v>
      </c>
      <c r="AD36" s="31" t="e">
        <f t="shared" si="117"/>
        <v>#VALUE!</v>
      </c>
      <c r="AE36" s="31">
        <f t="shared" ca="1" si="117"/>
        <v>1</v>
      </c>
      <c r="AF36" s="31">
        <f t="shared" ca="1" si="117"/>
        <v>1.2</v>
      </c>
      <c r="AG36" s="31" t="e">
        <f t="shared" si="117"/>
        <v>#VALUE!</v>
      </c>
      <c r="AH36" s="31" t="e">
        <f t="shared" si="117"/>
        <v>#VALUE!</v>
      </c>
      <c r="AI36" s="31" t="e">
        <f t="shared" si="117"/>
        <v>#VALUE!</v>
      </c>
      <c r="AJ36" s="31">
        <f t="shared" ca="1" si="117"/>
        <v>1</v>
      </c>
      <c r="AK36" s="31" t="e">
        <f t="shared" si="117"/>
        <v>#VALUE!</v>
      </c>
      <c r="AL36" s="31" t="e">
        <f t="shared" si="117"/>
        <v>#VALUE!</v>
      </c>
      <c r="AM36" s="31" t="e">
        <f t="shared" si="117"/>
        <v>#VALUE!</v>
      </c>
      <c r="AN36" s="31" t="e">
        <f t="shared" si="117"/>
        <v>#VALUE!</v>
      </c>
      <c r="AO36" s="31" t="e">
        <f t="shared" si="117"/>
        <v>#VALUE!</v>
      </c>
      <c r="AP36" s="31">
        <f t="shared" si="117"/>
        <v>0</v>
      </c>
      <c r="AQ36" s="31">
        <f t="shared" si="117"/>
        <v>0</v>
      </c>
      <c r="AR36" s="23" t="e">
        <f t="shared" si="6"/>
        <v>#VALUE!</v>
      </c>
      <c r="AS36" s="32" t="str">
        <f t="shared" ca="1" si="7"/>
        <v/>
      </c>
      <c r="AT36" s="33" t="str">
        <f ca="1">IFERROR(__xludf.DUMMYFUNCTION("""COMPUTED_VALUE"""),"")</f>
        <v/>
      </c>
      <c r="AU36" s="34">
        <f ca="1">IFERROR(__xludf.DUMMYFUNCTION("""COMPUTED_VALUE"""),10)</f>
        <v>10</v>
      </c>
      <c r="AV36" s="34">
        <f ca="1">IFERROR(__xludf.DUMMYFUNCTION("""COMPUTED_VALUE"""),10)</f>
        <v>10</v>
      </c>
      <c r="AW36" s="35">
        <f ca="1">IFERROR(__xludf.DUMMYFUNCTION("""COMPUTED_VALUE"""),10)</f>
        <v>10</v>
      </c>
      <c r="AX36" s="34">
        <f ca="1">IFERROR(__xludf.DUMMYFUNCTION("""COMPUTED_VALUE"""),10)</f>
        <v>10</v>
      </c>
      <c r="AY36" s="34" t="str">
        <f ca="1">IFERROR(__xludf.DUMMYFUNCTION("""COMPUTED_VALUE"""),"")</f>
        <v/>
      </c>
      <c r="AZ36" s="34" t="str">
        <f ca="1">IFERROR(__xludf.DUMMYFUNCTION("""COMPUTED_VALUE"""),"")</f>
        <v/>
      </c>
      <c r="BA36" s="34">
        <f ca="1">IFERROR(__xludf.DUMMYFUNCTION("""COMPUTED_VALUE"""),10)</f>
        <v>10</v>
      </c>
      <c r="BB36" s="35" t="str">
        <f ca="1">IFERROR(__xludf.DUMMYFUNCTION("""COMPUTED_VALUE"""),"")</f>
        <v/>
      </c>
      <c r="BC36" s="35" t="str">
        <f ca="1">IFERROR(__xludf.DUMMYFUNCTION("""COMPUTED_VALUE"""),"")</f>
        <v/>
      </c>
      <c r="BD36" s="35" t="str">
        <f ca="1">IFERROR(__xludf.DUMMYFUNCTION("""COMPUTED_VALUE"""),"")</f>
        <v/>
      </c>
      <c r="BE36" s="35"/>
      <c r="BF36" s="43" t="str">
        <f ca="1">IFERROR(__xludf.DUMMYFUNCTION("""COMPUTED_VALUE"""),"")</f>
        <v/>
      </c>
      <c r="BG36" s="35">
        <f ca="1">IFERROR(__xludf.DUMMYFUNCTION("""COMPUTED_VALUE"""),10)</f>
        <v>10</v>
      </c>
      <c r="BH36" s="35">
        <f ca="1">IFERROR(__xludf.DUMMYFUNCTION("""COMPUTED_VALUE"""),10)</f>
        <v>10</v>
      </c>
      <c r="BI36" s="44" t="e">
        <f t="shared" ref="BI36:BW36" si="118">IF(AC36=0,"",AC36*$AS36*(AT36/10))</f>
        <v>#VALUE!</v>
      </c>
      <c r="BJ36" s="25" t="e">
        <f t="shared" si="118"/>
        <v>#VALUE!</v>
      </c>
      <c r="BK36" s="25" t="e">
        <f t="shared" ca="1" si="118"/>
        <v>#VALUE!</v>
      </c>
      <c r="BL36" s="25" t="e">
        <f t="shared" ca="1" si="118"/>
        <v>#VALUE!</v>
      </c>
      <c r="BM36" s="25" t="e">
        <f t="shared" si="118"/>
        <v>#VALUE!</v>
      </c>
      <c r="BN36" s="25" t="e">
        <f t="shared" si="118"/>
        <v>#VALUE!</v>
      </c>
      <c r="BO36" s="25" t="e">
        <f t="shared" si="118"/>
        <v>#VALUE!</v>
      </c>
      <c r="BP36" s="25" t="e">
        <f t="shared" ca="1" si="118"/>
        <v>#VALUE!</v>
      </c>
      <c r="BQ36" s="37" t="e">
        <f t="shared" si="118"/>
        <v>#VALUE!</v>
      </c>
      <c r="BR36" s="37" t="e">
        <f t="shared" si="118"/>
        <v>#VALUE!</v>
      </c>
      <c r="BS36" s="37" t="e">
        <f t="shared" si="118"/>
        <v>#VALUE!</v>
      </c>
      <c r="BT36" s="37" t="e">
        <f t="shared" si="118"/>
        <v>#VALUE!</v>
      </c>
      <c r="BU36" s="37" t="e">
        <f t="shared" si="118"/>
        <v>#VALUE!</v>
      </c>
      <c r="BV36" s="37" t="str">
        <f t="shared" si="118"/>
        <v/>
      </c>
      <c r="BW36" s="37" t="str">
        <f t="shared" si="118"/>
        <v/>
      </c>
      <c r="BX36" s="38" t="e">
        <f t="shared" si="9"/>
        <v>#VALUE!</v>
      </c>
      <c r="BY36" s="39" t="str">
        <f t="shared" ref="BY36:CH36" si="119">IF(M36="x","1","")</f>
        <v/>
      </c>
      <c r="BZ36" s="40" t="str">
        <f t="shared" si="119"/>
        <v/>
      </c>
      <c r="CA36" s="40" t="str">
        <f t="shared" ca="1" si="119"/>
        <v>1</v>
      </c>
      <c r="CB36" s="40" t="str">
        <f t="shared" ca="1" si="119"/>
        <v>1</v>
      </c>
      <c r="CC36" s="40" t="str">
        <f t="shared" si="119"/>
        <v/>
      </c>
      <c r="CD36" s="40" t="str">
        <f t="shared" si="119"/>
        <v/>
      </c>
      <c r="CE36" s="40" t="str">
        <f t="shared" si="119"/>
        <v/>
      </c>
      <c r="CF36" s="40" t="str">
        <f t="shared" ca="1" si="119"/>
        <v>1</v>
      </c>
      <c r="CG36" s="40" t="str">
        <f t="shared" si="119"/>
        <v/>
      </c>
      <c r="CH36" s="41" t="str">
        <f t="shared" si="119"/>
        <v/>
      </c>
      <c r="CI36" s="40"/>
      <c r="CJ36" s="40"/>
      <c r="CK36" s="40"/>
      <c r="CL36" s="40"/>
      <c r="CM36" s="40"/>
    </row>
    <row r="37" spans="1:91" ht="17.25" customHeight="1" x14ac:dyDescent="0.2">
      <c r="A37" s="23" t="str">
        <f ca="1">IFERROR(__xludf.DUMMYFUNCTION("""COMPUTED_VALUE"""),"P792")</f>
        <v>P792</v>
      </c>
      <c r="B37" s="23" t="str">
        <f ca="1">IFERROR(__xludf.DUMMYFUNCTION("""COMPUTED_VALUE"""),"Adair José Cantamissa")</f>
        <v>Adair José Cantamissa</v>
      </c>
      <c r="C37" s="23" t="s">
        <v>91</v>
      </c>
      <c r="D37" s="24">
        <f ca="1">IFERROR(__xludf.DUMMYFUNCTION("""COMPUTED_VALUE"""),45713)</f>
        <v>45713</v>
      </c>
      <c r="E37" s="23" t="str">
        <f t="shared" ca="1" si="99"/>
        <v>fevereiro</v>
      </c>
      <c r="F37" s="23">
        <f ca="1">IFERROR(__xludf.DUMMYFUNCTION("""COMPUTED_VALUE"""),180)</f>
        <v>180</v>
      </c>
      <c r="G37" s="23">
        <f ca="1">IFERROR(__xludf.DUMMYFUNCTION("""COMPUTED_VALUE"""),600)</f>
        <v>600</v>
      </c>
      <c r="H37" s="23">
        <f t="shared" ca="1" si="100"/>
        <v>108</v>
      </c>
      <c r="I37" s="25">
        <f t="shared" ca="1" si="101"/>
        <v>2000</v>
      </c>
      <c r="J37" s="26">
        <f ca="1">IFERROR(__xludf.DUMMYFUNCTION("""COMPUTED_VALUE"""),93.8888888888888)</f>
        <v>93.8888888888888</v>
      </c>
      <c r="K37" s="27" t="b">
        <v>0</v>
      </c>
      <c r="L37" s="28">
        <f t="shared" ca="1" si="3"/>
        <v>1877.777777777776</v>
      </c>
      <c r="M37" s="45" t="str">
        <f ca="1">IFERROR(__xludf.DUMMYFUNCTION("""COMPUTED_VALUE"""),"x")</f>
        <v>x</v>
      </c>
      <c r="N37" s="23"/>
      <c r="O37" s="23"/>
      <c r="P37" s="23"/>
      <c r="Q37" s="23" t="str">
        <f ca="1">IFERROR(__xludf.DUMMYFUNCTION("""COMPUTED_VALUE"""),"x")</f>
        <v>x</v>
      </c>
      <c r="R37" s="23" t="str">
        <f ca="1">IFERROR(__xludf.DUMMYFUNCTION("""COMPUTED_VALUE"""),"x")</f>
        <v>x</v>
      </c>
      <c r="S37" s="23" t="str">
        <f ca="1">IFERROR(__xludf.DUMMYFUNCTION("""COMPUTED_VALUE"""),"x")</f>
        <v>x</v>
      </c>
      <c r="T37" s="23"/>
      <c r="U37" s="23"/>
      <c r="V37" s="23"/>
      <c r="W37" s="23"/>
      <c r="X37" s="30"/>
      <c r="Y37" s="30"/>
      <c r="Z37" s="23" t="s">
        <v>91</v>
      </c>
      <c r="AA37" s="23" t="s">
        <v>91</v>
      </c>
      <c r="AB37" s="30">
        <f t="shared" ca="1" si="4"/>
        <v>4</v>
      </c>
      <c r="AC37" s="31">
        <f t="shared" ref="AC37:AQ37" ca="1" si="120">IF(M37="x",M$1000*1,"")*BY37</f>
        <v>1.2</v>
      </c>
      <c r="AD37" s="31" t="e">
        <f t="shared" si="120"/>
        <v>#VALUE!</v>
      </c>
      <c r="AE37" s="31" t="e">
        <f t="shared" si="120"/>
        <v>#VALUE!</v>
      </c>
      <c r="AF37" s="31" t="e">
        <f t="shared" si="120"/>
        <v>#VALUE!</v>
      </c>
      <c r="AG37" s="31">
        <f t="shared" ca="1" si="120"/>
        <v>1</v>
      </c>
      <c r="AH37" s="31">
        <f t="shared" ca="1" si="120"/>
        <v>1</v>
      </c>
      <c r="AI37" s="31">
        <f t="shared" ca="1" si="120"/>
        <v>1.1000000000000001</v>
      </c>
      <c r="AJ37" s="31" t="e">
        <f t="shared" si="120"/>
        <v>#VALUE!</v>
      </c>
      <c r="AK37" s="31" t="e">
        <f t="shared" si="120"/>
        <v>#VALUE!</v>
      </c>
      <c r="AL37" s="31" t="e">
        <f t="shared" si="120"/>
        <v>#VALUE!</v>
      </c>
      <c r="AM37" s="31" t="e">
        <f t="shared" si="120"/>
        <v>#VALUE!</v>
      </c>
      <c r="AN37" s="31" t="e">
        <f t="shared" si="120"/>
        <v>#VALUE!</v>
      </c>
      <c r="AO37" s="31" t="e">
        <f t="shared" si="120"/>
        <v>#VALUE!</v>
      </c>
      <c r="AP37" s="31">
        <f t="shared" si="120"/>
        <v>0</v>
      </c>
      <c r="AQ37" s="31">
        <f t="shared" si="120"/>
        <v>0</v>
      </c>
      <c r="AR37" s="23" t="e">
        <f t="shared" ca="1" si="6"/>
        <v>#VALUE!</v>
      </c>
      <c r="AS37" s="32" t="str">
        <f t="shared" ca="1" si="7"/>
        <v/>
      </c>
      <c r="AT37" s="33">
        <f ca="1">IFERROR(__xludf.DUMMYFUNCTION("""COMPUTED_VALUE"""),9)</f>
        <v>9</v>
      </c>
      <c r="AU37" s="34" t="str">
        <f ca="1">IFERROR(__xludf.DUMMYFUNCTION("""COMPUTED_VALUE"""),"")</f>
        <v/>
      </c>
      <c r="AV37" s="34" t="str">
        <f ca="1">IFERROR(__xludf.DUMMYFUNCTION("""COMPUTED_VALUE"""),"")</f>
        <v/>
      </c>
      <c r="AW37" s="35" t="str">
        <f ca="1">IFERROR(__xludf.DUMMYFUNCTION("""COMPUTED_VALUE"""),"")</f>
        <v/>
      </c>
      <c r="AX37" s="34">
        <f ca="1">IFERROR(__xludf.DUMMYFUNCTION("""COMPUTED_VALUE"""),10)</f>
        <v>10</v>
      </c>
      <c r="AY37" s="34">
        <f ca="1">IFERROR(__xludf.DUMMYFUNCTION("""COMPUTED_VALUE"""),10)</f>
        <v>10</v>
      </c>
      <c r="AZ37" s="34">
        <f ca="1">IFERROR(__xludf.DUMMYFUNCTION("""COMPUTED_VALUE"""),10)</f>
        <v>10</v>
      </c>
      <c r="BA37" s="34" t="str">
        <f ca="1">IFERROR(__xludf.DUMMYFUNCTION("""COMPUTED_VALUE"""),"")</f>
        <v/>
      </c>
      <c r="BB37" s="35" t="str">
        <f ca="1">IFERROR(__xludf.DUMMYFUNCTION("""COMPUTED_VALUE"""),"")</f>
        <v/>
      </c>
      <c r="BC37" s="35" t="str">
        <f ca="1">IFERROR(__xludf.DUMMYFUNCTION("""COMPUTED_VALUE"""),"")</f>
        <v/>
      </c>
      <c r="BD37" s="35" t="str">
        <f ca="1">IFERROR(__xludf.DUMMYFUNCTION("""COMPUTED_VALUE"""),"")</f>
        <v/>
      </c>
      <c r="BE37" s="35"/>
      <c r="BF37" s="43" t="str">
        <f ca="1">IFERROR(__xludf.DUMMYFUNCTION("""COMPUTED_VALUE"""),"")</f>
        <v/>
      </c>
      <c r="BG37" s="35">
        <f ca="1">IFERROR(__xludf.DUMMYFUNCTION("""COMPUTED_VALUE"""),10)</f>
        <v>10</v>
      </c>
      <c r="BH37" s="35">
        <f ca="1">IFERROR(__xludf.DUMMYFUNCTION("""COMPUTED_VALUE"""),10)</f>
        <v>10</v>
      </c>
      <c r="BI37" s="44" t="e">
        <f t="shared" ref="BI37:BW37" ca="1" si="121">IF(AC37=0,"",AC37*$AS37*(AT37/10))</f>
        <v>#VALUE!</v>
      </c>
      <c r="BJ37" s="25" t="e">
        <f t="shared" si="121"/>
        <v>#VALUE!</v>
      </c>
      <c r="BK37" s="25" t="e">
        <f t="shared" si="121"/>
        <v>#VALUE!</v>
      </c>
      <c r="BL37" s="25" t="e">
        <f t="shared" si="121"/>
        <v>#VALUE!</v>
      </c>
      <c r="BM37" s="25" t="e">
        <f t="shared" ca="1" si="121"/>
        <v>#VALUE!</v>
      </c>
      <c r="BN37" s="25" t="e">
        <f t="shared" ca="1" si="121"/>
        <v>#VALUE!</v>
      </c>
      <c r="BO37" s="25" t="e">
        <f t="shared" ca="1" si="121"/>
        <v>#VALUE!</v>
      </c>
      <c r="BP37" s="25" t="e">
        <f t="shared" si="121"/>
        <v>#VALUE!</v>
      </c>
      <c r="BQ37" s="37" t="e">
        <f t="shared" si="121"/>
        <v>#VALUE!</v>
      </c>
      <c r="BR37" s="37" t="e">
        <f t="shared" si="121"/>
        <v>#VALUE!</v>
      </c>
      <c r="BS37" s="37" t="e">
        <f t="shared" si="121"/>
        <v>#VALUE!</v>
      </c>
      <c r="BT37" s="37" t="e">
        <f t="shared" si="121"/>
        <v>#VALUE!</v>
      </c>
      <c r="BU37" s="37" t="e">
        <f t="shared" si="121"/>
        <v>#VALUE!</v>
      </c>
      <c r="BV37" s="37" t="str">
        <f t="shared" si="121"/>
        <v/>
      </c>
      <c r="BW37" s="37" t="str">
        <f t="shared" si="121"/>
        <v/>
      </c>
      <c r="BX37" s="38" t="e">
        <f t="shared" ca="1" si="9"/>
        <v>#VALUE!</v>
      </c>
      <c r="BY37" s="39" t="str">
        <f t="shared" ref="BY37:CH37" ca="1" si="122">IF(M37="x","1","")</f>
        <v>1</v>
      </c>
      <c r="BZ37" s="40" t="str">
        <f t="shared" si="122"/>
        <v/>
      </c>
      <c r="CA37" s="40" t="str">
        <f t="shared" si="122"/>
        <v/>
      </c>
      <c r="CB37" s="40" t="str">
        <f t="shared" si="122"/>
        <v/>
      </c>
      <c r="CC37" s="40" t="str">
        <f t="shared" ca="1" si="122"/>
        <v>1</v>
      </c>
      <c r="CD37" s="40" t="str">
        <f t="shared" ca="1" si="122"/>
        <v>1</v>
      </c>
      <c r="CE37" s="40" t="str">
        <f t="shared" ca="1" si="122"/>
        <v>1</v>
      </c>
      <c r="CF37" s="40" t="str">
        <f t="shared" si="122"/>
        <v/>
      </c>
      <c r="CG37" s="40" t="str">
        <f t="shared" si="122"/>
        <v/>
      </c>
      <c r="CH37" s="41" t="str">
        <f t="shared" si="122"/>
        <v/>
      </c>
      <c r="CI37" s="40"/>
      <c r="CJ37" s="40"/>
      <c r="CK37" s="40"/>
      <c r="CL37" s="40"/>
      <c r="CM37" s="40"/>
    </row>
    <row r="38" spans="1:91" ht="17.25" customHeight="1" x14ac:dyDescent="0.2">
      <c r="A38" s="23" t="str">
        <f ca="1">IFERROR(__xludf.DUMMYFUNCTION("""COMPUTED_VALUE"""),"P722")</f>
        <v>P722</v>
      </c>
      <c r="B38" s="23" t="str">
        <f ca="1">IFERROR(__xludf.DUMMYFUNCTION("""COMPUTED_VALUE"""),"Fabio Fernandez de Salles")</f>
        <v>Fabio Fernandez de Salles</v>
      </c>
      <c r="C38" s="23" t="s">
        <v>91</v>
      </c>
      <c r="D38" s="24">
        <f ca="1">IFERROR(__xludf.DUMMYFUNCTION("""COMPUTED_VALUE"""),45715)</f>
        <v>45715</v>
      </c>
      <c r="E38" s="23" t="s">
        <v>94</v>
      </c>
      <c r="F38" s="23">
        <f ca="1">IFERROR(__xludf.DUMMYFUNCTION("""COMPUTED_VALUE"""),4)</f>
        <v>4</v>
      </c>
      <c r="G38" s="23">
        <f ca="1">IFERROR(__xludf.DUMMYFUNCTION("""COMPUTED_VALUE"""),560)</f>
        <v>560</v>
      </c>
      <c r="H38" s="23">
        <f t="shared" ca="1" si="100"/>
        <v>2.2400000000000002</v>
      </c>
      <c r="I38" s="25">
        <f t="shared" ca="1" si="101"/>
        <v>200</v>
      </c>
      <c r="J38" s="26">
        <f ca="1">IFERROR(__xludf.DUMMYFUNCTION("""COMPUTED_VALUE"""),97.7777777777777)</f>
        <v>97.7777777777777</v>
      </c>
      <c r="K38" s="27" t="b">
        <v>0</v>
      </c>
      <c r="L38" s="28">
        <f t="shared" ca="1" si="3"/>
        <v>195.5555555555554</v>
      </c>
      <c r="M38" s="45"/>
      <c r="N38" s="23"/>
      <c r="O38" s="23"/>
      <c r="P38" s="23"/>
      <c r="Q38" s="23"/>
      <c r="R38" s="23"/>
      <c r="S38" s="23"/>
      <c r="T38" s="23"/>
      <c r="U38" s="23" t="str">
        <f ca="1">IFERROR(__xludf.DUMMYFUNCTION("""COMPUTED_VALUE"""),"x")</f>
        <v>x</v>
      </c>
      <c r="V38" s="23" t="str">
        <f ca="1">IFERROR(__xludf.DUMMYFUNCTION("""COMPUTED_VALUE"""),"x")</f>
        <v>x</v>
      </c>
      <c r="W38" s="23"/>
      <c r="X38" s="30"/>
      <c r="Y38" s="30"/>
      <c r="Z38" s="23" t="s">
        <v>91</v>
      </c>
      <c r="AA38" s="23" t="s">
        <v>91</v>
      </c>
      <c r="AB38" s="30">
        <f t="shared" ca="1" si="4"/>
        <v>2</v>
      </c>
      <c r="AC38" s="31" t="e">
        <f t="shared" ref="AC38:AQ38" si="123">IF(M38="x",M$1000*1,"")*BY38</f>
        <v>#VALUE!</v>
      </c>
      <c r="AD38" s="31" t="e">
        <f t="shared" si="123"/>
        <v>#VALUE!</v>
      </c>
      <c r="AE38" s="31" t="e">
        <f t="shared" si="123"/>
        <v>#VALUE!</v>
      </c>
      <c r="AF38" s="31" t="e">
        <f t="shared" si="123"/>
        <v>#VALUE!</v>
      </c>
      <c r="AG38" s="31" t="e">
        <f t="shared" si="123"/>
        <v>#VALUE!</v>
      </c>
      <c r="AH38" s="31" t="e">
        <f t="shared" si="123"/>
        <v>#VALUE!</v>
      </c>
      <c r="AI38" s="31" t="e">
        <f t="shared" si="123"/>
        <v>#VALUE!</v>
      </c>
      <c r="AJ38" s="31" t="e">
        <f t="shared" si="123"/>
        <v>#VALUE!</v>
      </c>
      <c r="AK38" s="31">
        <f t="shared" ca="1" si="123"/>
        <v>1</v>
      </c>
      <c r="AL38" s="31">
        <f t="shared" ca="1" si="123"/>
        <v>1</v>
      </c>
      <c r="AM38" s="31" t="e">
        <f t="shared" si="123"/>
        <v>#VALUE!</v>
      </c>
      <c r="AN38" s="31" t="e">
        <f t="shared" si="123"/>
        <v>#VALUE!</v>
      </c>
      <c r="AO38" s="31" t="e">
        <f t="shared" si="123"/>
        <v>#VALUE!</v>
      </c>
      <c r="AP38" s="31">
        <f t="shared" si="123"/>
        <v>0</v>
      </c>
      <c r="AQ38" s="31">
        <f t="shared" si="123"/>
        <v>0</v>
      </c>
      <c r="AR38" s="23" t="e">
        <f t="shared" si="6"/>
        <v>#VALUE!</v>
      </c>
      <c r="AS38" s="32" t="str">
        <f t="shared" ca="1" si="7"/>
        <v/>
      </c>
      <c r="AT38" s="33" t="str">
        <f ca="1">IFERROR(__xludf.DUMMYFUNCTION("""COMPUTED_VALUE"""),"")</f>
        <v/>
      </c>
      <c r="AU38" s="34" t="str">
        <f ca="1">IFERROR(__xludf.DUMMYFUNCTION("""COMPUTED_VALUE"""),"")</f>
        <v/>
      </c>
      <c r="AV38" s="34" t="str">
        <f ca="1">IFERROR(__xludf.DUMMYFUNCTION("""COMPUTED_VALUE"""),"")</f>
        <v/>
      </c>
      <c r="AW38" s="35" t="str">
        <f ca="1">IFERROR(__xludf.DUMMYFUNCTION("""COMPUTED_VALUE"""),"")</f>
        <v/>
      </c>
      <c r="AX38" s="34" t="str">
        <f ca="1">IFERROR(__xludf.DUMMYFUNCTION("""COMPUTED_VALUE"""),"")</f>
        <v/>
      </c>
      <c r="AY38" s="34" t="str">
        <f ca="1">IFERROR(__xludf.DUMMYFUNCTION("""COMPUTED_VALUE"""),"")</f>
        <v/>
      </c>
      <c r="AZ38" s="34" t="str">
        <f ca="1">IFERROR(__xludf.DUMMYFUNCTION("""COMPUTED_VALUE"""),"")</f>
        <v/>
      </c>
      <c r="BA38" s="34" t="str">
        <f ca="1">IFERROR(__xludf.DUMMYFUNCTION("""COMPUTED_VALUE"""),"")</f>
        <v/>
      </c>
      <c r="BB38" s="35">
        <f ca="1">IFERROR(__xludf.DUMMYFUNCTION("""COMPUTED_VALUE"""),10)</f>
        <v>10</v>
      </c>
      <c r="BC38" s="35">
        <f ca="1">IFERROR(__xludf.DUMMYFUNCTION("""COMPUTED_VALUE"""),10)</f>
        <v>10</v>
      </c>
      <c r="BD38" s="35" t="str">
        <f ca="1">IFERROR(__xludf.DUMMYFUNCTION("""COMPUTED_VALUE"""),"")</f>
        <v/>
      </c>
      <c r="BE38" s="35"/>
      <c r="BF38" s="43" t="str">
        <f ca="1">IFERROR(__xludf.DUMMYFUNCTION("""COMPUTED_VALUE"""),"")</f>
        <v/>
      </c>
      <c r="BG38" s="35">
        <f ca="1">IFERROR(__xludf.DUMMYFUNCTION("""COMPUTED_VALUE"""),10)</f>
        <v>10</v>
      </c>
      <c r="BH38" s="35">
        <f ca="1">IFERROR(__xludf.DUMMYFUNCTION("""COMPUTED_VALUE"""),10)</f>
        <v>10</v>
      </c>
      <c r="BI38" s="44" t="e">
        <f t="shared" ref="BI38:BW38" si="124">IF(AC38=0,"",AC38*$AS38*(AT38/10))</f>
        <v>#VALUE!</v>
      </c>
      <c r="BJ38" s="25" t="e">
        <f t="shared" si="124"/>
        <v>#VALUE!</v>
      </c>
      <c r="BK38" s="25" t="e">
        <f t="shared" si="124"/>
        <v>#VALUE!</v>
      </c>
      <c r="BL38" s="25" t="e">
        <f t="shared" si="124"/>
        <v>#VALUE!</v>
      </c>
      <c r="BM38" s="25" t="e">
        <f t="shared" si="124"/>
        <v>#VALUE!</v>
      </c>
      <c r="BN38" s="25" t="e">
        <f t="shared" si="124"/>
        <v>#VALUE!</v>
      </c>
      <c r="BO38" s="25" t="e">
        <f t="shared" si="124"/>
        <v>#VALUE!</v>
      </c>
      <c r="BP38" s="25" t="e">
        <f t="shared" si="124"/>
        <v>#VALUE!</v>
      </c>
      <c r="BQ38" s="37" t="e">
        <f t="shared" ca="1" si="124"/>
        <v>#VALUE!</v>
      </c>
      <c r="BR38" s="37" t="e">
        <f t="shared" ca="1" si="124"/>
        <v>#VALUE!</v>
      </c>
      <c r="BS38" s="37" t="e">
        <f t="shared" si="124"/>
        <v>#VALUE!</v>
      </c>
      <c r="BT38" s="37" t="e">
        <f t="shared" si="124"/>
        <v>#VALUE!</v>
      </c>
      <c r="BU38" s="37" t="e">
        <f t="shared" si="124"/>
        <v>#VALUE!</v>
      </c>
      <c r="BV38" s="37" t="str">
        <f t="shared" si="124"/>
        <v/>
      </c>
      <c r="BW38" s="37" t="str">
        <f t="shared" si="124"/>
        <v/>
      </c>
      <c r="BX38" s="38" t="e">
        <f t="shared" si="9"/>
        <v>#VALUE!</v>
      </c>
      <c r="BY38" s="39" t="str">
        <f t="shared" ref="BY38:CH38" si="125">IF(M38="x","1","")</f>
        <v/>
      </c>
      <c r="BZ38" s="40" t="str">
        <f t="shared" si="125"/>
        <v/>
      </c>
      <c r="CA38" s="40" t="str">
        <f t="shared" si="125"/>
        <v/>
      </c>
      <c r="CB38" s="40" t="str">
        <f t="shared" si="125"/>
        <v/>
      </c>
      <c r="CC38" s="40" t="str">
        <f t="shared" si="125"/>
        <v/>
      </c>
      <c r="CD38" s="40" t="str">
        <f t="shared" si="125"/>
        <v/>
      </c>
      <c r="CE38" s="40" t="str">
        <f t="shared" si="125"/>
        <v/>
      </c>
      <c r="CF38" s="40" t="str">
        <f t="shared" si="125"/>
        <v/>
      </c>
      <c r="CG38" s="40" t="str">
        <f t="shared" ca="1" si="125"/>
        <v>1</v>
      </c>
      <c r="CH38" s="41" t="str">
        <f t="shared" ca="1" si="125"/>
        <v>1</v>
      </c>
      <c r="CI38" s="40"/>
      <c r="CJ38" s="40"/>
      <c r="CK38" s="40"/>
      <c r="CL38" s="40"/>
      <c r="CM38" s="40"/>
    </row>
    <row r="39" spans="1:91" ht="17.25" customHeight="1" x14ac:dyDescent="0.2">
      <c r="A39" s="23" t="str">
        <f ca="1">IFERROR(__xludf.DUMMYFUNCTION("""COMPUTED_VALUE"""),"P271 II")</f>
        <v>P271 II</v>
      </c>
      <c r="B39" s="23" t="str">
        <f ca="1">IFERROR(__xludf.DUMMYFUNCTION("""COMPUTED_VALUE"""),"Alexandre Brito da Silva")</f>
        <v>Alexandre Brito da Silva</v>
      </c>
      <c r="C39" s="23" t="s">
        <v>91</v>
      </c>
      <c r="D39" s="24">
        <f ca="1">IFERROR(__xludf.DUMMYFUNCTION("""COMPUTED_VALUE"""),45716)</f>
        <v>45716</v>
      </c>
      <c r="E39" s="23" t="str">
        <f ca="1">IF(ISBLANK(D39),"",TEXT(D39,"MMMM"))</f>
        <v>fevereiro</v>
      </c>
      <c r="F39" s="23">
        <f ca="1">IFERROR(__xludf.DUMMYFUNCTION("""COMPUTED_VALUE"""),84)</f>
        <v>84</v>
      </c>
      <c r="G39" s="23">
        <f ca="1">IFERROR(__xludf.DUMMYFUNCTION("""COMPUTED_VALUE"""),585)</f>
        <v>585</v>
      </c>
      <c r="H39" s="23">
        <f t="shared" ca="1" si="100"/>
        <v>49.14</v>
      </c>
      <c r="I39" s="25">
        <f t="shared" ca="1" si="101"/>
        <v>1000</v>
      </c>
      <c r="J39" s="26">
        <f ca="1">IFERROR(__xludf.DUMMYFUNCTION("""COMPUTED_VALUE"""),98.6666666666666)</f>
        <v>98.6666666666666</v>
      </c>
      <c r="K39" s="27" t="b">
        <v>0</v>
      </c>
      <c r="L39" s="28">
        <f t="shared" ca="1" si="3"/>
        <v>986.66666666666606</v>
      </c>
      <c r="M39" s="45" t="str">
        <f ca="1">IFERROR(__xludf.DUMMYFUNCTION("""COMPUTED_VALUE"""),"x")</f>
        <v>x</v>
      </c>
      <c r="N39" s="23"/>
      <c r="O39" s="23"/>
      <c r="P39" s="23"/>
      <c r="Q39" s="23" t="str">
        <f ca="1">IFERROR(__xludf.DUMMYFUNCTION("""COMPUTED_VALUE"""),"x")</f>
        <v>x</v>
      </c>
      <c r="R39" s="23" t="str">
        <f ca="1">IFERROR(__xludf.DUMMYFUNCTION("""COMPUTED_VALUE"""),"x")</f>
        <v>x</v>
      </c>
      <c r="S39" s="23" t="str">
        <f ca="1">IFERROR(__xludf.DUMMYFUNCTION("""COMPUTED_VALUE"""),"x")</f>
        <v>x</v>
      </c>
      <c r="T39" s="23"/>
      <c r="U39" s="23"/>
      <c r="V39" s="23"/>
      <c r="W39" s="23"/>
      <c r="X39" s="30"/>
      <c r="Y39" s="30"/>
      <c r="Z39" s="23" t="s">
        <v>91</v>
      </c>
      <c r="AA39" s="23" t="s">
        <v>91</v>
      </c>
      <c r="AB39" s="30">
        <f t="shared" ca="1" si="4"/>
        <v>4</v>
      </c>
      <c r="AC39" s="31">
        <f t="shared" ref="AC39:AQ39" ca="1" si="126">IF(M39="x",M$1000*1,"")*BY39</f>
        <v>1.2</v>
      </c>
      <c r="AD39" s="31" t="e">
        <f t="shared" si="126"/>
        <v>#VALUE!</v>
      </c>
      <c r="AE39" s="31" t="e">
        <f t="shared" si="126"/>
        <v>#VALUE!</v>
      </c>
      <c r="AF39" s="31" t="e">
        <f t="shared" si="126"/>
        <v>#VALUE!</v>
      </c>
      <c r="AG39" s="31">
        <f t="shared" ca="1" si="126"/>
        <v>1</v>
      </c>
      <c r="AH39" s="31">
        <f t="shared" ca="1" si="126"/>
        <v>1</v>
      </c>
      <c r="AI39" s="31">
        <f t="shared" ca="1" si="126"/>
        <v>1.1000000000000001</v>
      </c>
      <c r="AJ39" s="31" t="e">
        <f t="shared" si="126"/>
        <v>#VALUE!</v>
      </c>
      <c r="AK39" s="31" t="e">
        <f t="shared" si="126"/>
        <v>#VALUE!</v>
      </c>
      <c r="AL39" s="31" t="e">
        <f t="shared" si="126"/>
        <v>#VALUE!</v>
      </c>
      <c r="AM39" s="31" t="e">
        <f t="shared" si="126"/>
        <v>#VALUE!</v>
      </c>
      <c r="AN39" s="31" t="e">
        <f t="shared" si="126"/>
        <v>#VALUE!</v>
      </c>
      <c r="AO39" s="31" t="e">
        <f t="shared" si="126"/>
        <v>#VALUE!</v>
      </c>
      <c r="AP39" s="31">
        <f t="shared" si="126"/>
        <v>0</v>
      </c>
      <c r="AQ39" s="31">
        <f t="shared" si="126"/>
        <v>0</v>
      </c>
      <c r="AR39" s="23" t="e">
        <f t="shared" ca="1" si="6"/>
        <v>#VALUE!</v>
      </c>
      <c r="AS39" s="32" t="str">
        <f t="shared" ca="1" si="7"/>
        <v/>
      </c>
      <c r="AT39" s="33">
        <f ca="1">IFERROR(__xludf.DUMMYFUNCTION("""COMPUTED_VALUE"""),10)</f>
        <v>10</v>
      </c>
      <c r="AU39" s="34" t="str">
        <f ca="1">IFERROR(__xludf.DUMMYFUNCTION("""COMPUTED_VALUE"""),"")</f>
        <v/>
      </c>
      <c r="AV39" s="34" t="str">
        <f ca="1">IFERROR(__xludf.DUMMYFUNCTION("""COMPUTED_VALUE"""),"")</f>
        <v/>
      </c>
      <c r="AW39" s="35" t="str">
        <f ca="1">IFERROR(__xludf.DUMMYFUNCTION("""COMPUTED_VALUE"""),"")</f>
        <v/>
      </c>
      <c r="AX39" s="34">
        <f ca="1">IFERROR(__xludf.DUMMYFUNCTION("""COMPUTED_VALUE"""),10)</f>
        <v>10</v>
      </c>
      <c r="AY39" s="34">
        <f ca="1">IFERROR(__xludf.DUMMYFUNCTION("""COMPUTED_VALUE"""),10)</f>
        <v>10</v>
      </c>
      <c r="AZ39" s="34">
        <f ca="1">IFERROR(__xludf.DUMMYFUNCTION("""COMPUTED_VALUE"""),10)</f>
        <v>10</v>
      </c>
      <c r="BA39" s="34" t="str">
        <f ca="1">IFERROR(__xludf.DUMMYFUNCTION("""COMPUTED_VALUE"""),"")</f>
        <v/>
      </c>
      <c r="BB39" s="35" t="str">
        <f ca="1">IFERROR(__xludf.DUMMYFUNCTION("""COMPUTED_VALUE"""),"")</f>
        <v/>
      </c>
      <c r="BC39" s="35" t="str">
        <f ca="1">IFERROR(__xludf.DUMMYFUNCTION("""COMPUTED_VALUE"""),"")</f>
        <v/>
      </c>
      <c r="BD39" s="35" t="str">
        <f ca="1">IFERROR(__xludf.DUMMYFUNCTION("""COMPUTED_VALUE"""),"")</f>
        <v/>
      </c>
      <c r="BE39" s="35"/>
      <c r="BF39" s="43" t="str">
        <f ca="1">IFERROR(__xludf.DUMMYFUNCTION("""COMPUTED_VALUE"""),"")</f>
        <v/>
      </c>
      <c r="BG39" s="35">
        <f ca="1">IFERROR(__xludf.DUMMYFUNCTION("""COMPUTED_VALUE"""),10)</f>
        <v>10</v>
      </c>
      <c r="BH39" s="35">
        <f ca="1">IFERROR(__xludf.DUMMYFUNCTION("""COMPUTED_VALUE"""),5.5)</f>
        <v>5.5</v>
      </c>
      <c r="BI39" s="44" t="e">
        <f t="shared" ref="BI39:BW39" ca="1" si="127">IF(AC39=0,"",AC39*$AS39*(AT39/10))</f>
        <v>#VALUE!</v>
      </c>
      <c r="BJ39" s="25" t="e">
        <f t="shared" si="127"/>
        <v>#VALUE!</v>
      </c>
      <c r="BK39" s="25" t="e">
        <f t="shared" si="127"/>
        <v>#VALUE!</v>
      </c>
      <c r="BL39" s="25" t="e">
        <f t="shared" si="127"/>
        <v>#VALUE!</v>
      </c>
      <c r="BM39" s="25" t="e">
        <f t="shared" ca="1" si="127"/>
        <v>#VALUE!</v>
      </c>
      <c r="BN39" s="25" t="e">
        <f t="shared" ca="1" si="127"/>
        <v>#VALUE!</v>
      </c>
      <c r="BO39" s="25" t="e">
        <f t="shared" ca="1" si="127"/>
        <v>#VALUE!</v>
      </c>
      <c r="BP39" s="25" t="e">
        <f t="shared" si="127"/>
        <v>#VALUE!</v>
      </c>
      <c r="BQ39" s="37" t="e">
        <f t="shared" si="127"/>
        <v>#VALUE!</v>
      </c>
      <c r="BR39" s="37" t="e">
        <f t="shared" si="127"/>
        <v>#VALUE!</v>
      </c>
      <c r="BS39" s="37" t="e">
        <f t="shared" si="127"/>
        <v>#VALUE!</v>
      </c>
      <c r="BT39" s="37" t="e">
        <f t="shared" si="127"/>
        <v>#VALUE!</v>
      </c>
      <c r="BU39" s="37" t="e">
        <f t="shared" si="127"/>
        <v>#VALUE!</v>
      </c>
      <c r="BV39" s="37" t="str">
        <f t="shared" si="127"/>
        <v/>
      </c>
      <c r="BW39" s="37" t="str">
        <f t="shared" si="127"/>
        <v/>
      </c>
      <c r="BX39" s="38" t="e">
        <f t="shared" ca="1" si="9"/>
        <v>#VALUE!</v>
      </c>
      <c r="BY39" s="39" t="str">
        <f t="shared" ref="BY39:CH39" ca="1" si="128">IF(M39="x","1","")</f>
        <v>1</v>
      </c>
      <c r="BZ39" s="40" t="str">
        <f t="shared" si="128"/>
        <v/>
      </c>
      <c r="CA39" s="40" t="str">
        <f t="shared" si="128"/>
        <v/>
      </c>
      <c r="CB39" s="40" t="str">
        <f t="shared" si="128"/>
        <v/>
      </c>
      <c r="CC39" s="40" t="str">
        <f t="shared" ca="1" si="128"/>
        <v>1</v>
      </c>
      <c r="CD39" s="40" t="str">
        <f t="shared" ca="1" si="128"/>
        <v>1</v>
      </c>
      <c r="CE39" s="40" t="str">
        <f t="shared" ca="1" si="128"/>
        <v>1</v>
      </c>
      <c r="CF39" s="40" t="str">
        <f t="shared" si="128"/>
        <v/>
      </c>
      <c r="CG39" s="40" t="str">
        <f t="shared" si="128"/>
        <v/>
      </c>
      <c r="CH39" s="41" t="str">
        <f t="shared" si="128"/>
        <v/>
      </c>
      <c r="CI39" s="40"/>
      <c r="CJ39" s="40"/>
      <c r="CK39" s="40"/>
      <c r="CL39" s="40"/>
      <c r="CM39" s="40"/>
    </row>
    <row r="40" spans="1:91" ht="17.25" customHeight="1" x14ac:dyDescent="0.2">
      <c r="A40" s="23" t="str">
        <f ca="1">IFERROR(__xludf.DUMMYFUNCTION("""COMPUTED_VALUE"""),"P763")</f>
        <v>P763</v>
      </c>
      <c r="B40" s="23" t="str">
        <f ca="1">IFERROR(__xludf.DUMMYFUNCTION("""COMPUTED_VALUE"""),"Famáquinas III")</f>
        <v>Famáquinas III</v>
      </c>
      <c r="C40" s="23" t="s">
        <v>91</v>
      </c>
      <c r="D40" s="24">
        <f ca="1">IFERROR(__xludf.DUMMYFUNCTION("""COMPUTED_VALUE"""),45723)</f>
        <v>45723</v>
      </c>
      <c r="E40" s="23" t="s">
        <v>94</v>
      </c>
      <c r="F40" s="23">
        <f ca="1">IFERROR(__xludf.DUMMYFUNCTION("""COMPUTED_VALUE"""),12)</f>
        <v>12</v>
      </c>
      <c r="G40" s="23">
        <f ca="1">IFERROR(__xludf.DUMMYFUNCTION("""COMPUTED_VALUE"""),585)</f>
        <v>585</v>
      </c>
      <c r="H40" s="23">
        <f t="shared" ca="1" si="100"/>
        <v>7.02</v>
      </c>
      <c r="I40" s="25">
        <f t="shared" ca="1" si="101"/>
        <v>300</v>
      </c>
      <c r="J40" s="26">
        <f ca="1">IFERROR(__xludf.DUMMYFUNCTION("""COMPUTED_VALUE"""),95)</f>
        <v>95</v>
      </c>
      <c r="K40" s="27" t="b">
        <v>0</v>
      </c>
      <c r="L40" s="28">
        <f t="shared" ca="1" si="3"/>
        <v>285</v>
      </c>
      <c r="M40" s="45"/>
      <c r="N40" s="23"/>
      <c r="O40" s="23" t="str">
        <f ca="1">IFERROR(__xludf.DUMMYFUNCTION("""COMPUTED_VALUE"""),"x")</f>
        <v>x</v>
      </c>
      <c r="P40" s="23" t="str">
        <f ca="1">IFERROR(__xludf.DUMMYFUNCTION("""COMPUTED_VALUE"""),"x")</f>
        <v>x</v>
      </c>
      <c r="Q40" s="23"/>
      <c r="R40" s="23"/>
      <c r="S40" s="23"/>
      <c r="T40" s="23" t="str">
        <f ca="1">IFERROR(__xludf.DUMMYFUNCTION("""COMPUTED_VALUE"""),"x")</f>
        <v>x</v>
      </c>
      <c r="U40" s="23"/>
      <c r="V40" s="23"/>
      <c r="W40" s="23"/>
      <c r="X40" s="30"/>
      <c r="Y40" s="30"/>
      <c r="Z40" s="23" t="s">
        <v>91</v>
      </c>
      <c r="AA40" s="23" t="s">
        <v>91</v>
      </c>
      <c r="AB40" s="30">
        <f t="shared" ca="1" si="4"/>
        <v>3</v>
      </c>
      <c r="AC40" s="31" t="e">
        <f t="shared" ref="AC40:AQ40" si="129">IF(M40="x",M$1000*1,"")*BY40</f>
        <v>#VALUE!</v>
      </c>
      <c r="AD40" s="31" t="e">
        <f t="shared" si="129"/>
        <v>#VALUE!</v>
      </c>
      <c r="AE40" s="31">
        <f t="shared" ca="1" si="129"/>
        <v>1</v>
      </c>
      <c r="AF40" s="31">
        <f t="shared" ca="1" si="129"/>
        <v>1.2</v>
      </c>
      <c r="AG40" s="31" t="e">
        <f t="shared" si="129"/>
        <v>#VALUE!</v>
      </c>
      <c r="AH40" s="31" t="e">
        <f t="shared" si="129"/>
        <v>#VALUE!</v>
      </c>
      <c r="AI40" s="31" t="e">
        <f t="shared" si="129"/>
        <v>#VALUE!</v>
      </c>
      <c r="AJ40" s="31">
        <f t="shared" ca="1" si="129"/>
        <v>1</v>
      </c>
      <c r="AK40" s="31" t="e">
        <f t="shared" si="129"/>
        <v>#VALUE!</v>
      </c>
      <c r="AL40" s="31" t="e">
        <f t="shared" si="129"/>
        <v>#VALUE!</v>
      </c>
      <c r="AM40" s="31" t="e">
        <f t="shared" si="129"/>
        <v>#VALUE!</v>
      </c>
      <c r="AN40" s="31" t="e">
        <f t="shared" si="129"/>
        <v>#VALUE!</v>
      </c>
      <c r="AO40" s="31" t="e">
        <f t="shared" si="129"/>
        <v>#VALUE!</v>
      </c>
      <c r="AP40" s="31">
        <f t="shared" si="129"/>
        <v>0</v>
      </c>
      <c r="AQ40" s="31">
        <f t="shared" si="129"/>
        <v>0</v>
      </c>
      <c r="AR40" s="23" t="e">
        <f t="shared" si="6"/>
        <v>#VALUE!</v>
      </c>
      <c r="AS40" s="32" t="str">
        <f t="shared" ca="1" si="7"/>
        <v/>
      </c>
      <c r="AT40" s="33" t="str">
        <f ca="1">IFERROR(__xludf.DUMMYFUNCTION("""COMPUTED_VALUE"""),"")</f>
        <v/>
      </c>
      <c r="AU40" s="34">
        <f ca="1">IFERROR(__xludf.DUMMYFUNCTION("""COMPUTED_VALUE"""),10)</f>
        <v>10</v>
      </c>
      <c r="AV40" s="34">
        <f ca="1">IFERROR(__xludf.DUMMYFUNCTION("""COMPUTED_VALUE"""),10)</f>
        <v>10</v>
      </c>
      <c r="AW40" s="35">
        <f ca="1">IFERROR(__xludf.DUMMYFUNCTION("""COMPUTED_VALUE"""),10)</f>
        <v>10</v>
      </c>
      <c r="AX40" s="34">
        <f ca="1">IFERROR(__xludf.DUMMYFUNCTION("""COMPUTED_VALUE"""),8)</f>
        <v>8</v>
      </c>
      <c r="AY40" s="34" t="str">
        <f ca="1">IFERROR(__xludf.DUMMYFUNCTION("""COMPUTED_VALUE"""),"")</f>
        <v/>
      </c>
      <c r="AZ40" s="34" t="str">
        <f ca="1">IFERROR(__xludf.DUMMYFUNCTION("""COMPUTED_VALUE"""),"")</f>
        <v/>
      </c>
      <c r="BA40" s="34">
        <f ca="1">IFERROR(__xludf.DUMMYFUNCTION("""COMPUTED_VALUE"""),10)</f>
        <v>10</v>
      </c>
      <c r="BB40" s="35" t="str">
        <f ca="1">IFERROR(__xludf.DUMMYFUNCTION("""COMPUTED_VALUE"""),"")</f>
        <v/>
      </c>
      <c r="BC40" s="35" t="str">
        <f ca="1">IFERROR(__xludf.DUMMYFUNCTION("""COMPUTED_VALUE"""),"")</f>
        <v/>
      </c>
      <c r="BD40" s="35" t="str">
        <f ca="1">IFERROR(__xludf.DUMMYFUNCTION("""COMPUTED_VALUE"""),"")</f>
        <v/>
      </c>
      <c r="BE40" s="35"/>
      <c r="BF40" s="43" t="str">
        <f ca="1">IFERROR(__xludf.DUMMYFUNCTION("""COMPUTED_VALUE"""),"")</f>
        <v/>
      </c>
      <c r="BG40" s="35">
        <f ca="1">IFERROR(__xludf.DUMMYFUNCTION("""COMPUTED_VALUE"""),10)</f>
        <v>10</v>
      </c>
      <c r="BH40" s="35">
        <f ca="1">IFERROR(__xludf.DUMMYFUNCTION("""COMPUTED_VALUE"""),10)</f>
        <v>10</v>
      </c>
      <c r="BI40" s="44" t="e">
        <f t="shared" ref="BI40:BW40" si="130">IF(AC40=0,"",AC40*$AS40*(AT40/10))</f>
        <v>#VALUE!</v>
      </c>
      <c r="BJ40" s="25" t="e">
        <f t="shared" si="130"/>
        <v>#VALUE!</v>
      </c>
      <c r="BK40" s="25" t="e">
        <f t="shared" ca="1" si="130"/>
        <v>#VALUE!</v>
      </c>
      <c r="BL40" s="25" t="e">
        <f t="shared" ca="1" si="130"/>
        <v>#VALUE!</v>
      </c>
      <c r="BM40" s="25" t="e">
        <f t="shared" si="130"/>
        <v>#VALUE!</v>
      </c>
      <c r="BN40" s="25" t="e">
        <f t="shared" si="130"/>
        <v>#VALUE!</v>
      </c>
      <c r="BO40" s="25" t="e">
        <f t="shared" si="130"/>
        <v>#VALUE!</v>
      </c>
      <c r="BP40" s="25" t="e">
        <f t="shared" ca="1" si="130"/>
        <v>#VALUE!</v>
      </c>
      <c r="BQ40" s="37" t="e">
        <f t="shared" si="130"/>
        <v>#VALUE!</v>
      </c>
      <c r="BR40" s="37" t="e">
        <f t="shared" si="130"/>
        <v>#VALUE!</v>
      </c>
      <c r="BS40" s="37" t="e">
        <f t="shared" si="130"/>
        <v>#VALUE!</v>
      </c>
      <c r="BT40" s="37" t="e">
        <f t="shared" si="130"/>
        <v>#VALUE!</v>
      </c>
      <c r="BU40" s="37" t="e">
        <f t="shared" si="130"/>
        <v>#VALUE!</v>
      </c>
      <c r="BV40" s="37" t="str">
        <f t="shared" si="130"/>
        <v/>
      </c>
      <c r="BW40" s="37" t="str">
        <f t="shared" si="130"/>
        <v/>
      </c>
      <c r="BX40" s="38" t="e">
        <f t="shared" si="9"/>
        <v>#VALUE!</v>
      </c>
      <c r="BY40" s="39" t="str">
        <f t="shared" ref="BY40:CH40" si="131">IF(M40="x","1","")</f>
        <v/>
      </c>
      <c r="BZ40" s="40" t="str">
        <f t="shared" si="131"/>
        <v/>
      </c>
      <c r="CA40" s="40" t="str">
        <f t="shared" ca="1" si="131"/>
        <v>1</v>
      </c>
      <c r="CB40" s="40" t="str">
        <f t="shared" ca="1" si="131"/>
        <v>1</v>
      </c>
      <c r="CC40" s="40" t="str">
        <f t="shared" si="131"/>
        <v/>
      </c>
      <c r="CD40" s="40" t="str">
        <f t="shared" si="131"/>
        <v/>
      </c>
      <c r="CE40" s="40" t="str">
        <f t="shared" si="131"/>
        <v/>
      </c>
      <c r="CF40" s="40" t="str">
        <f t="shared" ca="1" si="131"/>
        <v>1</v>
      </c>
      <c r="CG40" s="40" t="str">
        <f t="shared" si="131"/>
        <v/>
      </c>
      <c r="CH40" s="41" t="str">
        <f t="shared" si="131"/>
        <v/>
      </c>
      <c r="CI40" s="40"/>
      <c r="CJ40" s="40"/>
      <c r="CK40" s="40"/>
      <c r="CL40" s="40"/>
      <c r="CM40" s="40"/>
    </row>
    <row r="41" spans="1:91" ht="17.25" customHeight="1" x14ac:dyDescent="0.2">
      <c r="A41" s="23" t="str">
        <f ca="1">IFERROR(__xludf.DUMMYFUNCTION("""COMPUTED_VALUE"""),"P745")</f>
        <v>P745</v>
      </c>
      <c r="B41" s="23" t="str">
        <f ca="1">IFERROR(__xludf.DUMMYFUNCTION("""COMPUTED_VALUE"""),"Sidnei Gama")</f>
        <v>Sidnei Gama</v>
      </c>
      <c r="C41" s="23" t="s">
        <v>91</v>
      </c>
      <c r="D41" s="24">
        <f ca="1">IFERROR(__xludf.DUMMYFUNCTION("""COMPUTED_VALUE"""),45728)</f>
        <v>45728</v>
      </c>
      <c r="E41" s="23" t="str">
        <f t="shared" ref="E41:E50" ca="1" si="132">IF(ISBLANK(D41),"",TEXT(D41,"MMMM"))</f>
        <v>março</v>
      </c>
      <c r="F41" s="23">
        <f ca="1">IFERROR(__xludf.DUMMYFUNCTION("""COMPUTED_VALUE"""),8)</f>
        <v>8</v>
      </c>
      <c r="G41" s="23">
        <f ca="1">IFERROR(__xludf.DUMMYFUNCTION("""COMPUTED_VALUE"""),600)</f>
        <v>600</v>
      </c>
      <c r="H41" s="23">
        <f t="shared" ca="1" si="100"/>
        <v>4.8</v>
      </c>
      <c r="I41" s="25">
        <f t="shared" ca="1" si="101"/>
        <v>200</v>
      </c>
      <c r="J41" s="26">
        <f ca="1">IFERROR(__xludf.DUMMYFUNCTION("""COMPUTED_VALUE"""),98.0864197530864)</f>
        <v>98.086419753086403</v>
      </c>
      <c r="K41" s="27" t="b">
        <v>0</v>
      </c>
      <c r="L41" s="28">
        <f t="shared" ca="1" si="3"/>
        <v>196.17283950617281</v>
      </c>
      <c r="M41" s="45" t="str">
        <f ca="1">IFERROR(__xludf.DUMMYFUNCTION("""COMPUTED_VALUE"""),"x")</f>
        <v>x</v>
      </c>
      <c r="N41" s="23"/>
      <c r="O41" s="23"/>
      <c r="P41" s="23"/>
      <c r="Q41" s="23" t="str">
        <f ca="1">IFERROR(__xludf.DUMMYFUNCTION("""COMPUTED_VALUE"""),"x")</f>
        <v>x</v>
      </c>
      <c r="R41" s="23" t="str">
        <f ca="1">IFERROR(__xludf.DUMMYFUNCTION("""COMPUTED_VALUE"""),"x")</f>
        <v>x</v>
      </c>
      <c r="S41" s="23" t="str">
        <f ca="1">IFERROR(__xludf.DUMMYFUNCTION("""COMPUTED_VALUE"""),"x")</f>
        <v>x</v>
      </c>
      <c r="T41" s="23"/>
      <c r="U41" s="23"/>
      <c r="V41" s="23"/>
      <c r="W41" s="23"/>
      <c r="X41" s="30"/>
      <c r="Y41" s="30"/>
      <c r="Z41" s="23" t="s">
        <v>91</v>
      </c>
      <c r="AA41" s="23" t="s">
        <v>91</v>
      </c>
      <c r="AB41" s="30">
        <f t="shared" ca="1" si="4"/>
        <v>4</v>
      </c>
      <c r="AC41" s="31">
        <f t="shared" ref="AC41:AQ41" ca="1" si="133">IF(M41="x",M$1000*1,"")*BY41</f>
        <v>1.2</v>
      </c>
      <c r="AD41" s="31" t="e">
        <f t="shared" si="133"/>
        <v>#VALUE!</v>
      </c>
      <c r="AE41" s="31" t="e">
        <f t="shared" si="133"/>
        <v>#VALUE!</v>
      </c>
      <c r="AF41" s="31" t="e">
        <f t="shared" si="133"/>
        <v>#VALUE!</v>
      </c>
      <c r="AG41" s="31">
        <f t="shared" ca="1" si="133"/>
        <v>1</v>
      </c>
      <c r="AH41" s="31">
        <f t="shared" ca="1" si="133"/>
        <v>1</v>
      </c>
      <c r="AI41" s="31">
        <f t="shared" ca="1" si="133"/>
        <v>1.1000000000000001</v>
      </c>
      <c r="AJ41" s="31" t="e">
        <f t="shared" si="133"/>
        <v>#VALUE!</v>
      </c>
      <c r="AK41" s="31" t="e">
        <f t="shared" si="133"/>
        <v>#VALUE!</v>
      </c>
      <c r="AL41" s="31" t="e">
        <f t="shared" si="133"/>
        <v>#VALUE!</v>
      </c>
      <c r="AM41" s="31" t="e">
        <f t="shared" si="133"/>
        <v>#VALUE!</v>
      </c>
      <c r="AN41" s="31" t="e">
        <f t="shared" si="133"/>
        <v>#VALUE!</v>
      </c>
      <c r="AO41" s="31" t="e">
        <f t="shared" si="133"/>
        <v>#VALUE!</v>
      </c>
      <c r="AP41" s="31">
        <f t="shared" si="133"/>
        <v>0</v>
      </c>
      <c r="AQ41" s="31">
        <f t="shared" si="133"/>
        <v>0</v>
      </c>
      <c r="AR41" s="23" t="e">
        <f t="shared" ca="1" si="6"/>
        <v>#VALUE!</v>
      </c>
      <c r="AS41" s="32" t="str">
        <f t="shared" ca="1" si="7"/>
        <v/>
      </c>
      <c r="AT41" s="33">
        <f ca="1">IFERROR(__xludf.DUMMYFUNCTION("""COMPUTED_VALUE"""),10)</f>
        <v>10</v>
      </c>
      <c r="AU41" s="34" t="str">
        <f ca="1">IFERROR(__xludf.DUMMYFUNCTION("""COMPUTED_VALUE"""),"")</f>
        <v/>
      </c>
      <c r="AV41" s="34" t="str">
        <f ca="1">IFERROR(__xludf.DUMMYFUNCTION("""COMPUTED_VALUE"""),"")</f>
        <v/>
      </c>
      <c r="AW41" s="35" t="str">
        <f ca="1">IFERROR(__xludf.DUMMYFUNCTION("""COMPUTED_VALUE"""),"")</f>
        <v/>
      </c>
      <c r="AX41" s="34">
        <f ca="1">IFERROR(__xludf.DUMMYFUNCTION("""COMPUTED_VALUE"""),10)</f>
        <v>10</v>
      </c>
      <c r="AY41" s="34">
        <f ca="1">IFERROR(__xludf.DUMMYFUNCTION("""COMPUTED_VALUE"""),10)</f>
        <v>10</v>
      </c>
      <c r="AZ41" s="34">
        <f ca="1">IFERROR(__xludf.DUMMYFUNCTION("""COMPUTED_VALUE"""),10)</f>
        <v>10</v>
      </c>
      <c r="BA41" s="34" t="str">
        <f ca="1">IFERROR(__xludf.DUMMYFUNCTION("""COMPUTED_VALUE"""),"")</f>
        <v/>
      </c>
      <c r="BB41" s="35" t="str">
        <f ca="1">IFERROR(__xludf.DUMMYFUNCTION("""COMPUTED_VALUE"""),"")</f>
        <v/>
      </c>
      <c r="BC41" s="35" t="str">
        <f ca="1">IFERROR(__xludf.DUMMYFUNCTION("""COMPUTED_VALUE"""),"")</f>
        <v/>
      </c>
      <c r="BD41" s="35" t="str">
        <f ca="1">IFERROR(__xludf.DUMMYFUNCTION("""COMPUTED_VALUE"""),"")</f>
        <v/>
      </c>
      <c r="BE41" s="35"/>
      <c r="BF41" s="43" t="str">
        <f ca="1">IFERROR(__xludf.DUMMYFUNCTION("""COMPUTED_VALUE"""),"")</f>
        <v/>
      </c>
      <c r="BG41" s="35">
        <f ca="1">IFERROR(__xludf.DUMMYFUNCTION("""COMPUTED_VALUE"""),10)</f>
        <v>10</v>
      </c>
      <c r="BH41" s="35">
        <f ca="1">IFERROR(__xludf.DUMMYFUNCTION("""COMPUTED_VALUE"""),9.25)</f>
        <v>9.25</v>
      </c>
      <c r="BI41" s="44" t="e">
        <f t="shared" ref="BI41:BW41" ca="1" si="134">IF(AC41=0,"",AC41*$AS41*(AT41/10))</f>
        <v>#VALUE!</v>
      </c>
      <c r="BJ41" s="25" t="e">
        <f t="shared" si="134"/>
        <v>#VALUE!</v>
      </c>
      <c r="BK41" s="25" t="e">
        <f t="shared" si="134"/>
        <v>#VALUE!</v>
      </c>
      <c r="BL41" s="25" t="e">
        <f t="shared" si="134"/>
        <v>#VALUE!</v>
      </c>
      <c r="BM41" s="25" t="e">
        <f t="shared" ca="1" si="134"/>
        <v>#VALUE!</v>
      </c>
      <c r="BN41" s="25" t="e">
        <f t="shared" ca="1" si="134"/>
        <v>#VALUE!</v>
      </c>
      <c r="BO41" s="25" t="e">
        <f t="shared" ca="1" si="134"/>
        <v>#VALUE!</v>
      </c>
      <c r="BP41" s="25" t="e">
        <f t="shared" si="134"/>
        <v>#VALUE!</v>
      </c>
      <c r="BQ41" s="37" t="e">
        <f t="shared" si="134"/>
        <v>#VALUE!</v>
      </c>
      <c r="BR41" s="37" t="e">
        <f t="shared" si="134"/>
        <v>#VALUE!</v>
      </c>
      <c r="BS41" s="37" t="e">
        <f t="shared" si="134"/>
        <v>#VALUE!</v>
      </c>
      <c r="BT41" s="37" t="e">
        <f t="shared" si="134"/>
        <v>#VALUE!</v>
      </c>
      <c r="BU41" s="37" t="e">
        <f t="shared" si="134"/>
        <v>#VALUE!</v>
      </c>
      <c r="BV41" s="37" t="str">
        <f t="shared" si="134"/>
        <v/>
      </c>
      <c r="BW41" s="37" t="str">
        <f t="shared" si="134"/>
        <v/>
      </c>
      <c r="BX41" s="38" t="e">
        <f t="shared" ca="1" si="9"/>
        <v>#VALUE!</v>
      </c>
      <c r="BY41" s="39" t="str">
        <f t="shared" ref="BY41:CH41" ca="1" si="135">IF(M41="x","1","")</f>
        <v>1</v>
      </c>
      <c r="BZ41" s="40" t="str">
        <f t="shared" si="135"/>
        <v/>
      </c>
      <c r="CA41" s="40" t="str">
        <f t="shared" si="135"/>
        <v/>
      </c>
      <c r="CB41" s="40" t="str">
        <f t="shared" si="135"/>
        <v/>
      </c>
      <c r="CC41" s="40" t="str">
        <f t="shared" ca="1" si="135"/>
        <v>1</v>
      </c>
      <c r="CD41" s="40" t="str">
        <f t="shared" ca="1" si="135"/>
        <v>1</v>
      </c>
      <c r="CE41" s="40" t="str">
        <f t="shared" ca="1" si="135"/>
        <v>1</v>
      </c>
      <c r="CF41" s="40" t="str">
        <f t="shared" si="135"/>
        <v/>
      </c>
      <c r="CG41" s="40" t="str">
        <f t="shared" si="135"/>
        <v/>
      </c>
      <c r="CH41" s="41" t="str">
        <f t="shared" si="135"/>
        <v/>
      </c>
      <c r="CI41" s="40"/>
      <c r="CJ41" s="40"/>
      <c r="CK41" s="40"/>
      <c r="CL41" s="40"/>
      <c r="CM41" s="40"/>
    </row>
    <row r="42" spans="1:91" ht="17.25" customHeight="1" x14ac:dyDescent="0.2">
      <c r="A42" s="23" t="str">
        <f ca="1">IFERROR(__xludf.DUMMYFUNCTION("""COMPUTED_VALUE"""),"P727")</f>
        <v>P727</v>
      </c>
      <c r="B42" s="23" t="str">
        <f ca="1">IFERROR(__xludf.DUMMYFUNCTION("""COMPUTED_VALUE"""),"Alessandro da Silva Florencio")</f>
        <v>Alessandro da Silva Florencio</v>
      </c>
      <c r="C42" s="23" t="s">
        <v>91</v>
      </c>
      <c r="D42" s="24">
        <f ca="1">IFERROR(__xludf.DUMMYFUNCTION("""COMPUTED_VALUE"""),45728)</f>
        <v>45728</v>
      </c>
      <c r="E42" s="23" t="str">
        <f t="shared" ca="1" si="132"/>
        <v>março</v>
      </c>
      <c r="F42" s="23">
        <f ca="1">IFERROR(__xludf.DUMMYFUNCTION("""COMPUTED_VALUE"""),8)</f>
        <v>8</v>
      </c>
      <c r="G42" s="23">
        <f ca="1">IFERROR(__xludf.DUMMYFUNCTION("""COMPUTED_VALUE"""),600)</f>
        <v>600</v>
      </c>
      <c r="H42" s="23">
        <f t="shared" ca="1" si="100"/>
        <v>4.8</v>
      </c>
      <c r="I42" s="25">
        <f t="shared" ca="1" si="101"/>
        <v>200</v>
      </c>
      <c r="J42" s="26">
        <f ca="1">IFERROR(__xludf.DUMMYFUNCTION("""COMPUTED_VALUE"""),58.8888888888888)</f>
        <v>58.8888888888888</v>
      </c>
      <c r="K42" s="27" t="b">
        <v>0</v>
      </c>
      <c r="L42" s="28">
        <f t="shared" ca="1" si="3"/>
        <v>117.7777777777776</v>
      </c>
      <c r="M42" s="45" t="str">
        <f ca="1">IFERROR(__xludf.DUMMYFUNCTION("""COMPUTED_VALUE"""),"x")</f>
        <v>x</v>
      </c>
      <c r="N42" s="23"/>
      <c r="O42" s="23"/>
      <c r="P42" s="23"/>
      <c r="Q42" s="23" t="str">
        <f ca="1">IFERROR(__xludf.DUMMYFUNCTION("""COMPUTED_VALUE"""),"x")</f>
        <v>x</v>
      </c>
      <c r="R42" s="23" t="str">
        <f ca="1">IFERROR(__xludf.DUMMYFUNCTION("""COMPUTED_VALUE"""),"x")</f>
        <v>x</v>
      </c>
      <c r="S42" s="23" t="str">
        <f ca="1">IFERROR(__xludf.DUMMYFUNCTION("""COMPUTED_VALUE"""),"x")</f>
        <v>x</v>
      </c>
      <c r="T42" s="23"/>
      <c r="U42" s="23"/>
      <c r="V42" s="23"/>
      <c r="W42" s="23"/>
      <c r="X42" s="30"/>
      <c r="Y42" s="30"/>
      <c r="Z42" s="23" t="s">
        <v>91</v>
      </c>
      <c r="AA42" s="23" t="s">
        <v>91</v>
      </c>
      <c r="AB42" s="30">
        <f t="shared" ca="1" si="4"/>
        <v>4</v>
      </c>
      <c r="AC42" s="31">
        <f t="shared" ref="AC42:AQ42" ca="1" si="136">IF(M42="x",M$1000*1,"")*BY42</f>
        <v>1.2</v>
      </c>
      <c r="AD42" s="31" t="e">
        <f t="shared" si="136"/>
        <v>#VALUE!</v>
      </c>
      <c r="AE42" s="31" t="e">
        <f t="shared" si="136"/>
        <v>#VALUE!</v>
      </c>
      <c r="AF42" s="31" t="e">
        <f t="shared" si="136"/>
        <v>#VALUE!</v>
      </c>
      <c r="AG42" s="31">
        <f t="shared" ca="1" si="136"/>
        <v>1</v>
      </c>
      <c r="AH42" s="31">
        <f t="shared" ca="1" si="136"/>
        <v>1</v>
      </c>
      <c r="AI42" s="31">
        <f t="shared" ca="1" si="136"/>
        <v>1.1000000000000001</v>
      </c>
      <c r="AJ42" s="31" t="e">
        <f t="shared" si="136"/>
        <v>#VALUE!</v>
      </c>
      <c r="AK42" s="31" t="e">
        <f t="shared" si="136"/>
        <v>#VALUE!</v>
      </c>
      <c r="AL42" s="31" t="e">
        <f t="shared" si="136"/>
        <v>#VALUE!</v>
      </c>
      <c r="AM42" s="31" t="e">
        <f t="shared" si="136"/>
        <v>#VALUE!</v>
      </c>
      <c r="AN42" s="31" t="e">
        <f t="shared" si="136"/>
        <v>#VALUE!</v>
      </c>
      <c r="AO42" s="31" t="e">
        <f t="shared" si="136"/>
        <v>#VALUE!</v>
      </c>
      <c r="AP42" s="31">
        <f t="shared" si="136"/>
        <v>0</v>
      </c>
      <c r="AQ42" s="31">
        <f t="shared" si="136"/>
        <v>0</v>
      </c>
      <c r="AR42" s="23" t="e">
        <f t="shared" ca="1" si="6"/>
        <v>#VALUE!</v>
      </c>
      <c r="AS42" s="32" t="str">
        <f t="shared" ca="1" si="7"/>
        <v/>
      </c>
      <c r="AT42" s="33">
        <f ca="1">IFERROR(__xludf.DUMMYFUNCTION("""COMPUTED_VALUE"""),10)</f>
        <v>10</v>
      </c>
      <c r="AU42" s="34" t="str">
        <f ca="1">IFERROR(__xludf.DUMMYFUNCTION("""COMPUTED_VALUE"""),"")</f>
        <v/>
      </c>
      <c r="AV42" s="34" t="str">
        <f ca="1">IFERROR(__xludf.DUMMYFUNCTION("""COMPUTED_VALUE"""),"")</f>
        <v/>
      </c>
      <c r="AW42" s="35" t="str">
        <f ca="1">IFERROR(__xludf.DUMMYFUNCTION("""COMPUTED_VALUE"""),"")</f>
        <v/>
      </c>
      <c r="AX42" s="34">
        <f ca="1">IFERROR(__xludf.DUMMYFUNCTION("""COMPUTED_VALUE"""),10)</f>
        <v>10</v>
      </c>
      <c r="AY42" s="34">
        <f ca="1">IFERROR(__xludf.DUMMYFUNCTION("""COMPUTED_VALUE"""),10)</f>
        <v>10</v>
      </c>
      <c r="AZ42" s="34">
        <f ca="1">IFERROR(__xludf.DUMMYFUNCTION("""COMPUTED_VALUE"""),10)</f>
        <v>10</v>
      </c>
      <c r="BA42" s="34" t="str">
        <f ca="1">IFERROR(__xludf.DUMMYFUNCTION("""COMPUTED_VALUE"""),"")</f>
        <v/>
      </c>
      <c r="BB42" s="35" t="str">
        <f ca="1">IFERROR(__xludf.DUMMYFUNCTION("""COMPUTED_VALUE"""),"")</f>
        <v/>
      </c>
      <c r="BC42" s="35" t="str">
        <f ca="1">IFERROR(__xludf.DUMMYFUNCTION("""COMPUTED_VALUE"""),"")</f>
        <v/>
      </c>
      <c r="BD42" s="35" t="str">
        <f ca="1">IFERROR(__xludf.DUMMYFUNCTION("""COMPUTED_VALUE"""),"")</f>
        <v/>
      </c>
      <c r="BE42" s="35"/>
      <c r="BF42" s="43" t="str">
        <f ca="1">IFERROR(__xludf.DUMMYFUNCTION("""COMPUTED_VALUE"""),"")</f>
        <v/>
      </c>
      <c r="BG42" s="35">
        <f ca="1">IFERROR(__xludf.DUMMYFUNCTION("""COMPUTED_VALUE"""),9.75)</f>
        <v>9.75</v>
      </c>
      <c r="BH42" s="35">
        <f ca="1">IFERROR(__xludf.DUMMYFUNCTION("""COMPUTED_VALUE"""),9.5)</f>
        <v>9.5</v>
      </c>
      <c r="BI42" s="44" t="e">
        <f t="shared" ref="BI42:BW42" ca="1" si="137">IF(AC42=0,"",AC42*$AS42*(AT42/10))</f>
        <v>#VALUE!</v>
      </c>
      <c r="BJ42" s="25" t="e">
        <f t="shared" si="137"/>
        <v>#VALUE!</v>
      </c>
      <c r="BK42" s="25" t="e">
        <f t="shared" si="137"/>
        <v>#VALUE!</v>
      </c>
      <c r="BL42" s="25" t="e">
        <f t="shared" si="137"/>
        <v>#VALUE!</v>
      </c>
      <c r="BM42" s="25" t="e">
        <f t="shared" ca="1" si="137"/>
        <v>#VALUE!</v>
      </c>
      <c r="BN42" s="25" t="e">
        <f t="shared" ca="1" si="137"/>
        <v>#VALUE!</v>
      </c>
      <c r="BO42" s="25" t="e">
        <f t="shared" ca="1" si="137"/>
        <v>#VALUE!</v>
      </c>
      <c r="BP42" s="25" t="e">
        <f t="shared" si="137"/>
        <v>#VALUE!</v>
      </c>
      <c r="BQ42" s="37" t="e">
        <f t="shared" si="137"/>
        <v>#VALUE!</v>
      </c>
      <c r="BR42" s="37" t="e">
        <f t="shared" si="137"/>
        <v>#VALUE!</v>
      </c>
      <c r="BS42" s="37" t="e">
        <f t="shared" si="137"/>
        <v>#VALUE!</v>
      </c>
      <c r="BT42" s="37" t="e">
        <f t="shared" si="137"/>
        <v>#VALUE!</v>
      </c>
      <c r="BU42" s="37" t="e">
        <f t="shared" si="137"/>
        <v>#VALUE!</v>
      </c>
      <c r="BV42" s="37" t="str">
        <f t="shared" si="137"/>
        <v/>
      </c>
      <c r="BW42" s="37" t="str">
        <f t="shared" si="137"/>
        <v/>
      </c>
      <c r="BX42" s="38" t="e">
        <f t="shared" ca="1" si="9"/>
        <v>#VALUE!</v>
      </c>
      <c r="BY42" s="39" t="str">
        <f t="shared" ref="BY42:CH42" ca="1" si="138">IF(M42="x","1","")</f>
        <v>1</v>
      </c>
      <c r="BZ42" s="40" t="str">
        <f t="shared" si="138"/>
        <v/>
      </c>
      <c r="CA42" s="40" t="str">
        <f t="shared" si="138"/>
        <v/>
      </c>
      <c r="CB42" s="40" t="str">
        <f t="shared" si="138"/>
        <v/>
      </c>
      <c r="CC42" s="40" t="str">
        <f t="shared" ca="1" si="138"/>
        <v>1</v>
      </c>
      <c r="CD42" s="40" t="str">
        <f t="shared" ca="1" si="138"/>
        <v>1</v>
      </c>
      <c r="CE42" s="40" t="str">
        <f t="shared" ca="1" si="138"/>
        <v>1</v>
      </c>
      <c r="CF42" s="40" t="str">
        <f t="shared" si="138"/>
        <v/>
      </c>
      <c r="CG42" s="40" t="str">
        <f t="shared" si="138"/>
        <v/>
      </c>
      <c r="CH42" s="41" t="str">
        <f t="shared" si="138"/>
        <v/>
      </c>
      <c r="CI42" s="40"/>
      <c r="CJ42" s="40"/>
      <c r="CK42" s="40"/>
      <c r="CL42" s="40"/>
      <c r="CM42" s="40"/>
    </row>
    <row r="43" spans="1:91" ht="17.25" customHeight="1" x14ac:dyDescent="0.2">
      <c r="A43" s="23" t="str">
        <f ca="1">IFERROR(__xludf.DUMMYFUNCTION("""COMPUTED_VALUE"""),"P326-II")</f>
        <v>P326-II</v>
      </c>
      <c r="B43" s="23" t="str">
        <f ca="1">IFERROR(__xludf.DUMMYFUNCTION("""COMPUTED_VALUE"""),"Breno Abreu")</f>
        <v>Breno Abreu</v>
      </c>
      <c r="C43" s="23" t="s">
        <v>91</v>
      </c>
      <c r="D43" s="24">
        <f ca="1">IFERROR(__xludf.DUMMYFUNCTION("""COMPUTED_VALUE"""),45729)</f>
        <v>45729</v>
      </c>
      <c r="E43" s="23" t="str">
        <f t="shared" ca="1" si="132"/>
        <v>março</v>
      </c>
      <c r="F43" s="23">
        <f ca="1">IFERROR(__xludf.DUMMYFUNCTION("""COMPUTED_VALUE"""),4)</f>
        <v>4</v>
      </c>
      <c r="G43" s="23">
        <f ca="1">IFERROR(__xludf.DUMMYFUNCTION("""COMPUTED_VALUE"""),550)</f>
        <v>550</v>
      </c>
      <c r="H43" s="23">
        <f t="shared" ca="1" si="100"/>
        <v>2.2000000000000002</v>
      </c>
      <c r="I43" s="25">
        <f t="shared" ca="1" si="101"/>
        <v>200</v>
      </c>
      <c r="J43" s="26">
        <f ca="1">IFERROR(__xludf.DUMMYFUNCTION("""COMPUTED_VALUE"""),100)</f>
        <v>100</v>
      </c>
      <c r="K43" s="27" t="b">
        <v>0</v>
      </c>
      <c r="L43" s="28">
        <f t="shared" ca="1" si="3"/>
        <v>200</v>
      </c>
      <c r="M43" s="45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30"/>
      <c r="Y43" s="30"/>
      <c r="Z43" s="23" t="s">
        <v>91</v>
      </c>
      <c r="AA43" s="23" t="s">
        <v>91</v>
      </c>
      <c r="AB43" s="30">
        <f t="shared" si="4"/>
        <v>0</v>
      </c>
      <c r="AC43" s="31" t="e">
        <f t="shared" ref="AC43:AQ43" si="139">IF(M43="x",M$1000*1,"")*BY43</f>
        <v>#VALUE!</v>
      </c>
      <c r="AD43" s="31" t="e">
        <f t="shared" si="139"/>
        <v>#VALUE!</v>
      </c>
      <c r="AE43" s="31" t="e">
        <f t="shared" si="139"/>
        <v>#VALUE!</v>
      </c>
      <c r="AF43" s="31" t="e">
        <f t="shared" si="139"/>
        <v>#VALUE!</v>
      </c>
      <c r="AG43" s="31" t="e">
        <f t="shared" si="139"/>
        <v>#VALUE!</v>
      </c>
      <c r="AH43" s="31" t="e">
        <f t="shared" si="139"/>
        <v>#VALUE!</v>
      </c>
      <c r="AI43" s="31" t="e">
        <f t="shared" si="139"/>
        <v>#VALUE!</v>
      </c>
      <c r="AJ43" s="31" t="e">
        <f t="shared" si="139"/>
        <v>#VALUE!</v>
      </c>
      <c r="AK43" s="31" t="e">
        <f t="shared" si="139"/>
        <v>#VALUE!</v>
      </c>
      <c r="AL43" s="31" t="e">
        <f t="shared" si="139"/>
        <v>#VALUE!</v>
      </c>
      <c r="AM43" s="31" t="e">
        <f t="shared" si="139"/>
        <v>#VALUE!</v>
      </c>
      <c r="AN43" s="31" t="e">
        <f t="shared" si="139"/>
        <v>#VALUE!</v>
      </c>
      <c r="AO43" s="31" t="e">
        <f t="shared" si="139"/>
        <v>#VALUE!</v>
      </c>
      <c r="AP43" s="31">
        <f t="shared" si="139"/>
        <v>0</v>
      </c>
      <c r="AQ43" s="31">
        <f t="shared" si="139"/>
        <v>0</v>
      </c>
      <c r="AR43" s="23" t="e">
        <f t="shared" si="6"/>
        <v>#VALUE!</v>
      </c>
      <c r="AS43" s="32" t="str">
        <f t="shared" ca="1" si="7"/>
        <v/>
      </c>
      <c r="AT43" s="33" t="str">
        <f ca="1">IFERROR(__xludf.DUMMYFUNCTION("""COMPUTED_VALUE"""),"")</f>
        <v/>
      </c>
      <c r="AU43" s="34" t="str">
        <f ca="1">IFERROR(__xludf.DUMMYFUNCTION("""COMPUTED_VALUE"""),"")</f>
        <v/>
      </c>
      <c r="AV43" s="34" t="str">
        <f ca="1">IFERROR(__xludf.DUMMYFUNCTION("""COMPUTED_VALUE"""),"")</f>
        <v/>
      </c>
      <c r="AW43" s="35" t="str">
        <f ca="1">IFERROR(__xludf.DUMMYFUNCTION("""COMPUTED_VALUE"""),"")</f>
        <v/>
      </c>
      <c r="AX43" s="34" t="str">
        <f ca="1">IFERROR(__xludf.DUMMYFUNCTION("""COMPUTED_VALUE"""),"")</f>
        <v/>
      </c>
      <c r="AY43" s="34" t="str">
        <f ca="1">IFERROR(__xludf.DUMMYFUNCTION("""COMPUTED_VALUE"""),"")</f>
        <v/>
      </c>
      <c r="AZ43" s="34" t="str">
        <f ca="1">IFERROR(__xludf.DUMMYFUNCTION("""COMPUTED_VALUE"""),"")</f>
        <v/>
      </c>
      <c r="BA43" s="34" t="str">
        <f ca="1">IFERROR(__xludf.DUMMYFUNCTION("""COMPUTED_VALUE"""),"")</f>
        <v/>
      </c>
      <c r="BB43" s="35" t="str">
        <f ca="1">IFERROR(__xludf.DUMMYFUNCTION("""COMPUTED_VALUE"""),"")</f>
        <v/>
      </c>
      <c r="BC43" s="35" t="str">
        <f ca="1">IFERROR(__xludf.DUMMYFUNCTION("""COMPUTED_VALUE"""),"")</f>
        <v/>
      </c>
      <c r="BD43" s="35" t="str">
        <f ca="1">IFERROR(__xludf.DUMMYFUNCTION("""COMPUTED_VALUE"""),"")</f>
        <v/>
      </c>
      <c r="BE43" s="35"/>
      <c r="BF43" s="43" t="str">
        <f ca="1">IFERROR(__xludf.DUMMYFUNCTION("""COMPUTED_VALUE"""),"")</f>
        <v/>
      </c>
      <c r="BG43" s="35" t="str">
        <f ca="1">IFERROR(__xludf.DUMMYFUNCTION("""COMPUTED_VALUE"""),"")</f>
        <v/>
      </c>
      <c r="BH43" s="35" t="str">
        <f ca="1">IFERROR(__xludf.DUMMYFUNCTION("""COMPUTED_VALUE"""),"")</f>
        <v/>
      </c>
      <c r="BI43" s="44" t="e">
        <f t="shared" ref="BI43:BW43" si="140">IF(AC43=0,"",AC43*$AS43*(AT43/10))</f>
        <v>#VALUE!</v>
      </c>
      <c r="BJ43" s="25" t="e">
        <f t="shared" si="140"/>
        <v>#VALUE!</v>
      </c>
      <c r="BK43" s="25" t="e">
        <f t="shared" si="140"/>
        <v>#VALUE!</v>
      </c>
      <c r="BL43" s="25" t="e">
        <f t="shared" si="140"/>
        <v>#VALUE!</v>
      </c>
      <c r="BM43" s="25" t="e">
        <f t="shared" si="140"/>
        <v>#VALUE!</v>
      </c>
      <c r="BN43" s="25" t="e">
        <f t="shared" si="140"/>
        <v>#VALUE!</v>
      </c>
      <c r="BO43" s="25" t="e">
        <f t="shared" si="140"/>
        <v>#VALUE!</v>
      </c>
      <c r="BP43" s="25" t="e">
        <f t="shared" si="140"/>
        <v>#VALUE!</v>
      </c>
      <c r="BQ43" s="37" t="e">
        <f t="shared" si="140"/>
        <v>#VALUE!</v>
      </c>
      <c r="BR43" s="37" t="e">
        <f t="shared" si="140"/>
        <v>#VALUE!</v>
      </c>
      <c r="BS43" s="37" t="e">
        <f t="shared" si="140"/>
        <v>#VALUE!</v>
      </c>
      <c r="BT43" s="37" t="e">
        <f t="shared" si="140"/>
        <v>#VALUE!</v>
      </c>
      <c r="BU43" s="37" t="e">
        <f t="shared" si="140"/>
        <v>#VALUE!</v>
      </c>
      <c r="BV43" s="37" t="str">
        <f t="shared" si="140"/>
        <v/>
      </c>
      <c r="BW43" s="37" t="str">
        <f t="shared" si="140"/>
        <v/>
      </c>
      <c r="BX43" s="38" t="e">
        <f t="shared" si="9"/>
        <v>#VALUE!</v>
      </c>
      <c r="BY43" s="39" t="str">
        <f t="shared" ref="BY43:CH43" si="141">IF(M43="x","1","")</f>
        <v/>
      </c>
      <c r="BZ43" s="40" t="str">
        <f t="shared" si="141"/>
        <v/>
      </c>
      <c r="CA43" s="40" t="str">
        <f t="shared" si="141"/>
        <v/>
      </c>
      <c r="CB43" s="40" t="str">
        <f t="shared" si="141"/>
        <v/>
      </c>
      <c r="CC43" s="40" t="str">
        <f t="shared" si="141"/>
        <v/>
      </c>
      <c r="CD43" s="40" t="str">
        <f t="shared" si="141"/>
        <v/>
      </c>
      <c r="CE43" s="40" t="str">
        <f t="shared" si="141"/>
        <v/>
      </c>
      <c r="CF43" s="40" t="str">
        <f t="shared" si="141"/>
        <v/>
      </c>
      <c r="CG43" s="40" t="str">
        <f t="shared" si="141"/>
        <v/>
      </c>
      <c r="CH43" s="41" t="str">
        <f t="shared" si="141"/>
        <v/>
      </c>
      <c r="CI43" s="40"/>
      <c r="CJ43" s="40"/>
      <c r="CK43" s="40"/>
      <c r="CL43" s="40"/>
      <c r="CM43" s="40"/>
    </row>
    <row r="44" spans="1:91" ht="17.25" customHeight="1" x14ac:dyDescent="0.2">
      <c r="A44" s="23" t="str">
        <f ca="1">IFERROR(__xludf.DUMMYFUNCTION("""COMPUTED_VALUE"""),"P713")</f>
        <v>P713</v>
      </c>
      <c r="B44" s="23" t="str">
        <f ca="1">IFERROR(__xludf.DUMMYFUNCTION("""COMPUTED_VALUE"""),"José Geraldo da Silva")</f>
        <v>José Geraldo da Silva</v>
      </c>
      <c r="C44" s="23" t="s">
        <v>91</v>
      </c>
      <c r="D44" s="24">
        <f ca="1">IFERROR(__xludf.DUMMYFUNCTION("""COMPUTED_VALUE"""),45733)</f>
        <v>45733</v>
      </c>
      <c r="E44" s="23" t="str">
        <f t="shared" ca="1" si="132"/>
        <v>março</v>
      </c>
      <c r="F44" s="23">
        <f ca="1">IFERROR(__xludf.DUMMYFUNCTION("""COMPUTED_VALUE"""),17)</f>
        <v>17</v>
      </c>
      <c r="G44" s="23">
        <f ca="1">IFERROR(__xludf.DUMMYFUNCTION("""COMPUTED_VALUE"""),550)</f>
        <v>550</v>
      </c>
      <c r="H44" s="23">
        <f t="shared" ca="1" si="100"/>
        <v>9.35</v>
      </c>
      <c r="I44" s="25">
        <f t="shared" ca="1" si="101"/>
        <v>300</v>
      </c>
      <c r="J44" s="26">
        <f ca="1">IFERROR(__xludf.DUMMYFUNCTION("""COMPUTED_VALUE"""),96.1111111111111)</f>
        <v>96.1111111111111</v>
      </c>
      <c r="K44" s="27" t="b">
        <v>0</v>
      </c>
      <c r="L44" s="28">
        <f t="shared" ca="1" si="3"/>
        <v>288.33333333333331</v>
      </c>
      <c r="M44" s="45" t="str">
        <f ca="1">IFERROR(__xludf.DUMMYFUNCTION("""COMPUTED_VALUE"""),"x")</f>
        <v>x</v>
      </c>
      <c r="N44" s="23"/>
      <c r="O44" s="23"/>
      <c r="P44" s="23"/>
      <c r="Q44" s="23" t="str">
        <f ca="1">IFERROR(__xludf.DUMMYFUNCTION("""COMPUTED_VALUE"""),"x")</f>
        <v>x</v>
      </c>
      <c r="R44" s="23" t="str">
        <f ca="1">IFERROR(__xludf.DUMMYFUNCTION("""COMPUTED_VALUE"""),"x")</f>
        <v>x</v>
      </c>
      <c r="S44" s="23" t="str">
        <f ca="1">IFERROR(__xludf.DUMMYFUNCTION("""COMPUTED_VALUE"""),"x")</f>
        <v>x</v>
      </c>
      <c r="T44" s="23"/>
      <c r="U44" s="23" t="str">
        <f ca="1">IFERROR(__xludf.DUMMYFUNCTION("""COMPUTED_VALUE"""),"x")</f>
        <v>x</v>
      </c>
      <c r="V44" s="23"/>
      <c r="W44" s="23"/>
      <c r="X44" s="30"/>
      <c r="Y44" s="30"/>
      <c r="Z44" s="23" t="s">
        <v>91</v>
      </c>
      <c r="AA44" s="23" t="s">
        <v>91</v>
      </c>
      <c r="AB44" s="30">
        <f t="shared" ca="1" si="4"/>
        <v>5</v>
      </c>
      <c r="AC44" s="31">
        <f t="shared" ref="AC44:AQ44" ca="1" si="142">IF(M44="x",M$1000*1,"")*BY44</f>
        <v>1.2</v>
      </c>
      <c r="AD44" s="31" t="e">
        <f t="shared" si="142"/>
        <v>#VALUE!</v>
      </c>
      <c r="AE44" s="31" t="e">
        <f t="shared" si="142"/>
        <v>#VALUE!</v>
      </c>
      <c r="AF44" s="31" t="e">
        <f t="shared" si="142"/>
        <v>#VALUE!</v>
      </c>
      <c r="AG44" s="31">
        <f t="shared" ca="1" si="142"/>
        <v>1</v>
      </c>
      <c r="AH44" s="31">
        <f t="shared" ca="1" si="142"/>
        <v>1</v>
      </c>
      <c r="AI44" s="31">
        <f t="shared" ca="1" si="142"/>
        <v>1.1000000000000001</v>
      </c>
      <c r="AJ44" s="31" t="e">
        <f t="shared" si="142"/>
        <v>#VALUE!</v>
      </c>
      <c r="AK44" s="31">
        <f t="shared" ca="1" si="142"/>
        <v>1</v>
      </c>
      <c r="AL44" s="31" t="e">
        <f t="shared" si="142"/>
        <v>#VALUE!</v>
      </c>
      <c r="AM44" s="31" t="e">
        <f t="shared" si="142"/>
        <v>#VALUE!</v>
      </c>
      <c r="AN44" s="31" t="e">
        <f t="shared" si="142"/>
        <v>#VALUE!</v>
      </c>
      <c r="AO44" s="31" t="e">
        <f t="shared" si="142"/>
        <v>#VALUE!</v>
      </c>
      <c r="AP44" s="31">
        <f t="shared" si="142"/>
        <v>0</v>
      </c>
      <c r="AQ44" s="31">
        <f t="shared" si="142"/>
        <v>0</v>
      </c>
      <c r="AR44" s="23" t="e">
        <f t="shared" ca="1" si="6"/>
        <v>#VALUE!</v>
      </c>
      <c r="AS44" s="32" t="str">
        <f t="shared" ca="1" si="7"/>
        <v/>
      </c>
      <c r="AT44" s="33">
        <f ca="1">IFERROR(__xludf.DUMMYFUNCTION("""COMPUTED_VALUE"""),10)</f>
        <v>10</v>
      </c>
      <c r="AU44" s="34" t="str">
        <f ca="1">IFERROR(__xludf.DUMMYFUNCTION("""COMPUTED_VALUE"""),"")</f>
        <v/>
      </c>
      <c r="AV44" s="34" t="str">
        <f ca="1">IFERROR(__xludf.DUMMYFUNCTION("""COMPUTED_VALUE"""),"")</f>
        <v/>
      </c>
      <c r="AW44" s="35" t="str">
        <f ca="1">IFERROR(__xludf.DUMMYFUNCTION("""COMPUTED_VALUE"""),"")</f>
        <v/>
      </c>
      <c r="AX44" s="34">
        <f ca="1">IFERROR(__xludf.DUMMYFUNCTION("""COMPUTED_VALUE"""),10)</f>
        <v>10</v>
      </c>
      <c r="AY44" s="34">
        <f ca="1">IFERROR(__xludf.DUMMYFUNCTION("""COMPUTED_VALUE"""),10)</f>
        <v>10</v>
      </c>
      <c r="AZ44" s="34">
        <f ca="1">IFERROR(__xludf.DUMMYFUNCTION("""COMPUTED_VALUE"""),10)</f>
        <v>10</v>
      </c>
      <c r="BA44" s="34" t="str">
        <f ca="1">IFERROR(__xludf.DUMMYFUNCTION("""COMPUTED_VALUE"""),"")</f>
        <v/>
      </c>
      <c r="BB44" s="35">
        <f ca="1">IFERROR(__xludf.DUMMYFUNCTION("""COMPUTED_VALUE"""),10)</f>
        <v>10</v>
      </c>
      <c r="BC44" s="35" t="str">
        <f ca="1">IFERROR(__xludf.DUMMYFUNCTION("""COMPUTED_VALUE"""),"")</f>
        <v/>
      </c>
      <c r="BD44" s="35" t="str">
        <f ca="1">IFERROR(__xludf.DUMMYFUNCTION("""COMPUTED_VALUE"""),"")</f>
        <v/>
      </c>
      <c r="BE44" s="35"/>
      <c r="BF44" s="43" t="str">
        <f ca="1">IFERROR(__xludf.DUMMYFUNCTION("""COMPUTED_VALUE"""),"")</f>
        <v/>
      </c>
      <c r="BG44" s="35">
        <f ca="1">IFERROR(__xludf.DUMMYFUNCTION("""COMPUTED_VALUE"""),9.25)</f>
        <v>9.25</v>
      </c>
      <c r="BH44" s="35">
        <f ca="1">IFERROR(__xludf.DUMMYFUNCTION("""COMPUTED_VALUE"""),8.6)</f>
        <v>8.6</v>
      </c>
      <c r="BI44" s="44" t="e">
        <f t="shared" ref="BI44:BI298" ca="1" si="143">IF(AC44=0,"",AC44*$AS44*(AT44/10))</f>
        <v>#VALUE!</v>
      </c>
      <c r="BJ44" s="46"/>
      <c r="BK44" s="25" t="e">
        <f t="shared" ref="BK44:BW44" si="144">IF(AE44=0,"",AE44*$AS44*(AV44/10))</f>
        <v>#VALUE!</v>
      </c>
      <c r="BL44" s="25" t="e">
        <f t="shared" si="144"/>
        <v>#VALUE!</v>
      </c>
      <c r="BM44" s="25" t="e">
        <f t="shared" ca="1" si="144"/>
        <v>#VALUE!</v>
      </c>
      <c r="BN44" s="25" t="e">
        <f t="shared" ca="1" si="144"/>
        <v>#VALUE!</v>
      </c>
      <c r="BO44" s="25" t="e">
        <f t="shared" ca="1" si="144"/>
        <v>#VALUE!</v>
      </c>
      <c r="BP44" s="25" t="e">
        <f t="shared" si="144"/>
        <v>#VALUE!</v>
      </c>
      <c r="BQ44" s="37" t="e">
        <f t="shared" ca="1" si="144"/>
        <v>#VALUE!</v>
      </c>
      <c r="BR44" s="37" t="e">
        <f t="shared" si="144"/>
        <v>#VALUE!</v>
      </c>
      <c r="BS44" s="37" t="e">
        <f t="shared" si="144"/>
        <v>#VALUE!</v>
      </c>
      <c r="BT44" s="37" t="e">
        <f t="shared" si="144"/>
        <v>#VALUE!</v>
      </c>
      <c r="BU44" s="37" t="e">
        <f t="shared" si="144"/>
        <v>#VALUE!</v>
      </c>
      <c r="BV44" s="37" t="str">
        <f t="shared" si="144"/>
        <v/>
      </c>
      <c r="BW44" s="37" t="str">
        <f t="shared" si="144"/>
        <v/>
      </c>
      <c r="BX44" s="38" t="e">
        <f t="shared" ca="1" si="9"/>
        <v>#VALUE!</v>
      </c>
      <c r="BY44" s="39" t="str">
        <f t="shared" ref="BY44:CH44" ca="1" si="145">IF(M44="x","1","")</f>
        <v>1</v>
      </c>
      <c r="BZ44" s="40" t="str">
        <f t="shared" si="145"/>
        <v/>
      </c>
      <c r="CA44" s="40" t="str">
        <f t="shared" si="145"/>
        <v/>
      </c>
      <c r="CB44" s="40" t="str">
        <f t="shared" si="145"/>
        <v/>
      </c>
      <c r="CC44" s="40" t="str">
        <f t="shared" ca="1" si="145"/>
        <v>1</v>
      </c>
      <c r="CD44" s="40" t="str">
        <f t="shared" ca="1" si="145"/>
        <v>1</v>
      </c>
      <c r="CE44" s="40" t="str">
        <f t="shared" ca="1" si="145"/>
        <v>1</v>
      </c>
      <c r="CF44" s="40" t="str">
        <f t="shared" si="145"/>
        <v/>
      </c>
      <c r="CG44" s="40" t="str">
        <f t="shared" ca="1" si="145"/>
        <v>1</v>
      </c>
      <c r="CH44" s="41" t="str">
        <f t="shared" si="145"/>
        <v/>
      </c>
      <c r="CI44" s="40"/>
      <c r="CJ44" s="40"/>
      <c r="CK44" s="40"/>
      <c r="CL44" s="40"/>
      <c r="CM44" s="40"/>
    </row>
    <row r="45" spans="1:91" ht="17.25" customHeight="1" x14ac:dyDescent="0.2">
      <c r="A45" s="23" t="str">
        <f ca="1">IFERROR(__xludf.DUMMYFUNCTION("""COMPUTED_VALUE"""),"P799")</f>
        <v>P799</v>
      </c>
      <c r="B45" s="23" t="str">
        <f ca="1">IFERROR(__xludf.DUMMYFUNCTION("""COMPUTED_VALUE"""),"Valdemir de Jesus ")</f>
        <v xml:space="preserve">Valdemir de Jesus </v>
      </c>
      <c r="C45" s="23" t="s">
        <v>91</v>
      </c>
      <c r="D45" s="24">
        <f ca="1">IFERROR(__xludf.DUMMYFUNCTION("""COMPUTED_VALUE"""),45736)</f>
        <v>45736</v>
      </c>
      <c r="E45" s="23" t="str">
        <f t="shared" ca="1" si="132"/>
        <v>março</v>
      </c>
      <c r="F45" s="23">
        <f ca="1">IFERROR(__xludf.DUMMYFUNCTION("""COMPUTED_VALUE"""),16)</f>
        <v>16</v>
      </c>
      <c r="G45" s="23">
        <f ca="1">IFERROR(__xludf.DUMMYFUNCTION("""COMPUTED_VALUE"""),570)</f>
        <v>570</v>
      </c>
      <c r="H45" s="23">
        <f t="shared" ca="1" si="100"/>
        <v>9.1199999999999992</v>
      </c>
      <c r="I45" s="25">
        <f t="shared" ca="1" si="101"/>
        <v>300</v>
      </c>
      <c r="J45" s="26">
        <f ca="1">IFERROR(__xludf.DUMMYFUNCTION("""COMPUTED_VALUE"""),98.0864197530864)</f>
        <v>98.086419753086403</v>
      </c>
      <c r="K45" s="27" t="b">
        <v>0</v>
      </c>
      <c r="L45" s="28">
        <f t="shared" ca="1" si="3"/>
        <v>294.25925925925924</v>
      </c>
      <c r="M45" s="45" t="str">
        <f ca="1">IFERROR(__xludf.DUMMYFUNCTION("""COMPUTED_VALUE"""),"x")</f>
        <v>x</v>
      </c>
      <c r="N45" s="23"/>
      <c r="O45" s="23"/>
      <c r="P45" s="23"/>
      <c r="Q45" s="23" t="str">
        <f ca="1">IFERROR(__xludf.DUMMYFUNCTION("""COMPUTED_VALUE"""),"x")</f>
        <v>x</v>
      </c>
      <c r="R45" s="23" t="str">
        <f ca="1">IFERROR(__xludf.DUMMYFUNCTION("""COMPUTED_VALUE"""),"x")</f>
        <v>x</v>
      </c>
      <c r="S45" s="23" t="str">
        <f ca="1">IFERROR(__xludf.DUMMYFUNCTION("""COMPUTED_VALUE"""),"x")</f>
        <v>x</v>
      </c>
      <c r="T45" s="23"/>
      <c r="U45" s="23"/>
      <c r="V45" s="23"/>
      <c r="W45" s="23"/>
      <c r="X45" s="30"/>
      <c r="Y45" s="30"/>
      <c r="Z45" s="23" t="s">
        <v>91</v>
      </c>
      <c r="AA45" s="23" t="s">
        <v>91</v>
      </c>
      <c r="AB45" s="30">
        <f t="shared" ca="1" si="4"/>
        <v>4</v>
      </c>
      <c r="AC45" s="31">
        <f t="shared" ref="AC45:AQ45" ca="1" si="146">IF(M45="x",M$1000*1,"")*BY45</f>
        <v>1.2</v>
      </c>
      <c r="AD45" s="31" t="e">
        <f t="shared" si="146"/>
        <v>#VALUE!</v>
      </c>
      <c r="AE45" s="31" t="e">
        <f t="shared" si="146"/>
        <v>#VALUE!</v>
      </c>
      <c r="AF45" s="31" t="e">
        <f t="shared" si="146"/>
        <v>#VALUE!</v>
      </c>
      <c r="AG45" s="31">
        <f t="shared" ca="1" si="146"/>
        <v>1</v>
      </c>
      <c r="AH45" s="31">
        <f t="shared" ca="1" si="146"/>
        <v>1</v>
      </c>
      <c r="AI45" s="31">
        <f t="shared" ca="1" si="146"/>
        <v>1.1000000000000001</v>
      </c>
      <c r="AJ45" s="31" t="e">
        <f t="shared" si="146"/>
        <v>#VALUE!</v>
      </c>
      <c r="AK45" s="31" t="e">
        <f t="shared" si="146"/>
        <v>#VALUE!</v>
      </c>
      <c r="AL45" s="31" t="e">
        <f t="shared" si="146"/>
        <v>#VALUE!</v>
      </c>
      <c r="AM45" s="31" t="e">
        <f t="shared" si="146"/>
        <v>#VALUE!</v>
      </c>
      <c r="AN45" s="31" t="e">
        <f t="shared" si="146"/>
        <v>#VALUE!</v>
      </c>
      <c r="AO45" s="31" t="e">
        <f t="shared" si="146"/>
        <v>#VALUE!</v>
      </c>
      <c r="AP45" s="31">
        <f t="shared" si="146"/>
        <v>0</v>
      </c>
      <c r="AQ45" s="31">
        <f t="shared" si="146"/>
        <v>0</v>
      </c>
      <c r="AR45" s="23" t="e">
        <f t="shared" ca="1" si="6"/>
        <v>#VALUE!</v>
      </c>
      <c r="AS45" s="32" t="str">
        <f t="shared" ca="1" si="7"/>
        <v/>
      </c>
      <c r="AT45" s="33">
        <f ca="1">IFERROR(__xludf.DUMMYFUNCTION("""COMPUTED_VALUE"""),10)</f>
        <v>10</v>
      </c>
      <c r="AU45" s="34" t="str">
        <f ca="1">IFERROR(__xludf.DUMMYFUNCTION("""COMPUTED_VALUE"""),"")</f>
        <v/>
      </c>
      <c r="AV45" s="34" t="str">
        <f ca="1">IFERROR(__xludf.DUMMYFUNCTION("""COMPUTED_VALUE"""),"")</f>
        <v/>
      </c>
      <c r="AW45" s="35" t="str">
        <f ca="1">IFERROR(__xludf.DUMMYFUNCTION("""COMPUTED_VALUE"""),"")</f>
        <v/>
      </c>
      <c r="AX45" s="34">
        <f ca="1">IFERROR(__xludf.DUMMYFUNCTION("""COMPUTED_VALUE"""),10)</f>
        <v>10</v>
      </c>
      <c r="AY45" s="34">
        <f ca="1">IFERROR(__xludf.DUMMYFUNCTION("""COMPUTED_VALUE"""),10)</f>
        <v>10</v>
      </c>
      <c r="AZ45" s="34">
        <f ca="1">IFERROR(__xludf.DUMMYFUNCTION("""COMPUTED_VALUE"""),10)</f>
        <v>10</v>
      </c>
      <c r="BA45" s="34" t="str">
        <f ca="1">IFERROR(__xludf.DUMMYFUNCTION("""COMPUTED_VALUE"""),"")</f>
        <v/>
      </c>
      <c r="BB45" s="35" t="str">
        <f ca="1">IFERROR(__xludf.DUMMYFUNCTION("""COMPUTED_VALUE"""),"")</f>
        <v/>
      </c>
      <c r="BC45" s="35" t="str">
        <f ca="1">IFERROR(__xludf.DUMMYFUNCTION("""COMPUTED_VALUE"""),"")</f>
        <v/>
      </c>
      <c r="BD45" s="35" t="str">
        <f ca="1">IFERROR(__xludf.DUMMYFUNCTION("""COMPUTED_VALUE"""),"")</f>
        <v/>
      </c>
      <c r="BE45" s="35"/>
      <c r="BF45" s="43" t="str">
        <f ca="1">IFERROR(__xludf.DUMMYFUNCTION("""COMPUTED_VALUE"""),"")</f>
        <v/>
      </c>
      <c r="BG45" s="35">
        <f ca="1">IFERROR(__xludf.DUMMYFUNCTION("""COMPUTED_VALUE"""),9.75)</f>
        <v>9.75</v>
      </c>
      <c r="BH45" s="35">
        <f ca="1">IFERROR(__xludf.DUMMYFUNCTION("""COMPUTED_VALUE"""),9.75)</f>
        <v>9.75</v>
      </c>
      <c r="BI45" s="44" t="e">
        <f t="shared" ca="1" si="143"/>
        <v>#VALUE!</v>
      </c>
      <c r="BJ45" s="25" t="e">
        <f t="shared" ref="BJ45:BW45" si="147">IF(AD45=0,"",AD45*$AS45*(AU45/10))</f>
        <v>#VALUE!</v>
      </c>
      <c r="BK45" s="25" t="e">
        <f t="shared" si="147"/>
        <v>#VALUE!</v>
      </c>
      <c r="BL45" s="25" t="e">
        <f t="shared" si="147"/>
        <v>#VALUE!</v>
      </c>
      <c r="BM45" s="25" t="e">
        <f t="shared" ca="1" si="147"/>
        <v>#VALUE!</v>
      </c>
      <c r="BN45" s="25" t="e">
        <f t="shared" ca="1" si="147"/>
        <v>#VALUE!</v>
      </c>
      <c r="BO45" s="25" t="e">
        <f t="shared" ca="1" si="147"/>
        <v>#VALUE!</v>
      </c>
      <c r="BP45" s="25" t="e">
        <f t="shared" si="147"/>
        <v>#VALUE!</v>
      </c>
      <c r="BQ45" s="37" t="e">
        <f t="shared" si="147"/>
        <v>#VALUE!</v>
      </c>
      <c r="BR45" s="37" t="e">
        <f t="shared" si="147"/>
        <v>#VALUE!</v>
      </c>
      <c r="BS45" s="37" t="e">
        <f t="shared" si="147"/>
        <v>#VALUE!</v>
      </c>
      <c r="BT45" s="37" t="e">
        <f t="shared" si="147"/>
        <v>#VALUE!</v>
      </c>
      <c r="BU45" s="37" t="e">
        <f t="shared" si="147"/>
        <v>#VALUE!</v>
      </c>
      <c r="BV45" s="37" t="str">
        <f t="shared" si="147"/>
        <v/>
      </c>
      <c r="BW45" s="37" t="str">
        <f t="shared" si="147"/>
        <v/>
      </c>
      <c r="BX45" s="38" t="e">
        <f t="shared" ca="1" si="9"/>
        <v>#VALUE!</v>
      </c>
      <c r="BY45" s="39" t="str">
        <f t="shared" ref="BY45:CH45" ca="1" si="148">IF(M45="x","1","")</f>
        <v>1</v>
      </c>
      <c r="BZ45" s="40" t="str">
        <f t="shared" si="148"/>
        <v/>
      </c>
      <c r="CA45" s="40" t="str">
        <f t="shared" si="148"/>
        <v/>
      </c>
      <c r="CB45" s="40" t="str">
        <f t="shared" si="148"/>
        <v/>
      </c>
      <c r="CC45" s="40" t="str">
        <f t="shared" ca="1" si="148"/>
        <v>1</v>
      </c>
      <c r="CD45" s="40" t="str">
        <f t="shared" ca="1" si="148"/>
        <v>1</v>
      </c>
      <c r="CE45" s="40" t="str">
        <f t="shared" ca="1" si="148"/>
        <v>1</v>
      </c>
      <c r="CF45" s="40" t="str">
        <f t="shared" si="148"/>
        <v/>
      </c>
      <c r="CG45" s="40" t="str">
        <f t="shared" si="148"/>
        <v/>
      </c>
      <c r="CH45" s="41" t="str">
        <f t="shared" si="148"/>
        <v/>
      </c>
      <c r="CI45" s="40"/>
      <c r="CJ45" s="40"/>
      <c r="CK45" s="40"/>
      <c r="CL45" s="40"/>
      <c r="CM45" s="40"/>
    </row>
    <row r="46" spans="1:91" ht="17.25" customHeight="1" x14ac:dyDescent="0.2">
      <c r="A46" s="23" t="str">
        <f ca="1">IFERROR(__xludf.DUMMYFUNCTION("""COMPUTED_VALUE"""),"P785")</f>
        <v>P785</v>
      </c>
      <c r="B46" s="23" t="str">
        <f ca="1">IFERROR(__xludf.DUMMYFUNCTION("""COMPUTED_VALUE"""),"Clair Ribeiro")</f>
        <v>Clair Ribeiro</v>
      </c>
      <c r="C46" s="23" t="s">
        <v>91</v>
      </c>
      <c r="D46" s="24">
        <f ca="1">IFERROR(__xludf.DUMMYFUNCTION("""COMPUTED_VALUE"""),45730)</f>
        <v>45730</v>
      </c>
      <c r="E46" s="23" t="str">
        <f t="shared" ca="1" si="132"/>
        <v>março</v>
      </c>
      <c r="F46" s="23">
        <f ca="1">IFERROR(__xludf.DUMMYFUNCTION("""COMPUTED_VALUE"""),102)</f>
        <v>102</v>
      </c>
      <c r="G46" s="23">
        <f ca="1">IFERROR(__xludf.DUMMYFUNCTION("""COMPUTED_VALUE"""),555)</f>
        <v>555</v>
      </c>
      <c r="H46" s="23">
        <f t="shared" ca="1" si="100"/>
        <v>56.61</v>
      </c>
      <c r="I46" s="25">
        <f t="shared" ca="1" si="101"/>
        <v>1500</v>
      </c>
      <c r="J46" s="26">
        <f ca="1">IFERROR(__xludf.DUMMYFUNCTION("""COMPUTED_VALUE"""),97.4074074074074)</f>
        <v>97.407407407407405</v>
      </c>
      <c r="K46" s="27" t="b">
        <v>0</v>
      </c>
      <c r="L46" s="28">
        <f t="shared" ca="1" si="3"/>
        <v>1461.1111111111111</v>
      </c>
      <c r="M46" s="45"/>
      <c r="N46" s="23"/>
      <c r="O46" s="23" t="str">
        <f ca="1">IFERROR(__xludf.DUMMYFUNCTION("""COMPUTED_VALUE"""),"x")</f>
        <v>x</v>
      </c>
      <c r="P46" s="23" t="str">
        <f ca="1">IFERROR(__xludf.DUMMYFUNCTION("""COMPUTED_VALUE"""),"x")</f>
        <v>x</v>
      </c>
      <c r="Q46" s="23"/>
      <c r="R46" s="23"/>
      <c r="S46" s="23"/>
      <c r="T46" s="23" t="str">
        <f ca="1">IFERROR(__xludf.DUMMYFUNCTION("""COMPUTED_VALUE"""),"x")</f>
        <v>x</v>
      </c>
      <c r="U46" s="23"/>
      <c r="V46" s="23"/>
      <c r="W46" s="23"/>
      <c r="X46" s="30"/>
      <c r="Y46" s="30"/>
      <c r="Z46" s="23" t="s">
        <v>91</v>
      </c>
      <c r="AA46" s="23" t="s">
        <v>91</v>
      </c>
      <c r="AB46" s="30">
        <f t="shared" ca="1" si="4"/>
        <v>3</v>
      </c>
      <c r="AC46" s="31" t="e">
        <f t="shared" ref="AC46:AQ46" si="149">IF(M46="x",M$1000*1,"")*BY46</f>
        <v>#VALUE!</v>
      </c>
      <c r="AD46" s="31" t="e">
        <f t="shared" si="149"/>
        <v>#VALUE!</v>
      </c>
      <c r="AE46" s="31">
        <f t="shared" ca="1" si="149"/>
        <v>1</v>
      </c>
      <c r="AF46" s="31">
        <f t="shared" ca="1" si="149"/>
        <v>1.2</v>
      </c>
      <c r="AG46" s="31" t="e">
        <f t="shared" si="149"/>
        <v>#VALUE!</v>
      </c>
      <c r="AH46" s="31" t="e">
        <f t="shared" si="149"/>
        <v>#VALUE!</v>
      </c>
      <c r="AI46" s="31" t="e">
        <f t="shared" si="149"/>
        <v>#VALUE!</v>
      </c>
      <c r="AJ46" s="31">
        <f t="shared" ca="1" si="149"/>
        <v>1</v>
      </c>
      <c r="AK46" s="31" t="e">
        <f t="shared" si="149"/>
        <v>#VALUE!</v>
      </c>
      <c r="AL46" s="31" t="e">
        <f t="shared" si="149"/>
        <v>#VALUE!</v>
      </c>
      <c r="AM46" s="31" t="e">
        <f t="shared" si="149"/>
        <v>#VALUE!</v>
      </c>
      <c r="AN46" s="31" t="e">
        <f t="shared" si="149"/>
        <v>#VALUE!</v>
      </c>
      <c r="AO46" s="31" t="e">
        <f t="shared" si="149"/>
        <v>#VALUE!</v>
      </c>
      <c r="AP46" s="31">
        <f t="shared" si="149"/>
        <v>0</v>
      </c>
      <c r="AQ46" s="31">
        <f t="shared" si="149"/>
        <v>0</v>
      </c>
      <c r="AR46" s="23" t="e">
        <f t="shared" si="6"/>
        <v>#VALUE!</v>
      </c>
      <c r="AS46" s="32" t="str">
        <f t="shared" ca="1" si="7"/>
        <v/>
      </c>
      <c r="AT46" s="33" t="str">
        <f ca="1">IFERROR(__xludf.DUMMYFUNCTION("""COMPUTED_VALUE"""),"")</f>
        <v/>
      </c>
      <c r="AU46" s="34">
        <f ca="1">IFERROR(__xludf.DUMMYFUNCTION("""COMPUTED_VALUE"""),10)</f>
        <v>10</v>
      </c>
      <c r="AV46" s="34">
        <f ca="1">IFERROR(__xludf.DUMMYFUNCTION("""COMPUTED_VALUE"""),10)</f>
        <v>10</v>
      </c>
      <c r="AW46" s="35">
        <f ca="1">IFERROR(__xludf.DUMMYFUNCTION("""COMPUTED_VALUE"""),10)</f>
        <v>10</v>
      </c>
      <c r="AX46" s="34">
        <f ca="1">IFERROR(__xludf.DUMMYFUNCTION("""COMPUTED_VALUE"""),10)</f>
        <v>10</v>
      </c>
      <c r="AY46" s="34" t="str">
        <f ca="1">IFERROR(__xludf.DUMMYFUNCTION("""COMPUTED_VALUE"""),"")</f>
        <v/>
      </c>
      <c r="AZ46" s="34" t="str">
        <f ca="1">IFERROR(__xludf.DUMMYFUNCTION("""COMPUTED_VALUE"""),"")</f>
        <v/>
      </c>
      <c r="BA46" s="34">
        <f ca="1">IFERROR(__xludf.DUMMYFUNCTION("""COMPUTED_VALUE"""),10)</f>
        <v>10</v>
      </c>
      <c r="BB46" s="35" t="str">
        <f ca="1">IFERROR(__xludf.DUMMYFUNCTION("""COMPUTED_VALUE"""),"")</f>
        <v/>
      </c>
      <c r="BC46" s="35" t="str">
        <f ca="1">IFERROR(__xludf.DUMMYFUNCTION("""COMPUTED_VALUE"""),"")</f>
        <v/>
      </c>
      <c r="BD46" s="35" t="str">
        <f ca="1">IFERROR(__xludf.DUMMYFUNCTION("""COMPUTED_VALUE"""),"")</f>
        <v/>
      </c>
      <c r="BE46" s="35"/>
      <c r="BF46" s="43" t="str">
        <f ca="1">IFERROR(__xludf.DUMMYFUNCTION("""COMPUTED_VALUE"""),"")</f>
        <v/>
      </c>
      <c r="BG46" s="35">
        <f ca="1">IFERROR(__xludf.DUMMYFUNCTION("""COMPUTED_VALUE"""),9.66666666666666)</f>
        <v>9.6666666666666607</v>
      </c>
      <c r="BH46" s="35">
        <f ca="1">IFERROR(__xludf.DUMMYFUNCTION("""COMPUTED_VALUE"""),10)</f>
        <v>10</v>
      </c>
      <c r="BI46" s="44" t="e">
        <f t="shared" si="143"/>
        <v>#VALUE!</v>
      </c>
      <c r="BJ46" s="25" t="e">
        <f t="shared" ref="BJ46:BW46" si="150">IF(AD46=0,"",AD46*$AS46*(AU46/10))</f>
        <v>#VALUE!</v>
      </c>
      <c r="BK46" s="25" t="e">
        <f t="shared" ca="1" si="150"/>
        <v>#VALUE!</v>
      </c>
      <c r="BL46" s="25" t="e">
        <f t="shared" ca="1" si="150"/>
        <v>#VALUE!</v>
      </c>
      <c r="BM46" s="25" t="e">
        <f t="shared" si="150"/>
        <v>#VALUE!</v>
      </c>
      <c r="BN46" s="25" t="e">
        <f t="shared" si="150"/>
        <v>#VALUE!</v>
      </c>
      <c r="BO46" s="25" t="e">
        <f t="shared" si="150"/>
        <v>#VALUE!</v>
      </c>
      <c r="BP46" s="25" t="e">
        <f t="shared" ca="1" si="150"/>
        <v>#VALUE!</v>
      </c>
      <c r="BQ46" s="37" t="e">
        <f t="shared" si="150"/>
        <v>#VALUE!</v>
      </c>
      <c r="BR46" s="37" t="e">
        <f t="shared" si="150"/>
        <v>#VALUE!</v>
      </c>
      <c r="BS46" s="37" t="e">
        <f t="shared" si="150"/>
        <v>#VALUE!</v>
      </c>
      <c r="BT46" s="37" t="e">
        <f t="shared" si="150"/>
        <v>#VALUE!</v>
      </c>
      <c r="BU46" s="37" t="e">
        <f t="shared" si="150"/>
        <v>#VALUE!</v>
      </c>
      <c r="BV46" s="37" t="str">
        <f t="shared" si="150"/>
        <v/>
      </c>
      <c r="BW46" s="37" t="str">
        <f t="shared" si="150"/>
        <v/>
      </c>
      <c r="BX46" s="38" t="e">
        <f t="shared" si="9"/>
        <v>#VALUE!</v>
      </c>
      <c r="BY46" s="39" t="str">
        <f t="shared" ref="BY46:CH46" si="151">IF(M46="x","1","")</f>
        <v/>
      </c>
      <c r="BZ46" s="40" t="str">
        <f t="shared" si="151"/>
        <v/>
      </c>
      <c r="CA46" s="40" t="str">
        <f t="shared" ca="1" si="151"/>
        <v>1</v>
      </c>
      <c r="CB46" s="40" t="str">
        <f t="shared" ca="1" si="151"/>
        <v>1</v>
      </c>
      <c r="CC46" s="40" t="str">
        <f t="shared" si="151"/>
        <v/>
      </c>
      <c r="CD46" s="40" t="str">
        <f t="shared" si="151"/>
        <v/>
      </c>
      <c r="CE46" s="40" t="str">
        <f t="shared" si="151"/>
        <v/>
      </c>
      <c r="CF46" s="40" t="str">
        <f t="shared" ca="1" si="151"/>
        <v>1</v>
      </c>
      <c r="CG46" s="40" t="str">
        <f t="shared" si="151"/>
        <v/>
      </c>
      <c r="CH46" s="41" t="str">
        <f t="shared" si="151"/>
        <v/>
      </c>
      <c r="CI46" s="40"/>
      <c r="CJ46" s="40"/>
      <c r="CK46" s="40"/>
      <c r="CL46" s="40"/>
      <c r="CM46" s="40"/>
    </row>
    <row r="47" spans="1:91" ht="17.25" customHeight="1" x14ac:dyDescent="0.2">
      <c r="A47" s="23" t="str">
        <f ca="1">IFERROR(__xludf.DUMMYFUNCTION("""COMPUTED_VALUE"""),"P591")</f>
        <v>P591</v>
      </c>
      <c r="B47" s="23" t="str">
        <f ca="1">IFERROR(__xludf.DUMMYFUNCTION("""COMPUTED_VALUE"""),"UniFacig")</f>
        <v>UniFacig</v>
      </c>
      <c r="C47" s="23" t="s">
        <v>91</v>
      </c>
      <c r="D47" s="24">
        <f ca="1">IFERROR(__xludf.DUMMYFUNCTION("""COMPUTED_VALUE"""),45735)</f>
        <v>45735</v>
      </c>
      <c r="E47" s="23" t="str">
        <f t="shared" ca="1" si="132"/>
        <v>março</v>
      </c>
      <c r="F47" s="23">
        <f ca="1">IFERROR(__xludf.DUMMYFUNCTION("""COMPUTED_VALUE"""),8)</f>
        <v>8</v>
      </c>
      <c r="G47" s="23">
        <f ca="1">IFERROR(__xludf.DUMMYFUNCTION("""COMPUTED_VALUE"""),600)</f>
        <v>600</v>
      </c>
      <c r="H47" s="23">
        <f t="shared" ca="1" si="100"/>
        <v>4.8</v>
      </c>
      <c r="I47" s="25">
        <f t="shared" ca="1" si="101"/>
        <v>200</v>
      </c>
      <c r="J47" s="26">
        <f ca="1">IFERROR(__xludf.DUMMYFUNCTION("""COMPUTED_VALUE"""),97.2962962962963)</f>
        <v>97.296296296296305</v>
      </c>
      <c r="K47" s="27" t="b">
        <v>0</v>
      </c>
      <c r="L47" s="28">
        <f t="shared" ca="1" si="3"/>
        <v>194.59259259259261</v>
      </c>
      <c r="M47" s="45" t="str">
        <f ca="1">IFERROR(__xludf.DUMMYFUNCTION("""COMPUTED_VALUE"""),"x")</f>
        <v>x</v>
      </c>
      <c r="N47" s="23"/>
      <c r="O47" s="23"/>
      <c r="P47" s="23"/>
      <c r="Q47" s="23" t="str">
        <f ca="1">IFERROR(__xludf.DUMMYFUNCTION("""COMPUTED_VALUE"""),"x")</f>
        <v>x</v>
      </c>
      <c r="R47" s="23" t="str">
        <f ca="1">IFERROR(__xludf.DUMMYFUNCTION("""COMPUTED_VALUE"""),"x")</f>
        <v>x</v>
      </c>
      <c r="S47" s="23" t="str">
        <f ca="1">IFERROR(__xludf.DUMMYFUNCTION("""COMPUTED_VALUE"""),"x")</f>
        <v>x</v>
      </c>
      <c r="T47" s="23"/>
      <c r="U47" s="23"/>
      <c r="V47" s="23"/>
      <c r="W47" s="23"/>
      <c r="X47" s="30"/>
      <c r="Y47" s="30"/>
      <c r="Z47" s="23" t="s">
        <v>91</v>
      </c>
      <c r="AA47" s="23" t="s">
        <v>91</v>
      </c>
      <c r="AB47" s="30">
        <f t="shared" ca="1" si="4"/>
        <v>4</v>
      </c>
      <c r="AC47" s="31">
        <f t="shared" ref="AC47:AQ47" ca="1" si="152">IF(M47="x",M$1000*1,"")*BY47</f>
        <v>1.2</v>
      </c>
      <c r="AD47" s="31" t="e">
        <f t="shared" si="152"/>
        <v>#VALUE!</v>
      </c>
      <c r="AE47" s="31" t="e">
        <f t="shared" si="152"/>
        <v>#VALUE!</v>
      </c>
      <c r="AF47" s="31" t="e">
        <f t="shared" si="152"/>
        <v>#VALUE!</v>
      </c>
      <c r="AG47" s="31">
        <f t="shared" ca="1" si="152"/>
        <v>1</v>
      </c>
      <c r="AH47" s="31">
        <f t="shared" ca="1" si="152"/>
        <v>1</v>
      </c>
      <c r="AI47" s="31">
        <f t="shared" ca="1" si="152"/>
        <v>1.1000000000000001</v>
      </c>
      <c r="AJ47" s="31" t="e">
        <f t="shared" si="152"/>
        <v>#VALUE!</v>
      </c>
      <c r="AK47" s="31" t="e">
        <f t="shared" si="152"/>
        <v>#VALUE!</v>
      </c>
      <c r="AL47" s="31" t="e">
        <f t="shared" si="152"/>
        <v>#VALUE!</v>
      </c>
      <c r="AM47" s="31" t="e">
        <f t="shared" si="152"/>
        <v>#VALUE!</v>
      </c>
      <c r="AN47" s="31" t="e">
        <f t="shared" si="152"/>
        <v>#VALUE!</v>
      </c>
      <c r="AO47" s="31" t="e">
        <f t="shared" si="152"/>
        <v>#VALUE!</v>
      </c>
      <c r="AP47" s="31">
        <f t="shared" si="152"/>
        <v>0</v>
      </c>
      <c r="AQ47" s="31">
        <f t="shared" si="152"/>
        <v>0</v>
      </c>
      <c r="AR47" s="23" t="e">
        <f t="shared" ca="1" si="6"/>
        <v>#VALUE!</v>
      </c>
      <c r="AS47" s="32" t="str">
        <f t="shared" ca="1" si="7"/>
        <v/>
      </c>
      <c r="AT47" s="33">
        <f ca="1">IFERROR(__xludf.DUMMYFUNCTION("""COMPUTED_VALUE"""),10)</f>
        <v>10</v>
      </c>
      <c r="AU47" s="34" t="str">
        <f ca="1">IFERROR(__xludf.DUMMYFUNCTION("""COMPUTED_VALUE"""),"")</f>
        <v/>
      </c>
      <c r="AV47" s="34" t="str">
        <f ca="1">IFERROR(__xludf.DUMMYFUNCTION("""COMPUTED_VALUE"""),"")</f>
        <v/>
      </c>
      <c r="AW47" s="35" t="str">
        <f ca="1">IFERROR(__xludf.DUMMYFUNCTION("""COMPUTED_VALUE"""),"")</f>
        <v/>
      </c>
      <c r="AX47" s="34">
        <f ca="1">IFERROR(__xludf.DUMMYFUNCTION("""COMPUTED_VALUE"""),10)</f>
        <v>10</v>
      </c>
      <c r="AY47" s="34">
        <f ca="1">IFERROR(__xludf.DUMMYFUNCTION("""COMPUTED_VALUE"""),10)</f>
        <v>10</v>
      </c>
      <c r="AZ47" s="34">
        <f ca="1">IFERROR(__xludf.DUMMYFUNCTION("""COMPUTED_VALUE"""),10)</f>
        <v>10</v>
      </c>
      <c r="BA47" s="34" t="str">
        <f ca="1">IFERROR(__xludf.DUMMYFUNCTION("""COMPUTED_VALUE"""),"")</f>
        <v/>
      </c>
      <c r="BB47" s="35" t="str">
        <f ca="1">IFERROR(__xludf.DUMMYFUNCTION("""COMPUTED_VALUE"""),"")</f>
        <v/>
      </c>
      <c r="BC47" s="35" t="str">
        <f ca="1">IFERROR(__xludf.DUMMYFUNCTION("""COMPUTED_VALUE"""),"")</f>
        <v/>
      </c>
      <c r="BD47" s="35" t="str">
        <f ca="1">IFERROR(__xludf.DUMMYFUNCTION("""COMPUTED_VALUE"""),"")</f>
        <v/>
      </c>
      <c r="BE47" s="35"/>
      <c r="BF47" s="43" t="str">
        <f ca="1">IFERROR(__xludf.DUMMYFUNCTION("""COMPUTED_VALUE"""),"")</f>
        <v/>
      </c>
      <c r="BG47" s="35">
        <f ca="1">IFERROR(__xludf.DUMMYFUNCTION("""COMPUTED_VALUE"""),10)</f>
        <v>10</v>
      </c>
      <c r="BH47" s="35">
        <f ca="1">IFERROR(__xludf.DUMMYFUNCTION("""COMPUTED_VALUE"""),9.25)</f>
        <v>9.25</v>
      </c>
      <c r="BI47" s="44" t="e">
        <f t="shared" ca="1" si="143"/>
        <v>#VALUE!</v>
      </c>
      <c r="BJ47" s="25" t="e">
        <f t="shared" ref="BJ47:BW47" si="153">IF(AD47=0,"",AD47*$AS47*(AU47/10))</f>
        <v>#VALUE!</v>
      </c>
      <c r="BK47" s="25" t="e">
        <f t="shared" si="153"/>
        <v>#VALUE!</v>
      </c>
      <c r="BL47" s="25" t="e">
        <f t="shared" si="153"/>
        <v>#VALUE!</v>
      </c>
      <c r="BM47" s="25" t="e">
        <f t="shared" ca="1" si="153"/>
        <v>#VALUE!</v>
      </c>
      <c r="BN47" s="25" t="e">
        <f t="shared" ca="1" si="153"/>
        <v>#VALUE!</v>
      </c>
      <c r="BO47" s="25" t="e">
        <f t="shared" ca="1" si="153"/>
        <v>#VALUE!</v>
      </c>
      <c r="BP47" s="25" t="e">
        <f t="shared" si="153"/>
        <v>#VALUE!</v>
      </c>
      <c r="BQ47" s="37" t="e">
        <f t="shared" si="153"/>
        <v>#VALUE!</v>
      </c>
      <c r="BR47" s="37" t="e">
        <f t="shared" si="153"/>
        <v>#VALUE!</v>
      </c>
      <c r="BS47" s="37" t="e">
        <f t="shared" si="153"/>
        <v>#VALUE!</v>
      </c>
      <c r="BT47" s="37" t="e">
        <f t="shared" si="153"/>
        <v>#VALUE!</v>
      </c>
      <c r="BU47" s="37" t="e">
        <f t="shared" si="153"/>
        <v>#VALUE!</v>
      </c>
      <c r="BV47" s="37" t="str">
        <f t="shared" si="153"/>
        <v/>
      </c>
      <c r="BW47" s="37" t="str">
        <f t="shared" si="153"/>
        <v/>
      </c>
      <c r="BX47" s="38" t="e">
        <f t="shared" ca="1" si="9"/>
        <v>#VALUE!</v>
      </c>
      <c r="BY47" s="39" t="str">
        <f t="shared" ref="BY47:CH47" ca="1" si="154">IF(M47="x","1","")</f>
        <v>1</v>
      </c>
      <c r="BZ47" s="40" t="str">
        <f t="shared" si="154"/>
        <v/>
      </c>
      <c r="CA47" s="40" t="str">
        <f t="shared" si="154"/>
        <v/>
      </c>
      <c r="CB47" s="40" t="str">
        <f t="shared" si="154"/>
        <v/>
      </c>
      <c r="CC47" s="40" t="str">
        <f t="shared" ca="1" si="154"/>
        <v>1</v>
      </c>
      <c r="CD47" s="40" t="str">
        <f t="shared" ca="1" si="154"/>
        <v>1</v>
      </c>
      <c r="CE47" s="40" t="str">
        <f t="shared" ca="1" si="154"/>
        <v>1</v>
      </c>
      <c r="CF47" s="40" t="str">
        <f t="shared" si="154"/>
        <v/>
      </c>
      <c r="CG47" s="40" t="str">
        <f t="shared" si="154"/>
        <v/>
      </c>
      <c r="CH47" s="41" t="str">
        <f t="shared" si="154"/>
        <v/>
      </c>
      <c r="CI47" s="40"/>
      <c r="CJ47" s="40"/>
      <c r="CK47" s="40"/>
      <c r="CL47" s="40"/>
      <c r="CM47" s="40"/>
    </row>
    <row r="48" spans="1:91" ht="17.25" customHeight="1" x14ac:dyDescent="0.2">
      <c r="A48" s="23" t="str">
        <f ca="1">IFERROR(__xludf.DUMMYFUNCTION("""COMPUTED_VALUE"""),"P796")</f>
        <v>P796</v>
      </c>
      <c r="B48" s="23" t="str">
        <f ca="1">IFERROR(__xludf.DUMMYFUNCTION("""COMPUTED_VALUE"""),"Carlos Eduardo Toledo")</f>
        <v>Carlos Eduardo Toledo</v>
      </c>
      <c r="C48" s="23" t="s">
        <v>91</v>
      </c>
      <c r="D48" s="24">
        <f ca="1">IFERROR(__xludf.DUMMYFUNCTION("""COMPUTED_VALUE"""),45737)</f>
        <v>45737</v>
      </c>
      <c r="E48" s="23" t="str">
        <f t="shared" ca="1" si="132"/>
        <v>março</v>
      </c>
      <c r="F48" s="23">
        <f ca="1">IFERROR(__xludf.DUMMYFUNCTION("""COMPUTED_VALUE"""),11)</f>
        <v>11</v>
      </c>
      <c r="G48" s="23">
        <f ca="1">IFERROR(__xludf.DUMMYFUNCTION("""COMPUTED_VALUE"""),570)</f>
        <v>570</v>
      </c>
      <c r="H48" s="23">
        <f t="shared" ca="1" si="100"/>
        <v>6.27</v>
      </c>
      <c r="I48" s="25">
        <f t="shared" ca="1" si="101"/>
        <v>300</v>
      </c>
      <c r="J48" s="26">
        <f ca="1">IFERROR(__xludf.DUMMYFUNCTION("""COMPUTED_VALUE"""),97.7654320987654)</f>
        <v>97.765432098765402</v>
      </c>
      <c r="K48" s="27" t="b">
        <v>0</v>
      </c>
      <c r="L48" s="28">
        <f t="shared" ca="1" si="3"/>
        <v>293.29629629629619</v>
      </c>
      <c r="M48" s="45"/>
      <c r="N48" s="23"/>
      <c r="O48" s="23"/>
      <c r="P48" s="23" t="str">
        <f ca="1">IFERROR(__xludf.DUMMYFUNCTION("""COMPUTED_VALUE"""),"x")</f>
        <v>x</v>
      </c>
      <c r="Q48" s="23"/>
      <c r="R48" s="23"/>
      <c r="S48" s="23"/>
      <c r="T48" s="23" t="str">
        <f ca="1">IFERROR(__xludf.DUMMYFUNCTION("""COMPUTED_VALUE"""),"x")</f>
        <v>x</v>
      </c>
      <c r="U48" s="23"/>
      <c r="V48" s="23"/>
      <c r="W48" s="23"/>
      <c r="X48" s="30"/>
      <c r="Y48" s="30"/>
      <c r="Z48" s="23" t="s">
        <v>91</v>
      </c>
      <c r="AA48" s="23" t="s">
        <v>91</v>
      </c>
      <c r="AB48" s="30">
        <f t="shared" ca="1" si="4"/>
        <v>2</v>
      </c>
      <c r="AC48" s="31" t="e">
        <f t="shared" ref="AC48:AQ48" si="155">IF(M48="x",M$1000*1,"")*BY48</f>
        <v>#VALUE!</v>
      </c>
      <c r="AD48" s="31" t="e">
        <f t="shared" si="155"/>
        <v>#VALUE!</v>
      </c>
      <c r="AE48" s="31" t="e">
        <f t="shared" si="155"/>
        <v>#VALUE!</v>
      </c>
      <c r="AF48" s="31">
        <f t="shared" ca="1" si="155"/>
        <v>1.2</v>
      </c>
      <c r="AG48" s="31" t="e">
        <f t="shared" si="155"/>
        <v>#VALUE!</v>
      </c>
      <c r="AH48" s="31" t="e">
        <f t="shared" si="155"/>
        <v>#VALUE!</v>
      </c>
      <c r="AI48" s="31" t="e">
        <f t="shared" si="155"/>
        <v>#VALUE!</v>
      </c>
      <c r="AJ48" s="31">
        <f t="shared" ca="1" si="155"/>
        <v>1</v>
      </c>
      <c r="AK48" s="31" t="e">
        <f t="shared" si="155"/>
        <v>#VALUE!</v>
      </c>
      <c r="AL48" s="31" t="e">
        <f t="shared" si="155"/>
        <v>#VALUE!</v>
      </c>
      <c r="AM48" s="31" t="e">
        <f t="shared" si="155"/>
        <v>#VALUE!</v>
      </c>
      <c r="AN48" s="31" t="e">
        <f t="shared" si="155"/>
        <v>#VALUE!</v>
      </c>
      <c r="AO48" s="31" t="e">
        <f t="shared" si="155"/>
        <v>#VALUE!</v>
      </c>
      <c r="AP48" s="31">
        <f t="shared" si="155"/>
        <v>0</v>
      </c>
      <c r="AQ48" s="31">
        <f t="shared" si="155"/>
        <v>0</v>
      </c>
      <c r="AR48" s="23" t="e">
        <f t="shared" si="6"/>
        <v>#VALUE!</v>
      </c>
      <c r="AS48" s="32" t="str">
        <f t="shared" ca="1" si="7"/>
        <v/>
      </c>
      <c r="AT48" s="33" t="str">
        <f ca="1">IFERROR(__xludf.DUMMYFUNCTION("""COMPUTED_VALUE"""),"")</f>
        <v/>
      </c>
      <c r="AU48" s="34">
        <f ca="1">IFERROR(__xludf.DUMMYFUNCTION("""COMPUTED_VALUE"""),10)</f>
        <v>10</v>
      </c>
      <c r="AV48" s="34">
        <f ca="1">IFERROR(__xludf.DUMMYFUNCTION("""COMPUTED_VALUE"""),10)</f>
        <v>10</v>
      </c>
      <c r="AW48" s="35" t="str">
        <f ca="1">IFERROR(__xludf.DUMMYFUNCTION("""COMPUTED_VALUE"""),"")</f>
        <v/>
      </c>
      <c r="AX48" s="34">
        <f ca="1">IFERROR(__xludf.DUMMYFUNCTION("""COMPUTED_VALUE"""),10)</f>
        <v>10</v>
      </c>
      <c r="AY48" s="34" t="str">
        <f ca="1">IFERROR(__xludf.DUMMYFUNCTION("""COMPUTED_VALUE"""),"")</f>
        <v/>
      </c>
      <c r="AZ48" s="34" t="str">
        <f ca="1">IFERROR(__xludf.DUMMYFUNCTION("""COMPUTED_VALUE"""),"")</f>
        <v/>
      </c>
      <c r="BA48" s="34">
        <f ca="1">IFERROR(__xludf.DUMMYFUNCTION("""COMPUTED_VALUE"""),10)</f>
        <v>10</v>
      </c>
      <c r="BB48" s="35" t="str">
        <f ca="1">IFERROR(__xludf.DUMMYFUNCTION("""COMPUTED_VALUE"""),"")</f>
        <v/>
      </c>
      <c r="BC48" s="35" t="str">
        <f ca="1">IFERROR(__xludf.DUMMYFUNCTION("""COMPUTED_VALUE"""),"")</f>
        <v/>
      </c>
      <c r="BD48" s="35" t="str">
        <f ca="1">IFERROR(__xludf.DUMMYFUNCTION("""COMPUTED_VALUE"""),"")</f>
        <v/>
      </c>
      <c r="BE48" s="35"/>
      <c r="BF48" s="43" t="str">
        <f ca="1">IFERROR(__xludf.DUMMYFUNCTION("""COMPUTED_VALUE"""),"")</f>
        <v/>
      </c>
      <c r="BG48" s="35">
        <f ca="1">IFERROR(__xludf.DUMMYFUNCTION("""COMPUTED_VALUE"""),10)</f>
        <v>10</v>
      </c>
      <c r="BH48" s="35">
        <f ca="1">IFERROR(__xludf.DUMMYFUNCTION("""COMPUTED_VALUE"""),7.5)</f>
        <v>7.5</v>
      </c>
      <c r="BI48" s="44" t="e">
        <f t="shared" si="143"/>
        <v>#VALUE!</v>
      </c>
      <c r="BJ48" s="25" t="e">
        <f t="shared" ref="BJ48:BW48" si="156">IF(AD48=0,"",AD48*$AS48*(AU48/10))</f>
        <v>#VALUE!</v>
      </c>
      <c r="BK48" s="25" t="e">
        <f t="shared" si="156"/>
        <v>#VALUE!</v>
      </c>
      <c r="BL48" s="25" t="e">
        <f t="shared" ca="1" si="156"/>
        <v>#VALUE!</v>
      </c>
      <c r="BM48" s="25" t="e">
        <f t="shared" si="156"/>
        <v>#VALUE!</v>
      </c>
      <c r="BN48" s="25" t="e">
        <f t="shared" si="156"/>
        <v>#VALUE!</v>
      </c>
      <c r="BO48" s="25" t="e">
        <f t="shared" si="156"/>
        <v>#VALUE!</v>
      </c>
      <c r="BP48" s="25" t="e">
        <f t="shared" ca="1" si="156"/>
        <v>#VALUE!</v>
      </c>
      <c r="BQ48" s="37" t="e">
        <f t="shared" si="156"/>
        <v>#VALUE!</v>
      </c>
      <c r="BR48" s="37" t="e">
        <f t="shared" si="156"/>
        <v>#VALUE!</v>
      </c>
      <c r="BS48" s="37" t="e">
        <f t="shared" si="156"/>
        <v>#VALUE!</v>
      </c>
      <c r="BT48" s="37" t="e">
        <f t="shared" si="156"/>
        <v>#VALUE!</v>
      </c>
      <c r="BU48" s="37" t="e">
        <f t="shared" si="156"/>
        <v>#VALUE!</v>
      </c>
      <c r="BV48" s="37" t="str">
        <f t="shared" si="156"/>
        <v/>
      </c>
      <c r="BW48" s="37" t="str">
        <f t="shared" si="156"/>
        <v/>
      </c>
      <c r="BX48" s="38" t="e">
        <f t="shared" si="9"/>
        <v>#VALUE!</v>
      </c>
      <c r="BY48" s="39" t="str">
        <f t="shared" ref="BY48:CH48" si="157">IF(M48="x","1","")</f>
        <v/>
      </c>
      <c r="BZ48" s="40" t="str">
        <f t="shared" si="157"/>
        <v/>
      </c>
      <c r="CA48" s="40" t="str">
        <f t="shared" si="157"/>
        <v/>
      </c>
      <c r="CB48" s="40" t="str">
        <f t="shared" ca="1" si="157"/>
        <v>1</v>
      </c>
      <c r="CC48" s="40" t="str">
        <f t="shared" si="157"/>
        <v/>
      </c>
      <c r="CD48" s="40" t="str">
        <f t="shared" si="157"/>
        <v/>
      </c>
      <c r="CE48" s="40" t="str">
        <f t="shared" si="157"/>
        <v/>
      </c>
      <c r="CF48" s="40" t="str">
        <f t="shared" ca="1" si="157"/>
        <v>1</v>
      </c>
      <c r="CG48" s="40" t="str">
        <f t="shared" si="157"/>
        <v/>
      </c>
      <c r="CH48" s="41" t="str">
        <f t="shared" si="157"/>
        <v/>
      </c>
      <c r="CI48" s="40"/>
      <c r="CJ48" s="40"/>
      <c r="CK48" s="40"/>
      <c r="CL48" s="40"/>
      <c r="CM48" s="40"/>
    </row>
    <row r="49" spans="1:91" ht="17.25" customHeight="1" x14ac:dyDescent="0.2">
      <c r="A49" s="23" t="str">
        <f ca="1">IFERROR(__xludf.DUMMYFUNCTION("""COMPUTED_VALUE"""),"  P644")</f>
        <v xml:space="preserve">  P644</v>
      </c>
      <c r="B49" s="23" t="str">
        <f ca="1">IFERROR(__xludf.DUMMYFUNCTION("""COMPUTED_VALUE"""),"Plentes Vieira")</f>
        <v>Plentes Vieira</v>
      </c>
      <c r="C49" s="23" t="s">
        <v>91</v>
      </c>
      <c r="D49" s="24">
        <f ca="1">IFERROR(__xludf.DUMMYFUNCTION("""COMPUTED_VALUE"""),45730)</f>
        <v>45730</v>
      </c>
      <c r="E49" s="23" t="str">
        <f t="shared" ca="1" si="132"/>
        <v>março</v>
      </c>
      <c r="F49" s="23">
        <f ca="1">IFERROR(__xludf.DUMMYFUNCTION("""COMPUTED_VALUE"""),14)</f>
        <v>14</v>
      </c>
      <c r="G49" s="23">
        <f ca="1">IFERROR(__xludf.DUMMYFUNCTION("""COMPUTED_VALUE"""),600)</f>
        <v>600</v>
      </c>
      <c r="H49" s="23">
        <f t="shared" ca="1" si="100"/>
        <v>8.4</v>
      </c>
      <c r="I49" s="25">
        <f t="shared" ca="1" si="101"/>
        <v>300</v>
      </c>
      <c r="J49" s="26">
        <f ca="1">IFERROR(__xludf.DUMMYFUNCTION("""COMPUTED_VALUE"""),89.7916666666666)</f>
        <v>89.7916666666666</v>
      </c>
      <c r="K49" s="27" t="b">
        <v>0</v>
      </c>
      <c r="L49" s="28">
        <f t="shared" ca="1" si="3"/>
        <v>269.37499999999983</v>
      </c>
      <c r="M49" s="45" t="str">
        <f ca="1">IFERROR(__xludf.DUMMYFUNCTION("""COMPUTED_VALUE"""),"x")</f>
        <v>x</v>
      </c>
      <c r="N49" s="23"/>
      <c r="O49" s="23"/>
      <c r="P49" s="23"/>
      <c r="Q49" s="23" t="str">
        <f ca="1">IFERROR(__xludf.DUMMYFUNCTION("""COMPUTED_VALUE"""),"x")</f>
        <v>x</v>
      </c>
      <c r="R49" s="23" t="str">
        <f ca="1">IFERROR(__xludf.DUMMYFUNCTION("""COMPUTED_VALUE"""),"x")</f>
        <v>x</v>
      </c>
      <c r="S49" s="23" t="str">
        <f ca="1">IFERROR(__xludf.DUMMYFUNCTION("""COMPUTED_VALUE"""),"x")</f>
        <v>x</v>
      </c>
      <c r="T49" s="23"/>
      <c r="U49" s="23"/>
      <c r="V49" s="23"/>
      <c r="W49" s="23"/>
      <c r="X49" s="30"/>
      <c r="Y49" s="30"/>
      <c r="Z49" s="23" t="s">
        <v>91</v>
      </c>
      <c r="AA49" s="23" t="s">
        <v>91</v>
      </c>
      <c r="AB49" s="30">
        <f t="shared" ca="1" si="4"/>
        <v>4</v>
      </c>
      <c r="AC49" s="31">
        <f t="shared" ref="AC49:AQ49" ca="1" si="158">IF(M49="x",M$1000*1,"")*BY49</f>
        <v>1.2</v>
      </c>
      <c r="AD49" s="31" t="e">
        <f t="shared" si="158"/>
        <v>#VALUE!</v>
      </c>
      <c r="AE49" s="31" t="e">
        <f t="shared" si="158"/>
        <v>#VALUE!</v>
      </c>
      <c r="AF49" s="31" t="e">
        <f t="shared" si="158"/>
        <v>#VALUE!</v>
      </c>
      <c r="AG49" s="31">
        <f t="shared" ca="1" si="158"/>
        <v>1</v>
      </c>
      <c r="AH49" s="31">
        <f t="shared" ca="1" si="158"/>
        <v>1</v>
      </c>
      <c r="AI49" s="31">
        <f t="shared" ca="1" si="158"/>
        <v>1.1000000000000001</v>
      </c>
      <c r="AJ49" s="31" t="e">
        <f t="shared" si="158"/>
        <v>#VALUE!</v>
      </c>
      <c r="AK49" s="31" t="e">
        <f t="shared" si="158"/>
        <v>#VALUE!</v>
      </c>
      <c r="AL49" s="31" t="e">
        <f t="shared" si="158"/>
        <v>#VALUE!</v>
      </c>
      <c r="AM49" s="31" t="e">
        <f t="shared" si="158"/>
        <v>#VALUE!</v>
      </c>
      <c r="AN49" s="31" t="e">
        <f t="shared" si="158"/>
        <v>#VALUE!</v>
      </c>
      <c r="AO49" s="31" t="e">
        <f t="shared" si="158"/>
        <v>#VALUE!</v>
      </c>
      <c r="AP49" s="31">
        <f t="shared" si="158"/>
        <v>0</v>
      </c>
      <c r="AQ49" s="31">
        <f t="shared" si="158"/>
        <v>0</v>
      </c>
      <c r="AR49" s="23" t="e">
        <f t="shared" ca="1" si="6"/>
        <v>#VALUE!</v>
      </c>
      <c r="AS49" s="32" t="str">
        <f t="shared" ca="1" si="7"/>
        <v/>
      </c>
      <c r="AT49" s="33">
        <f ca="1">IFERROR(__xludf.DUMMYFUNCTION("""COMPUTED_VALUE"""),10)</f>
        <v>10</v>
      </c>
      <c r="AU49" s="34" t="str">
        <f ca="1">IFERROR(__xludf.DUMMYFUNCTION("""COMPUTED_VALUE"""),"")</f>
        <v/>
      </c>
      <c r="AV49" s="34" t="str">
        <f ca="1">IFERROR(__xludf.DUMMYFUNCTION("""COMPUTED_VALUE"""),"")</f>
        <v/>
      </c>
      <c r="AW49" s="35" t="str">
        <f ca="1">IFERROR(__xludf.DUMMYFUNCTION("""COMPUTED_VALUE"""),"")</f>
        <v/>
      </c>
      <c r="AX49" s="34">
        <f ca="1">IFERROR(__xludf.DUMMYFUNCTION("""COMPUTED_VALUE"""),9.5)</f>
        <v>9.5</v>
      </c>
      <c r="AY49" s="34">
        <f ca="1">IFERROR(__xludf.DUMMYFUNCTION("""COMPUTED_VALUE"""),10)</f>
        <v>10</v>
      </c>
      <c r="AZ49" s="34">
        <f ca="1">IFERROR(__xludf.DUMMYFUNCTION("""COMPUTED_VALUE"""),9.66666666666666)</f>
        <v>9.6666666666666607</v>
      </c>
      <c r="BA49" s="34" t="str">
        <f ca="1">IFERROR(__xludf.DUMMYFUNCTION("""COMPUTED_VALUE"""),"")</f>
        <v/>
      </c>
      <c r="BB49" s="35" t="str">
        <f ca="1">IFERROR(__xludf.DUMMYFUNCTION("""COMPUTED_VALUE"""),"")</f>
        <v/>
      </c>
      <c r="BC49" s="35" t="str">
        <f ca="1">IFERROR(__xludf.DUMMYFUNCTION("""COMPUTED_VALUE"""),"")</f>
        <v/>
      </c>
      <c r="BD49" s="35" t="str">
        <f ca="1">IFERROR(__xludf.DUMMYFUNCTION("""COMPUTED_VALUE"""),"")</f>
        <v/>
      </c>
      <c r="BE49" s="35"/>
      <c r="BF49" s="43" t="str">
        <f ca="1">IFERROR(__xludf.DUMMYFUNCTION("""COMPUTED_VALUE"""),"")</f>
        <v/>
      </c>
      <c r="BG49" s="35">
        <f ca="1">IFERROR(__xludf.DUMMYFUNCTION("""COMPUTED_VALUE"""),9.25)</f>
        <v>9.25</v>
      </c>
      <c r="BH49" s="35">
        <f ca="1">IFERROR(__xludf.DUMMYFUNCTION("""COMPUTED_VALUE"""),9.75)</f>
        <v>9.75</v>
      </c>
      <c r="BI49" s="44" t="e">
        <f t="shared" ca="1" si="143"/>
        <v>#VALUE!</v>
      </c>
      <c r="BJ49" s="25" t="e">
        <f t="shared" ref="BJ49:BW49" si="159">IF(AD49=0,"",AD49*$AS49*(AU49/10))</f>
        <v>#VALUE!</v>
      </c>
      <c r="BK49" s="25" t="e">
        <f t="shared" si="159"/>
        <v>#VALUE!</v>
      </c>
      <c r="BL49" s="25" t="e">
        <f t="shared" si="159"/>
        <v>#VALUE!</v>
      </c>
      <c r="BM49" s="25" t="e">
        <f t="shared" ca="1" si="159"/>
        <v>#VALUE!</v>
      </c>
      <c r="BN49" s="25" t="e">
        <f t="shared" ca="1" si="159"/>
        <v>#VALUE!</v>
      </c>
      <c r="BO49" s="25" t="e">
        <f t="shared" ca="1" si="159"/>
        <v>#VALUE!</v>
      </c>
      <c r="BP49" s="25" t="e">
        <f t="shared" si="159"/>
        <v>#VALUE!</v>
      </c>
      <c r="BQ49" s="37" t="e">
        <f t="shared" si="159"/>
        <v>#VALUE!</v>
      </c>
      <c r="BR49" s="37" t="e">
        <f t="shared" si="159"/>
        <v>#VALUE!</v>
      </c>
      <c r="BS49" s="37" t="e">
        <f t="shared" si="159"/>
        <v>#VALUE!</v>
      </c>
      <c r="BT49" s="37" t="e">
        <f t="shared" si="159"/>
        <v>#VALUE!</v>
      </c>
      <c r="BU49" s="37" t="e">
        <f t="shared" si="159"/>
        <v>#VALUE!</v>
      </c>
      <c r="BV49" s="37" t="str">
        <f t="shared" si="159"/>
        <v/>
      </c>
      <c r="BW49" s="37" t="str">
        <f t="shared" si="159"/>
        <v/>
      </c>
      <c r="BX49" s="38" t="e">
        <f t="shared" ca="1" si="9"/>
        <v>#VALUE!</v>
      </c>
      <c r="BY49" s="39" t="str">
        <f t="shared" ref="BY49:CH49" ca="1" si="160">IF(M49="x","1","")</f>
        <v>1</v>
      </c>
      <c r="BZ49" s="40" t="str">
        <f t="shared" si="160"/>
        <v/>
      </c>
      <c r="CA49" s="40" t="str">
        <f t="shared" si="160"/>
        <v/>
      </c>
      <c r="CB49" s="40" t="str">
        <f t="shared" si="160"/>
        <v/>
      </c>
      <c r="CC49" s="40" t="str">
        <f t="shared" ca="1" si="160"/>
        <v>1</v>
      </c>
      <c r="CD49" s="40" t="str">
        <f t="shared" ca="1" si="160"/>
        <v>1</v>
      </c>
      <c r="CE49" s="40" t="str">
        <f t="shared" ca="1" si="160"/>
        <v>1</v>
      </c>
      <c r="CF49" s="40" t="str">
        <f t="shared" si="160"/>
        <v/>
      </c>
      <c r="CG49" s="40" t="str">
        <f t="shared" si="160"/>
        <v/>
      </c>
      <c r="CH49" s="41" t="str">
        <f t="shared" si="160"/>
        <v/>
      </c>
      <c r="CI49" s="40"/>
      <c r="CJ49" s="40"/>
      <c r="CK49" s="40"/>
      <c r="CL49" s="40"/>
      <c r="CM49" s="40"/>
    </row>
    <row r="50" spans="1:91" ht="17.25" customHeight="1" x14ac:dyDescent="0.2">
      <c r="A50" s="23" t="str">
        <f ca="1">IFERROR(__xludf.DUMMYFUNCTION("""COMPUTED_VALUE"""),"P594")</f>
        <v>P594</v>
      </c>
      <c r="B50" s="23" t="str">
        <f ca="1">IFERROR(__xludf.DUMMYFUNCTION("""COMPUTED_VALUE"""),"Pref. Municipal (Escola Cabeceira)")</f>
        <v>Pref. Municipal (Escola Cabeceira)</v>
      </c>
      <c r="C50" s="23" t="s">
        <v>91</v>
      </c>
      <c r="D50" s="24">
        <f ca="1">IFERROR(__xludf.DUMMYFUNCTION("""COMPUTED_VALUE"""),45769)</f>
        <v>45769</v>
      </c>
      <c r="E50" s="23" t="str">
        <f t="shared" ca="1" si="132"/>
        <v>abril</v>
      </c>
      <c r="F50" s="23">
        <f ca="1">IFERROR(__xludf.DUMMYFUNCTION("""COMPUTED_VALUE"""),80)</f>
        <v>80</v>
      </c>
      <c r="G50" s="23">
        <f ca="1">IFERROR(__xludf.DUMMYFUNCTION("""COMPUTED_VALUE"""),560)</f>
        <v>560</v>
      </c>
      <c r="H50" s="23">
        <f t="shared" ca="1" si="100"/>
        <v>44.8</v>
      </c>
      <c r="I50" s="25">
        <f t="shared" ca="1" si="101"/>
        <v>1000</v>
      </c>
      <c r="J50" s="26">
        <f ca="1">IFERROR(__xludf.DUMMYFUNCTION("""COMPUTED_VALUE"""),64.2592592592592)</f>
        <v>64.259259259259196</v>
      </c>
      <c r="K50" s="27" t="b">
        <v>0</v>
      </c>
      <c r="L50" s="28">
        <f t="shared" ca="1" si="3"/>
        <v>642.59259259259193</v>
      </c>
      <c r="M50" s="45"/>
      <c r="N50" s="23"/>
      <c r="O50" s="23"/>
      <c r="P50" s="23" t="str">
        <f ca="1">IFERROR(__xludf.DUMMYFUNCTION("""COMPUTED_VALUE"""),"x")</f>
        <v>x</v>
      </c>
      <c r="Q50" s="23" t="str">
        <f ca="1">IFERROR(__xludf.DUMMYFUNCTION("""COMPUTED_VALUE"""),"x")</f>
        <v>x</v>
      </c>
      <c r="R50" s="23"/>
      <c r="S50" s="23" t="str">
        <f ca="1">IFERROR(__xludf.DUMMYFUNCTION("""COMPUTED_VALUE"""),"x")</f>
        <v>x</v>
      </c>
      <c r="T50" s="23"/>
      <c r="U50" s="23"/>
      <c r="V50" s="23"/>
      <c r="W50" s="23"/>
      <c r="X50" s="30"/>
      <c r="Y50" s="30"/>
      <c r="Z50" s="23" t="s">
        <v>91</v>
      </c>
      <c r="AA50" s="23" t="s">
        <v>91</v>
      </c>
      <c r="AB50" s="30">
        <f t="shared" ca="1" si="4"/>
        <v>3</v>
      </c>
      <c r="AC50" s="31" t="e">
        <f t="shared" ref="AC50:AQ50" si="161">IF(M50="x",M$1000*1,"")*BY50</f>
        <v>#VALUE!</v>
      </c>
      <c r="AD50" s="31" t="e">
        <f t="shared" si="161"/>
        <v>#VALUE!</v>
      </c>
      <c r="AE50" s="31" t="e">
        <f t="shared" si="161"/>
        <v>#VALUE!</v>
      </c>
      <c r="AF50" s="31">
        <f t="shared" ca="1" si="161"/>
        <v>1.2</v>
      </c>
      <c r="AG50" s="31">
        <f t="shared" ca="1" si="161"/>
        <v>1</v>
      </c>
      <c r="AH50" s="31" t="e">
        <f t="shared" si="161"/>
        <v>#VALUE!</v>
      </c>
      <c r="AI50" s="31">
        <f t="shared" ca="1" si="161"/>
        <v>1.1000000000000001</v>
      </c>
      <c r="AJ50" s="31" t="e">
        <f t="shared" si="161"/>
        <v>#VALUE!</v>
      </c>
      <c r="AK50" s="31" t="e">
        <f t="shared" si="161"/>
        <v>#VALUE!</v>
      </c>
      <c r="AL50" s="31" t="e">
        <f t="shared" si="161"/>
        <v>#VALUE!</v>
      </c>
      <c r="AM50" s="31" t="e">
        <f t="shared" si="161"/>
        <v>#VALUE!</v>
      </c>
      <c r="AN50" s="31" t="e">
        <f t="shared" si="161"/>
        <v>#VALUE!</v>
      </c>
      <c r="AO50" s="31" t="e">
        <f t="shared" si="161"/>
        <v>#VALUE!</v>
      </c>
      <c r="AP50" s="31">
        <f t="shared" si="161"/>
        <v>0</v>
      </c>
      <c r="AQ50" s="31">
        <f t="shared" si="161"/>
        <v>0</v>
      </c>
      <c r="AR50" s="23" t="e">
        <f t="shared" si="6"/>
        <v>#VALUE!</v>
      </c>
      <c r="AS50" s="32" t="str">
        <f t="shared" ca="1" si="7"/>
        <v/>
      </c>
      <c r="AT50" s="33" t="str">
        <f ca="1">IFERROR(__xludf.DUMMYFUNCTION("""COMPUTED_VALUE"""),"")</f>
        <v/>
      </c>
      <c r="AU50" s="34">
        <f ca="1">IFERROR(__xludf.DUMMYFUNCTION("""COMPUTED_VALUE"""),9)</f>
        <v>9</v>
      </c>
      <c r="AV50" s="34" t="str">
        <f ca="1">IFERROR(__xludf.DUMMYFUNCTION("""COMPUTED_VALUE"""),"")</f>
        <v/>
      </c>
      <c r="AW50" s="35">
        <f ca="1">IFERROR(__xludf.DUMMYFUNCTION("""COMPUTED_VALUE"""),10)</f>
        <v>10</v>
      </c>
      <c r="AX50" s="34">
        <f ca="1">IFERROR(__xludf.DUMMYFUNCTION("""COMPUTED_VALUE"""),10)</f>
        <v>10</v>
      </c>
      <c r="AY50" s="34" t="str">
        <f ca="1">IFERROR(__xludf.DUMMYFUNCTION("""COMPUTED_VALUE"""),"")</f>
        <v/>
      </c>
      <c r="AZ50" s="34">
        <f ca="1">IFERROR(__xludf.DUMMYFUNCTION("""COMPUTED_VALUE"""),10)</f>
        <v>10</v>
      </c>
      <c r="BA50" s="34" t="str">
        <f ca="1">IFERROR(__xludf.DUMMYFUNCTION("""COMPUTED_VALUE"""),"")</f>
        <v/>
      </c>
      <c r="BB50" s="35" t="str">
        <f ca="1">IFERROR(__xludf.DUMMYFUNCTION("""COMPUTED_VALUE"""),"")</f>
        <v/>
      </c>
      <c r="BC50" s="35" t="str">
        <f ca="1">IFERROR(__xludf.DUMMYFUNCTION("""COMPUTED_VALUE"""),"")</f>
        <v/>
      </c>
      <c r="BD50" s="35" t="str">
        <f ca="1">IFERROR(__xludf.DUMMYFUNCTION("""COMPUTED_VALUE"""),"")</f>
        <v/>
      </c>
      <c r="BE50" s="35"/>
      <c r="BF50" s="43" t="str">
        <f ca="1">IFERROR(__xludf.DUMMYFUNCTION("""COMPUTED_VALUE"""),"")</f>
        <v/>
      </c>
      <c r="BG50" s="35">
        <f ca="1">IFERROR(__xludf.DUMMYFUNCTION("""COMPUTED_VALUE"""),10)</f>
        <v>10</v>
      </c>
      <c r="BH50" s="35">
        <f ca="1">IFERROR(__xludf.DUMMYFUNCTION("""COMPUTED_VALUE"""),10)</f>
        <v>10</v>
      </c>
      <c r="BI50" s="44" t="e">
        <f t="shared" si="143"/>
        <v>#VALUE!</v>
      </c>
      <c r="BJ50" s="25" t="e">
        <f t="shared" ref="BJ50:BW50" si="162">IF(AD50=0,"",AD50*$AS50*(AU50/10))</f>
        <v>#VALUE!</v>
      </c>
      <c r="BK50" s="25" t="e">
        <f t="shared" si="162"/>
        <v>#VALUE!</v>
      </c>
      <c r="BL50" s="25" t="e">
        <f t="shared" ca="1" si="162"/>
        <v>#VALUE!</v>
      </c>
      <c r="BM50" s="25" t="e">
        <f t="shared" ca="1" si="162"/>
        <v>#VALUE!</v>
      </c>
      <c r="BN50" s="25" t="e">
        <f t="shared" si="162"/>
        <v>#VALUE!</v>
      </c>
      <c r="BO50" s="25" t="e">
        <f t="shared" ca="1" si="162"/>
        <v>#VALUE!</v>
      </c>
      <c r="BP50" s="25" t="e">
        <f t="shared" si="162"/>
        <v>#VALUE!</v>
      </c>
      <c r="BQ50" s="37" t="e">
        <f t="shared" si="162"/>
        <v>#VALUE!</v>
      </c>
      <c r="BR50" s="37" t="e">
        <f t="shared" si="162"/>
        <v>#VALUE!</v>
      </c>
      <c r="BS50" s="37" t="e">
        <f t="shared" si="162"/>
        <v>#VALUE!</v>
      </c>
      <c r="BT50" s="37" t="e">
        <f t="shared" si="162"/>
        <v>#VALUE!</v>
      </c>
      <c r="BU50" s="37" t="e">
        <f t="shared" si="162"/>
        <v>#VALUE!</v>
      </c>
      <c r="BV50" s="37" t="str">
        <f t="shared" si="162"/>
        <v/>
      </c>
      <c r="BW50" s="37" t="str">
        <f t="shared" si="162"/>
        <v/>
      </c>
      <c r="BX50" s="38" t="e">
        <f t="shared" si="9"/>
        <v>#VALUE!</v>
      </c>
      <c r="BY50" s="39" t="str">
        <f t="shared" ref="BY50:CH50" si="163">IF(M50="x","1","")</f>
        <v/>
      </c>
      <c r="BZ50" s="40" t="str">
        <f t="shared" si="163"/>
        <v/>
      </c>
      <c r="CA50" s="40" t="str">
        <f t="shared" si="163"/>
        <v/>
      </c>
      <c r="CB50" s="40" t="str">
        <f t="shared" ca="1" si="163"/>
        <v>1</v>
      </c>
      <c r="CC50" s="40" t="str">
        <f t="shared" ca="1" si="163"/>
        <v>1</v>
      </c>
      <c r="CD50" s="40" t="str">
        <f t="shared" si="163"/>
        <v/>
      </c>
      <c r="CE50" s="40" t="str">
        <f t="shared" ca="1" si="163"/>
        <v>1</v>
      </c>
      <c r="CF50" s="40" t="str">
        <f t="shared" si="163"/>
        <v/>
      </c>
      <c r="CG50" s="40" t="str">
        <f t="shared" si="163"/>
        <v/>
      </c>
      <c r="CH50" s="41" t="str">
        <f t="shared" si="163"/>
        <v/>
      </c>
      <c r="CI50" s="40"/>
      <c r="CJ50" s="40"/>
      <c r="CK50" s="40"/>
      <c r="CL50" s="40"/>
      <c r="CM50" s="40"/>
    </row>
    <row r="51" spans="1:91" ht="17.25" customHeight="1" x14ac:dyDescent="0.2">
      <c r="A51" s="23" t="str">
        <f ca="1">IFERROR(__xludf.DUMMYFUNCTION("""COMPUTED_VALUE"""),"P756")</f>
        <v>P756</v>
      </c>
      <c r="B51" s="23" t="str">
        <f ca="1">IFERROR(__xludf.DUMMYFUNCTION("""COMPUTED_VALUE"""),"Pref Simonesia (Centro de Saúde)")</f>
        <v>Pref Simonesia (Centro de Saúde)</v>
      </c>
      <c r="C51" s="23" t="s">
        <v>91</v>
      </c>
      <c r="D51" s="24">
        <f ca="1">IFERROR(__xludf.DUMMYFUNCTION("""COMPUTED_VALUE"""),45743)</f>
        <v>45743</v>
      </c>
      <c r="E51" s="23" t="s">
        <v>95</v>
      </c>
      <c r="F51" s="23">
        <f ca="1">IFERROR(__xludf.DUMMYFUNCTION("""COMPUTED_VALUE"""),96)</f>
        <v>96</v>
      </c>
      <c r="G51" s="23">
        <f ca="1">IFERROR(__xludf.DUMMYFUNCTION("""COMPUTED_VALUE"""),560)</f>
        <v>560</v>
      </c>
      <c r="H51" s="23">
        <f t="shared" ca="1" si="100"/>
        <v>53.76</v>
      </c>
      <c r="I51" s="25">
        <f t="shared" ca="1" si="101"/>
        <v>1500</v>
      </c>
      <c r="J51" s="26">
        <f ca="1">IFERROR(__xludf.DUMMYFUNCTION("""COMPUTED_VALUE"""),92.0416666666666)</f>
        <v>92.0416666666666</v>
      </c>
      <c r="K51" s="27" t="b">
        <v>0</v>
      </c>
      <c r="L51" s="28">
        <f t="shared" ca="1" si="3"/>
        <v>1380.6249999999991</v>
      </c>
      <c r="M51" s="45"/>
      <c r="N51" s="23"/>
      <c r="O51" s="23" t="str">
        <f ca="1">IFERROR(__xludf.DUMMYFUNCTION("""COMPUTED_VALUE"""),"x")</f>
        <v>x</v>
      </c>
      <c r="P51" s="23" t="str">
        <f ca="1">IFERROR(__xludf.DUMMYFUNCTION("""COMPUTED_VALUE"""),"x")</f>
        <v>x</v>
      </c>
      <c r="Q51" s="23"/>
      <c r="R51" s="23"/>
      <c r="S51" s="23"/>
      <c r="T51" s="23" t="str">
        <f ca="1">IFERROR(__xludf.DUMMYFUNCTION("""COMPUTED_VALUE"""),"x")</f>
        <v>x</v>
      </c>
      <c r="U51" s="23"/>
      <c r="V51" s="23"/>
      <c r="W51" s="23"/>
      <c r="X51" s="30"/>
      <c r="Y51" s="30"/>
      <c r="Z51" s="23" t="s">
        <v>91</v>
      </c>
      <c r="AA51" s="23" t="s">
        <v>91</v>
      </c>
      <c r="AB51" s="30">
        <f t="shared" ca="1" si="4"/>
        <v>3</v>
      </c>
      <c r="AC51" s="31" t="e">
        <f t="shared" ref="AC51:AQ51" si="164">IF(M51="x",M$1000*1,"")*BY51</f>
        <v>#VALUE!</v>
      </c>
      <c r="AD51" s="31" t="e">
        <f t="shared" si="164"/>
        <v>#VALUE!</v>
      </c>
      <c r="AE51" s="31">
        <f t="shared" ca="1" si="164"/>
        <v>1</v>
      </c>
      <c r="AF51" s="31">
        <f t="shared" ca="1" si="164"/>
        <v>1.2</v>
      </c>
      <c r="AG51" s="31" t="e">
        <f t="shared" si="164"/>
        <v>#VALUE!</v>
      </c>
      <c r="AH51" s="31" t="e">
        <f t="shared" si="164"/>
        <v>#VALUE!</v>
      </c>
      <c r="AI51" s="31" t="e">
        <f t="shared" si="164"/>
        <v>#VALUE!</v>
      </c>
      <c r="AJ51" s="31">
        <f t="shared" ca="1" si="164"/>
        <v>1</v>
      </c>
      <c r="AK51" s="31" t="e">
        <f t="shared" si="164"/>
        <v>#VALUE!</v>
      </c>
      <c r="AL51" s="31" t="e">
        <f t="shared" si="164"/>
        <v>#VALUE!</v>
      </c>
      <c r="AM51" s="31" t="e">
        <f t="shared" si="164"/>
        <v>#VALUE!</v>
      </c>
      <c r="AN51" s="31" t="e">
        <f t="shared" si="164"/>
        <v>#VALUE!</v>
      </c>
      <c r="AO51" s="31" t="e">
        <f t="shared" si="164"/>
        <v>#VALUE!</v>
      </c>
      <c r="AP51" s="31">
        <f t="shared" si="164"/>
        <v>0</v>
      </c>
      <c r="AQ51" s="31">
        <f t="shared" si="164"/>
        <v>0</v>
      </c>
      <c r="AR51" s="23" t="e">
        <f t="shared" si="6"/>
        <v>#VALUE!</v>
      </c>
      <c r="AS51" s="32" t="str">
        <f t="shared" ca="1" si="7"/>
        <v/>
      </c>
      <c r="AT51" s="33" t="str">
        <f ca="1">IFERROR(__xludf.DUMMYFUNCTION("""COMPUTED_VALUE"""),"")</f>
        <v/>
      </c>
      <c r="AU51" s="34">
        <f ca="1">IFERROR(__xludf.DUMMYFUNCTION("""COMPUTED_VALUE"""),10)</f>
        <v>10</v>
      </c>
      <c r="AV51" s="34">
        <f ca="1">IFERROR(__xludf.DUMMYFUNCTION("""COMPUTED_VALUE"""),8)</f>
        <v>8</v>
      </c>
      <c r="AW51" s="35">
        <f ca="1">IFERROR(__xludf.DUMMYFUNCTION("""COMPUTED_VALUE"""),10)</f>
        <v>10</v>
      </c>
      <c r="AX51" s="34">
        <f ca="1">IFERROR(__xludf.DUMMYFUNCTION("""COMPUTED_VALUE"""),6)</f>
        <v>6</v>
      </c>
      <c r="AY51" s="34" t="str">
        <f ca="1">IFERROR(__xludf.DUMMYFUNCTION("""COMPUTED_VALUE"""),"")</f>
        <v/>
      </c>
      <c r="AZ51" s="34" t="str">
        <f ca="1">IFERROR(__xludf.DUMMYFUNCTION("""COMPUTED_VALUE"""),"")</f>
        <v/>
      </c>
      <c r="BA51" s="34">
        <f ca="1">IFERROR(__xludf.DUMMYFUNCTION("""COMPUTED_VALUE"""),10)</f>
        <v>10</v>
      </c>
      <c r="BB51" s="35" t="str">
        <f ca="1">IFERROR(__xludf.DUMMYFUNCTION("""COMPUTED_VALUE"""),"")</f>
        <v/>
      </c>
      <c r="BC51" s="35" t="str">
        <f ca="1">IFERROR(__xludf.DUMMYFUNCTION("""COMPUTED_VALUE"""),"")</f>
        <v/>
      </c>
      <c r="BD51" s="35" t="str">
        <f ca="1">IFERROR(__xludf.DUMMYFUNCTION("""COMPUTED_VALUE"""),"")</f>
        <v/>
      </c>
      <c r="BE51" s="35"/>
      <c r="BF51" s="43" t="str">
        <f ca="1">IFERROR(__xludf.DUMMYFUNCTION("""COMPUTED_VALUE"""),"")</f>
        <v/>
      </c>
      <c r="BG51" s="35">
        <f ca="1">IFERROR(__xludf.DUMMYFUNCTION("""COMPUTED_VALUE"""),10)</f>
        <v>10</v>
      </c>
      <c r="BH51" s="35">
        <f ca="1">IFERROR(__xludf.DUMMYFUNCTION("""COMPUTED_VALUE"""),10)</f>
        <v>10</v>
      </c>
      <c r="BI51" s="44" t="e">
        <f t="shared" si="143"/>
        <v>#VALUE!</v>
      </c>
      <c r="BJ51" s="25" t="e">
        <f t="shared" ref="BJ51:BW51" si="165">IF(AD51=0,"",AD51*$AS51*(AU51/10))</f>
        <v>#VALUE!</v>
      </c>
      <c r="BK51" s="25" t="e">
        <f t="shared" ca="1" si="165"/>
        <v>#VALUE!</v>
      </c>
      <c r="BL51" s="25" t="e">
        <f t="shared" ca="1" si="165"/>
        <v>#VALUE!</v>
      </c>
      <c r="BM51" s="25" t="e">
        <f t="shared" si="165"/>
        <v>#VALUE!</v>
      </c>
      <c r="BN51" s="25" t="e">
        <f t="shared" si="165"/>
        <v>#VALUE!</v>
      </c>
      <c r="BO51" s="25" t="e">
        <f t="shared" si="165"/>
        <v>#VALUE!</v>
      </c>
      <c r="BP51" s="25" t="e">
        <f t="shared" ca="1" si="165"/>
        <v>#VALUE!</v>
      </c>
      <c r="BQ51" s="37" t="e">
        <f t="shared" si="165"/>
        <v>#VALUE!</v>
      </c>
      <c r="BR51" s="37" t="e">
        <f t="shared" si="165"/>
        <v>#VALUE!</v>
      </c>
      <c r="BS51" s="37" t="e">
        <f t="shared" si="165"/>
        <v>#VALUE!</v>
      </c>
      <c r="BT51" s="37" t="e">
        <f t="shared" si="165"/>
        <v>#VALUE!</v>
      </c>
      <c r="BU51" s="37" t="e">
        <f t="shared" si="165"/>
        <v>#VALUE!</v>
      </c>
      <c r="BV51" s="37" t="str">
        <f t="shared" si="165"/>
        <v/>
      </c>
      <c r="BW51" s="37" t="str">
        <f t="shared" si="165"/>
        <v/>
      </c>
      <c r="BX51" s="38" t="e">
        <f t="shared" si="9"/>
        <v>#VALUE!</v>
      </c>
      <c r="BY51" s="39" t="str">
        <f t="shared" ref="BY51:CH51" si="166">IF(M51="x","1","")</f>
        <v/>
      </c>
      <c r="BZ51" s="40" t="str">
        <f t="shared" si="166"/>
        <v/>
      </c>
      <c r="CA51" s="40" t="str">
        <f t="shared" ca="1" si="166"/>
        <v>1</v>
      </c>
      <c r="CB51" s="40" t="str">
        <f t="shared" ca="1" si="166"/>
        <v>1</v>
      </c>
      <c r="CC51" s="40" t="str">
        <f t="shared" si="166"/>
        <v/>
      </c>
      <c r="CD51" s="40" t="str">
        <f t="shared" si="166"/>
        <v/>
      </c>
      <c r="CE51" s="40" t="str">
        <f t="shared" si="166"/>
        <v/>
      </c>
      <c r="CF51" s="40" t="str">
        <f t="shared" ca="1" si="166"/>
        <v>1</v>
      </c>
      <c r="CG51" s="40" t="str">
        <f t="shared" si="166"/>
        <v/>
      </c>
      <c r="CH51" s="41" t="str">
        <f t="shared" si="166"/>
        <v/>
      </c>
      <c r="CI51" s="40"/>
      <c r="CJ51" s="40"/>
      <c r="CK51" s="40"/>
      <c r="CL51" s="40"/>
      <c r="CM51" s="40"/>
    </row>
    <row r="52" spans="1:91" ht="17.25" customHeight="1" x14ac:dyDescent="0.2">
      <c r="A52" s="47" t="str">
        <f ca="1">IFERROR(__xludf.DUMMYFUNCTION("""COMPUTED_VALUE"""),"P788")</f>
        <v>P788</v>
      </c>
      <c r="B52" s="47" t="str">
        <f ca="1">IFERROR(__xludf.DUMMYFUNCTION("""COMPUTED_VALUE"""),"Antônio Marcos Sampaio")</f>
        <v>Antônio Marcos Sampaio</v>
      </c>
      <c r="C52" s="47" t="s">
        <v>91</v>
      </c>
      <c r="D52" s="48">
        <f ca="1">IFERROR(__xludf.DUMMYFUNCTION("""COMPUTED_VALUE"""),45706)</f>
        <v>45706</v>
      </c>
      <c r="E52" s="47" t="s">
        <v>95</v>
      </c>
      <c r="F52" s="49">
        <f ca="1">IFERROR(__xludf.DUMMYFUNCTION("""COMPUTED_VALUE"""),16)</f>
        <v>16</v>
      </c>
      <c r="G52" s="47">
        <f ca="1">IFERROR(__xludf.DUMMYFUNCTION("""COMPUTED_VALUE"""),600)</f>
        <v>600</v>
      </c>
      <c r="H52" s="47">
        <f t="shared" ca="1" si="100"/>
        <v>9.6</v>
      </c>
      <c r="I52" s="50">
        <f t="shared" ca="1" si="101"/>
        <v>300</v>
      </c>
      <c r="J52" s="51">
        <f ca="1">IFERROR(__xludf.DUMMYFUNCTION("""COMPUTED_VALUE"""),99.7222222222222)</f>
        <v>99.7222222222222</v>
      </c>
      <c r="K52" s="52" t="b">
        <v>0</v>
      </c>
      <c r="L52" s="28">
        <f t="shared" ca="1" si="3"/>
        <v>299.16666666666663</v>
      </c>
      <c r="M52" s="45" t="str">
        <f ca="1">IFERROR(__xludf.DUMMYFUNCTION("""COMPUTED_VALUE"""),"x")</f>
        <v>x</v>
      </c>
      <c r="N52" s="23"/>
      <c r="O52" s="23"/>
      <c r="P52" s="23"/>
      <c r="Q52" s="23" t="str">
        <f ca="1">IFERROR(__xludf.DUMMYFUNCTION("""COMPUTED_VALUE"""),"x")</f>
        <v>x</v>
      </c>
      <c r="R52" s="23" t="str">
        <f ca="1">IFERROR(__xludf.DUMMYFUNCTION("""COMPUTED_VALUE"""),"x")</f>
        <v>x</v>
      </c>
      <c r="S52" s="23" t="str">
        <f ca="1">IFERROR(__xludf.DUMMYFUNCTION("""COMPUTED_VALUE"""),"x")</f>
        <v>x</v>
      </c>
      <c r="T52" s="23"/>
      <c r="U52" s="23" t="str">
        <f ca="1">IFERROR(__xludf.DUMMYFUNCTION("""COMPUTED_VALUE"""),"x")</f>
        <v>x</v>
      </c>
      <c r="V52" s="23"/>
      <c r="W52" s="23"/>
      <c r="X52" s="30"/>
      <c r="Y52" s="30"/>
      <c r="Z52" s="23" t="s">
        <v>91</v>
      </c>
      <c r="AA52" s="23" t="s">
        <v>91</v>
      </c>
      <c r="AB52" s="30">
        <f t="shared" ca="1" si="4"/>
        <v>5</v>
      </c>
      <c r="AC52" s="31">
        <f t="shared" ref="AC52:AQ52" ca="1" si="167">IF(M52="x",M$1000*1,"")*BY52</f>
        <v>1.2</v>
      </c>
      <c r="AD52" s="31" t="e">
        <f t="shared" si="167"/>
        <v>#VALUE!</v>
      </c>
      <c r="AE52" s="31" t="e">
        <f t="shared" si="167"/>
        <v>#VALUE!</v>
      </c>
      <c r="AF52" s="31" t="e">
        <f t="shared" si="167"/>
        <v>#VALUE!</v>
      </c>
      <c r="AG52" s="31">
        <f t="shared" ca="1" si="167"/>
        <v>1</v>
      </c>
      <c r="AH52" s="31">
        <f t="shared" ca="1" si="167"/>
        <v>1</v>
      </c>
      <c r="AI52" s="31">
        <f t="shared" ca="1" si="167"/>
        <v>1.1000000000000001</v>
      </c>
      <c r="AJ52" s="31" t="e">
        <f t="shared" si="167"/>
        <v>#VALUE!</v>
      </c>
      <c r="AK52" s="31">
        <f t="shared" ca="1" si="167"/>
        <v>1</v>
      </c>
      <c r="AL52" s="31" t="e">
        <f t="shared" si="167"/>
        <v>#VALUE!</v>
      </c>
      <c r="AM52" s="31" t="e">
        <f t="shared" si="167"/>
        <v>#VALUE!</v>
      </c>
      <c r="AN52" s="31" t="e">
        <f t="shared" si="167"/>
        <v>#VALUE!</v>
      </c>
      <c r="AO52" s="31" t="e">
        <f t="shared" si="167"/>
        <v>#VALUE!</v>
      </c>
      <c r="AP52" s="31">
        <f t="shared" si="167"/>
        <v>0</v>
      </c>
      <c r="AQ52" s="31">
        <f t="shared" si="167"/>
        <v>0</v>
      </c>
      <c r="AR52" s="23" t="e">
        <f t="shared" ca="1" si="6"/>
        <v>#VALUE!</v>
      </c>
      <c r="AS52" s="32" t="str">
        <f t="shared" ca="1" si="7"/>
        <v/>
      </c>
      <c r="AT52" s="33">
        <f ca="1">IFERROR(__xludf.DUMMYFUNCTION("""COMPUTED_VALUE"""),10)</f>
        <v>10</v>
      </c>
      <c r="AU52" s="34" t="str">
        <f ca="1">IFERROR(__xludf.DUMMYFUNCTION("""COMPUTED_VALUE"""),"")</f>
        <v/>
      </c>
      <c r="AV52" s="34" t="str">
        <f ca="1">IFERROR(__xludf.DUMMYFUNCTION("""COMPUTED_VALUE"""),"")</f>
        <v/>
      </c>
      <c r="AW52" s="35" t="str">
        <f ca="1">IFERROR(__xludf.DUMMYFUNCTION("""COMPUTED_VALUE"""),"")</f>
        <v/>
      </c>
      <c r="AX52" s="34">
        <f ca="1">IFERROR(__xludf.DUMMYFUNCTION("""COMPUTED_VALUE"""),10)</f>
        <v>10</v>
      </c>
      <c r="AY52" s="34">
        <f ca="1">IFERROR(__xludf.DUMMYFUNCTION("""COMPUTED_VALUE"""),10)</f>
        <v>10</v>
      </c>
      <c r="AZ52" s="34">
        <f ca="1">IFERROR(__xludf.DUMMYFUNCTION("""COMPUTED_VALUE"""),10)</f>
        <v>10</v>
      </c>
      <c r="BA52" s="34" t="str">
        <f ca="1">IFERROR(__xludf.DUMMYFUNCTION("""COMPUTED_VALUE"""),"")</f>
        <v/>
      </c>
      <c r="BB52" s="35">
        <f ca="1">IFERROR(__xludf.DUMMYFUNCTION("""COMPUTED_VALUE"""),9.5)</f>
        <v>9.5</v>
      </c>
      <c r="BC52" s="35" t="str">
        <f ca="1">IFERROR(__xludf.DUMMYFUNCTION("""COMPUTED_VALUE"""),"")</f>
        <v/>
      </c>
      <c r="BD52" s="35" t="str">
        <f ca="1">IFERROR(__xludf.DUMMYFUNCTION("""COMPUTED_VALUE"""),"")</f>
        <v/>
      </c>
      <c r="BE52" s="35"/>
      <c r="BF52" s="43" t="str">
        <f ca="1">IFERROR(__xludf.DUMMYFUNCTION("""COMPUTED_VALUE"""),"")</f>
        <v/>
      </c>
      <c r="BG52" s="35">
        <f ca="1">IFERROR(__xludf.DUMMYFUNCTION("""COMPUTED_VALUE"""),9.75)</f>
        <v>9.75</v>
      </c>
      <c r="BH52" s="35">
        <f ca="1">IFERROR(__xludf.DUMMYFUNCTION("""COMPUTED_VALUE"""),10)</f>
        <v>10</v>
      </c>
      <c r="BI52" s="53" t="e">
        <f t="shared" ca="1" si="143"/>
        <v>#VALUE!</v>
      </c>
      <c r="BJ52" s="50" t="e">
        <f t="shared" ref="BJ52:BW52" si="168">IF(AD52=0,"",AD52*$AS52*(AU52/10))</f>
        <v>#VALUE!</v>
      </c>
      <c r="BK52" s="50" t="e">
        <f t="shared" si="168"/>
        <v>#VALUE!</v>
      </c>
      <c r="BL52" s="50" t="e">
        <f t="shared" si="168"/>
        <v>#VALUE!</v>
      </c>
      <c r="BM52" s="50" t="e">
        <f t="shared" ca="1" si="168"/>
        <v>#VALUE!</v>
      </c>
      <c r="BN52" s="50" t="e">
        <f t="shared" ca="1" si="168"/>
        <v>#VALUE!</v>
      </c>
      <c r="BO52" s="50" t="e">
        <f t="shared" ca="1" si="168"/>
        <v>#VALUE!</v>
      </c>
      <c r="BP52" s="50" t="e">
        <f t="shared" si="168"/>
        <v>#VALUE!</v>
      </c>
      <c r="BQ52" s="37" t="e">
        <f t="shared" ca="1" si="168"/>
        <v>#VALUE!</v>
      </c>
      <c r="BR52" s="37" t="e">
        <f t="shared" si="168"/>
        <v>#VALUE!</v>
      </c>
      <c r="BS52" s="37" t="e">
        <f t="shared" si="168"/>
        <v>#VALUE!</v>
      </c>
      <c r="BT52" s="37" t="e">
        <f t="shared" si="168"/>
        <v>#VALUE!</v>
      </c>
      <c r="BU52" s="37" t="e">
        <f t="shared" si="168"/>
        <v>#VALUE!</v>
      </c>
      <c r="BV52" s="37" t="str">
        <f t="shared" si="168"/>
        <v/>
      </c>
      <c r="BW52" s="37" t="str">
        <f t="shared" si="168"/>
        <v/>
      </c>
      <c r="BX52" s="38" t="e">
        <f t="shared" ca="1" si="9"/>
        <v>#VALUE!</v>
      </c>
      <c r="BY52" s="39" t="str">
        <f t="shared" ref="BY52:CH52" ca="1" si="169">IF(M52="x","1","")</f>
        <v>1</v>
      </c>
      <c r="BZ52" s="40" t="str">
        <f t="shared" si="169"/>
        <v/>
      </c>
      <c r="CA52" s="40" t="str">
        <f t="shared" si="169"/>
        <v/>
      </c>
      <c r="CB52" s="40" t="str">
        <f t="shared" si="169"/>
        <v/>
      </c>
      <c r="CC52" s="40" t="str">
        <f t="shared" ca="1" si="169"/>
        <v>1</v>
      </c>
      <c r="CD52" s="40" t="str">
        <f t="shared" ca="1" si="169"/>
        <v>1</v>
      </c>
      <c r="CE52" s="40" t="str">
        <f t="shared" ca="1" si="169"/>
        <v>1</v>
      </c>
      <c r="CF52" s="40" t="str">
        <f t="shared" si="169"/>
        <v/>
      </c>
      <c r="CG52" s="40" t="str">
        <f t="shared" ca="1" si="169"/>
        <v>1</v>
      </c>
      <c r="CH52" s="41" t="str">
        <f t="shared" si="169"/>
        <v/>
      </c>
      <c r="CI52" s="40"/>
      <c r="CJ52" s="40"/>
      <c r="CK52" s="40"/>
      <c r="CL52" s="40"/>
      <c r="CM52" s="40"/>
    </row>
    <row r="53" spans="1:91" ht="17.25" customHeight="1" x14ac:dyDescent="0.2">
      <c r="A53" s="54" t="str">
        <f ca="1">IFERROR(__xludf.DUMMYFUNCTION("""COMPUTED_VALUE"""),"P798")</f>
        <v>P798</v>
      </c>
      <c r="B53" s="55" t="str">
        <f ca="1">IFERROR(__xludf.DUMMYFUNCTION("""COMPUTED_VALUE"""),"Luciana Cristina")</f>
        <v>Luciana Cristina</v>
      </c>
      <c r="C53" s="56" t="s">
        <v>91</v>
      </c>
      <c r="D53" s="55">
        <f ca="1">IFERROR(__xludf.DUMMYFUNCTION("""COMPUTED_VALUE"""),45744)</f>
        <v>45744</v>
      </c>
      <c r="E53" s="56" t="s">
        <v>95</v>
      </c>
      <c r="F53" s="57">
        <f ca="1">IFERROR(__xludf.DUMMYFUNCTION("""COMPUTED_VALUE"""),8)</f>
        <v>8</v>
      </c>
      <c r="G53" s="56">
        <f ca="1">IFERROR(__xludf.DUMMYFUNCTION("""COMPUTED_VALUE"""),570)</f>
        <v>570</v>
      </c>
      <c r="H53" s="47">
        <f t="shared" ca="1" si="100"/>
        <v>4.5599999999999996</v>
      </c>
      <c r="I53" s="50">
        <f t="shared" ca="1" si="101"/>
        <v>200</v>
      </c>
      <c r="J53" s="58">
        <f ca="1">IFERROR(__xludf.DUMMYFUNCTION("""COMPUTED_VALUE"""),98.2222222222222)</f>
        <v>98.2222222222222</v>
      </c>
      <c r="K53" s="27" t="b">
        <v>0</v>
      </c>
      <c r="L53" s="28">
        <f t="shared" ca="1" si="3"/>
        <v>196.4444444444444</v>
      </c>
      <c r="M53" s="59"/>
      <c r="N53" s="59"/>
      <c r="O53" s="59"/>
      <c r="P53" s="59"/>
      <c r="Q53" s="59" t="str">
        <f ca="1">IFERROR(__xludf.DUMMYFUNCTION("""COMPUTED_VALUE"""),"x")</f>
        <v>x</v>
      </c>
      <c r="R53" s="59"/>
      <c r="S53" s="59" t="str">
        <f ca="1">IFERROR(__xludf.DUMMYFUNCTION("""COMPUTED_VALUE"""),"x")</f>
        <v>x</v>
      </c>
      <c r="T53" s="59" t="str">
        <f ca="1">IFERROR(__xludf.DUMMYFUNCTION("""COMPUTED_VALUE"""),"x")</f>
        <v>x</v>
      </c>
      <c r="U53" s="59"/>
      <c r="V53" s="59"/>
      <c r="W53" s="23"/>
      <c r="X53" s="30"/>
      <c r="Y53" s="30"/>
      <c r="Z53" s="23" t="s">
        <v>91</v>
      </c>
      <c r="AA53" s="23" t="s">
        <v>91</v>
      </c>
      <c r="AB53" s="30">
        <f t="shared" ca="1" si="4"/>
        <v>3</v>
      </c>
      <c r="AC53" s="31" t="e">
        <f t="shared" ref="AC53:AQ53" si="170">IF(M53="x",M$1000*1,"")*BY53</f>
        <v>#VALUE!</v>
      </c>
      <c r="AD53" s="31" t="e">
        <f t="shared" si="170"/>
        <v>#VALUE!</v>
      </c>
      <c r="AE53" s="31" t="e">
        <f t="shared" si="170"/>
        <v>#VALUE!</v>
      </c>
      <c r="AF53" s="31" t="e">
        <f t="shared" si="170"/>
        <v>#VALUE!</v>
      </c>
      <c r="AG53" s="31">
        <f t="shared" ca="1" si="170"/>
        <v>1</v>
      </c>
      <c r="AH53" s="31" t="e">
        <f t="shared" si="170"/>
        <v>#VALUE!</v>
      </c>
      <c r="AI53" s="31">
        <f t="shared" ca="1" si="170"/>
        <v>1.1000000000000001</v>
      </c>
      <c r="AJ53" s="31">
        <f t="shared" ca="1" si="170"/>
        <v>1</v>
      </c>
      <c r="AK53" s="31" t="e">
        <f t="shared" si="170"/>
        <v>#VALUE!</v>
      </c>
      <c r="AL53" s="31" t="e">
        <f t="shared" si="170"/>
        <v>#VALUE!</v>
      </c>
      <c r="AM53" s="31" t="e">
        <f t="shared" si="170"/>
        <v>#VALUE!</v>
      </c>
      <c r="AN53" s="31" t="e">
        <f t="shared" si="170"/>
        <v>#VALUE!</v>
      </c>
      <c r="AO53" s="31" t="e">
        <f t="shared" si="170"/>
        <v>#VALUE!</v>
      </c>
      <c r="AP53" s="31">
        <f t="shared" si="170"/>
        <v>0</v>
      </c>
      <c r="AQ53" s="31">
        <f t="shared" si="170"/>
        <v>0</v>
      </c>
      <c r="AR53" s="23" t="e">
        <f t="shared" si="6"/>
        <v>#VALUE!</v>
      </c>
      <c r="AS53" s="60" t="str">
        <f t="shared" ca="1" si="7"/>
        <v/>
      </c>
      <c r="AT53" s="61">
        <f ca="1">IFERROR(__xludf.DUMMYFUNCTION("""COMPUTED_VALUE"""),10)</f>
        <v>10</v>
      </c>
      <c r="AU53" s="61">
        <f ca="1">IFERROR(__xludf.DUMMYFUNCTION("""COMPUTED_VALUE"""),9)</f>
        <v>9</v>
      </c>
      <c r="AV53" s="61">
        <f ca="1">IFERROR(__xludf.DUMMYFUNCTION("""COMPUTED_VALUE"""),10)</f>
        <v>10</v>
      </c>
      <c r="AW53" s="61" t="str">
        <f ca="1">IFERROR(__xludf.DUMMYFUNCTION("""COMPUTED_VALUE"""),"")</f>
        <v/>
      </c>
      <c r="AX53" s="61" t="str">
        <f ca="1">IFERROR(__xludf.DUMMYFUNCTION("""COMPUTED_VALUE"""),"")</f>
        <v/>
      </c>
      <c r="AY53" s="61">
        <f ca="1">IFERROR(__xludf.DUMMYFUNCTION("""COMPUTED_VALUE"""),10)</f>
        <v>10</v>
      </c>
      <c r="AZ53" s="61">
        <f ca="1">IFERROR(__xludf.DUMMYFUNCTION("""COMPUTED_VALUE"""),10)</f>
        <v>10</v>
      </c>
      <c r="BA53" s="61">
        <f ca="1">IFERROR(__xludf.DUMMYFUNCTION("""COMPUTED_VALUE"""),9)</f>
        <v>9</v>
      </c>
      <c r="BB53" s="35" t="str">
        <f ca="1">IFERROR(__xludf.DUMMYFUNCTION("""COMPUTED_VALUE"""),"")</f>
        <v/>
      </c>
      <c r="BC53" s="35" t="str">
        <f ca="1">IFERROR(__xludf.DUMMYFUNCTION("""COMPUTED_VALUE"""),"")</f>
        <v/>
      </c>
      <c r="BD53" s="35" t="str">
        <f ca="1">IFERROR(__xludf.DUMMYFUNCTION("""COMPUTED_VALUE"""),"")</f>
        <v/>
      </c>
      <c r="BE53" s="35"/>
      <c r="BF53" s="43" t="str">
        <f ca="1">IFERROR(__xludf.DUMMYFUNCTION("""COMPUTED_VALUE"""),"")</f>
        <v/>
      </c>
      <c r="BG53" s="35">
        <f ca="1">IFERROR(__xludf.DUMMYFUNCTION("""COMPUTED_VALUE"""),4)</f>
        <v>4</v>
      </c>
      <c r="BH53" s="35">
        <f ca="1">IFERROR(__xludf.DUMMYFUNCTION("""COMPUTED_VALUE"""),10)</f>
        <v>10</v>
      </c>
      <c r="BI53" s="53" t="e">
        <f t="shared" si="143"/>
        <v>#VALUE!</v>
      </c>
      <c r="BJ53" s="50" t="e">
        <f t="shared" ref="BJ53:BW53" si="171">IF(AD53=0,"",AD53*$AS53*(AU53/10))</f>
        <v>#VALUE!</v>
      </c>
      <c r="BK53" s="50" t="e">
        <f t="shared" si="171"/>
        <v>#VALUE!</v>
      </c>
      <c r="BL53" s="50" t="e">
        <f t="shared" si="171"/>
        <v>#VALUE!</v>
      </c>
      <c r="BM53" s="50" t="e">
        <f t="shared" ca="1" si="171"/>
        <v>#VALUE!</v>
      </c>
      <c r="BN53" s="50" t="e">
        <f t="shared" si="171"/>
        <v>#VALUE!</v>
      </c>
      <c r="BO53" s="50" t="e">
        <f t="shared" ca="1" si="171"/>
        <v>#VALUE!</v>
      </c>
      <c r="BP53" s="50" t="e">
        <f t="shared" ca="1" si="171"/>
        <v>#VALUE!</v>
      </c>
      <c r="BQ53" s="37" t="e">
        <f t="shared" si="171"/>
        <v>#VALUE!</v>
      </c>
      <c r="BR53" s="37" t="e">
        <f t="shared" si="171"/>
        <v>#VALUE!</v>
      </c>
      <c r="BS53" s="37" t="e">
        <f t="shared" si="171"/>
        <v>#VALUE!</v>
      </c>
      <c r="BT53" s="37" t="e">
        <f t="shared" si="171"/>
        <v>#VALUE!</v>
      </c>
      <c r="BU53" s="37" t="e">
        <f t="shared" si="171"/>
        <v>#VALUE!</v>
      </c>
      <c r="BV53" s="37" t="str">
        <f t="shared" si="171"/>
        <v/>
      </c>
      <c r="BW53" s="37" t="str">
        <f t="shared" si="171"/>
        <v/>
      </c>
      <c r="BX53" s="38" t="e">
        <f t="shared" si="9"/>
        <v>#VALUE!</v>
      </c>
      <c r="BY53" s="40">
        <v>0.5</v>
      </c>
      <c r="BZ53" s="40" t="str">
        <f t="shared" ref="BZ53:CC53" si="172">IF(N53="x","1","")</f>
        <v/>
      </c>
      <c r="CA53" s="40" t="str">
        <f t="shared" si="172"/>
        <v/>
      </c>
      <c r="CB53" s="40" t="str">
        <f t="shared" si="172"/>
        <v/>
      </c>
      <c r="CC53" s="40" t="str">
        <f t="shared" ca="1" si="172"/>
        <v>1</v>
      </c>
      <c r="CD53" s="40">
        <v>0.5</v>
      </c>
      <c r="CE53" s="40" t="str">
        <f t="shared" ref="CE53:CH53" ca="1" si="173">IF(S53="x","1","")</f>
        <v>1</v>
      </c>
      <c r="CF53" s="40" t="str">
        <f t="shared" ca="1" si="173"/>
        <v>1</v>
      </c>
      <c r="CG53" s="40" t="str">
        <f t="shared" si="173"/>
        <v/>
      </c>
      <c r="CH53" s="40" t="str">
        <f t="shared" si="173"/>
        <v/>
      </c>
      <c r="CI53" s="40"/>
      <c r="CJ53" s="40"/>
      <c r="CK53" s="40"/>
      <c r="CL53" s="40"/>
      <c r="CM53" s="40"/>
    </row>
    <row r="54" spans="1:91" ht="17.25" customHeight="1" x14ac:dyDescent="0.2">
      <c r="A54" s="62" t="str">
        <f ca="1">IFERROR(__xludf.DUMMYFUNCTION("""COMPUTED_VALUE"""),"P667")</f>
        <v>P667</v>
      </c>
      <c r="B54" s="24" t="str">
        <f ca="1">IFERROR(__xludf.DUMMYFUNCTION("""COMPUTED_VALUE"""),"Carlos Roberto Salgado")</f>
        <v>Carlos Roberto Salgado</v>
      </c>
      <c r="C54" s="23" t="s">
        <v>91</v>
      </c>
      <c r="D54" s="24">
        <f ca="1">IFERROR(__xludf.DUMMYFUNCTION("""COMPUTED_VALUE"""),45747)</f>
        <v>45747</v>
      </c>
      <c r="E54" s="23" t="s">
        <v>95</v>
      </c>
      <c r="F54" s="63">
        <f ca="1">IFERROR(__xludf.DUMMYFUNCTION("""COMPUTED_VALUE"""),4)</f>
        <v>4</v>
      </c>
      <c r="G54" s="23">
        <f ca="1">IFERROR(__xludf.DUMMYFUNCTION("""COMPUTED_VALUE"""),560)</f>
        <v>560</v>
      </c>
      <c r="H54" s="47">
        <f t="shared" ca="1" si="100"/>
        <v>2.2400000000000002</v>
      </c>
      <c r="I54" s="50">
        <f t="shared" ca="1" si="101"/>
        <v>200</v>
      </c>
      <c r="J54" s="64">
        <f ca="1">IFERROR(__xludf.DUMMYFUNCTION("""COMPUTED_VALUE"""),87)</f>
        <v>87</v>
      </c>
      <c r="K54" s="27" t="b">
        <v>0</v>
      </c>
      <c r="L54" s="28">
        <f t="shared" ca="1" si="3"/>
        <v>174</v>
      </c>
      <c r="M54" s="59" t="str">
        <f ca="1">IFERROR(__xludf.DUMMYFUNCTION("""COMPUTED_VALUE"""),"x")</f>
        <v>x</v>
      </c>
      <c r="N54" s="59"/>
      <c r="O54" s="59"/>
      <c r="P54" s="59"/>
      <c r="Q54" s="59" t="str">
        <f ca="1">IFERROR(__xludf.DUMMYFUNCTION("""COMPUTED_VALUE"""),"x")</f>
        <v>x</v>
      </c>
      <c r="R54" s="59" t="str">
        <f ca="1">IFERROR(__xludf.DUMMYFUNCTION("""COMPUTED_VALUE"""),"x")</f>
        <v>x</v>
      </c>
      <c r="S54" s="59" t="str">
        <f ca="1">IFERROR(__xludf.DUMMYFUNCTION("""COMPUTED_VALUE"""),"x")</f>
        <v>x</v>
      </c>
      <c r="T54" s="59"/>
      <c r="U54" s="59"/>
      <c r="V54" s="59"/>
      <c r="W54" s="23"/>
      <c r="X54" s="30"/>
      <c r="Y54" s="30"/>
      <c r="Z54" s="23" t="s">
        <v>91</v>
      </c>
      <c r="AA54" s="23" t="s">
        <v>91</v>
      </c>
      <c r="AB54" s="30">
        <f t="shared" ca="1" si="4"/>
        <v>4</v>
      </c>
      <c r="AC54" s="31">
        <f t="shared" ref="AC54:AQ54" ca="1" si="174">IF(M54="x",M$1000*1,"")*BY54</f>
        <v>1.2</v>
      </c>
      <c r="AD54" s="31" t="e">
        <f t="shared" si="174"/>
        <v>#VALUE!</v>
      </c>
      <c r="AE54" s="31" t="e">
        <f t="shared" si="174"/>
        <v>#VALUE!</v>
      </c>
      <c r="AF54" s="31" t="e">
        <f t="shared" si="174"/>
        <v>#VALUE!</v>
      </c>
      <c r="AG54" s="31">
        <f t="shared" ca="1" si="174"/>
        <v>1</v>
      </c>
      <c r="AH54" s="31">
        <f t="shared" ca="1" si="174"/>
        <v>1</v>
      </c>
      <c r="AI54" s="31">
        <f t="shared" ca="1" si="174"/>
        <v>1.1000000000000001</v>
      </c>
      <c r="AJ54" s="31" t="e">
        <f t="shared" si="174"/>
        <v>#VALUE!</v>
      </c>
      <c r="AK54" s="31" t="e">
        <f t="shared" si="174"/>
        <v>#VALUE!</v>
      </c>
      <c r="AL54" s="31" t="e">
        <f t="shared" si="174"/>
        <v>#VALUE!</v>
      </c>
      <c r="AM54" s="31" t="e">
        <f t="shared" si="174"/>
        <v>#VALUE!</v>
      </c>
      <c r="AN54" s="31" t="e">
        <f t="shared" si="174"/>
        <v>#VALUE!</v>
      </c>
      <c r="AO54" s="31" t="e">
        <f t="shared" si="174"/>
        <v>#VALUE!</v>
      </c>
      <c r="AP54" s="31">
        <f t="shared" si="174"/>
        <v>0</v>
      </c>
      <c r="AQ54" s="31">
        <f t="shared" si="174"/>
        <v>0</v>
      </c>
      <c r="AR54" s="23" t="e">
        <f t="shared" ca="1" si="6"/>
        <v>#VALUE!</v>
      </c>
      <c r="AS54" s="65" t="str">
        <f t="shared" ca="1" si="7"/>
        <v/>
      </c>
      <c r="AT54" s="35">
        <f ca="1">IFERROR(__xludf.DUMMYFUNCTION("""COMPUTED_VALUE"""),10)</f>
        <v>10</v>
      </c>
      <c r="AU54" s="35" t="str">
        <f ca="1">IFERROR(__xludf.DUMMYFUNCTION("""COMPUTED_VALUE"""),"")</f>
        <v/>
      </c>
      <c r="AV54" s="35" t="str">
        <f ca="1">IFERROR(__xludf.DUMMYFUNCTION("""COMPUTED_VALUE"""),"")</f>
        <v/>
      </c>
      <c r="AW54" s="35" t="str">
        <f ca="1">IFERROR(__xludf.DUMMYFUNCTION("""COMPUTED_VALUE"""),"")</f>
        <v/>
      </c>
      <c r="AX54" s="35">
        <f ca="1">IFERROR(__xludf.DUMMYFUNCTION("""COMPUTED_VALUE"""),10)</f>
        <v>10</v>
      </c>
      <c r="AY54" s="35">
        <f ca="1">IFERROR(__xludf.DUMMYFUNCTION("""COMPUTED_VALUE"""),10)</f>
        <v>10</v>
      </c>
      <c r="AZ54" s="35">
        <f ca="1">IFERROR(__xludf.DUMMYFUNCTION("""COMPUTED_VALUE"""),10)</f>
        <v>10</v>
      </c>
      <c r="BA54" s="35" t="str">
        <f ca="1">IFERROR(__xludf.DUMMYFUNCTION("""COMPUTED_VALUE"""),"")</f>
        <v/>
      </c>
      <c r="BB54" s="35" t="str">
        <f ca="1">IFERROR(__xludf.DUMMYFUNCTION("""COMPUTED_VALUE"""),"")</f>
        <v/>
      </c>
      <c r="BC54" s="35" t="str">
        <f ca="1">IFERROR(__xludf.DUMMYFUNCTION("""COMPUTED_VALUE"""),"")</f>
        <v/>
      </c>
      <c r="BD54" s="35" t="str">
        <f ca="1">IFERROR(__xludf.DUMMYFUNCTION("""COMPUTED_VALUE"""),"")</f>
        <v/>
      </c>
      <c r="BE54" s="35"/>
      <c r="BF54" s="43" t="str">
        <f ca="1">IFERROR(__xludf.DUMMYFUNCTION("""COMPUTED_VALUE"""),"")</f>
        <v/>
      </c>
      <c r="BG54" s="35">
        <f ca="1">IFERROR(__xludf.DUMMYFUNCTION("""COMPUTED_VALUE"""),10)</f>
        <v>10</v>
      </c>
      <c r="BH54" s="35">
        <f ca="1">IFERROR(__xludf.DUMMYFUNCTION("""COMPUTED_VALUE"""),10)</f>
        <v>10</v>
      </c>
      <c r="BI54" s="53" t="e">
        <f t="shared" ca="1" si="143"/>
        <v>#VALUE!</v>
      </c>
      <c r="BJ54" s="50" t="e">
        <f t="shared" ref="BJ54:BW54" si="175">IF(AD54=0,"",AD54*$AS54*(AU54/10))</f>
        <v>#VALUE!</v>
      </c>
      <c r="BK54" s="50" t="e">
        <f t="shared" si="175"/>
        <v>#VALUE!</v>
      </c>
      <c r="BL54" s="50" t="e">
        <f t="shared" si="175"/>
        <v>#VALUE!</v>
      </c>
      <c r="BM54" s="50" t="e">
        <f t="shared" ca="1" si="175"/>
        <v>#VALUE!</v>
      </c>
      <c r="BN54" s="50" t="e">
        <f t="shared" ca="1" si="175"/>
        <v>#VALUE!</v>
      </c>
      <c r="BO54" s="50" t="e">
        <f t="shared" ca="1" si="175"/>
        <v>#VALUE!</v>
      </c>
      <c r="BP54" s="50" t="e">
        <f t="shared" si="175"/>
        <v>#VALUE!</v>
      </c>
      <c r="BQ54" s="37" t="e">
        <f t="shared" si="175"/>
        <v>#VALUE!</v>
      </c>
      <c r="BR54" s="37" t="e">
        <f t="shared" si="175"/>
        <v>#VALUE!</v>
      </c>
      <c r="BS54" s="37" t="e">
        <f t="shared" si="175"/>
        <v>#VALUE!</v>
      </c>
      <c r="BT54" s="37" t="e">
        <f t="shared" si="175"/>
        <v>#VALUE!</v>
      </c>
      <c r="BU54" s="37" t="e">
        <f t="shared" si="175"/>
        <v>#VALUE!</v>
      </c>
      <c r="BV54" s="37" t="str">
        <f t="shared" si="175"/>
        <v/>
      </c>
      <c r="BW54" s="37" t="str">
        <f t="shared" si="175"/>
        <v/>
      </c>
      <c r="BX54" s="38" t="e">
        <f t="shared" ca="1" si="9"/>
        <v>#VALUE!</v>
      </c>
      <c r="BY54" s="40" t="str">
        <f t="shared" ref="BY54:CH54" ca="1" si="176">IF(M54="x","1","")</f>
        <v>1</v>
      </c>
      <c r="BZ54" s="40" t="str">
        <f t="shared" si="176"/>
        <v/>
      </c>
      <c r="CA54" s="40" t="str">
        <f t="shared" si="176"/>
        <v/>
      </c>
      <c r="CB54" s="40" t="str">
        <f t="shared" si="176"/>
        <v/>
      </c>
      <c r="CC54" s="40" t="str">
        <f t="shared" ca="1" si="176"/>
        <v>1</v>
      </c>
      <c r="CD54" s="40" t="str">
        <f t="shared" ca="1" si="176"/>
        <v>1</v>
      </c>
      <c r="CE54" s="40" t="str">
        <f t="shared" ca="1" si="176"/>
        <v>1</v>
      </c>
      <c r="CF54" s="40" t="str">
        <f t="shared" si="176"/>
        <v/>
      </c>
      <c r="CG54" s="40" t="str">
        <f t="shared" si="176"/>
        <v/>
      </c>
      <c r="CH54" s="40" t="str">
        <f t="shared" si="176"/>
        <v/>
      </c>
      <c r="CI54" s="40"/>
      <c r="CJ54" s="40"/>
      <c r="CK54" s="40"/>
      <c r="CL54" s="40"/>
      <c r="CM54" s="40"/>
    </row>
    <row r="55" spans="1:91" ht="17.25" customHeight="1" x14ac:dyDescent="0.2">
      <c r="A55" s="62" t="str">
        <f ca="1">IFERROR(__xludf.DUMMYFUNCTION("""COMPUTED_VALUE"""),"P795")</f>
        <v>P795</v>
      </c>
      <c r="B55" s="24" t="str">
        <f ca="1">IFERROR(__xludf.DUMMYFUNCTION("""COMPUTED_VALUE"""),"Cristiano Muniz")</f>
        <v>Cristiano Muniz</v>
      </c>
      <c r="C55" s="23" t="s">
        <v>91</v>
      </c>
      <c r="D55" s="24">
        <f ca="1">IFERROR(__xludf.DUMMYFUNCTION("""COMPUTED_VALUE"""),45748)</f>
        <v>45748</v>
      </c>
      <c r="E55" s="23" t="s">
        <v>95</v>
      </c>
      <c r="F55" s="63">
        <f ca="1">IFERROR(__xludf.DUMMYFUNCTION("""COMPUTED_VALUE"""),16)</f>
        <v>16</v>
      </c>
      <c r="G55" s="23">
        <f ca="1">IFERROR(__xludf.DUMMYFUNCTION("""COMPUTED_VALUE"""),570)</f>
        <v>570</v>
      </c>
      <c r="H55" s="47">
        <f t="shared" ca="1" si="100"/>
        <v>9.1199999999999992</v>
      </c>
      <c r="I55" s="50">
        <f t="shared" ca="1" si="101"/>
        <v>300</v>
      </c>
      <c r="J55" s="64">
        <f ca="1">IFERROR(__xludf.DUMMYFUNCTION("""COMPUTED_VALUE"""),92)</f>
        <v>92</v>
      </c>
      <c r="K55" s="27" t="b">
        <v>0</v>
      </c>
      <c r="L55" s="28">
        <f t="shared" ca="1" si="3"/>
        <v>276</v>
      </c>
      <c r="M55" s="59" t="str">
        <f ca="1">IFERROR(__xludf.DUMMYFUNCTION("""COMPUTED_VALUE"""),"x")</f>
        <v>x</v>
      </c>
      <c r="N55" s="59"/>
      <c r="O55" s="59"/>
      <c r="P55" s="59"/>
      <c r="Q55" s="59" t="str">
        <f ca="1">IFERROR(__xludf.DUMMYFUNCTION("""COMPUTED_VALUE"""),"x")</f>
        <v>x</v>
      </c>
      <c r="R55" s="59" t="str">
        <f ca="1">IFERROR(__xludf.DUMMYFUNCTION("""COMPUTED_VALUE"""),"x")</f>
        <v>x</v>
      </c>
      <c r="S55" s="59" t="str">
        <f ca="1">IFERROR(__xludf.DUMMYFUNCTION("""COMPUTED_VALUE"""),"x")</f>
        <v>x</v>
      </c>
      <c r="T55" s="59"/>
      <c r="U55" s="59"/>
      <c r="V55" s="59"/>
      <c r="W55" s="23"/>
      <c r="X55" s="30"/>
      <c r="Y55" s="30"/>
      <c r="Z55" s="23" t="s">
        <v>91</v>
      </c>
      <c r="AA55" s="23" t="s">
        <v>91</v>
      </c>
      <c r="AB55" s="30">
        <f t="shared" ca="1" si="4"/>
        <v>4</v>
      </c>
      <c r="AC55" s="31">
        <f t="shared" ref="AC55:AQ55" ca="1" si="177">IF(M55="x",M$1000*1,"")*BY55</f>
        <v>1.2</v>
      </c>
      <c r="AD55" s="31" t="e">
        <f t="shared" si="177"/>
        <v>#VALUE!</v>
      </c>
      <c r="AE55" s="31" t="e">
        <f t="shared" si="177"/>
        <v>#VALUE!</v>
      </c>
      <c r="AF55" s="31" t="e">
        <f t="shared" si="177"/>
        <v>#VALUE!</v>
      </c>
      <c r="AG55" s="31">
        <f t="shared" ca="1" si="177"/>
        <v>1</v>
      </c>
      <c r="AH55" s="31">
        <f t="shared" ca="1" si="177"/>
        <v>1</v>
      </c>
      <c r="AI55" s="31">
        <f t="shared" ca="1" si="177"/>
        <v>1.1000000000000001</v>
      </c>
      <c r="AJ55" s="31" t="e">
        <f t="shared" si="177"/>
        <v>#VALUE!</v>
      </c>
      <c r="AK55" s="31" t="e">
        <f t="shared" si="177"/>
        <v>#VALUE!</v>
      </c>
      <c r="AL55" s="31" t="e">
        <f t="shared" si="177"/>
        <v>#VALUE!</v>
      </c>
      <c r="AM55" s="31" t="e">
        <f t="shared" si="177"/>
        <v>#VALUE!</v>
      </c>
      <c r="AN55" s="31" t="e">
        <f t="shared" si="177"/>
        <v>#VALUE!</v>
      </c>
      <c r="AO55" s="31" t="e">
        <f t="shared" si="177"/>
        <v>#VALUE!</v>
      </c>
      <c r="AP55" s="31">
        <f t="shared" si="177"/>
        <v>0</v>
      </c>
      <c r="AQ55" s="31">
        <f t="shared" si="177"/>
        <v>0</v>
      </c>
      <c r="AR55" s="23" t="e">
        <f t="shared" ca="1" si="6"/>
        <v>#VALUE!</v>
      </c>
      <c r="AS55" s="65" t="str">
        <f t="shared" ca="1" si="7"/>
        <v/>
      </c>
      <c r="AT55" s="35">
        <f ca="1">IFERROR(__xludf.DUMMYFUNCTION("""COMPUTED_VALUE"""),10)</f>
        <v>10</v>
      </c>
      <c r="AU55" s="35" t="str">
        <f ca="1">IFERROR(__xludf.DUMMYFUNCTION("""COMPUTED_VALUE"""),"")</f>
        <v/>
      </c>
      <c r="AV55" s="35" t="str">
        <f ca="1">IFERROR(__xludf.DUMMYFUNCTION("""COMPUTED_VALUE"""),"")</f>
        <v/>
      </c>
      <c r="AW55" s="35" t="str">
        <f ca="1">IFERROR(__xludf.DUMMYFUNCTION("""COMPUTED_VALUE"""),"")</f>
        <v/>
      </c>
      <c r="AX55" s="35">
        <f ca="1">IFERROR(__xludf.DUMMYFUNCTION("""COMPUTED_VALUE"""),10)</f>
        <v>10</v>
      </c>
      <c r="AY55" s="35">
        <f ca="1">IFERROR(__xludf.DUMMYFUNCTION("""COMPUTED_VALUE"""),10)</f>
        <v>10</v>
      </c>
      <c r="AZ55" s="35">
        <f ca="1">IFERROR(__xludf.DUMMYFUNCTION("""COMPUTED_VALUE"""),10)</f>
        <v>10</v>
      </c>
      <c r="BA55" s="35" t="str">
        <f ca="1">IFERROR(__xludf.DUMMYFUNCTION("""COMPUTED_VALUE"""),"")</f>
        <v/>
      </c>
      <c r="BB55" s="35" t="str">
        <f ca="1">IFERROR(__xludf.DUMMYFUNCTION("""COMPUTED_VALUE"""),"")</f>
        <v/>
      </c>
      <c r="BC55" s="35" t="str">
        <f ca="1">IFERROR(__xludf.DUMMYFUNCTION("""COMPUTED_VALUE"""),"")</f>
        <v/>
      </c>
      <c r="BD55" s="35" t="str">
        <f ca="1">IFERROR(__xludf.DUMMYFUNCTION("""COMPUTED_VALUE"""),"")</f>
        <v/>
      </c>
      <c r="BE55" s="35"/>
      <c r="BF55" s="43" t="str">
        <f ca="1">IFERROR(__xludf.DUMMYFUNCTION("""COMPUTED_VALUE"""),"")</f>
        <v/>
      </c>
      <c r="BG55" s="35">
        <f ca="1">IFERROR(__xludf.DUMMYFUNCTION("""COMPUTED_VALUE"""),10)</f>
        <v>10</v>
      </c>
      <c r="BH55" s="35">
        <f ca="1">IFERROR(__xludf.DUMMYFUNCTION("""COMPUTED_VALUE"""),10)</f>
        <v>10</v>
      </c>
      <c r="BI55" s="53" t="e">
        <f t="shared" ca="1" si="143"/>
        <v>#VALUE!</v>
      </c>
      <c r="BJ55" s="50" t="e">
        <f t="shared" ref="BJ55:BW55" si="178">IF(AD55=0,"",AD55*$AS55*(AU55/10))</f>
        <v>#VALUE!</v>
      </c>
      <c r="BK55" s="50" t="e">
        <f t="shared" si="178"/>
        <v>#VALUE!</v>
      </c>
      <c r="BL55" s="50" t="e">
        <f t="shared" si="178"/>
        <v>#VALUE!</v>
      </c>
      <c r="BM55" s="50" t="e">
        <f t="shared" ca="1" si="178"/>
        <v>#VALUE!</v>
      </c>
      <c r="BN55" s="50" t="e">
        <f t="shared" ca="1" si="178"/>
        <v>#VALUE!</v>
      </c>
      <c r="BO55" s="50" t="e">
        <f t="shared" ca="1" si="178"/>
        <v>#VALUE!</v>
      </c>
      <c r="BP55" s="50" t="e">
        <f t="shared" si="178"/>
        <v>#VALUE!</v>
      </c>
      <c r="BQ55" s="37" t="e">
        <f t="shared" si="178"/>
        <v>#VALUE!</v>
      </c>
      <c r="BR55" s="37" t="e">
        <f t="shared" si="178"/>
        <v>#VALUE!</v>
      </c>
      <c r="BS55" s="37" t="e">
        <f t="shared" si="178"/>
        <v>#VALUE!</v>
      </c>
      <c r="BT55" s="37" t="e">
        <f t="shared" si="178"/>
        <v>#VALUE!</v>
      </c>
      <c r="BU55" s="37" t="e">
        <f t="shared" si="178"/>
        <v>#VALUE!</v>
      </c>
      <c r="BV55" s="37" t="str">
        <f t="shared" si="178"/>
        <v/>
      </c>
      <c r="BW55" s="37" t="str">
        <f t="shared" si="178"/>
        <v/>
      </c>
      <c r="BX55" s="38" t="e">
        <f t="shared" ca="1" si="9"/>
        <v>#VALUE!</v>
      </c>
      <c r="BY55" s="40" t="str">
        <f t="shared" ref="BY55:CH55" ca="1" si="179">IF(M55="x","1","")</f>
        <v>1</v>
      </c>
      <c r="BZ55" s="40" t="str">
        <f t="shared" si="179"/>
        <v/>
      </c>
      <c r="CA55" s="40" t="str">
        <f t="shared" si="179"/>
        <v/>
      </c>
      <c r="CB55" s="40" t="str">
        <f t="shared" si="179"/>
        <v/>
      </c>
      <c r="CC55" s="40" t="str">
        <f t="shared" ca="1" si="179"/>
        <v>1</v>
      </c>
      <c r="CD55" s="40" t="str">
        <f t="shared" ca="1" si="179"/>
        <v>1</v>
      </c>
      <c r="CE55" s="40" t="str">
        <f t="shared" ca="1" si="179"/>
        <v>1</v>
      </c>
      <c r="CF55" s="40" t="str">
        <f t="shared" si="179"/>
        <v/>
      </c>
      <c r="CG55" s="40" t="str">
        <f t="shared" si="179"/>
        <v/>
      </c>
      <c r="CH55" s="40" t="str">
        <f t="shared" si="179"/>
        <v/>
      </c>
      <c r="CI55" s="40"/>
      <c r="CJ55" s="40"/>
      <c r="CK55" s="40"/>
      <c r="CL55" s="40"/>
      <c r="CM55" s="40"/>
    </row>
    <row r="56" spans="1:91" ht="17.25" customHeight="1" x14ac:dyDescent="0.2">
      <c r="A56" s="62" t="str">
        <f ca="1">IFERROR(__xludf.DUMMYFUNCTION("""COMPUTED_VALUE"""),"P803")</f>
        <v>P803</v>
      </c>
      <c r="B56" s="24" t="str">
        <f ca="1">IFERROR(__xludf.DUMMYFUNCTION("""COMPUTED_VALUE"""),"Geraldo Magela")</f>
        <v>Geraldo Magela</v>
      </c>
      <c r="C56" s="23" t="s">
        <v>91</v>
      </c>
      <c r="D56" s="24">
        <f ca="1">IFERROR(__xludf.DUMMYFUNCTION("""COMPUTED_VALUE"""),45750)</f>
        <v>45750</v>
      </c>
      <c r="E56" s="23" t="str">
        <f t="shared" ref="E56:E64" ca="1" si="180">IF(ISBLANK(D56),"",TEXT(D56,"MMMM"))</f>
        <v>abril</v>
      </c>
      <c r="F56" s="63">
        <f ca="1">IFERROR(__xludf.DUMMYFUNCTION("""COMPUTED_VALUE"""),12)</f>
        <v>12</v>
      </c>
      <c r="G56" s="23">
        <f ca="1">IFERROR(__xludf.DUMMYFUNCTION("""COMPUTED_VALUE"""),570)</f>
        <v>570</v>
      </c>
      <c r="H56" s="47">
        <f t="shared" ca="1" si="100"/>
        <v>6.84</v>
      </c>
      <c r="I56" s="50">
        <f t="shared" ca="1" si="101"/>
        <v>300</v>
      </c>
      <c r="J56" s="64">
        <f ca="1">IFERROR(__xludf.DUMMYFUNCTION("""COMPUTED_VALUE"""),98.0864197530864)</f>
        <v>98.086419753086403</v>
      </c>
      <c r="K56" s="27" t="b">
        <v>0</v>
      </c>
      <c r="L56" s="28">
        <f t="shared" ca="1" si="3"/>
        <v>294.25925925925924</v>
      </c>
      <c r="M56" s="59"/>
      <c r="N56" s="59"/>
      <c r="O56" s="59"/>
      <c r="P56" s="59" t="str">
        <f ca="1">IFERROR(__xludf.DUMMYFUNCTION("""COMPUTED_VALUE"""),"x")</f>
        <v>x</v>
      </c>
      <c r="Q56" s="59"/>
      <c r="R56" s="59" t="str">
        <f ca="1">IFERROR(__xludf.DUMMYFUNCTION("""COMPUTED_VALUE"""),"x")</f>
        <v>x</v>
      </c>
      <c r="S56" s="59" t="str">
        <f ca="1">IFERROR(__xludf.DUMMYFUNCTION("""COMPUTED_VALUE"""),"x")</f>
        <v>x</v>
      </c>
      <c r="T56" s="59"/>
      <c r="U56" s="59"/>
      <c r="V56" s="59"/>
      <c r="W56" s="23"/>
      <c r="X56" s="30"/>
      <c r="Y56" s="30"/>
      <c r="Z56" s="23" t="s">
        <v>91</v>
      </c>
      <c r="AA56" s="23" t="s">
        <v>91</v>
      </c>
      <c r="AB56" s="30">
        <f t="shared" ca="1" si="4"/>
        <v>3</v>
      </c>
      <c r="AC56" s="31" t="e">
        <f t="shared" ref="AC56:AQ56" si="181">IF(M56="x",M$1000*1,"")*BY56</f>
        <v>#VALUE!</v>
      </c>
      <c r="AD56" s="31" t="e">
        <f t="shared" si="181"/>
        <v>#VALUE!</v>
      </c>
      <c r="AE56" s="31" t="e">
        <f t="shared" si="181"/>
        <v>#VALUE!</v>
      </c>
      <c r="AF56" s="31">
        <f t="shared" ca="1" si="181"/>
        <v>1.2</v>
      </c>
      <c r="AG56" s="31" t="e">
        <f t="shared" si="181"/>
        <v>#VALUE!</v>
      </c>
      <c r="AH56" s="31">
        <f t="shared" ca="1" si="181"/>
        <v>1</v>
      </c>
      <c r="AI56" s="31">
        <f t="shared" ca="1" si="181"/>
        <v>1.1000000000000001</v>
      </c>
      <c r="AJ56" s="31" t="e">
        <f t="shared" si="181"/>
        <v>#VALUE!</v>
      </c>
      <c r="AK56" s="31" t="e">
        <f t="shared" si="181"/>
        <v>#VALUE!</v>
      </c>
      <c r="AL56" s="31" t="e">
        <f t="shared" si="181"/>
        <v>#VALUE!</v>
      </c>
      <c r="AM56" s="31" t="e">
        <f t="shared" si="181"/>
        <v>#VALUE!</v>
      </c>
      <c r="AN56" s="31" t="e">
        <f t="shared" si="181"/>
        <v>#VALUE!</v>
      </c>
      <c r="AO56" s="31" t="e">
        <f t="shared" si="181"/>
        <v>#VALUE!</v>
      </c>
      <c r="AP56" s="31">
        <f t="shared" si="181"/>
        <v>0</v>
      </c>
      <c r="AQ56" s="31">
        <f t="shared" si="181"/>
        <v>0</v>
      </c>
      <c r="AR56" s="23" t="e">
        <f t="shared" si="6"/>
        <v>#VALUE!</v>
      </c>
      <c r="AS56" s="65" t="str">
        <f t="shared" ca="1" si="7"/>
        <v/>
      </c>
      <c r="AT56" s="35" t="str">
        <f ca="1">IFERROR(__xludf.DUMMYFUNCTION("""COMPUTED_VALUE"""),"")</f>
        <v/>
      </c>
      <c r="AU56" s="35">
        <f ca="1">IFERROR(__xludf.DUMMYFUNCTION("""COMPUTED_VALUE"""),10)</f>
        <v>10</v>
      </c>
      <c r="AV56" s="35" t="str">
        <f ca="1">IFERROR(__xludf.DUMMYFUNCTION("""COMPUTED_VALUE"""),"")</f>
        <v/>
      </c>
      <c r="AW56" s="35">
        <f ca="1">IFERROR(__xludf.DUMMYFUNCTION("""COMPUTED_VALUE"""),10)</f>
        <v>10</v>
      </c>
      <c r="AX56" s="35">
        <f ca="1">IFERROR(__xludf.DUMMYFUNCTION("""COMPUTED_VALUE"""),10)</f>
        <v>10</v>
      </c>
      <c r="AY56" s="35">
        <f ca="1">IFERROR(__xludf.DUMMYFUNCTION("""COMPUTED_VALUE"""),7.5)</f>
        <v>7.5</v>
      </c>
      <c r="AZ56" s="35">
        <f ca="1">IFERROR(__xludf.DUMMYFUNCTION("""COMPUTED_VALUE"""),7.5)</f>
        <v>7.5</v>
      </c>
      <c r="BA56" s="35" t="str">
        <f ca="1">IFERROR(__xludf.DUMMYFUNCTION("""COMPUTED_VALUE"""),"")</f>
        <v/>
      </c>
      <c r="BB56" s="35" t="str">
        <f ca="1">IFERROR(__xludf.DUMMYFUNCTION("""COMPUTED_VALUE"""),"")</f>
        <v/>
      </c>
      <c r="BC56" s="35" t="str">
        <f ca="1">IFERROR(__xludf.DUMMYFUNCTION("""COMPUTED_VALUE"""),"")</f>
        <v/>
      </c>
      <c r="BD56" s="35" t="str">
        <f ca="1">IFERROR(__xludf.DUMMYFUNCTION("""COMPUTED_VALUE"""),"")</f>
        <v/>
      </c>
      <c r="BE56" s="35"/>
      <c r="BF56" s="43" t="str">
        <f ca="1">IFERROR(__xludf.DUMMYFUNCTION("""COMPUTED_VALUE"""),"")</f>
        <v/>
      </c>
      <c r="BG56" s="35">
        <f ca="1">IFERROR(__xludf.DUMMYFUNCTION("""COMPUTED_VALUE"""),10)</f>
        <v>10</v>
      </c>
      <c r="BH56" s="35">
        <f ca="1">IFERROR(__xludf.DUMMYFUNCTION("""COMPUTED_VALUE"""),10)</f>
        <v>10</v>
      </c>
      <c r="BI56" s="53" t="e">
        <f t="shared" si="143"/>
        <v>#VALUE!</v>
      </c>
      <c r="BJ56" s="50" t="e">
        <f t="shared" ref="BJ56:BW56" si="182">IF(AD56=0,"",AD56*$AS56*(AU56/10))</f>
        <v>#VALUE!</v>
      </c>
      <c r="BK56" s="50" t="e">
        <f t="shared" si="182"/>
        <v>#VALUE!</v>
      </c>
      <c r="BL56" s="50" t="e">
        <f t="shared" ca="1" si="182"/>
        <v>#VALUE!</v>
      </c>
      <c r="BM56" s="50" t="e">
        <f t="shared" si="182"/>
        <v>#VALUE!</v>
      </c>
      <c r="BN56" s="50" t="e">
        <f t="shared" ca="1" si="182"/>
        <v>#VALUE!</v>
      </c>
      <c r="BO56" s="50" t="e">
        <f t="shared" ca="1" si="182"/>
        <v>#VALUE!</v>
      </c>
      <c r="BP56" s="50" t="e">
        <f t="shared" si="182"/>
        <v>#VALUE!</v>
      </c>
      <c r="BQ56" s="37" t="e">
        <f t="shared" si="182"/>
        <v>#VALUE!</v>
      </c>
      <c r="BR56" s="37" t="e">
        <f t="shared" si="182"/>
        <v>#VALUE!</v>
      </c>
      <c r="BS56" s="37" t="e">
        <f t="shared" si="182"/>
        <v>#VALUE!</v>
      </c>
      <c r="BT56" s="37" t="e">
        <f t="shared" si="182"/>
        <v>#VALUE!</v>
      </c>
      <c r="BU56" s="37" t="e">
        <f t="shared" si="182"/>
        <v>#VALUE!</v>
      </c>
      <c r="BV56" s="37" t="str">
        <f t="shared" si="182"/>
        <v/>
      </c>
      <c r="BW56" s="37" t="str">
        <f t="shared" si="182"/>
        <v/>
      </c>
      <c r="BX56" s="38" t="e">
        <f t="shared" si="9"/>
        <v>#VALUE!</v>
      </c>
      <c r="BY56" s="40" t="str">
        <f t="shared" ref="BY56:CH56" si="183">IF(M56="x","1","")</f>
        <v/>
      </c>
      <c r="BZ56" s="40" t="str">
        <f t="shared" si="183"/>
        <v/>
      </c>
      <c r="CA56" s="40" t="str">
        <f t="shared" si="183"/>
        <v/>
      </c>
      <c r="CB56" s="40" t="str">
        <f t="shared" ca="1" si="183"/>
        <v>1</v>
      </c>
      <c r="CC56" s="40" t="str">
        <f t="shared" si="183"/>
        <v/>
      </c>
      <c r="CD56" s="40" t="str">
        <f t="shared" ca="1" si="183"/>
        <v>1</v>
      </c>
      <c r="CE56" s="40" t="str">
        <f t="shared" ca="1" si="183"/>
        <v>1</v>
      </c>
      <c r="CF56" s="40" t="str">
        <f t="shared" si="183"/>
        <v/>
      </c>
      <c r="CG56" s="40" t="str">
        <f t="shared" si="183"/>
        <v/>
      </c>
      <c r="CH56" s="40" t="str">
        <f t="shared" si="183"/>
        <v/>
      </c>
      <c r="CI56" s="40"/>
      <c r="CJ56" s="40"/>
      <c r="CK56" s="40"/>
      <c r="CL56" s="40"/>
      <c r="CM56" s="40"/>
    </row>
    <row r="57" spans="1:91" ht="17.25" customHeight="1" x14ac:dyDescent="0.2">
      <c r="A57" s="62" t="str">
        <f ca="1">IFERROR(__xludf.DUMMYFUNCTION("""COMPUTED_VALUE"""),"P673")</f>
        <v>P673</v>
      </c>
      <c r="B57" s="24" t="str">
        <f ca="1">IFERROR(__xludf.DUMMYFUNCTION("""COMPUTED_VALUE"""),"Raquel Emerick")</f>
        <v>Raquel Emerick</v>
      </c>
      <c r="C57" s="23" t="s">
        <v>91</v>
      </c>
      <c r="D57" s="24">
        <f ca="1">IFERROR(__xludf.DUMMYFUNCTION("""COMPUTED_VALUE"""),45749)</f>
        <v>45749</v>
      </c>
      <c r="E57" s="23" t="str">
        <f t="shared" ca="1" si="180"/>
        <v>abril</v>
      </c>
      <c r="F57" s="63">
        <f ca="1">IFERROR(__xludf.DUMMYFUNCTION("""COMPUTED_VALUE"""),14)</f>
        <v>14</v>
      </c>
      <c r="G57" s="23">
        <f ca="1">IFERROR(__xludf.DUMMYFUNCTION("""COMPUTED_VALUE"""),560)</f>
        <v>560</v>
      </c>
      <c r="H57" s="47">
        <f t="shared" ca="1" si="100"/>
        <v>7.84</v>
      </c>
      <c r="I57" s="50">
        <f t="shared" ca="1" si="101"/>
        <v>300</v>
      </c>
      <c r="J57" s="64">
        <f ca="1">IFERROR(__xludf.DUMMYFUNCTION("""COMPUTED_VALUE"""),89.3333333333333)</f>
        <v>89.3333333333333</v>
      </c>
      <c r="K57" s="27" t="b">
        <v>0</v>
      </c>
      <c r="L57" s="28">
        <f t="shared" ca="1" si="3"/>
        <v>267.99999999999989</v>
      </c>
      <c r="M57" s="59" t="str">
        <f ca="1">IFERROR(__xludf.DUMMYFUNCTION("""COMPUTED_VALUE"""),"x")</f>
        <v>x</v>
      </c>
      <c r="N57" s="59"/>
      <c r="O57" s="59"/>
      <c r="P57" s="59"/>
      <c r="Q57" s="59" t="str">
        <f ca="1">IFERROR(__xludf.DUMMYFUNCTION("""COMPUTED_VALUE"""),"x")</f>
        <v>x</v>
      </c>
      <c r="R57" s="59" t="str">
        <f ca="1">IFERROR(__xludf.DUMMYFUNCTION("""COMPUTED_VALUE"""),"x")</f>
        <v>x</v>
      </c>
      <c r="S57" s="59" t="str">
        <f ca="1">IFERROR(__xludf.DUMMYFUNCTION("""COMPUTED_VALUE"""),"x")</f>
        <v>x</v>
      </c>
      <c r="T57" s="59"/>
      <c r="U57" s="59"/>
      <c r="V57" s="59"/>
      <c r="W57" s="23"/>
      <c r="X57" s="30"/>
      <c r="Y57" s="30"/>
      <c r="Z57" s="23" t="s">
        <v>91</v>
      </c>
      <c r="AA57" s="23" t="s">
        <v>91</v>
      </c>
      <c r="AB57" s="30">
        <f t="shared" ca="1" si="4"/>
        <v>4</v>
      </c>
      <c r="AC57" s="31">
        <f t="shared" ref="AC57:AQ57" ca="1" si="184">IF(M57="x",M$1000*1,"")*BY57</f>
        <v>1.2</v>
      </c>
      <c r="AD57" s="31" t="e">
        <f t="shared" si="184"/>
        <v>#VALUE!</v>
      </c>
      <c r="AE57" s="31" t="e">
        <f t="shared" si="184"/>
        <v>#VALUE!</v>
      </c>
      <c r="AF57" s="31" t="e">
        <f t="shared" si="184"/>
        <v>#VALUE!</v>
      </c>
      <c r="AG57" s="31">
        <f t="shared" ca="1" si="184"/>
        <v>1</v>
      </c>
      <c r="AH57" s="31">
        <f t="shared" ca="1" si="184"/>
        <v>1</v>
      </c>
      <c r="AI57" s="31">
        <f t="shared" ca="1" si="184"/>
        <v>1.1000000000000001</v>
      </c>
      <c r="AJ57" s="31" t="e">
        <f t="shared" si="184"/>
        <v>#VALUE!</v>
      </c>
      <c r="AK57" s="31" t="e">
        <f t="shared" si="184"/>
        <v>#VALUE!</v>
      </c>
      <c r="AL57" s="31" t="e">
        <f t="shared" si="184"/>
        <v>#VALUE!</v>
      </c>
      <c r="AM57" s="31" t="e">
        <f t="shared" si="184"/>
        <v>#VALUE!</v>
      </c>
      <c r="AN57" s="31" t="e">
        <f t="shared" si="184"/>
        <v>#VALUE!</v>
      </c>
      <c r="AO57" s="31" t="e">
        <f t="shared" si="184"/>
        <v>#VALUE!</v>
      </c>
      <c r="AP57" s="31">
        <f t="shared" si="184"/>
        <v>0</v>
      </c>
      <c r="AQ57" s="31">
        <f t="shared" si="184"/>
        <v>0</v>
      </c>
      <c r="AR57" s="23" t="e">
        <f t="shared" ca="1" si="6"/>
        <v>#VALUE!</v>
      </c>
      <c r="AS57" s="65" t="str">
        <f t="shared" ca="1" si="7"/>
        <v/>
      </c>
      <c r="AT57" s="35">
        <f ca="1">IFERROR(__xludf.DUMMYFUNCTION("""COMPUTED_VALUE"""),10)</f>
        <v>10</v>
      </c>
      <c r="AU57" s="35" t="str">
        <f ca="1">IFERROR(__xludf.DUMMYFUNCTION("""COMPUTED_VALUE"""),"")</f>
        <v/>
      </c>
      <c r="AV57" s="35" t="str">
        <f ca="1">IFERROR(__xludf.DUMMYFUNCTION("""COMPUTED_VALUE"""),"")</f>
        <v/>
      </c>
      <c r="AW57" s="35" t="str">
        <f ca="1">IFERROR(__xludf.DUMMYFUNCTION("""COMPUTED_VALUE"""),"")</f>
        <v/>
      </c>
      <c r="AX57" s="35">
        <f ca="1">IFERROR(__xludf.DUMMYFUNCTION("""COMPUTED_VALUE"""),10)</f>
        <v>10</v>
      </c>
      <c r="AY57" s="35">
        <f ca="1">IFERROR(__xludf.DUMMYFUNCTION("""COMPUTED_VALUE"""),10)</f>
        <v>10</v>
      </c>
      <c r="AZ57" s="35">
        <f ca="1">IFERROR(__xludf.DUMMYFUNCTION("""COMPUTED_VALUE"""),10)</f>
        <v>10</v>
      </c>
      <c r="BA57" s="35" t="str">
        <f ca="1">IFERROR(__xludf.DUMMYFUNCTION("""COMPUTED_VALUE"""),"")</f>
        <v/>
      </c>
      <c r="BB57" s="35" t="str">
        <f ca="1">IFERROR(__xludf.DUMMYFUNCTION("""COMPUTED_VALUE"""),"")</f>
        <v/>
      </c>
      <c r="BC57" s="35" t="str">
        <f ca="1">IFERROR(__xludf.DUMMYFUNCTION("""COMPUTED_VALUE"""),"")</f>
        <v/>
      </c>
      <c r="BD57" s="35" t="str">
        <f ca="1">IFERROR(__xludf.DUMMYFUNCTION("""COMPUTED_VALUE"""),"")</f>
        <v/>
      </c>
      <c r="BE57" s="35"/>
      <c r="BF57" s="43" t="str">
        <f ca="1">IFERROR(__xludf.DUMMYFUNCTION("""COMPUTED_VALUE"""),"")</f>
        <v/>
      </c>
      <c r="BG57" s="35">
        <f ca="1">IFERROR(__xludf.DUMMYFUNCTION("""COMPUTED_VALUE"""),9.75)</f>
        <v>9.75</v>
      </c>
      <c r="BH57" s="35">
        <f ca="1">IFERROR(__xludf.DUMMYFUNCTION("""COMPUTED_VALUE"""),10)</f>
        <v>10</v>
      </c>
      <c r="BI57" s="53" t="e">
        <f t="shared" ca="1" si="143"/>
        <v>#VALUE!</v>
      </c>
      <c r="BJ57" s="50" t="e">
        <f t="shared" ref="BJ57:BW57" si="185">IF(AD57=0,"",AD57*$AS57*(AU57/10))</f>
        <v>#VALUE!</v>
      </c>
      <c r="BK57" s="50" t="e">
        <f t="shared" si="185"/>
        <v>#VALUE!</v>
      </c>
      <c r="BL57" s="50" t="e">
        <f t="shared" si="185"/>
        <v>#VALUE!</v>
      </c>
      <c r="BM57" s="50" t="e">
        <f t="shared" ca="1" si="185"/>
        <v>#VALUE!</v>
      </c>
      <c r="BN57" s="50" t="e">
        <f t="shared" ca="1" si="185"/>
        <v>#VALUE!</v>
      </c>
      <c r="BO57" s="50" t="e">
        <f t="shared" ca="1" si="185"/>
        <v>#VALUE!</v>
      </c>
      <c r="BP57" s="50" t="e">
        <f t="shared" si="185"/>
        <v>#VALUE!</v>
      </c>
      <c r="BQ57" s="37" t="e">
        <f t="shared" si="185"/>
        <v>#VALUE!</v>
      </c>
      <c r="BR57" s="37" t="e">
        <f t="shared" si="185"/>
        <v>#VALUE!</v>
      </c>
      <c r="BS57" s="37" t="e">
        <f t="shared" si="185"/>
        <v>#VALUE!</v>
      </c>
      <c r="BT57" s="37" t="e">
        <f t="shared" si="185"/>
        <v>#VALUE!</v>
      </c>
      <c r="BU57" s="37" t="e">
        <f t="shared" si="185"/>
        <v>#VALUE!</v>
      </c>
      <c r="BV57" s="37" t="str">
        <f t="shared" si="185"/>
        <v/>
      </c>
      <c r="BW57" s="37" t="str">
        <f t="shared" si="185"/>
        <v/>
      </c>
      <c r="BX57" s="38" t="e">
        <f t="shared" ca="1" si="9"/>
        <v>#VALUE!</v>
      </c>
      <c r="BY57" s="40" t="str">
        <f t="shared" ref="BY57:CH57" ca="1" si="186">IF(M57="x","1","")</f>
        <v>1</v>
      </c>
      <c r="BZ57" s="40" t="str">
        <f t="shared" si="186"/>
        <v/>
      </c>
      <c r="CA57" s="40" t="str">
        <f t="shared" si="186"/>
        <v/>
      </c>
      <c r="CB57" s="40" t="str">
        <f t="shared" si="186"/>
        <v/>
      </c>
      <c r="CC57" s="40" t="str">
        <f t="shared" ca="1" si="186"/>
        <v>1</v>
      </c>
      <c r="CD57" s="40" t="str">
        <f t="shared" ca="1" si="186"/>
        <v>1</v>
      </c>
      <c r="CE57" s="40" t="str">
        <f t="shared" ca="1" si="186"/>
        <v>1</v>
      </c>
      <c r="CF57" s="40" t="str">
        <f t="shared" si="186"/>
        <v/>
      </c>
      <c r="CG57" s="40" t="str">
        <f t="shared" si="186"/>
        <v/>
      </c>
      <c r="CH57" s="40" t="str">
        <f t="shared" si="186"/>
        <v/>
      </c>
      <c r="CI57" s="40"/>
      <c r="CJ57" s="40"/>
      <c r="CK57" s="40"/>
      <c r="CL57" s="40"/>
      <c r="CM57" s="40"/>
    </row>
    <row r="58" spans="1:91" ht="17.25" customHeight="1" x14ac:dyDescent="0.2">
      <c r="A58" s="62" t="str">
        <f ca="1">IFERROR(__xludf.DUMMYFUNCTION("""COMPUTED_VALUE"""),"P697")</f>
        <v>P697</v>
      </c>
      <c r="B58" s="24" t="str">
        <f ca="1">IFERROR(__xludf.DUMMYFUNCTION("""COMPUTED_VALUE"""),"Viviane Borel")</f>
        <v>Viviane Borel</v>
      </c>
      <c r="C58" s="23" t="s">
        <v>91</v>
      </c>
      <c r="D58" s="24">
        <f ca="1">IFERROR(__xludf.DUMMYFUNCTION("""COMPUTED_VALUE"""),45761)</f>
        <v>45761</v>
      </c>
      <c r="E58" s="23" t="str">
        <f t="shared" ca="1" si="180"/>
        <v>abril</v>
      </c>
      <c r="F58" s="63">
        <f ca="1">IFERROR(__xludf.DUMMYFUNCTION("""COMPUTED_VALUE"""),14)</f>
        <v>14</v>
      </c>
      <c r="G58" s="23">
        <f ca="1">IFERROR(__xludf.DUMMYFUNCTION("""COMPUTED_VALUE"""),600)</f>
        <v>600</v>
      </c>
      <c r="H58" s="47">
        <f t="shared" ca="1" si="100"/>
        <v>8.4</v>
      </c>
      <c r="I58" s="50">
        <f t="shared" ca="1" si="101"/>
        <v>300</v>
      </c>
      <c r="J58" s="64">
        <f ca="1">IFERROR(__xludf.DUMMYFUNCTION("""COMPUTED_VALUE"""),89)</f>
        <v>89</v>
      </c>
      <c r="K58" s="27" t="b">
        <v>0</v>
      </c>
      <c r="L58" s="28">
        <f t="shared" ca="1" si="3"/>
        <v>267</v>
      </c>
      <c r="M58" s="59"/>
      <c r="N58" s="59"/>
      <c r="O58" s="59" t="str">
        <f ca="1">IFERROR(__xludf.DUMMYFUNCTION("""COMPUTED_VALUE"""),"x")</f>
        <v>x</v>
      </c>
      <c r="P58" s="59" t="str">
        <f ca="1">IFERROR(__xludf.DUMMYFUNCTION("""COMPUTED_VALUE"""),"x")</f>
        <v>x</v>
      </c>
      <c r="Q58" s="59"/>
      <c r="R58" s="59" t="str">
        <f ca="1">IFERROR(__xludf.DUMMYFUNCTION("""COMPUTED_VALUE"""),"x")</f>
        <v>x</v>
      </c>
      <c r="S58" s="59" t="str">
        <f ca="1">IFERROR(__xludf.DUMMYFUNCTION("""COMPUTED_VALUE"""),"x")</f>
        <v>x</v>
      </c>
      <c r="T58" s="59" t="str">
        <f ca="1">IFERROR(__xludf.DUMMYFUNCTION("""COMPUTED_VALUE"""),"x")</f>
        <v>x</v>
      </c>
      <c r="U58" s="59"/>
      <c r="V58" s="59"/>
      <c r="W58" s="23"/>
      <c r="X58" s="30"/>
      <c r="Y58" s="30"/>
      <c r="Z58" s="23" t="s">
        <v>91</v>
      </c>
      <c r="AA58" s="23" t="s">
        <v>91</v>
      </c>
      <c r="AB58" s="30">
        <f t="shared" ca="1" si="4"/>
        <v>5</v>
      </c>
      <c r="AC58" s="31" t="e">
        <f t="shared" ref="AC58:AQ58" si="187">IF(M58="x",M$1000*1,"")*BY58</f>
        <v>#VALUE!</v>
      </c>
      <c r="AD58" s="31" t="e">
        <f t="shared" si="187"/>
        <v>#VALUE!</v>
      </c>
      <c r="AE58" s="31">
        <f t="shared" ca="1" si="187"/>
        <v>1</v>
      </c>
      <c r="AF58" s="31">
        <f t="shared" ca="1" si="187"/>
        <v>1.2</v>
      </c>
      <c r="AG58" s="31" t="e">
        <f t="shared" si="187"/>
        <v>#VALUE!</v>
      </c>
      <c r="AH58" s="31">
        <f t="shared" ca="1" si="187"/>
        <v>1</v>
      </c>
      <c r="AI58" s="31">
        <f t="shared" ca="1" si="187"/>
        <v>1.1000000000000001</v>
      </c>
      <c r="AJ58" s="31">
        <f t="shared" ca="1" si="187"/>
        <v>1</v>
      </c>
      <c r="AK58" s="31" t="e">
        <f t="shared" si="187"/>
        <v>#VALUE!</v>
      </c>
      <c r="AL58" s="31" t="e">
        <f t="shared" si="187"/>
        <v>#VALUE!</v>
      </c>
      <c r="AM58" s="31" t="e">
        <f t="shared" si="187"/>
        <v>#VALUE!</v>
      </c>
      <c r="AN58" s="31" t="e">
        <f t="shared" si="187"/>
        <v>#VALUE!</v>
      </c>
      <c r="AO58" s="31" t="e">
        <f t="shared" si="187"/>
        <v>#VALUE!</v>
      </c>
      <c r="AP58" s="31">
        <f t="shared" si="187"/>
        <v>0</v>
      </c>
      <c r="AQ58" s="31">
        <f t="shared" si="187"/>
        <v>0</v>
      </c>
      <c r="AR58" s="23" t="e">
        <f t="shared" si="6"/>
        <v>#VALUE!</v>
      </c>
      <c r="AS58" s="65" t="str">
        <f t="shared" ca="1" si="7"/>
        <v/>
      </c>
      <c r="AT58" s="35">
        <f ca="1">IFERROR(__xludf.DUMMYFUNCTION("""COMPUTED_VALUE"""),10)</f>
        <v>10</v>
      </c>
      <c r="AU58" s="35">
        <f ca="1">IFERROR(__xludf.DUMMYFUNCTION("""COMPUTED_VALUE"""),9.25)</f>
        <v>9.25</v>
      </c>
      <c r="AV58" s="35">
        <f ca="1">IFERROR(__xludf.DUMMYFUNCTION("""COMPUTED_VALUE"""),9.5)</f>
        <v>9.5</v>
      </c>
      <c r="AW58" s="35">
        <f ca="1">IFERROR(__xludf.DUMMYFUNCTION("""COMPUTED_VALUE"""),8)</f>
        <v>8</v>
      </c>
      <c r="AX58" s="35">
        <f ca="1">IFERROR(__xludf.DUMMYFUNCTION("""COMPUTED_VALUE"""),9)</f>
        <v>9</v>
      </c>
      <c r="AY58" s="35">
        <f ca="1">IFERROR(__xludf.DUMMYFUNCTION("""COMPUTED_VALUE"""),10)</f>
        <v>10</v>
      </c>
      <c r="AZ58" s="35">
        <f ca="1">IFERROR(__xludf.DUMMYFUNCTION("""COMPUTED_VALUE"""),10)</f>
        <v>10</v>
      </c>
      <c r="BA58" s="35">
        <f ca="1">IFERROR(__xludf.DUMMYFUNCTION("""COMPUTED_VALUE"""),9.5)</f>
        <v>9.5</v>
      </c>
      <c r="BB58" s="35" t="str">
        <f ca="1">IFERROR(__xludf.DUMMYFUNCTION("""COMPUTED_VALUE"""),"")</f>
        <v/>
      </c>
      <c r="BC58" s="35" t="str">
        <f ca="1">IFERROR(__xludf.DUMMYFUNCTION("""COMPUTED_VALUE"""),"")</f>
        <v/>
      </c>
      <c r="BD58" s="35" t="str">
        <f ca="1">IFERROR(__xludf.DUMMYFUNCTION("""COMPUTED_VALUE"""),"")</f>
        <v/>
      </c>
      <c r="BE58" s="35"/>
      <c r="BF58" s="43" t="str">
        <f ca="1">IFERROR(__xludf.DUMMYFUNCTION("""COMPUTED_VALUE"""),"")</f>
        <v/>
      </c>
      <c r="BG58" s="35">
        <f ca="1">IFERROR(__xludf.DUMMYFUNCTION("""COMPUTED_VALUE"""),8.6)</f>
        <v>8.6</v>
      </c>
      <c r="BH58" s="35">
        <f ca="1">IFERROR(__xludf.DUMMYFUNCTION("""COMPUTED_VALUE"""),10)</f>
        <v>10</v>
      </c>
      <c r="BI58" s="53" t="e">
        <f t="shared" si="143"/>
        <v>#VALUE!</v>
      </c>
      <c r="BJ58" s="50" t="e">
        <f t="shared" ref="BJ58:BW58" si="188">IF(AD58=0,"",AD58*$AS58*(AU58/10))</f>
        <v>#VALUE!</v>
      </c>
      <c r="BK58" s="50" t="e">
        <f t="shared" ca="1" si="188"/>
        <v>#VALUE!</v>
      </c>
      <c r="BL58" s="50" t="e">
        <f t="shared" ca="1" si="188"/>
        <v>#VALUE!</v>
      </c>
      <c r="BM58" s="50" t="e">
        <f t="shared" si="188"/>
        <v>#VALUE!</v>
      </c>
      <c r="BN58" s="50" t="e">
        <f t="shared" ca="1" si="188"/>
        <v>#VALUE!</v>
      </c>
      <c r="BO58" s="50" t="e">
        <f t="shared" ca="1" si="188"/>
        <v>#VALUE!</v>
      </c>
      <c r="BP58" s="50" t="e">
        <f t="shared" ca="1" si="188"/>
        <v>#VALUE!</v>
      </c>
      <c r="BQ58" s="37" t="e">
        <f t="shared" si="188"/>
        <v>#VALUE!</v>
      </c>
      <c r="BR58" s="37" t="e">
        <f t="shared" si="188"/>
        <v>#VALUE!</v>
      </c>
      <c r="BS58" s="37" t="e">
        <f t="shared" si="188"/>
        <v>#VALUE!</v>
      </c>
      <c r="BT58" s="37" t="e">
        <f t="shared" si="188"/>
        <v>#VALUE!</v>
      </c>
      <c r="BU58" s="37" t="e">
        <f t="shared" si="188"/>
        <v>#VALUE!</v>
      </c>
      <c r="BV58" s="37" t="str">
        <f t="shared" si="188"/>
        <v/>
      </c>
      <c r="BW58" s="37" t="str">
        <f t="shared" si="188"/>
        <v/>
      </c>
      <c r="BX58" s="38" t="e">
        <f t="shared" si="9"/>
        <v>#VALUE!</v>
      </c>
      <c r="BY58" s="40" t="str">
        <f t="shared" ref="BY58:CH58" si="189">IF(M58="x","1","")</f>
        <v/>
      </c>
      <c r="BZ58" s="40" t="str">
        <f t="shared" si="189"/>
        <v/>
      </c>
      <c r="CA58" s="40" t="str">
        <f t="shared" ca="1" si="189"/>
        <v>1</v>
      </c>
      <c r="CB58" s="40" t="str">
        <f t="shared" ca="1" si="189"/>
        <v>1</v>
      </c>
      <c r="CC58" s="40" t="str">
        <f t="shared" si="189"/>
        <v/>
      </c>
      <c r="CD58" s="40" t="str">
        <f t="shared" ca="1" si="189"/>
        <v>1</v>
      </c>
      <c r="CE58" s="40" t="str">
        <f t="shared" ca="1" si="189"/>
        <v>1</v>
      </c>
      <c r="CF58" s="40" t="str">
        <f t="shared" ca="1" si="189"/>
        <v>1</v>
      </c>
      <c r="CG58" s="40" t="str">
        <f t="shared" si="189"/>
        <v/>
      </c>
      <c r="CH58" s="40" t="str">
        <f t="shared" si="189"/>
        <v/>
      </c>
      <c r="CI58" s="40"/>
      <c r="CJ58" s="40"/>
      <c r="CK58" s="40"/>
      <c r="CL58" s="40"/>
      <c r="CM58" s="40"/>
    </row>
    <row r="59" spans="1:91" ht="17.25" customHeight="1" x14ac:dyDescent="0.2">
      <c r="A59" s="62" t="str">
        <f ca="1">IFERROR(__xludf.DUMMYFUNCTION("""COMPUTED_VALUE"""),"P502")</f>
        <v>P502</v>
      </c>
      <c r="B59" s="24" t="str">
        <f ca="1">IFERROR(__xludf.DUMMYFUNCTION("""COMPUTED_VALUE"""),"Jaqueline Pena")</f>
        <v>Jaqueline Pena</v>
      </c>
      <c r="C59" s="23" t="s">
        <v>91</v>
      </c>
      <c r="D59" s="24">
        <f ca="1">IFERROR(__xludf.DUMMYFUNCTION("""COMPUTED_VALUE"""),45770)</f>
        <v>45770</v>
      </c>
      <c r="E59" s="23" t="str">
        <f t="shared" ca="1" si="180"/>
        <v>abril</v>
      </c>
      <c r="F59" s="63">
        <f ca="1">IFERROR(__xludf.DUMMYFUNCTION("""COMPUTED_VALUE"""),22)</f>
        <v>22</v>
      </c>
      <c r="G59" s="23">
        <f ca="1">IFERROR(__xludf.DUMMYFUNCTION("""COMPUTED_VALUE"""),555)</f>
        <v>555</v>
      </c>
      <c r="H59" s="47">
        <f t="shared" ca="1" si="100"/>
        <v>12.21</v>
      </c>
      <c r="I59" s="50">
        <f t="shared" ca="1" si="101"/>
        <v>500</v>
      </c>
      <c r="J59" s="64">
        <f ca="1">IFERROR(__xludf.DUMMYFUNCTION("""COMPUTED_VALUE"""),92.1666666666666)</f>
        <v>92.1666666666666</v>
      </c>
      <c r="K59" s="27" t="b">
        <v>0</v>
      </c>
      <c r="L59" s="28">
        <f t="shared" ca="1" si="3"/>
        <v>460.83333333333297</v>
      </c>
      <c r="M59" s="59" t="str">
        <f ca="1">IFERROR(__xludf.DUMMYFUNCTION("""COMPUTED_VALUE"""),"x")</f>
        <v>x</v>
      </c>
      <c r="N59" s="59"/>
      <c r="O59" s="59"/>
      <c r="P59" s="59"/>
      <c r="Q59" s="59" t="str">
        <f ca="1">IFERROR(__xludf.DUMMYFUNCTION("""COMPUTED_VALUE"""),"x")</f>
        <v>x</v>
      </c>
      <c r="R59" s="59" t="str">
        <f ca="1">IFERROR(__xludf.DUMMYFUNCTION("""COMPUTED_VALUE"""),"x")</f>
        <v>x</v>
      </c>
      <c r="S59" s="59"/>
      <c r="T59" s="59"/>
      <c r="U59" s="59"/>
      <c r="V59" s="59"/>
      <c r="W59" s="23"/>
      <c r="X59" s="30"/>
      <c r="Y59" s="30"/>
      <c r="Z59" s="23" t="s">
        <v>91</v>
      </c>
      <c r="AA59" s="23" t="s">
        <v>91</v>
      </c>
      <c r="AB59" s="30">
        <f t="shared" ca="1" si="4"/>
        <v>3</v>
      </c>
      <c r="AC59" s="31">
        <f t="shared" ref="AC59:AQ59" ca="1" si="190">IF(M59="x",M$1000*1,"")*BY59</f>
        <v>1.2</v>
      </c>
      <c r="AD59" s="31" t="e">
        <f t="shared" si="190"/>
        <v>#VALUE!</v>
      </c>
      <c r="AE59" s="31" t="e">
        <f t="shared" si="190"/>
        <v>#VALUE!</v>
      </c>
      <c r="AF59" s="31" t="e">
        <f t="shared" si="190"/>
        <v>#VALUE!</v>
      </c>
      <c r="AG59" s="31">
        <f t="shared" ca="1" si="190"/>
        <v>1</v>
      </c>
      <c r="AH59" s="31">
        <f t="shared" ca="1" si="190"/>
        <v>0.33</v>
      </c>
      <c r="AI59" s="31" t="e">
        <f t="shared" si="190"/>
        <v>#VALUE!</v>
      </c>
      <c r="AJ59" s="31" t="e">
        <f t="shared" si="190"/>
        <v>#VALUE!</v>
      </c>
      <c r="AK59" s="31" t="e">
        <f t="shared" si="190"/>
        <v>#VALUE!</v>
      </c>
      <c r="AL59" s="31" t="e">
        <f t="shared" si="190"/>
        <v>#VALUE!</v>
      </c>
      <c r="AM59" s="31" t="e">
        <f t="shared" si="190"/>
        <v>#VALUE!</v>
      </c>
      <c r="AN59" s="31" t="e">
        <f t="shared" si="190"/>
        <v>#VALUE!</v>
      </c>
      <c r="AO59" s="31" t="e">
        <f t="shared" si="190"/>
        <v>#VALUE!</v>
      </c>
      <c r="AP59" s="31">
        <f t="shared" si="190"/>
        <v>0</v>
      </c>
      <c r="AQ59" s="31">
        <f t="shared" si="190"/>
        <v>0</v>
      </c>
      <c r="AR59" s="23" t="e">
        <f t="shared" ca="1" si="6"/>
        <v>#VALUE!</v>
      </c>
      <c r="AS59" s="65" t="str">
        <f t="shared" ca="1" si="7"/>
        <v/>
      </c>
      <c r="AT59" s="35">
        <f ca="1">IFERROR(__xludf.DUMMYFUNCTION("""COMPUTED_VALUE"""),10)</f>
        <v>10</v>
      </c>
      <c r="AU59" s="35" t="str">
        <f ca="1">IFERROR(__xludf.DUMMYFUNCTION("""COMPUTED_VALUE"""),"")</f>
        <v/>
      </c>
      <c r="AV59" s="35" t="str">
        <f ca="1">IFERROR(__xludf.DUMMYFUNCTION("""COMPUTED_VALUE"""),"")</f>
        <v/>
      </c>
      <c r="AW59" s="35" t="str">
        <f ca="1">IFERROR(__xludf.DUMMYFUNCTION("""COMPUTED_VALUE"""),"")</f>
        <v/>
      </c>
      <c r="AX59" s="35">
        <f ca="1">IFERROR(__xludf.DUMMYFUNCTION("""COMPUTED_VALUE"""),10)</f>
        <v>10</v>
      </c>
      <c r="AY59" s="35">
        <f ca="1">IFERROR(__xludf.DUMMYFUNCTION("""COMPUTED_VALUE"""),10)</f>
        <v>10</v>
      </c>
      <c r="AZ59" s="35" t="str">
        <f ca="1">IFERROR(__xludf.DUMMYFUNCTION("""COMPUTED_VALUE"""),"")</f>
        <v/>
      </c>
      <c r="BA59" s="35" t="str">
        <f ca="1">IFERROR(__xludf.DUMMYFUNCTION("""COMPUTED_VALUE"""),"")</f>
        <v/>
      </c>
      <c r="BB59" s="35" t="str">
        <f ca="1">IFERROR(__xludf.DUMMYFUNCTION("""COMPUTED_VALUE"""),"")</f>
        <v/>
      </c>
      <c r="BC59" s="35" t="str">
        <f ca="1">IFERROR(__xludf.DUMMYFUNCTION("""COMPUTED_VALUE"""),"")</f>
        <v/>
      </c>
      <c r="BD59" s="35" t="str">
        <f ca="1">IFERROR(__xludf.DUMMYFUNCTION("""COMPUTED_VALUE"""),"")</f>
        <v/>
      </c>
      <c r="BE59" s="35"/>
      <c r="BF59" s="43" t="str">
        <f ca="1">IFERROR(__xludf.DUMMYFUNCTION("""COMPUTED_VALUE"""),"")</f>
        <v/>
      </c>
      <c r="BG59" s="35">
        <f ca="1">IFERROR(__xludf.DUMMYFUNCTION("""COMPUTED_VALUE"""),7.33333333333333)</f>
        <v>7.3333333333333304</v>
      </c>
      <c r="BH59" s="35">
        <f ca="1">IFERROR(__xludf.DUMMYFUNCTION("""COMPUTED_VALUE"""),10)</f>
        <v>10</v>
      </c>
      <c r="BI59" s="53" t="e">
        <f t="shared" ca="1" si="143"/>
        <v>#VALUE!</v>
      </c>
      <c r="BJ59" s="50" t="e">
        <f t="shared" ref="BJ59:BW59" si="191">IF(AD59=0,"",AD59*$AS59*(AU59/10))</f>
        <v>#VALUE!</v>
      </c>
      <c r="BK59" s="50" t="e">
        <f t="shared" si="191"/>
        <v>#VALUE!</v>
      </c>
      <c r="BL59" s="50" t="e">
        <f t="shared" si="191"/>
        <v>#VALUE!</v>
      </c>
      <c r="BM59" s="50" t="e">
        <f t="shared" ca="1" si="191"/>
        <v>#VALUE!</v>
      </c>
      <c r="BN59" s="50" t="e">
        <f t="shared" ca="1" si="191"/>
        <v>#VALUE!</v>
      </c>
      <c r="BO59" s="50" t="e">
        <f t="shared" si="191"/>
        <v>#VALUE!</v>
      </c>
      <c r="BP59" s="50" t="e">
        <f t="shared" si="191"/>
        <v>#VALUE!</v>
      </c>
      <c r="BQ59" s="37" t="e">
        <f t="shared" si="191"/>
        <v>#VALUE!</v>
      </c>
      <c r="BR59" s="37" t="e">
        <f t="shared" si="191"/>
        <v>#VALUE!</v>
      </c>
      <c r="BS59" s="37" t="e">
        <f t="shared" si="191"/>
        <v>#VALUE!</v>
      </c>
      <c r="BT59" s="37" t="e">
        <f t="shared" si="191"/>
        <v>#VALUE!</v>
      </c>
      <c r="BU59" s="37" t="e">
        <f t="shared" si="191"/>
        <v>#VALUE!</v>
      </c>
      <c r="BV59" s="37" t="str">
        <f t="shared" si="191"/>
        <v/>
      </c>
      <c r="BW59" s="37" t="str">
        <f t="shared" si="191"/>
        <v/>
      </c>
      <c r="BX59" s="38" t="e">
        <f t="shared" ca="1" si="9"/>
        <v>#VALUE!</v>
      </c>
      <c r="BY59" s="40" t="str">
        <f t="shared" ref="BY59:CC59" ca="1" si="192">IF(M59="x","1","")</f>
        <v>1</v>
      </c>
      <c r="BZ59" s="40" t="str">
        <f t="shared" si="192"/>
        <v/>
      </c>
      <c r="CA59" s="40" t="str">
        <f t="shared" si="192"/>
        <v/>
      </c>
      <c r="CB59" s="40" t="str">
        <f t="shared" si="192"/>
        <v/>
      </c>
      <c r="CC59" s="40" t="str">
        <f t="shared" ca="1" si="192"/>
        <v>1</v>
      </c>
      <c r="CD59" s="40">
        <v>0.33</v>
      </c>
      <c r="CE59" s="40">
        <v>0.33</v>
      </c>
      <c r="CF59" s="40" t="str">
        <f t="shared" ref="CF59:CH59" si="193">IF(T59="x","1","")</f>
        <v/>
      </c>
      <c r="CG59" s="40" t="str">
        <f t="shared" si="193"/>
        <v/>
      </c>
      <c r="CH59" s="40" t="str">
        <f t="shared" si="193"/>
        <v/>
      </c>
      <c r="CI59" s="40"/>
      <c r="CJ59" s="40"/>
      <c r="CK59" s="40"/>
      <c r="CL59" s="40"/>
      <c r="CM59" s="40"/>
    </row>
    <row r="60" spans="1:91" ht="17.25" customHeight="1" x14ac:dyDescent="0.2">
      <c r="A60" s="62" t="str">
        <f ca="1">IFERROR(__xludf.DUMMYFUNCTION("""COMPUTED_VALUE"""),"P793")</f>
        <v>P793</v>
      </c>
      <c r="B60" s="24" t="str">
        <f ca="1">IFERROR(__xludf.DUMMYFUNCTION("""COMPUTED_VALUE"""),"Ailton José")</f>
        <v>Ailton José</v>
      </c>
      <c r="C60" s="23" t="s">
        <v>91</v>
      </c>
      <c r="D60" s="24">
        <f ca="1">IFERROR(__xludf.DUMMYFUNCTION("""COMPUTED_VALUE"""),45764)</f>
        <v>45764</v>
      </c>
      <c r="E60" s="23" t="str">
        <f t="shared" ca="1" si="180"/>
        <v>abril</v>
      </c>
      <c r="F60" s="63">
        <f ca="1">IFERROR(__xludf.DUMMYFUNCTION("""COMPUTED_VALUE"""),14)</f>
        <v>14</v>
      </c>
      <c r="G60" s="23">
        <f ca="1">IFERROR(__xludf.DUMMYFUNCTION("""COMPUTED_VALUE"""),600)</f>
        <v>600</v>
      </c>
      <c r="H60" s="47">
        <f t="shared" ca="1" si="100"/>
        <v>8.4</v>
      </c>
      <c r="I60" s="50">
        <f t="shared" ca="1" si="101"/>
        <v>300</v>
      </c>
      <c r="J60" s="64">
        <f ca="1">IFERROR(__xludf.DUMMYFUNCTION("""COMPUTED_VALUE"""),82.3148148148148)</f>
        <v>82.314814814814795</v>
      </c>
      <c r="K60" s="27" t="b">
        <v>0</v>
      </c>
      <c r="L60" s="28">
        <f t="shared" ca="1" si="3"/>
        <v>246.9444444444444</v>
      </c>
      <c r="M60" s="59"/>
      <c r="N60" s="59"/>
      <c r="O60" s="59" t="str">
        <f ca="1">IFERROR(__xludf.DUMMYFUNCTION("""COMPUTED_VALUE"""),"x")</f>
        <v>x</v>
      </c>
      <c r="P60" s="59" t="str">
        <f ca="1">IFERROR(__xludf.DUMMYFUNCTION("""COMPUTED_VALUE"""),"x")</f>
        <v>x</v>
      </c>
      <c r="Q60" s="59"/>
      <c r="R60" s="59"/>
      <c r="S60" s="59"/>
      <c r="T60" s="59" t="str">
        <f ca="1">IFERROR(__xludf.DUMMYFUNCTION("""COMPUTED_VALUE"""),"x")</f>
        <v>x</v>
      </c>
      <c r="U60" s="59" t="str">
        <f ca="1">IFERROR(__xludf.DUMMYFUNCTION("""COMPUTED_VALUE"""),"x")</f>
        <v>x</v>
      </c>
      <c r="V60" s="59"/>
      <c r="W60" s="23"/>
      <c r="X60" s="30"/>
      <c r="Y60" s="30"/>
      <c r="Z60" s="23" t="s">
        <v>91</v>
      </c>
      <c r="AA60" s="23" t="s">
        <v>91</v>
      </c>
      <c r="AB60" s="30">
        <f t="shared" ca="1" si="4"/>
        <v>4</v>
      </c>
      <c r="AC60" s="31" t="e">
        <f t="shared" ref="AC60:AQ60" si="194">IF(M60="x",M$1000*1,"")*BY60</f>
        <v>#VALUE!</v>
      </c>
      <c r="AD60" s="31" t="e">
        <f t="shared" si="194"/>
        <v>#VALUE!</v>
      </c>
      <c r="AE60" s="31">
        <f t="shared" ca="1" si="194"/>
        <v>1</v>
      </c>
      <c r="AF60" s="31">
        <f t="shared" ca="1" si="194"/>
        <v>1.2</v>
      </c>
      <c r="AG60" s="31" t="e">
        <f t="shared" si="194"/>
        <v>#VALUE!</v>
      </c>
      <c r="AH60" s="31" t="e">
        <f t="shared" si="194"/>
        <v>#VALUE!</v>
      </c>
      <c r="AI60" s="31" t="e">
        <f t="shared" si="194"/>
        <v>#VALUE!</v>
      </c>
      <c r="AJ60" s="31">
        <f t="shared" ca="1" si="194"/>
        <v>1</v>
      </c>
      <c r="AK60" s="31">
        <f t="shared" ca="1" si="194"/>
        <v>1</v>
      </c>
      <c r="AL60" s="31" t="e">
        <f t="shared" si="194"/>
        <v>#VALUE!</v>
      </c>
      <c r="AM60" s="31" t="e">
        <f t="shared" si="194"/>
        <v>#VALUE!</v>
      </c>
      <c r="AN60" s="31" t="e">
        <f t="shared" si="194"/>
        <v>#VALUE!</v>
      </c>
      <c r="AO60" s="31" t="e">
        <f t="shared" si="194"/>
        <v>#VALUE!</v>
      </c>
      <c r="AP60" s="31">
        <f t="shared" si="194"/>
        <v>0</v>
      </c>
      <c r="AQ60" s="31">
        <f t="shared" si="194"/>
        <v>0</v>
      </c>
      <c r="AR60" s="23" t="e">
        <f t="shared" si="6"/>
        <v>#VALUE!</v>
      </c>
      <c r="AS60" s="65" t="str">
        <f t="shared" ca="1" si="7"/>
        <v/>
      </c>
      <c r="AT60" s="35" t="str">
        <f ca="1">IFERROR(__xludf.DUMMYFUNCTION("""COMPUTED_VALUE"""),"")</f>
        <v/>
      </c>
      <c r="AU60" s="35" t="str">
        <f ca="1">IFERROR(__xludf.DUMMYFUNCTION("""COMPUTED_VALUE"""),"")</f>
        <v/>
      </c>
      <c r="AV60" s="35">
        <f ca="1">IFERROR(__xludf.DUMMYFUNCTION("""COMPUTED_VALUE"""),10)</f>
        <v>10</v>
      </c>
      <c r="AW60" s="35">
        <f ca="1">IFERROR(__xludf.DUMMYFUNCTION("""COMPUTED_VALUE"""),9)</f>
        <v>9</v>
      </c>
      <c r="AX60" s="35">
        <f ca="1">IFERROR(__xludf.DUMMYFUNCTION("""COMPUTED_VALUE"""),10)</f>
        <v>10</v>
      </c>
      <c r="AY60" s="35" t="str">
        <f ca="1">IFERROR(__xludf.DUMMYFUNCTION("""COMPUTED_VALUE"""),"")</f>
        <v/>
      </c>
      <c r="AZ60" s="35" t="str">
        <f ca="1">IFERROR(__xludf.DUMMYFUNCTION("""COMPUTED_VALUE"""),"")</f>
        <v/>
      </c>
      <c r="BA60" s="35">
        <f ca="1">IFERROR(__xludf.DUMMYFUNCTION("""COMPUTED_VALUE"""),8.66666666666666)</f>
        <v>8.6666666666666607</v>
      </c>
      <c r="BB60" s="35">
        <f ca="1">IFERROR(__xludf.DUMMYFUNCTION("""COMPUTED_VALUE"""),8)</f>
        <v>8</v>
      </c>
      <c r="BC60" s="35">
        <f ca="1">IFERROR(__xludf.DUMMYFUNCTION("""COMPUTED_VALUE"""),10)</f>
        <v>10</v>
      </c>
      <c r="BD60" s="35" t="str">
        <f ca="1">IFERROR(__xludf.DUMMYFUNCTION("""COMPUTED_VALUE"""),"")</f>
        <v/>
      </c>
      <c r="BE60" s="35"/>
      <c r="BF60" s="43" t="str">
        <f ca="1">IFERROR(__xludf.DUMMYFUNCTION("""COMPUTED_VALUE"""),"")</f>
        <v/>
      </c>
      <c r="BG60" s="35">
        <f ca="1">IFERROR(__xludf.DUMMYFUNCTION("""COMPUTED_VALUE"""),10)</f>
        <v>10</v>
      </c>
      <c r="BH60" s="35">
        <f ca="1">IFERROR(__xludf.DUMMYFUNCTION("""COMPUTED_VALUE"""),10)</f>
        <v>10</v>
      </c>
      <c r="BI60" s="53" t="e">
        <f t="shared" si="143"/>
        <v>#VALUE!</v>
      </c>
      <c r="BJ60" s="50" t="e">
        <f t="shared" ref="BJ60:BW60" si="195">IF(AD60=0,"",AD60*$AS60*(AU60/10))</f>
        <v>#VALUE!</v>
      </c>
      <c r="BK60" s="50" t="e">
        <f t="shared" ca="1" si="195"/>
        <v>#VALUE!</v>
      </c>
      <c r="BL60" s="50" t="e">
        <f t="shared" ca="1" si="195"/>
        <v>#VALUE!</v>
      </c>
      <c r="BM60" s="50" t="e">
        <f t="shared" si="195"/>
        <v>#VALUE!</v>
      </c>
      <c r="BN60" s="50" t="e">
        <f t="shared" si="195"/>
        <v>#VALUE!</v>
      </c>
      <c r="BO60" s="50" t="e">
        <f t="shared" si="195"/>
        <v>#VALUE!</v>
      </c>
      <c r="BP60" s="50" t="e">
        <f t="shared" ca="1" si="195"/>
        <v>#VALUE!</v>
      </c>
      <c r="BQ60" s="37" t="e">
        <f t="shared" ca="1" si="195"/>
        <v>#VALUE!</v>
      </c>
      <c r="BR60" s="37" t="e">
        <f t="shared" si="195"/>
        <v>#VALUE!</v>
      </c>
      <c r="BS60" s="37" t="e">
        <f t="shared" si="195"/>
        <v>#VALUE!</v>
      </c>
      <c r="BT60" s="37" t="e">
        <f t="shared" si="195"/>
        <v>#VALUE!</v>
      </c>
      <c r="BU60" s="37" t="e">
        <f t="shared" si="195"/>
        <v>#VALUE!</v>
      </c>
      <c r="BV60" s="37" t="str">
        <f t="shared" si="195"/>
        <v/>
      </c>
      <c r="BW60" s="37" t="str">
        <f t="shared" si="195"/>
        <v/>
      </c>
      <c r="BX60" s="38" t="e">
        <f t="shared" si="9"/>
        <v>#VALUE!</v>
      </c>
      <c r="BY60" s="40" t="str">
        <f t="shared" ref="BY60:CH60" si="196">IF(M60="x","1","")</f>
        <v/>
      </c>
      <c r="BZ60" s="40" t="str">
        <f t="shared" si="196"/>
        <v/>
      </c>
      <c r="CA60" s="40" t="str">
        <f t="shared" ca="1" si="196"/>
        <v>1</v>
      </c>
      <c r="CB60" s="40" t="str">
        <f t="shared" ca="1" si="196"/>
        <v>1</v>
      </c>
      <c r="CC60" s="40" t="str">
        <f t="shared" si="196"/>
        <v/>
      </c>
      <c r="CD60" s="40" t="str">
        <f t="shared" si="196"/>
        <v/>
      </c>
      <c r="CE60" s="40" t="str">
        <f t="shared" si="196"/>
        <v/>
      </c>
      <c r="CF60" s="40" t="str">
        <f t="shared" ca="1" si="196"/>
        <v>1</v>
      </c>
      <c r="CG60" s="40" t="str">
        <f t="shared" ca="1" si="196"/>
        <v>1</v>
      </c>
      <c r="CH60" s="40" t="str">
        <f t="shared" si="196"/>
        <v/>
      </c>
      <c r="CI60" s="40"/>
      <c r="CJ60" s="40"/>
      <c r="CK60" s="40"/>
      <c r="CL60" s="40"/>
      <c r="CM60" s="40"/>
    </row>
    <row r="61" spans="1:91" ht="17.25" customHeight="1" x14ac:dyDescent="0.2">
      <c r="A61" s="62" t="str">
        <f ca="1">IFERROR(__xludf.DUMMYFUNCTION("""COMPUTED_VALUE"""),"P797")</f>
        <v>P797</v>
      </c>
      <c r="B61" s="24" t="str">
        <f ca="1">IFERROR(__xludf.DUMMYFUNCTION("""COMPUTED_VALUE"""),"Matheus Henrique")</f>
        <v>Matheus Henrique</v>
      </c>
      <c r="C61" s="23" t="s">
        <v>91</v>
      </c>
      <c r="D61" s="24">
        <f ca="1">IFERROR(__xludf.DUMMYFUNCTION("""COMPUTED_VALUE"""),45757)</f>
        <v>45757</v>
      </c>
      <c r="E61" s="23" t="str">
        <f t="shared" ca="1" si="180"/>
        <v>abril</v>
      </c>
      <c r="F61" s="63">
        <f ca="1">IFERROR(__xludf.DUMMYFUNCTION("""COMPUTED_VALUE"""),20)</f>
        <v>20</v>
      </c>
      <c r="G61" s="23">
        <f ca="1">IFERROR(__xludf.DUMMYFUNCTION("""COMPUTED_VALUE"""),570)</f>
        <v>570</v>
      </c>
      <c r="H61" s="47">
        <f t="shared" ca="1" si="100"/>
        <v>11.4</v>
      </c>
      <c r="I61" s="50">
        <f t="shared" ca="1" si="101"/>
        <v>500</v>
      </c>
      <c r="J61" s="64">
        <f ca="1">IFERROR(__xludf.DUMMYFUNCTION("""COMPUTED_VALUE"""),87.5925925925926)</f>
        <v>87.592592592592595</v>
      </c>
      <c r="K61" s="27" t="b">
        <v>0</v>
      </c>
      <c r="L61" s="28">
        <f t="shared" ca="1" si="3"/>
        <v>437.96296296296299</v>
      </c>
      <c r="M61" s="59"/>
      <c r="N61" s="59"/>
      <c r="O61" s="59" t="str">
        <f ca="1">IFERROR(__xludf.DUMMYFUNCTION("""COMPUTED_VALUE"""),"x")</f>
        <v>x</v>
      </c>
      <c r="P61" s="59"/>
      <c r="Q61" s="59" t="str">
        <f ca="1">IFERROR(__xludf.DUMMYFUNCTION("""COMPUTED_VALUE"""),"x")</f>
        <v>x</v>
      </c>
      <c r="R61" s="59"/>
      <c r="S61" s="59" t="str">
        <f ca="1">IFERROR(__xludf.DUMMYFUNCTION("""COMPUTED_VALUE"""),"x")</f>
        <v>x</v>
      </c>
      <c r="T61" s="59"/>
      <c r="U61" s="59"/>
      <c r="V61" s="59"/>
      <c r="W61" s="23"/>
      <c r="X61" s="30"/>
      <c r="Y61" s="30"/>
      <c r="Z61" s="23" t="s">
        <v>91</v>
      </c>
      <c r="AA61" s="23" t="s">
        <v>91</v>
      </c>
      <c r="AB61" s="30">
        <f t="shared" ca="1" si="4"/>
        <v>3</v>
      </c>
      <c r="AC61" s="31" t="e">
        <f t="shared" ref="AC61:AQ61" si="197">IF(M61="x",M$1000*1,"")*BY61</f>
        <v>#VALUE!</v>
      </c>
      <c r="AD61" s="31" t="e">
        <f t="shared" si="197"/>
        <v>#VALUE!</v>
      </c>
      <c r="AE61" s="31">
        <f t="shared" ca="1" si="197"/>
        <v>1</v>
      </c>
      <c r="AF61" s="31" t="e">
        <f t="shared" si="197"/>
        <v>#VALUE!</v>
      </c>
      <c r="AG61" s="31">
        <f t="shared" ca="1" si="197"/>
        <v>1</v>
      </c>
      <c r="AH61" s="31" t="e">
        <f t="shared" si="197"/>
        <v>#VALUE!</v>
      </c>
      <c r="AI61" s="31">
        <f t="shared" ca="1" si="197"/>
        <v>1.1000000000000001</v>
      </c>
      <c r="AJ61" s="31" t="e">
        <f t="shared" si="197"/>
        <v>#VALUE!</v>
      </c>
      <c r="AK61" s="31" t="e">
        <f t="shared" si="197"/>
        <v>#VALUE!</v>
      </c>
      <c r="AL61" s="31" t="e">
        <f t="shared" si="197"/>
        <v>#VALUE!</v>
      </c>
      <c r="AM61" s="31" t="e">
        <f t="shared" si="197"/>
        <v>#VALUE!</v>
      </c>
      <c r="AN61" s="31" t="e">
        <f t="shared" si="197"/>
        <v>#VALUE!</v>
      </c>
      <c r="AO61" s="31" t="e">
        <f t="shared" si="197"/>
        <v>#VALUE!</v>
      </c>
      <c r="AP61" s="31">
        <f t="shared" si="197"/>
        <v>0</v>
      </c>
      <c r="AQ61" s="31">
        <f t="shared" si="197"/>
        <v>0</v>
      </c>
      <c r="AR61" s="23" t="e">
        <f t="shared" si="6"/>
        <v>#VALUE!</v>
      </c>
      <c r="AS61" s="65" t="str">
        <f t="shared" ca="1" si="7"/>
        <v/>
      </c>
      <c r="AT61" s="35" t="str">
        <f ca="1">IFERROR(__xludf.DUMMYFUNCTION("""COMPUTED_VALUE"""),"")</f>
        <v/>
      </c>
      <c r="AU61" s="35">
        <f ca="1">IFERROR(__xludf.DUMMYFUNCTION("""COMPUTED_VALUE"""),10)</f>
        <v>10</v>
      </c>
      <c r="AV61" s="35">
        <f ca="1">IFERROR(__xludf.DUMMYFUNCTION("""COMPUTED_VALUE"""),10)</f>
        <v>10</v>
      </c>
      <c r="AW61" s="35" t="str">
        <f ca="1">IFERROR(__xludf.DUMMYFUNCTION("""COMPUTED_VALUE"""),"")</f>
        <v/>
      </c>
      <c r="AX61" s="35">
        <f ca="1">IFERROR(__xludf.DUMMYFUNCTION("""COMPUTED_VALUE"""),10)</f>
        <v>10</v>
      </c>
      <c r="AY61" s="35" t="str">
        <f ca="1">IFERROR(__xludf.DUMMYFUNCTION("""COMPUTED_VALUE"""),"")</f>
        <v/>
      </c>
      <c r="AZ61" s="35">
        <f ca="1">IFERROR(__xludf.DUMMYFUNCTION("""COMPUTED_VALUE"""),10)</f>
        <v>10</v>
      </c>
      <c r="BA61" s="35">
        <f ca="1">IFERROR(__xludf.DUMMYFUNCTION("""COMPUTED_VALUE"""),10)</f>
        <v>10</v>
      </c>
      <c r="BB61" s="35" t="str">
        <f ca="1">IFERROR(__xludf.DUMMYFUNCTION("""COMPUTED_VALUE"""),"")</f>
        <v/>
      </c>
      <c r="BC61" s="35" t="str">
        <f ca="1">IFERROR(__xludf.DUMMYFUNCTION("""COMPUTED_VALUE"""),"")</f>
        <v/>
      </c>
      <c r="BD61" s="35" t="str">
        <f ca="1">IFERROR(__xludf.DUMMYFUNCTION("""COMPUTED_VALUE"""),"")</f>
        <v/>
      </c>
      <c r="BE61" s="35"/>
      <c r="BF61" s="43" t="str">
        <f ca="1">IFERROR(__xludf.DUMMYFUNCTION("""COMPUTED_VALUE"""),"")</f>
        <v/>
      </c>
      <c r="BG61" s="35">
        <f ca="1">IFERROR(__xludf.DUMMYFUNCTION("""COMPUTED_VALUE"""),10)</f>
        <v>10</v>
      </c>
      <c r="BH61" s="35">
        <f ca="1">IFERROR(__xludf.DUMMYFUNCTION("""COMPUTED_VALUE"""),10)</f>
        <v>10</v>
      </c>
      <c r="BI61" s="53" t="e">
        <f t="shared" si="143"/>
        <v>#VALUE!</v>
      </c>
      <c r="BJ61" s="50" t="e">
        <f t="shared" ref="BJ61:BW61" si="198">IF(AD61=0,"",AD61*$AS61*(AU61/10))</f>
        <v>#VALUE!</v>
      </c>
      <c r="BK61" s="50" t="e">
        <f t="shared" ca="1" si="198"/>
        <v>#VALUE!</v>
      </c>
      <c r="BL61" s="50" t="e">
        <f t="shared" si="198"/>
        <v>#VALUE!</v>
      </c>
      <c r="BM61" s="50" t="e">
        <f t="shared" ca="1" si="198"/>
        <v>#VALUE!</v>
      </c>
      <c r="BN61" s="50" t="e">
        <f t="shared" si="198"/>
        <v>#VALUE!</v>
      </c>
      <c r="BO61" s="50" t="e">
        <f t="shared" ca="1" si="198"/>
        <v>#VALUE!</v>
      </c>
      <c r="BP61" s="50" t="e">
        <f t="shared" si="198"/>
        <v>#VALUE!</v>
      </c>
      <c r="BQ61" s="37" t="e">
        <f t="shared" si="198"/>
        <v>#VALUE!</v>
      </c>
      <c r="BR61" s="37" t="e">
        <f t="shared" si="198"/>
        <v>#VALUE!</v>
      </c>
      <c r="BS61" s="37" t="e">
        <f t="shared" si="198"/>
        <v>#VALUE!</v>
      </c>
      <c r="BT61" s="37" t="e">
        <f t="shared" si="198"/>
        <v>#VALUE!</v>
      </c>
      <c r="BU61" s="37" t="e">
        <f t="shared" si="198"/>
        <v>#VALUE!</v>
      </c>
      <c r="BV61" s="37" t="str">
        <f t="shared" si="198"/>
        <v/>
      </c>
      <c r="BW61" s="37" t="str">
        <f t="shared" si="198"/>
        <v/>
      </c>
      <c r="BX61" s="38" t="e">
        <f t="shared" si="9"/>
        <v>#VALUE!</v>
      </c>
      <c r="BY61" s="40" t="str">
        <f t="shared" ref="BY61:CH61" si="199">IF(M61="x","1","")</f>
        <v/>
      </c>
      <c r="BZ61" s="40" t="str">
        <f t="shared" si="199"/>
        <v/>
      </c>
      <c r="CA61" s="40" t="str">
        <f t="shared" ca="1" si="199"/>
        <v>1</v>
      </c>
      <c r="CB61" s="40" t="str">
        <f t="shared" si="199"/>
        <v/>
      </c>
      <c r="CC61" s="40" t="str">
        <f t="shared" ca="1" si="199"/>
        <v>1</v>
      </c>
      <c r="CD61" s="40" t="str">
        <f t="shared" si="199"/>
        <v/>
      </c>
      <c r="CE61" s="40" t="str">
        <f t="shared" ca="1" si="199"/>
        <v>1</v>
      </c>
      <c r="CF61" s="40" t="str">
        <f t="shared" si="199"/>
        <v/>
      </c>
      <c r="CG61" s="40" t="str">
        <f t="shared" si="199"/>
        <v/>
      </c>
      <c r="CH61" s="40" t="str">
        <f t="shared" si="199"/>
        <v/>
      </c>
      <c r="CI61" s="40"/>
      <c r="CJ61" s="40"/>
      <c r="CK61" s="40"/>
      <c r="CL61" s="40"/>
      <c r="CM61" s="40"/>
    </row>
    <row r="62" spans="1:91" ht="17.25" customHeight="1" x14ac:dyDescent="0.2">
      <c r="A62" s="62" t="str">
        <f ca="1">IFERROR(__xludf.DUMMYFUNCTION("""COMPUTED_VALUE"""),"P800")</f>
        <v>P800</v>
      </c>
      <c r="B62" s="24" t="str">
        <f ca="1">IFERROR(__xludf.DUMMYFUNCTION("""COMPUTED_VALUE"""),"Luis Carlos Frutuoso")</f>
        <v>Luis Carlos Frutuoso</v>
      </c>
      <c r="C62" s="23" t="s">
        <v>91</v>
      </c>
      <c r="D62" s="24">
        <f ca="1">IFERROR(__xludf.DUMMYFUNCTION("""COMPUTED_VALUE"""),45755)</f>
        <v>45755</v>
      </c>
      <c r="E62" s="23" t="str">
        <f t="shared" ca="1" si="180"/>
        <v>abril</v>
      </c>
      <c r="F62" s="63">
        <f ca="1">IFERROR(__xludf.DUMMYFUNCTION("""COMPUTED_VALUE"""),22)</f>
        <v>22</v>
      </c>
      <c r="G62" s="23">
        <f ca="1">IFERROR(__xludf.DUMMYFUNCTION("""COMPUTED_VALUE"""),570)</f>
        <v>570</v>
      </c>
      <c r="H62" s="47">
        <f t="shared" ca="1" si="100"/>
        <v>12.54</v>
      </c>
      <c r="I62" s="50">
        <f t="shared" ca="1" si="101"/>
        <v>500</v>
      </c>
      <c r="J62" s="64">
        <f ca="1">IFERROR(__xludf.DUMMYFUNCTION("""COMPUTED_VALUE"""),98.8148148148148)</f>
        <v>98.814814814814795</v>
      </c>
      <c r="K62" s="27" t="b">
        <v>0</v>
      </c>
      <c r="L62" s="28">
        <f t="shared" ca="1" si="3"/>
        <v>494.07407407407402</v>
      </c>
      <c r="M62" s="59"/>
      <c r="N62" s="59"/>
      <c r="O62" s="59" t="str">
        <f ca="1">IFERROR(__xludf.DUMMYFUNCTION("""COMPUTED_VALUE"""),"x")</f>
        <v>x</v>
      </c>
      <c r="P62" s="59" t="str">
        <f ca="1">IFERROR(__xludf.DUMMYFUNCTION("""COMPUTED_VALUE"""),"x")</f>
        <v>x</v>
      </c>
      <c r="Q62" s="59"/>
      <c r="R62" s="59"/>
      <c r="S62" s="59"/>
      <c r="T62" s="59" t="str">
        <f ca="1">IFERROR(__xludf.DUMMYFUNCTION("""COMPUTED_VALUE"""),"x")</f>
        <v>x</v>
      </c>
      <c r="U62" s="59"/>
      <c r="V62" s="59"/>
      <c r="W62" s="23"/>
      <c r="X62" s="30"/>
      <c r="Y62" s="30"/>
      <c r="Z62" s="23" t="s">
        <v>91</v>
      </c>
      <c r="AA62" s="23" t="s">
        <v>91</v>
      </c>
      <c r="AB62" s="30">
        <f t="shared" ca="1" si="4"/>
        <v>3</v>
      </c>
      <c r="AC62" s="31" t="e">
        <f t="shared" ref="AC62:AQ62" si="200">IF(M62="x",M$1000*1,"")*BY62</f>
        <v>#VALUE!</v>
      </c>
      <c r="AD62" s="31" t="e">
        <f t="shared" si="200"/>
        <v>#VALUE!</v>
      </c>
      <c r="AE62" s="31">
        <f t="shared" ca="1" si="200"/>
        <v>0.5</v>
      </c>
      <c r="AF62" s="31">
        <f t="shared" ca="1" si="200"/>
        <v>1.2</v>
      </c>
      <c r="AG62" s="31" t="e">
        <f t="shared" si="200"/>
        <v>#VALUE!</v>
      </c>
      <c r="AH62" s="31" t="e">
        <f t="shared" si="200"/>
        <v>#VALUE!</v>
      </c>
      <c r="AI62" s="31" t="e">
        <f t="shared" si="200"/>
        <v>#VALUE!</v>
      </c>
      <c r="AJ62" s="31">
        <f t="shared" ca="1" si="200"/>
        <v>1</v>
      </c>
      <c r="AK62" s="31" t="e">
        <f t="shared" si="200"/>
        <v>#VALUE!</v>
      </c>
      <c r="AL62" s="31" t="e">
        <f t="shared" si="200"/>
        <v>#VALUE!</v>
      </c>
      <c r="AM62" s="31" t="e">
        <f t="shared" si="200"/>
        <v>#VALUE!</v>
      </c>
      <c r="AN62" s="31" t="e">
        <f t="shared" si="200"/>
        <v>#VALUE!</v>
      </c>
      <c r="AO62" s="31" t="e">
        <f t="shared" si="200"/>
        <v>#VALUE!</v>
      </c>
      <c r="AP62" s="31">
        <f t="shared" si="200"/>
        <v>0</v>
      </c>
      <c r="AQ62" s="31">
        <f t="shared" si="200"/>
        <v>0</v>
      </c>
      <c r="AR62" s="23" t="e">
        <f t="shared" si="6"/>
        <v>#VALUE!</v>
      </c>
      <c r="AS62" s="65" t="str">
        <f t="shared" ca="1" si="7"/>
        <v/>
      </c>
      <c r="AT62" s="35" t="str">
        <f ca="1">IFERROR(__xludf.DUMMYFUNCTION("""COMPUTED_VALUE"""),"")</f>
        <v/>
      </c>
      <c r="AU62" s="35">
        <f ca="1">IFERROR(__xludf.DUMMYFUNCTION("""COMPUTED_VALUE"""),10)</f>
        <v>10</v>
      </c>
      <c r="AV62" s="35">
        <f ca="1">IFERROR(__xludf.DUMMYFUNCTION("""COMPUTED_VALUE"""),10)</f>
        <v>10</v>
      </c>
      <c r="AW62" s="35">
        <f ca="1">IFERROR(__xludf.DUMMYFUNCTION("""COMPUTED_VALUE"""),10)</f>
        <v>10</v>
      </c>
      <c r="AX62" s="35">
        <f ca="1">IFERROR(__xludf.DUMMYFUNCTION("""COMPUTED_VALUE"""),10)</f>
        <v>10</v>
      </c>
      <c r="AY62" s="35" t="str">
        <f ca="1">IFERROR(__xludf.DUMMYFUNCTION("""COMPUTED_VALUE"""),"")</f>
        <v/>
      </c>
      <c r="AZ62" s="35" t="str">
        <f ca="1">IFERROR(__xludf.DUMMYFUNCTION("""COMPUTED_VALUE"""),"")</f>
        <v/>
      </c>
      <c r="BA62" s="35">
        <f ca="1">IFERROR(__xludf.DUMMYFUNCTION("""COMPUTED_VALUE"""),10)</f>
        <v>10</v>
      </c>
      <c r="BB62" s="35" t="str">
        <f ca="1">IFERROR(__xludf.DUMMYFUNCTION("""COMPUTED_VALUE"""),"")</f>
        <v/>
      </c>
      <c r="BC62" s="35" t="str">
        <f ca="1">IFERROR(__xludf.DUMMYFUNCTION("""COMPUTED_VALUE"""),"")</f>
        <v/>
      </c>
      <c r="BD62" s="35" t="str">
        <f ca="1">IFERROR(__xludf.DUMMYFUNCTION("""COMPUTED_VALUE"""),"")</f>
        <v/>
      </c>
      <c r="BE62" s="35"/>
      <c r="BF62" s="43" t="str">
        <f ca="1">IFERROR(__xludf.DUMMYFUNCTION("""COMPUTED_VALUE"""),"")</f>
        <v/>
      </c>
      <c r="BG62" s="35">
        <f ca="1">IFERROR(__xludf.DUMMYFUNCTION("""COMPUTED_VALUE"""),10)</f>
        <v>10</v>
      </c>
      <c r="BH62" s="35">
        <f ca="1">IFERROR(__xludf.DUMMYFUNCTION("""COMPUTED_VALUE"""),10)</f>
        <v>10</v>
      </c>
      <c r="BI62" s="53" t="e">
        <f t="shared" si="143"/>
        <v>#VALUE!</v>
      </c>
      <c r="BJ62" s="50" t="e">
        <f t="shared" ref="BJ62:BW62" si="201">IF(AD62=0,"",AD62*$AS62*(AU62/10))</f>
        <v>#VALUE!</v>
      </c>
      <c r="BK62" s="50" t="e">
        <f t="shared" ca="1" si="201"/>
        <v>#VALUE!</v>
      </c>
      <c r="BL62" s="50" t="e">
        <f t="shared" ca="1" si="201"/>
        <v>#VALUE!</v>
      </c>
      <c r="BM62" s="50" t="e">
        <f t="shared" si="201"/>
        <v>#VALUE!</v>
      </c>
      <c r="BN62" s="50" t="e">
        <f t="shared" si="201"/>
        <v>#VALUE!</v>
      </c>
      <c r="BO62" s="50" t="e">
        <f t="shared" si="201"/>
        <v>#VALUE!</v>
      </c>
      <c r="BP62" s="50" t="e">
        <f t="shared" ca="1" si="201"/>
        <v>#VALUE!</v>
      </c>
      <c r="BQ62" s="37" t="e">
        <f t="shared" si="201"/>
        <v>#VALUE!</v>
      </c>
      <c r="BR62" s="37" t="e">
        <f t="shared" si="201"/>
        <v>#VALUE!</v>
      </c>
      <c r="BS62" s="37" t="e">
        <f t="shared" si="201"/>
        <v>#VALUE!</v>
      </c>
      <c r="BT62" s="37" t="e">
        <f t="shared" si="201"/>
        <v>#VALUE!</v>
      </c>
      <c r="BU62" s="37" t="e">
        <f t="shared" si="201"/>
        <v>#VALUE!</v>
      </c>
      <c r="BV62" s="37" t="str">
        <f t="shared" si="201"/>
        <v/>
      </c>
      <c r="BW62" s="37" t="str">
        <f t="shared" si="201"/>
        <v/>
      </c>
      <c r="BX62" s="38" t="e">
        <f t="shared" si="9"/>
        <v>#VALUE!</v>
      </c>
      <c r="BY62" s="40" t="str">
        <f t="shared" ref="BY62:BZ62" si="202">IF(M62="x","1","")</f>
        <v/>
      </c>
      <c r="BZ62" s="40" t="str">
        <f t="shared" si="202"/>
        <v/>
      </c>
      <c r="CA62" s="40">
        <v>0.5</v>
      </c>
      <c r="CB62" s="40" t="str">
        <f ca="1">IF(P62="x","1","")</f>
        <v>1</v>
      </c>
      <c r="CC62" s="40">
        <v>0.5</v>
      </c>
      <c r="CD62" s="40" t="str">
        <f t="shared" ref="CD62:CH62" si="203">IF(R62="x","1","")</f>
        <v/>
      </c>
      <c r="CE62" s="40" t="str">
        <f t="shared" si="203"/>
        <v/>
      </c>
      <c r="CF62" s="40" t="str">
        <f t="shared" ca="1" si="203"/>
        <v>1</v>
      </c>
      <c r="CG62" s="40" t="str">
        <f t="shared" si="203"/>
        <v/>
      </c>
      <c r="CH62" s="40" t="str">
        <f t="shared" si="203"/>
        <v/>
      </c>
      <c r="CI62" s="40"/>
      <c r="CJ62" s="40"/>
      <c r="CK62" s="40"/>
      <c r="CL62" s="40"/>
      <c r="CM62" s="40"/>
    </row>
    <row r="63" spans="1:91" ht="17.25" customHeight="1" x14ac:dyDescent="0.2">
      <c r="A63" s="62" t="str">
        <f ca="1">IFERROR(__xludf.DUMMYFUNCTION("""COMPUTED_VALUE"""),"P802")</f>
        <v>P802</v>
      </c>
      <c r="B63" s="24" t="str">
        <f ca="1">IFERROR(__xludf.DUMMYFUNCTION("""COMPUTED_VALUE"""),"Duilio Vargas (Ampliação)")</f>
        <v>Duilio Vargas (Ampliação)</v>
      </c>
      <c r="C63" s="23" t="s">
        <v>91</v>
      </c>
      <c r="D63" s="24">
        <f ca="1">IFERROR(__xludf.DUMMYFUNCTION("""COMPUTED_VALUE"""),45757)</f>
        <v>45757</v>
      </c>
      <c r="E63" s="23" t="str">
        <f t="shared" ca="1" si="180"/>
        <v>abril</v>
      </c>
      <c r="F63" s="63">
        <f ca="1">IFERROR(__xludf.DUMMYFUNCTION("""COMPUTED_VALUE"""),8)</f>
        <v>8</v>
      </c>
      <c r="G63" s="23">
        <f ca="1">IFERROR(__xludf.DUMMYFUNCTION("""COMPUTED_VALUE"""),570)</f>
        <v>570</v>
      </c>
      <c r="H63" s="47">
        <f t="shared" ca="1" si="100"/>
        <v>4.5599999999999996</v>
      </c>
      <c r="I63" s="50">
        <f t="shared" ca="1" si="101"/>
        <v>200</v>
      </c>
      <c r="J63" s="64">
        <f ca="1">IFERROR(__xludf.DUMMYFUNCTION("""COMPUTED_VALUE"""),93.8888888888888)</f>
        <v>93.8888888888888</v>
      </c>
      <c r="K63" s="27" t="b">
        <v>0</v>
      </c>
      <c r="L63" s="28">
        <f t="shared" ca="1" si="3"/>
        <v>187.7777777777776</v>
      </c>
      <c r="M63" s="59"/>
      <c r="N63" s="59"/>
      <c r="O63" s="59" t="str">
        <f ca="1">IFERROR(__xludf.DUMMYFUNCTION("""COMPUTED_VALUE"""),"x")</f>
        <v>x</v>
      </c>
      <c r="P63" s="59"/>
      <c r="Q63" s="59" t="str">
        <f ca="1">IFERROR(__xludf.DUMMYFUNCTION("""COMPUTED_VALUE"""),"x")</f>
        <v>x</v>
      </c>
      <c r="R63" s="59" t="str">
        <f ca="1">IFERROR(__xludf.DUMMYFUNCTION("""COMPUTED_VALUE"""),"x")</f>
        <v>x</v>
      </c>
      <c r="S63" s="59" t="str">
        <f ca="1">IFERROR(__xludf.DUMMYFUNCTION("""COMPUTED_VALUE"""),"x")</f>
        <v>x</v>
      </c>
      <c r="T63" s="59"/>
      <c r="U63" s="59"/>
      <c r="V63" s="59"/>
      <c r="W63" s="23"/>
      <c r="X63" s="30"/>
      <c r="Y63" s="30"/>
      <c r="Z63" s="23" t="s">
        <v>91</v>
      </c>
      <c r="AA63" s="23" t="s">
        <v>91</v>
      </c>
      <c r="AB63" s="30">
        <f t="shared" ca="1" si="4"/>
        <v>4</v>
      </c>
      <c r="AC63" s="31" t="e">
        <f t="shared" ref="AC63:AQ63" si="204">IF(M63="x",M$1000*1,"")*BY63</f>
        <v>#VALUE!</v>
      </c>
      <c r="AD63" s="31" t="e">
        <f t="shared" si="204"/>
        <v>#VALUE!</v>
      </c>
      <c r="AE63" s="31">
        <f t="shared" ca="1" si="204"/>
        <v>1</v>
      </c>
      <c r="AF63" s="31" t="e">
        <f t="shared" si="204"/>
        <v>#VALUE!</v>
      </c>
      <c r="AG63" s="31">
        <f t="shared" ca="1" si="204"/>
        <v>1</v>
      </c>
      <c r="AH63" s="31">
        <f t="shared" ca="1" si="204"/>
        <v>1</v>
      </c>
      <c r="AI63" s="31">
        <f t="shared" ca="1" si="204"/>
        <v>1.1000000000000001</v>
      </c>
      <c r="AJ63" s="31" t="e">
        <f t="shared" si="204"/>
        <v>#VALUE!</v>
      </c>
      <c r="AK63" s="31" t="e">
        <f t="shared" si="204"/>
        <v>#VALUE!</v>
      </c>
      <c r="AL63" s="31" t="e">
        <f t="shared" si="204"/>
        <v>#VALUE!</v>
      </c>
      <c r="AM63" s="31" t="e">
        <f t="shared" si="204"/>
        <v>#VALUE!</v>
      </c>
      <c r="AN63" s="31" t="e">
        <f t="shared" si="204"/>
        <v>#VALUE!</v>
      </c>
      <c r="AO63" s="31" t="e">
        <f t="shared" si="204"/>
        <v>#VALUE!</v>
      </c>
      <c r="AP63" s="31">
        <f t="shared" si="204"/>
        <v>0</v>
      </c>
      <c r="AQ63" s="31">
        <f t="shared" si="204"/>
        <v>0</v>
      </c>
      <c r="AR63" s="23" t="e">
        <f t="shared" si="6"/>
        <v>#VALUE!</v>
      </c>
      <c r="AS63" s="65" t="str">
        <f t="shared" ca="1" si="7"/>
        <v/>
      </c>
      <c r="AT63" s="35" t="str">
        <f ca="1">IFERROR(__xludf.DUMMYFUNCTION("""COMPUTED_VALUE"""),"")</f>
        <v/>
      </c>
      <c r="AU63" s="35">
        <f ca="1">IFERROR(__xludf.DUMMYFUNCTION("""COMPUTED_VALUE"""),10)</f>
        <v>10</v>
      </c>
      <c r="AV63" s="35">
        <f ca="1">IFERROR(__xludf.DUMMYFUNCTION("""COMPUTED_VALUE"""),10)</f>
        <v>10</v>
      </c>
      <c r="AW63" s="35" t="str">
        <f ca="1">IFERROR(__xludf.DUMMYFUNCTION("""COMPUTED_VALUE"""),"")</f>
        <v/>
      </c>
      <c r="AX63" s="35">
        <f ca="1">IFERROR(__xludf.DUMMYFUNCTION("""COMPUTED_VALUE"""),10)</f>
        <v>10</v>
      </c>
      <c r="AY63" s="35">
        <f ca="1">IFERROR(__xludf.DUMMYFUNCTION("""COMPUTED_VALUE"""),10)</f>
        <v>10</v>
      </c>
      <c r="AZ63" s="35">
        <f ca="1">IFERROR(__xludf.DUMMYFUNCTION("""COMPUTED_VALUE"""),10)</f>
        <v>10</v>
      </c>
      <c r="BA63" s="35">
        <f ca="1">IFERROR(__xludf.DUMMYFUNCTION("""COMPUTED_VALUE"""),10)</f>
        <v>10</v>
      </c>
      <c r="BB63" s="35" t="str">
        <f ca="1">IFERROR(__xludf.DUMMYFUNCTION("""COMPUTED_VALUE"""),"")</f>
        <v/>
      </c>
      <c r="BC63" s="35" t="str">
        <f ca="1">IFERROR(__xludf.DUMMYFUNCTION("""COMPUTED_VALUE"""),"")</f>
        <v/>
      </c>
      <c r="BD63" s="35" t="str">
        <f ca="1">IFERROR(__xludf.DUMMYFUNCTION("""COMPUTED_VALUE"""),"")</f>
        <v/>
      </c>
      <c r="BE63" s="35"/>
      <c r="BF63" s="43" t="str">
        <f ca="1">IFERROR(__xludf.DUMMYFUNCTION("""COMPUTED_VALUE"""),"")</f>
        <v/>
      </c>
      <c r="BG63" s="35">
        <f ca="1">IFERROR(__xludf.DUMMYFUNCTION("""COMPUTED_VALUE"""),10)</f>
        <v>10</v>
      </c>
      <c r="BH63" s="35">
        <f ca="1">IFERROR(__xludf.DUMMYFUNCTION("""COMPUTED_VALUE"""),10)</f>
        <v>10</v>
      </c>
      <c r="BI63" s="53" t="e">
        <f t="shared" si="143"/>
        <v>#VALUE!</v>
      </c>
      <c r="BJ63" s="50" t="e">
        <f t="shared" ref="BJ63:BW63" si="205">IF(AD63=0,"",AD63*$AS63*(AU63/10))</f>
        <v>#VALUE!</v>
      </c>
      <c r="BK63" s="50" t="e">
        <f t="shared" ca="1" si="205"/>
        <v>#VALUE!</v>
      </c>
      <c r="BL63" s="50" t="e">
        <f t="shared" si="205"/>
        <v>#VALUE!</v>
      </c>
      <c r="BM63" s="50" t="e">
        <f t="shared" ca="1" si="205"/>
        <v>#VALUE!</v>
      </c>
      <c r="BN63" s="50" t="e">
        <f t="shared" ca="1" si="205"/>
        <v>#VALUE!</v>
      </c>
      <c r="BO63" s="50" t="e">
        <f t="shared" ca="1" si="205"/>
        <v>#VALUE!</v>
      </c>
      <c r="BP63" s="50" t="e">
        <f t="shared" si="205"/>
        <v>#VALUE!</v>
      </c>
      <c r="BQ63" s="37" t="e">
        <f t="shared" si="205"/>
        <v>#VALUE!</v>
      </c>
      <c r="BR63" s="37" t="e">
        <f t="shared" si="205"/>
        <v>#VALUE!</v>
      </c>
      <c r="BS63" s="37" t="e">
        <f t="shared" si="205"/>
        <v>#VALUE!</v>
      </c>
      <c r="BT63" s="37" t="e">
        <f t="shared" si="205"/>
        <v>#VALUE!</v>
      </c>
      <c r="BU63" s="37" t="e">
        <f t="shared" si="205"/>
        <v>#VALUE!</v>
      </c>
      <c r="BV63" s="37" t="str">
        <f t="shared" si="205"/>
        <v/>
      </c>
      <c r="BW63" s="37" t="str">
        <f t="shared" si="205"/>
        <v/>
      </c>
      <c r="BX63" s="38" t="e">
        <f t="shared" si="9"/>
        <v>#VALUE!</v>
      </c>
      <c r="BY63" s="40" t="str">
        <f t="shared" ref="BY63:CE63" si="206">IF(M63="x","1","")</f>
        <v/>
      </c>
      <c r="BZ63" s="40" t="str">
        <f t="shared" si="206"/>
        <v/>
      </c>
      <c r="CA63" s="40" t="str">
        <f t="shared" ca="1" si="206"/>
        <v>1</v>
      </c>
      <c r="CB63" s="40" t="str">
        <f t="shared" si="206"/>
        <v/>
      </c>
      <c r="CC63" s="40" t="str">
        <f t="shared" ca="1" si="206"/>
        <v>1</v>
      </c>
      <c r="CD63" s="40" t="str">
        <f t="shared" ca="1" si="206"/>
        <v>1</v>
      </c>
      <c r="CE63" s="40" t="str">
        <f t="shared" ca="1" si="206"/>
        <v>1</v>
      </c>
      <c r="CF63" s="40">
        <v>0.5</v>
      </c>
      <c r="CG63" s="40" t="str">
        <f t="shared" ref="CG63:CH63" si="207">IF(U63="x","1","")</f>
        <v/>
      </c>
      <c r="CH63" s="40" t="str">
        <f t="shared" si="207"/>
        <v/>
      </c>
      <c r="CI63" s="40"/>
      <c r="CJ63" s="40"/>
      <c r="CK63" s="40"/>
      <c r="CL63" s="40"/>
      <c r="CM63" s="40"/>
    </row>
    <row r="64" spans="1:91" ht="17.25" customHeight="1" x14ac:dyDescent="0.2">
      <c r="A64" s="62" t="str">
        <f ca="1">IFERROR(__xludf.DUMMYFUNCTION("""COMPUTED_VALUE"""),"P811")</f>
        <v>P811</v>
      </c>
      <c r="B64" s="24" t="str">
        <f ca="1">IFERROR(__xludf.DUMMYFUNCTION("""COMPUTED_VALUE"""),"Lucimar José da Costa")</f>
        <v>Lucimar José da Costa</v>
      </c>
      <c r="C64" s="23" t="s">
        <v>91</v>
      </c>
      <c r="D64" s="24">
        <f ca="1">IFERROR(__xludf.DUMMYFUNCTION("""COMPUTED_VALUE"""),45771)</f>
        <v>45771</v>
      </c>
      <c r="E64" s="23" t="str">
        <f t="shared" ca="1" si="180"/>
        <v>abril</v>
      </c>
      <c r="F64" s="63">
        <f ca="1">IFERROR(__xludf.DUMMYFUNCTION("""COMPUTED_VALUE"""),12)</f>
        <v>12</v>
      </c>
      <c r="G64" s="23">
        <f ca="1">IFERROR(__xludf.DUMMYFUNCTION("""COMPUTED_VALUE"""),570)</f>
        <v>570</v>
      </c>
      <c r="H64" s="47">
        <f t="shared" ca="1" si="100"/>
        <v>6.84</v>
      </c>
      <c r="I64" s="50">
        <f t="shared" ca="1" si="101"/>
        <v>300</v>
      </c>
      <c r="J64" s="64">
        <f ca="1">IFERROR(__xludf.DUMMYFUNCTION("""COMPUTED_VALUE"""),88.6666666666666)</f>
        <v>88.6666666666666</v>
      </c>
      <c r="K64" s="27" t="b">
        <v>0</v>
      </c>
      <c r="L64" s="28">
        <f t="shared" ca="1" si="3"/>
        <v>265.99999999999983</v>
      </c>
      <c r="M64" s="59"/>
      <c r="N64" s="59"/>
      <c r="O64" s="59" t="str">
        <f ca="1">IFERROR(__xludf.DUMMYFUNCTION("""COMPUTED_VALUE"""),"x")</f>
        <v>x</v>
      </c>
      <c r="P64" s="59"/>
      <c r="Q64" s="59"/>
      <c r="R64" s="59"/>
      <c r="S64" s="59" t="str">
        <f ca="1">IFERROR(__xludf.DUMMYFUNCTION("""COMPUTED_VALUE"""),"x")</f>
        <v>x</v>
      </c>
      <c r="T64" s="59" t="str">
        <f ca="1">IFERROR(__xludf.DUMMYFUNCTION("""COMPUTED_VALUE"""),"x")</f>
        <v>x</v>
      </c>
      <c r="U64" s="59"/>
      <c r="V64" s="59"/>
      <c r="W64" s="23"/>
      <c r="X64" s="30"/>
      <c r="Y64" s="30"/>
      <c r="Z64" s="23" t="s">
        <v>91</v>
      </c>
      <c r="AA64" s="23" t="s">
        <v>91</v>
      </c>
      <c r="AB64" s="30">
        <f t="shared" ca="1" si="4"/>
        <v>3</v>
      </c>
      <c r="AC64" s="31" t="e">
        <f t="shared" ref="AC64:AQ64" si="208">IF(M64="x",M$1000*1,"")*BY64</f>
        <v>#VALUE!</v>
      </c>
      <c r="AD64" s="31" t="e">
        <f t="shared" si="208"/>
        <v>#VALUE!</v>
      </c>
      <c r="AE64" s="31">
        <f t="shared" ca="1" si="208"/>
        <v>0.5</v>
      </c>
      <c r="AF64" s="31" t="e">
        <f t="shared" si="208"/>
        <v>#VALUE!</v>
      </c>
      <c r="AG64" s="31" t="e">
        <f t="shared" si="208"/>
        <v>#VALUE!</v>
      </c>
      <c r="AH64" s="31" t="e">
        <f t="shared" si="208"/>
        <v>#VALUE!</v>
      </c>
      <c r="AI64" s="31">
        <f t="shared" ca="1" si="208"/>
        <v>1.1000000000000001</v>
      </c>
      <c r="AJ64" s="31">
        <f t="shared" ca="1" si="208"/>
        <v>1</v>
      </c>
      <c r="AK64" s="31" t="e">
        <f t="shared" si="208"/>
        <v>#VALUE!</v>
      </c>
      <c r="AL64" s="31" t="e">
        <f t="shared" si="208"/>
        <v>#VALUE!</v>
      </c>
      <c r="AM64" s="31" t="e">
        <f t="shared" si="208"/>
        <v>#VALUE!</v>
      </c>
      <c r="AN64" s="31" t="e">
        <f t="shared" si="208"/>
        <v>#VALUE!</v>
      </c>
      <c r="AO64" s="31" t="e">
        <f t="shared" si="208"/>
        <v>#VALUE!</v>
      </c>
      <c r="AP64" s="31">
        <f t="shared" si="208"/>
        <v>0</v>
      </c>
      <c r="AQ64" s="31">
        <f t="shared" si="208"/>
        <v>0</v>
      </c>
      <c r="AR64" s="23" t="e">
        <f t="shared" si="6"/>
        <v>#VALUE!</v>
      </c>
      <c r="AS64" s="65" t="str">
        <f t="shared" ca="1" si="7"/>
        <v/>
      </c>
      <c r="AT64" s="35">
        <f ca="1">IFERROR(__xludf.DUMMYFUNCTION("""COMPUTED_VALUE"""),10)</f>
        <v>10</v>
      </c>
      <c r="AU64" s="35" t="str">
        <f ca="1">IFERROR(__xludf.DUMMYFUNCTION("""COMPUTED_VALUE"""),"")</f>
        <v/>
      </c>
      <c r="AV64" s="35">
        <f ca="1">IFERROR(__xludf.DUMMYFUNCTION("""COMPUTED_VALUE"""),10)</f>
        <v>10</v>
      </c>
      <c r="AW64" s="35">
        <f ca="1">IFERROR(__xludf.DUMMYFUNCTION("""COMPUTED_VALUE"""),10)</f>
        <v>10</v>
      </c>
      <c r="AX64" s="35" t="str">
        <f ca="1">IFERROR(__xludf.DUMMYFUNCTION("""COMPUTED_VALUE"""),"")</f>
        <v/>
      </c>
      <c r="AY64" s="35" t="str">
        <f ca="1">IFERROR(__xludf.DUMMYFUNCTION("""COMPUTED_VALUE"""),"")</f>
        <v/>
      </c>
      <c r="AZ64" s="35">
        <f ca="1">IFERROR(__xludf.DUMMYFUNCTION("""COMPUTED_VALUE"""),10)</f>
        <v>10</v>
      </c>
      <c r="BA64" s="35">
        <f ca="1">IFERROR(__xludf.DUMMYFUNCTION("""COMPUTED_VALUE"""),10)</f>
        <v>10</v>
      </c>
      <c r="BB64" s="35" t="str">
        <f ca="1">IFERROR(__xludf.DUMMYFUNCTION("""COMPUTED_VALUE"""),"")</f>
        <v/>
      </c>
      <c r="BC64" s="35" t="str">
        <f ca="1">IFERROR(__xludf.DUMMYFUNCTION("""COMPUTED_VALUE"""),"")</f>
        <v/>
      </c>
      <c r="BD64" s="35" t="str">
        <f ca="1">IFERROR(__xludf.DUMMYFUNCTION("""COMPUTED_VALUE"""),"")</f>
        <v/>
      </c>
      <c r="BE64" s="35"/>
      <c r="BF64" s="43" t="str">
        <f ca="1">IFERROR(__xludf.DUMMYFUNCTION("""COMPUTED_VALUE"""),"")</f>
        <v/>
      </c>
      <c r="BG64" s="35">
        <f ca="1">IFERROR(__xludf.DUMMYFUNCTION("""COMPUTED_VALUE"""),10)</f>
        <v>10</v>
      </c>
      <c r="BH64" s="35">
        <f ca="1">IFERROR(__xludf.DUMMYFUNCTION("""COMPUTED_VALUE"""),10)</f>
        <v>10</v>
      </c>
      <c r="BI64" s="53" t="e">
        <f t="shared" si="143"/>
        <v>#VALUE!</v>
      </c>
      <c r="BJ64" s="50" t="e">
        <f t="shared" ref="BJ64:BW64" si="209">IF(AD64=0,"",AD64*$AS64*(AU64/10))</f>
        <v>#VALUE!</v>
      </c>
      <c r="BK64" s="50" t="e">
        <f t="shared" ca="1" si="209"/>
        <v>#VALUE!</v>
      </c>
      <c r="BL64" s="50" t="e">
        <f t="shared" si="209"/>
        <v>#VALUE!</v>
      </c>
      <c r="BM64" s="50" t="e">
        <f t="shared" si="209"/>
        <v>#VALUE!</v>
      </c>
      <c r="BN64" s="50" t="e">
        <f t="shared" si="209"/>
        <v>#VALUE!</v>
      </c>
      <c r="BO64" s="50" t="e">
        <f t="shared" ca="1" si="209"/>
        <v>#VALUE!</v>
      </c>
      <c r="BP64" s="50" t="e">
        <f t="shared" ca="1" si="209"/>
        <v>#VALUE!</v>
      </c>
      <c r="BQ64" s="37" t="e">
        <f t="shared" si="209"/>
        <v>#VALUE!</v>
      </c>
      <c r="BR64" s="37" t="e">
        <f t="shared" si="209"/>
        <v>#VALUE!</v>
      </c>
      <c r="BS64" s="37" t="e">
        <f t="shared" si="209"/>
        <v>#VALUE!</v>
      </c>
      <c r="BT64" s="37" t="e">
        <f t="shared" si="209"/>
        <v>#VALUE!</v>
      </c>
      <c r="BU64" s="37" t="e">
        <f t="shared" si="209"/>
        <v>#VALUE!</v>
      </c>
      <c r="BV64" s="37" t="str">
        <f t="shared" si="209"/>
        <v/>
      </c>
      <c r="BW64" s="37" t="str">
        <f t="shared" si="209"/>
        <v/>
      </c>
      <c r="BX64" s="38" t="e">
        <f t="shared" si="9"/>
        <v>#VALUE!</v>
      </c>
      <c r="BY64" s="40" t="str">
        <f t="shared" ref="BY64:BY69" si="210">IF(M64="x","1","")</f>
        <v/>
      </c>
      <c r="BZ64" s="40">
        <v>0.5</v>
      </c>
      <c r="CA64" s="40">
        <v>0.5</v>
      </c>
      <c r="CB64" s="40" t="str">
        <f t="shared" ref="CB64:CC64" si="211">IF(P64="x","1","")</f>
        <v/>
      </c>
      <c r="CC64" s="40" t="str">
        <f t="shared" si="211"/>
        <v/>
      </c>
      <c r="CD64" s="40">
        <v>0.5</v>
      </c>
      <c r="CE64" s="40" t="str">
        <f t="shared" ref="CE64:CH64" ca="1" si="212">IF(S64="x","1","")</f>
        <v>1</v>
      </c>
      <c r="CF64" s="40" t="str">
        <f t="shared" ca="1" si="212"/>
        <v>1</v>
      </c>
      <c r="CG64" s="40" t="str">
        <f t="shared" si="212"/>
        <v/>
      </c>
      <c r="CH64" s="40" t="str">
        <f t="shared" si="212"/>
        <v/>
      </c>
      <c r="CI64" s="40"/>
      <c r="CJ64" s="40"/>
      <c r="CK64" s="40"/>
      <c r="CL64" s="40"/>
      <c r="CM64" s="40"/>
    </row>
    <row r="65" spans="1:91" ht="17.25" customHeight="1" x14ac:dyDescent="0.2">
      <c r="A65" s="62" t="str">
        <f ca="1">IFERROR(__xludf.DUMMYFUNCTION("""COMPUTED_VALUE"""),"P394 ")</f>
        <v xml:space="preserve">P394 </v>
      </c>
      <c r="B65" s="24" t="str">
        <f ca="1">IFERROR(__xludf.DUMMYFUNCTION("""COMPUTED_VALUE"""),"Romeu José (Ampliação)")</f>
        <v>Romeu José (Ampliação)</v>
      </c>
      <c r="C65" s="23" t="s">
        <v>91</v>
      </c>
      <c r="D65" s="24">
        <f ca="1">IFERROR(__xludf.DUMMYFUNCTION("""COMPUTED_VALUE"""),45770)</f>
        <v>45770</v>
      </c>
      <c r="E65" s="23" t="s">
        <v>96</v>
      </c>
      <c r="F65" s="63">
        <f ca="1">IFERROR(__xludf.DUMMYFUNCTION("""COMPUTED_VALUE"""),20)</f>
        <v>20</v>
      </c>
      <c r="G65" s="23">
        <f ca="1">IFERROR(__xludf.DUMMYFUNCTION("""COMPUTED_VALUE"""),550)</f>
        <v>550</v>
      </c>
      <c r="H65" s="47">
        <f t="shared" ca="1" si="100"/>
        <v>11</v>
      </c>
      <c r="I65" s="50">
        <f t="shared" ca="1" si="101"/>
        <v>500</v>
      </c>
      <c r="J65" s="64">
        <f ca="1">IFERROR(__xludf.DUMMYFUNCTION("""COMPUTED_VALUE"""),91.6666666666666)</f>
        <v>91.6666666666666</v>
      </c>
      <c r="K65" s="27" t="b">
        <v>0</v>
      </c>
      <c r="L65" s="28">
        <f t="shared" ca="1" si="3"/>
        <v>458.33333333333297</v>
      </c>
      <c r="M65" s="59"/>
      <c r="N65" s="59"/>
      <c r="O65" s="59" t="str">
        <f ca="1">IFERROR(__xludf.DUMMYFUNCTION("""COMPUTED_VALUE"""),"x")</f>
        <v>x</v>
      </c>
      <c r="P65" s="59"/>
      <c r="Q65" s="59"/>
      <c r="R65" s="59"/>
      <c r="S65" s="59" t="str">
        <f ca="1">IFERROR(__xludf.DUMMYFUNCTION("""COMPUTED_VALUE"""),"x")</f>
        <v>x</v>
      </c>
      <c r="T65" s="59" t="str">
        <f ca="1">IFERROR(__xludf.DUMMYFUNCTION("""COMPUTED_VALUE"""),"x")</f>
        <v>x</v>
      </c>
      <c r="U65" s="59"/>
      <c r="V65" s="59"/>
      <c r="W65" s="23"/>
      <c r="X65" s="30"/>
      <c r="Y65" s="30"/>
      <c r="Z65" s="23" t="s">
        <v>91</v>
      </c>
      <c r="AA65" s="23" t="s">
        <v>91</v>
      </c>
      <c r="AB65" s="30">
        <f t="shared" ca="1" si="4"/>
        <v>3</v>
      </c>
      <c r="AC65" s="31" t="e">
        <f t="shared" ref="AC65:AQ65" si="213">IF(M65="x",M$1000*1,"")*BY65</f>
        <v>#VALUE!</v>
      </c>
      <c r="AD65" s="31" t="e">
        <f t="shared" si="213"/>
        <v>#VALUE!</v>
      </c>
      <c r="AE65" s="31">
        <f t="shared" ca="1" si="213"/>
        <v>1</v>
      </c>
      <c r="AF65" s="31" t="e">
        <f t="shared" si="213"/>
        <v>#VALUE!</v>
      </c>
      <c r="AG65" s="31" t="e">
        <f t="shared" si="213"/>
        <v>#VALUE!</v>
      </c>
      <c r="AH65" s="31" t="e">
        <f t="shared" si="213"/>
        <v>#VALUE!</v>
      </c>
      <c r="AI65" s="31">
        <f t="shared" ca="1" si="213"/>
        <v>1.1000000000000001</v>
      </c>
      <c r="AJ65" s="31">
        <f t="shared" ca="1" si="213"/>
        <v>1</v>
      </c>
      <c r="AK65" s="31" t="e">
        <f t="shared" si="213"/>
        <v>#VALUE!</v>
      </c>
      <c r="AL65" s="31" t="e">
        <f t="shared" si="213"/>
        <v>#VALUE!</v>
      </c>
      <c r="AM65" s="31" t="e">
        <f t="shared" si="213"/>
        <v>#VALUE!</v>
      </c>
      <c r="AN65" s="31" t="e">
        <f t="shared" si="213"/>
        <v>#VALUE!</v>
      </c>
      <c r="AO65" s="31" t="e">
        <f t="shared" si="213"/>
        <v>#VALUE!</v>
      </c>
      <c r="AP65" s="31">
        <f t="shared" si="213"/>
        <v>0</v>
      </c>
      <c r="AQ65" s="31">
        <f t="shared" si="213"/>
        <v>0</v>
      </c>
      <c r="AR65" s="23" t="e">
        <f t="shared" si="6"/>
        <v>#VALUE!</v>
      </c>
      <c r="AS65" s="65" t="str">
        <f t="shared" ca="1" si="7"/>
        <v/>
      </c>
      <c r="AT65" s="35">
        <f ca="1">IFERROR(__xludf.DUMMYFUNCTION("""COMPUTED_VALUE"""),10)</f>
        <v>10</v>
      </c>
      <c r="AU65" s="35" t="str">
        <f ca="1">IFERROR(__xludf.DUMMYFUNCTION("""COMPUTED_VALUE"""),"")</f>
        <v/>
      </c>
      <c r="AV65" s="35">
        <f ca="1">IFERROR(__xludf.DUMMYFUNCTION("""COMPUTED_VALUE"""),10)</f>
        <v>10</v>
      </c>
      <c r="AW65" s="35">
        <f ca="1">IFERROR(__xludf.DUMMYFUNCTION("""COMPUTED_VALUE"""),10)</f>
        <v>10</v>
      </c>
      <c r="AX65" s="35" t="str">
        <f ca="1">IFERROR(__xludf.DUMMYFUNCTION("""COMPUTED_VALUE"""),"")</f>
        <v/>
      </c>
      <c r="AY65" s="35" t="str">
        <f ca="1">IFERROR(__xludf.DUMMYFUNCTION("""COMPUTED_VALUE"""),"")</f>
        <v/>
      </c>
      <c r="AZ65" s="35">
        <f ca="1">IFERROR(__xludf.DUMMYFUNCTION("""COMPUTED_VALUE"""),10)</f>
        <v>10</v>
      </c>
      <c r="BA65" s="35">
        <f ca="1">IFERROR(__xludf.DUMMYFUNCTION("""COMPUTED_VALUE"""),10)</f>
        <v>10</v>
      </c>
      <c r="BB65" s="35" t="str">
        <f ca="1">IFERROR(__xludf.DUMMYFUNCTION("""COMPUTED_VALUE"""),"")</f>
        <v/>
      </c>
      <c r="BC65" s="35" t="str">
        <f ca="1">IFERROR(__xludf.DUMMYFUNCTION("""COMPUTED_VALUE"""),"")</f>
        <v/>
      </c>
      <c r="BD65" s="35" t="str">
        <f ca="1">IFERROR(__xludf.DUMMYFUNCTION("""COMPUTED_VALUE"""),"")</f>
        <v/>
      </c>
      <c r="BE65" s="35"/>
      <c r="BF65" s="43" t="str">
        <f ca="1">IFERROR(__xludf.DUMMYFUNCTION("""COMPUTED_VALUE"""),"")</f>
        <v/>
      </c>
      <c r="BG65" s="35">
        <f ca="1">IFERROR(__xludf.DUMMYFUNCTION("""COMPUTED_VALUE"""),10)</f>
        <v>10</v>
      </c>
      <c r="BH65" s="35">
        <f ca="1">IFERROR(__xludf.DUMMYFUNCTION("""COMPUTED_VALUE"""),10)</f>
        <v>10</v>
      </c>
      <c r="BI65" s="53" t="e">
        <f t="shared" si="143"/>
        <v>#VALUE!</v>
      </c>
      <c r="BJ65" s="50" t="e">
        <f t="shared" ref="BJ65:BW65" si="214">IF(AD65=0,"",AD65*$AS65*(AU65/10))</f>
        <v>#VALUE!</v>
      </c>
      <c r="BK65" s="50" t="e">
        <f t="shared" ca="1" si="214"/>
        <v>#VALUE!</v>
      </c>
      <c r="BL65" s="50" t="e">
        <f t="shared" si="214"/>
        <v>#VALUE!</v>
      </c>
      <c r="BM65" s="50" t="e">
        <f t="shared" si="214"/>
        <v>#VALUE!</v>
      </c>
      <c r="BN65" s="50" t="e">
        <f t="shared" si="214"/>
        <v>#VALUE!</v>
      </c>
      <c r="BO65" s="50" t="e">
        <f t="shared" ca="1" si="214"/>
        <v>#VALUE!</v>
      </c>
      <c r="BP65" s="50" t="e">
        <f t="shared" ca="1" si="214"/>
        <v>#VALUE!</v>
      </c>
      <c r="BQ65" s="37" t="e">
        <f t="shared" si="214"/>
        <v>#VALUE!</v>
      </c>
      <c r="BR65" s="37" t="e">
        <f t="shared" si="214"/>
        <v>#VALUE!</v>
      </c>
      <c r="BS65" s="37" t="e">
        <f t="shared" si="214"/>
        <v>#VALUE!</v>
      </c>
      <c r="BT65" s="37" t="e">
        <f t="shared" si="214"/>
        <v>#VALUE!</v>
      </c>
      <c r="BU65" s="37" t="e">
        <f t="shared" si="214"/>
        <v>#VALUE!</v>
      </c>
      <c r="BV65" s="37" t="str">
        <f t="shared" si="214"/>
        <v/>
      </c>
      <c r="BW65" s="37" t="str">
        <f t="shared" si="214"/>
        <v/>
      </c>
      <c r="BX65" s="38" t="e">
        <f t="shared" si="9"/>
        <v>#VALUE!</v>
      </c>
      <c r="BY65" s="40" t="str">
        <f t="shared" si="210"/>
        <v/>
      </c>
      <c r="BZ65" s="40" t="str">
        <f t="shared" ref="BZ65:CH65" si="215">IF(N65="x","1","")</f>
        <v/>
      </c>
      <c r="CA65" s="40" t="str">
        <f t="shared" ca="1" si="215"/>
        <v>1</v>
      </c>
      <c r="CB65" s="40" t="str">
        <f t="shared" si="215"/>
        <v/>
      </c>
      <c r="CC65" s="40" t="str">
        <f t="shared" si="215"/>
        <v/>
      </c>
      <c r="CD65" s="40" t="str">
        <f t="shared" si="215"/>
        <v/>
      </c>
      <c r="CE65" s="40" t="str">
        <f t="shared" ca="1" si="215"/>
        <v>1</v>
      </c>
      <c r="CF65" s="40" t="str">
        <f t="shared" ca="1" si="215"/>
        <v>1</v>
      </c>
      <c r="CG65" s="40" t="str">
        <f t="shared" si="215"/>
        <v/>
      </c>
      <c r="CH65" s="40" t="str">
        <f t="shared" si="215"/>
        <v/>
      </c>
      <c r="CI65" s="40"/>
      <c r="CJ65" s="40"/>
      <c r="CK65" s="40"/>
      <c r="CL65" s="40"/>
      <c r="CM65" s="40"/>
    </row>
    <row r="66" spans="1:91" ht="17.25" customHeight="1" x14ac:dyDescent="0.2">
      <c r="A66" s="62" t="str">
        <f ca="1">IFERROR(__xludf.DUMMYFUNCTION("""COMPUTED_VALUE"""),"P322 ")</f>
        <v xml:space="preserve">P322 </v>
      </c>
      <c r="B66" s="24" t="str">
        <f ca="1">IFERROR(__xludf.DUMMYFUNCTION("""COMPUTED_VALUE"""),"Ronalt Marques (Ampliação)")</f>
        <v>Ronalt Marques (Ampliação)</v>
      </c>
      <c r="C66" s="23" t="s">
        <v>91</v>
      </c>
      <c r="D66" s="24">
        <f ca="1">IFERROR(__xludf.DUMMYFUNCTION("""COMPUTED_VALUE"""),45765)</f>
        <v>45765</v>
      </c>
      <c r="E66" s="23" t="s">
        <v>96</v>
      </c>
      <c r="F66" s="63">
        <f ca="1">IFERROR(__xludf.DUMMYFUNCTION("""COMPUTED_VALUE"""),30)</f>
        <v>30</v>
      </c>
      <c r="G66" s="23">
        <f ca="1">IFERROR(__xludf.DUMMYFUNCTION("""COMPUTED_VALUE"""),560)</f>
        <v>560</v>
      </c>
      <c r="H66" s="47">
        <f t="shared" ca="1" si="100"/>
        <v>16.8</v>
      </c>
      <c r="I66" s="50">
        <f t="shared" ca="1" si="101"/>
        <v>500</v>
      </c>
      <c r="J66" s="64">
        <f ca="1">IFERROR(__xludf.DUMMYFUNCTION("""COMPUTED_VALUE"""),86.6666666666666)</f>
        <v>86.6666666666666</v>
      </c>
      <c r="K66" s="27" t="b">
        <v>0</v>
      </c>
      <c r="L66" s="28">
        <f t="shared" ca="1" si="3"/>
        <v>433.33333333333303</v>
      </c>
      <c r="M66" s="59"/>
      <c r="N66" s="59"/>
      <c r="O66" s="59"/>
      <c r="P66" s="59"/>
      <c r="Q66" s="59" t="str">
        <f ca="1">IFERROR(__xludf.DUMMYFUNCTION("""COMPUTED_VALUE"""),"x")</f>
        <v>x</v>
      </c>
      <c r="R66" s="59" t="str">
        <f ca="1">IFERROR(__xludf.DUMMYFUNCTION("""COMPUTED_VALUE"""),"x")</f>
        <v>x</v>
      </c>
      <c r="S66" s="59" t="str">
        <f ca="1">IFERROR(__xludf.DUMMYFUNCTION("""COMPUTED_VALUE"""),"x")</f>
        <v>x</v>
      </c>
      <c r="T66" s="59"/>
      <c r="U66" s="59"/>
      <c r="V66" s="59" t="str">
        <f ca="1">IFERROR(__xludf.DUMMYFUNCTION("""COMPUTED_VALUE"""),"x")</f>
        <v>x</v>
      </c>
      <c r="W66" s="23"/>
      <c r="X66" s="30"/>
      <c r="Y66" s="30"/>
      <c r="Z66" s="23" t="s">
        <v>91</v>
      </c>
      <c r="AA66" s="23" t="s">
        <v>91</v>
      </c>
      <c r="AB66" s="30">
        <f t="shared" ca="1" si="4"/>
        <v>4</v>
      </c>
      <c r="AC66" s="31" t="e">
        <f t="shared" ref="AC66:AQ66" si="216">IF(M66="x",M$1000*1,"")*BY66</f>
        <v>#VALUE!</v>
      </c>
      <c r="AD66" s="31" t="e">
        <f t="shared" si="216"/>
        <v>#VALUE!</v>
      </c>
      <c r="AE66" s="31" t="e">
        <f t="shared" si="216"/>
        <v>#VALUE!</v>
      </c>
      <c r="AF66" s="31" t="e">
        <f t="shared" si="216"/>
        <v>#VALUE!</v>
      </c>
      <c r="AG66" s="31">
        <f t="shared" ca="1" si="216"/>
        <v>1</v>
      </c>
      <c r="AH66" s="31">
        <f t="shared" ca="1" si="216"/>
        <v>1</v>
      </c>
      <c r="AI66" s="31">
        <f t="shared" ca="1" si="216"/>
        <v>1.1000000000000001</v>
      </c>
      <c r="AJ66" s="31" t="e">
        <f t="shared" si="216"/>
        <v>#VALUE!</v>
      </c>
      <c r="AK66" s="31" t="e">
        <f t="shared" si="216"/>
        <v>#VALUE!</v>
      </c>
      <c r="AL66" s="31">
        <f t="shared" ca="1" si="216"/>
        <v>1</v>
      </c>
      <c r="AM66" s="31" t="e">
        <f t="shared" si="216"/>
        <v>#VALUE!</v>
      </c>
      <c r="AN66" s="31" t="e">
        <f t="shared" si="216"/>
        <v>#VALUE!</v>
      </c>
      <c r="AO66" s="31" t="e">
        <f t="shared" si="216"/>
        <v>#VALUE!</v>
      </c>
      <c r="AP66" s="31">
        <f t="shared" si="216"/>
        <v>0</v>
      </c>
      <c r="AQ66" s="31">
        <f t="shared" si="216"/>
        <v>0</v>
      </c>
      <c r="AR66" s="23" t="e">
        <f t="shared" si="6"/>
        <v>#VALUE!</v>
      </c>
      <c r="AS66" s="65" t="str">
        <f t="shared" ca="1" si="7"/>
        <v/>
      </c>
      <c r="AT66" s="35" t="str">
        <f ca="1">IFERROR(__xludf.DUMMYFUNCTION("""COMPUTED_VALUE"""),"")</f>
        <v/>
      </c>
      <c r="AU66" s="35" t="str">
        <f ca="1">IFERROR(__xludf.DUMMYFUNCTION("""COMPUTED_VALUE"""),"")</f>
        <v/>
      </c>
      <c r="AV66" s="35" t="str">
        <f ca="1">IFERROR(__xludf.DUMMYFUNCTION("""COMPUTED_VALUE"""),"")</f>
        <v/>
      </c>
      <c r="AW66" s="35" t="str">
        <f ca="1">IFERROR(__xludf.DUMMYFUNCTION("""COMPUTED_VALUE"""),"")</f>
        <v/>
      </c>
      <c r="AX66" s="35">
        <f ca="1">IFERROR(__xludf.DUMMYFUNCTION("""COMPUTED_VALUE"""),10)</f>
        <v>10</v>
      </c>
      <c r="AY66" s="35">
        <f ca="1">IFERROR(__xludf.DUMMYFUNCTION("""COMPUTED_VALUE"""),8)</f>
        <v>8</v>
      </c>
      <c r="AZ66" s="35">
        <f ca="1">IFERROR(__xludf.DUMMYFUNCTION("""COMPUTED_VALUE"""),10)</f>
        <v>10</v>
      </c>
      <c r="BA66" s="35" t="str">
        <f ca="1">IFERROR(__xludf.DUMMYFUNCTION("""COMPUTED_VALUE"""),"")</f>
        <v/>
      </c>
      <c r="BB66" s="35" t="str">
        <f ca="1">IFERROR(__xludf.DUMMYFUNCTION("""COMPUTED_VALUE"""),"")</f>
        <v/>
      </c>
      <c r="BC66" s="35">
        <f ca="1">IFERROR(__xludf.DUMMYFUNCTION("""COMPUTED_VALUE"""),10)</f>
        <v>10</v>
      </c>
      <c r="BD66" s="35" t="str">
        <f ca="1">IFERROR(__xludf.DUMMYFUNCTION("""COMPUTED_VALUE"""),"")</f>
        <v/>
      </c>
      <c r="BE66" s="35"/>
      <c r="BF66" s="43" t="str">
        <f ca="1">IFERROR(__xludf.DUMMYFUNCTION("""COMPUTED_VALUE"""),"")</f>
        <v/>
      </c>
      <c r="BG66" s="35">
        <f ca="1">IFERROR(__xludf.DUMMYFUNCTION("""COMPUTED_VALUE"""),10)</f>
        <v>10</v>
      </c>
      <c r="BH66" s="35">
        <f ca="1">IFERROR(__xludf.DUMMYFUNCTION("""COMPUTED_VALUE"""),10)</f>
        <v>10</v>
      </c>
      <c r="BI66" s="53" t="e">
        <f t="shared" si="143"/>
        <v>#VALUE!</v>
      </c>
      <c r="BJ66" s="50" t="e">
        <f t="shared" ref="BJ66:BW66" si="217">IF(AD66=0,"",AD66*$AS66*(AU66/10))</f>
        <v>#VALUE!</v>
      </c>
      <c r="BK66" s="50" t="e">
        <f t="shared" si="217"/>
        <v>#VALUE!</v>
      </c>
      <c r="BL66" s="50" t="e">
        <f t="shared" si="217"/>
        <v>#VALUE!</v>
      </c>
      <c r="BM66" s="50" t="e">
        <f t="shared" ca="1" si="217"/>
        <v>#VALUE!</v>
      </c>
      <c r="BN66" s="50" t="e">
        <f t="shared" ca="1" si="217"/>
        <v>#VALUE!</v>
      </c>
      <c r="BO66" s="50" t="e">
        <f t="shared" ca="1" si="217"/>
        <v>#VALUE!</v>
      </c>
      <c r="BP66" s="50" t="e">
        <f t="shared" si="217"/>
        <v>#VALUE!</v>
      </c>
      <c r="BQ66" s="37" t="e">
        <f t="shared" si="217"/>
        <v>#VALUE!</v>
      </c>
      <c r="BR66" s="37" t="e">
        <f t="shared" ca="1" si="217"/>
        <v>#VALUE!</v>
      </c>
      <c r="BS66" s="37" t="e">
        <f t="shared" si="217"/>
        <v>#VALUE!</v>
      </c>
      <c r="BT66" s="37" t="e">
        <f t="shared" si="217"/>
        <v>#VALUE!</v>
      </c>
      <c r="BU66" s="37" t="e">
        <f t="shared" si="217"/>
        <v>#VALUE!</v>
      </c>
      <c r="BV66" s="37" t="str">
        <f t="shared" si="217"/>
        <v/>
      </c>
      <c r="BW66" s="37" t="str">
        <f t="shared" si="217"/>
        <v/>
      </c>
      <c r="BX66" s="38" t="e">
        <f t="shared" si="9"/>
        <v>#VALUE!</v>
      </c>
      <c r="BY66" s="40" t="str">
        <f t="shared" si="210"/>
        <v/>
      </c>
      <c r="BZ66" s="40" t="str">
        <f t="shared" ref="BZ66:CH66" si="218">IF(N66="x","1","")</f>
        <v/>
      </c>
      <c r="CA66" s="40" t="str">
        <f t="shared" si="218"/>
        <v/>
      </c>
      <c r="CB66" s="40" t="str">
        <f t="shared" si="218"/>
        <v/>
      </c>
      <c r="CC66" s="40" t="str">
        <f t="shared" ca="1" si="218"/>
        <v>1</v>
      </c>
      <c r="CD66" s="40" t="str">
        <f t="shared" ca="1" si="218"/>
        <v>1</v>
      </c>
      <c r="CE66" s="40" t="str">
        <f t="shared" ca="1" si="218"/>
        <v>1</v>
      </c>
      <c r="CF66" s="40" t="str">
        <f t="shared" si="218"/>
        <v/>
      </c>
      <c r="CG66" s="40" t="str">
        <f t="shared" si="218"/>
        <v/>
      </c>
      <c r="CH66" s="40" t="str">
        <f t="shared" ca="1" si="218"/>
        <v>1</v>
      </c>
      <c r="CI66" s="40"/>
      <c r="CJ66" s="40"/>
      <c r="CK66" s="40"/>
      <c r="CL66" s="40"/>
      <c r="CM66" s="40"/>
    </row>
    <row r="67" spans="1:91" ht="17.25" customHeight="1" x14ac:dyDescent="0.2">
      <c r="A67" s="62" t="str">
        <f ca="1">IFERROR(__xludf.DUMMYFUNCTION("""COMPUTED_VALUE"""),"P805")</f>
        <v>P805</v>
      </c>
      <c r="B67" s="24" t="str">
        <f ca="1">IFERROR(__xludf.DUMMYFUNCTION("""COMPUTED_VALUE"""),"Agostinho Alkimin")</f>
        <v>Agostinho Alkimin</v>
      </c>
      <c r="C67" s="23" t="s">
        <v>91</v>
      </c>
      <c r="D67" s="24">
        <f ca="1">IFERROR(__xludf.DUMMYFUNCTION("""COMPUTED_VALUE"""),45773)</f>
        <v>45773</v>
      </c>
      <c r="E67" s="23" t="str">
        <f ca="1">IF(ISBLANK(D67),"",TEXT(D67,"MMMM"))</f>
        <v>abril</v>
      </c>
      <c r="F67" s="63">
        <f ca="1">IFERROR(__xludf.DUMMYFUNCTION("""COMPUTED_VALUE"""),10)</f>
        <v>10</v>
      </c>
      <c r="G67" s="23">
        <f ca="1">IFERROR(__xludf.DUMMYFUNCTION("""COMPUTED_VALUE"""),570)</f>
        <v>570</v>
      </c>
      <c r="H67" s="47">
        <f t="shared" ca="1" si="100"/>
        <v>5.7</v>
      </c>
      <c r="I67" s="50">
        <f t="shared" ca="1" si="101"/>
        <v>300</v>
      </c>
      <c r="J67" s="64">
        <f ca="1">IFERROR(__xludf.DUMMYFUNCTION("""COMPUTED_VALUE"""),94.3827160493827)</f>
        <v>94.382716049382694</v>
      </c>
      <c r="K67" s="27" t="b">
        <v>0</v>
      </c>
      <c r="L67" s="28">
        <f t="shared" ca="1" si="3"/>
        <v>283.1481481481481</v>
      </c>
      <c r="M67" s="59"/>
      <c r="N67" s="59"/>
      <c r="O67" s="59" t="str">
        <f ca="1">IFERROR(__xludf.DUMMYFUNCTION("""COMPUTED_VALUE"""),"x")</f>
        <v>x</v>
      </c>
      <c r="P67" s="59"/>
      <c r="Q67" s="59" t="str">
        <f ca="1">IFERROR(__xludf.DUMMYFUNCTION("""COMPUTED_VALUE"""),"x")</f>
        <v>x</v>
      </c>
      <c r="R67" s="59" t="str">
        <f ca="1">IFERROR(__xludf.DUMMYFUNCTION("""COMPUTED_VALUE"""),"x")</f>
        <v>x</v>
      </c>
      <c r="S67" s="59" t="str">
        <f ca="1">IFERROR(__xludf.DUMMYFUNCTION("""COMPUTED_VALUE"""),"x")</f>
        <v>x</v>
      </c>
      <c r="T67" s="59" t="str">
        <f ca="1">IFERROR(__xludf.DUMMYFUNCTION("""COMPUTED_VALUE"""),"x")</f>
        <v>x</v>
      </c>
      <c r="U67" s="59"/>
      <c r="V67" s="59" t="str">
        <f ca="1">IFERROR(__xludf.DUMMYFUNCTION("""COMPUTED_VALUE"""),"x")</f>
        <v>x</v>
      </c>
      <c r="W67" s="23"/>
      <c r="X67" s="30"/>
      <c r="Y67" s="30"/>
      <c r="Z67" s="23" t="s">
        <v>91</v>
      </c>
      <c r="AA67" s="23" t="s">
        <v>91</v>
      </c>
      <c r="AB67" s="30">
        <f t="shared" ca="1" si="4"/>
        <v>6</v>
      </c>
      <c r="AC67" s="31" t="e">
        <f t="shared" ref="AC67:AQ67" si="219">IF(M67="x",M$1000*1,"")*BY67</f>
        <v>#VALUE!</v>
      </c>
      <c r="AD67" s="31" t="e">
        <f t="shared" si="219"/>
        <v>#VALUE!</v>
      </c>
      <c r="AE67" s="31">
        <f t="shared" ca="1" si="219"/>
        <v>1</v>
      </c>
      <c r="AF67" s="31" t="e">
        <f t="shared" si="219"/>
        <v>#VALUE!</v>
      </c>
      <c r="AG67" s="31">
        <f t="shared" ca="1" si="219"/>
        <v>1</v>
      </c>
      <c r="AH67" s="31">
        <f t="shared" ca="1" si="219"/>
        <v>1</v>
      </c>
      <c r="AI67" s="31">
        <f t="shared" ca="1" si="219"/>
        <v>1.1000000000000001</v>
      </c>
      <c r="AJ67" s="31">
        <f t="shared" ca="1" si="219"/>
        <v>1</v>
      </c>
      <c r="AK67" s="31" t="e">
        <f t="shared" si="219"/>
        <v>#VALUE!</v>
      </c>
      <c r="AL67" s="31">
        <f t="shared" ca="1" si="219"/>
        <v>0.5</v>
      </c>
      <c r="AM67" s="31" t="e">
        <f t="shared" si="219"/>
        <v>#VALUE!</v>
      </c>
      <c r="AN67" s="31" t="e">
        <f t="shared" si="219"/>
        <v>#VALUE!</v>
      </c>
      <c r="AO67" s="31" t="e">
        <f t="shared" si="219"/>
        <v>#VALUE!</v>
      </c>
      <c r="AP67" s="31">
        <f t="shared" si="219"/>
        <v>0</v>
      </c>
      <c r="AQ67" s="31">
        <f t="shared" si="219"/>
        <v>0</v>
      </c>
      <c r="AR67" s="23" t="e">
        <f t="shared" si="6"/>
        <v>#VALUE!</v>
      </c>
      <c r="AS67" s="65" t="str">
        <f t="shared" ca="1" si="7"/>
        <v/>
      </c>
      <c r="AT67" s="35">
        <f ca="1">IFERROR(__xludf.DUMMYFUNCTION("""COMPUTED_VALUE"""),10)</f>
        <v>10</v>
      </c>
      <c r="AU67" s="35" t="str">
        <f ca="1">IFERROR(__xludf.DUMMYFUNCTION("""COMPUTED_VALUE"""),"")</f>
        <v/>
      </c>
      <c r="AV67" s="35">
        <f ca="1">IFERROR(__xludf.DUMMYFUNCTION("""COMPUTED_VALUE"""),10)</f>
        <v>10</v>
      </c>
      <c r="AW67" s="35">
        <f ca="1">IFERROR(__xludf.DUMMYFUNCTION("""COMPUTED_VALUE"""),10)</f>
        <v>10</v>
      </c>
      <c r="AX67" s="35">
        <f ca="1">IFERROR(__xludf.DUMMYFUNCTION("""COMPUTED_VALUE"""),10)</f>
        <v>10</v>
      </c>
      <c r="AY67" s="35">
        <f ca="1">IFERROR(__xludf.DUMMYFUNCTION("""COMPUTED_VALUE"""),10)</f>
        <v>10</v>
      </c>
      <c r="AZ67" s="35">
        <f ca="1">IFERROR(__xludf.DUMMYFUNCTION("""COMPUTED_VALUE"""),10)</f>
        <v>10</v>
      </c>
      <c r="BA67" s="35">
        <f ca="1">IFERROR(__xludf.DUMMYFUNCTION("""COMPUTED_VALUE"""),8.8)</f>
        <v>8.8000000000000007</v>
      </c>
      <c r="BB67" s="35" t="str">
        <f ca="1">IFERROR(__xludf.DUMMYFUNCTION("""COMPUTED_VALUE"""),"")</f>
        <v/>
      </c>
      <c r="BC67" s="35">
        <f ca="1">IFERROR(__xludf.DUMMYFUNCTION("""COMPUTED_VALUE"""),10)</f>
        <v>10</v>
      </c>
      <c r="BD67" s="35" t="str">
        <f ca="1">IFERROR(__xludf.DUMMYFUNCTION("""COMPUTED_VALUE"""),"")</f>
        <v/>
      </c>
      <c r="BE67" s="35"/>
      <c r="BF67" s="43" t="str">
        <f ca="1">IFERROR(__xludf.DUMMYFUNCTION("""COMPUTED_VALUE"""),"")</f>
        <v/>
      </c>
      <c r="BG67" s="35">
        <f ca="1">IFERROR(__xludf.DUMMYFUNCTION("""COMPUTED_VALUE"""),9.66666666666666)</f>
        <v>9.6666666666666607</v>
      </c>
      <c r="BH67" s="35">
        <f ca="1">IFERROR(__xludf.DUMMYFUNCTION("""COMPUTED_VALUE"""),9.5)</f>
        <v>9.5</v>
      </c>
      <c r="BI67" s="53" t="e">
        <f t="shared" si="143"/>
        <v>#VALUE!</v>
      </c>
      <c r="BJ67" s="50" t="e">
        <f t="shared" ref="BJ67:BW67" si="220">IF(AD67=0,"",AD67*$AS67*(AU67/10))</f>
        <v>#VALUE!</v>
      </c>
      <c r="BK67" s="50" t="e">
        <f t="shared" ca="1" si="220"/>
        <v>#VALUE!</v>
      </c>
      <c r="BL67" s="50" t="e">
        <f t="shared" si="220"/>
        <v>#VALUE!</v>
      </c>
      <c r="BM67" s="50" t="e">
        <f t="shared" ca="1" si="220"/>
        <v>#VALUE!</v>
      </c>
      <c r="BN67" s="50" t="e">
        <f t="shared" ca="1" si="220"/>
        <v>#VALUE!</v>
      </c>
      <c r="BO67" s="50" t="e">
        <f t="shared" ca="1" si="220"/>
        <v>#VALUE!</v>
      </c>
      <c r="BP67" s="50" t="e">
        <f t="shared" ca="1" si="220"/>
        <v>#VALUE!</v>
      </c>
      <c r="BQ67" s="37" t="e">
        <f t="shared" si="220"/>
        <v>#VALUE!</v>
      </c>
      <c r="BR67" s="37" t="e">
        <f t="shared" ca="1" si="220"/>
        <v>#VALUE!</v>
      </c>
      <c r="BS67" s="37" t="e">
        <f t="shared" si="220"/>
        <v>#VALUE!</v>
      </c>
      <c r="BT67" s="37" t="e">
        <f t="shared" si="220"/>
        <v>#VALUE!</v>
      </c>
      <c r="BU67" s="37" t="e">
        <f t="shared" si="220"/>
        <v>#VALUE!</v>
      </c>
      <c r="BV67" s="37" t="str">
        <f t="shared" si="220"/>
        <v/>
      </c>
      <c r="BW67" s="37" t="str">
        <f t="shared" si="220"/>
        <v/>
      </c>
      <c r="BX67" s="38" t="e">
        <f t="shared" si="9"/>
        <v>#VALUE!</v>
      </c>
      <c r="BY67" s="40" t="str">
        <f t="shared" si="210"/>
        <v/>
      </c>
      <c r="BZ67" s="40" t="str">
        <f t="shared" ref="BZ67:CG67" si="221">IF(N67="x","1","")</f>
        <v/>
      </c>
      <c r="CA67" s="40" t="str">
        <f t="shared" ca="1" si="221"/>
        <v>1</v>
      </c>
      <c r="CB67" s="40" t="str">
        <f t="shared" si="221"/>
        <v/>
      </c>
      <c r="CC67" s="40" t="str">
        <f t="shared" ca="1" si="221"/>
        <v>1</v>
      </c>
      <c r="CD67" s="40" t="str">
        <f t="shared" ca="1" si="221"/>
        <v>1</v>
      </c>
      <c r="CE67" s="40" t="str">
        <f t="shared" ca="1" si="221"/>
        <v>1</v>
      </c>
      <c r="CF67" s="40" t="str">
        <f t="shared" ca="1" si="221"/>
        <v>1</v>
      </c>
      <c r="CG67" s="40" t="str">
        <f t="shared" si="221"/>
        <v/>
      </c>
      <c r="CH67" s="40">
        <v>0.5</v>
      </c>
      <c r="CI67" s="40"/>
      <c r="CJ67" s="40"/>
      <c r="CK67" s="40"/>
      <c r="CL67" s="40"/>
      <c r="CM67" s="40"/>
    </row>
    <row r="68" spans="1:91" ht="17.25" customHeight="1" x14ac:dyDescent="0.2">
      <c r="A68" s="66" t="str">
        <f ca="1">IFERROR(__xludf.DUMMYFUNCTION("""COMPUTED_VALUE"""),"P809")</f>
        <v>P809</v>
      </c>
      <c r="B68" s="23" t="str">
        <f ca="1">IFERROR(__xludf.DUMMYFUNCTION("""COMPUTED_VALUE"""),"Leandro De Souza")</f>
        <v>Leandro De Souza</v>
      </c>
      <c r="C68" s="23" t="s">
        <v>91</v>
      </c>
      <c r="D68" s="24">
        <f ca="1">IFERROR(__xludf.DUMMYFUNCTION("""COMPUTED_VALUE"""),45771)</f>
        <v>45771</v>
      </c>
      <c r="E68" s="23" t="s">
        <v>96</v>
      </c>
      <c r="F68" s="63">
        <f ca="1">IFERROR(__xludf.DUMMYFUNCTION("""COMPUTED_VALUE"""),13)</f>
        <v>13</v>
      </c>
      <c r="G68" s="23">
        <f ca="1">IFERROR(__xludf.DUMMYFUNCTION("""COMPUTED_VALUE"""),570)</f>
        <v>570</v>
      </c>
      <c r="H68" s="47">
        <f t="shared" ca="1" si="100"/>
        <v>7.41</v>
      </c>
      <c r="I68" s="50">
        <f t="shared" ca="1" si="101"/>
        <v>300</v>
      </c>
      <c r="J68" s="64">
        <f ca="1">IFERROR(__xludf.DUMMYFUNCTION("""COMPUTED_VALUE"""),93.3333333333333)</f>
        <v>93.3333333333333</v>
      </c>
      <c r="K68" s="27" t="b">
        <v>0</v>
      </c>
      <c r="L68" s="28">
        <f t="shared" ca="1" si="3"/>
        <v>279.99999999999989</v>
      </c>
      <c r="M68" s="59" t="str">
        <f ca="1">IFERROR(__xludf.DUMMYFUNCTION("""COMPUTED_VALUE"""),"x")</f>
        <v>x</v>
      </c>
      <c r="N68" s="59"/>
      <c r="O68" s="59"/>
      <c r="P68" s="59"/>
      <c r="Q68" s="59" t="str">
        <f ca="1">IFERROR(__xludf.DUMMYFUNCTION("""COMPUTED_VALUE"""),"x")</f>
        <v>x</v>
      </c>
      <c r="R68" s="59" t="str">
        <f ca="1">IFERROR(__xludf.DUMMYFUNCTION("""COMPUTED_VALUE"""),"x")</f>
        <v>x</v>
      </c>
      <c r="S68" s="59"/>
      <c r="T68" s="59"/>
      <c r="U68" s="59" t="str">
        <f ca="1">IFERROR(__xludf.DUMMYFUNCTION("""COMPUTED_VALUE"""),"x")</f>
        <v>x</v>
      </c>
      <c r="V68" s="59"/>
      <c r="W68" s="23"/>
      <c r="X68" s="30"/>
      <c r="Y68" s="30"/>
      <c r="Z68" s="23" t="s">
        <v>91</v>
      </c>
      <c r="AA68" s="23" t="s">
        <v>91</v>
      </c>
      <c r="AB68" s="30">
        <f t="shared" ca="1" si="4"/>
        <v>4</v>
      </c>
      <c r="AC68" s="31">
        <f t="shared" ref="AC68:AQ68" ca="1" si="222">IF(M68="x",M$1000*1,"")*BY68</f>
        <v>1.2</v>
      </c>
      <c r="AD68" s="31" t="e">
        <f t="shared" si="222"/>
        <v>#VALUE!</v>
      </c>
      <c r="AE68" s="31" t="e">
        <f t="shared" si="222"/>
        <v>#VALUE!</v>
      </c>
      <c r="AF68" s="31" t="e">
        <f t="shared" si="222"/>
        <v>#VALUE!</v>
      </c>
      <c r="AG68" s="31">
        <f t="shared" ca="1" si="222"/>
        <v>0.5</v>
      </c>
      <c r="AH68" s="31">
        <f t="shared" ca="1" si="222"/>
        <v>0.5</v>
      </c>
      <c r="AI68" s="31" t="e">
        <f t="shared" si="222"/>
        <v>#VALUE!</v>
      </c>
      <c r="AJ68" s="31" t="e">
        <f t="shared" si="222"/>
        <v>#VALUE!</v>
      </c>
      <c r="AK68" s="31">
        <f t="shared" ca="1" si="222"/>
        <v>1</v>
      </c>
      <c r="AL68" s="31" t="e">
        <f t="shared" si="222"/>
        <v>#VALUE!</v>
      </c>
      <c r="AM68" s="31" t="e">
        <f t="shared" si="222"/>
        <v>#VALUE!</v>
      </c>
      <c r="AN68" s="31" t="e">
        <f t="shared" si="222"/>
        <v>#VALUE!</v>
      </c>
      <c r="AO68" s="31" t="e">
        <f t="shared" si="222"/>
        <v>#VALUE!</v>
      </c>
      <c r="AP68" s="31">
        <f t="shared" si="222"/>
        <v>0</v>
      </c>
      <c r="AQ68" s="31">
        <f t="shared" si="222"/>
        <v>0</v>
      </c>
      <c r="AR68" s="23" t="e">
        <f t="shared" ca="1" si="6"/>
        <v>#VALUE!</v>
      </c>
      <c r="AS68" s="65" t="str">
        <f t="shared" ca="1" si="7"/>
        <v/>
      </c>
      <c r="AT68" s="35">
        <f ca="1">IFERROR(__xludf.DUMMYFUNCTION("""COMPUTED_VALUE"""),10)</f>
        <v>10</v>
      </c>
      <c r="AU68" s="35" t="str">
        <f ca="1">IFERROR(__xludf.DUMMYFUNCTION("""COMPUTED_VALUE"""),"")</f>
        <v/>
      </c>
      <c r="AV68" s="35" t="str">
        <f ca="1">IFERROR(__xludf.DUMMYFUNCTION("""COMPUTED_VALUE"""),"")</f>
        <v/>
      </c>
      <c r="AW68" s="35" t="str">
        <f ca="1">IFERROR(__xludf.DUMMYFUNCTION("""COMPUTED_VALUE"""),"")</f>
        <v/>
      </c>
      <c r="AX68" s="35">
        <f ca="1">IFERROR(__xludf.DUMMYFUNCTION("""COMPUTED_VALUE"""),10)</f>
        <v>10</v>
      </c>
      <c r="AY68" s="35">
        <f ca="1">IFERROR(__xludf.DUMMYFUNCTION("""COMPUTED_VALUE"""),10)</f>
        <v>10</v>
      </c>
      <c r="AZ68" s="35" t="str">
        <f ca="1">IFERROR(__xludf.DUMMYFUNCTION("""COMPUTED_VALUE"""),"")</f>
        <v/>
      </c>
      <c r="BA68" s="35" t="str">
        <f ca="1">IFERROR(__xludf.DUMMYFUNCTION("""COMPUTED_VALUE"""),"")</f>
        <v/>
      </c>
      <c r="BB68" s="35">
        <f ca="1">IFERROR(__xludf.DUMMYFUNCTION("""COMPUTED_VALUE"""),10)</f>
        <v>10</v>
      </c>
      <c r="BC68" s="35" t="str">
        <f ca="1">IFERROR(__xludf.DUMMYFUNCTION("""COMPUTED_VALUE"""),"")</f>
        <v/>
      </c>
      <c r="BD68" s="35" t="str">
        <f ca="1">IFERROR(__xludf.DUMMYFUNCTION("""COMPUTED_VALUE"""),"")</f>
        <v/>
      </c>
      <c r="BE68" s="35"/>
      <c r="BF68" s="43" t="str">
        <f ca="1">IFERROR(__xludf.DUMMYFUNCTION("""COMPUTED_VALUE"""),"")</f>
        <v/>
      </c>
      <c r="BG68" s="35">
        <f ca="1">IFERROR(__xludf.DUMMYFUNCTION("""COMPUTED_VALUE"""),10)</f>
        <v>10</v>
      </c>
      <c r="BH68" s="35">
        <f ca="1">IFERROR(__xludf.DUMMYFUNCTION("""COMPUTED_VALUE"""),10)</f>
        <v>10</v>
      </c>
      <c r="BI68" s="53" t="e">
        <f t="shared" ca="1" si="143"/>
        <v>#VALUE!</v>
      </c>
      <c r="BJ68" s="50" t="e">
        <f t="shared" ref="BJ68:BW68" si="223">IF(AD68=0,"",AD68*$AS68*(AU68/10))</f>
        <v>#VALUE!</v>
      </c>
      <c r="BK68" s="50" t="e">
        <f t="shared" si="223"/>
        <v>#VALUE!</v>
      </c>
      <c r="BL68" s="50" t="e">
        <f t="shared" si="223"/>
        <v>#VALUE!</v>
      </c>
      <c r="BM68" s="50" t="e">
        <f t="shared" ca="1" si="223"/>
        <v>#VALUE!</v>
      </c>
      <c r="BN68" s="50" t="e">
        <f t="shared" ca="1" si="223"/>
        <v>#VALUE!</v>
      </c>
      <c r="BO68" s="50" t="e">
        <f t="shared" si="223"/>
        <v>#VALUE!</v>
      </c>
      <c r="BP68" s="50" t="e">
        <f t="shared" si="223"/>
        <v>#VALUE!</v>
      </c>
      <c r="BQ68" s="37" t="e">
        <f t="shared" ca="1" si="223"/>
        <v>#VALUE!</v>
      </c>
      <c r="BR68" s="37" t="e">
        <f t="shared" si="223"/>
        <v>#VALUE!</v>
      </c>
      <c r="BS68" s="37" t="e">
        <f t="shared" si="223"/>
        <v>#VALUE!</v>
      </c>
      <c r="BT68" s="37" t="e">
        <f t="shared" si="223"/>
        <v>#VALUE!</v>
      </c>
      <c r="BU68" s="37" t="e">
        <f t="shared" si="223"/>
        <v>#VALUE!</v>
      </c>
      <c r="BV68" s="37" t="str">
        <f t="shared" si="223"/>
        <v/>
      </c>
      <c r="BW68" s="37" t="str">
        <f t="shared" si="223"/>
        <v/>
      </c>
      <c r="BX68" s="38" t="e">
        <f t="shared" ca="1" si="9"/>
        <v>#VALUE!</v>
      </c>
      <c r="BY68" s="40" t="str">
        <f t="shared" ca="1" si="210"/>
        <v>1</v>
      </c>
      <c r="BZ68" s="40" t="str">
        <f t="shared" ref="BZ68:BZ70" si="224">IF(N68="x","1","")</f>
        <v/>
      </c>
      <c r="CA68" s="40">
        <v>0.5</v>
      </c>
      <c r="CB68" s="40" t="str">
        <f>IF(P68="x","1","")</f>
        <v/>
      </c>
      <c r="CC68" s="40">
        <v>0.5</v>
      </c>
      <c r="CD68" s="40">
        <v>0.5</v>
      </c>
      <c r="CE68" s="40" t="str">
        <f>IF(S68="x","1","")</f>
        <v/>
      </c>
      <c r="CF68" s="40">
        <v>0.5</v>
      </c>
      <c r="CG68" s="40" t="str">
        <f ca="1">IF(U68="x","1","")</f>
        <v>1</v>
      </c>
      <c r="CH68" s="40">
        <v>0.5</v>
      </c>
      <c r="CI68" s="40"/>
      <c r="CJ68" s="40"/>
      <c r="CK68" s="40"/>
      <c r="CL68" s="40"/>
      <c r="CM68" s="40"/>
    </row>
    <row r="69" spans="1:91" ht="17.25" customHeight="1" x14ac:dyDescent="0.2">
      <c r="A69" s="66" t="str">
        <f ca="1">IFERROR(__xludf.DUMMYFUNCTION("""COMPUTED_VALUE"""),"P807")</f>
        <v>P807</v>
      </c>
      <c r="B69" s="23" t="str">
        <f ca="1">IFERROR(__xludf.DUMMYFUNCTION("""COMPUTED_VALUE"""),"Evandro Gonçalves")</f>
        <v>Evandro Gonçalves</v>
      </c>
      <c r="C69" s="23" t="s">
        <v>91</v>
      </c>
      <c r="D69" s="24">
        <f ca="1">IFERROR(__xludf.DUMMYFUNCTION("""COMPUTED_VALUE"""),45779)</f>
        <v>45779</v>
      </c>
      <c r="E69" s="23" t="s">
        <v>96</v>
      </c>
      <c r="F69" s="63">
        <f ca="1">IFERROR(__xludf.DUMMYFUNCTION("""COMPUTED_VALUE"""),18)</f>
        <v>18</v>
      </c>
      <c r="G69" s="23">
        <f ca="1">IFERROR(__xludf.DUMMYFUNCTION("""COMPUTED_VALUE"""),570)</f>
        <v>570</v>
      </c>
      <c r="H69" s="47">
        <f t="shared" ca="1" si="100"/>
        <v>10.26</v>
      </c>
      <c r="I69" s="50">
        <f t="shared" ca="1" si="101"/>
        <v>500</v>
      </c>
      <c r="J69" s="64">
        <f ca="1">IFERROR(__xludf.DUMMYFUNCTION("""COMPUTED_VALUE"""),70.0925925925926)</f>
        <v>70.092592592592595</v>
      </c>
      <c r="K69" s="27" t="b">
        <v>0</v>
      </c>
      <c r="L69" s="28">
        <f t="shared" ca="1" si="3"/>
        <v>350.46296296296299</v>
      </c>
      <c r="M69" s="59" t="str">
        <f ca="1">IFERROR(__xludf.DUMMYFUNCTION("""COMPUTED_VALUE"""),"x")</f>
        <v>x</v>
      </c>
      <c r="N69" s="59"/>
      <c r="O69" s="59" t="str">
        <f ca="1">IFERROR(__xludf.DUMMYFUNCTION("""COMPUTED_VALUE"""),"x")</f>
        <v>x</v>
      </c>
      <c r="P69" s="59"/>
      <c r="Q69" s="59" t="str">
        <f ca="1">IFERROR(__xludf.DUMMYFUNCTION("""COMPUTED_VALUE"""),"x")</f>
        <v>x</v>
      </c>
      <c r="R69" s="59" t="str">
        <f ca="1">IFERROR(__xludf.DUMMYFUNCTION("""COMPUTED_VALUE"""),"x")</f>
        <v>x</v>
      </c>
      <c r="S69" s="59" t="str">
        <f ca="1">IFERROR(__xludf.DUMMYFUNCTION("""COMPUTED_VALUE"""),"x")</f>
        <v>x</v>
      </c>
      <c r="T69" s="59"/>
      <c r="U69" s="59"/>
      <c r="V69" s="59"/>
      <c r="W69" s="23"/>
      <c r="X69" s="30"/>
      <c r="Y69" s="30"/>
      <c r="Z69" s="23" t="s">
        <v>91</v>
      </c>
      <c r="AA69" s="23" t="s">
        <v>91</v>
      </c>
      <c r="AB69" s="30">
        <f t="shared" ca="1" si="4"/>
        <v>5</v>
      </c>
      <c r="AC69" s="31">
        <f t="shared" ref="AC69:AQ69" ca="1" si="225">IF(M69="x",M$1000*1,"")*BY69</f>
        <v>1.2</v>
      </c>
      <c r="AD69" s="31" t="e">
        <f t="shared" si="225"/>
        <v>#VALUE!</v>
      </c>
      <c r="AE69" s="31">
        <f t="shared" ca="1" si="225"/>
        <v>1</v>
      </c>
      <c r="AF69" s="31" t="e">
        <f t="shared" si="225"/>
        <v>#VALUE!</v>
      </c>
      <c r="AG69" s="31">
        <f t="shared" ca="1" si="225"/>
        <v>1</v>
      </c>
      <c r="AH69" s="31">
        <f t="shared" ca="1" si="225"/>
        <v>1</v>
      </c>
      <c r="AI69" s="31">
        <f t="shared" ca="1" si="225"/>
        <v>1.1000000000000001</v>
      </c>
      <c r="AJ69" s="31" t="e">
        <f t="shared" si="225"/>
        <v>#VALUE!</v>
      </c>
      <c r="AK69" s="31" t="e">
        <f t="shared" si="225"/>
        <v>#VALUE!</v>
      </c>
      <c r="AL69" s="31" t="e">
        <f t="shared" si="225"/>
        <v>#VALUE!</v>
      </c>
      <c r="AM69" s="31" t="e">
        <f t="shared" si="225"/>
        <v>#VALUE!</v>
      </c>
      <c r="AN69" s="31" t="e">
        <f t="shared" si="225"/>
        <v>#VALUE!</v>
      </c>
      <c r="AO69" s="31" t="e">
        <f t="shared" si="225"/>
        <v>#VALUE!</v>
      </c>
      <c r="AP69" s="31">
        <f t="shared" si="225"/>
        <v>0</v>
      </c>
      <c r="AQ69" s="31">
        <f t="shared" si="225"/>
        <v>0</v>
      </c>
      <c r="AR69" s="23" t="e">
        <f t="shared" ca="1" si="6"/>
        <v>#VALUE!</v>
      </c>
      <c r="AS69" s="65" t="str">
        <f t="shared" ca="1" si="7"/>
        <v/>
      </c>
      <c r="AT69" s="35">
        <f ca="1">IFERROR(__xludf.DUMMYFUNCTION("""COMPUTED_VALUE"""),10)</f>
        <v>10</v>
      </c>
      <c r="AU69" s="35" t="str">
        <f ca="1">IFERROR(__xludf.DUMMYFUNCTION("""COMPUTED_VALUE"""),"")</f>
        <v/>
      </c>
      <c r="AV69" s="35">
        <f ca="1">IFERROR(__xludf.DUMMYFUNCTION("""COMPUTED_VALUE"""),10)</f>
        <v>10</v>
      </c>
      <c r="AW69" s="35" t="str">
        <f ca="1">IFERROR(__xludf.DUMMYFUNCTION("""COMPUTED_VALUE"""),"")</f>
        <v/>
      </c>
      <c r="AX69" s="35">
        <f ca="1">IFERROR(__xludf.DUMMYFUNCTION("""COMPUTED_VALUE"""),9.66666666666666)</f>
        <v>9.6666666666666607</v>
      </c>
      <c r="AY69" s="35">
        <f ca="1">IFERROR(__xludf.DUMMYFUNCTION("""COMPUTED_VALUE"""),10)</f>
        <v>10</v>
      </c>
      <c r="AZ69" s="35">
        <f ca="1">IFERROR(__xludf.DUMMYFUNCTION("""COMPUTED_VALUE"""),10)</f>
        <v>10</v>
      </c>
      <c r="BA69" s="35">
        <f ca="1">IFERROR(__xludf.DUMMYFUNCTION("""COMPUTED_VALUE"""),10)</f>
        <v>10</v>
      </c>
      <c r="BB69" s="35" t="str">
        <f ca="1">IFERROR(__xludf.DUMMYFUNCTION("""COMPUTED_VALUE"""),"")</f>
        <v/>
      </c>
      <c r="BC69" s="35" t="str">
        <f ca="1">IFERROR(__xludf.DUMMYFUNCTION("""COMPUTED_VALUE"""),"")</f>
        <v/>
      </c>
      <c r="BD69" s="35" t="str">
        <f ca="1">IFERROR(__xludf.DUMMYFUNCTION("""COMPUTED_VALUE"""),"")</f>
        <v/>
      </c>
      <c r="BE69" s="35"/>
      <c r="BF69" s="43" t="str">
        <f ca="1">IFERROR(__xludf.DUMMYFUNCTION("""COMPUTED_VALUE"""),"")</f>
        <v/>
      </c>
      <c r="BG69" s="35">
        <f ca="1">IFERROR(__xludf.DUMMYFUNCTION("""COMPUTED_VALUE"""),10)</f>
        <v>10</v>
      </c>
      <c r="BH69" s="35">
        <f ca="1">IFERROR(__xludf.DUMMYFUNCTION("""COMPUTED_VALUE"""),8.2)</f>
        <v>8.1999999999999993</v>
      </c>
      <c r="BI69" s="53" t="e">
        <f t="shared" ca="1" si="143"/>
        <v>#VALUE!</v>
      </c>
      <c r="BJ69" s="50" t="e">
        <f t="shared" ref="BJ69:BW69" si="226">IF(AD69=0,"",AD69*$AS69*(AU69/10))</f>
        <v>#VALUE!</v>
      </c>
      <c r="BK69" s="50" t="e">
        <f t="shared" ca="1" si="226"/>
        <v>#VALUE!</v>
      </c>
      <c r="BL69" s="50" t="e">
        <f t="shared" si="226"/>
        <v>#VALUE!</v>
      </c>
      <c r="BM69" s="50" t="e">
        <f t="shared" ca="1" si="226"/>
        <v>#VALUE!</v>
      </c>
      <c r="BN69" s="50" t="e">
        <f t="shared" ca="1" si="226"/>
        <v>#VALUE!</v>
      </c>
      <c r="BO69" s="50" t="e">
        <f t="shared" ca="1" si="226"/>
        <v>#VALUE!</v>
      </c>
      <c r="BP69" s="50" t="e">
        <f t="shared" si="226"/>
        <v>#VALUE!</v>
      </c>
      <c r="BQ69" s="37" t="e">
        <f t="shared" si="226"/>
        <v>#VALUE!</v>
      </c>
      <c r="BR69" s="37" t="e">
        <f t="shared" si="226"/>
        <v>#VALUE!</v>
      </c>
      <c r="BS69" s="37" t="e">
        <f t="shared" si="226"/>
        <v>#VALUE!</v>
      </c>
      <c r="BT69" s="37" t="e">
        <f t="shared" si="226"/>
        <v>#VALUE!</v>
      </c>
      <c r="BU69" s="37" t="e">
        <f t="shared" si="226"/>
        <v>#VALUE!</v>
      </c>
      <c r="BV69" s="37" t="str">
        <f t="shared" si="226"/>
        <v/>
      </c>
      <c r="BW69" s="37" t="str">
        <f t="shared" si="226"/>
        <v/>
      </c>
      <c r="BX69" s="38" t="e">
        <f t="shared" ca="1" si="9"/>
        <v>#VALUE!</v>
      </c>
      <c r="BY69" s="40" t="str">
        <f t="shared" ca="1" si="210"/>
        <v>1</v>
      </c>
      <c r="BZ69" s="40" t="str">
        <f t="shared" si="224"/>
        <v/>
      </c>
      <c r="CA69" s="40" t="str">
        <f t="shared" ref="CA69:CH69" ca="1" si="227">IF(O69="x","1","")</f>
        <v>1</v>
      </c>
      <c r="CB69" s="40" t="str">
        <f t="shared" si="227"/>
        <v/>
      </c>
      <c r="CC69" s="40" t="str">
        <f t="shared" ca="1" si="227"/>
        <v>1</v>
      </c>
      <c r="CD69" s="40" t="str">
        <f t="shared" ca="1" si="227"/>
        <v>1</v>
      </c>
      <c r="CE69" s="40" t="str">
        <f t="shared" ca="1" si="227"/>
        <v>1</v>
      </c>
      <c r="CF69" s="40" t="str">
        <f t="shared" si="227"/>
        <v/>
      </c>
      <c r="CG69" s="40" t="str">
        <f t="shared" si="227"/>
        <v/>
      </c>
      <c r="CH69" s="40" t="str">
        <f t="shared" si="227"/>
        <v/>
      </c>
      <c r="CI69" s="40"/>
      <c r="CJ69" s="40"/>
      <c r="CK69" s="40"/>
      <c r="CL69" s="40"/>
      <c r="CM69" s="40"/>
    </row>
    <row r="70" spans="1:91" ht="17.25" customHeight="1" x14ac:dyDescent="0.2">
      <c r="A70" s="66" t="str">
        <f ca="1">IFERROR(__xludf.DUMMYFUNCTION("""COMPUTED_VALUE"""),"P740")</f>
        <v>P740</v>
      </c>
      <c r="B70" s="23" t="str">
        <f ca="1">IFERROR(__xludf.DUMMYFUNCTION("""COMPUTED_VALUE"""),"Barrigão (Manutenção)")</f>
        <v>Barrigão (Manutenção)</v>
      </c>
      <c r="C70" s="23" t="s">
        <v>91</v>
      </c>
      <c r="D70" s="24">
        <f ca="1">IFERROR(__xludf.DUMMYFUNCTION("""COMPUTED_VALUE"""),45777)</f>
        <v>45777</v>
      </c>
      <c r="E70" s="23" t="str">
        <f ca="1">IF(ISBLANK(D70),"",TEXT(D70,"MMMM"))</f>
        <v>abril</v>
      </c>
      <c r="F70" s="63">
        <f ca="1">IFERROR(__xludf.DUMMYFUNCTION("""COMPUTED_VALUE"""),1)</f>
        <v>1</v>
      </c>
      <c r="G70" s="23">
        <f ca="1">IFERROR(__xludf.DUMMYFUNCTION("""COMPUTED_VALUE"""),600)</f>
        <v>600</v>
      </c>
      <c r="H70" s="47">
        <f t="shared" ca="1" si="100"/>
        <v>0.6</v>
      </c>
      <c r="I70" s="50">
        <f t="shared" ca="1" si="101"/>
        <v>200</v>
      </c>
      <c r="J70" s="64">
        <f ca="1">IFERROR(__xludf.DUMMYFUNCTION("""COMPUTED_VALUE"""),100)</f>
        <v>100</v>
      </c>
      <c r="K70" s="27" t="b">
        <v>0</v>
      </c>
      <c r="L70" s="28">
        <f t="shared" ca="1" si="3"/>
        <v>200</v>
      </c>
      <c r="M70" s="59"/>
      <c r="N70" s="59"/>
      <c r="O70" s="59" t="str">
        <f ca="1">IFERROR(__xludf.DUMMYFUNCTION("""COMPUTED_VALUE"""),"x")</f>
        <v>x</v>
      </c>
      <c r="P70" s="59" t="str">
        <f ca="1">IFERROR(__xludf.DUMMYFUNCTION("""COMPUTED_VALUE"""),"x")</f>
        <v>x</v>
      </c>
      <c r="Q70" s="59"/>
      <c r="R70" s="59"/>
      <c r="S70" s="59"/>
      <c r="T70" s="59" t="str">
        <f ca="1">IFERROR(__xludf.DUMMYFUNCTION("""COMPUTED_VALUE"""),"x")</f>
        <v>x</v>
      </c>
      <c r="U70" s="59"/>
      <c r="V70" s="59"/>
      <c r="W70" s="23"/>
      <c r="X70" s="30"/>
      <c r="Y70" s="30"/>
      <c r="Z70" s="23" t="s">
        <v>91</v>
      </c>
      <c r="AA70" s="23" t="s">
        <v>91</v>
      </c>
      <c r="AB70" s="30">
        <f t="shared" ca="1" si="4"/>
        <v>3</v>
      </c>
      <c r="AC70" s="31" t="e">
        <f t="shared" ref="AC70:AQ70" si="228">IF(M70="x",M$1000*1,"")*BY70</f>
        <v>#VALUE!</v>
      </c>
      <c r="AD70" s="31" t="e">
        <f t="shared" si="228"/>
        <v>#VALUE!</v>
      </c>
      <c r="AE70" s="31">
        <f t="shared" ca="1" si="228"/>
        <v>0.5</v>
      </c>
      <c r="AF70" s="31">
        <f t="shared" ca="1" si="228"/>
        <v>1.2</v>
      </c>
      <c r="AG70" s="31" t="e">
        <f t="shared" si="228"/>
        <v>#VALUE!</v>
      </c>
      <c r="AH70" s="31" t="e">
        <f t="shared" si="228"/>
        <v>#VALUE!</v>
      </c>
      <c r="AI70" s="31" t="e">
        <f t="shared" si="228"/>
        <v>#VALUE!</v>
      </c>
      <c r="AJ70" s="31">
        <f t="shared" ca="1" si="228"/>
        <v>1</v>
      </c>
      <c r="AK70" s="31" t="e">
        <f t="shared" si="228"/>
        <v>#VALUE!</v>
      </c>
      <c r="AL70" s="31" t="e">
        <f t="shared" si="228"/>
        <v>#VALUE!</v>
      </c>
      <c r="AM70" s="31" t="e">
        <f t="shared" si="228"/>
        <v>#VALUE!</v>
      </c>
      <c r="AN70" s="31" t="e">
        <f t="shared" si="228"/>
        <v>#VALUE!</v>
      </c>
      <c r="AO70" s="31" t="e">
        <f t="shared" si="228"/>
        <v>#VALUE!</v>
      </c>
      <c r="AP70" s="31">
        <f t="shared" si="228"/>
        <v>0</v>
      </c>
      <c r="AQ70" s="31">
        <f t="shared" si="228"/>
        <v>0</v>
      </c>
      <c r="AR70" s="23" t="e">
        <f t="shared" si="6"/>
        <v>#VALUE!</v>
      </c>
      <c r="AS70" s="65" t="str">
        <f t="shared" ca="1" si="7"/>
        <v/>
      </c>
      <c r="AT70" s="35" t="str">
        <f ca="1">IFERROR(__xludf.DUMMYFUNCTION("""COMPUTED_VALUE"""),"")</f>
        <v/>
      </c>
      <c r="AU70" s="35" t="str">
        <f ca="1">IFERROR(__xludf.DUMMYFUNCTION("""COMPUTED_VALUE"""),"")</f>
        <v/>
      </c>
      <c r="AV70" s="35">
        <f ca="1">IFERROR(__xludf.DUMMYFUNCTION("""COMPUTED_VALUE"""),10)</f>
        <v>10</v>
      </c>
      <c r="AW70" s="35">
        <f ca="1">IFERROR(__xludf.DUMMYFUNCTION("""COMPUTED_VALUE"""),10)</f>
        <v>10</v>
      </c>
      <c r="AX70" s="35">
        <f ca="1">IFERROR(__xludf.DUMMYFUNCTION("""COMPUTED_VALUE"""),10)</f>
        <v>10</v>
      </c>
      <c r="AY70" s="35" t="str">
        <f ca="1">IFERROR(__xludf.DUMMYFUNCTION("""COMPUTED_VALUE"""),"")</f>
        <v/>
      </c>
      <c r="AZ70" s="35" t="str">
        <f ca="1">IFERROR(__xludf.DUMMYFUNCTION("""COMPUTED_VALUE"""),"")</f>
        <v/>
      </c>
      <c r="BA70" s="35">
        <f ca="1">IFERROR(__xludf.DUMMYFUNCTION("""COMPUTED_VALUE"""),10)</f>
        <v>10</v>
      </c>
      <c r="BB70" s="35" t="str">
        <f ca="1">IFERROR(__xludf.DUMMYFUNCTION("""COMPUTED_VALUE"""),"")</f>
        <v/>
      </c>
      <c r="BC70" s="35" t="str">
        <f ca="1">IFERROR(__xludf.DUMMYFUNCTION("""COMPUTED_VALUE"""),"")</f>
        <v/>
      </c>
      <c r="BD70" s="35" t="str">
        <f ca="1">IFERROR(__xludf.DUMMYFUNCTION("""COMPUTED_VALUE"""),"")</f>
        <v/>
      </c>
      <c r="BE70" s="35"/>
      <c r="BF70" s="43" t="str">
        <f ca="1">IFERROR(__xludf.DUMMYFUNCTION("""COMPUTED_VALUE"""),"")</f>
        <v/>
      </c>
      <c r="BG70" s="35">
        <f ca="1">IFERROR(__xludf.DUMMYFUNCTION("""COMPUTED_VALUE"""),10)</f>
        <v>10</v>
      </c>
      <c r="BH70" s="35">
        <f ca="1">IFERROR(__xludf.DUMMYFUNCTION("""COMPUTED_VALUE"""),10)</f>
        <v>10</v>
      </c>
      <c r="BI70" s="53" t="e">
        <f t="shared" si="143"/>
        <v>#VALUE!</v>
      </c>
      <c r="BJ70" s="50" t="e">
        <f t="shared" ref="BJ70:BW70" si="229">IF(AD70=0,"",AD70*$AS70*(AU70/10))</f>
        <v>#VALUE!</v>
      </c>
      <c r="BK70" s="50" t="e">
        <f t="shared" ca="1" si="229"/>
        <v>#VALUE!</v>
      </c>
      <c r="BL70" s="50" t="e">
        <f t="shared" ca="1" si="229"/>
        <v>#VALUE!</v>
      </c>
      <c r="BM70" s="50" t="e">
        <f t="shared" si="229"/>
        <v>#VALUE!</v>
      </c>
      <c r="BN70" s="50" t="e">
        <f t="shared" si="229"/>
        <v>#VALUE!</v>
      </c>
      <c r="BO70" s="50" t="e">
        <f t="shared" si="229"/>
        <v>#VALUE!</v>
      </c>
      <c r="BP70" s="50" t="e">
        <f t="shared" ca="1" si="229"/>
        <v>#VALUE!</v>
      </c>
      <c r="BQ70" s="37" t="e">
        <f t="shared" si="229"/>
        <v>#VALUE!</v>
      </c>
      <c r="BR70" s="37" t="e">
        <f t="shared" si="229"/>
        <v>#VALUE!</v>
      </c>
      <c r="BS70" s="37" t="e">
        <f t="shared" si="229"/>
        <v>#VALUE!</v>
      </c>
      <c r="BT70" s="37" t="e">
        <f t="shared" si="229"/>
        <v>#VALUE!</v>
      </c>
      <c r="BU70" s="37" t="e">
        <f t="shared" si="229"/>
        <v>#VALUE!</v>
      </c>
      <c r="BV70" s="37" t="str">
        <f t="shared" si="229"/>
        <v/>
      </c>
      <c r="BW70" s="37" t="str">
        <f t="shared" si="229"/>
        <v/>
      </c>
      <c r="BX70" s="38" t="e">
        <f t="shared" si="9"/>
        <v>#VALUE!</v>
      </c>
      <c r="BY70" s="40">
        <v>0.5</v>
      </c>
      <c r="BZ70" s="40" t="str">
        <f t="shared" si="224"/>
        <v/>
      </c>
      <c r="CA70" s="40">
        <v>0.5</v>
      </c>
      <c r="CB70" s="40" t="str">
        <f t="shared" ref="CB70:CC70" ca="1" si="230">IF(P70="x","1","")</f>
        <v>1</v>
      </c>
      <c r="CC70" s="40" t="str">
        <f t="shared" si="230"/>
        <v/>
      </c>
      <c r="CD70" s="40">
        <v>0.5</v>
      </c>
      <c r="CE70" s="40" t="str">
        <f t="shared" ref="CE70:CH70" si="231">IF(S70="x","1","")</f>
        <v/>
      </c>
      <c r="CF70" s="40" t="str">
        <f t="shared" ca="1" si="231"/>
        <v>1</v>
      </c>
      <c r="CG70" s="40" t="str">
        <f t="shared" si="231"/>
        <v/>
      </c>
      <c r="CH70" s="40" t="str">
        <f t="shared" si="231"/>
        <v/>
      </c>
      <c r="CI70" s="40"/>
      <c r="CJ70" s="40"/>
      <c r="CK70" s="40"/>
      <c r="CL70" s="40"/>
      <c r="CM70" s="40"/>
    </row>
    <row r="71" spans="1:91" ht="17.25" customHeight="1" x14ac:dyDescent="0.2">
      <c r="A71" s="66" t="str">
        <f ca="1">IFERROR(__xludf.DUMMYFUNCTION("""COMPUTED_VALUE"""),"P817")</f>
        <v>P817</v>
      </c>
      <c r="B71" s="23" t="str">
        <f ca="1">IFERROR(__xludf.DUMMYFUNCTION("""COMPUTED_VALUE"""),"Pedro Romualdo")</f>
        <v>Pedro Romualdo</v>
      </c>
      <c r="C71" s="23" t="s">
        <v>91</v>
      </c>
      <c r="D71" s="24">
        <f ca="1">IFERROR(__xludf.DUMMYFUNCTION("""COMPUTED_VALUE"""),45776)</f>
        <v>45776</v>
      </c>
      <c r="E71" s="23" t="s">
        <v>96</v>
      </c>
      <c r="F71" s="63">
        <f ca="1">IFERROR(__xludf.DUMMYFUNCTION("""COMPUTED_VALUE"""),12)</f>
        <v>12</v>
      </c>
      <c r="G71" s="23">
        <f ca="1">IFERROR(__xludf.DUMMYFUNCTION("""COMPUTED_VALUE"""),570)</f>
        <v>570</v>
      </c>
      <c r="H71" s="47">
        <f t="shared" ca="1" si="100"/>
        <v>6.84</v>
      </c>
      <c r="I71" s="50">
        <f t="shared" ca="1" si="101"/>
        <v>300</v>
      </c>
      <c r="J71" s="64">
        <f ca="1">IFERROR(__xludf.DUMMYFUNCTION("""COMPUTED_VALUE"""),83.5833333333333)</f>
        <v>83.5833333333333</v>
      </c>
      <c r="K71" s="27" t="b">
        <v>0</v>
      </c>
      <c r="L71" s="28">
        <f t="shared" ca="1" si="3"/>
        <v>250.74999999999989</v>
      </c>
      <c r="M71" s="59" t="str">
        <f ca="1">IFERROR(__xludf.DUMMYFUNCTION("""COMPUTED_VALUE"""),"x")</f>
        <v>x</v>
      </c>
      <c r="N71" s="59"/>
      <c r="O71" s="59"/>
      <c r="P71" s="59"/>
      <c r="Q71" s="59" t="str">
        <f ca="1">IFERROR(__xludf.DUMMYFUNCTION("""COMPUTED_VALUE"""),"x")</f>
        <v>x</v>
      </c>
      <c r="R71" s="59" t="str">
        <f ca="1">IFERROR(__xludf.DUMMYFUNCTION("""COMPUTED_VALUE"""),"x")</f>
        <v>x</v>
      </c>
      <c r="S71" s="59" t="str">
        <f ca="1">IFERROR(__xludf.DUMMYFUNCTION("""COMPUTED_VALUE"""),"x")</f>
        <v>x</v>
      </c>
      <c r="T71" s="59"/>
      <c r="U71" s="59"/>
      <c r="V71" s="59"/>
      <c r="W71" s="23"/>
      <c r="X71" s="30"/>
      <c r="Y71" s="30"/>
      <c r="Z71" s="23" t="s">
        <v>91</v>
      </c>
      <c r="AA71" s="23" t="s">
        <v>91</v>
      </c>
      <c r="AB71" s="30">
        <f t="shared" ca="1" si="4"/>
        <v>4</v>
      </c>
      <c r="AC71" s="31">
        <f t="shared" ref="AC71:AQ71" ca="1" si="232">IF(M71="x",M$1000*1,"")*BY71</f>
        <v>1.2</v>
      </c>
      <c r="AD71" s="31" t="e">
        <f t="shared" si="232"/>
        <v>#VALUE!</v>
      </c>
      <c r="AE71" s="31" t="e">
        <f t="shared" si="232"/>
        <v>#VALUE!</v>
      </c>
      <c r="AF71" s="31" t="e">
        <f t="shared" si="232"/>
        <v>#VALUE!</v>
      </c>
      <c r="AG71" s="31">
        <f t="shared" ca="1" si="232"/>
        <v>1</v>
      </c>
      <c r="AH71" s="31">
        <f t="shared" ca="1" si="232"/>
        <v>1</v>
      </c>
      <c r="AI71" s="31">
        <f t="shared" ca="1" si="232"/>
        <v>1.1000000000000001</v>
      </c>
      <c r="AJ71" s="31" t="e">
        <f t="shared" si="232"/>
        <v>#VALUE!</v>
      </c>
      <c r="AK71" s="31" t="e">
        <f t="shared" si="232"/>
        <v>#VALUE!</v>
      </c>
      <c r="AL71" s="31" t="e">
        <f t="shared" si="232"/>
        <v>#VALUE!</v>
      </c>
      <c r="AM71" s="31" t="e">
        <f t="shared" si="232"/>
        <v>#VALUE!</v>
      </c>
      <c r="AN71" s="31" t="e">
        <f t="shared" si="232"/>
        <v>#VALUE!</v>
      </c>
      <c r="AO71" s="31" t="e">
        <f t="shared" si="232"/>
        <v>#VALUE!</v>
      </c>
      <c r="AP71" s="31">
        <f t="shared" si="232"/>
        <v>0</v>
      </c>
      <c r="AQ71" s="31">
        <f t="shared" si="232"/>
        <v>0</v>
      </c>
      <c r="AR71" s="23" t="e">
        <f t="shared" ca="1" si="6"/>
        <v>#VALUE!</v>
      </c>
      <c r="AS71" s="65" t="str">
        <f t="shared" ca="1" si="7"/>
        <v/>
      </c>
      <c r="AT71" s="35">
        <f ca="1">IFERROR(__xludf.DUMMYFUNCTION("""COMPUTED_VALUE"""),10)</f>
        <v>10</v>
      </c>
      <c r="AU71" s="35" t="str">
        <f ca="1">IFERROR(__xludf.DUMMYFUNCTION("""COMPUTED_VALUE"""),"")</f>
        <v/>
      </c>
      <c r="AV71" s="35" t="str">
        <f ca="1">IFERROR(__xludf.DUMMYFUNCTION("""COMPUTED_VALUE"""),"")</f>
        <v/>
      </c>
      <c r="AW71" s="35" t="str">
        <f ca="1">IFERROR(__xludf.DUMMYFUNCTION("""COMPUTED_VALUE"""),"")</f>
        <v/>
      </c>
      <c r="AX71" s="35">
        <f ca="1">IFERROR(__xludf.DUMMYFUNCTION("""COMPUTED_VALUE"""),10)</f>
        <v>10</v>
      </c>
      <c r="AY71" s="35">
        <f ca="1">IFERROR(__xludf.DUMMYFUNCTION("""COMPUTED_VALUE"""),10)</f>
        <v>10</v>
      </c>
      <c r="AZ71" s="35">
        <f ca="1">IFERROR(__xludf.DUMMYFUNCTION("""COMPUTED_VALUE"""),10)</f>
        <v>10</v>
      </c>
      <c r="BA71" s="35" t="str">
        <f ca="1">IFERROR(__xludf.DUMMYFUNCTION("""COMPUTED_VALUE"""),"")</f>
        <v/>
      </c>
      <c r="BB71" s="35" t="str">
        <f ca="1">IFERROR(__xludf.DUMMYFUNCTION("""COMPUTED_VALUE"""),"")</f>
        <v/>
      </c>
      <c r="BC71" s="35" t="str">
        <f ca="1">IFERROR(__xludf.DUMMYFUNCTION("""COMPUTED_VALUE"""),"")</f>
        <v/>
      </c>
      <c r="BD71" s="35" t="str">
        <f ca="1">IFERROR(__xludf.DUMMYFUNCTION("""COMPUTED_VALUE"""),"")</f>
        <v/>
      </c>
      <c r="BE71" s="35"/>
      <c r="BF71" s="43" t="str">
        <f ca="1">IFERROR(__xludf.DUMMYFUNCTION("""COMPUTED_VALUE"""),"")</f>
        <v/>
      </c>
      <c r="BG71" s="35">
        <f ca="1">IFERROR(__xludf.DUMMYFUNCTION("""COMPUTED_VALUE"""),8.75)</f>
        <v>8.75</v>
      </c>
      <c r="BH71" s="35">
        <f ca="1">IFERROR(__xludf.DUMMYFUNCTION("""COMPUTED_VALUE"""),9.75)</f>
        <v>9.75</v>
      </c>
      <c r="BI71" s="53" t="e">
        <f t="shared" ca="1" si="143"/>
        <v>#VALUE!</v>
      </c>
      <c r="BJ71" s="50" t="e">
        <f t="shared" ref="BJ71:BW71" si="233">IF(AD71=0,"",AD71*$AS71*(AU71/10))</f>
        <v>#VALUE!</v>
      </c>
      <c r="BK71" s="50" t="e">
        <f t="shared" si="233"/>
        <v>#VALUE!</v>
      </c>
      <c r="BL71" s="50" t="e">
        <f t="shared" si="233"/>
        <v>#VALUE!</v>
      </c>
      <c r="BM71" s="50" t="e">
        <f t="shared" ca="1" si="233"/>
        <v>#VALUE!</v>
      </c>
      <c r="BN71" s="50" t="e">
        <f t="shared" ca="1" si="233"/>
        <v>#VALUE!</v>
      </c>
      <c r="BO71" s="50" t="e">
        <f t="shared" ca="1" si="233"/>
        <v>#VALUE!</v>
      </c>
      <c r="BP71" s="50" t="e">
        <f t="shared" si="233"/>
        <v>#VALUE!</v>
      </c>
      <c r="BQ71" s="37" t="e">
        <f t="shared" si="233"/>
        <v>#VALUE!</v>
      </c>
      <c r="BR71" s="37" t="e">
        <f t="shared" si="233"/>
        <v>#VALUE!</v>
      </c>
      <c r="BS71" s="37" t="e">
        <f t="shared" si="233"/>
        <v>#VALUE!</v>
      </c>
      <c r="BT71" s="37" t="e">
        <f t="shared" si="233"/>
        <v>#VALUE!</v>
      </c>
      <c r="BU71" s="37" t="e">
        <f t="shared" si="233"/>
        <v>#VALUE!</v>
      </c>
      <c r="BV71" s="37" t="str">
        <f t="shared" si="233"/>
        <v/>
      </c>
      <c r="BW71" s="37" t="str">
        <f t="shared" si="233"/>
        <v/>
      </c>
      <c r="BX71" s="38" t="e">
        <f t="shared" ca="1" si="9"/>
        <v>#VALUE!</v>
      </c>
      <c r="BY71" s="40" t="str">
        <f t="shared" ref="BY71:BZ71" ca="1" si="234">IF(M71="x","1","")</f>
        <v>1</v>
      </c>
      <c r="BZ71" s="40" t="str">
        <f t="shared" si="234"/>
        <v/>
      </c>
      <c r="CA71" s="40">
        <v>0.5</v>
      </c>
      <c r="CB71" s="40" t="str">
        <f t="shared" ref="CB71:CE71" si="235">IF(P71="x","1","")</f>
        <v/>
      </c>
      <c r="CC71" s="40" t="str">
        <f t="shared" ca="1" si="235"/>
        <v>1</v>
      </c>
      <c r="CD71" s="40" t="str">
        <f t="shared" ca="1" si="235"/>
        <v>1</v>
      </c>
      <c r="CE71" s="40" t="str">
        <f t="shared" ca="1" si="235"/>
        <v>1</v>
      </c>
      <c r="CF71" s="40">
        <v>0.5</v>
      </c>
      <c r="CG71" s="40" t="str">
        <f t="shared" ref="CG71:CH71" si="236">IF(U71="x","1","")</f>
        <v/>
      </c>
      <c r="CH71" s="40" t="str">
        <f t="shared" si="236"/>
        <v/>
      </c>
      <c r="CI71" s="40"/>
      <c r="CJ71" s="40"/>
      <c r="CK71" s="40"/>
      <c r="CL71" s="40"/>
      <c r="CM71" s="40"/>
    </row>
    <row r="72" spans="1:91" ht="17.25" customHeight="1" x14ac:dyDescent="0.2">
      <c r="A72" s="66" t="str">
        <f ca="1">IFERROR(__xludf.DUMMYFUNCTION("""COMPUTED_VALUE"""),"P813")</f>
        <v>P813</v>
      </c>
      <c r="B72" s="23" t="str">
        <f ca="1">IFERROR(__xludf.DUMMYFUNCTION("""COMPUTED_VALUE"""),"Celio de Paula")</f>
        <v>Celio de Paula</v>
      </c>
      <c r="C72" s="23" t="s">
        <v>91</v>
      </c>
      <c r="D72" s="24">
        <f ca="1">IFERROR(__xludf.DUMMYFUNCTION("""COMPUTED_VALUE"""),45782)</f>
        <v>45782</v>
      </c>
      <c r="E72" s="23" t="s">
        <v>96</v>
      </c>
      <c r="F72" s="63">
        <f ca="1">IFERROR(__xludf.DUMMYFUNCTION("""COMPUTED_VALUE"""),6)</f>
        <v>6</v>
      </c>
      <c r="G72" s="23">
        <f ca="1">IFERROR(__xludf.DUMMYFUNCTION("""COMPUTED_VALUE"""),570)</f>
        <v>570</v>
      </c>
      <c r="H72" s="47">
        <f t="shared" ca="1" si="100"/>
        <v>3.42</v>
      </c>
      <c r="I72" s="50">
        <f t="shared" ca="1" si="101"/>
        <v>200</v>
      </c>
      <c r="J72" s="64">
        <f ca="1">IFERROR(__xludf.DUMMYFUNCTION("""COMPUTED_VALUE"""),93.5648148148148)</f>
        <v>93.564814814814795</v>
      </c>
      <c r="K72" s="27" t="b">
        <v>0</v>
      </c>
      <c r="L72" s="28">
        <f t="shared" ca="1" si="3"/>
        <v>187.12962962962959</v>
      </c>
      <c r="M72" s="59"/>
      <c r="N72" s="59"/>
      <c r="O72" s="59" t="str">
        <f ca="1">IFERROR(__xludf.DUMMYFUNCTION("""COMPUTED_VALUE"""),"x")</f>
        <v>x</v>
      </c>
      <c r="P72" s="59" t="str">
        <f ca="1">IFERROR(__xludf.DUMMYFUNCTION("""COMPUTED_VALUE"""),"x")</f>
        <v>x</v>
      </c>
      <c r="Q72" s="59"/>
      <c r="R72" s="59"/>
      <c r="S72" s="59" t="str">
        <f ca="1">IFERROR(__xludf.DUMMYFUNCTION("""COMPUTED_VALUE"""),"x")</f>
        <v>x</v>
      </c>
      <c r="T72" s="59" t="str">
        <f ca="1">IFERROR(__xludf.DUMMYFUNCTION("""COMPUTED_VALUE"""),"x")</f>
        <v>x</v>
      </c>
      <c r="U72" s="59"/>
      <c r="V72" s="59"/>
      <c r="W72" s="23"/>
      <c r="X72" s="30"/>
      <c r="Y72" s="30"/>
      <c r="Z72" s="23" t="s">
        <v>91</v>
      </c>
      <c r="AA72" s="23" t="s">
        <v>91</v>
      </c>
      <c r="AB72" s="30">
        <f t="shared" ca="1" si="4"/>
        <v>4</v>
      </c>
      <c r="AC72" s="31" t="e">
        <f t="shared" ref="AC72:AQ72" si="237">IF(M72="x",M$1000*1,"")*BY72</f>
        <v>#VALUE!</v>
      </c>
      <c r="AD72" s="31" t="e">
        <f t="shared" si="237"/>
        <v>#VALUE!</v>
      </c>
      <c r="AE72" s="31">
        <f t="shared" ca="1" si="237"/>
        <v>1</v>
      </c>
      <c r="AF72" s="31">
        <f t="shared" ca="1" si="237"/>
        <v>1.2</v>
      </c>
      <c r="AG72" s="31" t="e">
        <f t="shared" si="237"/>
        <v>#VALUE!</v>
      </c>
      <c r="AH72" s="31" t="e">
        <f t="shared" si="237"/>
        <v>#VALUE!</v>
      </c>
      <c r="AI72" s="31">
        <f t="shared" ca="1" si="237"/>
        <v>0.72600000000000009</v>
      </c>
      <c r="AJ72" s="31">
        <f t="shared" ca="1" si="237"/>
        <v>1</v>
      </c>
      <c r="AK72" s="31" t="e">
        <f t="shared" si="237"/>
        <v>#VALUE!</v>
      </c>
      <c r="AL72" s="31" t="e">
        <f t="shared" si="237"/>
        <v>#VALUE!</v>
      </c>
      <c r="AM72" s="31" t="e">
        <f t="shared" si="237"/>
        <v>#VALUE!</v>
      </c>
      <c r="AN72" s="31" t="e">
        <f t="shared" si="237"/>
        <v>#VALUE!</v>
      </c>
      <c r="AO72" s="31" t="e">
        <f t="shared" si="237"/>
        <v>#VALUE!</v>
      </c>
      <c r="AP72" s="31">
        <f t="shared" si="237"/>
        <v>0</v>
      </c>
      <c r="AQ72" s="31">
        <f t="shared" si="237"/>
        <v>0</v>
      </c>
      <c r="AR72" s="23" t="e">
        <f t="shared" si="6"/>
        <v>#VALUE!</v>
      </c>
      <c r="AS72" s="65" t="str">
        <f t="shared" ca="1" si="7"/>
        <v/>
      </c>
      <c r="AT72" s="35">
        <f ca="1">IFERROR(__xludf.DUMMYFUNCTION("""COMPUTED_VALUE"""),10)</f>
        <v>10</v>
      </c>
      <c r="AU72" s="35" t="str">
        <f ca="1">IFERROR(__xludf.DUMMYFUNCTION("""COMPUTED_VALUE"""),"")</f>
        <v/>
      </c>
      <c r="AV72" s="35">
        <f ca="1">IFERROR(__xludf.DUMMYFUNCTION("""COMPUTED_VALUE"""),10)</f>
        <v>10</v>
      </c>
      <c r="AW72" s="35">
        <f ca="1">IFERROR(__xludf.DUMMYFUNCTION("""COMPUTED_VALUE"""),10)</f>
        <v>10</v>
      </c>
      <c r="AX72" s="35">
        <f ca="1">IFERROR(__xludf.DUMMYFUNCTION("""COMPUTED_VALUE"""),10)</f>
        <v>10</v>
      </c>
      <c r="AY72" s="35" t="str">
        <f ca="1">IFERROR(__xludf.DUMMYFUNCTION("""COMPUTED_VALUE"""),"")</f>
        <v/>
      </c>
      <c r="AZ72" s="35">
        <f ca="1">IFERROR(__xludf.DUMMYFUNCTION("""COMPUTED_VALUE"""),10)</f>
        <v>10</v>
      </c>
      <c r="BA72" s="35">
        <f ca="1">IFERROR(__xludf.DUMMYFUNCTION("""COMPUTED_VALUE"""),10)</f>
        <v>10</v>
      </c>
      <c r="BB72" s="35" t="str">
        <f ca="1">IFERROR(__xludf.DUMMYFUNCTION("""COMPUTED_VALUE"""),"")</f>
        <v/>
      </c>
      <c r="BC72" s="35" t="str">
        <f ca="1">IFERROR(__xludf.DUMMYFUNCTION("""COMPUTED_VALUE"""),"")</f>
        <v/>
      </c>
      <c r="BD72" s="35" t="str">
        <f ca="1">IFERROR(__xludf.DUMMYFUNCTION("""COMPUTED_VALUE"""),"")</f>
        <v/>
      </c>
      <c r="BE72" s="35"/>
      <c r="BF72" s="43" t="str">
        <f ca="1">IFERROR(__xludf.DUMMYFUNCTION("""COMPUTED_VALUE"""),"")</f>
        <v/>
      </c>
      <c r="BG72" s="35">
        <f ca="1">IFERROR(__xludf.DUMMYFUNCTION("""COMPUTED_VALUE"""),9.5)</f>
        <v>9.5</v>
      </c>
      <c r="BH72" s="35">
        <f ca="1">IFERROR(__xludf.DUMMYFUNCTION("""COMPUTED_VALUE"""),9.5)</f>
        <v>9.5</v>
      </c>
      <c r="BI72" s="53" t="e">
        <f t="shared" si="143"/>
        <v>#VALUE!</v>
      </c>
      <c r="BJ72" s="50" t="e">
        <f t="shared" ref="BJ72:BW72" si="238">IF(AD72=0,"",AD72*$AS72*(AU72/10))</f>
        <v>#VALUE!</v>
      </c>
      <c r="BK72" s="50" t="e">
        <f t="shared" ca="1" si="238"/>
        <v>#VALUE!</v>
      </c>
      <c r="BL72" s="50" t="e">
        <f t="shared" ca="1" si="238"/>
        <v>#VALUE!</v>
      </c>
      <c r="BM72" s="50" t="e">
        <f t="shared" si="238"/>
        <v>#VALUE!</v>
      </c>
      <c r="BN72" s="50" t="e">
        <f t="shared" si="238"/>
        <v>#VALUE!</v>
      </c>
      <c r="BO72" s="50" t="e">
        <f t="shared" ca="1" si="238"/>
        <v>#VALUE!</v>
      </c>
      <c r="BP72" s="50" t="e">
        <f t="shared" ca="1" si="238"/>
        <v>#VALUE!</v>
      </c>
      <c r="BQ72" s="37" t="e">
        <f t="shared" si="238"/>
        <v>#VALUE!</v>
      </c>
      <c r="BR72" s="37" t="e">
        <f t="shared" si="238"/>
        <v>#VALUE!</v>
      </c>
      <c r="BS72" s="37" t="e">
        <f t="shared" si="238"/>
        <v>#VALUE!</v>
      </c>
      <c r="BT72" s="37" t="e">
        <f t="shared" si="238"/>
        <v>#VALUE!</v>
      </c>
      <c r="BU72" s="37" t="e">
        <f t="shared" si="238"/>
        <v>#VALUE!</v>
      </c>
      <c r="BV72" s="37" t="str">
        <f t="shared" si="238"/>
        <v/>
      </c>
      <c r="BW72" s="37" t="str">
        <f t="shared" si="238"/>
        <v/>
      </c>
      <c r="BX72" s="38" t="e">
        <f t="shared" si="9"/>
        <v>#VALUE!</v>
      </c>
      <c r="BY72" s="40" t="str">
        <f t="shared" ref="BY72:CD72" si="239">IF(M72="x","1","")</f>
        <v/>
      </c>
      <c r="BZ72" s="40" t="str">
        <f t="shared" si="239"/>
        <v/>
      </c>
      <c r="CA72" s="40" t="str">
        <f t="shared" ca="1" si="239"/>
        <v>1</v>
      </c>
      <c r="CB72" s="40" t="str">
        <f t="shared" ca="1" si="239"/>
        <v>1</v>
      </c>
      <c r="CC72" s="40" t="str">
        <f t="shared" si="239"/>
        <v/>
      </c>
      <c r="CD72" s="40" t="str">
        <f t="shared" si="239"/>
        <v/>
      </c>
      <c r="CE72" s="40">
        <v>0.66</v>
      </c>
      <c r="CF72" s="40" t="str">
        <f t="shared" ref="CF72:CH72" ca="1" si="240">IF(T72="x","1","")</f>
        <v>1</v>
      </c>
      <c r="CG72" s="40" t="str">
        <f t="shared" si="240"/>
        <v/>
      </c>
      <c r="CH72" s="40" t="str">
        <f t="shared" si="240"/>
        <v/>
      </c>
      <c r="CI72" s="40"/>
      <c r="CJ72" s="40"/>
      <c r="CK72" s="40"/>
      <c r="CL72" s="40"/>
      <c r="CM72" s="40"/>
    </row>
    <row r="73" spans="1:91" ht="17.25" customHeight="1" x14ac:dyDescent="0.2">
      <c r="A73" s="66" t="str">
        <f ca="1">IFERROR(__xludf.DUMMYFUNCTION("""COMPUTED_VALUE"""),"P853")</f>
        <v>P853</v>
      </c>
      <c r="B73" s="23" t="str">
        <f ca="1">IFERROR(__xludf.DUMMYFUNCTION("""COMPUTED_VALUE"""),"João Sergio Louback (Ampliação)")</f>
        <v>João Sergio Louback (Ampliação)</v>
      </c>
      <c r="C73" s="23" t="s">
        <v>91</v>
      </c>
      <c r="D73" s="24">
        <f ca="1">IFERROR(__xludf.DUMMYFUNCTION("""COMPUTED_VALUE"""),45783)</f>
        <v>45783</v>
      </c>
      <c r="E73" s="23" t="str">
        <f t="shared" ref="E73:E82" ca="1" si="241">IF(ISBLANK(D73),"",TEXT(D73,"MMMM"))</f>
        <v>maio</v>
      </c>
      <c r="F73" s="63">
        <f ca="1">IFERROR(__xludf.DUMMYFUNCTION("""COMPUTED_VALUE"""),4)</f>
        <v>4</v>
      </c>
      <c r="G73" s="23">
        <f ca="1">IFERROR(__xludf.DUMMYFUNCTION("""COMPUTED_VALUE"""),570)</f>
        <v>570</v>
      </c>
      <c r="H73" s="47">
        <f t="shared" ca="1" si="100"/>
        <v>2.2799999999999998</v>
      </c>
      <c r="I73" s="50">
        <f t="shared" ca="1" si="101"/>
        <v>200</v>
      </c>
      <c r="J73" s="64">
        <f ca="1">IFERROR(__xludf.DUMMYFUNCTION("""COMPUTED_VALUE"""),92.9166666666666)</f>
        <v>92.9166666666666</v>
      </c>
      <c r="K73" s="27" t="b">
        <v>0</v>
      </c>
      <c r="L73" s="28">
        <f t="shared" ca="1" si="3"/>
        <v>185.8333333333332</v>
      </c>
      <c r="M73" s="59"/>
      <c r="N73" s="59"/>
      <c r="O73" s="59" t="str">
        <f ca="1">IFERROR(__xludf.DUMMYFUNCTION("""COMPUTED_VALUE"""),"x")</f>
        <v>x</v>
      </c>
      <c r="P73" s="59" t="str">
        <f ca="1">IFERROR(__xludf.DUMMYFUNCTION("""COMPUTED_VALUE"""),"x")</f>
        <v>x</v>
      </c>
      <c r="Q73" s="59"/>
      <c r="R73" s="59"/>
      <c r="S73" s="59"/>
      <c r="T73" s="59" t="str">
        <f ca="1">IFERROR(__xludf.DUMMYFUNCTION("""COMPUTED_VALUE"""),"x")</f>
        <v>x</v>
      </c>
      <c r="U73" s="59"/>
      <c r="V73" s="59"/>
      <c r="W73" s="23"/>
      <c r="X73" s="30"/>
      <c r="Y73" s="30"/>
      <c r="Z73" s="23" t="s">
        <v>91</v>
      </c>
      <c r="AA73" s="23" t="s">
        <v>91</v>
      </c>
      <c r="AB73" s="30">
        <f t="shared" ca="1" si="4"/>
        <v>3</v>
      </c>
      <c r="AC73" s="31" t="e">
        <f t="shared" ref="AC73:AQ73" si="242">IF(M73="x",M$1000*1,"")*BY73</f>
        <v>#VALUE!</v>
      </c>
      <c r="AD73" s="31" t="e">
        <f t="shared" si="242"/>
        <v>#VALUE!</v>
      </c>
      <c r="AE73" s="31">
        <f t="shared" ca="1" si="242"/>
        <v>1</v>
      </c>
      <c r="AF73" s="31">
        <f t="shared" ca="1" si="242"/>
        <v>1.2</v>
      </c>
      <c r="AG73" s="31" t="e">
        <f t="shared" si="242"/>
        <v>#VALUE!</v>
      </c>
      <c r="AH73" s="31" t="e">
        <f t="shared" si="242"/>
        <v>#VALUE!</v>
      </c>
      <c r="AI73" s="31" t="e">
        <f t="shared" si="242"/>
        <v>#VALUE!</v>
      </c>
      <c r="AJ73" s="31">
        <f t="shared" ca="1" si="242"/>
        <v>1</v>
      </c>
      <c r="AK73" s="31" t="e">
        <f t="shared" si="242"/>
        <v>#VALUE!</v>
      </c>
      <c r="AL73" s="31" t="e">
        <f t="shared" si="242"/>
        <v>#VALUE!</v>
      </c>
      <c r="AM73" s="31" t="e">
        <f t="shared" si="242"/>
        <v>#VALUE!</v>
      </c>
      <c r="AN73" s="31" t="e">
        <f t="shared" si="242"/>
        <v>#VALUE!</v>
      </c>
      <c r="AO73" s="31" t="e">
        <f t="shared" si="242"/>
        <v>#VALUE!</v>
      </c>
      <c r="AP73" s="31">
        <f t="shared" si="242"/>
        <v>0</v>
      </c>
      <c r="AQ73" s="31">
        <f t="shared" si="242"/>
        <v>0</v>
      </c>
      <c r="AR73" s="23" t="e">
        <f t="shared" si="6"/>
        <v>#VALUE!</v>
      </c>
      <c r="AS73" s="65" t="str">
        <f t="shared" ca="1" si="7"/>
        <v/>
      </c>
      <c r="AT73" s="35" t="str">
        <f ca="1">IFERROR(__xludf.DUMMYFUNCTION("""COMPUTED_VALUE"""),"")</f>
        <v/>
      </c>
      <c r="AU73" s="35" t="str">
        <f ca="1">IFERROR(__xludf.DUMMYFUNCTION("""COMPUTED_VALUE"""),"")</f>
        <v/>
      </c>
      <c r="AV73" s="35">
        <f ca="1">IFERROR(__xludf.DUMMYFUNCTION("""COMPUTED_VALUE"""),10)</f>
        <v>10</v>
      </c>
      <c r="AW73" s="35">
        <f ca="1">IFERROR(__xludf.DUMMYFUNCTION("""COMPUTED_VALUE"""),10)</f>
        <v>10</v>
      </c>
      <c r="AX73" s="35">
        <f ca="1">IFERROR(__xludf.DUMMYFUNCTION("""COMPUTED_VALUE"""),10)</f>
        <v>10</v>
      </c>
      <c r="AY73" s="35" t="str">
        <f ca="1">IFERROR(__xludf.DUMMYFUNCTION("""COMPUTED_VALUE"""),"")</f>
        <v/>
      </c>
      <c r="AZ73" s="35" t="str">
        <f ca="1">IFERROR(__xludf.DUMMYFUNCTION("""COMPUTED_VALUE"""),"")</f>
        <v/>
      </c>
      <c r="BA73" s="35">
        <f ca="1">IFERROR(__xludf.DUMMYFUNCTION("""COMPUTED_VALUE"""),10)</f>
        <v>10</v>
      </c>
      <c r="BB73" s="35" t="str">
        <f ca="1">IFERROR(__xludf.DUMMYFUNCTION("""COMPUTED_VALUE"""),"")</f>
        <v/>
      </c>
      <c r="BC73" s="35" t="str">
        <f ca="1">IFERROR(__xludf.DUMMYFUNCTION("""COMPUTED_VALUE"""),"")</f>
        <v/>
      </c>
      <c r="BD73" s="35" t="str">
        <f ca="1">IFERROR(__xludf.DUMMYFUNCTION("""COMPUTED_VALUE"""),"")</f>
        <v/>
      </c>
      <c r="BE73" s="35"/>
      <c r="BF73" s="43" t="str">
        <f ca="1">IFERROR(__xludf.DUMMYFUNCTION("""COMPUTED_VALUE"""),"")</f>
        <v/>
      </c>
      <c r="BG73" s="35">
        <f ca="1">IFERROR(__xludf.DUMMYFUNCTION("""COMPUTED_VALUE"""),10)</f>
        <v>10</v>
      </c>
      <c r="BH73" s="35">
        <f ca="1">IFERROR(__xludf.DUMMYFUNCTION("""COMPUTED_VALUE"""),10)</f>
        <v>10</v>
      </c>
      <c r="BI73" s="53" t="e">
        <f t="shared" si="143"/>
        <v>#VALUE!</v>
      </c>
      <c r="BJ73" s="50" t="e">
        <f t="shared" ref="BJ73:BW73" si="243">IF(AD73=0,"",AD73*$AS73*(AU73/10))</f>
        <v>#VALUE!</v>
      </c>
      <c r="BK73" s="50" t="e">
        <f t="shared" ca="1" si="243"/>
        <v>#VALUE!</v>
      </c>
      <c r="BL73" s="50" t="e">
        <f t="shared" ca="1" si="243"/>
        <v>#VALUE!</v>
      </c>
      <c r="BM73" s="50" t="e">
        <f t="shared" si="243"/>
        <v>#VALUE!</v>
      </c>
      <c r="BN73" s="50" t="e">
        <f t="shared" si="243"/>
        <v>#VALUE!</v>
      </c>
      <c r="BO73" s="50" t="e">
        <f t="shared" si="243"/>
        <v>#VALUE!</v>
      </c>
      <c r="BP73" s="50" t="e">
        <f t="shared" ca="1" si="243"/>
        <v>#VALUE!</v>
      </c>
      <c r="BQ73" s="37" t="e">
        <f t="shared" si="243"/>
        <v>#VALUE!</v>
      </c>
      <c r="BR73" s="37" t="e">
        <f t="shared" si="243"/>
        <v>#VALUE!</v>
      </c>
      <c r="BS73" s="37" t="e">
        <f t="shared" si="243"/>
        <v>#VALUE!</v>
      </c>
      <c r="BT73" s="37" t="e">
        <f t="shared" si="243"/>
        <v>#VALUE!</v>
      </c>
      <c r="BU73" s="37" t="e">
        <f t="shared" si="243"/>
        <v>#VALUE!</v>
      </c>
      <c r="BV73" s="37" t="str">
        <f t="shared" si="243"/>
        <v/>
      </c>
      <c r="BW73" s="37" t="str">
        <f t="shared" si="243"/>
        <v/>
      </c>
      <c r="BX73" s="38" t="e">
        <f t="shared" si="9"/>
        <v>#VALUE!</v>
      </c>
      <c r="BY73" s="40" t="str">
        <f t="shared" ref="BY73:CH73" si="244">IF(M73="x","1","")</f>
        <v/>
      </c>
      <c r="BZ73" s="40" t="str">
        <f t="shared" si="244"/>
        <v/>
      </c>
      <c r="CA73" s="40" t="str">
        <f t="shared" ca="1" si="244"/>
        <v>1</v>
      </c>
      <c r="CB73" s="40" t="str">
        <f t="shared" ca="1" si="244"/>
        <v>1</v>
      </c>
      <c r="CC73" s="40" t="str">
        <f t="shared" si="244"/>
        <v/>
      </c>
      <c r="CD73" s="40" t="str">
        <f t="shared" si="244"/>
        <v/>
      </c>
      <c r="CE73" s="40" t="str">
        <f t="shared" si="244"/>
        <v/>
      </c>
      <c r="CF73" s="40" t="str">
        <f t="shared" ca="1" si="244"/>
        <v>1</v>
      </c>
      <c r="CG73" s="40" t="str">
        <f t="shared" si="244"/>
        <v/>
      </c>
      <c r="CH73" s="40" t="str">
        <f t="shared" si="244"/>
        <v/>
      </c>
      <c r="CI73" s="40"/>
      <c r="CJ73" s="40"/>
      <c r="CK73" s="40"/>
      <c r="CL73" s="40"/>
      <c r="CM73" s="40"/>
    </row>
    <row r="74" spans="1:91" ht="17.25" customHeight="1" x14ac:dyDescent="0.2">
      <c r="A74" s="66" t="str">
        <f ca="1">IFERROR(__xludf.DUMMYFUNCTION("""COMPUTED_VALUE"""),"P814")</f>
        <v>P814</v>
      </c>
      <c r="B74" s="23" t="str">
        <f ca="1">IFERROR(__xludf.DUMMYFUNCTION("""COMPUTED_VALUE"""),"Francisco Cler ")</f>
        <v xml:space="preserve">Francisco Cler </v>
      </c>
      <c r="C74" s="23" t="s">
        <v>91</v>
      </c>
      <c r="D74" s="24">
        <f ca="1">IFERROR(__xludf.DUMMYFUNCTION("""COMPUTED_VALUE"""),45789)</f>
        <v>45789</v>
      </c>
      <c r="E74" s="23" t="str">
        <f t="shared" ca="1" si="241"/>
        <v>maio</v>
      </c>
      <c r="F74" s="63">
        <f ca="1">IFERROR(__xludf.DUMMYFUNCTION("""COMPUTED_VALUE"""),10)</f>
        <v>10</v>
      </c>
      <c r="G74" s="23">
        <f ca="1">IFERROR(__xludf.DUMMYFUNCTION("""COMPUTED_VALUE"""),570)</f>
        <v>570</v>
      </c>
      <c r="H74" s="47">
        <f t="shared" ca="1" si="100"/>
        <v>5.7</v>
      </c>
      <c r="I74" s="50">
        <f t="shared" ca="1" si="101"/>
        <v>300</v>
      </c>
      <c r="J74" s="64">
        <f ca="1">IFERROR(__xludf.DUMMYFUNCTION("""COMPUTED_VALUE"""),87.5)</f>
        <v>87.5</v>
      </c>
      <c r="K74" s="27" t="b">
        <v>0</v>
      </c>
      <c r="L74" s="28">
        <f t="shared" ca="1" si="3"/>
        <v>262.5</v>
      </c>
      <c r="M74" s="59" t="str">
        <f ca="1">IFERROR(__xludf.DUMMYFUNCTION("""COMPUTED_VALUE"""),"x")</f>
        <v>x</v>
      </c>
      <c r="N74" s="59"/>
      <c r="O74" s="59"/>
      <c r="P74" s="59"/>
      <c r="Q74" s="59" t="str">
        <f ca="1">IFERROR(__xludf.DUMMYFUNCTION("""COMPUTED_VALUE"""),"x")</f>
        <v>x</v>
      </c>
      <c r="R74" s="59" t="str">
        <f ca="1">IFERROR(__xludf.DUMMYFUNCTION("""COMPUTED_VALUE"""),"x")</f>
        <v>x</v>
      </c>
      <c r="S74" s="59" t="str">
        <f ca="1">IFERROR(__xludf.DUMMYFUNCTION("""COMPUTED_VALUE"""),"x")</f>
        <v>x</v>
      </c>
      <c r="T74" s="59"/>
      <c r="U74" s="59"/>
      <c r="V74" s="59"/>
      <c r="W74" s="23"/>
      <c r="X74" s="30"/>
      <c r="Y74" s="30"/>
      <c r="Z74" s="23" t="s">
        <v>91</v>
      </c>
      <c r="AA74" s="23" t="s">
        <v>91</v>
      </c>
      <c r="AB74" s="30">
        <f t="shared" ca="1" si="4"/>
        <v>4</v>
      </c>
      <c r="AC74" s="31">
        <f t="shared" ref="AC74:AQ74" ca="1" si="245">IF(M74="x",M$1000*1,"")*BY74</f>
        <v>1.2</v>
      </c>
      <c r="AD74" s="31" t="e">
        <f t="shared" si="245"/>
        <v>#VALUE!</v>
      </c>
      <c r="AE74" s="31" t="e">
        <f t="shared" si="245"/>
        <v>#VALUE!</v>
      </c>
      <c r="AF74" s="31" t="e">
        <f t="shared" si="245"/>
        <v>#VALUE!</v>
      </c>
      <c r="AG74" s="31">
        <f t="shared" ca="1" si="245"/>
        <v>1</v>
      </c>
      <c r="AH74" s="31">
        <f t="shared" ca="1" si="245"/>
        <v>1</v>
      </c>
      <c r="AI74" s="31">
        <f t="shared" ca="1" si="245"/>
        <v>1.1000000000000001</v>
      </c>
      <c r="AJ74" s="31" t="e">
        <f t="shared" si="245"/>
        <v>#VALUE!</v>
      </c>
      <c r="AK74" s="31" t="e">
        <f t="shared" si="245"/>
        <v>#VALUE!</v>
      </c>
      <c r="AL74" s="31" t="e">
        <f t="shared" si="245"/>
        <v>#VALUE!</v>
      </c>
      <c r="AM74" s="31" t="e">
        <f t="shared" si="245"/>
        <v>#VALUE!</v>
      </c>
      <c r="AN74" s="31" t="e">
        <f t="shared" si="245"/>
        <v>#VALUE!</v>
      </c>
      <c r="AO74" s="31" t="e">
        <f t="shared" si="245"/>
        <v>#VALUE!</v>
      </c>
      <c r="AP74" s="31">
        <f t="shared" si="245"/>
        <v>0</v>
      </c>
      <c r="AQ74" s="31">
        <f t="shared" si="245"/>
        <v>0</v>
      </c>
      <c r="AR74" s="23" t="e">
        <f t="shared" ca="1" si="6"/>
        <v>#VALUE!</v>
      </c>
      <c r="AS74" s="65" t="str">
        <f t="shared" ca="1" si="7"/>
        <v/>
      </c>
      <c r="AT74" s="35">
        <f ca="1">IFERROR(__xludf.DUMMYFUNCTION("""COMPUTED_VALUE"""),10)</f>
        <v>10</v>
      </c>
      <c r="AU74" s="35" t="str">
        <f ca="1">IFERROR(__xludf.DUMMYFUNCTION("""COMPUTED_VALUE"""),"")</f>
        <v/>
      </c>
      <c r="AV74" s="35" t="str">
        <f ca="1">IFERROR(__xludf.DUMMYFUNCTION("""COMPUTED_VALUE"""),"")</f>
        <v/>
      </c>
      <c r="AW74" s="35" t="str">
        <f ca="1">IFERROR(__xludf.DUMMYFUNCTION("""COMPUTED_VALUE"""),"")</f>
        <v/>
      </c>
      <c r="AX74" s="35">
        <f ca="1">IFERROR(__xludf.DUMMYFUNCTION("""COMPUTED_VALUE"""),10)</f>
        <v>10</v>
      </c>
      <c r="AY74" s="35">
        <f ca="1">IFERROR(__xludf.DUMMYFUNCTION("""COMPUTED_VALUE"""),10)</f>
        <v>10</v>
      </c>
      <c r="AZ74" s="35">
        <f ca="1">IFERROR(__xludf.DUMMYFUNCTION("""COMPUTED_VALUE"""),10)</f>
        <v>10</v>
      </c>
      <c r="BA74" s="35" t="str">
        <f ca="1">IFERROR(__xludf.DUMMYFUNCTION("""COMPUTED_VALUE"""),"")</f>
        <v/>
      </c>
      <c r="BB74" s="35" t="str">
        <f ca="1">IFERROR(__xludf.DUMMYFUNCTION("""COMPUTED_VALUE"""),"")</f>
        <v/>
      </c>
      <c r="BC74" s="35" t="str">
        <f ca="1">IFERROR(__xludf.DUMMYFUNCTION("""COMPUTED_VALUE"""),"")</f>
        <v/>
      </c>
      <c r="BD74" s="35" t="str">
        <f ca="1">IFERROR(__xludf.DUMMYFUNCTION("""COMPUTED_VALUE"""),"")</f>
        <v/>
      </c>
      <c r="BE74" s="35"/>
      <c r="BF74" s="43" t="str">
        <f ca="1">IFERROR(__xludf.DUMMYFUNCTION("""COMPUTED_VALUE"""),"")</f>
        <v/>
      </c>
      <c r="BG74" s="35">
        <f ca="1">IFERROR(__xludf.DUMMYFUNCTION("""COMPUTED_VALUE"""),8.75)</f>
        <v>8.75</v>
      </c>
      <c r="BH74" s="35">
        <f ca="1">IFERROR(__xludf.DUMMYFUNCTION("""COMPUTED_VALUE"""),7.5)</f>
        <v>7.5</v>
      </c>
      <c r="BI74" s="53" t="e">
        <f t="shared" ca="1" si="143"/>
        <v>#VALUE!</v>
      </c>
      <c r="BJ74" s="50" t="e">
        <f t="shared" ref="BJ74:BW74" si="246">IF(AD74=0,"",AD74*$AS74*(AU74/10))</f>
        <v>#VALUE!</v>
      </c>
      <c r="BK74" s="50" t="e">
        <f t="shared" si="246"/>
        <v>#VALUE!</v>
      </c>
      <c r="BL74" s="50" t="e">
        <f t="shared" si="246"/>
        <v>#VALUE!</v>
      </c>
      <c r="BM74" s="50" t="e">
        <f t="shared" ca="1" si="246"/>
        <v>#VALUE!</v>
      </c>
      <c r="BN74" s="50" t="e">
        <f t="shared" ca="1" si="246"/>
        <v>#VALUE!</v>
      </c>
      <c r="BO74" s="50" t="e">
        <f t="shared" ca="1" si="246"/>
        <v>#VALUE!</v>
      </c>
      <c r="BP74" s="50" t="e">
        <f t="shared" si="246"/>
        <v>#VALUE!</v>
      </c>
      <c r="BQ74" s="37" t="e">
        <f t="shared" si="246"/>
        <v>#VALUE!</v>
      </c>
      <c r="BR74" s="37" t="e">
        <f t="shared" si="246"/>
        <v>#VALUE!</v>
      </c>
      <c r="BS74" s="37" t="e">
        <f t="shared" si="246"/>
        <v>#VALUE!</v>
      </c>
      <c r="BT74" s="37" t="e">
        <f t="shared" si="246"/>
        <v>#VALUE!</v>
      </c>
      <c r="BU74" s="37" t="e">
        <f t="shared" si="246"/>
        <v>#VALUE!</v>
      </c>
      <c r="BV74" s="37" t="str">
        <f t="shared" si="246"/>
        <v/>
      </c>
      <c r="BW74" s="37" t="str">
        <f t="shared" si="246"/>
        <v/>
      </c>
      <c r="BX74" s="38" t="e">
        <f t="shared" ca="1" si="9"/>
        <v>#VALUE!</v>
      </c>
      <c r="BY74" s="40" t="str">
        <f t="shared" ref="BY74:CH74" ca="1" si="247">IF(M74="x","1","")</f>
        <v>1</v>
      </c>
      <c r="BZ74" s="40" t="str">
        <f t="shared" si="247"/>
        <v/>
      </c>
      <c r="CA74" s="40" t="str">
        <f t="shared" si="247"/>
        <v/>
      </c>
      <c r="CB74" s="40" t="str">
        <f t="shared" si="247"/>
        <v/>
      </c>
      <c r="CC74" s="40" t="str">
        <f t="shared" ca="1" si="247"/>
        <v>1</v>
      </c>
      <c r="CD74" s="40" t="str">
        <f t="shared" ca="1" si="247"/>
        <v>1</v>
      </c>
      <c r="CE74" s="40" t="str">
        <f t="shared" ca="1" si="247"/>
        <v>1</v>
      </c>
      <c r="CF74" s="40" t="str">
        <f t="shared" si="247"/>
        <v/>
      </c>
      <c r="CG74" s="40" t="str">
        <f t="shared" si="247"/>
        <v/>
      </c>
      <c r="CH74" s="40" t="str">
        <f t="shared" si="247"/>
        <v/>
      </c>
      <c r="CI74" s="40"/>
      <c r="CJ74" s="40"/>
      <c r="CK74" s="40"/>
      <c r="CL74" s="40"/>
      <c r="CM74" s="40"/>
    </row>
    <row r="75" spans="1:91" ht="17.25" customHeight="1" x14ac:dyDescent="0.2">
      <c r="A75" s="66" t="str">
        <f ca="1">IFERROR(__xludf.DUMMYFUNCTION("""COMPUTED_VALUE"""),"P828")</f>
        <v>P828</v>
      </c>
      <c r="B75" s="23" t="str">
        <f ca="1">IFERROR(__xludf.DUMMYFUNCTION("""COMPUTED_VALUE"""),"Welton Guilherme de Souza")</f>
        <v>Welton Guilherme de Souza</v>
      </c>
      <c r="C75" s="23" t="s">
        <v>91</v>
      </c>
      <c r="D75" s="24">
        <f ca="1">IFERROR(__xludf.DUMMYFUNCTION("""COMPUTED_VALUE"""),45793)</f>
        <v>45793</v>
      </c>
      <c r="E75" s="23" t="str">
        <f t="shared" ca="1" si="241"/>
        <v>maio</v>
      </c>
      <c r="F75" s="63">
        <f ca="1">IFERROR(__xludf.DUMMYFUNCTION("""COMPUTED_VALUE"""),11)</f>
        <v>11</v>
      </c>
      <c r="G75" s="23">
        <f ca="1">IFERROR(__xludf.DUMMYFUNCTION("""COMPUTED_VALUE"""),570)</f>
        <v>570</v>
      </c>
      <c r="H75" s="47">
        <f t="shared" ca="1" si="100"/>
        <v>6.27</v>
      </c>
      <c r="I75" s="50">
        <f t="shared" ca="1" si="101"/>
        <v>300</v>
      </c>
      <c r="J75" s="64">
        <f ca="1">IFERROR(__xludf.DUMMYFUNCTION("""COMPUTED_VALUE"""),82.3148148148148)</f>
        <v>82.314814814814795</v>
      </c>
      <c r="K75" s="27" t="b">
        <v>0</v>
      </c>
      <c r="L75" s="28">
        <f t="shared" ca="1" si="3"/>
        <v>246.9444444444444</v>
      </c>
      <c r="M75" s="59" t="str">
        <f ca="1">IFERROR(__xludf.DUMMYFUNCTION("""COMPUTED_VALUE"""),"x")</f>
        <v>x</v>
      </c>
      <c r="N75" s="59"/>
      <c r="O75" s="59"/>
      <c r="P75" s="59"/>
      <c r="Q75" s="59" t="str">
        <f ca="1">IFERROR(__xludf.DUMMYFUNCTION("""COMPUTED_VALUE"""),"x")</f>
        <v>x</v>
      </c>
      <c r="R75" s="59" t="str">
        <f ca="1">IFERROR(__xludf.DUMMYFUNCTION("""COMPUTED_VALUE"""),"x")</f>
        <v>x</v>
      </c>
      <c r="S75" s="59" t="str">
        <f ca="1">IFERROR(__xludf.DUMMYFUNCTION("""COMPUTED_VALUE"""),"x")</f>
        <v>x</v>
      </c>
      <c r="T75" s="59"/>
      <c r="U75" s="59"/>
      <c r="V75" s="59"/>
      <c r="W75" s="23"/>
      <c r="X75" s="30"/>
      <c r="Y75" s="30"/>
      <c r="Z75" s="23" t="s">
        <v>91</v>
      </c>
      <c r="AA75" s="23" t="s">
        <v>91</v>
      </c>
      <c r="AB75" s="30">
        <f t="shared" ca="1" si="4"/>
        <v>4</v>
      </c>
      <c r="AC75" s="31">
        <f t="shared" ref="AC75:AQ75" ca="1" si="248">IF(M75="x",M$1000*1,"")*BY75</f>
        <v>0.89999999999999991</v>
      </c>
      <c r="AD75" s="31" t="e">
        <f t="shared" si="248"/>
        <v>#VALUE!</v>
      </c>
      <c r="AE75" s="31" t="e">
        <f t="shared" si="248"/>
        <v>#VALUE!</v>
      </c>
      <c r="AF75" s="31" t="e">
        <f t="shared" si="248"/>
        <v>#VALUE!</v>
      </c>
      <c r="AG75" s="31">
        <f t="shared" ca="1" si="248"/>
        <v>1</v>
      </c>
      <c r="AH75" s="31">
        <f t="shared" ca="1" si="248"/>
        <v>1</v>
      </c>
      <c r="AI75" s="31">
        <f t="shared" ca="1" si="248"/>
        <v>1.1000000000000001</v>
      </c>
      <c r="AJ75" s="31" t="e">
        <f t="shared" si="248"/>
        <v>#VALUE!</v>
      </c>
      <c r="AK75" s="31" t="e">
        <f t="shared" si="248"/>
        <v>#VALUE!</v>
      </c>
      <c r="AL75" s="31" t="e">
        <f t="shared" si="248"/>
        <v>#VALUE!</v>
      </c>
      <c r="AM75" s="31" t="e">
        <f t="shared" si="248"/>
        <v>#VALUE!</v>
      </c>
      <c r="AN75" s="31" t="e">
        <f t="shared" si="248"/>
        <v>#VALUE!</v>
      </c>
      <c r="AO75" s="31" t="e">
        <f t="shared" si="248"/>
        <v>#VALUE!</v>
      </c>
      <c r="AP75" s="31">
        <f t="shared" si="248"/>
        <v>0</v>
      </c>
      <c r="AQ75" s="31">
        <f t="shared" si="248"/>
        <v>0</v>
      </c>
      <c r="AR75" s="23" t="e">
        <f t="shared" ca="1" si="6"/>
        <v>#VALUE!</v>
      </c>
      <c r="AS75" s="65" t="str">
        <f t="shared" ca="1" si="7"/>
        <v/>
      </c>
      <c r="AT75" s="35">
        <f ca="1">IFERROR(__xludf.DUMMYFUNCTION("""COMPUTED_VALUE"""),9)</f>
        <v>9</v>
      </c>
      <c r="AU75" s="35" t="str">
        <f ca="1">IFERROR(__xludf.DUMMYFUNCTION("""COMPUTED_VALUE"""),"")</f>
        <v/>
      </c>
      <c r="AV75" s="35" t="str">
        <f ca="1">IFERROR(__xludf.DUMMYFUNCTION("""COMPUTED_VALUE"""),"")</f>
        <v/>
      </c>
      <c r="AW75" s="35" t="str">
        <f ca="1">IFERROR(__xludf.DUMMYFUNCTION("""COMPUTED_VALUE"""),"")</f>
        <v/>
      </c>
      <c r="AX75" s="35">
        <f ca="1">IFERROR(__xludf.DUMMYFUNCTION("""COMPUTED_VALUE"""),9.5)</f>
        <v>9.5</v>
      </c>
      <c r="AY75" s="35">
        <f ca="1">IFERROR(__xludf.DUMMYFUNCTION("""COMPUTED_VALUE"""),10)</f>
        <v>10</v>
      </c>
      <c r="AZ75" s="35">
        <f ca="1">IFERROR(__xludf.DUMMYFUNCTION("""COMPUTED_VALUE"""),9)</f>
        <v>9</v>
      </c>
      <c r="BA75" s="35" t="str">
        <f ca="1">IFERROR(__xludf.DUMMYFUNCTION("""COMPUTED_VALUE"""),"")</f>
        <v/>
      </c>
      <c r="BB75" s="35" t="str">
        <f ca="1">IFERROR(__xludf.DUMMYFUNCTION("""COMPUTED_VALUE"""),"")</f>
        <v/>
      </c>
      <c r="BC75" s="35" t="str">
        <f ca="1">IFERROR(__xludf.DUMMYFUNCTION("""COMPUTED_VALUE"""),"")</f>
        <v/>
      </c>
      <c r="BD75" s="35" t="str">
        <f ca="1">IFERROR(__xludf.DUMMYFUNCTION("""COMPUTED_VALUE"""),"")</f>
        <v/>
      </c>
      <c r="BE75" s="35"/>
      <c r="BF75" s="43" t="str">
        <f ca="1">IFERROR(__xludf.DUMMYFUNCTION("""COMPUTED_VALUE"""),"")</f>
        <v/>
      </c>
      <c r="BG75" s="35">
        <f ca="1">IFERROR(__xludf.DUMMYFUNCTION("""COMPUTED_VALUE"""),9.75)</f>
        <v>9.75</v>
      </c>
      <c r="BH75" s="35">
        <f ca="1">IFERROR(__xludf.DUMMYFUNCTION("""COMPUTED_VALUE"""),9.5)</f>
        <v>9.5</v>
      </c>
      <c r="BI75" s="53" t="e">
        <f t="shared" ca="1" si="143"/>
        <v>#VALUE!</v>
      </c>
      <c r="BJ75" s="50" t="e">
        <f t="shared" ref="BJ75:BW75" si="249">IF(AD75=0,"",AD75*$AS75*(AU75/10))</f>
        <v>#VALUE!</v>
      </c>
      <c r="BK75" s="50" t="e">
        <f t="shared" si="249"/>
        <v>#VALUE!</v>
      </c>
      <c r="BL75" s="50" t="e">
        <f t="shared" si="249"/>
        <v>#VALUE!</v>
      </c>
      <c r="BM75" s="50" t="e">
        <f t="shared" ca="1" si="249"/>
        <v>#VALUE!</v>
      </c>
      <c r="BN75" s="50" t="e">
        <f t="shared" ca="1" si="249"/>
        <v>#VALUE!</v>
      </c>
      <c r="BO75" s="50" t="e">
        <f t="shared" ca="1" si="249"/>
        <v>#VALUE!</v>
      </c>
      <c r="BP75" s="50" t="e">
        <f t="shared" si="249"/>
        <v>#VALUE!</v>
      </c>
      <c r="BQ75" s="37" t="e">
        <f t="shared" si="249"/>
        <v>#VALUE!</v>
      </c>
      <c r="BR75" s="37" t="e">
        <f t="shared" si="249"/>
        <v>#VALUE!</v>
      </c>
      <c r="BS75" s="37" t="e">
        <f t="shared" si="249"/>
        <v>#VALUE!</v>
      </c>
      <c r="BT75" s="37" t="e">
        <f t="shared" si="249"/>
        <v>#VALUE!</v>
      </c>
      <c r="BU75" s="37" t="e">
        <f t="shared" si="249"/>
        <v>#VALUE!</v>
      </c>
      <c r="BV75" s="37" t="str">
        <f t="shared" si="249"/>
        <v/>
      </c>
      <c r="BW75" s="37" t="str">
        <f t="shared" si="249"/>
        <v/>
      </c>
      <c r="BX75" s="38" t="e">
        <f t="shared" ca="1" si="9"/>
        <v>#VALUE!</v>
      </c>
      <c r="BY75" s="40">
        <v>0.75</v>
      </c>
      <c r="BZ75" s="40" t="str">
        <f t="shared" ref="BZ75:CH75" si="250">IF(N75="x","1","")</f>
        <v/>
      </c>
      <c r="CA75" s="40" t="str">
        <f t="shared" si="250"/>
        <v/>
      </c>
      <c r="CB75" s="40" t="str">
        <f t="shared" si="250"/>
        <v/>
      </c>
      <c r="CC75" s="40" t="str">
        <f t="shared" ca="1" si="250"/>
        <v>1</v>
      </c>
      <c r="CD75" s="40" t="str">
        <f t="shared" ca="1" si="250"/>
        <v>1</v>
      </c>
      <c r="CE75" s="40" t="str">
        <f t="shared" ca="1" si="250"/>
        <v>1</v>
      </c>
      <c r="CF75" s="40" t="str">
        <f t="shared" si="250"/>
        <v/>
      </c>
      <c r="CG75" s="40" t="str">
        <f t="shared" si="250"/>
        <v/>
      </c>
      <c r="CH75" s="40" t="str">
        <f t="shared" si="250"/>
        <v/>
      </c>
      <c r="CI75" s="40"/>
      <c r="CJ75" s="40"/>
      <c r="CK75" s="40"/>
      <c r="CL75" s="40"/>
      <c r="CM75" s="40"/>
    </row>
    <row r="76" spans="1:91" ht="17.25" customHeight="1" x14ac:dyDescent="0.2">
      <c r="A76" s="66" t="str">
        <f ca="1">IFERROR(__xludf.DUMMYFUNCTION("""COMPUTED_VALUE"""),"P829")</f>
        <v>P829</v>
      </c>
      <c r="B76" s="23" t="str">
        <f ca="1">IFERROR(__xludf.DUMMYFUNCTION("""COMPUTED_VALUE"""),"Eliomar Francisco (Mutum)")</f>
        <v>Eliomar Francisco (Mutum)</v>
      </c>
      <c r="C76" s="23" t="s">
        <v>97</v>
      </c>
      <c r="D76" s="24">
        <f ca="1">IFERROR(__xludf.DUMMYFUNCTION("""COMPUTED_VALUE"""),45797)</f>
        <v>45797</v>
      </c>
      <c r="E76" s="23" t="str">
        <f t="shared" ca="1" si="241"/>
        <v>maio</v>
      </c>
      <c r="F76" s="63">
        <f ca="1">IFERROR(__xludf.DUMMYFUNCTION("""COMPUTED_VALUE"""),12)</f>
        <v>12</v>
      </c>
      <c r="G76" s="23">
        <f ca="1">IFERROR(__xludf.DUMMYFUNCTION("""COMPUTED_VALUE"""),570)</f>
        <v>570</v>
      </c>
      <c r="H76" s="47">
        <f t="shared" ca="1" si="100"/>
        <v>6.84</v>
      </c>
      <c r="I76" s="50">
        <f t="shared" ca="1" si="101"/>
        <v>300</v>
      </c>
      <c r="J76" s="64">
        <f ca="1">IFERROR(__xludf.DUMMYFUNCTION("""COMPUTED_VALUE"""),93.3333333333333)</f>
        <v>93.3333333333333</v>
      </c>
      <c r="K76" s="27" t="b">
        <v>0</v>
      </c>
      <c r="L76" s="28" t="str">
        <f t="shared" si="3"/>
        <v>PENDENTE</v>
      </c>
      <c r="M76" s="59" t="str">
        <f ca="1">IFERROR(__xludf.DUMMYFUNCTION("""COMPUTED_VALUE"""),"x")</f>
        <v>x</v>
      </c>
      <c r="N76" s="59"/>
      <c r="O76" s="59" t="str">
        <f ca="1">IFERROR(__xludf.DUMMYFUNCTION("""COMPUTED_VALUE"""),"x")</f>
        <v>x</v>
      </c>
      <c r="P76" s="59" t="str">
        <f ca="1">IFERROR(__xludf.DUMMYFUNCTION("""COMPUTED_VALUE"""),"x")</f>
        <v>x</v>
      </c>
      <c r="Q76" s="59" t="str">
        <f ca="1">IFERROR(__xludf.DUMMYFUNCTION("""COMPUTED_VALUE"""),"x")</f>
        <v>x</v>
      </c>
      <c r="R76" s="59" t="str">
        <f ca="1">IFERROR(__xludf.DUMMYFUNCTION("""COMPUTED_VALUE"""),"x")</f>
        <v>x</v>
      </c>
      <c r="S76" s="59" t="str">
        <f ca="1">IFERROR(__xludf.DUMMYFUNCTION("""COMPUTED_VALUE"""),"x")</f>
        <v>x</v>
      </c>
      <c r="T76" s="59" t="str">
        <f ca="1">IFERROR(__xludf.DUMMYFUNCTION("""COMPUTED_VALUE"""),"x")</f>
        <v>x</v>
      </c>
      <c r="U76" s="59"/>
      <c r="V76" s="59"/>
      <c r="W76" s="23"/>
      <c r="X76" s="30"/>
      <c r="Y76" s="30"/>
      <c r="Z76" s="23" t="s">
        <v>91</v>
      </c>
      <c r="AA76" s="23" t="s">
        <v>91</v>
      </c>
      <c r="AB76" s="30">
        <f t="shared" ca="1" si="4"/>
        <v>7</v>
      </c>
      <c r="AC76" s="31">
        <f t="shared" ref="AC76:AQ76" ca="1" si="251">IF(M76="x",M$1000*1,"")*BY76</f>
        <v>1.2</v>
      </c>
      <c r="AD76" s="31" t="e">
        <f t="shared" si="251"/>
        <v>#VALUE!</v>
      </c>
      <c r="AE76" s="31">
        <f t="shared" ca="1" si="251"/>
        <v>1</v>
      </c>
      <c r="AF76" s="31">
        <f t="shared" ca="1" si="251"/>
        <v>1.2</v>
      </c>
      <c r="AG76" s="31">
        <f t="shared" ca="1" si="251"/>
        <v>0.33</v>
      </c>
      <c r="AH76" s="31">
        <f t="shared" ca="1" si="251"/>
        <v>1</v>
      </c>
      <c r="AI76" s="31">
        <f t="shared" ca="1" si="251"/>
        <v>1.1000000000000001</v>
      </c>
      <c r="AJ76" s="31">
        <f t="shared" ca="1" si="251"/>
        <v>1</v>
      </c>
      <c r="AK76" s="31" t="e">
        <f t="shared" si="251"/>
        <v>#VALUE!</v>
      </c>
      <c r="AL76" s="31" t="e">
        <f t="shared" si="251"/>
        <v>#VALUE!</v>
      </c>
      <c r="AM76" s="31" t="e">
        <f t="shared" si="251"/>
        <v>#VALUE!</v>
      </c>
      <c r="AN76" s="31" t="e">
        <f t="shared" si="251"/>
        <v>#VALUE!</v>
      </c>
      <c r="AO76" s="31" t="e">
        <f t="shared" si="251"/>
        <v>#VALUE!</v>
      </c>
      <c r="AP76" s="31">
        <f t="shared" si="251"/>
        <v>0</v>
      </c>
      <c r="AQ76" s="31">
        <f t="shared" si="251"/>
        <v>0</v>
      </c>
      <c r="AR76" s="23" t="e">
        <f t="shared" ca="1" si="6"/>
        <v>#VALUE!</v>
      </c>
      <c r="AS76" s="65" t="str">
        <f t="shared" ca="1" si="7"/>
        <v/>
      </c>
      <c r="AT76" s="35">
        <f ca="1">IFERROR(__xludf.DUMMYFUNCTION("""COMPUTED_VALUE"""),9.66666666666666)</f>
        <v>9.6666666666666607</v>
      </c>
      <c r="AU76" s="35" t="str">
        <f ca="1">IFERROR(__xludf.DUMMYFUNCTION("""COMPUTED_VALUE"""),"")</f>
        <v/>
      </c>
      <c r="AV76" s="35">
        <f ca="1">IFERROR(__xludf.DUMMYFUNCTION("""COMPUTED_VALUE"""),9)</f>
        <v>9</v>
      </c>
      <c r="AW76" s="35">
        <f ca="1">IFERROR(__xludf.DUMMYFUNCTION("""COMPUTED_VALUE"""),9.16666666666666)</f>
        <v>9.1666666666666607</v>
      </c>
      <c r="AX76" s="35">
        <f ca="1">IFERROR(__xludf.DUMMYFUNCTION("""COMPUTED_VALUE"""),8.83333333333333)</f>
        <v>8.8333333333333304</v>
      </c>
      <c r="AY76" s="35">
        <f ca="1">IFERROR(__xludf.DUMMYFUNCTION("""COMPUTED_VALUE"""),10)</f>
        <v>10</v>
      </c>
      <c r="AZ76" s="35">
        <f ca="1">IFERROR(__xludf.DUMMYFUNCTION("""COMPUTED_VALUE"""),9.66666666666666)</f>
        <v>9.6666666666666607</v>
      </c>
      <c r="BA76" s="35">
        <f ca="1">IFERROR(__xludf.DUMMYFUNCTION("""COMPUTED_VALUE"""),8.5)</f>
        <v>8.5</v>
      </c>
      <c r="BB76" s="35" t="str">
        <f ca="1">IFERROR(__xludf.DUMMYFUNCTION("""COMPUTED_VALUE"""),"")</f>
        <v/>
      </c>
      <c r="BC76" s="35" t="str">
        <f ca="1">IFERROR(__xludf.DUMMYFUNCTION("""COMPUTED_VALUE"""),"")</f>
        <v/>
      </c>
      <c r="BD76" s="35" t="str">
        <f ca="1">IFERROR(__xludf.DUMMYFUNCTION("""COMPUTED_VALUE"""),"")</f>
        <v/>
      </c>
      <c r="BE76" s="35"/>
      <c r="BF76" s="43" t="str">
        <f ca="1">IFERROR(__xludf.DUMMYFUNCTION("""COMPUTED_VALUE"""),"")</f>
        <v/>
      </c>
      <c r="BG76" s="35">
        <f ca="1">IFERROR(__xludf.DUMMYFUNCTION("""COMPUTED_VALUE"""),7.14285714285714)</f>
        <v>7.1428571428571397</v>
      </c>
      <c r="BH76" s="35">
        <f ca="1">IFERROR(__xludf.DUMMYFUNCTION("""COMPUTED_VALUE"""),9.28571428571428)</f>
        <v>9.2857142857142794</v>
      </c>
      <c r="BI76" s="53" t="e">
        <f t="shared" ca="1" si="143"/>
        <v>#VALUE!</v>
      </c>
      <c r="BJ76" s="50" t="e">
        <f t="shared" ref="BJ76:BW76" si="252">IF(AD76=0,"",AD76*$AS76*(AU76/10))</f>
        <v>#VALUE!</v>
      </c>
      <c r="BK76" s="50" t="e">
        <f t="shared" ca="1" si="252"/>
        <v>#VALUE!</v>
      </c>
      <c r="BL76" s="50" t="e">
        <f t="shared" ca="1" si="252"/>
        <v>#VALUE!</v>
      </c>
      <c r="BM76" s="50" t="e">
        <f t="shared" ca="1" si="252"/>
        <v>#VALUE!</v>
      </c>
      <c r="BN76" s="50" t="e">
        <f t="shared" ca="1" si="252"/>
        <v>#VALUE!</v>
      </c>
      <c r="BO76" s="50" t="e">
        <f t="shared" ca="1" si="252"/>
        <v>#VALUE!</v>
      </c>
      <c r="BP76" s="50" t="e">
        <f t="shared" ca="1" si="252"/>
        <v>#VALUE!</v>
      </c>
      <c r="BQ76" s="37" t="e">
        <f t="shared" si="252"/>
        <v>#VALUE!</v>
      </c>
      <c r="BR76" s="37" t="e">
        <f t="shared" si="252"/>
        <v>#VALUE!</v>
      </c>
      <c r="BS76" s="37" t="e">
        <f t="shared" si="252"/>
        <v>#VALUE!</v>
      </c>
      <c r="BT76" s="37" t="e">
        <f t="shared" si="252"/>
        <v>#VALUE!</v>
      </c>
      <c r="BU76" s="37" t="e">
        <f t="shared" si="252"/>
        <v>#VALUE!</v>
      </c>
      <c r="BV76" s="37" t="str">
        <f t="shared" si="252"/>
        <v/>
      </c>
      <c r="BW76" s="37" t="str">
        <f t="shared" si="252"/>
        <v/>
      </c>
      <c r="BX76" s="38" t="e">
        <f t="shared" ca="1" si="9"/>
        <v>#VALUE!</v>
      </c>
      <c r="BY76" s="40" t="str">
        <f t="shared" ref="BY76:CB76" ca="1" si="253">IF(M76="x","1","")</f>
        <v>1</v>
      </c>
      <c r="BZ76" s="40" t="str">
        <f t="shared" si="253"/>
        <v/>
      </c>
      <c r="CA76" s="40" t="str">
        <f t="shared" ca="1" si="253"/>
        <v>1</v>
      </c>
      <c r="CB76" s="40" t="str">
        <f t="shared" ca="1" si="253"/>
        <v>1</v>
      </c>
      <c r="CC76" s="40">
        <v>0.33</v>
      </c>
      <c r="CD76" s="40" t="str">
        <f t="shared" ref="CD76:CH76" ca="1" si="254">IF(R76="x","1","")</f>
        <v>1</v>
      </c>
      <c r="CE76" s="40" t="str">
        <f t="shared" ca="1" si="254"/>
        <v>1</v>
      </c>
      <c r="CF76" s="40" t="str">
        <f t="shared" ca="1" si="254"/>
        <v>1</v>
      </c>
      <c r="CG76" s="40" t="str">
        <f t="shared" si="254"/>
        <v/>
      </c>
      <c r="CH76" s="40" t="str">
        <f t="shared" si="254"/>
        <v/>
      </c>
      <c r="CI76" s="40"/>
      <c r="CJ76" s="40"/>
      <c r="CK76" s="40"/>
      <c r="CL76" s="40"/>
      <c r="CM76" s="40"/>
    </row>
    <row r="77" spans="1:91" ht="17.25" customHeight="1" x14ac:dyDescent="0.2">
      <c r="A77" s="66" t="str">
        <f ca="1">IFERROR(__xludf.DUMMYFUNCTION("""COMPUTED_VALUE"""),"P909")</f>
        <v>P909</v>
      </c>
      <c r="B77" s="23" t="str">
        <f ca="1">IFERROR(__xludf.DUMMYFUNCTION("""COMPUTED_VALUE"""),"Thiago Cordeiro de Souza")</f>
        <v>Thiago Cordeiro de Souza</v>
      </c>
      <c r="C77" s="23" t="s">
        <v>91</v>
      </c>
      <c r="D77" s="24">
        <f ca="1">IFERROR(__xludf.DUMMYFUNCTION("""COMPUTED_VALUE"""),45793)</f>
        <v>45793</v>
      </c>
      <c r="E77" s="23" t="str">
        <f t="shared" ca="1" si="241"/>
        <v>maio</v>
      </c>
      <c r="F77" s="63">
        <f ca="1">IFERROR(__xludf.DUMMYFUNCTION("""COMPUTED_VALUE"""),10)</f>
        <v>10</v>
      </c>
      <c r="G77" s="23">
        <f ca="1">IFERROR(__xludf.DUMMYFUNCTION("""COMPUTED_VALUE"""),575)</f>
        <v>575</v>
      </c>
      <c r="H77" s="47">
        <f t="shared" ca="1" si="100"/>
        <v>5.75</v>
      </c>
      <c r="I77" s="50">
        <f t="shared" ca="1" si="101"/>
        <v>300</v>
      </c>
      <c r="J77" s="64">
        <f ca="1">IFERROR(__xludf.DUMMYFUNCTION("""COMPUTED_VALUE"""),87.1666666666666)</f>
        <v>87.1666666666666</v>
      </c>
      <c r="K77" s="27" t="b">
        <v>0</v>
      </c>
      <c r="L77" s="28">
        <f t="shared" ca="1" si="3"/>
        <v>261.49999999999983</v>
      </c>
      <c r="M77" s="59"/>
      <c r="N77" s="59"/>
      <c r="O77" s="59" t="str">
        <f ca="1">IFERROR(__xludf.DUMMYFUNCTION("""COMPUTED_VALUE"""),"x")</f>
        <v>x</v>
      </c>
      <c r="P77" s="59" t="str">
        <f ca="1">IFERROR(__xludf.DUMMYFUNCTION("""COMPUTED_VALUE"""),"x")</f>
        <v>x</v>
      </c>
      <c r="Q77" s="59" t="str">
        <f ca="1">IFERROR(__xludf.DUMMYFUNCTION("""COMPUTED_VALUE"""),"x")</f>
        <v>x</v>
      </c>
      <c r="R77" s="59"/>
      <c r="S77" s="59"/>
      <c r="T77" s="59" t="str">
        <f ca="1">IFERROR(__xludf.DUMMYFUNCTION("""COMPUTED_VALUE"""),"x")</f>
        <v>x</v>
      </c>
      <c r="U77" s="59"/>
      <c r="V77" s="59"/>
      <c r="W77" s="23"/>
      <c r="X77" s="30"/>
      <c r="Y77" s="30"/>
      <c r="Z77" s="23" t="s">
        <v>91</v>
      </c>
      <c r="AA77" s="23" t="s">
        <v>91</v>
      </c>
      <c r="AB77" s="30">
        <f t="shared" ca="1" si="4"/>
        <v>4</v>
      </c>
      <c r="AC77" s="31" t="e">
        <f t="shared" ref="AC77:AQ77" si="255">IF(M77="x",M$1000*1,"")*BY77</f>
        <v>#VALUE!</v>
      </c>
      <c r="AD77" s="31" t="e">
        <f t="shared" si="255"/>
        <v>#VALUE!</v>
      </c>
      <c r="AE77" s="31">
        <f t="shared" ca="1" si="255"/>
        <v>0.33</v>
      </c>
      <c r="AF77" s="31">
        <f t="shared" ca="1" si="255"/>
        <v>0.39600000000000002</v>
      </c>
      <c r="AG77" s="31">
        <f t="shared" ca="1" si="255"/>
        <v>0.33</v>
      </c>
      <c r="AH77" s="31" t="e">
        <f t="shared" si="255"/>
        <v>#VALUE!</v>
      </c>
      <c r="AI77" s="31" t="e">
        <f t="shared" si="255"/>
        <v>#VALUE!</v>
      </c>
      <c r="AJ77" s="31">
        <f t="shared" ca="1" si="255"/>
        <v>0.33</v>
      </c>
      <c r="AK77" s="31" t="e">
        <f t="shared" si="255"/>
        <v>#VALUE!</v>
      </c>
      <c r="AL77" s="31" t="e">
        <f t="shared" si="255"/>
        <v>#VALUE!</v>
      </c>
      <c r="AM77" s="31" t="e">
        <f t="shared" si="255"/>
        <v>#VALUE!</v>
      </c>
      <c r="AN77" s="31" t="e">
        <f t="shared" si="255"/>
        <v>#VALUE!</v>
      </c>
      <c r="AO77" s="31" t="e">
        <f t="shared" si="255"/>
        <v>#VALUE!</v>
      </c>
      <c r="AP77" s="31">
        <f t="shared" si="255"/>
        <v>0</v>
      </c>
      <c r="AQ77" s="31">
        <f t="shared" si="255"/>
        <v>0</v>
      </c>
      <c r="AR77" s="23" t="e">
        <f t="shared" si="6"/>
        <v>#VALUE!</v>
      </c>
      <c r="AS77" s="65" t="str">
        <f t="shared" ca="1" si="7"/>
        <v/>
      </c>
      <c r="AT77" s="35" t="str">
        <f ca="1">IFERROR(__xludf.DUMMYFUNCTION("""COMPUTED_VALUE"""),"")</f>
        <v/>
      </c>
      <c r="AU77" s="35" t="str">
        <f ca="1">IFERROR(__xludf.DUMMYFUNCTION("""COMPUTED_VALUE"""),"")</f>
        <v/>
      </c>
      <c r="AV77" s="35">
        <f ca="1">IFERROR(__xludf.DUMMYFUNCTION("""COMPUTED_VALUE"""),10)</f>
        <v>10</v>
      </c>
      <c r="AW77" s="35">
        <f ca="1">IFERROR(__xludf.DUMMYFUNCTION("""COMPUTED_VALUE"""),10)</f>
        <v>10</v>
      </c>
      <c r="AX77" s="35">
        <f ca="1">IFERROR(__xludf.DUMMYFUNCTION("""COMPUTED_VALUE"""),10)</f>
        <v>10</v>
      </c>
      <c r="AY77" s="35">
        <f ca="1">IFERROR(__xludf.DUMMYFUNCTION("""COMPUTED_VALUE"""),10)</f>
        <v>10</v>
      </c>
      <c r="AZ77" s="35" t="str">
        <f ca="1">IFERROR(__xludf.DUMMYFUNCTION("""COMPUTED_VALUE"""),"")</f>
        <v/>
      </c>
      <c r="BA77" s="35">
        <f ca="1">IFERROR(__xludf.DUMMYFUNCTION("""COMPUTED_VALUE"""),10)</f>
        <v>10</v>
      </c>
      <c r="BB77" s="35" t="str">
        <f ca="1">IFERROR(__xludf.DUMMYFUNCTION("""COMPUTED_VALUE"""),"")</f>
        <v/>
      </c>
      <c r="BC77" s="35" t="str">
        <f ca="1">IFERROR(__xludf.DUMMYFUNCTION("""COMPUTED_VALUE"""),"")</f>
        <v/>
      </c>
      <c r="BD77" s="35" t="str">
        <f ca="1">IFERROR(__xludf.DUMMYFUNCTION("""COMPUTED_VALUE"""),"")</f>
        <v/>
      </c>
      <c r="BE77" s="35"/>
      <c r="BF77" s="43" t="str">
        <f ca="1">IFERROR(__xludf.DUMMYFUNCTION("""COMPUTED_VALUE"""),"")</f>
        <v/>
      </c>
      <c r="BG77" s="35">
        <f ca="1">IFERROR(__xludf.DUMMYFUNCTION("""COMPUTED_VALUE"""),9)</f>
        <v>9</v>
      </c>
      <c r="BH77" s="35">
        <f ca="1">IFERROR(__xludf.DUMMYFUNCTION("""COMPUTED_VALUE"""),10)</f>
        <v>10</v>
      </c>
      <c r="BI77" s="53" t="e">
        <f t="shared" si="143"/>
        <v>#VALUE!</v>
      </c>
      <c r="BJ77" s="50" t="e">
        <f t="shared" ref="BJ77:BW77" si="256">IF(AD77=0,"",AD77*$AS77*(AU77/10))</f>
        <v>#VALUE!</v>
      </c>
      <c r="BK77" s="50" t="e">
        <f t="shared" ca="1" si="256"/>
        <v>#VALUE!</v>
      </c>
      <c r="BL77" s="50" t="e">
        <f t="shared" ca="1" si="256"/>
        <v>#VALUE!</v>
      </c>
      <c r="BM77" s="50" t="e">
        <f t="shared" ca="1" si="256"/>
        <v>#VALUE!</v>
      </c>
      <c r="BN77" s="50" t="e">
        <f t="shared" si="256"/>
        <v>#VALUE!</v>
      </c>
      <c r="BO77" s="50" t="e">
        <f t="shared" si="256"/>
        <v>#VALUE!</v>
      </c>
      <c r="BP77" s="50" t="e">
        <f t="shared" ca="1" si="256"/>
        <v>#VALUE!</v>
      </c>
      <c r="BQ77" s="37" t="e">
        <f t="shared" si="256"/>
        <v>#VALUE!</v>
      </c>
      <c r="BR77" s="37" t="e">
        <f t="shared" si="256"/>
        <v>#VALUE!</v>
      </c>
      <c r="BS77" s="37" t="e">
        <f t="shared" si="256"/>
        <v>#VALUE!</v>
      </c>
      <c r="BT77" s="37" t="e">
        <f t="shared" si="256"/>
        <v>#VALUE!</v>
      </c>
      <c r="BU77" s="37" t="e">
        <f t="shared" si="256"/>
        <v>#VALUE!</v>
      </c>
      <c r="BV77" s="37" t="str">
        <f t="shared" si="256"/>
        <v/>
      </c>
      <c r="BW77" s="37" t="str">
        <f t="shared" si="256"/>
        <v/>
      </c>
      <c r="BX77" s="38" t="e">
        <f t="shared" si="9"/>
        <v>#VALUE!</v>
      </c>
      <c r="BY77" s="40">
        <v>0.66</v>
      </c>
      <c r="BZ77" s="40" t="str">
        <f>IF(N77="x","1","")</f>
        <v/>
      </c>
      <c r="CA77" s="40">
        <v>0.33</v>
      </c>
      <c r="CB77" s="40">
        <v>0.33</v>
      </c>
      <c r="CC77" s="40">
        <v>0.33</v>
      </c>
      <c r="CD77" s="40">
        <v>0.66</v>
      </c>
      <c r="CE77" s="40" t="str">
        <f>IF(S77="x","1","")</f>
        <v/>
      </c>
      <c r="CF77" s="40">
        <v>0.33</v>
      </c>
      <c r="CG77" s="40" t="str">
        <f t="shared" ref="CG77:CH77" si="257">IF(U77="x","1","")</f>
        <v/>
      </c>
      <c r="CH77" s="40" t="str">
        <f t="shared" si="257"/>
        <v/>
      </c>
      <c r="CI77" s="40"/>
      <c r="CJ77" s="40"/>
      <c r="CK77" s="40"/>
      <c r="CL77" s="40"/>
      <c r="CM77" s="40"/>
    </row>
    <row r="78" spans="1:91" ht="17.25" customHeight="1" x14ac:dyDescent="0.2">
      <c r="A78" s="66" t="str">
        <f ca="1">IFERROR(__xludf.DUMMYFUNCTION("""COMPUTED_VALUE"""),"P815")</f>
        <v>P815</v>
      </c>
      <c r="B78" s="23" t="str">
        <f ca="1">IFERROR(__xludf.DUMMYFUNCTION("""COMPUTED_VALUE"""),"Julio Maria (Mutum)")</f>
        <v>Julio Maria (Mutum)</v>
      </c>
      <c r="C78" s="23" t="s">
        <v>91</v>
      </c>
      <c r="D78" s="24">
        <f ca="1">IFERROR(__xludf.DUMMYFUNCTION("""COMPUTED_VALUE"""),45796)</f>
        <v>45796</v>
      </c>
      <c r="E78" s="23" t="str">
        <f t="shared" ca="1" si="241"/>
        <v>maio</v>
      </c>
      <c r="F78" s="63">
        <f ca="1">IFERROR(__xludf.DUMMYFUNCTION("""COMPUTED_VALUE"""),6)</f>
        <v>6</v>
      </c>
      <c r="G78" s="23">
        <f ca="1">IFERROR(__xludf.DUMMYFUNCTION("""COMPUTED_VALUE"""),570)</f>
        <v>570</v>
      </c>
      <c r="H78" s="47">
        <f t="shared" ca="1" si="100"/>
        <v>3.42</v>
      </c>
      <c r="I78" s="50">
        <f t="shared" ca="1" si="101"/>
        <v>200</v>
      </c>
      <c r="J78" s="64">
        <f ca="1">IFERROR(__xludf.DUMMYFUNCTION("""COMPUTED_VALUE"""),92.5833333333333)</f>
        <v>92.5833333333333</v>
      </c>
      <c r="K78" s="27" t="b">
        <v>0</v>
      </c>
      <c r="L78" s="28">
        <f t="shared" ca="1" si="3"/>
        <v>185.1666666666666</v>
      </c>
      <c r="M78" s="59" t="str">
        <f ca="1">IFERROR(__xludf.DUMMYFUNCTION("""COMPUTED_VALUE"""),"x")</f>
        <v>x</v>
      </c>
      <c r="N78" s="59"/>
      <c r="O78" s="59" t="str">
        <f ca="1">IFERROR(__xludf.DUMMYFUNCTION("""COMPUTED_VALUE"""),"x")</f>
        <v>x</v>
      </c>
      <c r="P78" s="59" t="str">
        <f ca="1">IFERROR(__xludf.DUMMYFUNCTION("""COMPUTED_VALUE"""),"x")</f>
        <v>x</v>
      </c>
      <c r="Q78" s="59"/>
      <c r="R78" s="59"/>
      <c r="S78" s="59" t="str">
        <f ca="1">IFERROR(__xludf.DUMMYFUNCTION("""COMPUTED_VALUE"""),"x")</f>
        <v>x</v>
      </c>
      <c r="T78" s="59" t="str">
        <f ca="1">IFERROR(__xludf.DUMMYFUNCTION("""COMPUTED_VALUE"""),"x")</f>
        <v>x</v>
      </c>
      <c r="U78" s="59"/>
      <c r="V78" s="59"/>
      <c r="W78" s="23"/>
      <c r="X78" s="30"/>
      <c r="Y78" s="30"/>
      <c r="Z78" s="23" t="s">
        <v>91</v>
      </c>
      <c r="AA78" s="23" t="s">
        <v>91</v>
      </c>
      <c r="AB78" s="30">
        <f t="shared" ca="1" si="4"/>
        <v>5</v>
      </c>
      <c r="AC78" s="31">
        <f t="shared" ref="AC78:AQ78" ca="1" si="258">IF(M78="x",M$1000*1,"")*BY78</f>
        <v>1.2</v>
      </c>
      <c r="AD78" s="31" t="e">
        <f t="shared" si="258"/>
        <v>#VALUE!</v>
      </c>
      <c r="AE78" s="31">
        <f t="shared" ca="1" si="258"/>
        <v>1</v>
      </c>
      <c r="AF78" s="31">
        <f t="shared" ca="1" si="258"/>
        <v>1.2</v>
      </c>
      <c r="AG78" s="31" t="e">
        <f t="shared" si="258"/>
        <v>#VALUE!</v>
      </c>
      <c r="AH78" s="31" t="e">
        <f t="shared" si="258"/>
        <v>#VALUE!</v>
      </c>
      <c r="AI78" s="31">
        <f t="shared" ca="1" si="258"/>
        <v>1.1000000000000001</v>
      </c>
      <c r="AJ78" s="31">
        <f t="shared" ca="1" si="258"/>
        <v>1</v>
      </c>
      <c r="AK78" s="31" t="e">
        <f t="shared" si="258"/>
        <v>#VALUE!</v>
      </c>
      <c r="AL78" s="31" t="e">
        <f t="shared" si="258"/>
        <v>#VALUE!</v>
      </c>
      <c r="AM78" s="31" t="e">
        <f t="shared" si="258"/>
        <v>#VALUE!</v>
      </c>
      <c r="AN78" s="31" t="e">
        <f t="shared" si="258"/>
        <v>#VALUE!</v>
      </c>
      <c r="AO78" s="31" t="e">
        <f t="shared" si="258"/>
        <v>#VALUE!</v>
      </c>
      <c r="AP78" s="31">
        <f t="shared" si="258"/>
        <v>0</v>
      </c>
      <c r="AQ78" s="31">
        <f t="shared" si="258"/>
        <v>0</v>
      </c>
      <c r="AR78" s="23" t="e">
        <f t="shared" ca="1" si="6"/>
        <v>#VALUE!</v>
      </c>
      <c r="AS78" s="65" t="str">
        <f t="shared" ca="1" si="7"/>
        <v/>
      </c>
      <c r="AT78" s="35">
        <f ca="1">IFERROR(__xludf.DUMMYFUNCTION("""COMPUTED_VALUE"""),10)</f>
        <v>10</v>
      </c>
      <c r="AU78" s="35" t="str">
        <f ca="1">IFERROR(__xludf.DUMMYFUNCTION("""COMPUTED_VALUE"""),"")</f>
        <v/>
      </c>
      <c r="AV78" s="35">
        <f ca="1">IFERROR(__xludf.DUMMYFUNCTION("""COMPUTED_VALUE"""),10)</f>
        <v>10</v>
      </c>
      <c r="AW78" s="35">
        <f ca="1">IFERROR(__xludf.DUMMYFUNCTION("""COMPUTED_VALUE"""),10)</f>
        <v>10</v>
      </c>
      <c r="AX78" s="35">
        <f ca="1">IFERROR(__xludf.DUMMYFUNCTION("""COMPUTED_VALUE"""),10)</f>
        <v>10</v>
      </c>
      <c r="AY78" s="35" t="str">
        <f ca="1">IFERROR(__xludf.DUMMYFUNCTION("""COMPUTED_VALUE"""),"")</f>
        <v/>
      </c>
      <c r="AZ78" s="35">
        <f ca="1">IFERROR(__xludf.DUMMYFUNCTION("""COMPUTED_VALUE"""),10)</f>
        <v>10</v>
      </c>
      <c r="BA78" s="35">
        <f ca="1">IFERROR(__xludf.DUMMYFUNCTION("""COMPUTED_VALUE"""),10)</f>
        <v>10</v>
      </c>
      <c r="BB78" s="35" t="str">
        <f ca="1">IFERROR(__xludf.DUMMYFUNCTION("""COMPUTED_VALUE"""),"")</f>
        <v/>
      </c>
      <c r="BC78" s="35" t="str">
        <f ca="1">IFERROR(__xludf.DUMMYFUNCTION("""COMPUTED_VALUE"""),"")</f>
        <v/>
      </c>
      <c r="BD78" s="35" t="str">
        <f ca="1">IFERROR(__xludf.DUMMYFUNCTION("""COMPUTED_VALUE"""),"")</f>
        <v/>
      </c>
      <c r="BE78" s="35"/>
      <c r="BF78" s="43" t="str">
        <f ca="1">IFERROR(__xludf.DUMMYFUNCTION("""COMPUTED_VALUE"""),"")</f>
        <v/>
      </c>
      <c r="BG78" s="35">
        <f ca="1">IFERROR(__xludf.DUMMYFUNCTION("""COMPUTED_VALUE"""),5.2)</f>
        <v>5.2</v>
      </c>
      <c r="BH78" s="35">
        <f ca="1">IFERROR(__xludf.DUMMYFUNCTION("""COMPUTED_VALUE"""),9)</f>
        <v>9</v>
      </c>
      <c r="BI78" s="53" t="e">
        <f t="shared" ca="1" si="143"/>
        <v>#VALUE!</v>
      </c>
      <c r="BJ78" s="50" t="e">
        <f t="shared" ref="BJ78:BW78" si="259">IF(AD78=0,"",AD78*$AS78*(AU78/10))</f>
        <v>#VALUE!</v>
      </c>
      <c r="BK78" s="50" t="e">
        <f t="shared" ca="1" si="259"/>
        <v>#VALUE!</v>
      </c>
      <c r="BL78" s="50" t="e">
        <f t="shared" ca="1" si="259"/>
        <v>#VALUE!</v>
      </c>
      <c r="BM78" s="50" t="e">
        <f t="shared" si="259"/>
        <v>#VALUE!</v>
      </c>
      <c r="BN78" s="50" t="e">
        <f t="shared" si="259"/>
        <v>#VALUE!</v>
      </c>
      <c r="BO78" s="50" t="e">
        <f t="shared" ca="1" si="259"/>
        <v>#VALUE!</v>
      </c>
      <c r="BP78" s="50" t="e">
        <f t="shared" ca="1" si="259"/>
        <v>#VALUE!</v>
      </c>
      <c r="BQ78" s="37" t="e">
        <f t="shared" si="259"/>
        <v>#VALUE!</v>
      </c>
      <c r="BR78" s="37" t="e">
        <f t="shared" si="259"/>
        <v>#VALUE!</v>
      </c>
      <c r="BS78" s="37" t="e">
        <f t="shared" si="259"/>
        <v>#VALUE!</v>
      </c>
      <c r="BT78" s="37" t="e">
        <f t="shared" si="259"/>
        <v>#VALUE!</v>
      </c>
      <c r="BU78" s="37" t="e">
        <f t="shared" si="259"/>
        <v>#VALUE!</v>
      </c>
      <c r="BV78" s="37" t="str">
        <f t="shared" si="259"/>
        <v/>
      </c>
      <c r="BW78" s="37" t="str">
        <f t="shared" si="259"/>
        <v/>
      </c>
      <c r="BX78" s="38" t="e">
        <f t="shared" ca="1" si="9"/>
        <v>#VALUE!</v>
      </c>
      <c r="BY78" s="40" t="str">
        <f t="shared" ref="BY78:CH78" ca="1" si="260">IF(M78="x","1","")</f>
        <v>1</v>
      </c>
      <c r="BZ78" s="40" t="str">
        <f t="shared" si="260"/>
        <v/>
      </c>
      <c r="CA78" s="40" t="str">
        <f t="shared" ca="1" si="260"/>
        <v>1</v>
      </c>
      <c r="CB78" s="40" t="str">
        <f t="shared" ca="1" si="260"/>
        <v>1</v>
      </c>
      <c r="CC78" s="40" t="str">
        <f t="shared" si="260"/>
        <v/>
      </c>
      <c r="CD78" s="40" t="str">
        <f t="shared" si="260"/>
        <v/>
      </c>
      <c r="CE78" s="40" t="str">
        <f t="shared" ca="1" si="260"/>
        <v>1</v>
      </c>
      <c r="CF78" s="40" t="str">
        <f t="shared" ca="1" si="260"/>
        <v>1</v>
      </c>
      <c r="CG78" s="40" t="str">
        <f t="shared" si="260"/>
        <v/>
      </c>
      <c r="CH78" s="40" t="str">
        <f t="shared" si="260"/>
        <v/>
      </c>
      <c r="CI78" s="40"/>
      <c r="CJ78" s="40"/>
      <c r="CK78" s="40"/>
      <c r="CL78" s="40"/>
      <c r="CM78" s="40"/>
    </row>
    <row r="79" spans="1:91" ht="17.25" customHeight="1" x14ac:dyDescent="0.2">
      <c r="A79" s="66" t="str">
        <f ca="1">IFERROR(__xludf.DUMMYFUNCTION("""COMPUTED_VALUE"""),"P830")</f>
        <v>P830</v>
      </c>
      <c r="B79" s="23" t="str">
        <f ca="1">IFERROR(__xludf.DUMMYFUNCTION("""COMPUTED_VALUE"""),"Maria José Ferreira")</f>
        <v>Maria José Ferreira</v>
      </c>
      <c r="C79" s="23" t="s">
        <v>91</v>
      </c>
      <c r="D79" s="24">
        <f ca="1">IFERROR(__xludf.DUMMYFUNCTION("""COMPUTED_VALUE"""),45799)</f>
        <v>45799</v>
      </c>
      <c r="E79" s="23" t="str">
        <f t="shared" ca="1" si="241"/>
        <v>maio</v>
      </c>
      <c r="F79" s="63">
        <f ca="1">IFERROR(__xludf.DUMMYFUNCTION("""COMPUTED_VALUE"""),8)</f>
        <v>8</v>
      </c>
      <c r="G79" s="23">
        <f ca="1">IFERROR(__xludf.DUMMYFUNCTION("""COMPUTED_VALUE"""),585)</f>
        <v>585</v>
      </c>
      <c r="H79" s="47">
        <f t="shared" ca="1" si="100"/>
        <v>4.68</v>
      </c>
      <c r="I79" s="50">
        <f t="shared" ca="1" si="101"/>
        <v>200</v>
      </c>
      <c r="J79" s="64">
        <f ca="1">IFERROR(__xludf.DUMMYFUNCTION("""COMPUTED_VALUE"""),91.3425925925926)</f>
        <v>91.342592592592595</v>
      </c>
      <c r="K79" s="27" t="b">
        <v>0</v>
      </c>
      <c r="L79" s="28">
        <f t="shared" ca="1" si="3"/>
        <v>182.68518518518519</v>
      </c>
      <c r="M79" s="59"/>
      <c r="N79" s="59"/>
      <c r="O79" s="59" t="str">
        <f ca="1">IFERROR(__xludf.DUMMYFUNCTION("""COMPUTED_VALUE"""),"x")</f>
        <v>x</v>
      </c>
      <c r="P79" s="59" t="str">
        <f ca="1">IFERROR(__xludf.DUMMYFUNCTION("""COMPUTED_VALUE"""),"x")</f>
        <v>x</v>
      </c>
      <c r="Q79" s="59" t="str">
        <f ca="1">IFERROR(__xludf.DUMMYFUNCTION("""COMPUTED_VALUE"""),"x")</f>
        <v>x</v>
      </c>
      <c r="R79" s="59"/>
      <c r="S79" s="59"/>
      <c r="T79" s="59"/>
      <c r="U79" s="59"/>
      <c r="V79" s="59"/>
      <c r="W79" s="23"/>
      <c r="X79" s="30"/>
      <c r="Y79" s="30"/>
      <c r="Z79" s="23" t="s">
        <v>91</v>
      </c>
      <c r="AA79" s="23" t="s">
        <v>91</v>
      </c>
      <c r="AB79" s="30">
        <f t="shared" ca="1" si="4"/>
        <v>3</v>
      </c>
      <c r="AC79" s="31" t="e">
        <f t="shared" ref="AC79:AQ79" si="261">IF(M79="x",M$1000*1,"")*BY79</f>
        <v>#VALUE!</v>
      </c>
      <c r="AD79" s="31" t="e">
        <f t="shared" si="261"/>
        <v>#VALUE!</v>
      </c>
      <c r="AE79" s="31">
        <f t="shared" ca="1" si="261"/>
        <v>0.5</v>
      </c>
      <c r="AF79" s="31">
        <f t="shared" ca="1" si="261"/>
        <v>0.6</v>
      </c>
      <c r="AG79" s="31">
        <f t="shared" ca="1" si="261"/>
        <v>1</v>
      </c>
      <c r="AH79" s="31" t="e">
        <f t="shared" si="261"/>
        <v>#VALUE!</v>
      </c>
      <c r="AI79" s="31" t="e">
        <f t="shared" si="261"/>
        <v>#VALUE!</v>
      </c>
      <c r="AJ79" s="31" t="e">
        <f t="shared" si="261"/>
        <v>#VALUE!</v>
      </c>
      <c r="AK79" s="31" t="e">
        <f t="shared" si="261"/>
        <v>#VALUE!</v>
      </c>
      <c r="AL79" s="31" t="e">
        <f t="shared" si="261"/>
        <v>#VALUE!</v>
      </c>
      <c r="AM79" s="31" t="e">
        <f t="shared" si="261"/>
        <v>#VALUE!</v>
      </c>
      <c r="AN79" s="31" t="e">
        <f t="shared" si="261"/>
        <v>#VALUE!</v>
      </c>
      <c r="AO79" s="31" t="e">
        <f t="shared" si="261"/>
        <v>#VALUE!</v>
      </c>
      <c r="AP79" s="31">
        <f t="shared" si="261"/>
        <v>0</v>
      </c>
      <c r="AQ79" s="31">
        <f t="shared" si="261"/>
        <v>0</v>
      </c>
      <c r="AR79" s="23" t="e">
        <f t="shared" si="6"/>
        <v>#VALUE!</v>
      </c>
      <c r="AS79" s="65" t="str">
        <f t="shared" ca="1" si="7"/>
        <v/>
      </c>
      <c r="AT79" s="35" t="str">
        <f ca="1">IFERROR(__xludf.DUMMYFUNCTION("""COMPUTED_VALUE"""),"")</f>
        <v/>
      </c>
      <c r="AU79" s="35" t="str">
        <f ca="1">IFERROR(__xludf.DUMMYFUNCTION("""COMPUTED_VALUE"""),"")</f>
        <v/>
      </c>
      <c r="AV79" s="35">
        <f ca="1">IFERROR(__xludf.DUMMYFUNCTION("""COMPUTED_VALUE"""),10)</f>
        <v>10</v>
      </c>
      <c r="AW79" s="35">
        <f ca="1">IFERROR(__xludf.DUMMYFUNCTION("""COMPUTED_VALUE"""),10)</f>
        <v>10</v>
      </c>
      <c r="AX79" s="35">
        <f ca="1">IFERROR(__xludf.DUMMYFUNCTION("""COMPUTED_VALUE"""),10)</f>
        <v>10</v>
      </c>
      <c r="AY79" s="35" t="str">
        <f ca="1">IFERROR(__xludf.DUMMYFUNCTION("""COMPUTED_VALUE"""),"")</f>
        <v/>
      </c>
      <c r="AZ79" s="35" t="str">
        <f ca="1">IFERROR(__xludf.DUMMYFUNCTION("""COMPUTED_VALUE"""),"")</f>
        <v/>
      </c>
      <c r="BA79" s="35">
        <f ca="1">IFERROR(__xludf.DUMMYFUNCTION("""COMPUTED_VALUE"""),10)</f>
        <v>10</v>
      </c>
      <c r="BB79" s="35" t="str">
        <f ca="1">IFERROR(__xludf.DUMMYFUNCTION("""COMPUTED_VALUE"""),"")</f>
        <v/>
      </c>
      <c r="BC79" s="35" t="str">
        <f ca="1">IFERROR(__xludf.DUMMYFUNCTION("""COMPUTED_VALUE"""),"")</f>
        <v/>
      </c>
      <c r="BD79" s="35" t="str">
        <f ca="1">IFERROR(__xludf.DUMMYFUNCTION("""COMPUTED_VALUE"""),"")</f>
        <v/>
      </c>
      <c r="BE79" s="35"/>
      <c r="BF79" s="43" t="str">
        <f ca="1">IFERROR(__xludf.DUMMYFUNCTION("""COMPUTED_VALUE"""),"")</f>
        <v/>
      </c>
      <c r="BG79" s="35">
        <f ca="1">IFERROR(__xludf.DUMMYFUNCTION("""COMPUTED_VALUE"""),10)</f>
        <v>10</v>
      </c>
      <c r="BH79" s="35">
        <f ca="1">IFERROR(__xludf.DUMMYFUNCTION("""COMPUTED_VALUE"""),10)</f>
        <v>10</v>
      </c>
      <c r="BI79" s="53" t="e">
        <f t="shared" si="143"/>
        <v>#VALUE!</v>
      </c>
      <c r="BJ79" s="50" t="e">
        <f t="shared" ref="BJ79:BW79" si="262">IF(AD79=0,"",AD79*$AS79*(AU79/10))</f>
        <v>#VALUE!</v>
      </c>
      <c r="BK79" s="50" t="e">
        <f t="shared" ca="1" si="262"/>
        <v>#VALUE!</v>
      </c>
      <c r="BL79" s="50" t="e">
        <f t="shared" ca="1" si="262"/>
        <v>#VALUE!</v>
      </c>
      <c r="BM79" s="50" t="e">
        <f t="shared" ca="1" si="262"/>
        <v>#VALUE!</v>
      </c>
      <c r="BN79" s="50" t="e">
        <f t="shared" si="262"/>
        <v>#VALUE!</v>
      </c>
      <c r="BO79" s="50" t="e">
        <f t="shared" si="262"/>
        <v>#VALUE!</v>
      </c>
      <c r="BP79" s="50" t="e">
        <f t="shared" si="262"/>
        <v>#VALUE!</v>
      </c>
      <c r="BQ79" s="37" t="e">
        <f t="shared" si="262"/>
        <v>#VALUE!</v>
      </c>
      <c r="BR79" s="37" t="e">
        <f t="shared" si="262"/>
        <v>#VALUE!</v>
      </c>
      <c r="BS79" s="37" t="e">
        <f t="shared" si="262"/>
        <v>#VALUE!</v>
      </c>
      <c r="BT79" s="37" t="e">
        <f t="shared" si="262"/>
        <v>#VALUE!</v>
      </c>
      <c r="BU79" s="37" t="e">
        <f t="shared" si="262"/>
        <v>#VALUE!</v>
      </c>
      <c r="BV79" s="37" t="str">
        <f t="shared" si="262"/>
        <v/>
      </c>
      <c r="BW79" s="37" t="str">
        <f t="shared" si="262"/>
        <v/>
      </c>
      <c r="BX79" s="38" t="e">
        <f t="shared" si="9"/>
        <v>#VALUE!</v>
      </c>
      <c r="BY79" s="40">
        <v>0.5</v>
      </c>
      <c r="BZ79" s="40" t="str">
        <f>IF(N79="x","1","")</f>
        <v/>
      </c>
      <c r="CA79" s="40">
        <v>0.5</v>
      </c>
      <c r="CB79" s="40">
        <v>0.5</v>
      </c>
      <c r="CC79" s="40" t="str">
        <f t="shared" ref="CC79:CD79" ca="1" si="263">IF(Q79="x","1","")</f>
        <v>1</v>
      </c>
      <c r="CD79" s="40" t="str">
        <f t="shared" si="263"/>
        <v/>
      </c>
      <c r="CE79" s="40">
        <v>0.5</v>
      </c>
      <c r="CF79" s="40">
        <v>0.5</v>
      </c>
      <c r="CG79" s="40" t="str">
        <f t="shared" ref="CG79:CH79" si="264">IF(U79="x","1","")</f>
        <v/>
      </c>
      <c r="CH79" s="40" t="str">
        <f t="shared" si="264"/>
        <v/>
      </c>
      <c r="CI79" s="40"/>
      <c r="CJ79" s="40"/>
      <c r="CK79" s="40"/>
      <c r="CL79" s="40"/>
      <c r="CM79" s="40"/>
    </row>
    <row r="80" spans="1:91" ht="17.25" customHeight="1" x14ac:dyDescent="0.2">
      <c r="A80" s="66" t="str">
        <f ca="1">IFERROR(__xludf.DUMMYFUNCTION("""COMPUTED_VALUE"""),"P816")</f>
        <v>P816</v>
      </c>
      <c r="B80" s="23" t="str">
        <f ca="1">IFERROR(__xludf.DUMMYFUNCTION("""COMPUTED_VALUE"""),"Guilherme Henrique")</f>
        <v>Guilherme Henrique</v>
      </c>
      <c r="C80" s="23" t="s">
        <v>91</v>
      </c>
      <c r="D80" s="24">
        <f ca="1">IFERROR(__xludf.DUMMYFUNCTION("""COMPUTED_VALUE"""),45789)</f>
        <v>45789</v>
      </c>
      <c r="E80" s="23" t="str">
        <f t="shared" ca="1" si="241"/>
        <v>maio</v>
      </c>
      <c r="F80" s="63">
        <f ca="1">IFERROR(__xludf.DUMMYFUNCTION("""COMPUTED_VALUE"""),13)</f>
        <v>13</v>
      </c>
      <c r="G80" s="23">
        <f ca="1">IFERROR(__xludf.DUMMYFUNCTION("""COMPUTED_VALUE"""),570)</f>
        <v>570</v>
      </c>
      <c r="H80" s="47">
        <f t="shared" ca="1" si="100"/>
        <v>7.41</v>
      </c>
      <c r="I80" s="50">
        <f t="shared" ca="1" si="101"/>
        <v>300</v>
      </c>
      <c r="J80" s="64">
        <f ca="1">IFERROR(__xludf.DUMMYFUNCTION("""COMPUTED_VALUE"""),77.5462962962963)</f>
        <v>77.546296296296305</v>
      </c>
      <c r="K80" s="27" t="b">
        <v>0</v>
      </c>
      <c r="L80" s="28">
        <f t="shared" ca="1" si="3"/>
        <v>232.63888888888891</v>
      </c>
      <c r="M80" s="59"/>
      <c r="N80" s="59"/>
      <c r="O80" s="59" t="str">
        <f ca="1">IFERROR(__xludf.DUMMYFUNCTION("""COMPUTED_VALUE"""),"x")</f>
        <v>x</v>
      </c>
      <c r="P80" s="59" t="str">
        <f ca="1">IFERROR(__xludf.DUMMYFUNCTION("""COMPUTED_VALUE"""),"x")</f>
        <v>x</v>
      </c>
      <c r="Q80" s="59" t="str">
        <f ca="1">IFERROR(__xludf.DUMMYFUNCTION("""COMPUTED_VALUE"""),"x")</f>
        <v>x</v>
      </c>
      <c r="R80" s="59" t="str">
        <f ca="1">IFERROR(__xludf.DUMMYFUNCTION("""COMPUTED_VALUE"""),"x")</f>
        <v>x</v>
      </c>
      <c r="S80" s="59"/>
      <c r="T80" s="59" t="str">
        <f ca="1">IFERROR(__xludf.DUMMYFUNCTION("""COMPUTED_VALUE"""),"x")</f>
        <v>x</v>
      </c>
      <c r="U80" s="59"/>
      <c r="V80" s="59"/>
      <c r="W80" s="23"/>
      <c r="X80" s="30"/>
      <c r="Y80" s="30"/>
      <c r="Z80" s="23" t="s">
        <v>91</v>
      </c>
      <c r="AA80" s="23" t="s">
        <v>91</v>
      </c>
      <c r="AB80" s="30">
        <f t="shared" ca="1" si="4"/>
        <v>5</v>
      </c>
      <c r="AC80" s="31" t="e">
        <f t="shared" ref="AC80:AQ80" si="265">IF(M80="x",M$1000*1,"")*BY80</f>
        <v>#VALUE!</v>
      </c>
      <c r="AD80" s="31" t="e">
        <f t="shared" si="265"/>
        <v>#VALUE!</v>
      </c>
      <c r="AE80" s="31">
        <f t="shared" ca="1" si="265"/>
        <v>1</v>
      </c>
      <c r="AF80" s="31">
        <f t="shared" ca="1" si="265"/>
        <v>1.2</v>
      </c>
      <c r="AG80" s="31">
        <f t="shared" ca="1" si="265"/>
        <v>1</v>
      </c>
      <c r="AH80" s="31">
        <f t="shared" ca="1" si="265"/>
        <v>1</v>
      </c>
      <c r="AI80" s="31" t="e">
        <f t="shared" si="265"/>
        <v>#VALUE!</v>
      </c>
      <c r="AJ80" s="31">
        <f t="shared" ca="1" si="265"/>
        <v>1</v>
      </c>
      <c r="AK80" s="31" t="e">
        <f t="shared" si="265"/>
        <v>#VALUE!</v>
      </c>
      <c r="AL80" s="31" t="e">
        <f t="shared" si="265"/>
        <v>#VALUE!</v>
      </c>
      <c r="AM80" s="31" t="e">
        <f t="shared" si="265"/>
        <v>#VALUE!</v>
      </c>
      <c r="AN80" s="31" t="e">
        <f t="shared" si="265"/>
        <v>#VALUE!</v>
      </c>
      <c r="AO80" s="31" t="e">
        <f t="shared" si="265"/>
        <v>#VALUE!</v>
      </c>
      <c r="AP80" s="31">
        <f t="shared" si="265"/>
        <v>0</v>
      </c>
      <c r="AQ80" s="31">
        <f t="shared" si="265"/>
        <v>0</v>
      </c>
      <c r="AR80" s="23" t="e">
        <f t="shared" si="6"/>
        <v>#VALUE!</v>
      </c>
      <c r="AS80" s="65" t="str">
        <f t="shared" ca="1" si="7"/>
        <v/>
      </c>
      <c r="AT80" s="35" t="str">
        <f ca="1">IFERROR(__xludf.DUMMYFUNCTION("""COMPUTED_VALUE"""),"")</f>
        <v/>
      </c>
      <c r="AU80" s="35" t="str">
        <f ca="1">IFERROR(__xludf.DUMMYFUNCTION("""COMPUTED_VALUE"""),"")</f>
        <v/>
      </c>
      <c r="AV80" s="35">
        <f ca="1">IFERROR(__xludf.DUMMYFUNCTION("""COMPUTED_VALUE"""),10)</f>
        <v>10</v>
      </c>
      <c r="AW80" s="35">
        <f ca="1">IFERROR(__xludf.DUMMYFUNCTION("""COMPUTED_VALUE"""),10)</f>
        <v>10</v>
      </c>
      <c r="AX80" s="35">
        <f ca="1">IFERROR(__xludf.DUMMYFUNCTION("""COMPUTED_VALUE"""),10)</f>
        <v>10</v>
      </c>
      <c r="AY80" s="35">
        <f ca="1">IFERROR(__xludf.DUMMYFUNCTION("""COMPUTED_VALUE"""),10)</f>
        <v>10</v>
      </c>
      <c r="AZ80" s="35">
        <f ca="1">IFERROR(__xludf.DUMMYFUNCTION("""COMPUTED_VALUE"""),10)</f>
        <v>10</v>
      </c>
      <c r="BA80" s="35">
        <f ca="1">IFERROR(__xludf.DUMMYFUNCTION("""COMPUTED_VALUE"""),9.25)</f>
        <v>9.25</v>
      </c>
      <c r="BB80" s="35" t="str">
        <f ca="1">IFERROR(__xludf.DUMMYFUNCTION("""COMPUTED_VALUE"""),"")</f>
        <v/>
      </c>
      <c r="BC80" s="35" t="str">
        <f ca="1">IFERROR(__xludf.DUMMYFUNCTION("""COMPUTED_VALUE"""),"")</f>
        <v/>
      </c>
      <c r="BD80" s="35" t="str">
        <f ca="1">IFERROR(__xludf.DUMMYFUNCTION("""COMPUTED_VALUE"""),"")</f>
        <v/>
      </c>
      <c r="BE80" s="35"/>
      <c r="BF80" s="43" t="str">
        <f ca="1">IFERROR(__xludf.DUMMYFUNCTION("""COMPUTED_VALUE"""),"")</f>
        <v/>
      </c>
      <c r="BG80" s="35">
        <f ca="1">IFERROR(__xludf.DUMMYFUNCTION("""COMPUTED_VALUE"""),9)</f>
        <v>9</v>
      </c>
      <c r="BH80" s="35">
        <f ca="1">IFERROR(__xludf.DUMMYFUNCTION("""COMPUTED_VALUE"""),10)</f>
        <v>10</v>
      </c>
      <c r="BI80" s="53" t="e">
        <f t="shared" si="143"/>
        <v>#VALUE!</v>
      </c>
      <c r="BJ80" s="50" t="e">
        <f t="shared" ref="BJ80:BW80" si="266">IF(AD80=0,"",AD80*$AS80*(AU80/10))</f>
        <v>#VALUE!</v>
      </c>
      <c r="BK80" s="50" t="e">
        <f t="shared" ca="1" si="266"/>
        <v>#VALUE!</v>
      </c>
      <c r="BL80" s="50" t="e">
        <f t="shared" ca="1" si="266"/>
        <v>#VALUE!</v>
      </c>
      <c r="BM80" s="50" t="e">
        <f t="shared" ca="1" si="266"/>
        <v>#VALUE!</v>
      </c>
      <c r="BN80" s="50" t="e">
        <f t="shared" ca="1" si="266"/>
        <v>#VALUE!</v>
      </c>
      <c r="BO80" s="50" t="e">
        <f t="shared" si="266"/>
        <v>#VALUE!</v>
      </c>
      <c r="BP80" s="50" t="e">
        <f t="shared" ca="1" si="266"/>
        <v>#VALUE!</v>
      </c>
      <c r="BQ80" s="37" t="e">
        <f t="shared" si="266"/>
        <v>#VALUE!</v>
      </c>
      <c r="BR80" s="37" t="e">
        <f t="shared" si="266"/>
        <v>#VALUE!</v>
      </c>
      <c r="BS80" s="37" t="e">
        <f t="shared" si="266"/>
        <v>#VALUE!</v>
      </c>
      <c r="BT80" s="37" t="e">
        <f t="shared" si="266"/>
        <v>#VALUE!</v>
      </c>
      <c r="BU80" s="37" t="e">
        <f t="shared" si="266"/>
        <v>#VALUE!</v>
      </c>
      <c r="BV80" s="37" t="str">
        <f t="shared" si="266"/>
        <v/>
      </c>
      <c r="BW80" s="37" t="str">
        <f t="shared" si="266"/>
        <v/>
      </c>
      <c r="BX80" s="38" t="e">
        <f t="shared" si="9"/>
        <v>#VALUE!</v>
      </c>
      <c r="BY80" s="40" t="str">
        <f t="shared" ref="BY80:CH80" si="267">IF(M80="x","1","")</f>
        <v/>
      </c>
      <c r="BZ80" s="40" t="str">
        <f t="shared" si="267"/>
        <v/>
      </c>
      <c r="CA80" s="40" t="str">
        <f t="shared" ca="1" si="267"/>
        <v>1</v>
      </c>
      <c r="CB80" s="40" t="str">
        <f t="shared" ca="1" si="267"/>
        <v>1</v>
      </c>
      <c r="CC80" s="40" t="str">
        <f t="shared" ca="1" si="267"/>
        <v>1</v>
      </c>
      <c r="CD80" s="40" t="str">
        <f t="shared" ca="1" si="267"/>
        <v>1</v>
      </c>
      <c r="CE80" s="40" t="str">
        <f t="shared" si="267"/>
        <v/>
      </c>
      <c r="CF80" s="40" t="str">
        <f t="shared" ca="1" si="267"/>
        <v>1</v>
      </c>
      <c r="CG80" s="40" t="str">
        <f t="shared" si="267"/>
        <v/>
      </c>
      <c r="CH80" s="40" t="str">
        <f t="shared" si="267"/>
        <v/>
      </c>
      <c r="CI80" s="40"/>
      <c r="CJ80" s="40"/>
      <c r="CK80" s="40"/>
      <c r="CL80" s="40"/>
      <c r="CM80" s="40"/>
    </row>
    <row r="81" spans="1:91" ht="17.25" customHeight="1" x14ac:dyDescent="0.2">
      <c r="A81" s="66" t="str">
        <f ca="1">IFERROR(__xludf.DUMMYFUNCTION("""COMPUTED_VALUE"""),"P901")</f>
        <v>P901</v>
      </c>
      <c r="B81" s="23" t="str">
        <f ca="1">IFERROR(__xludf.DUMMYFUNCTION("""COMPUTED_VALUE"""),"José Geraldo Veríssimo")</f>
        <v>José Geraldo Veríssimo</v>
      </c>
      <c r="C81" s="23" t="s">
        <v>91</v>
      </c>
      <c r="D81" s="24">
        <f ca="1">IFERROR(__xludf.DUMMYFUNCTION("""COMPUTED_VALUE"""),45791)</f>
        <v>45791</v>
      </c>
      <c r="E81" s="23" t="str">
        <f t="shared" ca="1" si="241"/>
        <v>maio</v>
      </c>
      <c r="F81" s="63">
        <f ca="1">IFERROR(__xludf.DUMMYFUNCTION("""COMPUTED_VALUE"""),20)</f>
        <v>20</v>
      </c>
      <c r="G81" s="23">
        <f ca="1">IFERROR(__xludf.DUMMYFUNCTION("""COMPUTED_VALUE"""),570)</f>
        <v>570</v>
      </c>
      <c r="H81" s="47">
        <f t="shared" ca="1" si="100"/>
        <v>11.4</v>
      </c>
      <c r="I81" s="50">
        <f t="shared" ca="1" si="101"/>
        <v>500</v>
      </c>
      <c r="J81" s="64">
        <f ca="1">IFERROR(__xludf.DUMMYFUNCTION("""COMPUTED_VALUE"""),85)</f>
        <v>85</v>
      </c>
      <c r="K81" s="27" t="b">
        <v>0</v>
      </c>
      <c r="L81" s="28">
        <f t="shared" ca="1" si="3"/>
        <v>425</v>
      </c>
      <c r="M81" s="59"/>
      <c r="N81" s="59"/>
      <c r="O81" s="59" t="str">
        <f ca="1">IFERROR(__xludf.DUMMYFUNCTION("""COMPUTED_VALUE"""),"x")</f>
        <v>x</v>
      </c>
      <c r="P81" s="59" t="str">
        <f ca="1">IFERROR(__xludf.DUMMYFUNCTION("""COMPUTED_VALUE"""),"x")</f>
        <v>x</v>
      </c>
      <c r="Q81" s="59" t="str">
        <f ca="1">IFERROR(__xludf.DUMMYFUNCTION("""COMPUTED_VALUE"""),"x")</f>
        <v>x</v>
      </c>
      <c r="R81" s="59"/>
      <c r="S81" s="59"/>
      <c r="T81" s="59" t="str">
        <f ca="1">IFERROR(__xludf.DUMMYFUNCTION("""COMPUTED_VALUE"""),"x")</f>
        <v>x</v>
      </c>
      <c r="U81" s="59"/>
      <c r="V81" s="59"/>
      <c r="W81" s="23"/>
      <c r="X81" s="30"/>
      <c r="Y81" s="30"/>
      <c r="Z81" s="23" t="s">
        <v>91</v>
      </c>
      <c r="AA81" s="23" t="s">
        <v>91</v>
      </c>
      <c r="AB81" s="30">
        <f t="shared" ca="1" si="4"/>
        <v>4</v>
      </c>
      <c r="AC81" s="31" t="e">
        <f t="shared" ref="AC81:AQ81" si="268">IF(M81="x",M$1000*1,"")*BY81</f>
        <v>#VALUE!</v>
      </c>
      <c r="AD81" s="31" t="e">
        <f t="shared" si="268"/>
        <v>#VALUE!</v>
      </c>
      <c r="AE81" s="31">
        <f t="shared" ca="1" si="268"/>
        <v>1</v>
      </c>
      <c r="AF81" s="31">
        <f t="shared" ca="1" si="268"/>
        <v>1.2</v>
      </c>
      <c r="AG81" s="31">
        <f t="shared" ca="1" si="268"/>
        <v>1</v>
      </c>
      <c r="AH81" s="31" t="e">
        <f t="shared" si="268"/>
        <v>#VALUE!</v>
      </c>
      <c r="AI81" s="31" t="e">
        <f t="shared" si="268"/>
        <v>#VALUE!</v>
      </c>
      <c r="AJ81" s="31">
        <f t="shared" ca="1" si="268"/>
        <v>1</v>
      </c>
      <c r="AK81" s="31" t="e">
        <f t="shared" si="268"/>
        <v>#VALUE!</v>
      </c>
      <c r="AL81" s="31" t="e">
        <f t="shared" si="268"/>
        <v>#VALUE!</v>
      </c>
      <c r="AM81" s="31" t="e">
        <f t="shared" si="268"/>
        <v>#VALUE!</v>
      </c>
      <c r="AN81" s="31" t="e">
        <f t="shared" si="268"/>
        <v>#VALUE!</v>
      </c>
      <c r="AO81" s="31" t="e">
        <f t="shared" si="268"/>
        <v>#VALUE!</v>
      </c>
      <c r="AP81" s="31">
        <f t="shared" si="268"/>
        <v>0</v>
      </c>
      <c r="AQ81" s="31">
        <f t="shared" si="268"/>
        <v>0</v>
      </c>
      <c r="AR81" s="23" t="e">
        <f t="shared" si="6"/>
        <v>#VALUE!</v>
      </c>
      <c r="AS81" s="65" t="str">
        <f t="shared" ca="1" si="7"/>
        <v/>
      </c>
      <c r="AT81" s="35" t="str">
        <f ca="1">IFERROR(__xludf.DUMMYFUNCTION("""COMPUTED_VALUE"""),"")</f>
        <v/>
      </c>
      <c r="AU81" s="35" t="str">
        <f ca="1">IFERROR(__xludf.DUMMYFUNCTION("""COMPUTED_VALUE"""),"")</f>
        <v/>
      </c>
      <c r="AV81" s="35">
        <f ca="1">IFERROR(__xludf.DUMMYFUNCTION("""COMPUTED_VALUE"""),10)</f>
        <v>10</v>
      </c>
      <c r="AW81" s="35">
        <f ca="1">IFERROR(__xludf.DUMMYFUNCTION("""COMPUTED_VALUE"""),10)</f>
        <v>10</v>
      </c>
      <c r="AX81" s="35">
        <f ca="1">IFERROR(__xludf.DUMMYFUNCTION("""COMPUTED_VALUE"""),10)</f>
        <v>10</v>
      </c>
      <c r="AY81" s="35">
        <f ca="1">IFERROR(__xludf.DUMMYFUNCTION("""COMPUTED_VALUE"""),10)</f>
        <v>10</v>
      </c>
      <c r="AZ81" s="35" t="str">
        <f ca="1">IFERROR(__xludf.DUMMYFUNCTION("""COMPUTED_VALUE"""),"")</f>
        <v/>
      </c>
      <c r="BA81" s="35">
        <f ca="1">IFERROR(__xludf.DUMMYFUNCTION("""COMPUTED_VALUE"""),10)</f>
        <v>10</v>
      </c>
      <c r="BB81" s="35" t="str">
        <f ca="1">IFERROR(__xludf.DUMMYFUNCTION("""COMPUTED_VALUE"""),"")</f>
        <v/>
      </c>
      <c r="BC81" s="35" t="str">
        <f ca="1">IFERROR(__xludf.DUMMYFUNCTION("""COMPUTED_VALUE"""),"")</f>
        <v/>
      </c>
      <c r="BD81" s="35" t="str">
        <f ca="1">IFERROR(__xludf.DUMMYFUNCTION("""COMPUTED_VALUE"""),"")</f>
        <v/>
      </c>
      <c r="BE81" s="35"/>
      <c r="BF81" s="43" t="str">
        <f ca="1">IFERROR(__xludf.DUMMYFUNCTION("""COMPUTED_VALUE"""),"")</f>
        <v/>
      </c>
      <c r="BG81" s="35">
        <f ca="1">IFERROR(__xludf.DUMMYFUNCTION("""COMPUTED_VALUE"""),9.5)</f>
        <v>9.5</v>
      </c>
      <c r="BH81" s="35">
        <f ca="1">IFERROR(__xludf.DUMMYFUNCTION("""COMPUTED_VALUE"""),10)</f>
        <v>10</v>
      </c>
      <c r="BI81" s="53" t="e">
        <f t="shared" si="143"/>
        <v>#VALUE!</v>
      </c>
      <c r="BJ81" s="50" t="e">
        <f t="shared" ref="BJ81:BW81" si="269">IF(AD81=0,"",AD81*$AS81*(AU81/10))</f>
        <v>#VALUE!</v>
      </c>
      <c r="BK81" s="50" t="e">
        <f t="shared" ca="1" si="269"/>
        <v>#VALUE!</v>
      </c>
      <c r="BL81" s="50" t="e">
        <f t="shared" ca="1" si="269"/>
        <v>#VALUE!</v>
      </c>
      <c r="BM81" s="50" t="e">
        <f t="shared" ca="1" si="269"/>
        <v>#VALUE!</v>
      </c>
      <c r="BN81" s="50" t="e">
        <f t="shared" si="269"/>
        <v>#VALUE!</v>
      </c>
      <c r="BO81" s="50" t="e">
        <f t="shared" si="269"/>
        <v>#VALUE!</v>
      </c>
      <c r="BP81" s="50" t="e">
        <f t="shared" ca="1" si="269"/>
        <v>#VALUE!</v>
      </c>
      <c r="BQ81" s="37" t="e">
        <f t="shared" si="269"/>
        <v>#VALUE!</v>
      </c>
      <c r="BR81" s="37" t="e">
        <f t="shared" si="269"/>
        <v>#VALUE!</v>
      </c>
      <c r="BS81" s="37" t="e">
        <f t="shared" si="269"/>
        <v>#VALUE!</v>
      </c>
      <c r="BT81" s="37" t="e">
        <f t="shared" si="269"/>
        <v>#VALUE!</v>
      </c>
      <c r="BU81" s="37" t="e">
        <f t="shared" si="269"/>
        <v>#VALUE!</v>
      </c>
      <c r="BV81" s="37" t="str">
        <f t="shared" si="269"/>
        <v/>
      </c>
      <c r="BW81" s="37" t="str">
        <f t="shared" si="269"/>
        <v/>
      </c>
      <c r="BX81" s="38" t="e">
        <f t="shared" si="9"/>
        <v>#VALUE!</v>
      </c>
      <c r="BY81" s="40" t="str">
        <f t="shared" ref="BY81:CH81" si="270">IF(M81="x","1","")</f>
        <v/>
      </c>
      <c r="BZ81" s="40" t="str">
        <f t="shared" si="270"/>
        <v/>
      </c>
      <c r="CA81" s="40" t="str">
        <f t="shared" ca="1" si="270"/>
        <v>1</v>
      </c>
      <c r="CB81" s="40" t="str">
        <f t="shared" ca="1" si="270"/>
        <v>1</v>
      </c>
      <c r="CC81" s="40" t="str">
        <f t="shared" ca="1" si="270"/>
        <v>1</v>
      </c>
      <c r="CD81" s="40" t="str">
        <f t="shared" si="270"/>
        <v/>
      </c>
      <c r="CE81" s="40" t="str">
        <f t="shared" si="270"/>
        <v/>
      </c>
      <c r="CF81" s="40" t="str">
        <f t="shared" ca="1" si="270"/>
        <v>1</v>
      </c>
      <c r="CG81" s="40" t="str">
        <f t="shared" si="270"/>
        <v/>
      </c>
      <c r="CH81" s="40" t="str">
        <f t="shared" si="270"/>
        <v/>
      </c>
      <c r="CI81" s="40"/>
      <c r="CJ81" s="40"/>
      <c r="CK81" s="40"/>
      <c r="CL81" s="40"/>
      <c r="CM81" s="40"/>
    </row>
    <row r="82" spans="1:91" ht="17.25" customHeight="1" x14ac:dyDescent="0.2">
      <c r="A82" s="66" t="str">
        <f ca="1">IFERROR(__xludf.DUMMYFUNCTION("""COMPUTED_VALUE"""),"P808")</f>
        <v>P808</v>
      </c>
      <c r="B82" s="23" t="str">
        <f ca="1">IFERROR(__xludf.DUMMYFUNCTION("""COMPUTED_VALUE"""),"Eduardo Cerqueira")</f>
        <v>Eduardo Cerqueira</v>
      </c>
      <c r="C82" s="23" t="s">
        <v>91</v>
      </c>
      <c r="D82" s="24">
        <f ca="1">IFERROR(__xludf.DUMMYFUNCTION("""COMPUTED_VALUE"""),45785)</f>
        <v>45785</v>
      </c>
      <c r="E82" s="23" t="str">
        <f t="shared" ca="1" si="241"/>
        <v>maio</v>
      </c>
      <c r="F82" s="63">
        <f ca="1">IFERROR(__xludf.DUMMYFUNCTION("""COMPUTED_VALUE"""),38)</f>
        <v>38</v>
      </c>
      <c r="G82" s="23">
        <f ca="1">IFERROR(__xludf.DUMMYFUNCTION("""COMPUTED_VALUE"""),570)</f>
        <v>570</v>
      </c>
      <c r="H82" s="47">
        <f t="shared" ca="1" si="100"/>
        <v>21.66</v>
      </c>
      <c r="I82" s="50">
        <f t="shared" ca="1" si="101"/>
        <v>750</v>
      </c>
      <c r="J82" s="64">
        <f ca="1">IFERROR(__xludf.DUMMYFUNCTION("""COMPUTED_VALUE"""),83.3333333333333)</f>
        <v>83.3333333333333</v>
      </c>
      <c r="K82" s="27" t="b">
        <v>0</v>
      </c>
      <c r="L82" s="28">
        <f t="shared" ca="1" si="3"/>
        <v>624.99999999999977</v>
      </c>
      <c r="M82" s="59" t="str">
        <f ca="1">IFERROR(__xludf.DUMMYFUNCTION("""COMPUTED_VALUE"""),"x")</f>
        <v>x</v>
      </c>
      <c r="N82" s="59"/>
      <c r="O82" s="59" t="str">
        <f ca="1">IFERROR(__xludf.DUMMYFUNCTION("""COMPUTED_VALUE"""),"x")</f>
        <v>x</v>
      </c>
      <c r="P82" s="59"/>
      <c r="Q82" s="59" t="str">
        <f ca="1">IFERROR(__xludf.DUMMYFUNCTION("""COMPUTED_VALUE"""),"x")</f>
        <v>x</v>
      </c>
      <c r="R82" s="59" t="str">
        <f ca="1">IFERROR(__xludf.DUMMYFUNCTION("""COMPUTED_VALUE"""),"x")</f>
        <v>x</v>
      </c>
      <c r="S82" s="59" t="str">
        <f ca="1">IFERROR(__xludf.DUMMYFUNCTION("""COMPUTED_VALUE"""),"x")</f>
        <v>x</v>
      </c>
      <c r="T82" s="59" t="str">
        <f ca="1">IFERROR(__xludf.DUMMYFUNCTION("""COMPUTED_VALUE"""),"x")</f>
        <v>x</v>
      </c>
      <c r="U82" s="59"/>
      <c r="V82" s="59"/>
      <c r="W82" s="23"/>
      <c r="X82" s="30"/>
      <c r="Y82" s="30"/>
      <c r="Z82" s="23" t="s">
        <v>91</v>
      </c>
      <c r="AA82" s="23" t="s">
        <v>91</v>
      </c>
      <c r="AB82" s="30">
        <f t="shared" ca="1" si="4"/>
        <v>6</v>
      </c>
      <c r="AC82" s="31">
        <f t="shared" ref="AC82:AQ82" ca="1" si="271">IF(M82="x",M$1000*1,"")*BY82</f>
        <v>1.2</v>
      </c>
      <c r="AD82" s="31" t="e">
        <f t="shared" si="271"/>
        <v>#VALUE!</v>
      </c>
      <c r="AE82" s="31">
        <f t="shared" ca="1" si="271"/>
        <v>1</v>
      </c>
      <c r="AF82" s="31" t="e">
        <f t="shared" si="271"/>
        <v>#VALUE!</v>
      </c>
      <c r="AG82" s="31">
        <f t="shared" ca="1" si="271"/>
        <v>0.5</v>
      </c>
      <c r="AH82" s="31">
        <f t="shared" ca="1" si="271"/>
        <v>1</v>
      </c>
      <c r="AI82" s="31">
        <f t="shared" ca="1" si="271"/>
        <v>1.1000000000000001</v>
      </c>
      <c r="AJ82" s="31">
        <f t="shared" ca="1" si="271"/>
        <v>1</v>
      </c>
      <c r="AK82" s="31" t="e">
        <f t="shared" si="271"/>
        <v>#VALUE!</v>
      </c>
      <c r="AL82" s="31" t="e">
        <f t="shared" si="271"/>
        <v>#VALUE!</v>
      </c>
      <c r="AM82" s="31" t="e">
        <f t="shared" si="271"/>
        <v>#VALUE!</v>
      </c>
      <c r="AN82" s="31" t="e">
        <f t="shared" si="271"/>
        <v>#VALUE!</v>
      </c>
      <c r="AO82" s="31" t="e">
        <f t="shared" si="271"/>
        <v>#VALUE!</v>
      </c>
      <c r="AP82" s="31">
        <f t="shared" si="271"/>
        <v>0</v>
      </c>
      <c r="AQ82" s="31">
        <f t="shared" si="271"/>
        <v>0</v>
      </c>
      <c r="AR82" s="23" t="e">
        <f t="shared" ca="1" si="6"/>
        <v>#VALUE!</v>
      </c>
      <c r="AS82" s="65" t="str">
        <f t="shared" ca="1" si="7"/>
        <v/>
      </c>
      <c r="AT82" s="35">
        <f ca="1">IFERROR(__xludf.DUMMYFUNCTION("""COMPUTED_VALUE"""),10)</f>
        <v>10</v>
      </c>
      <c r="AU82" s="35" t="str">
        <f ca="1">IFERROR(__xludf.DUMMYFUNCTION("""COMPUTED_VALUE"""),"")</f>
        <v/>
      </c>
      <c r="AV82" s="35">
        <f ca="1">IFERROR(__xludf.DUMMYFUNCTION("""COMPUTED_VALUE"""),10)</f>
        <v>10</v>
      </c>
      <c r="AW82" s="35">
        <f ca="1">IFERROR(__xludf.DUMMYFUNCTION("""COMPUTED_VALUE"""),10)</f>
        <v>10</v>
      </c>
      <c r="AX82" s="35">
        <f ca="1">IFERROR(__xludf.DUMMYFUNCTION("""COMPUTED_VALUE"""),10)</f>
        <v>10</v>
      </c>
      <c r="AY82" s="35">
        <f ca="1">IFERROR(__xludf.DUMMYFUNCTION("""COMPUTED_VALUE"""),10)</f>
        <v>10</v>
      </c>
      <c r="AZ82" s="35">
        <f ca="1">IFERROR(__xludf.DUMMYFUNCTION("""COMPUTED_VALUE"""),10)</f>
        <v>10</v>
      </c>
      <c r="BA82" s="35">
        <f ca="1">IFERROR(__xludf.DUMMYFUNCTION("""COMPUTED_VALUE"""),10)</f>
        <v>10</v>
      </c>
      <c r="BB82" s="35" t="str">
        <f ca="1">IFERROR(__xludf.DUMMYFUNCTION("""COMPUTED_VALUE"""),"")</f>
        <v/>
      </c>
      <c r="BC82" s="35" t="str">
        <f ca="1">IFERROR(__xludf.DUMMYFUNCTION("""COMPUTED_VALUE"""),"")</f>
        <v/>
      </c>
      <c r="BD82" s="35" t="str">
        <f ca="1">IFERROR(__xludf.DUMMYFUNCTION("""COMPUTED_VALUE"""),"")</f>
        <v/>
      </c>
      <c r="BE82" s="35"/>
      <c r="BF82" s="43" t="str">
        <f ca="1">IFERROR(__xludf.DUMMYFUNCTION("""COMPUTED_VALUE"""),"")</f>
        <v/>
      </c>
      <c r="BG82" s="35">
        <f ca="1">IFERROR(__xludf.DUMMYFUNCTION("""COMPUTED_VALUE"""),7.8)</f>
        <v>7.8</v>
      </c>
      <c r="BH82" s="35">
        <f ca="1">IFERROR(__xludf.DUMMYFUNCTION("""COMPUTED_VALUE"""),10)</f>
        <v>10</v>
      </c>
      <c r="BI82" s="53" t="e">
        <f t="shared" ca="1" si="143"/>
        <v>#VALUE!</v>
      </c>
      <c r="BJ82" s="50" t="e">
        <f t="shared" ref="BJ82:BW82" si="272">IF(AD82=0,"",AD82*$AS82*(AU82/10))</f>
        <v>#VALUE!</v>
      </c>
      <c r="BK82" s="50" t="e">
        <f t="shared" ca="1" si="272"/>
        <v>#VALUE!</v>
      </c>
      <c r="BL82" s="50" t="e">
        <f t="shared" si="272"/>
        <v>#VALUE!</v>
      </c>
      <c r="BM82" s="50" t="e">
        <f t="shared" ca="1" si="272"/>
        <v>#VALUE!</v>
      </c>
      <c r="BN82" s="50" t="e">
        <f t="shared" ca="1" si="272"/>
        <v>#VALUE!</v>
      </c>
      <c r="BO82" s="50" t="e">
        <f t="shared" ca="1" si="272"/>
        <v>#VALUE!</v>
      </c>
      <c r="BP82" s="50" t="e">
        <f t="shared" ca="1" si="272"/>
        <v>#VALUE!</v>
      </c>
      <c r="BQ82" s="37" t="e">
        <f t="shared" si="272"/>
        <v>#VALUE!</v>
      </c>
      <c r="BR82" s="37" t="e">
        <f t="shared" si="272"/>
        <v>#VALUE!</v>
      </c>
      <c r="BS82" s="37" t="e">
        <f t="shared" si="272"/>
        <v>#VALUE!</v>
      </c>
      <c r="BT82" s="37" t="e">
        <f t="shared" si="272"/>
        <v>#VALUE!</v>
      </c>
      <c r="BU82" s="37" t="e">
        <f t="shared" si="272"/>
        <v>#VALUE!</v>
      </c>
      <c r="BV82" s="37" t="str">
        <f t="shared" si="272"/>
        <v/>
      </c>
      <c r="BW82" s="37" t="str">
        <f t="shared" si="272"/>
        <v/>
      </c>
      <c r="BX82" s="38" t="e">
        <f t="shared" ca="1" si="9"/>
        <v>#VALUE!</v>
      </c>
      <c r="BY82" s="40" t="str">
        <f t="shared" ref="BY82:CB82" ca="1" si="273">IF(M82="x","1","")</f>
        <v>1</v>
      </c>
      <c r="BZ82" s="40" t="str">
        <f t="shared" si="273"/>
        <v/>
      </c>
      <c r="CA82" s="40" t="str">
        <f t="shared" ca="1" si="273"/>
        <v>1</v>
      </c>
      <c r="CB82" s="40" t="str">
        <f t="shared" si="273"/>
        <v/>
      </c>
      <c r="CC82" s="40">
        <v>0.5</v>
      </c>
      <c r="CD82" s="40" t="str">
        <f t="shared" ref="CD82:CH82" ca="1" si="274">IF(R82="x","1","")</f>
        <v>1</v>
      </c>
      <c r="CE82" s="40" t="str">
        <f t="shared" ca="1" si="274"/>
        <v>1</v>
      </c>
      <c r="CF82" s="40" t="str">
        <f t="shared" ca="1" si="274"/>
        <v>1</v>
      </c>
      <c r="CG82" s="40" t="str">
        <f t="shared" si="274"/>
        <v/>
      </c>
      <c r="CH82" s="40" t="str">
        <f t="shared" si="274"/>
        <v/>
      </c>
      <c r="CI82" s="40"/>
      <c r="CJ82" s="40"/>
      <c r="CK82" s="40"/>
      <c r="CL82" s="40"/>
      <c r="CM82" s="40"/>
    </row>
    <row r="83" spans="1:91" ht="17.25" customHeight="1" x14ac:dyDescent="0.2">
      <c r="A83" s="66" t="str">
        <f ca="1">IFERROR(__xludf.DUMMYFUNCTION("""COMPUTED_VALUE"""),"P873")</f>
        <v>P873</v>
      </c>
      <c r="B83" s="23" t="str">
        <f ca="1">IFERROR(__xludf.DUMMYFUNCTION("""COMPUTED_VALUE"""),"Alessandro da Silva - Ampliação P727")</f>
        <v>Alessandro da Silva - Ampliação P727</v>
      </c>
      <c r="C83" s="23" t="s">
        <v>98</v>
      </c>
      <c r="D83" s="24">
        <f ca="1">IFERROR(__xludf.DUMMYFUNCTION("""COMPUTED_VALUE"""),45812)</f>
        <v>45812</v>
      </c>
      <c r="E83" s="23" t="s">
        <v>99</v>
      </c>
      <c r="F83" s="63">
        <f ca="1">IFERROR(__xludf.DUMMYFUNCTION("""COMPUTED_VALUE"""),2)</f>
        <v>2</v>
      </c>
      <c r="G83" s="23">
        <f ca="1">IFERROR(__xludf.DUMMYFUNCTION("""COMPUTED_VALUE"""),600)</f>
        <v>600</v>
      </c>
      <c r="H83" s="47">
        <f t="shared" ca="1" si="100"/>
        <v>1.2</v>
      </c>
      <c r="I83" s="50">
        <f t="shared" ca="1" si="101"/>
        <v>200</v>
      </c>
      <c r="J83" s="64">
        <f ca="1">IFERROR(__xludf.DUMMYFUNCTION("""COMPUTED_VALUE"""),81.9444444444444)</f>
        <v>81.9444444444444</v>
      </c>
      <c r="K83" s="27" t="b">
        <v>0</v>
      </c>
      <c r="L83" s="28">
        <f t="shared" ca="1" si="3"/>
        <v>163.8888888888888</v>
      </c>
      <c r="M83" s="59" t="str">
        <f ca="1">IFERROR(__xludf.DUMMYFUNCTION("""COMPUTED_VALUE"""),"x")</f>
        <v>x</v>
      </c>
      <c r="N83" s="59"/>
      <c r="O83" s="59"/>
      <c r="P83" s="59"/>
      <c r="Q83" s="59" t="str">
        <f ca="1">IFERROR(__xludf.DUMMYFUNCTION("""COMPUTED_VALUE"""),"x")</f>
        <v>x</v>
      </c>
      <c r="R83" s="59" t="str">
        <f ca="1">IFERROR(__xludf.DUMMYFUNCTION("""COMPUTED_VALUE"""),"x")</f>
        <v>x</v>
      </c>
      <c r="S83" s="59"/>
      <c r="T83" s="59"/>
      <c r="U83" s="59"/>
      <c r="V83" s="59"/>
      <c r="W83" s="23"/>
      <c r="X83" s="30"/>
      <c r="Y83" s="30"/>
      <c r="Z83" s="23" t="s">
        <v>91</v>
      </c>
      <c r="AA83" s="23" t="s">
        <v>91</v>
      </c>
      <c r="AB83" s="30">
        <f t="shared" ca="1" si="4"/>
        <v>3</v>
      </c>
      <c r="AC83" s="31">
        <f t="shared" ref="AC83:AQ83" ca="1" si="275">IF(M83="x",M$1000*1,"")*BY83</f>
        <v>0.89999999999999991</v>
      </c>
      <c r="AD83" s="31" t="e">
        <f t="shared" si="275"/>
        <v>#VALUE!</v>
      </c>
      <c r="AE83" s="31" t="e">
        <f t="shared" si="275"/>
        <v>#VALUE!</v>
      </c>
      <c r="AF83" s="31" t="e">
        <f t="shared" si="275"/>
        <v>#VALUE!</v>
      </c>
      <c r="AG83" s="31">
        <f t="shared" ca="1" si="275"/>
        <v>1</v>
      </c>
      <c r="AH83" s="31">
        <f t="shared" ca="1" si="275"/>
        <v>0.75</v>
      </c>
      <c r="AI83" s="31" t="e">
        <f t="shared" si="275"/>
        <v>#VALUE!</v>
      </c>
      <c r="AJ83" s="31" t="e">
        <f t="shared" si="275"/>
        <v>#VALUE!</v>
      </c>
      <c r="AK83" s="31" t="e">
        <f t="shared" si="275"/>
        <v>#VALUE!</v>
      </c>
      <c r="AL83" s="31" t="e">
        <f t="shared" si="275"/>
        <v>#VALUE!</v>
      </c>
      <c r="AM83" s="31" t="e">
        <f t="shared" si="275"/>
        <v>#VALUE!</v>
      </c>
      <c r="AN83" s="31" t="e">
        <f t="shared" si="275"/>
        <v>#VALUE!</v>
      </c>
      <c r="AO83" s="31" t="e">
        <f t="shared" si="275"/>
        <v>#VALUE!</v>
      </c>
      <c r="AP83" s="31">
        <f t="shared" si="275"/>
        <v>0</v>
      </c>
      <c r="AQ83" s="31">
        <f t="shared" si="275"/>
        <v>0</v>
      </c>
      <c r="AR83" s="23" t="e">
        <f t="shared" ca="1" si="6"/>
        <v>#VALUE!</v>
      </c>
      <c r="AS83" s="65" t="str">
        <f t="shared" ca="1" si="7"/>
        <v/>
      </c>
      <c r="AT83" s="35">
        <f ca="1">IFERROR(__xludf.DUMMYFUNCTION("""COMPUTED_VALUE"""),10)</f>
        <v>10</v>
      </c>
      <c r="AU83" s="35" t="str">
        <f ca="1">IFERROR(__xludf.DUMMYFUNCTION("""COMPUTED_VALUE"""),"")</f>
        <v/>
      </c>
      <c r="AV83" s="35" t="str">
        <f ca="1">IFERROR(__xludf.DUMMYFUNCTION("""COMPUTED_VALUE"""),"")</f>
        <v/>
      </c>
      <c r="AW83" s="35" t="str">
        <f ca="1">IFERROR(__xludf.DUMMYFUNCTION("""COMPUTED_VALUE"""),"")</f>
        <v/>
      </c>
      <c r="AX83" s="35">
        <f ca="1">IFERROR(__xludf.DUMMYFUNCTION("""COMPUTED_VALUE"""),10)</f>
        <v>10</v>
      </c>
      <c r="AY83" s="35">
        <f ca="1">IFERROR(__xludf.DUMMYFUNCTION("""COMPUTED_VALUE"""),10)</f>
        <v>10</v>
      </c>
      <c r="AZ83" s="35" t="str">
        <f ca="1">IFERROR(__xludf.DUMMYFUNCTION("""COMPUTED_VALUE"""),"")</f>
        <v/>
      </c>
      <c r="BA83" s="35" t="str">
        <f ca="1">IFERROR(__xludf.DUMMYFUNCTION("""COMPUTED_VALUE"""),"")</f>
        <v/>
      </c>
      <c r="BB83" s="35" t="str">
        <f ca="1">IFERROR(__xludf.DUMMYFUNCTION("""COMPUTED_VALUE"""),"")</f>
        <v/>
      </c>
      <c r="BC83" s="35" t="str">
        <f ca="1">IFERROR(__xludf.DUMMYFUNCTION("""COMPUTED_VALUE"""),"")</f>
        <v/>
      </c>
      <c r="BD83" s="35" t="str">
        <f ca="1">IFERROR(__xludf.DUMMYFUNCTION("""COMPUTED_VALUE"""),"")</f>
        <v/>
      </c>
      <c r="BE83" s="35"/>
      <c r="BF83" s="43" t="str">
        <f ca="1">IFERROR(__xludf.DUMMYFUNCTION("""COMPUTED_VALUE"""),"")</f>
        <v/>
      </c>
      <c r="BG83" s="35">
        <f ca="1">IFERROR(__xludf.DUMMYFUNCTION("""COMPUTED_VALUE"""),10)</f>
        <v>10</v>
      </c>
      <c r="BH83" s="35">
        <f ca="1">IFERROR(__xludf.DUMMYFUNCTION("""COMPUTED_VALUE"""),10)</f>
        <v>10</v>
      </c>
      <c r="BI83" s="53" t="e">
        <f t="shared" ca="1" si="143"/>
        <v>#VALUE!</v>
      </c>
      <c r="BJ83" s="50" t="e">
        <f t="shared" ref="BJ83:BW83" si="276">IF(AD83=0,"",AD83*$AS83*(AU83/10))</f>
        <v>#VALUE!</v>
      </c>
      <c r="BK83" s="50" t="e">
        <f t="shared" si="276"/>
        <v>#VALUE!</v>
      </c>
      <c r="BL83" s="50" t="e">
        <f t="shared" si="276"/>
        <v>#VALUE!</v>
      </c>
      <c r="BM83" s="50" t="e">
        <f t="shared" ca="1" si="276"/>
        <v>#VALUE!</v>
      </c>
      <c r="BN83" s="50" t="e">
        <f t="shared" ca="1" si="276"/>
        <v>#VALUE!</v>
      </c>
      <c r="BO83" s="50" t="e">
        <f t="shared" si="276"/>
        <v>#VALUE!</v>
      </c>
      <c r="BP83" s="50" t="e">
        <f t="shared" si="276"/>
        <v>#VALUE!</v>
      </c>
      <c r="BQ83" s="37" t="e">
        <f t="shared" si="276"/>
        <v>#VALUE!</v>
      </c>
      <c r="BR83" s="37" t="e">
        <f t="shared" si="276"/>
        <v>#VALUE!</v>
      </c>
      <c r="BS83" s="37" t="e">
        <f t="shared" si="276"/>
        <v>#VALUE!</v>
      </c>
      <c r="BT83" s="37" t="e">
        <f t="shared" si="276"/>
        <v>#VALUE!</v>
      </c>
      <c r="BU83" s="37" t="e">
        <f t="shared" si="276"/>
        <v>#VALUE!</v>
      </c>
      <c r="BV83" s="37" t="str">
        <f t="shared" si="276"/>
        <v/>
      </c>
      <c r="BW83" s="37" t="str">
        <f t="shared" si="276"/>
        <v/>
      </c>
      <c r="BX83" s="38" t="e">
        <f t="shared" ca="1" si="9"/>
        <v>#VALUE!</v>
      </c>
      <c r="BY83" s="40">
        <v>0.75</v>
      </c>
      <c r="BZ83" s="40" t="str">
        <f>IF(N83="x","1","")</f>
        <v/>
      </c>
      <c r="CA83" s="40">
        <v>0.25</v>
      </c>
      <c r="CB83" s="40" t="str">
        <f t="shared" ref="CB83:CC83" si="277">IF(P83="x","1","")</f>
        <v/>
      </c>
      <c r="CC83" s="40" t="str">
        <f t="shared" ca="1" si="277"/>
        <v>1</v>
      </c>
      <c r="CD83" s="40">
        <v>0.75</v>
      </c>
      <c r="CE83" s="40" t="str">
        <f>IF(S83="x","1","")</f>
        <v/>
      </c>
      <c r="CF83" s="40">
        <v>0.25</v>
      </c>
      <c r="CG83" s="40" t="str">
        <f t="shared" ref="CG83:CH83" si="278">IF(U83="x","1","")</f>
        <v/>
      </c>
      <c r="CH83" s="40" t="str">
        <f t="shared" si="278"/>
        <v/>
      </c>
      <c r="CI83" s="40"/>
      <c r="CJ83" s="40"/>
      <c r="CK83" s="40"/>
      <c r="CL83" s="40"/>
      <c r="CM83" s="40"/>
    </row>
    <row r="84" spans="1:91" ht="17.25" customHeight="1" x14ac:dyDescent="0.2">
      <c r="A84" s="66" t="str">
        <f ca="1">IFERROR(__xludf.DUMMYFUNCTION("""COMPUTED_VALUE"""),"P733")</f>
        <v>P733</v>
      </c>
      <c r="B84" s="23" t="str">
        <f ca="1">IFERROR(__xludf.DUMMYFUNCTION("""COMPUTED_VALUE"""),"Ricardo Viveiros ")</f>
        <v xml:space="preserve">Ricardo Viveiros </v>
      </c>
      <c r="C84" s="23" t="s">
        <v>98</v>
      </c>
      <c r="D84" s="24">
        <f ca="1">IFERROR(__xludf.DUMMYFUNCTION("""COMPUTED_VALUE"""),45812)</f>
        <v>45812</v>
      </c>
      <c r="E84" s="23" t="str">
        <f t="shared" ref="E84:E90" ca="1" si="279">IF(ISBLANK(D84),"",TEXT(D84,"MMMM"))</f>
        <v>junho</v>
      </c>
      <c r="F84" s="63">
        <f ca="1">IFERROR(__xludf.DUMMYFUNCTION("""COMPUTED_VALUE"""),16)</f>
        <v>16</v>
      </c>
      <c r="G84" s="23">
        <f ca="1">IFERROR(__xludf.DUMMYFUNCTION("""COMPUTED_VALUE"""),550)</f>
        <v>550</v>
      </c>
      <c r="H84" s="47">
        <f t="shared" ca="1" si="100"/>
        <v>8.8000000000000007</v>
      </c>
      <c r="I84" s="50">
        <f t="shared" ca="1" si="101"/>
        <v>300</v>
      </c>
      <c r="J84" s="64">
        <f ca="1">IFERROR(__xludf.DUMMYFUNCTION("""COMPUTED_VALUE"""),86.6666666666666)</f>
        <v>86.6666666666666</v>
      </c>
      <c r="K84" s="27" t="b">
        <v>0</v>
      </c>
      <c r="L84" s="28">
        <f t="shared" ca="1" si="3"/>
        <v>259.99999999999983</v>
      </c>
      <c r="M84" s="59"/>
      <c r="N84" s="59"/>
      <c r="O84" s="59" t="str">
        <f ca="1">IFERROR(__xludf.DUMMYFUNCTION("""COMPUTED_VALUE"""),"x")</f>
        <v>x</v>
      </c>
      <c r="P84" s="59" t="str">
        <f ca="1">IFERROR(__xludf.DUMMYFUNCTION("""COMPUTED_VALUE"""),"x")</f>
        <v>x</v>
      </c>
      <c r="Q84" s="59"/>
      <c r="R84" s="59"/>
      <c r="S84" s="59" t="str">
        <f ca="1">IFERROR(__xludf.DUMMYFUNCTION("""COMPUTED_VALUE"""),"x")</f>
        <v>x</v>
      </c>
      <c r="T84" s="59" t="str">
        <f ca="1">IFERROR(__xludf.DUMMYFUNCTION("""COMPUTED_VALUE"""),"x")</f>
        <v>x</v>
      </c>
      <c r="U84" s="59"/>
      <c r="V84" s="59"/>
      <c r="W84" s="23"/>
      <c r="X84" s="30"/>
      <c r="Y84" s="30"/>
      <c r="Z84" s="23" t="s">
        <v>91</v>
      </c>
      <c r="AA84" s="23" t="s">
        <v>91</v>
      </c>
      <c r="AB84" s="30">
        <f t="shared" ca="1" si="4"/>
        <v>4</v>
      </c>
      <c r="AC84" s="31" t="e">
        <f t="shared" ref="AC84:AQ84" si="280">IF(M84="x",M$1000*1,"")*BY84</f>
        <v>#VALUE!</v>
      </c>
      <c r="AD84" s="31" t="e">
        <f t="shared" si="280"/>
        <v>#VALUE!</v>
      </c>
      <c r="AE84" s="31">
        <f t="shared" ca="1" si="280"/>
        <v>1</v>
      </c>
      <c r="AF84" s="31">
        <f t="shared" ca="1" si="280"/>
        <v>1.2</v>
      </c>
      <c r="AG84" s="31" t="e">
        <f t="shared" si="280"/>
        <v>#VALUE!</v>
      </c>
      <c r="AH84" s="31" t="e">
        <f t="shared" si="280"/>
        <v>#VALUE!</v>
      </c>
      <c r="AI84" s="31">
        <f t="shared" ca="1" si="280"/>
        <v>1.1000000000000001</v>
      </c>
      <c r="AJ84" s="31">
        <f t="shared" ca="1" si="280"/>
        <v>1</v>
      </c>
      <c r="AK84" s="31" t="e">
        <f t="shared" si="280"/>
        <v>#VALUE!</v>
      </c>
      <c r="AL84" s="31" t="e">
        <f t="shared" si="280"/>
        <v>#VALUE!</v>
      </c>
      <c r="AM84" s="31" t="e">
        <f t="shared" si="280"/>
        <v>#VALUE!</v>
      </c>
      <c r="AN84" s="31" t="e">
        <f t="shared" si="280"/>
        <v>#VALUE!</v>
      </c>
      <c r="AO84" s="31" t="e">
        <f t="shared" si="280"/>
        <v>#VALUE!</v>
      </c>
      <c r="AP84" s="31">
        <f t="shared" si="280"/>
        <v>0</v>
      </c>
      <c r="AQ84" s="31">
        <f t="shared" si="280"/>
        <v>0</v>
      </c>
      <c r="AR84" s="23" t="e">
        <f t="shared" si="6"/>
        <v>#VALUE!</v>
      </c>
      <c r="AS84" s="65" t="str">
        <f t="shared" ca="1" si="7"/>
        <v/>
      </c>
      <c r="AT84" s="35">
        <f ca="1">IFERROR(__xludf.DUMMYFUNCTION("""COMPUTED_VALUE"""),10)</f>
        <v>10</v>
      </c>
      <c r="AU84" s="35" t="str">
        <f ca="1">IFERROR(__xludf.DUMMYFUNCTION("""COMPUTED_VALUE"""),"")</f>
        <v/>
      </c>
      <c r="AV84" s="35">
        <f ca="1">IFERROR(__xludf.DUMMYFUNCTION("""COMPUTED_VALUE"""),10)</f>
        <v>10</v>
      </c>
      <c r="AW84" s="35">
        <f ca="1">IFERROR(__xludf.DUMMYFUNCTION("""COMPUTED_VALUE"""),10)</f>
        <v>10</v>
      </c>
      <c r="AX84" s="35">
        <f ca="1">IFERROR(__xludf.DUMMYFUNCTION("""COMPUTED_VALUE"""),8.5)</f>
        <v>8.5</v>
      </c>
      <c r="AY84" s="35" t="str">
        <f ca="1">IFERROR(__xludf.DUMMYFUNCTION("""COMPUTED_VALUE"""),"")</f>
        <v/>
      </c>
      <c r="AZ84" s="35">
        <f ca="1">IFERROR(__xludf.DUMMYFUNCTION("""COMPUTED_VALUE"""),10)</f>
        <v>10</v>
      </c>
      <c r="BA84" s="35">
        <f ca="1">IFERROR(__xludf.DUMMYFUNCTION("""COMPUTED_VALUE"""),10)</f>
        <v>10</v>
      </c>
      <c r="BB84" s="35" t="str">
        <f ca="1">IFERROR(__xludf.DUMMYFUNCTION("""COMPUTED_VALUE"""),"")</f>
        <v/>
      </c>
      <c r="BC84" s="35" t="str">
        <f ca="1">IFERROR(__xludf.DUMMYFUNCTION("""COMPUTED_VALUE"""),"")</f>
        <v/>
      </c>
      <c r="BD84" s="35" t="str">
        <f ca="1">IFERROR(__xludf.DUMMYFUNCTION("""COMPUTED_VALUE"""),"")</f>
        <v/>
      </c>
      <c r="BE84" s="35"/>
      <c r="BF84" s="43" t="str">
        <f ca="1">IFERROR(__xludf.DUMMYFUNCTION("""COMPUTED_VALUE"""),"")</f>
        <v/>
      </c>
      <c r="BG84" s="35">
        <f ca="1">IFERROR(__xludf.DUMMYFUNCTION("""COMPUTED_VALUE"""),10)</f>
        <v>10</v>
      </c>
      <c r="BH84" s="35">
        <f ca="1">IFERROR(__xludf.DUMMYFUNCTION("""COMPUTED_VALUE"""),10)</f>
        <v>10</v>
      </c>
      <c r="BI84" s="53" t="e">
        <f t="shared" si="143"/>
        <v>#VALUE!</v>
      </c>
      <c r="BJ84" s="50" t="e">
        <f t="shared" ref="BJ84:BW84" si="281">IF(AD84=0,"",AD84*$AS84*(AU84/10))</f>
        <v>#VALUE!</v>
      </c>
      <c r="BK84" s="50" t="e">
        <f t="shared" ca="1" si="281"/>
        <v>#VALUE!</v>
      </c>
      <c r="BL84" s="50" t="e">
        <f t="shared" ca="1" si="281"/>
        <v>#VALUE!</v>
      </c>
      <c r="BM84" s="50" t="e">
        <f t="shared" si="281"/>
        <v>#VALUE!</v>
      </c>
      <c r="BN84" s="50" t="e">
        <f t="shared" si="281"/>
        <v>#VALUE!</v>
      </c>
      <c r="BO84" s="50" t="e">
        <f t="shared" ca="1" si="281"/>
        <v>#VALUE!</v>
      </c>
      <c r="BP84" s="50" t="e">
        <f t="shared" ca="1" si="281"/>
        <v>#VALUE!</v>
      </c>
      <c r="BQ84" s="37" t="e">
        <f t="shared" si="281"/>
        <v>#VALUE!</v>
      </c>
      <c r="BR84" s="37" t="e">
        <f t="shared" si="281"/>
        <v>#VALUE!</v>
      </c>
      <c r="BS84" s="37" t="e">
        <f t="shared" si="281"/>
        <v>#VALUE!</v>
      </c>
      <c r="BT84" s="37" t="e">
        <f t="shared" si="281"/>
        <v>#VALUE!</v>
      </c>
      <c r="BU84" s="37" t="e">
        <f t="shared" si="281"/>
        <v>#VALUE!</v>
      </c>
      <c r="BV84" s="37" t="str">
        <f t="shared" si="281"/>
        <v/>
      </c>
      <c r="BW84" s="37" t="str">
        <f t="shared" si="281"/>
        <v/>
      </c>
      <c r="BX84" s="38" t="e">
        <f t="shared" si="9"/>
        <v>#VALUE!</v>
      </c>
      <c r="BY84" s="40" t="str">
        <f t="shared" ref="BY84:CH84" si="282">IF(M84="x","1","")</f>
        <v/>
      </c>
      <c r="BZ84" s="40" t="str">
        <f t="shared" si="282"/>
        <v/>
      </c>
      <c r="CA84" s="40" t="str">
        <f t="shared" ca="1" si="282"/>
        <v>1</v>
      </c>
      <c r="CB84" s="40" t="str">
        <f t="shared" ca="1" si="282"/>
        <v>1</v>
      </c>
      <c r="CC84" s="40" t="str">
        <f t="shared" si="282"/>
        <v/>
      </c>
      <c r="CD84" s="40" t="str">
        <f t="shared" si="282"/>
        <v/>
      </c>
      <c r="CE84" s="40" t="str">
        <f t="shared" ca="1" si="282"/>
        <v>1</v>
      </c>
      <c r="CF84" s="40" t="str">
        <f t="shared" ca="1" si="282"/>
        <v>1</v>
      </c>
      <c r="CG84" s="40" t="str">
        <f t="shared" si="282"/>
        <v/>
      </c>
      <c r="CH84" s="40" t="str">
        <f t="shared" si="282"/>
        <v/>
      </c>
      <c r="CI84" s="40"/>
      <c r="CJ84" s="40"/>
      <c r="CK84" s="40"/>
      <c r="CL84" s="40"/>
      <c r="CM84" s="40"/>
    </row>
    <row r="85" spans="1:91" ht="17.25" customHeight="1" x14ac:dyDescent="0.2">
      <c r="A85" s="66" t="str">
        <f ca="1">IFERROR(__xludf.DUMMYFUNCTION("""COMPUTED_VALUE"""),"P905")</f>
        <v>P905</v>
      </c>
      <c r="B85" s="23" t="str">
        <f ca="1">IFERROR(__xludf.DUMMYFUNCTION("""COMPUTED_VALUE"""),"Thaynan")</f>
        <v>Thaynan</v>
      </c>
      <c r="C85" s="23" t="s">
        <v>98</v>
      </c>
      <c r="D85" s="24">
        <f ca="1">IFERROR(__xludf.DUMMYFUNCTION("""COMPUTED_VALUE"""),45818)</f>
        <v>45818</v>
      </c>
      <c r="E85" s="23" t="str">
        <f t="shared" ca="1" si="279"/>
        <v>junho</v>
      </c>
      <c r="F85" s="63">
        <f ca="1">IFERROR(__xludf.DUMMYFUNCTION("""COMPUTED_VALUE"""),18)</f>
        <v>18</v>
      </c>
      <c r="G85" s="23">
        <f ca="1">IFERROR(__xludf.DUMMYFUNCTION("""COMPUTED_VALUE"""),560)</f>
        <v>560</v>
      </c>
      <c r="H85" s="47">
        <f t="shared" ca="1" si="100"/>
        <v>10.08</v>
      </c>
      <c r="I85" s="50">
        <f t="shared" ca="1" si="101"/>
        <v>500</v>
      </c>
      <c r="J85" s="64">
        <f ca="1">IFERROR(__xludf.DUMMYFUNCTION("""COMPUTED_VALUE"""),98.4722222222222)</f>
        <v>98.4722222222222</v>
      </c>
      <c r="K85" s="27" t="b">
        <v>0</v>
      </c>
      <c r="L85" s="28">
        <f t="shared" ca="1" si="3"/>
        <v>492.36111111111103</v>
      </c>
      <c r="M85" s="59" t="str">
        <f ca="1">IFERROR(__xludf.DUMMYFUNCTION("""COMPUTED_VALUE"""),"x")</f>
        <v>x</v>
      </c>
      <c r="N85" s="59"/>
      <c r="O85" s="59"/>
      <c r="P85" s="59"/>
      <c r="Q85" s="59" t="str">
        <f ca="1">IFERROR(__xludf.DUMMYFUNCTION("""COMPUTED_VALUE"""),"x")</f>
        <v>x</v>
      </c>
      <c r="R85" s="59" t="str">
        <f ca="1">IFERROR(__xludf.DUMMYFUNCTION("""COMPUTED_VALUE"""),"x")</f>
        <v>x</v>
      </c>
      <c r="S85" s="59" t="str">
        <f ca="1">IFERROR(__xludf.DUMMYFUNCTION("""COMPUTED_VALUE"""),"x")</f>
        <v>x</v>
      </c>
      <c r="T85" s="59"/>
      <c r="U85" s="59"/>
      <c r="V85" s="59"/>
      <c r="W85" s="23"/>
      <c r="X85" s="30"/>
      <c r="Y85" s="30"/>
      <c r="Z85" s="23" t="s">
        <v>91</v>
      </c>
      <c r="AA85" s="23" t="s">
        <v>91</v>
      </c>
      <c r="AB85" s="30">
        <f t="shared" ca="1" si="4"/>
        <v>4</v>
      </c>
      <c r="AC85" s="31">
        <f t="shared" ref="AC85:AQ85" ca="1" si="283">IF(M85="x",M$1000*1,"")*BY85</f>
        <v>1.2</v>
      </c>
      <c r="AD85" s="31" t="e">
        <f t="shared" si="283"/>
        <v>#VALUE!</v>
      </c>
      <c r="AE85" s="31" t="e">
        <f t="shared" si="283"/>
        <v>#VALUE!</v>
      </c>
      <c r="AF85" s="31" t="e">
        <f t="shared" si="283"/>
        <v>#VALUE!</v>
      </c>
      <c r="AG85" s="31">
        <f t="shared" ca="1" si="283"/>
        <v>1</v>
      </c>
      <c r="AH85" s="31">
        <f t="shared" ca="1" si="283"/>
        <v>1</v>
      </c>
      <c r="AI85" s="31">
        <f t="shared" ca="1" si="283"/>
        <v>1.1000000000000001</v>
      </c>
      <c r="AJ85" s="31" t="e">
        <f t="shared" si="283"/>
        <v>#VALUE!</v>
      </c>
      <c r="AK85" s="31" t="e">
        <f t="shared" si="283"/>
        <v>#VALUE!</v>
      </c>
      <c r="AL85" s="31" t="e">
        <f t="shared" si="283"/>
        <v>#VALUE!</v>
      </c>
      <c r="AM85" s="31" t="e">
        <f t="shared" si="283"/>
        <v>#VALUE!</v>
      </c>
      <c r="AN85" s="31" t="e">
        <f t="shared" si="283"/>
        <v>#VALUE!</v>
      </c>
      <c r="AO85" s="31" t="e">
        <f t="shared" si="283"/>
        <v>#VALUE!</v>
      </c>
      <c r="AP85" s="31">
        <f t="shared" si="283"/>
        <v>0</v>
      </c>
      <c r="AQ85" s="31">
        <f t="shared" si="283"/>
        <v>0</v>
      </c>
      <c r="AR85" s="23" t="e">
        <f t="shared" ca="1" si="6"/>
        <v>#VALUE!</v>
      </c>
      <c r="AS85" s="65" t="str">
        <f t="shared" ca="1" si="7"/>
        <v/>
      </c>
      <c r="AT85" s="35">
        <f ca="1">IFERROR(__xludf.DUMMYFUNCTION("""COMPUTED_VALUE"""),10)</f>
        <v>10</v>
      </c>
      <c r="AU85" s="35" t="str">
        <f ca="1">IFERROR(__xludf.DUMMYFUNCTION("""COMPUTED_VALUE"""),"")</f>
        <v/>
      </c>
      <c r="AV85" s="35" t="str">
        <f ca="1">IFERROR(__xludf.DUMMYFUNCTION("""COMPUTED_VALUE"""),"")</f>
        <v/>
      </c>
      <c r="AW85" s="35" t="str">
        <f ca="1">IFERROR(__xludf.DUMMYFUNCTION("""COMPUTED_VALUE"""),"")</f>
        <v/>
      </c>
      <c r="AX85" s="35">
        <f ca="1">IFERROR(__xludf.DUMMYFUNCTION("""COMPUTED_VALUE"""),9)</f>
        <v>9</v>
      </c>
      <c r="AY85" s="35">
        <f ca="1">IFERROR(__xludf.DUMMYFUNCTION("""COMPUTED_VALUE"""),10)</f>
        <v>10</v>
      </c>
      <c r="AZ85" s="35">
        <f ca="1">IFERROR(__xludf.DUMMYFUNCTION("""COMPUTED_VALUE"""),10)</f>
        <v>10</v>
      </c>
      <c r="BA85" s="35" t="str">
        <f ca="1">IFERROR(__xludf.DUMMYFUNCTION("""COMPUTED_VALUE"""),"")</f>
        <v/>
      </c>
      <c r="BB85" s="35" t="str">
        <f ca="1">IFERROR(__xludf.DUMMYFUNCTION("""COMPUTED_VALUE"""),"")</f>
        <v/>
      </c>
      <c r="BC85" s="35" t="str">
        <f ca="1">IFERROR(__xludf.DUMMYFUNCTION("""COMPUTED_VALUE"""),"")</f>
        <v/>
      </c>
      <c r="BD85" s="35" t="str">
        <f ca="1">IFERROR(__xludf.DUMMYFUNCTION("""COMPUTED_VALUE"""),"")</f>
        <v/>
      </c>
      <c r="BE85" s="35"/>
      <c r="BF85" s="43" t="str">
        <f ca="1">IFERROR(__xludf.DUMMYFUNCTION("""COMPUTED_VALUE"""),"")</f>
        <v/>
      </c>
      <c r="BG85" s="35">
        <f ca="1">IFERROR(__xludf.DUMMYFUNCTION("""COMPUTED_VALUE"""),10)</f>
        <v>10</v>
      </c>
      <c r="BH85" s="35">
        <f ca="1">IFERROR(__xludf.DUMMYFUNCTION("""COMPUTED_VALUE"""),10)</f>
        <v>10</v>
      </c>
      <c r="BI85" s="53" t="e">
        <f t="shared" ca="1" si="143"/>
        <v>#VALUE!</v>
      </c>
      <c r="BJ85" s="50" t="e">
        <f t="shared" ref="BJ85:BW85" si="284">IF(AD85=0,"",AD85*$AS85*(AU85/10))</f>
        <v>#VALUE!</v>
      </c>
      <c r="BK85" s="50" t="e">
        <f t="shared" si="284"/>
        <v>#VALUE!</v>
      </c>
      <c r="BL85" s="50" t="e">
        <f t="shared" si="284"/>
        <v>#VALUE!</v>
      </c>
      <c r="BM85" s="50" t="e">
        <f t="shared" ca="1" si="284"/>
        <v>#VALUE!</v>
      </c>
      <c r="BN85" s="50" t="e">
        <f t="shared" ca="1" si="284"/>
        <v>#VALUE!</v>
      </c>
      <c r="BO85" s="50" t="e">
        <f t="shared" ca="1" si="284"/>
        <v>#VALUE!</v>
      </c>
      <c r="BP85" s="50" t="e">
        <f t="shared" si="284"/>
        <v>#VALUE!</v>
      </c>
      <c r="BQ85" s="37" t="e">
        <f t="shared" si="284"/>
        <v>#VALUE!</v>
      </c>
      <c r="BR85" s="37" t="e">
        <f t="shared" si="284"/>
        <v>#VALUE!</v>
      </c>
      <c r="BS85" s="37" t="e">
        <f t="shared" si="284"/>
        <v>#VALUE!</v>
      </c>
      <c r="BT85" s="37" t="e">
        <f t="shared" si="284"/>
        <v>#VALUE!</v>
      </c>
      <c r="BU85" s="37" t="e">
        <f t="shared" si="284"/>
        <v>#VALUE!</v>
      </c>
      <c r="BV85" s="37" t="str">
        <f t="shared" si="284"/>
        <v/>
      </c>
      <c r="BW85" s="37" t="str">
        <f t="shared" si="284"/>
        <v/>
      </c>
      <c r="BX85" s="38" t="e">
        <f t="shared" ca="1" si="9"/>
        <v>#VALUE!</v>
      </c>
      <c r="BY85" s="40" t="str">
        <f t="shared" ref="BY85:CE85" ca="1" si="285">IF(M85="x","1","")</f>
        <v>1</v>
      </c>
      <c r="BZ85" s="40" t="str">
        <f t="shared" si="285"/>
        <v/>
      </c>
      <c r="CA85" s="40" t="str">
        <f t="shared" si="285"/>
        <v/>
      </c>
      <c r="CB85" s="40" t="str">
        <f t="shared" si="285"/>
        <v/>
      </c>
      <c r="CC85" s="40" t="str">
        <f t="shared" ca="1" si="285"/>
        <v>1</v>
      </c>
      <c r="CD85" s="40" t="str">
        <f t="shared" ca="1" si="285"/>
        <v>1</v>
      </c>
      <c r="CE85" s="40" t="str">
        <f t="shared" ca="1" si="285"/>
        <v>1</v>
      </c>
      <c r="CF85" s="40">
        <v>0.66</v>
      </c>
      <c r="CG85" s="40" t="str">
        <f t="shared" ref="CG85:CH85" si="286">IF(U85="x","1","")</f>
        <v/>
      </c>
      <c r="CH85" s="40" t="str">
        <f t="shared" si="286"/>
        <v/>
      </c>
      <c r="CI85" s="40"/>
      <c r="CJ85" s="40"/>
      <c r="CK85" s="40"/>
      <c r="CL85" s="40"/>
      <c r="CM85" s="40"/>
    </row>
    <row r="86" spans="1:91" ht="17.25" customHeight="1" x14ac:dyDescent="0.2">
      <c r="A86" s="66" t="str">
        <f ca="1">IFERROR(__xludf.DUMMYFUNCTION("""COMPUTED_VALUE"""),"P902")</f>
        <v>P902</v>
      </c>
      <c r="B86" s="23" t="str">
        <f ca="1">IFERROR(__xludf.DUMMYFUNCTION("""COMPUTED_VALUE"""),"Maria Luiza Nora Emerick")</f>
        <v>Maria Luiza Nora Emerick</v>
      </c>
      <c r="C86" s="23" t="s">
        <v>98</v>
      </c>
      <c r="D86" s="24">
        <f ca="1">IFERROR(__xludf.DUMMYFUNCTION("""COMPUTED_VALUE"""),45820)</f>
        <v>45820</v>
      </c>
      <c r="E86" s="23" t="str">
        <f t="shared" ca="1" si="279"/>
        <v>junho</v>
      </c>
      <c r="F86" s="63">
        <f ca="1">IFERROR(__xludf.DUMMYFUNCTION("""COMPUTED_VALUE"""),40)</f>
        <v>40</v>
      </c>
      <c r="G86" s="23">
        <f ca="1">IFERROR(__xludf.DUMMYFUNCTION("""COMPUTED_VALUE"""),570)</f>
        <v>570</v>
      </c>
      <c r="H86" s="47">
        <f t="shared" ca="1" si="100"/>
        <v>22.8</v>
      </c>
      <c r="I86" s="50">
        <f t="shared" ca="1" si="101"/>
        <v>750</v>
      </c>
      <c r="J86" s="64">
        <f ca="1">IFERROR(__xludf.DUMMYFUNCTION("""COMPUTED_VALUE"""),96.1666666666666)</f>
        <v>96.1666666666666</v>
      </c>
      <c r="K86" s="27" t="b">
        <v>0</v>
      </c>
      <c r="L86" s="28">
        <f t="shared" ca="1" si="3"/>
        <v>721.24999999999955</v>
      </c>
      <c r="M86" s="59" t="str">
        <f ca="1">IFERROR(__xludf.DUMMYFUNCTION("""COMPUTED_VALUE"""),"x")</f>
        <v>x</v>
      </c>
      <c r="N86" s="59"/>
      <c r="O86" s="59"/>
      <c r="P86" s="59"/>
      <c r="Q86" s="59" t="str">
        <f ca="1">IFERROR(__xludf.DUMMYFUNCTION("""COMPUTED_VALUE"""),"x")</f>
        <v>x</v>
      </c>
      <c r="R86" s="59" t="str">
        <f ca="1">IFERROR(__xludf.DUMMYFUNCTION("""COMPUTED_VALUE"""),"x")</f>
        <v>x</v>
      </c>
      <c r="S86" s="59" t="str">
        <f ca="1">IFERROR(__xludf.DUMMYFUNCTION("""COMPUTED_VALUE"""),"x")</f>
        <v>x</v>
      </c>
      <c r="T86" s="59"/>
      <c r="U86" s="59"/>
      <c r="V86" s="59"/>
      <c r="W86" s="23"/>
      <c r="X86" s="30"/>
      <c r="Y86" s="30"/>
      <c r="Z86" s="23" t="s">
        <v>91</v>
      </c>
      <c r="AA86" s="23" t="s">
        <v>91</v>
      </c>
      <c r="AB86" s="30">
        <f t="shared" ca="1" si="4"/>
        <v>4</v>
      </c>
      <c r="AC86" s="31">
        <f t="shared" ref="AC86:AQ86" ca="1" si="287">IF(M86="x",M$1000*1,"")*BY86</f>
        <v>1.2</v>
      </c>
      <c r="AD86" s="31" t="e">
        <f t="shared" si="287"/>
        <v>#VALUE!</v>
      </c>
      <c r="AE86" s="31" t="e">
        <f t="shared" si="287"/>
        <v>#VALUE!</v>
      </c>
      <c r="AF86" s="31" t="e">
        <f t="shared" si="287"/>
        <v>#VALUE!</v>
      </c>
      <c r="AG86" s="31">
        <f t="shared" ca="1" si="287"/>
        <v>1</v>
      </c>
      <c r="AH86" s="31">
        <f t="shared" ca="1" si="287"/>
        <v>1</v>
      </c>
      <c r="AI86" s="31">
        <f t="shared" ca="1" si="287"/>
        <v>1.1000000000000001</v>
      </c>
      <c r="AJ86" s="31" t="e">
        <f t="shared" si="287"/>
        <v>#VALUE!</v>
      </c>
      <c r="AK86" s="31" t="e">
        <f t="shared" si="287"/>
        <v>#VALUE!</v>
      </c>
      <c r="AL86" s="31" t="e">
        <f t="shared" si="287"/>
        <v>#VALUE!</v>
      </c>
      <c r="AM86" s="31" t="e">
        <f t="shared" si="287"/>
        <v>#VALUE!</v>
      </c>
      <c r="AN86" s="31" t="e">
        <f t="shared" si="287"/>
        <v>#VALUE!</v>
      </c>
      <c r="AO86" s="31" t="e">
        <f t="shared" si="287"/>
        <v>#VALUE!</v>
      </c>
      <c r="AP86" s="31">
        <f t="shared" si="287"/>
        <v>0</v>
      </c>
      <c r="AQ86" s="31">
        <f t="shared" si="287"/>
        <v>0</v>
      </c>
      <c r="AR86" s="23" t="e">
        <f t="shared" ca="1" si="6"/>
        <v>#VALUE!</v>
      </c>
      <c r="AS86" s="65" t="str">
        <f t="shared" ca="1" si="7"/>
        <v/>
      </c>
      <c r="AT86" s="35">
        <f ca="1">IFERROR(__xludf.DUMMYFUNCTION("""COMPUTED_VALUE"""),10)</f>
        <v>10</v>
      </c>
      <c r="AU86" s="35" t="str">
        <f ca="1">IFERROR(__xludf.DUMMYFUNCTION("""COMPUTED_VALUE"""),"")</f>
        <v/>
      </c>
      <c r="AV86" s="35" t="str">
        <f ca="1">IFERROR(__xludf.DUMMYFUNCTION("""COMPUTED_VALUE"""),"")</f>
        <v/>
      </c>
      <c r="AW86" s="35" t="str">
        <f ca="1">IFERROR(__xludf.DUMMYFUNCTION("""COMPUTED_VALUE"""),"")</f>
        <v/>
      </c>
      <c r="AX86" s="35">
        <f ca="1">IFERROR(__xludf.DUMMYFUNCTION("""COMPUTED_VALUE"""),10)</f>
        <v>10</v>
      </c>
      <c r="AY86" s="35">
        <f ca="1">IFERROR(__xludf.DUMMYFUNCTION("""COMPUTED_VALUE"""),9.33333333333333)</f>
        <v>9.3333333333333304</v>
      </c>
      <c r="AZ86" s="35">
        <f ca="1">IFERROR(__xludf.DUMMYFUNCTION("""COMPUTED_VALUE"""),10)</f>
        <v>10</v>
      </c>
      <c r="BA86" s="35" t="str">
        <f ca="1">IFERROR(__xludf.DUMMYFUNCTION("""COMPUTED_VALUE"""),"")</f>
        <v/>
      </c>
      <c r="BB86" s="35" t="str">
        <f ca="1">IFERROR(__xludf.DUMMYFUNCTION("""COMPUTED_VALUE"""),"")</f>
        <v/>
      </c>
      <c r="BC86" s="35" t="str">
        <f ca="1">IFERROR(__xludf.DUMMYFUNCTION("""COMPUTED_VALUE"""),"")</f>
        <v/>
      </c>
      <c r="BD86" s="35" t="str">
        <f ca="1">IFERROR(__xludf.DUMMYFUNCTION("""COMPUTED_VALUE"""),"")</f>
        <v/>
      </c>
      <c r="BE86" s="35"/>
      <c r="BF86" s="43" t="str">
        <f ca="1">IFERROR(__xludf.DUMMYFUNCTION("""COMPUTED_VALUE"""),"")</f>
        <v/>
      </c>
      <c r="BG86" s="35">
        <f ca="1">IFERROR(__xludf.DUMMYFUNCTION("""COMPUTED_VALUE"""),10)</f>
        <v>10</v>
      </c>
      <c r="BH86" s="35">
        <f ca="1">IFERROR(__xludf.DUMMYFUNCTION("""COMPUTED_VALUE"""),8.5)</f>
        <v>8.5</v>
      </c>
      <c r="BI86" s="53" t="e">
        <f t="shared" ca="1" si="143"/>
        <v>#VALUE!</v>
      </c>
      <c r="BJ86" s="50" t="e">
        <f t="shared" ref="BJ86:BW86" si="288">IF(AD86=0,"",AD86*$AS86*(AU86/10))</f>
        <v>#VALUE!</v>
      </c>
      <c r="BK86" s="50" t="e">
        <f t="shared" si="288"/>
        <v>#VALUE!</v>
      </c>
      <c r="BL86" s="50" t="e">
        <f t="shared" si="288"/>
        <v>#VALUE!</v>
      </c>
      <c r="BM86" s="50" t="e">
        <f t="shared" ca="1" si="288"/>
        <v>#VALUE!</v>
      </c>
      <c r="BN86" s="50" t="e">
        <f t="shared" ca="1" si="288"/>
        <v>#VALUE!</v>
      </c>
      <c r="BO86" s="50" t="e">
        <f t="shared" ca="1" si="288"/>
        <v>#VALUE!</v>
      </c>
      <c r="BP86" s="50" t="e">
        <f t="shared" si="288"/>
        <v>#VALUE!</v>
      </c>
      <c r="BQ86" s="37" t="e">
        <f t="shared" si="288"/>
        <v>#VALUE!</v>
      </c>
      <c r="BR86" s="37" t="e">
        <f t="shared" si="288"/>
        <v>#VALUE!</v>
      </c>
      <c r="BS86" s="37" t="e">
        <f t="shared" si="288"/>
        <v>#VALUE!</v>
      </c>
      <c r="BT86" s="37" t="e">
        <f t="shared" si="288"/>
        <v>#VALUE!</v>
      </c>
      <c r="BU86" s="37" t="e">
        <f t="shared" si="288"/>
        <v>#VALUE!</v>
      </c>
      <c r="BV86" s="37" t="str">
        <f t="shared" si="288"/>
        <v/>
      </c>
      <c r="BW86" s="37" t="str">
        <f t="shared" si="288"/>
        <v/>
      </c>
      <c r="BX86" s="38" t="e">
        <f t="shared" ca="1" si="9"/>
        <v>#VALUE!</v>
      </c>
      <c r="BY86" s="40" t="str">
        <f t="shared" ref="BY86:CH86" ca="1" si="289">IF(M86="x","1","")</f>
        <v>1</v>
      </c>
      <c r="BZ86" s="40" t="str">
        <f t="shared" si="289"/>
        <v/>
      </c>
      <c r="CA86" s="40" t="str">
        <f t="shared" si="289"/>
        <v/>
      </c>
      <c r="CB86" s="40" t="str">
        <f t="shared" si="289"/>
        <v/>
      </c>
      <c r="CC86" s="40" t="str">
        <f t="shared" ca="1" si="289"/>
        <v>1</v>
      </c>
      <c r="CD86" s="40" t="str">
        <f t="shared" ca="1" si="289"/>
        <v>1</v>
      </c>
      <c r="CE86" s="40" t="str">
        <f t="shared" ca="1" si="289"/>
        <v>1</v>
      </c>
      <c r="CF86" s="40" t="str">
        <f t="shared" si="289"/>
        <v/>
      </c>
      <c r="CG86" s="40" t="str">
        <f t="shared" si="289"/>
        <v/>
      </c>
      <c r="CH86" s="40" t="str">
        <f t="shared" si="289"/>
        <v/>
      </c>
      <c r="CI86" s="40"/>
      <c r="CJ86" s="40"/>
      <c r="CK86" s="40"/>
      <c r="CL86" s="40"/>
      <c r="CM86" s="40"/>
    </row>
    <row r="87" spans="1:91" ht="17.25" customHeight="1" x14ac:dyDescent="0.2">
      <c r="A87" s="66" t="str">
        <f ca="1">IFERROR(__xludf.DUMMYFUNCTION("""COMPUTED_VALUE"""),"P914")</f>
        <v>P914</v>
      </c>
      <c r="B87" s="23" t="str">
        <f ca="1">IFERROR(__xludf.DUMMYFUNCTION("""COMPUTED_VALUE"""),"Helio Lucio")</f>
        <v>Helio Lucio</v>
      </c>
      <c r="C87" s="23" t="s">
        <v>98</v>
      </c>
      <c r="D87" s="24">
        <f ca="1">IFERROR(__xludf.DUMMYFUNCTION("""COMPUTED_VALUE"""),45825)</f>
        <v>45825</v>
      </c>
      <c r="E87" s="23" t="str">
        <f t="shared" ca="1" si="279"/>
        <v>junho</v>
      </c>
      <c r="F87" s="63">
        <f ca="1">IFERROR(__xludf.DUMMYFUNCTION("""COMPUTED_VALUE"""),10)</f>
        <v>10</v>
      </c>
      <c r="G87" s="23">
        <f ca="1">IFERROR(__xludf.DUMMYFUNCTION("""COMPUTED_VALUE"""),560)</f>
        <v>560</v>
      </c>
      <c r="H87" s="47">
        <f t="shared" ca="1" si="100"/>
        <v>5.6</v>
      </c>
      <c r="I87" s="50">
        <f t="shared" ca="1" si="101"/>
        <v>300</v>
      </c>
      <c r="J87" s="64">
        <f ca="1">IFERROR(__xludf.DUMMYFUNCTION("""COMPUTED_VALUE"""),97.5)</f>
        <v>97.5</v>
      </c>
      <c r="K87" s="27" t="b">
        <v>0</v>
      </c>
      <c r="L87" s="28">
        <f t="shared" ca="1" si="3"/>
        <v>292.5</v>
      </c>
      <c r="M87" s="59" t="str">
        <f ca="1">IFERROR(__xludf.DUMMYFUNCTION("""COMPUTED_VALUE"""),"x")</f>
        <v>x</v>
      </c>
      <c r="N87" s="59"/>
      <c r="O87" s="59"/>
      <c r="P87" s="59"/>
      <c r="Q87" s="59"/>
      <c r="R87" s="59" t="str">
        <f ca="1">IFERROR(__xludf.DUMMYFUNCTION("""COMPUTED_VALUE"""),"x")</f>
        <v>x</v>
      </c>
      <c r="S87" s="59" t="str">
        <f ca="1">IFERROR(__xludf.DUMMYFUNCTION("""COMPUTED_VALUE"""),"x")</f>
        <v>x</v>
      </c>
      <c r="T87" s="59"/>
      <c r="U87" s="59"/>
      <c r="V87" s="59"/>
      <c r="W87" s="23"/>
      <c r="X87" s="30"/>
      <c r="Y87" s="30"/>
      <c r="Z87" s="23" t="s">
        <v>91</v>
      </c>
      <c r="AA87" s="23" t="s">
        <v>91</v>
      </c>
      <c r="AB87" s="30">
        <f t="shared" ca="1" si="4"/>
        <v>3</v>
      </c>
      <c r="AC87" s="31">
        <f t="shared" ref="AC87:AQ87" ca="1" si="290">IF(M87="x",M$1000*1,"")*BY87</f>
        <v>1.2</v>
      </c>
      <c r="AD87" s="31" t="e">
        <f t="shared" si="290"/>
        <v>#VALUE!</v>
      </c>
      <c r="AE87" s="31" t="e">
        <f t="shared" si="290"/>
        <v>#VALUE!</v>
      </c>
      <c r="AF87" s="31" t="e">
        <f t="shared" si="290"/>
        <v>#VALUE!</v>
      </c>
      <c r="AG87" s="31" t="e">
        <f t="shared" si="290"/>
        <v>#VALUE!</v>
      </c>
      <c r="AH87" s="31">
        <f t="shared" ca="1" si="290"/>
        <v>1</v>
      </c>
      <c r="AI87" s="31">
        <f t="shared" ca="1" si="290"/>
        <v>1.1000000000000001</v>
      </c>
      <c r="AJ87" s="31" t="e">
        <f t="shared" si="290"/>
        <v>#VALUE!</v>
      </c>
      <c r="AK87" s="31" t="e">
        <f t="shared" si="290"/>
        <v>#VALUE!</v>
      </c>
      <c r="AL87" s="31" t="e">
        <f t="shared" si="290"/>
        <v>#VALUE!</v>
      </c>
      <c r="AM87" s="31" t="e">
        <f t="shared" si="290"/>
        <v>#VALUE!</v>
      </c>
      <c r="AN87" s="31" t="e">
        <f t="shared" si="290"/>
        <v>#VALUE!</v>
      </c>
      <c r="AO87" s="31" t="e">
        <f t="shared" si="290"/>
        <v>#VALUE!</v>
      </c>
      <c r="AP87" s="31">
        <f t="shared" si="290"/>
        <v>0</v>
      </c>
      <c r="AQ87" s="31">
        <f t="shared" si="290"/>
        <v>0</v>
      </c>
      <c r="AR87" s="23" t="e">
        <f t="shared" ca="1" si="6"/>
        <v>#VALUE!</v>
      </c>
      <c r="AS87" s="65" t="str">
        <f t="shared" ca="1" si="7"/>
        <v/>
      </c>
      <c r="AT87" s="35">
        <f ca="1">IFERROR(__xludf.DUMMYFUNCTION("""COMPUTED_VALUE"""),10)</f>
        <v>10</v>
      </c>
      <c r="AU87" s="35" t="str">
        <f ca="1">IFERROR(__xludf.DUMMYFUNCTION("""COMPUTED_VALUE"""),"")</f>
        <v/>
      </c>
      <c r="AV87" s="35" t="str">
        <f ca="1">IFERROR(__xludf.DUMMYFUNCTION("""COMPUTED_VALUE"""),"")</f>
        <v/>
      </c>
      <c r="AW87" s="35" t="str">
        <f ca="1">IFERROR(__xludf.DUMMYFUNCTION("""COMPUTED_VALUE"""),"")</f>
        <v/>
      </c>
      <c r="AX87" s="35" t="str">
        <f ca="1">IFERROR(__xludf.DUMMYFUNCTION("""COMPUTED_VALUE"""),"")</f>
        <v/>
      </c>
      <c r="AY87" s="35">
        <f ca="1">IFERROR(__xludf.DUMMYFUNCTION("""COMPUTED_VALUE"""),10)</f>
        <v>10</v>
      </c>
      <c r="AZ87" s="35">
        <f ca="1">IFERROR(__xludf.DUMMYFUNCTION("""COMPUTED_VALUE"""),10)</f>
        <v>10</v>
      </c>
      <c r="BA87" s="35" t="str">
        <f ca="1">IFERROR(__xludf.DUMMYFUNCTION("""COMPUTED_VALUE"""),"")</f>
        <v/>
      </c>
      <c r="BB87" s="35" t="str">
        <f ca="1">IFERROR(__xludf.DUMMYFUNCTION("""COMPUTED_VALUE"""),"")</f>
        <v/>
      </c>
      <c r="BC87" s="35" t="str">
        <f ca="1">IFERROR(__xludf.DUMMYFUNCTION("""COMPUTED_VALUE"""),"")</f>
        <v/>
      </c>
      <c r="BD87" s="35" t="str">
        <f ca="1">IFERROR(__xludf.DUMMYFUNCTION("""COMPUTED_VALUE"""),"")</f>
        <v/>
      </c>
      <c r="BE87" s="35"/>
      <c r="BF87" s="43" t="str">
        <f ca="1">IFERROR(__xludf.DUMMYFUNCTION("""COMPUTED_VALUE"""),"")</f>
        <v/>
      </c>
      <c r="BG87" s="35">
        <f ca="1">IFERROR(__xludf.DUMMYFUNCTION("""COMPUTED_VALUE"""),10)</f>
        <v>10</v>
      </c>
      <c r="BH87" s="35">
        <f ca="1">IFERROR(__xludf.DUMMYFUNCTION("""COMPUTED_VALUE"""),10)</f>
        <v>10</v>
      </c>
      <c r="BI87" s="53" t="e">
        <f t="shared" ca="1" si="143"/>
        <v>#VALUE!</v>
      </c>
      <c r="BJ87" s="50" t="e">
        <f t="shared" ref="BJ87:BW87" si="291">IF(AD87=0,"",AD87*$AS87*(AU87/10))</f>
        <v>#VALUE!</v>
      </c>
      <c r="BK87" s="50" t="e">
        <f t="shared" si="291"/>
        <v>#VALUE!</v>
      </c>
      <c r="BL87" s="50" t="e">
        <f t="shared" si="291"/>
        <v>#VALUE!</v>
      </c>
      <c r="BM87" s="50" t="e">
        <f t="shared" si="291"/>
        <v>#VALUE!</v>
      </c>
      <c r="BN87" s="50" t="e">
        <f t="shared" ca="1" si="291"/>
        <v>#VALUE!</v>
      </c>
      <c r="BO87" s="50" t="e">
        <f t="shared" ca="1" si="291"/>
        <v>#VALUE!</v>
      </c>
      <c r="BP87" s="50" t="e">
        <f t="shared" si="291"/>
        <v>#VALUE!</v>
      </c>
      <c r="BQ87" s="37" t="e">
        <f t="shared" si="291"/>
        <v>#VALUE!</v>
      </c>
      <c r="BR87" s="37" t="e">
        <f t="shared" si="291"/>
        <v>#VALUE!</v>
      </c>
      <c r="BS87" s="37" t="e">
        <f t="shared" si="291"/>
        <v>#VALUE!</v>
      </c>
      <c r="BT87" s="37" t="e">
        <f t="shared" si="291"/>
        <v>#VALUE!</v>
      </c>
      <c r="BU87" s="37" t="e">
        <f t="shared" si="291"/>
        <v>#VALUE!</v>
      </c>
      <c r="BV87" s="37" t="str">
        <f t="shared" si="291"/>
        <v/>
      </c>
      <c r="BW87" s="37" t="str">
        <f t="shared" si="291"/>
        <v/>
      </c>
      <c r="BX87" s="38" t="e">
        <f t="shared" ca="1" si="9"/>
        <v>#VALUE!</v>
      </c>
      <c r="BY87" s="40" t="str">
        <f t="shared" ref="BY87:CH87" ca="1" si="292">IF(M87="x","1","")</f>
        <v>1</v>
      </c>
      <c r="BZ87" s="40" t="str">
        <f t="shared" si="292"/>
        <v/>
      </c>
      <c r="CA87" s="40" t="str">
        <f t="shared" si="292"/>
        <v/>
      </c>
      <c r="CB87" s="40" t="str">
        <f t="shared" si="292"/>
        <v/>
      </c>
      <c r="CC87" s="40" t="str">
        <f t="shared" si="292"/>
        <v/>
      </c>
      <c r="CD87" s="40" t="str">
        <f t="shared" ca="1" si="292"/>
        <v>1</v>
      </c>
      <c r="CE87" s="40" t="str">
        <f t="shared" ca="1" si="292"/>
        <v>1</v>
      </c>
      <c r="CF87" s="40" t="str">
        <f t="shared" si="292"/>
        <v/>
      </c>
      <c r="CG87" s="40" t="str">
        <f t="shared" si="292"/>
        <v/>
      </c>
      <c r="CH87" s="40" t="str">
        <f t="shared" si="292"/>
        <v/>
      </c>
      <c r="CI87" s="40"/>
      <c r="CJ87" s="40"/>
      <c r="CK87" s="40"/>
      <c r="CL87" s="40"/>
      <c r="CM87" s="40"/>
    </row>
    <row r="88" spans="1:91" ht="17.25" customHeight="1" x14ac:dyDescent="0.2">
      <c r="A88" s="66" t="str">
        <f ca="1">IFERROR(__xludf.DUMMYFUNCTION("""COMPUTED_VALUE"""),"P790")</f>
        <v>P790</v>
      </c>
      <c r="B88" s="23" t="str">
        <f ca="1">IFERROR(__xludf.DUMMYFUNCTION("""COMPUTED_VALUE"""),"Gilmar Gomes")</f>
        <v>Gilmar Gomes</v>
      </c>
      <c r="C88" s="23" t="s">
        <v>98</v>
      </c>
      <c r="D88" s="24">
        <f ca="1">IFERROR(__xludf.DUMMYFUNCTION("""COMPUTED_VALUE"""),45833)</f>
        <v>45833</v>
      </c>
      <c r="E88" s="23" t="str">
        <f t="shared" ca="1" si="279"/>
        <v>junho</v>
      </c>
      <c r="F88" s="63">
        <f ca="1">IFERROR(__xludf.DUMMYFUNCTION("""COMPUTED_VALUE"""),36)</f>
        <v>36</v>
      </c>
      <c r="G88" s="23">
        <f ca="1">IFERROR(__xludf.DUMMYFUNCTION("""COMPUTED_VALUE"""),600)</f>
        <v>600</v>
      </c>
      <c r="H88" s="47">
        <f t="shared" ca="1" si="100"/>
        <v>21.6</v>
      </c>
      <c r="I88" s="50">
        <f t="shared" ca="1" si="101"/>
        <v>750</v>
      </c>
      <c r="J88" s="64">
        <f ca="1">IFERROR(__xludf.DUMMYFUNCTION("""COMPUTED_VALUE"""),89.8148148148148)</f>
        <v>89.814814814814795</v>
      </c>
      <c r="K88" s="27" t="b">
        <v>0</v>
      </c>
      <c r="L88" s="28">
        <f t="shared" ca="1" si="3"/>
        <v>673.61111111111097</v>
      </c>
      <c r="M88" s="59" t="str">
        <f ca="1">IFERROR(__xludf.DUMMYFUNCTION("""COMPUTED_VALUE"""),"x")</f>
        <v>x</v>
      </c>
      <c r="N88" s="59"/>
      <c r="O88" s="59"/>
      <c r="P88" s="59"/>
      <c r="Q88" s="59"/>
      <c r="R88" s="59" t="str">
        <f ca="1">IFERROR(__xludf.DUMMYFUNCTION("""COMPUTED_VALUE"""),"x")</f>
        <v>x</v>
      </c>
      <c r="S88" s="59" t="str">
        <f ca="1">IFERROR(__xludf.DUMMYFUNCTION("""COMPUTED_VALUE"""),"x")</f>
        <v>x</v>
      </c>
      <c r="T88" s="59"/>
      <c r="U88" s="59"/>
      <c r="V88" s="59"/>
      <c r="W88" s="23"/>
      <c r="X88" s="30"/>
      <c r="Y88" s="30"/>
      <c r="Z88" s="23" t="s">
        <v>91</v>
      </c>
      <c r="AA88" s="23" t="s">
        <v>91</v>
      </c>
      <c r="AB88" s="30">
        <f t="shared" ca="1" si="4"/>
        <v>3</v>
      </c>
      <c r="AC88" s="31">
        <f t="shared" ref="AC88:AQ88" ca="1" si="293">IF(M88="x",M$1000*1,"")*BY88</f>
        <v>1.2</v>
      </c>
      <c r="AD88" s="31" t="e">
        <f t="shared" si="293"/>
        <v>#VALUE!</v>
      </c>
      <c r="AE88" s="31" t="e">
        <f t="shared" si="293"/>
        <v>#VALUE!</v>
      </c>
      <c r="AF88" s="31" t="e">
        <f t="shared" si="293"/>
        <v>#VALUE!</v>
      </c>
      <c r="AG88" s="31" t="e">
        <f t="shared" si="293"/>
        <v>#VALUE!</v>
      </c>
      <c r="AH88" s="31">
        <f t="shared" ca="1" si="293"/>
        <v>1</v>
      </c>
      <c r="AI88" s="31">
        <f t="shared" ca="1" si="293"/>
        <v>1.1000000000000001</v>
      </c>
      <c r="AJ88" s="31" t="e">
        <f t="shared" si="293"/>
        <v>#VALUE!</v>
      </c>
      <c r="AK88" s="31" t="e">
        <f t="shared" si="293"/>
        <v>#VALUE!</v>
      </c>
      <c r="AL88" s="31" t="e">
        <f t="shared" si="293"/>
        <v>#VALUE!</v>
      </c>
      <c r="AM88" s="31" t="e">
        <f t="shared" si="293"/>
        <v>#VALUE!</v>
      </c>
      <c r="AN88" s="31" t="e">
        <f t="shared" si="293"/>
        <v>#VALUE!</v>
      </c>
      <c r="AO88" s="31" t="e">
        <f t="shared" si="293"/>
        <v>#VALUE!</v>
      </c>
      <c r="AP88" s="31">
        <f t="shared" si="293"/>
        <v>0</v>
      </c>
      <c r="AQ88" s="31">
        <f t="shared" si="293"/>
        <v>0</v>
      </c>
      <c r="AR88" s="23" t="e">
        <f t="shared" ca="1" si="6"/>
        <v>#VALUE!</v>
      </c>
      <c r="AS88" s="65" t="str">
        <f t="shared" ca="1" si="7"/>
        <v/>
      </c>
      <c r="AT88" s="35">
        <f ca="1">IFERROR(__xludf.DUMMYFUNCTION("""COMPUTED_VALUE"""),9)</f>
        <v>9</v>
      </c>
      <c r="AU88" s="35" t="str">
        <f ca="1">IFERROR(__xludf.DUMMYFUNCTION("""COMPUTED_VALUE"""),"")</f>
        <v/>
      </c>
      <c r="AV88" s="35" t="str">
        <f ca="1">IFERROR(__xludf.DUMMYFUNCTION("""COMPUTED_VALUE"""),"")</f>
        <v/>
      </c>
      <c r="AW88" s="35" t="str">
        <f ca="1">IFERROR(__xludf.DUMMYFUNCTION("""COMPUTED_VALUE"""),"")</f>
        <v/>
      </c>
      <c r="AX88" s="35" t="str">
        <f ca="1">IFERROR(__xludf.DUMMYFUNCTION("""COMPUTED_VALUE"""),"")</f>
        <v/>
      </c>
      <c r="AY88" s="35">
        <f ca="1">IFERROR(__xludf.DUMMYFUNCTION("""COMPUTED_VALUE"""),10)</f>
        <v>10</v>
      </c>
      <c r="AZ88" s="35">
        <f ca="1">IFERROR(__xludf.DUMMYFUNCTION("""COMPUTED_VALUE"""),8)</f>
        <v>8</v>
      </c>
      <c r="BA88" s="35" t="str">
        <f ca="1">IFERROR(__xludf.DUMMYFUNCTION("""COMPUTED_VALUE"""),"")</f>
        <v/>
      </c>
      <c r="BB88" s="35" t="str">
        <f ca="1">IFERROR(__xludf.DUMMYFUNCTION("""COMPUTED_VALUE"""),"")</f>
        <v/>
      </c>
      <c r="BC88" s="35" t="str">
        <f ca="1">IFERROR(__xludf.DUMMYFUNCTION("""COMPUTED_VALUE"""),"")</f>
        <v/>
      </c>
      <c r="BD88" s="35" t="str">
        <f ca="1">IFERROR(__xludf.DUMMYFUNCTION("""COMPUTED_VALUE"""),"")</f>
        <v/>
      </c>
      <c r="BE88" s="35"/>
      <c r="BF88" s="43" t="str">
        <f ca="1">IFERROR(__xludf.DUMMYFUNCTION("""COMPUTED_VALUE"""),"")</f>
        <v/>
      </c>
      <c r="BG88" s="35">
        <f ca="1">IFERROR(__xludf.DUMMYFUNCTION("""COMPUTED_VALUE"""),5)</f>
        <v>5</v>
      </c>
      <c r="BH88" s="35">
        <f ca="1">IFERROR(__xludf.DUMMYFUNCTION("""COMPUTED_VALUE"""),5.33333333333333)</f>
        <v>5.3333333333333304</v>
      </c>
      <c r="BI88" s="53" t="e">
        <f t="shared" ca="1" si="143"/>
        <v>#VALUE!</v>
      </c>
      <c r="BJ88" s="50" t="e">
        <f t="shared" ref="BJ88:BW88" si="294">IF(AD88=0,"",AD88*$AS88*(AU88/10))</f>
        <v>#VALUE!</v>
      </c>
      <c r="BK88" s="50" t="e">
        <f t="shared" si="294"/>
        <v>#VALUE!</v>
      </c>
      <c r="BL88" s="50" t="e">
        <f t="shared" si="294"/>
        <v>#VALUE!</v>
      </c>
      <c r="BM88" s="50" t="e">
        <f t="shared" si="294"/>
        <v>#VALUE!</v>
      </c>
      <c r="BN88" s="50" t="e">
        <f t="shared" ca="1" si="294"/>
        <v>#VALUE!</v>
      </c>
      <c r="BO88" s="50" t="e">
        <f t="shared" ca="1" si="294"/>
        <v>#VALUE!</v>
      </c>
      <c r="BP88" s="50" t="e">
        <f t="shared" si="294"/>
        <v>#VALUE!</v>
      </c>
      <c r="BQ88" s="37" t="e">
        <f t="shared" si="294"/>
        <v>#VALUE!</v>
      </c>
      <c r="BR88" s="37" t="e">
        <f t="shared" si="294"/>
        <v>#VALUE!</v>
      </c>
      <c r="BS88" s="37" t="e">
        <f t="shared" si="294"/>
        <v>#VALUE!</v>
      </c>
      <c r="BT88" s="37" t="e">
        <f t="shared" si="294"/>
        <v>#VALUE!</v>
      </c>
      <c r="BU88" s="37" t="e">
        <f t="shared" si="294"/>
        <v>#VALUE!</v>
      </c>
      <c r="BV88" s="37" t="str">
        <f t="shared" si="294"/>
        <v/>
      </c>
      <c r="BW88" s="37" t="str">
        <f t="shared" si="294"/>
        <v/>
      </c>
      <c r="BX88" s="38" t="e">
        <f t="shared" ca="1" si="9"/>
        <v>#VALUE!</v>
      </c>
      <c r="BY88" s="40" t="str">
        <f t="shared" ref="BY88:CH88" ca="1" si="295">IF(M88="x","1","")</f>
        <v>1</v>
      </c>
      <c r="BZ88" s="40" t="str">
        <f t="shared" si="295"/>
        <v/>
      </c>
      <c r="CA88" s="40" t="str">
        <f t="shared" si="295"/>
        <v/>
      </c>
      <c r="CB88" s="40" t="str">
        <f t="shared" si="295"/>
        <v/>
      </c>
      <c r="CC88" s="40" t="str">
        <f t="shared" si="295"/>
        <v/>
      </c>
      <c r="CD88" s="40" t="str">
        <f t="shared" ca="1" si="295"/>
        <v>1</v>
      </c>
      <c r="CE88" s="40" t="str">
        <f t="shared" ca="1" si="295"/>
        <v>1</v>
      </c>
      <c r="CF88" s="40" t="str">
        <f t="shared" si="295"/>
        <v/>
      </c>
      <c r="CG88" s="40" t="str">
        <f t="shared" si="295"/>
        <v/>
      </c>
      <c r="CH88" s="40" t="str">
        <f t="shared" si="295"/>
        <v/>
      </c>
      <c r="CI88" s="40"/>
      <c r="CJ88" s="40"/>
      <c r="CK88" s="40"/>
      <c r="CL88" s="40"/>
      <c r="CM88" s="40"/>
    </row>
    <row r="89" spans="1:91" ht="17.25" customHeight="1" x14ac:dyDescent="0.2">
      <c r="A89" s="66" t="str">
        <f ca="1">IFERROR(__xludf.DUMMYFUNCTION("""COMPUTED_VALUE"""),"P827")</f>
        <v>P827</v>
      </c>
      <c r="B89" s="23" t="str">
        <f ca="1">IFERROR(__xludf.DUMMYFUNCTION("""COMPUTED_VALUE"""),"Gean Gomes Ferreira")</f>
        <v>Gean Gomes Ferreira</v>
      </c>
      <c r="C89" s="23" t="s">
        <v>98</v>
      </c>
      <c r="D89" s="24">
        <f ca="1">IFERROR(__xludf.DUMMYFUNCTION("""COMPUTED_VALUE"""),45832)</f>
        <v>45832</v>
      </c>
      <c r="E89" s="23" t="str">
        <f t="shared" ca="1" si="279"/>
        <v>junho</v>
      </c>
      <c r="F89" s="63">
        <f ca="1">IFERROR(__xludf.DUMMYFUNCTION("""COMPUTED_VALUE"""),8)</f>
        <v>8</v>
      </c>
      <c r="G89" s="23">
        <f ca="1">IFERROR(__xludf.DUMMYFUNCTION("""COMPUTED_VALUE"""),560)</f>
        <v>560</v>
      </c>
      <c r="H89" s="47">
        <f t="shared" ca="1" si="100"/>
        <v>4.4800000000000004</v>
      </c>
      <c r="I89" s="50">
        <f t="shared" ca="1" si="101"/>
        <v>200</v>
      </c>
      <c r="J89" s="64">
        <f ca="1">IFERROR(__xludf.DUMMYFUNCTION("""COMPUTED_VALUE"""),96.4999999999999)</f>
        <v>96.499999999999901</v>
      </c>
      <c r="K89" s="27" t="b">
        <v>0</v>
      </c>
      <c r="L89" s="28">
        <f t="shared" ca="1" si="3"/>
        <v>192.9999999999998</v>
      </c>
      <c r="M89" s="59" t="str">
        <f ca="1">IFERROR(__xludf.DUMMYFUNCTION("""COMPUTED_VALUE"""),"x")</f>
        <v>x</v>
      </c>
      <c r="N89" s="59"/>
      <c r="O89" s="59"/>
      <c r="P89" s="59"/>
      <c r="Q89" s="59"/>
      <c r="R89" s="59" t="str">
        <f ca="1">IFERROR(__xludf.DUMMYFUNCTION("""COMPUTED_VALUE"""),"x")</f>
        <v>x</v>
      </c>
      <c r="S89" s="59" t="str">
        <f ca="1">IFERROR(__xludf.DUMMYFUNCTION("""COMPUTED_VALUE"""),"x")</f>
        <v>x</v>
      </c>
      <c r="T89" s="59"/>
      <c r="U89" s="59"/>
      <c r="V89" s="59"/>
      <c r="W89" s="23"/>
      <c r="X89" s="30"/>
      <c r="Y89" s="30"/>
      <c r="Z89" s="23" t="s">
        <v>91</v>
      </c>
      <c r="AA89" s="23" t="s">
        <v>91</v>
      </c>
      <c r="AB89" s="30">
        <f t="shared" ca="1" si="4"/>
        <v>3</v>
      </c>
      <c r="AC89" s="31">
        <f t="shared" ref="AC89:AQ89" ca="1" si="296">IF(M89="x",M$1000*1,"")*BY89</f>
        <v>1.2</v>
      </c>
      <c r="AD89" s="31" t="e">
        <f t="shared" si="296"/>
        <v>#VALUE!</v>
      </c>
      <c r="AE89" s="31" t="e">
        <f t="shared" si="296"/>
        <v>#VALUE!</v>
      </c>
      <c r="AF89" s="31" t="e">
        <f t="shared" si="296"/>
        <v>#VALUE!</v>
      </c>
      <c r="AG89" s="31" t="e">
        <f t="shared" si="296"/>
        <v>#VALUE!</v>
      </c>
      <c r="AH89" s="31">
        <f t="shared" ca="1" si="296"/>
        <v>0.75</v>
      </c>
      <c r="AI89" s="31">
        <f t="shared" ca="1" si="296"/>
        <v>1.1000000000000001</v>
      </c>
      <c r="AJ89" s="31" t="e">
        <f t="shared" si="296"/>
        <v>#VALUE!</v>
      </c>
      <c r="AK89" s="31" t="e">
        <f t="shared" si="296"/>
        <v>#VALUE!</v>
      </c>
      <c r="AL89" s="31" t="e">
        <f t="shared" si="296"/>
        <v>#VALUE!</v>
      </c>
      <c r="AM89" s="31" t="e">
        <f t="shared" si="296"/>
        <v>#VALUE!</v>
      </c>
      <c r="AN89" s="31" t="e">
        <f t="shared" si="296"/>
        <v>#VALUE!</v>
      </c>
      <c r="AO89" s="31" t="e">
        <f t="shared" si="296"/>
        <v>#VALUE!</v>
      </c>
      <c r="AP89" s="31">
        <f t="shared" si="296"/>
        <v>0</v>
      </c>
      <c r="AQ89" s="31">
        <f t="shared" si="296"/>
        <v>0</v>
      </c>
      <c r="AR89" s="23" t="e">
        <f t="shared" ca="1" si="6"/>
        <v>#VALUE!</v>
      </c>
      <c r="AS89" s="65" t="str">
        <f t="shared" ca="1" si="7"/>
        <v/>
      </c>
      <c r="AT89" s="35">
        <f ca="1">IFERROR(__xludf.DUMMYFUNCTION("""COMPUTED_VALUE"""),10)</f>
        <v>10</v>
      </c>
      <c r="AU89" s="35" t="str">
        <f ca="1">IFERROR(__xludf.DUMMYFUNCTION("""COMPUTED_VALUE"""),"")</f>
        <v/>
      </c>
      <c r="AV89" s="35" t="str">
        <f ca="1">IFERROR(__xludf.DUMMYFUNCTION("""COMPUTED_VALUE"""),"")</f>
        <v/>
      </c>
      <c r="AW89" s="35" t="str">
        <f ca="1">IFERROR(__xludf.DUMMYFUNCTION("""COMPUTED_VALUE"""),"")</f>
        <v/>
      </c>
      <c r="AX89" s="35" t="str">
        <f ca="1">IFERROR(__xludf.DUMMYFUNCTION("""COMPUTED_VALUE"""),"")</f>
        <v/>
      </c>
      <c r="AY89" s="35">
        <f ca="1">IFERROR(__xludf.DUMMYFUNCTION("""COMPUTED_VALUE"""),10)</f>
        <v>10</v>
      </c>
      <c r="AZ89" s="35">
        <f ca="1">IFERROR(__xludf.DUMMYFUNCTION("""COMPUTED_VALUE"""),10)</f>
        <v>10</v>
      </c>
      <c r="BA89" s="35" t="str">
        <f ca="1">IFERROR(__xludf.DUMMYFUNCTION("""COMPUTED_VALUE"""),"")</f>
        <v/>
      </c>
      <c r="BB89" s="35" t="str">
        <f ca="1">IFERROR(__xludf.DUMMYFUNCTION("""COMPUTED_VALUE"""),"")</f>
        <v/>
      </c>
      <c r="BC89" s="35" t="str">
        <f ca="1">IFERROR(__xludf.DUMMYFUNCTION("""COMPUTED_VALUE"""),"")</f>
        <v/>
      </c>
      <c r="BD89" s="35" t="str">
        <f ca="1">IFERROR(__xludf.DUMMYFUNCTION("""COMPUTED_VALUE"""),"")</f>
        <v/>
      </c>
      <c r="BE89" s="35"/>
      <c r="BF89" s="43" t="str">
        <f ca="1">IFERROR(__xludf.DUMMYFUNCTION("""COMPUTED_VALUE"""),"")</f>
        <v/>
      </c>
      <c r="BG89" s="35">
        <f ca="1">IFERROR(__xludf.DUMMYFUNCTION("""COMPUTED_VALUE"""),10)</f>
        <v>10</v>
      </c>
      <c r="BH89" s="35">
        <f ca="1">IFERROR(__xludf.DUMMYFUNCTION("""COMPUTED_VALUE"""),10)</f>
        <v>10</v>
      </c>
      <c r="BI89" s="53" t="e">
        <f t="shared" ca="1" si="143"/>
        <v>#VALUE!</v>
      </c>
      <c r="BJ89" s="50" t="e">
        <f t="shared" ref="BJ89:BW89" si="297">IF(AD89=0,"",AD89*$AS89*(AU89/10))</f>
        <v>#VALUE!</v>
      </c>
      <c r="BK89" s="50" t="e">
        <f t="shared" si="297"/>
        <v>#VALUE!</v>
      </c>
      <c r="BL89" s="50" t="e">
        <f t="shared" si="297"/>
        <v>#VALUE!</v>
      </c>
      <c r="BM89" s="50" t="e">
        <f t="shared" si="297"/>
        <v>#VALUE!</v>
      </c>
      <c r="BN89" s="50" t="e">
        <f t="shared" ca="1" si="297"/>
        <v>#VALUE!</v>
      </c>
      <c r="BO89" s="50" t="e">
        <f t="shared" ca="1" si="297"/>
        <v>#VALUE!</v>
      </c>
      <c r="BP89" s="50" t="e">
        <f t="shared" si="297"/>
        <v>#VALUE!</v>
      </c>
      <c r="BQ89" s="37" t="e">
        <f t="shared" si="297"/>
        <v>#VALUE!</v>
      </c>
      <c r="BR89" s="37" t="e">
        <f t="shared" si="297"/>
        <v>#VALUE!</v>
      </c>
      <c r="BS89" s="37" t="e">
        <f t="shared" si="297"/>
        <v>#VALUE!</v>
      </c>
      <c r="BT89" s="37" t="e">
        <f t="shared" si="297"/>
        <v>#VALUE!</v>
      </c>
      <c r="BU89" s="37" t="e">
        <f t="shared" si="297"/>
        <v>#VALUE!</v>
      </c>
      <c r="BV89" s="37" t="str">
        <f t="shared" si="297"/>
        <v/>
      </c>
      <c r="BW89" s="37" t="str">
        <f t="shared" si="297"/>
        <v/>
      </c>
      <c r="BX89" s="38" t="e">
        <f t="shared" ca="1" si="9"/>
        <v>#VALUE!</v>
      </c>
      <c r="BY89" s="40" t="str">
        <f t="shared" ref="BY89:CC89" ca="1" si="298">IF(M89="x","1","")</f>
        <v>1</v>
      </c>
      <c r="BZ89" s="40" t="str">
        <f t="shared" si="298"/>
        <v/>
      </c>
      <c r="CA89" s="40" t="str">
        <f t="shared" si="298"/>
        <v/>
      </c>
      <c r="CB89" s="40" t="str">
        <f t="shared" si="298"/>
        <v/>
      </c>
      <c r="CC89" s="40" t="str">
        <f t="shared" si="298"/>
        <v/>
      </c>
      <c r="CD89" s="40">
        <v>0.75</v>
      </c>
      <c r="CE89" s="40" t="str">
        <f t="shared" ref="CE89:CH89" ca="1" si="299">IF(S89="x","1","")</f>
        <v>1</v>
      </c>
      <c r="CF89" s="40" t="str">
        <f t="shared" si="299"/>
        <v/>
      </c>
      <c r="CG89" s="40" t="str">
        <f t="shared" si="299"/>
        <v/>
      </c>
      <c r="CH89" s="40" t="str">
        <f t="shared" si="299"/>
        <v/>
      </c>
      <c r="CI89" s="40"/>
      <c r="CJ89" s="40"/>
      <c r="CK89" s="40"/>
      <c r="CL89" s="40"/>
      <c r="CM89" s="40"/>
    </row>
    <row r="90" spans="1:91" ht="17.25" customHeight="1" x14ac:dyDescent="0.2">
      <c r="A90" s="66" t="str">
        <f ca="1">IFERROR(__xludf.DUMMYFUNCTION("""COMPUTED_VALUE"""),"P852")</f>
        <v>P852</v>
      </c>
      <c r="B90" s="23" t="str">
        <f ca="1">IFERROR(__xludf.DUMMYFUNCTION("""COMPUTED_VALUE"""),"Posto MAP (Ampliação)")</f>
        <v>Posto MAP (Ampliação)</v>
      </c>
      <c r="C90" s="23" t="s">
        <v>98</v>
      </c>
      <c r="D90" s="24">
        <f ca="1">IFERROR(__xludf.DUMMYFUNCTION("""COMPUTED_VALUE"""),45799)</f>
        <v>45799</v>
      </c>
      <c r="E90" s="23" t="str">
        <f t="shared" ca="1" si="279"/>
        <v>maio</v>
      </c>
      <c r="F90" s="63">
        <f ca="1">IFERROR(__xludf.DUMMYFUNCTION("""COMPUTED_VALUE"""),49)</f>
        <v>49</v>
      </c>
      <c r="G90" s="23">
        <f ca="1">IFERROR(__xludf.DUMMYFUNCTION("""COMPUTED_VALUE"""),505)</f>
        <v>505</v>
      </c>
      <c r="H90" s="47">
        <f t="shared" ca="1" si="100"/>
        <v>24.745000000000001</v>
      </c>
      <c r="I90" s="50">
        <f t="shared" ca="1" si="101"/>
        <v>750</v>
      </c>
      <c r="J90" s="64">
        <f ca="1">IFERROR(__xludf.DUMMYFUNCTION("""COMPUTED_VALUE"""),94.285)</f>
        <v>94.284999999999997</v>
      </c>
      <c r="K90" s="27" t="b">
        <v>0</v>
      </c>
      <c r="L90" s="28">
        <f t="shared" ca="1" si="3"/>
        <v>707.13749999999993</v>
      </c>
      <c r="M90" s="59" t="str">
        <f ca="1">IFERROR(__xludf.DUMMYFUNCTION("""COMPUTED_VALUE"""),"x")</f>
        <v>x</v>
      </c>
      <c r="N90" s="59"/>
      <c r="O90" s="59" t="str">
        <f ca="1">IFERROR(__xludf.DUMMYFUNCTION("""COMPUTED_VALUE"""),"x")</f>
        <v>x</v>
      </c>
      <c r="P90" s="59" t="str">
        <f ca="1">IFERROR(__xludf.DUMMYFUNCTION("""COMPUTED_VALUE"""),"x")</f>
        <v>x</v>
      </c>
      <c r="Q90" s="59" t="str">
        <f ca="1">IFERROR(__xludf.DUMMYFUNCTION("""COMPUTED_VALUE"""),"x")</f>
        <v>x</v>
      </c>
      <c r="R90" s="59" t="str">
        <f ca="1">IFERROR(__xludf.DUMMYFUNCTION("""COMPUTED_VALUE"""),"x")</f>
        <v>x</v>
      </c>
      <c r="S90" s="59" t="str">
        <f ca="1">IFERROR(__xludf.DUMMYFUNCTION("""COMPUTED_VALUE"""),"x")</f>
        <v>x</v>
      </c>
      <c r="T90" s="59"/>
      <c r="U90" s="59"/>
      <c r="V90" s="59"/>
      <c r="W90" s="23"/>
      <c r="X90" s="30"/>
      <c r="Y90" s="30"/>
      <c r="Z90" s="23" t="s">
        <v>91</v>
      </c>
      <c r="AA90" s="23" t="s">
        <v>91</v>
      </c>
      <c r="AB90" s="30">
        <f t="shared" ca="1" si="4"/>
        <v>6</v>
      </c>
      <c r="AC90" s="31">
        <f t="shared" ref="AC90:AQ90" ca="1" si="300">IF(M90="x",M$1000*1,"")*BY90</f>
        <v>1.2</v>
      </c>
      <c r="AD90" s="31" t="e">
        <f t="shared" si="300"/>
        <v>#VALUE!</v>
      </c>
      <c r="AE90" s="31">
        <f t="shared" ca="1" si="300"/>
        <v>1</v>
      </c>
      <c r="AF90" s="31">
        <f t="shared" ca="1" si="300"/>
        <v>1.2</v>
      </c>
      <c r="AG90" s="31">
        <f t="shared" ca="1" si="300"/>
        <v>1</v>
      </c>
      <c r="AH90" s="31">
        <f t="shared" ca="1" si="300"/>
        <v>1</v>
      </c>
      <c r="AI90" s="31">
        <f t="shared" ca="1" si="300"/>
        <v>1.1000000000000001</v>
      </c>
      <c r="AJ90" s="31" t="e">
        <f t="shared" si="300"/>
        <v>#VALUE!</v>
      </c>
      <c r="AK90" s="31" t="e">
        <f t="shared" si="300"/>
        <v>#VALUE!</v>
      </c>
      <c r="AL90" s="31" t="e">
        <f t="shared" si="300"/>
        <v>#VALUE!</v>
      </c>
      <c r="AM90" s="31" t="e">
        <f t="shared" si="300"/>
        <v>#VALUE!</v>
      </c>
      <c r="AN90" s="31" t="e">
        <f t="shared" si="300"/>
        <v>#VALUE!</v>
      </c>
      <c r="AO90" s="31" t="e">
        <f t="shared" si="300"/>
        <v>#VALUE!</v>
      </c>
      <c r="AP90" s="31">
        <f t="shared" si="300"/>
        <v>0</v>
      </c>
      <c r="AQ90" s="31">
        <f t="shared" si="300"/>
        <v>0</v>
      </c>
      <c r="AR90" s="23" t="e">
        <f t="shared" ca="1" si="6"/>
        <v>#VALUE!</v>
      </c>
      <c r="AS90" s="65" t="str">
        <f t="shared" ca="1" si="7"/>
        <v/>
      </c>
      <c r="AT90" s="35">
        <f ca="1">IFERROR(__xludf.DUMMYFUNCTION("""COMPUTED_VALUE"""),9.8)</f>
        <v>9.8000000000000007</v>
      </c>
      <c r="AU90" s="35" t="str">
        <f ca="1">IFERROR(__xludf.DUMMYFUNCTION("""COMPUTED_VALUE"""),"")</f>
        <v/>
      </c>
      <c r="AV90" s="35">
        <f ca="1">IFERROR(__xludf.DUMMYFUNCTION("""COMPUTED_VALUE"""),9.8)</f>
        <v>9.8000000000000007</v>
      </c>
      <c r="AW90" s="35">
        <f ca="1">IFERROR(__xludf.DUMMYFUNCTION("""COMPUTED_VALUE"""),9.8)</f>
        <v>9.8000000000000007</v>
      </c>
      <c r="AX90" s="35">
        <f ca="1">IFERROR(__xludf.DUMMYFUNCTION("""COMPUTED_VALUE"""),9.8)</f>
        <v>9.8000000000000007</v>
      </c>
      <c r="AY90" s="35">
        <f ca="1">IFERROR(__xludf.DUMMYFUNCTION("""COMPUTED_VALUE"""),10)</f>
        <v>10</v>
      </c>
      <c r="AZ90" s="35">
        <f ca="1">IFERROR(__xludf.DUMMYFUNCTION("""COMPUTED_VALUE"""),9.8)</f>
        <v>9.8000000000000007</v>
      </c>
      <c r="BA90" s="35">
        <f ca="1">IFERROR(__xludf.DUMMYFUNCTION("""COMPUTED_VALUE"""),10)</f>
        <v>10</v>
      </c>
      <c r="BB90" s="35" t="str">
        <f ca="1">IFERROR(__xludf.DUMMYFUNCTION("""COMPUTED_VALUE"""),"")</f>
        <v/>
      </c>
      <c r="BC90" s="35" t="str">
        <f ca="1">IFERROR(__xludf.DUMMYFUNCTION("""COMPUTED_VALUE"""),"")</f>
        <v/>
      </c>
      <c r="BD90" s="35" t="str">
        <f ca="1">IFERROR(__xludf.DUMMYFUNCTION("""COMPUTED_VALUE"""),"")</f>
        <v/>
      </c>
      <c r="BE90" s="35"/>
      <c r="BF90" s="43" t="str">
        <f ca="1">IFERROR(__xludf.DUMMYFUNCTION("""COMPUTED_VALUE"""),"")</f>
        <v/>
      </c>
      <c r="BG90" s="35">
        <f ca="1">IFERROR(__xludf.DUMMYFUNCTION("""COMPUTED_VALUE"""),10)</f>
        <v>10</v>
      </c>
      <c r="BH90" s="35">
        <f ca="1">IFERROR(__xludf.DUMMYFUNCTION("""COMPUTED_VALUE"""),9.16666666666666)</f>
        <v>9.1666666666666607</v>
      </c>
      <c r="BI90" s="53" t="e">
        <f t="shared" ca="1" si="143"/>
        <v>#VALUE!</v>
      </c>
      <c r="BJ90" s="50" t="e">
        <f t="shared" ref="BJ90:BW90" si="301">IF(AD90=0,"",AD90*$AS90*(AU90/10))</f>
        <v>#VALUE!</v>
      </c>
      <c r="BK90" s="50" t="e">
        <f t="shared" ca="1" si="301"/>
        <v>#VALUE!</v>
      </c>
      <c r="BL90" s="50" t="e">
        <f t="shared" ca="1" si="301"/>
        <v>#VALUE!</v>
      </c>
      <c r="BM90" s="50" t="e">
        <f t="shared" ca="1" si="301"/>
        <v>#VALUE!</v>
      </c>
      <c r="BN90" s="50" t="e">
        <f t="shared" ca="1" si="301"/>
        <v>#VALUE!</v>
      </c>
      <c r="BO90" s="50" t="e">
        <f t="shared" ca="1" si="301"/>
        <v>#VALUE!</v>
      </c>
      <c r="BP90" s="50" t="e">
        <f t="shared" si="301"/>
        <v>#VALUE!</v>
      </c>
      <c r="BQ90" s="37" t="e">
        <f t="shared" si="301"/>
        <v>#VALUE!</v>
      </c>
      <c r="BR90" s="37" t="e">
        <f t="shared" si="301"/>
        <v>#VALUE!</v>
      </c>
      <c r="BS90" s="37" t="e">
        <f t="shared" si="301"/>
        <v>#VALUE!</v>
      </c>
      <c r="BT90" s="37" t="e">
        <f t="shared" si="301"/>
        <v>#VALUE!</v>
      </c>
      <c r="BU90" s="37" t="e">
        <f t="shared" si="301"/>
        <v>#VALUE!</v>
      </c>
      <c r="BV90" s="37" t="str">
        <f t="shared" si="301"/>
        <v/>
      </c>
      <c r="BW90" s="37" t="str">
        <f t="shared" si="301"/>
        <v/>
      </c>
      <c r="BX90" s="38" t="e">
        <f t="shared" ca="1" si="9"/>
        <v>#VALUE!</v>
      </c>
      <c r="BY90" s="40" t="str">
        <f t="shared" ref="BY90:CH90" ca="1" si="302">IF(M90="x","1","")</f>
        <v>1</v>
      </c>
      <c r="BZ90" s="40" t="str">
        <f t="shared" si="302"/>
        <v/>
      </c>
      <c r="CA90" s="40" t="str">
        <f t="shared" ca="1" si="302"/>
        <v>1</v>
      </c>
      <c r="CB90" s="40" t="str">
        <f t="shared" ca="1" si="302"/>
        <v>1</v>
      </c>
      <c r="CC90" s="40" t="str">
        <f t="shared" ca="1" si="302"/>
        <v>1</v>
      </c>
      <c r="CD90" s="40" t="str">
        <f t="shared" ca="1" si="302"/>
        <v>1</v>
      </c>
      <c r="CE90" s="40" t="str">
        <f t="shared" ca="1" si="302"/>
        <v>1</v>
      </c>
      <c r="CF90" s="40" t="str">
        <f t="shared" si="302"/>
        <v/>
      </c>
      <c r="CG90" s="40" t="str">
        <f t="shared" si="302"/>
        <v/>
      </c>
      <c r="CH90" s="40" t="str">
        <f t="shared" si="302"/>
        <v/>
      </c>
      <c r="CI90" s="40"/>
      <c r="CJ90" s="40"/>
      <c r="CK90" s="40"/>
      <c r="CL90" s="40"/>
      <c r="CM90" s="40"/>
    </row>
    <row r="91" spans="1:91" ht="17.25" customHeight="1" x14ac:dyDescent="0.2">
      <c r="A91" s="66" t="str">
        <f ca="1">IFERROR(__xludf.DUMMYFUNCTION("""COMPUTED_VALUE"""),"P761")</f>
        <v>P761</v>
      </c>
      <c r="B91" s="23" t="str">
        <f ca="1">IFERROR(__xludf.DUMMYFUNCTION("""COMPUTED_VALUE"""),"Paulo Cesar Maria")</f>
        <v>Paulo Cesar Maria</v>
      </c>
      <c r="C91" s="23" t="s">
        <v>98</v>
      </c>
      <c r="D91" s="24">
        <f ca="1">IFERROR(__xludf.DUMMYFUNCTION("""COMPUTED_VALUE"""),45813)</f>
        <v>45813</v>
      </c>
      <c r="E91" s="23" t="s">
        <v>99</v>
      </c>
      <c r="F91" s="63">
        <f ca="1">IFERROR(__xludf.DUMMYFUNCTION("""COMPUTED_VALUE"""),10)</f>
        <v>10</v>
      </c>
      <c r="G91" s="23">
        <f ca="1">IFERROR(__xludf.DUMMYFUNCTION("""COMPUTED_VALUE"""),585)</f>
        <v>585</v>
      </c>
      <c r="H91" s="47">
        <f t="shared" ca="1" si="100"/>
        <v>5.85</v>
      </c>
      <c r="I91" s="50">
        <f t="shared" ca="1" si="101"/>
        <v>300</v>
      </c>
      <c r="J91" s="67">
        <f ca="1">IFERROR(__xludf.DUMMYFUNCTION("""COMPUTED_VALUE"""),90.3703703703703)</f>
        <v>90.370370370370296</v>
      </c>
      <c r="K91" s="27" t="b">
        <v>0</v>
      </c>
      <c r="L91" s="28">
        <f t="shared" ca="1" si="3"/>
        <v>271.11111111111092</v>
      </c>
      <c r="M91" s="59"/>
      <c r="N91" s="59"/>
      <c r="O91" s="59" t="str">
        <f ca="1">IFERROR(__xludf.DUMMYFUNCTION("""COMPUTED_VALUE"""),"x")</f>
        <v>x</v>
      </c>
      <c r="P91" s="59" t="str">
        <f ca="1">IFERROR(__xludf.DUMMYFUNCTION("""COMPUTED_VALUE"""),"x")</f>
        <v>x</v>
      </c>
      <c r="Q91" s="59"/>
      <c r="R91" s="59"/>
      <c r="S91" s="59" t="str">
        <f ca="1">IFERROR(__xludf.DUMMYFUNCTION("""COMPUTED_VALUE"""),"x")</f>
        <v>x</v>
      </c>
      <c r="T91" s="59" t="str">
        <f ca="1">IFERROR(__xludf.DUMMYFUNCTION("""COMPUTED_VALUE"""),"x")</f>
        <v>x</v>
      </c>
      <c r="U91" s="59"/>
      <c r="V91" s="59"/>
      <c r="W91" s="23"/>
      <c r="X91" s="30"/>
      <c r="Y91" s="30"/>
      <c r="Z91" s="23" t="s">
        <v>91</v>
      </c>
      <c r="AA91" s="23" t="s">
        <v>91</v>
      </c>
      <c r="AB91" s="30">
        <f t="shared" ca="1" si="4"/>
        <v>4</v>
      </c>
      <c r="AC91" s="31" t="e">
        <f t="shared" ref="AC91:AQ91" si="303">IF(M91="x",M$1000*1,"")*BY91</f>
        <v>#VALUE!</v>
      </c>
      <c r="AD91" s="31" t="e">
        <f t="shared" si="303"/>
        <v>#VALUE!</v>
      </c>
      <c r="AE91" s="31">
        <f t="shared" ca="1" si="303"/>
        <v>0.66</v>
      </c>
      <c r="AF91" s="31">
        <f t="shared" ca="1" si="303"/>
        <v>0.79200000000000004</v>
      </c>
      <c r="AG91" s="31" t="e">
        <f t="shared" si="303"/>
        <v>#VALUE!</v>
      </c>
      <c r="AH91" s="31" t="e">
        <f t="shared" si="303"/>
        <v>#VALUE!</v>
      </c>
      <c r="AI91" s="31">
        <f t="shared" ca="1" si="303"/>
        <v>0.72600000000000009</v>
      </c>
      <c r="AJ91" s="31">
        <f t="shared" ca="1" si="303"/>
        <v>1</v>
      </c>
      <c r="AK91" s="31" t="e">
        <f t="shared" si="303"/>
        <v>#VALUE!</v>
      </c>
      <c r="AL91" s="31" t="e">
        <f t="shared" si="303"/>
        <v>#VALUE!</v>
      </c>
      <c r="AM91" s="31" t="e">
        <f t="shared" si="303"/>
        <v>#VALUE!</v>
      </c>
      <c r="AN91" s="31" t="e">
        <f t="shared" si="303"/>
        <v>#VALUE!</v>
      </c>
      <c r="AO91" s="31" t="e">
        <f t="shared" si="303"/>
        <v>#VALUE!</v>
      </c>
      <c r="AP91" s="31">
        <f t="shared" si="303"/>
        <v>0</v>
      </c>
      <c r="AQ91" s="31">
        <f t="shared" si="303"/>
        <v>0</v>
      </c>
      <c r="AR91" s="23" t="e">
        <f t="shared" si="6"/>
        <v>#VALUE!</v>
      </c>
      <c r="AS91" s="65" t="str">
        <f t="shared" ca="1" si="7"/>
        <v/>
      </c>
      <c r="AT91" s="35">
        <f ca="1">IFERROR(__xludf.DUMMYFUNCTION("""COMPUTED_VALUE"""),10)</f>
        <v>10</v>
      </c>
      <c r="AU91" s="35" t="str">
        <f ca="1">IFERROR(__xludf.DUMMYFUNCTION("""COMPUTED_VALUE"""),"")</f>
        <v/>
      </c>
      <c r="AV91" s="35">
        <f ca="1">IFERROR(__xludf.DUMMYFUNCTION("""COMPUTED_VALUE"""),10)</f>
        <v>10</v>
      </c>
      <c r="AW91" s="35">
        <f ca="1">IFERROR(__xludf.DUMMYFUNCTION("""COMPUTED_VALUE"""),9.33333333333333)</f>
        <v>9.3333333333333304</v>
      </c>
      <c r="AX91" s="35">
        <f ca="1">IFERROR(__xludf.DUMMYFUNCTION("""COMPUTED_VALUE"""),9)</f>
        <v>9</v>
      </c>
      <c r="AY91" s="35" t="str">
        <f ca="1">IFERROR(__xludf.DUMMYFUNCTION("""COMPUTED_VALUE"""),"")</f>
        <v/>
      </c>
      <c r="AZ91" s="35">
        <f ca="1">IFERROR(__xludf.DUMMYFUNCTION("""COMPUTED_VALUE"""),10)</f>
        <v>10</v>
      </c>
      <c r="BA91" s="35">
        <f ca="1">IFERROR(__xludf.DUMMYFUNCTION("""COMPUTED_VALUE"""),10)</f>
        <v>10</v>
      </c>
      <c r="BB91" s="35" t="str">
        <f ca="1">IFERROR(__xludf.DUMMYFUNCTION("""COMPUTED_VALUE"""),"")</f>
        <v/>
      </c>
      <c r="BC91" s="35" t="str">
        <f ca="1">IFERROR(__xludf.DUMMYFUNCTION("""COMPUTED_VALUE"""),"")</f>
        <v/>
      </c>
      <c r="BD91" s="35" t="str">
        <f ca="1">IFERROR(__xludf.DUMMYFUNCTION("""COMPUTED_VALUE"""),"")</f>
        <v/>
      </c>
      <c r="BE91" s="35"/>
      <c r="BF91" s="43" t="str">
        <f ca="1">IFERROR(__xludf.DUMMYFUNCTION("""COMPUTED_VALUE"""),"")</f>
        <v/>
      </c>
      <c r="BG91" s="35">
        <f ca="1">IFERROR(__xludf.DUMMYFUNCTION("""COMPUTED_VALUE"""),10)</f>
        <v>10</v>
      </c>
      <c r="BH91" s="35">
        <f ca="1">IFERROR(__xludf.DUMMYFUNCTION("""COMPUTED_VALUE"""),10)</f>
        <v>10</v>
      </c>
      <c r="BI91" s="53" t="e">
        <f t="shared" si="143"/>
        <v>#VALUE!</v>
      </c>
      <c r="BJ91" s="50" t="e">
        <f t="shared" ref="BJ91:BW91" si="304">IF(AD91=0,"",AD91*$AS91*(AU91/10))</f>
        <v>#VALUE!</v>
      </c>
      <c r="BK91" s="50" t="e">
        <f t="shared" ca="1" si="304"/>
        <v>#VALUE!</v>
      </c>
      <c r="BL91" s="50" t="e">
        <f t="shared" ca="1" si="304"/>
        <v>#VALUE!</v>
      </c>
      <c r="BM91" s="50" t="e">
        <f t="shared" si="304"/>
        <v>#VALUE!</v>
      </c>
      <c r="BN91" s="50" t="e">
        <f t="shared" si="304"/>
        <v>#VALUE!</v>
      </c>
      <c r="BO91" s="50" t="e">
        <f t="shared" ca="1" si="304"/>
        <v>#VALUE!</v>
      </c>
      <c r="BP91" s="50" t="e">
        <f t="shared" ca="1" si="304"/>
        <v>#VALUE!</v>
      </c>
      <c r="BQ91" s="37" t="e">
        <f t="shared" si="304"/>
        <v>#VALUE!</v>
      </c>
      <c r="BR91" s="37" t="e">
        <f t="shared" si="304"/>
        <v>#VALUE!</v>
      </c>
      <c r="BS91" s="37" t="e">
        <f t="shared" si="304"/>
        <v>#VALUE!</v>
      </c>
      <c r="BT91" s="37" t="e">
        <f t="shared" si="304"/>
        <v>#VALUE!</v>
      </c>
      <c r="BU91" s="37" t="e">
        <f t="shared" si="304"/>
        <v>#VALUE!</v>
      </c>
      <c r="BV91" s="37" t="str">
        <f t="shared" si="304"/>
        <v/>
      </c>
      <c r="BW91" s="37" t="str">
        <f t="shared" si="304"/>
        <v/>
      </c>
      <c r="BX91" s="38" t="e">
        <f t="shared" si="9"/>
        <v>#VALUE!</v>
      </c>
      <c r="BY91" s="40" t="str">
        <f t="shared" ref="BY91:BZ91" si="305">IF(M91="x","1","")</f>
        <v/>
      </c>
      <c r="BZ91" s="40" t="str">
        <f t="shared" si="305"/>
        <v/>
      </c>
      <c r="CA91" s="40">
        <v>0.66</v>
      </c>
      <c r="CB91" s="40">
        <v>0.66</v>
      </c>
      <c r="CC91" s="40">
        <v>0.66</v>
      </c>
      <c r="CD91" s="40">
        <v>0.66</v>
      </c>
      <c r="CE91" s="40">
        <v>0.66</v>
      </c>
      <c r="CF91" s="40" t="str">
        <f t="shared" ref="CF91:CH91" ca="1" si="306">IF(T91="x","1","")</f>
        <v>1</v>
      </c>
      <c r="CG91" s="40" t="str">
        <f t="shared" si="306"/>
        <v/>
      </c>
      <c r="CH91" s="40" t="str">
        <f t="shared" si="306"/>
        <v/>
      </c>
      <c r="CI91" s="40"/>
      <c r="CJ91" s="40"/>
      <c r="CK91" s="40"/>
      <c r="CL91" s="40"/>
      <c r="CM91" s="40"/>
    </row>
    <row r="92" spans="1:91" ht="17.25" customHeight="1" x14ac:dyDescent="0.2">
      <c r="A92" s="66" t="str">
        <f ca="1">IFERROR(__xludf.DUMMYFUNCTION("""COMPUTED_VALUE"""),"P806")</f>
        <v>P806</v>
      </c>
      <c r="B92" s="23" t="str">
        <f ca="1">IFERROR(__xludf.DUMMYFUNCTION("""COMPUTED_VALUE"""),"Andreia Aparecida")</f>
        <v>Andreia Aparecida</v>
      </c>
      <c r="C92" s="23" t="s">
        <v>97</v>
      </c>
      <c r="D92" s="24">
        <f ca="1">IFERROR(__xludf.DUMMYFUNCTION("""COMPUTED_VALUE"""),45817)</f>
        <v>45817</v>
      </c>
      <c r="E92" s="23" t="str">
        <f t="shared" ref="E92:E116" ca="1" si="307">IF(ISBLANK(D92),"",TEXT(D92,"MMMM"))</f>
        <v>junho</v>
      </c>
      <c r="F92" s="63">
        <f ca="1">IFERROR(__xludf.DUMMYFUNCTION("""COMPUTED_VALUE"""),8)</f>
        <v>8</v>
      </c>
      <c r="G92" s="23">
        <f ca="1">IFERROR(__xludf.DUMMYFUNCTION("""COMPUTED_VALUE"""),570)</f>
        <v>570</v>
      </c>
      <c r="H92" s="47">
        <f t="shared" ca="1" si="100"/>
        <v>4.5599999999999996</v>
      </c>
      <c r="I92" s="50">
        <f t="shared" ca="1" si="101"/>
        <v>200</v>
      </c>
      <c r="J92" s="64">
        <f ca="1">IFERROR(__xludf.DUMMYFUNCTION("""COMPUTED_VALUE"""),21.875)</f>
        <v>21.875</v>
      </c>
      <c r="K92" s="27" t="b">
        <v>1</v>
      </c>
      <c r="L92" s="28">
        <f t="shared" si="3"/>
        <v>0</v>
      </c>
      <c r="M92" s="59" t="str">
        <f ca="1">IFERROR(__xludf.DUMMYFUNCTION("""COMPUTED_VALUE"""),"")</f>
        <v/>
      </c>
      <c r="N92" s="59"/>
      <c r="O92" s="59" t="str">
        <f ca="1">IFERROR(__xludf.DUMMYFUNCTION("""COMPUTED_VALUE"""),"")</f>
        <v/>
      </c>
      <c r="P92" s="59" t="str">
        <f ca="1">IFERROR(__xludf.DUMMYFUNCTION("""COMPUTED_VALUE"""),"")</f>
        <v/>
      </c>
      <c r="Q92" s="59"/>
      <c r="R92" s="59"/>
      <c r="S92" s="59"/>
      <c r="T92" s="59" t="str">
        <f ca="1">IFERROR(__xludf.DUMMYFUNCTION("""COMPUTED_VALUE"""),"")</f>
        <v/>
      </c>
      <c r="U92" s="59"/>
      <c r="V92" s="59"/>
      <c r="W92" s="23"/>
      <c r="X92" s="30"/>
      <c r="Y92" s="30"/>
      <c r="Z92" s="23" t="s">
        <v>91</v>
      </c>
      <c r="AA92" s="23" t="s">
        <v>91</v>
      </c>
      <c r="AB92" s="30">
        <f t="shared" ca="1" si="4"/>
        <v>4</v>
      </c>
      <c r="AC92" s="31" t="e">
        <f t="shared" ref="AC92:AQ92" ca="1" si="308">IF(M92="x",M$1000*1,"")*BY92</f>
        <v>#VALUE!</v>
      </c>
      <c r="AD92" s="31" t="e">
        <f t="shared" si="308"/>
        <v>#VALUE!</v>
      </c>
      <c r="AE92" s="31" t="e">
        <f t="shared" ca="1" si="308"/>
        <v>#VALUE!</v>
      </c>
      <c r="AF92" s="31" t="e">
        <f t="shared" ca="1" si="308"/>
        <v>#VALUE!</v>
      </c>
      <c r="AG92" s="31" t="e">
        <f t="shared" si="308"/>
        <v>#VALUE!</v>
      </c>
      <c r="AH92" s="31" t="e">
        <f t="shared" si="308"/>
        <v>#VALUE!</v>
      </c>
      <c r="AI92" s="31" t="e">
        <f t="shared" si="308"/>
        <v>#VALUE!</v>
      </c>
      <c r="AJ92" s="31" t="e">
        <f t="shared" ca="1" si="308"/>
        <v>#VALUE!</v>
      </c>
      <c r="AK92" s="31" t="e">
        <f t="shared" si="308"/>
        <v>#VALUE!</v>
      </c>
      <c r="AL92" s="31" t="e">
        <f t="shared" si="308"/>
        <v>#VALUE!</v>
      </c>
      <c r="AM92" s="31" t="e">
        <f t="shared" si="308"/>
        <v>#VALUE!</v>
      </c>
      <c r="AN92" s="31" t="e">
        <f t="shared" si="308"/>
        <v>#VALUE!</v>
      </c>
      <c r="AO92" s="31" t="e">
        <f t="shared" si="308"/>
        <v>#VALUE!</v>
      </c>
      <c r="AP92" s="31">
        <f t="shared" si="308"/>
        <v>0</v>
      </c>
      <c r="AQ92" s="31">
        <f t="shared" si="308"/>
        <v>0</v>
      </c>
      <c r="AR92" s="23" t="e">
        <f t="shared" ca="1" si="6"/>
        <v>#VALUE!</v>
      </c>
      <c r="AS92" s="65" t="str">
        <f t="shared" ca="1" si="7"/>
        <v/>
      </c>
      <c r="AT92" s="35" t="str">
        <f ca="1">IFERROR(__xludf.DUMMYFUNCTION("""COMPUTED_VALUE"""),"")</f>
        <v/>
      </c>
      <c r="AU92" s="35" t="str">
        <f ca="1">IFERROR(__xludf.DUMMYFUNCTION("""COMPUTED_VALUE"""),"")</f>
        <v/>
      </c>
      <c r="AV92" s="35" t="str">
        <f ca="1">IFERROR(__xludf.DUMMYFUNCTION("""COMPUTED_VALUE"""),"")</f>
        <v/>
      </c>
      <c r="AW92" s="35" t="str">
        <f ca="1">IFERROR(__xludf.DUMMYFUNCTION("""COMPUTED_VALUE"""),"")</f>
        <v/>
      </c>
      <c r="AX92" s="35" t="str">
        <f ca="1">IFERROR(__xludf.DUMMYFUNCTION("""COMPUTED_VALUE"""),"")</f>
        <v/>
      </c>
      <c r="AY92" s="35" t="str">
        <f ca="1">IFERROR(__xludf.DUMMYFUNCTION("""COMPUTED_VALUE"""),"")</f>
        <v/>
      </c>
      <c r="AZ92" s="35" t="str">
        <f ca="1">IFERROR(__xludf.DUMMYFUNCTION("""COMPUTED_VALUE"""),"")</f>
        <v/>
      </c>
      <c r="BA92" s="35" t="str">
        <f ca="1">IFERROR(__xludf.DUMMYFUNCTION("""COMPUTED_VALUE"""),"")</f>
        <v/>
      </c>
      <c r="BB92" s="35" t="str">
        <f ca="1">IFERROR(__xludf.DUMMYFUNCTION("""COMPUTED_VALUE"""),"")</f>
        <v/>
      </c>
      <c r="BC92" s="35" t="str">
        <f ca="1">IFERROR(__xludf.DUMMYFUNCTION("""COMPUTED_VALUE"""),"")</f>
        <v/>
      </c>
      <c r="BD92" s="35" t="str">
        <f ca="1">IFERROR(__xludf.DUMMYFUNCTION("""COMPUTED_VALUE"""),"")</f>
        <v/>
      </c>
      <c r="BE92" s="35"/>
      <c r="BF92" s="43" t="str">
        <f ca="1">IFERROR(__xludf.DUMMYFUNCTION("""COMPUTED_VALUE"""),"")</f>
        <v/>
      </c>
      <c r="BG92" s="35" t="str">
        <f ca="1">IFERROR(__xludf.DUMMYFUNCTION("""COMPUTED_VALUE"""),"")</f>
        <v/>
      </c>
      <c r="BH92" s="35" t="str">
        <f ca="1">IFERROR(__xludf.DUMMYFUNCTION("""COMPUTED_VALUE"""),"")</f>
        <v/>
      </c>
      <c r="BI92" s="53" t="e">
        <f t="shared" ca="1" si="143"/>
        <v>#VALUE!</v>
      </c>
      <c r="BJ92" s="50" t="e">
        <f t="shared" ref="BJ92:BW92" si="309">IF(AD92=0,"",AD92*$AS92*(AU92/10))</f>
        <v>#VALUE!</v>
      </c>
      <c r="BK92" s="50" t="e">
        <f t="shared" ca="1" si="309"/>
        <v>#VALUE!</v>
      </c>
      <c r="BL92" s="50" t="e">
        <f t="shared" ca="1" si="309"/>
        <v>#VALUE!</v>
      </c>
      <c r="BM92" s="50" t="e">
        <f t="shared" si="309"/>
        <v>#VALUE!</v>
      </c>
      <c r="BN92" s="50" t="e">
        <f t="shared" si="309"/>
        <v>#VALUE!</v>
      </c>
      <c r="BO92" s="50" t="e">
        <f t="shared" si="309"/>
        <v>#VALUE!</v>
      </c>
      <c r="BP92" s="50" t="e">
        <f t="shared" ca="1" si="309"/>
        <v>#VALUE!</v>
      </c>
      <c r="BQ92" s="37" t="e">
        <f t="shared" si="309"/>
        <v>#VALUE!</v>
      </c>
      <c r="BR92" s="37" t="e">
        <f t="shared" si="309"/>
        <v>#VALUE!</v>
      </c>
      <c r="BS92" s="37" t="e">
        <f t="shared" si="309"/>
        <v>#VALUE!</v>
      </c>
      <c r="BT92" s="37" t="e">
        <f t="shared" si="309"/>
        <v>#VALUE!</v>
      </c>
      <c r="BU92" s="37" t="e">
        <f t="shared" si="309"/>
        <v>#VALUE!</v>
      </c>
      <c r="BV92" s="37" t="str">
        <f t="shared" si="309"/>
        <v/>
      </c>
      <c r="BW92" s="37" t="str">
        <f t="shared" si="309"/>
        <v/>
      </c>
      <c r="BX92" s="38" t="e">
        <f t="shared" ca="1" si="9"/>
        <v>#VALUE!</v>
      </c>
      <c r="BY92" s="40" t="str">
        <f t="shared" ref="BY92:CH92" ca="1" si="310">IF(M92="x","1","")</f>
        <v/>
      </c>
      <c r="BZ92" s="40" t="str">
        <f t="shared" si="310"/>
        <v/>
      </c>
      <c r="CA92" s="40" t="str">
        <f t="shared" ca="1" si="310"/>
        <v/>
      </c>
      <c r="CB92" s="40" t="str">
        <f t="shared" ca="1" si="310"/>
        <v/>
      </c>
      <c r="CC92" s="40" t="str">
        <f t="shared" si="310"/>
        <v/>
      </c>
      <c r="CD92" s="40" t="str">
        <f t="shared" si="310"/>
        <v/>
      </c>
      <c r="CE92" s="40" t="str">
        <f t="shared" si="310"/>
        <v/>
      </c>
      <c r="CF92" s="40" t="str">
        <f t="shared" ca="1" si="310"/>
        <v/>
      </c>
      <c r="CG92" s="40" t="str">
        <f t="shared" si="310"/>
        <v/>
      </c>
      <c r="CH92" s="40" t="str">
        <f t="shared" si="310"/>
        <v/>
      </c>
      <c r="CI92" s="40"/>
      <c r="CJ92" s="40"/>
      <c r="CK92" s="40"/>
      <c r="CL92" s="40"/>
      <c r="CM92" s="40"/>
    </row>
    <row r="93" spans="1:91" ht="17.25" customHeight="1" x14ac:dyDescent="0.2">
      <c r="A93" s="66" t="str">
        <f ca="1">IFERROR(__xludf.DUMMYFUNCTION("""COMPUTED_VALUE"""),"P908")</f>
        <v>P908</v>
      </c>
      <c r="B93" s="23" t="str">
        <f ca="1">IFERROR(__xludf.DUMMYFUNCTION("""COMPUTED_VALUE"""),"Paulo H. Miranda")</f>
        <v>Paulo H. Miranda</v>
      </c>
      <c r="C93" s="23" t="s">
        <v>97</v>
      </c>
      <c r="D93" s="24">
        <f ca="1">IFERROR(__xludf.DUMMYFUNCTION("""COMPUTED_VALUE"""),45863)</f>
        <v>45863</v>
      </c>
      <c r="E93" s="23" t="str">
        <f t="shared" ca="1" si="307"/>
        <v>julho</v>
      </c>
      <c r="F93" s="63">
        <f ca="1">IFERROR(__xludf.DUMMYFUNCTION("""COMPUTED_VALUE"""),20)</f>
        <v>20</v>
      </c>
      <c r="G93" s="23">
        <f ca="1">IFERROR(__xludf.DUMMYFUNCTION("""COMPUTED_VALUE"""),570)</f>
        <v>570</v>
      </c>
      <c r="H93" s="47">
        <f t="shared" ca="1" si="100"/>
        <v>11.4</v>
      </c>
      <c r="I93" s="50">
        <f t="shared" ca="1" si="101"/>
        <v>500</v>
      </c>
      <c r="J93" s="64">
        <f ca="1">IFERROR(__xludf.DUMMYFUNCTION("""COMPUTED_VALUE"""),64.1666666666666)</f>
        <v>64.1666666666666</v>
      </c>
      <c r="K93" s="27" t="b">
        <v>1</v>
      </c>
      <c r="L93" s="28">
        <f t="shared" si="3"/>
        <v>0</v>
      </c>
      <c r="M93" s="59" t="str">
        <f ca="1">IFERROR(__xludf.DUMMYFUNCTION("""COMPUTED_VALUE"""),"x")</f>
        <v>x</v>
      </c>
      <c r="N93" s="59" t="str">
        <f ca="1">IFERROR(__xludf.DUMMYFUNCTION("""COMPUTED_VALUE"""),"x")</f>
        <v>x</v>
      </c>
      <c r="O93" s="59" t="str">
        <f ca="1">IFERROR(__xludf.DUMMYFUNCTION("""COMPUTED_VALUE"""),"x")</f>
        <v>x</v>
      </c>
      <c r="P93" s="59" t="str">
        <f ca="1">IFERROR(__xludf.DUMMYFUNCTION("""COMPUTED_VALUE"""),"x")</f>
        <v>x</v>
      </c>
      <c r="Q93" s="59" t="str">
        <f ca="1">IFERROR(__xludf.DUMMYFUNCTION("""COMPUTED_VALUE"""),"x")</f>
        <v>x</v>
      </c>
      <c r="R93" s="59" t="str">
        <f ca="1">IFERROR(__xludf.DUMMYFUNCTION("""COMPUTED_VALUE"""),"x")</f>
        <v>x</v>
      </c>
      <c r="S93" s="59" t="str">
        <f ca="1">IFERROR(__xludf.DUMMYFUNCTION("""COMPUTED_VALUE"""),"x")</f>
        <v>x</v>
      </c>
      <c r="T93" s="59" t="str">
        <f ca="1">IFERROR(__xludf.DUMMYFUNCTION("""COMPUTED_VALUE"""),"x")</f>
        <v>x</v>
      </c>
      <c r="U93" s="59"/>
      <c r="V93" s="59"/>
      <c r="W93" s="23"/>
      <c r="X93" s="30"/>
      <c r="Y93" s="30"/>
      <c r="Z93" s="23" t="s">
        <v>91</v>
      </c>
      <c r="AA93" s="23" t="s">
        <v>91</v>
      </c>
      <c r="AB93" s="30">
        <f t="shared" ca="1" si="4"/>
        <v>8</v>
      </c>
      <c r="AC93" s="31">
        <f t="shared" ref="AC93:AQ93" ca="1" si="311">IF(M93="x",M$1000*1,"")*BY93</f>
        <v>1.2</v>
      </c>
      <c r="AD93" s="31">
        <f t="shared" ca="1" si="311"/>
        <v>1.1000000000000001</v>
      </c>
      <c r="AE93" s="31">
        <f t="shared" ca="1" si="311"/>
        <v>1</v>
      </c>
      <c r="AF93" s="31">
        <f t="shared" ca="1" si="311"/>
        <v>1.2</v>
      </c>
      <c r="AG93" s="31">
        <f t="shared" ca="1" si="311"/>
        <v>1</v>
      </c>
      <c r="AH93" s="31">
        <f t="shared" ca="1" si="311"/>
        <v>1</v>
      </c>
      <c r="AI93" s="31">
        <f t="shared" ca="1" si="311"/>
        <v>1.1000000000000001</v>
      </c>
      <c r="AJ93" s="31">
        <f t="shared" ca="1" si="311"/>
        <v>1</v>
      </c>
      <c r="AK93" s="31" t="e">
        <f t="shared" si="311"/>
        <v>#VALUE!</v>
      </c>
      <c r="AL93" s="31" t="e">
        <f t="shared" si="311"/>
        <v>#VALUE!</v>
      </c>
      <c r="AM93" s="31" t="e">
        <f t="shared" si="311"/>
        <v>#VALUE!</v>
      </c>
      <c r="AN93" s="31" t="e">
        <f t="shared" si="311"/>
        <v>#VALUE!</v>
      </c>
      <c r="AO93" s="31" t="e">
        <f t="shared" si="311"/>
        <v>#VALUE!</v>
      </c>
      <c r="AP93" s="31">
        <f t="shared" si="311"/>
        <v>0</v>
      </c>
      <c r="AQ93" s="31">
        <f t="shared" si="311"/>
        <v>0</v>
      </c>
      <c r="AR93" s="23" t="e">
        <f t="shared" ca="1" si="6"/>
        <v>#VALUE!</v>
      </c>
      <c r="AS93" s="65" t="str">
        <f t="shared" ca="1" si="7"/>
        <v/>
      </c>
      <c r="AT93" s="35">
        <f ca="1">IFERROR(__xludf.DUMMYFUNCTION("""COMPUTED_VALUE"""),10)</f>
        <v>10</v>
      </c>
      <c r="AU93" s="35">
        <f ca="1">IFERROR(__xludf.DUMMYFUNCTION("""COMPUTED_VALUE"""),10)</f>
        <v>10</v>
      </c>
      <c r="AV93" s="35">
        <f ca="1">IFERROR(__xludf.DUMMYFUNCTION("""COMPUTED_VALUE"""),10)</f>
        <v>10</v>
      </c>
      <c r="AW93" s="35">
        <f ca="1">IFERROR(__xludf.DUMMYFUNCTION("""COMPUTED_VALUE"""),10)</f>
        <v>10</v>
      </c>
      <c r="AX93" s="35">
        <f ca="1">IFERROR(__xludf.DUMMYFUNCTION("""COMPUTED_VALUE"""),10)</f>
        <v>10</v>
      </c>
      <c r="AY93" s="35">
        <f ca="1">IFERROR(__xludf.DUMMYFUNCTION("""COMPUTED_VALUE"""),10)</f>
        <v>10</v>
      </c>
      <c r="AZ93" s="35">
        <f ca="1">IFERROR(__xludf.DUMMYFUNCTION("""COMPUTED_VALUE"""),10)</f>
        <v>10</v>
      </c>
      <c r="BA93" s="35">
        <f ca="1">IFERROR(__xludf.DUMMYFUNCTION("""COMPUTED_VALUE"""),9.5)</f>
        <v>9.5</v>
      </c>
      <c r="BB93" s="35" t="str">
        <f ca="1">IFERROR(__xludf.DUMMYFUNCTION("""COMPUTED_VALUE"""),"")</f>
        <v/>
      </c>
      <c r="BC93" s="35" t="str">
        <f ca="1">IFERROR(__xludf.DUMMYFUNCTION("""COMPUTED_VALUE"""),"")</f>
        <v/>
      </c>
      <c r="BD93" s="35" t="str">
        <f ca="1">IFERROR(__xludf.DUMMYFUNCTION("""COMPUTED_VALUE"""),"")</f>
        <v/>
      </c>
      <c r="BE93" s="35"/>
      <c r="BF93" s="43" t="str">
        <f ca="1">IFERROR(__xludf.DUMMYFUNCTION("""COMPUTED_VALUE"""),"")</f>
        <v/>
      </c>
      <c r="BG93" s="35">
        <f ca="1">IFERROR(__xludf.DUMMYFUNCTION("""COMPUTED_VALUE"""),8)</f>
        <v>8</v>
      </c>
      <c r="BH93" s="35">
        <f ca="1">IFERROR(__xludf.DUMMYFUNCTION("""COMPUTED_VALUE"""),5.5)</f>
        <v>5.5</v>
      </c>
      <c r="BI93" s="53" t="e">
        <f t="shared" ca="1" si="143"/>
        <v>#VALUE!</v>
      </c>
      <c r="BJ93" s="50" t="e">
        <f t="shared" ref="BJ93:BW93" ca="1" si="312">IF(AD93=0,"",AD93*$AS93*(AU93/10))</f>
        <v>#VALUE!</v>
      </c>
      <c r="BK93" s="50" t="e">
        <f t="shared" ca="1" si="312"/>
        <v>#VALUE!</v>
      </c>
      <c r="BL93" s="50" t="e">
        <f t="shared" ca="1" si="312"/>
        <v>#VALUE!</v>
      </c>
      <c r="BM93" s="50" t="e">
        <f t="shared" ca="1" si="312"/>
        <v>#VALUE!</v>
      </c>
      <c r="BN93" s="50" t="e">
        <f t="shared" ca="1" si="312"/>
        <v>#VALUE!</v>
      </c>
      <c r="BO93" s="50" t="e">
        <f t="shared" ca="1" si="312"/>
        <v>#VALUE!</v>
      </c>
      <c r="BP93" s="50" t="e">
        <f t="shared" ca="1" si="312"/>
        <v>#VALUE!</v>
      </c>
      <c r="BQ93" s="37" t="e">
        <f t="shared" si="312"/>
        <v>#VALUE!</v>
      </c>
      <c r="BR93" s="37" t="e">
        <f t="shared" si="312"/>
        <v>#VALUE!</v>
      </c>
      <c r="BS93" s="37" t="e">
        <f t="shared" si="312"/>
        <v>#VALUE!</v>
      </c>
      <c r="BT93" s="37" t="e">
        <f t="shared" si="312"/>
        <v>#VALUE!</v>
      </c>
      <c r="BU93" s="37" t="e">
        <f t="shared" si="312"/>
        <v>#VALUE!</v>
      </c>
      <c r="BV93" s="37" t="str">
        <f t="shared" si="312"/>
        <v/>
      </c>
      <c r="BW93" s="37" t="str">
        <f t="shared" si="312"/>
        <v/>
      </c>
      <c r="BX93" s="38" t="e">
        <f t="shared" ca="1" si="9"/>
        <v>#VALUE!</v>
      </c>
      <c r="BY93" s="40" t="str">
        <f t="shared" ref="BY93:CH93" ca="1" si="313">IF(M93="x","1","")</f>
        <v>1</v>
      </c>
      <c r="BZ93" s="40" t="str">
        <f t="shared" ca="1" si="313"/>
        <v>1</v>
      </c>
      <c r="CA93" s="40" t="str">
        <f t="shared" ca="1" si="313"/>
        <v>1</v>
      </c>
      <c r="CB93" s="40" t="str">
        <f t="shared" ca="1" si="313"/>
        <v>1</v>
      </c>
      <c r="CC93" s="40" t="str">
        <f t="shared" ca="1" si="313"/>
        <v>1</v>
      </c>
      <c r="CD93" s="40" t="str">
        <f t="shared" ca="1" si="313"/>
        <v>1</v>
      </c>
      <c r="CE93" s="40" t="str">
        <f t="shared" ca="1" si="313"/>
        <v>1</v>
      </c>
      <c r="CF93" s="40" t="str">
        <f t="shared" ca="1" si="313"/>
        <v>1</v>
      </c>
      <c r="CG93" s="40" t="str">
        <f t="shared" si="313"/>
        <v/>
      </c>
      <c r="CH93" s="40" t="str">
        <f t="shared" si="313"/>
        <v/>
      </c>
      <c r="CI93" s="40"/>
      <c r="CJ93" s="40"/>
      <c r="CK93" s="40"/>
      <c r="CL93" s="40"/>
      <c r="CM93" s="40"/>
    </row>
    <row r="94" spans="1:91" ht="17.25" customHeight="1" x14ac:dyDescent="0.2">
      <c r="A94" s="66" t="str">
        <f ca="1">IFERROR(__xludf.DUMMYFUNCTION("""COMPUTED_VALUE"""),"P906")</f>
        <v>P906</v>
      </c>
      <c r="B94" s="23" t="str">
        <f ca="1">IFERROR(__xludf.DUMMYFUNCTION("""COMPUTED_VALUE"""),"Luiz Ribeiro (Lajinha)")</f>
        <v>Luiz Ribeiro (Lajinha)</v>
      </c>
      <c r="C94" s="23" t="s">
        <v>91</v>
      </c>
      <c r="D94" s="24">
        <f ca="1">IFERROR(__xludf.DUMMYFUNCTION("""COMPUTED_VALUE"""),45840)</f>
        <v>45840</v>
      </c>
      <c r="E94" s="23" t="str">
        <f t="shared" ca="1" si="307"/>
        <v>julho</v>
      </c>
      <c r="F94" s="63">
        <f ca="1">IFERROR(__xludf.DUMMYFUNCTION("""COMPUTED_VALUE"""),28)</f>
        <v>28</v>
      </c>
      <c r="G94" s="23">
        <f ca="1">IFERROR(__xludf.DUMMYFUNCTION("""COMPUTED_VALUE"""),600)</f>
        <v>600</v>
      </c>
      <c r="H94" s="47">
        <f t="shared" ca="1" si="100"/>
        <v>16.8</v>
      </c>
      <c r="I94" s="50">
        <f t="shared" ca="1" si="101"/>
        <v>500</v>
      </c>
      <c r="J94" s="67">
        <f ca="1">IFERROR(__xludf.DUMMYFUNCTION("""COMPUTED_VALUE"""),97.6)</f>
        <v>97.6</v>
      </c>
      <c r="K94" s="27" t="b">
        <v>0</v>
      </c>
      <c r="L94" s="28">
        <f t="shared" ca="1" si="3"/>
        <v>488</v>
      </c>
      <c r="M94" s="59" t="str">
        <f ca="1">IFERROR(__xludf.DUMMYFUNCTION("""COMPUTED_VALUE"""),"x")</f>
        <v>x</v>
      </c>
      <c r="N94" s="59"/>
      <c r="O94" s="59"/>
      <c r="P94" s="59"/>
      <c r="Q94" s="59" t="str">
        <f ca="1">IFERROR(__xludf.DUMMYFUNCTION("""COMPUTED_VALUE"""),"x")</f>
        <v>x</v>
      </c>
      <c r="R94" s="59" t="str">
        <f ca="1">IFERROR(__xludf.DUMMYFUNCTION("""COMPUTED_VALUE"""),"x")</f>
        <v>x</v>
      </c>
      <c r="S94" s="59" t="str">
        <f ca="1">IFERROR(__xludf.DUMMYFUNCTION("""COMPUTED_VALUE"""),"x")</f>
        <v>x</v>
      </c>
      <c r="T94" s="59"/>
      <c r="U94" s="59"/>
      <c r="V94" s="59"/>
      <c r="W94" s="23"/>
      <c r="X94" s="30"/>
      <c r="Y94" s="30"/>
      <c r="Z94" s="23" t="s">
        <v>91</v>
      </c>
      <c r="AA94" s="23" t="s">
        <v>91</v>
      </c>
      <c r="AB94" s="30">
        <f t="shared" ca="1" si="4"/>
        <v>4</v>
      </c>
      <c r="AC94" s="31">
        <f t="shared" ref="AC94:AQ94" ca="1" si="314">IF(M94="x",M$1000*1,"")*BY94</f>
        <v>0.6</v>
      </c>
      <c r="AD94" s="31" t="e">
        <f t="shared" si="314"/>
        <v>#VALUE!</v>
      </c>
      <c r="AE94" s="31" t="e">
        <f t="shared" si="314"/>
        <v>#VALUE!</v>
      </c>
      <c r="AF94" s="31" t="e">
        <f t="shared" si="314"/>
        <v>#VALUE!</v>
      </c>
      <c r="AG94" s="31">
        <f t="shared" ca="1" si="314"/>
        <v>1</v>
      </c>
      <c r="AH94" s="31">
        <f t="shared" ca="1" si="314"/>
        <v>1</v>
      </c>
      <c r="AI94" s="31">
        <f t="shared" ca="1" si="314"/>
        <v>1.1000000000000001</v>
      </c>
      <c r="AJ94" s="31" t="e">
        <f t="shared" si="314"/>
        <v>#VALUE!</v>
      </c>
      <c r="AK94" s="31" t="e">
        <f t="shared" si="314"/>
        <v>#VALUE!</v>
      </c>
      <c r="AL94" s="31" t="e">
        <f t="shared" si="314"/>
        <v>#VALUE!</v>
      </c>
      <c r="AM94" s="31" t="e">
        <f t="shared" si="314"/>
        <v>#VALUE!</v>
      </c>
      <c r="AN94" s="31" t="e">
        <f t="shared" si="314"/>
        <v>#VALUE!</v>
      </c>
      <c r="AO94" s="31" t="e">
        <f t="shared" si="314"/>
        <v>#VALUE!</v>
      </c>
      <c r="AP94" s="31">
        <f t="shared" si="314"/>
        <v>0</v>
      </c>
      <c r="AQ94" s="31">
        <f t="shared" si="314"/>
        <v>0</v>
      </c>
      <c r="AR94" s="23" t="e">
        <f t="shared" ca="1" si="6"/>
        <v>#VALUE!</v>
      </c>
      <c r="AS94" s="65" t="str">
        <f t="shared" ca="1" si="7"/>
        <v/>
      </c>
      <c r="AT94" s="35">
        <f ca="1">IFERROR(__xludf.DUMMYFUNCTION("""COMPUTED_VALUE"""),10)</f>
        <v>10</v>
      </c>
      <c r="AU94" s="35">
        <f ca="1">IFERROR(__xludf.DUMMYFUNCTION("""COMPUTED_VALUE"""),10)</f>
        <v>10</v>
      </c>
      <c r="AV94" s="35" t="str">
        <f ca="1">IFERROR(__xludf.DUMMYFUNCTION("""COMPUTED_VALUE"""),"")</f>
        <v/>
      </c>
      <c r="AW94" s="35" t="str">
        <f ca="1">IFERROR(__xludf.DUMMYFUNCTION("""COMPUTED_VALUE"""),"")</f>
        <v/>
      </c>
      <c r="AX94" s="35">
        <f ca="1">IFERROR(__xludf.DUMMYFUNCTION("""COMPUTED_VALUE"""),10)</f>
        <v>10</v>
      </c>
      <c r="AY94" s="35">
        <f ca="1">IFERROR(__xludf.DUMMYFUNCTION("""COMPUTED_VALUE"""),10)</f>
        <v>10</v>
      </c>
      <c r="AZ94" s="35">
        <f ca="1">IFERROR(__xludf.DUMMYFUNCTION("""COMPUTED_VALUE"""),10)</f>
        <v>10</v>
      </c>
      <c r="BA94" s="35" t="str">
        <f ca="1">IFERROR(__xludf.DUMMYFUNCTION("""COMPUTED_VALUE"""),"")</f>
        <v/>
      </c>
      <c r="BB94" s="35" t="str">
        <f ca="1">IFERROR(__xludf.DUMMYFUNCTION("""COMPUTED_VALUE"""),"")</f>
        <v/>
      </c>
      <c r="BC94" s="35" t="str">
        <f ca="1">IFERROR(__xludf.DUMMYFUNCTION("""COMPUTED_VALUE"""),"")</f>
        <v/>
      </c>
      <c r="BD94" s="35" t="str">
        <f ca="1">IFERROR(__xludf.DUMMYFUNCTION("""COMPUTED_VALUE"""),"")</f>
        <v/>
      </c>
      <c r="BE94" s="35"/>
      <c r="BF94" s="43" t="str">
        <f ca="1">IFERROR(__xludf.DUMMYFUNCTION("""COMPUTED_VALUE"""),"")</f>
        <v/>
      </c>
      <c r="BG94" s="35">
        <f ca="1">IFERROR(__xludf.DUMMYFUNCTION("""COMPUTED_VALUE"""),10)</f>
        <v>10</v>
      </c>
      <c r="BH94" s="35">
        <f ca="1">IFERROR(__xludf.DUMMYFUNCTION("""COMPUTED_VALUE"""),10)</f>
        <v>10</v>
      </c>
      <c r="BI94" s="53" t="e">
        <f t="shared" ca="1" si="143"/>
        <v>#VALUE!</v>
      </c>
      <c r="BJ94" s="50" t="e">
        <f t="shared" ref="BJ94:BW94" si="315">IF(AD94=0,"",AD94*$AS94*(AU94/10))</f>
        <v>#VALUE!</v>
      </c>
      <c r="BK94" s="50" t="e">
        <f t="shared" si="315"/>
        <v>#VALUE!</v>
      </c>
      <c r="BL94" s="50" t="e">
        <f t="shared" si="315"/>
        <v>#VALUE!</v>
      </c>
      <c r="BM94" s="50" t="e">
        <f t="shared" ca="1" si="315"/>
        <v>#VALUE!</v>
      </c>
      <c r="BN94" s="50" t="e">
        <f t="shared" ca="1" si="315"/>
        <v>#VALUE!</v>
      </c>
      <c r="BO94" s="50" t="e">
        <f t="shared" ca="1" si="315"/>
        <v>#VALUE!</v>
      </c>
      <c r="BP94" s="50" t="e">
        <f t="shared" si="315"/>
        <v>#VALUE!</v>
      </c>
      <c r="BQ94" s="37" t="e">
        <f t="shared" si="315"/>
        <v>#VALUE!</v>
      </c>
      <c r="BR94" s="37" t="e">
        <f t="shared" si="315"/>
        <v>#VALUE!</v>
      </c>
      <c r="BS94" s="37" t="e">
        <f t="shared" si="315"/>
        <v>#VALUE!</v>
      </c>
      <c r="BT94" s="37" t="e">
        <f t="shared" si="315"/>
        <v>#VALUE!</v>
      </c>
      <c r="BU94" s="37" t="e">
        <f t="shared" si="315"/>
        <v>#VALUE!</v>
      </c>
      <c r="BV94" s="37" t="str">
        <f t="shared" si="315"/>
        <v/>
      </c>
      <c r="BW94" s="37" t="str">
        <f t="shared" si="315"/>
        <v/>
      </c>
      <c r="BX94" s="38" t="e">
        <f t="shared" ca="1" si="9"/>
        <v>#VALUE!</v>
      </c>
      <c r="BY94" s="40">
        <v>0.5</v>
      </c>
      <c r="BZ94" s="40" t="str">
        <f t="shared" ref="BZ94:CH94" si="316">IF(N94="x","1","")</f>
        <v/>
      </c>
      <c r="CA94" s="40" t="str">
        <f t="shared" si="316"/>
        <v/>
      </c>
      <c r="CB94" s="40" t="str">
        <f t="shared" si="316"/>
        <v/>
      </c>
      <c r="CC94" s="40" t="str">
        <f t="shared" ca="1" si="316"/>
        <v>1</v>
      </c>
      <c r="CD94" s="40" t="str">
        <f t="shared" ca="1" si="316"/>
        <v>1</v>
      </c>
      <c r="CE94" s="40" t="str">
        <f t="shared" ca="1" si="316"/>
        <v>1</v>
      </c>
      <c r="CF94" s="40" t="str">
        <f t="shared" si="316"/>
        <v/>
      </c>
      <c r="CG94" s="40" t="str">
        <f t="shared" si="316"/>
        <v/>
      </c>
      <c r="CH94" s="40" t="str">
        <f t="shared" si="316"/>
        <v/>
      </c>
      <c r="CI94" s="40"/>
      <c r="CJ94" s="40"/>
      <c r="CK94" s="40"/>
      <c r="CL94" s="40"/>
      <c r="CM94" s="40"/>
    </row>
    <row r="95" spans="1:91" ht="17.25" customHeight="1" x14ac:dyDescent="0.2">
      <c r="A95" s="66" t="str">
        <f ca="1">IFERROR(__xludf.DUMMYFUNCTION("""COMPUTED_VALUE"""),"P826")</f>
        <v>P826</v>
      </c>
      <c r="B95" s="23" t="str">
        <f ca="1">IFERROR(__xludf.DUMMYFUNCTION("""COMPUTED_VALUE"""),"Renato Tinoco")</f>
        <v>Renato Tinoco</v>
      </c>
      <c r="C95" s="23" t="s">
        <v>91</v>
      </c>
      <c r="D95" s="24">
        <f ca="1">IFERROR(__xludf.DUMMYFUNCTION("""COMPUTED_VALUE"""),45842)</f>
        <v>45842</v>
      </c>
      <c r="E95" s="23" t="str">
        <f t="shared" ca="1" si="307"/>
        <v>julho</v>
      </c>
      <c r="F95" s="63">
        <f ca="1">IFERROR(__xludf.DUMMYFUNCTION("""COMPUTED_VALUE"""),16)</f>
        <v>16</v>
      </c>
      <c r="G95" s="23">
        <f ca="1">IFERROR(__xludf.DUMMYFUNCTION("""COMPUTED_VALUE"""),585)</f>
        <v>585</v>
      </c>
      <c r="H95" s="47">
        <f t="shared" ca="1" si="100"/>
        <v>9.36</v>
      </c>
      <c r="I95" s="50">
        <f t="shared" ca="1" si="101"/>
        <v>300</v>
      </c>
      <c r="J95" s="64">
        <f ca="1">IFERROR(__xludf.DUMMYFUNCTION("""COMPUTED_VALUE"""),92.5)</f>
        <v>92.5</v>
      </c>
      <c r="K95" s="27" t="b">
        <v>1</v>
      </c>
      <c r="L95" s="28">
        <f t="shared" si="3"/>
        <v>0</v>
      </c>
      <c r="M95" s="59" t="str">
        <f ca="1">IFERROR(__xludf.DUMMYFUNCTION("""COMPUTED_VALUE"""),"x")</f>
        <v>x</v>
      </c>
      <c r="N95" s="59"/>
      <c r="O95" s="59"/>
      <c r="P95" s="59"/>
      <c r="Q95" s="59" t="str">
        <f ca="1">IFERROR(__xludf.DUMMYFUNCTION("""COMPUTED_VALUE"""),"x")</f>
        <v>x</v>
      </c>
      <c r="R95" s="59" t="str">
        <f ca="1">IFERROR(__xludf.DUMMYFUNCTION("""COMPUTED_VALUE"""),"x")</f>
        <v>x</v>
      </c>
      <c r="S95" s="59"/>
      <c r="T95" s="59"/>
      <c r="U95" s="59"/>
      <c r="V95" s="59"/>
      <c r="W95" s="23"/>
      <c r="X95" s="30"/>
      <c r="Y95" s="30"/>
      <c r="Z95" s="23" t="s">
        <v>91</v>
      </c>
      <c r="AA95" s="23" t="s">
        <v>91</v>
      </c>
      <c r="AB95" s="30">
        <f t="shared" ca="1" si="4"/>
        <v>3</v>
      </c>
      <c r="AC95" s="31">
        <f t="shared" ref="AC95:AQ95" ca="1" si="317">IF(M95="x",M$1000*1,"")*BY95</f>
        <v>0.6</v>
      </c>
      <c r="AD95" s="31" t="e">
        <f t="shared" si="317"/>
        <v>#VALUE!</v>
      </c>
      <c r="AE95" s="31" t="e">
        <f t="shared" si="317"/>
        <v>#VALUE!</v>
      </c>
      <c r="AF95" s="31" t="e">
        <f t="shared" si="317"/>
        <v>#VALUE!</v>
      </c>
      <c r="AG95" s="31">
        <f t="shared" ca="1" si="317"/>
        <v>0.5</v>
      </c>
      <c r="AH95" s="31">
        <f t="shared" ca="1" si="317"/>
        <v>0.25</v>
      </c>
      <c r="AI95" s="31" t="e">
        <f t="shared" si="317"/>
        <v>#VALUE!</v>
      </c>
      <c r="AJ95" s="31" t="e">
        <f t="shared" si="317"/>
        <v>#VALUE!</v>
      </c>
      <c r="AK95" s="31" t="e">
        <f t="shared" si="317"/>
        <v>#VALUE!</v>
      </c>
      <c r="AL95" s="31" t="e">
        <f t="shared" si="317"/>
        <v>#VALUE!</v>
      </c>
      <c r="AM95" s="31" t="e">
        <f t="shared" si="317"/>
        <v>#VALUE!</v>
      </c>
      <c r="AN95" s="31" t="e">
        <f t="shared" si="317"/>
        <v>#VALUE!</v>
      </c>
      <c r="AO95" s="31" t="e">
        <f t="shared" si="317"/>
        <v>#VALUE!</v>
      </c>
      <c r="AP95" s="31">
        <f t="shared" si="317"/>
        <v>0</v>
      </c>
      <c r="AQ95" s="31">
        <f t="shared" si="317"/>
        <v>0</v>
      </c>
      <c r="AR95" s="23" t="e">
        <f t="shared" ca="1" si="6"/>
        <v>#VALUE!</v>
      </c>
      <c r="AS95" s="65" t="str">
        <f t="shared" ca="1" si="7"/>
        <v/>
      </c>
      <c r="AT95" s="35">
        <f ca="1">IFERROR(__xludf.DUMMYFUNCTION("""COMPUTED_VALUE"""),10)</f>
        <v>10</v>
      </c>
      <c r="AU95" s="35" t="str">
        <f ca="1">IFERROR(__xludf.DUMMYFUNCTION("""COMPUTED_VALUE"""),"")</f>
        <v/>
      </c>
      <c r="AV95" s="35" t="str">
        <f ca="1">IFERROR(__xludf.DUMMYFUNCTION("""COMPUTED_VALUE"""),"")</f>
        <v/>
      </c>
      <c r="AW95" s="35" t="str">
        <f ca="1">IFERROR(__xludf.DUMMYFUNCTION("""COMPUTED_VALUE"""),"")</f>
        <v/>
      </c>
      <c r="AX95" s="35">
        <f ca="1">IFERROR(__xludf.DUMMYFUNCTION("""COMPUTED_VALUE"""),10)</f>
        <v>10</v>
      </c>
      <c r="AY95" s="35">
        <f ca="1">IFERROR(__xludf.DUMMYFUNCTION("""COMPUTED_VALUE"""),10)</f>
        <v>10</v>
      </c>
      <c r="AZ95" s="35">
        <f ca="1">IFERROR(__xludf.DUMMYFUNCTION("""COMPUTED_VALUE"""),10)</f>
        <v>10</v>
      </c>
      <c r="BA95" s="35" t="str">
        <f ca="1">IFERROR(__xludf.DUMMYFUNCTION("""COMPUTED_VALUE"""),"")</f>
        <v/>
      </c>
      <c r="BB95" s="35" t="str">
        <f ca="1">IFERROR(__xludf.DUMMYFUNCTION("""COMPUTED_VALUE"""),"")</f>
        <v/>
      </c>
      <c r="BC95" s="35" t="str">
        <f ca="1">IFERROR(__xludf.DUMMYFUNCTION("""COMPUTED_VALUE"""),"")</f>
        <v/>
      </c>
      <c r="BD95" s="35" t="str">
        <f ca="1">IFERROR(__xludf.DUMMYFUNCTION("""COMPUTED_VALUE"""),"")</f>
        <v/>
      </c>
      <c r="BE95" s="35"/>
      <c r="BF95" s="43" t="str">
        <f ca="1">IFERROR(__xludf.DUMMYFUNCTION("""COMPUTED_VALUE"""),"")</f>
        <v/>
      </c>
      <c r="BG95" s="35">
        <f ca="1">IFERROR(__xludf.DUMMYFUNCTION("""COMPUTED_VALUE"""),10)</f>
        <v>10</v>
      </c>
      <c r="BH95" s="35">
        <f ca="1">IFERROR(__xludf.DUMMYFUNCTION("""COMPUTED_VALUE"""),10)</f>
        <v>10</v>
      </c>
      <c r="BI95" s="53" t="e">
        <f t="shared" ca="1" si="143"/>
        <v>#VALUE!</v>
      </c>
      <c r="BJ95" s="50" t="e">
        <f t="shared" ref="BJ95:BW95" si="318">IF(AD95=0,"",AD95*$AS95*(AU95/10))</f>
        <v>#VALUE!</v>
      </c>
      <c r="BK95" s="50" t="e">
        <f t="shared" si="318"/>
        <v>#VALUE!</v>
      </c>
      <c r="BL95" s="50" t="e">
        <f t="shared" si="318"/>
        <v>#VALUE!</v>
      </c>
      <c r="BM95" s="50" t="e">
        <f t="shared" ca="1" si="318"/>
        <v>#VALUE!</v>
      </c>
      <c r="BN95" s="50" t="e">
        <f t="shared" ca="1" si="318"/>
        <v>#VALUE!</v>
      </c>
      <c r="BO95" s="50" t="e">
        <f t="shared" si="318"/>
        <v>#VALUE!</v>
      </c>
      <c r="BP95" s="50" t="e">
        <f t="shared" si="318"/>
        <v>#VALUE!</v>
      </c>
      <c r="BQ95" s="37" t="e">
        <f t="shared" si="318"/>
        <v>#VALUE!</v>
      </c>
      <c r="BR95" s="37" t="e">
        <f t="shared" si="318"/>
        <v>#VALUE!</v>
      </c>
      <c r="BS95" s="37" t="e">
        <f t="shared" si="318"/>
        <v>#VALUE!</v>
      </c>
      <c r="BT95" s="37" t="e">
        <f t="shared" si="318"/>
        <v>#VALUE!</v>
      </c>
      <c r="BU95" s="37" t="e">
        <f t="shared" si="318"/>
        <v>#VALUE!</v>
      </c>
      <c r="BV95" s="37" t="str">
        <f t="shared" si="318"/>
        <v/>
      </c>
      <c r="BW95" s="37" t="str">
        <f t="shared" si="318"/>
        <v/>
      </c>
      <c r="BX95" s="38" t="e">
        <f t="shared" ca="1" si="9"/>
        <v>#VALUE!</v>
      </c>
      <c r="BY95" s="40">
        <v>0.5</v>
      </c>
      <c r="BZ95" s="40">
        <v>0.25</v>
      </c>
      <c r="CA95" s="40" t="str">
        <f t="shared" ref="CA95:CB95" si="319">IF(O95="x","1","")</f>
        <v/>
      </c>
      <c r="CB95" s="40" t="str">
        <f t="shared" si="319"/>
        <v/>
      </c>
      <c r="CC95" s="40">
        <v>0.5</v>
      </c>
      <c r="CD95" s="40">
        <v>0.25</v>
      </c>
      <c r="CE95" s="40" t="str">
        <f t="shared" ref="CE95:CH95" si="320">IF(S95="x","1","")</f>
        <v/>
      </c>
      <c r="CF95" s="40" t="str">
        <f t="shared" si="320"/>
        <v/>
      </c>
      <c r="CG95" s="40" t="str">
        <f t="shared" si="320"/>
        <v/>
      </c>
      <c r="CH95" s="40" t="str">
        <f t="shared" si="320"/>
        <v/>
      </c>
      <c r="CI95" s="40"/>
      <c r="CJ95" s="40"/>
      <c r="CK95" s="40"/>
      <c r="CL95" s="40"/>
      <c r="CM95" s="40"/>
    </row>
    <row r="96" spans="1:91" ht="17.25" customHeight="1" x14ac:dyDescent="0.2">
      <c r="A96" s="66" t="str">
        <f ca="1">IFERROR(__xludf.DUMMYFUNCTION("""COMPUTED_VALUE"""),"P913")</f>
        <v>P913</v>
      </c>
      <c r="B96" s="23" t="str">
        <f ca="1">IFERROR(__xludf.DUMMYFUNCTION("""COMPUTED_VALUE"""),"Valtair Alvernaz")</f>
        <v>Valtair Alvernaz</v>
      </c>
      <c r="C96" s="23" t="s">
        <v>91</v>
      </c>
      <c r="D96" s="24">
        <f ca="1">IFERROR(__xludf.DUMMYFUNCTION("""COMPUTED_VALUE"""),45847)</f>
        <v>45847</v>
      </c>
      <c r="E96" s="23" t="str">
        <f t="shared" ca="1" si="307"/>
        <v>julho</v>
      </c>
      <c r="F96" s="63">
        <f ca="1">IFERROR(__xludf.DUMMYFUNCTION("""COMPUTED_VALUE"""),7)</f>
        <v>7</v>
      </c>
      <c r="G96" s="23">
        <f ca="1">IFERROR(__xludf.DUMMYFUNCTION("""COMPUTED_VALUE"""),600)</f>
        <v>600</v>
      </c>
      <c r="H96" s="47">
        <f t="shared" ca="1" si="100"/>
        <v>4.2</v>
      </c>
      <c r="I96" s="50">
        <f t="shared" ca="1" si="101"/>
        <v>200</v>
      </c>
      <c r="J96" s="64">
        <f ca="1">IFERROR(__xludf.DUMMYFUNCTION("""COMPUTED_VALUE"""),0)</f>
        <v>0</v>
      </c>
      <c r="K96" s="27" t="b">
        <v>0</v>
      </c>
      <c r="L96" s="28">
        <f t="shared" ca="1" si="3"/>
        <v>0</v>
      </c>
      <c r="M96" s="59"/>
      <c r="N96" s="59"/>
      <c r="O96" s="59" t="str">
        <f ca="1">IFERROR(__xludf.DUMMYFUNCTION("""COMPUTED_VALUE"""),"x")</f>
        <v>x</v>
      </c>
      <c r="P96" s="59" t="str">
        <f ca="1">IFERROR(__xludf.DUMMYFUNCTION("""COMPUTED_VALUE"""),"x")</f>
        <v>x</v>
      </c>
      <c r="Q96" s="59"/>
      <c r="R96" s="59"/>
      <c r="S96" s="59" t="str">
        <f ca="1">IFERROR(__xludf.DUMMYFUNCTION("""COMPUTED_VALUE"""),"x")</f>
        <v>x</v>
      </c>
      <c r="T96" s="59" t="str">
        <f ca="1">IFERROR(__xludf.DUMMYFUNCTION("""COMPUTED_VALUE"""),"x")</f>
        <v>x</v>
      </c>
      <c r="U96" s="59"/>
      <c r="V96" s="59"/>
      <c r="W96" s="23"/>
      <c r="X96" s="30"/>
      <c r="Y96" s="30"/>
      <c r="Z96" s="23" t="s">
        <v>91</v>
      </c>
      <c r="AA96" s="23" t="s">
        <v>91</v>
      </c>
      <c r="AB96" s="30">
        <f t="shared" ca="1" si="4"/>
        <v>4</v>
      </c>
      <c r="AC96" s="31" t="e">
        <f t="shared" ref="AC96:AQ96" si="321">IF(M96="x",M$1000*1,"")*BY96</f>
        <v>#VALUE!</v>
      </c>
      <c r="AD96" s="31" t="e">
        <f t="shared" si="321"/>
        <v>#VALUE!</v>
      </c>
      <c r="AE96" s="31">
        <f t="shared" ca="1" si="321"/>
        <v>1</v>
      </c>
      <c r="AF96" s="31">
        <f t="shared" ca="1" si="321"/>
        <v>1.2</v>
      </c>
      <c r="AG96" s="31" t="e">
        <f t="shared" si="321"/>
        <v>#VALUE!</v>
      </c>
      <c r="AH96" s="31" t="e">
        <f t="shared" si="321"/>
        <v>#VALUE!</v>
      </c>
      <c r="AI96" s="31">
        <f t="shared" ca="1" si="321"/>
        <v>0.27500000000000002</v>
      </c>
      <c r="AJ96" s="31">
        <f t="shared" ca="1" si="321"/>
        <v>1</v>
      </c>
      <c r="AK96" s="31" t="e">
        <f t="shared" si="321"/>
        <v>#VALUE!</v>
      </c>
      <c r="AL96" s="31" t="e">
        <f t="shared" si="321"/>
        <v>#VALUE!</v>
      </c>
      <c r="AM96" s="31" t="e">
        <f t="shared" si="321"/>
        <v>#VALUE!</v>
      </c>
      <c r="AN96" s="31" t="e">
        <f t="shared" si="321"/>
        <v>#VALUE!</v>
      </c>
      <c r="AO96" s="31" t="e">
        <f t="shared" si="321"/>
        <v>#VALUE!</v>
      </c>
      <c r="AP96" s="31">
        <f t="shared" si="321"/>
        <v>0</v>
      </c>
      <c r="AQ96" s="31">
        <f t="shared" si="321"/>
        <v>0</v>
      </c>
      <c r="AR96" s="23" t="e">
        <f t="shared" si="6"/>
        <v>#VALUE!</v>
      </c>
      <c r="AS96" s="65" t="str">
        <f t="shared" ca="1" si="7"/>
        <v/>
      </c>
      <c r="AT96" s="35">
        <f ca="1">IFERROR(__xludf.DUMMYFUNCTION("""COMPUTED_VALUE"""),10)</f>
        <v>10</v>
      </c>
      <c r="AU96" s="35" t="str">
        <f ca="1">IFERROR(__xludf.DUMMYFUNCTION("""COMPUTED_VALUE"""),"")</f>
        <v/>
      </c>
      <c r="AV96" s="35">
        <f ca="1">IFERROR(__xludf.DUMMYFUNCTION("""COMPUTED_VALUE"""),10)</f>
        <v>10</v>
      </c>
      <c r="AW96" s="35">
        <f ca="1">IFERROR(__xludf.DUMMYFUNCTION("""COMPUTED_VALUE"""),10)</f>
        <v>10</v>
      </c>
      <c r="AX96" s="35">
        <f ca="1">IFERROR(__xludf.DUMMYFUNCTION("""COMPUTED_VALUE"""),10)</f>
        <v>10</v>
      </c>
      <c r="AY96" s="35" t="str">
        <f ca="1">IFERROR(__xludf.DUMMYFUNCTION("""COMPUTED_VALUE"""),"")</f>
        <v/>
      </c>
      <c r="AZ96" s="35">
        <f ca="1">IFERROR(__xludf.DUMMYFUNCTION("""COMPUTED_VALUE"""),10)</f>
        <v>10</v>
      </c>
      <c r="BA96" s="35">
        <f ca="1">IFERROR(__xludf.DUMMYFUNCTION("""COMPUTED_VALUE"""),10)</f>
        <v>10</v>
      </c>
      <c r="BB96" s="35" t="str">
        <f ca="1">IFERROR(__xludf.DUMMYFUNCTION("""COMPUTED_VALUE"""),"")</f>
        <v/>
      </c>
      <c r="BC96" s="35" t="str">
        <f ca="1">IFERROR(__xludf.DUMMYFUNCTION("""COMPUTED_VALUE"""),"")</f>
        <v/>
      </c>
      <c r="BD96" s="35" t="str">
        <f ca="1">IFERROR(__xludf.DUMMYFUNCTION("""COMPUTED_VALUE"""),"")</f>
        <v/>
      </c>
      <c r="BE96" s="35"/>
      <c r="BF96" s="43" t="str">
        <f ca="1">IFERROR(__xludf.DUMMYFUNCTION("""COMPUTED_VALUE"""),"")</f>
        <v/>
      </c>
      <c r="BG96" s="35">
        <f ca="1">IFERROR(__xludf.DUMMYFUNCTION("""COMPUTED_VALUE"""),10)</f>
        <v>10</v>
      </c>
      <c r="BH96" s="35">
        <f ca="1">IFERROR(__xludf.DUMMYFUNCTION("""COMPUTED_VALUE"""),7.25)</f>
        <v>7.25</v>
      </c>
      <c r="BI96" s="53" t="e">
        <f t="shared" si="143"/>
        <v>#VALUE!</v>
      </c>
      <c r="BJ96" s="50" t="e">
        <f t="shared" ref="BJ96:BW96" si="322">IF(AD96=0,"",AD96*$AS96*(AU96/10))</f>
        <v>#VALUE!</v>
      </c>
      <c r="BK96" s="50" t="e">
        <f t="shared" ca="1" si="322"/>
        <v>#VALUE!</v>
      </c>
      <c r="BL96" s="50" t="e">
        <f t="shared" ca="1" si="322"/>
        <v>#VALUE!</v>
      </c>
      <c r="BM96" s="50" t="e">
        <f t="shared" si="322"/>
        <v>#VALUE!</v>
      </c>
      <c r="BN96" s="50" t="e">
        <f t="shared" si="322"/>
        <v>#VALUE!</v>
      </c>
      <c r="BO96" s="50" t="e">
        <f t="shared" ca="1" si="322"/>
        <v>#VALUE!</v>
      </c>
      <c r="BP96" s="50" t="e">
        <f t="shared" ca="1" si="322"/>
        <v>#VALUE!</v>
      </c>
      <c r="BQ96" s="37" t="e">
        <f t="shared" si="322"/>
        <v>#VALUE!</v>
      </c>
      <c r="BR96" s="37" t="e">
        <f t="shared" si="322"/>
        <v>#VALUE!</v>
      </c>
      <c r="BS96" s="37" t="e">
        <f t="shared" si="322"/>
        <v>#VALUE!</v>
      </c>
      <c r="BT96" s="37" t="e">
        <f t="shared" si="322"/>
        <v>#VALUE!</v>
      </c>
      <c r="BU96" s="37" t="e">
        <f t="shared" si="322"/>
        <v>#VALUE!</v>
      </c>
      <c r="BV96" s="37" t="str">
        <f t="shared" si="322"/>
        <v/>
      </c>
      <c r="BW96" s="37" t="str">
        <f t="shared" si="322"/>
        <v/>
      </c>
      <c r="BX96" s="38" t="e">
        <f t="shared" si="9"/>
        <v>#VALUE!</v>
      </c>
      <c r="BY96" s="40" t="str">
        <f t="shared" ref="BY96:CB96" si="323">IF(M96="x","1","")</f>
        <v/>
      </c>
      <c r="BZ96" s="40" t="str">
        <f t="shared" si="323"/>
        <v/>
      </c>
      <c r="CA96" s="40" t="str">
        <f t="shared" ca="1" si="323"/>
        <v>1</v>
      </c>
      <c r="CB96" s="40" t="str">
        <f t="shared" ca="1" si="323"/>
        <v>1</v>
      </c>
      <c r="CC96" s="40">
        <v>0.5</v>
      </c>
      <c r="CD96" s="40" t="str">
        <f>IF(R96="x","1","")</f>
        <v/>
      </c>
      <c r="CE96" s="40">
        <v>0.25</v>
      </c>
      <c r="CF96" s="40" t="str">
        <f t="shared" ref="CF96:CH96" ca="1" si="324">IF(T96="x","1","")</f>
        <v>1</v>
      </c>
      <c r="CG96" s="40" t="str">
        <f t="shared" si="324"/>
        <v/>
      </c>
      <c r="CH96" s="40" t="str">
        <f t="shared" si="324"/>
        <v/>
      </c>
      <c r="CI96" s="40"/>
      <c r="CJ96" s="40"/>
      <c r="CK96" s="40"/>
      <c r="CL96" s="40"/>
      <c r="CM96" s="40"/>
    </row>
    <row r="97" spans="1:91" ht="17.25" customHeight="1" x14ac:dyDescent="0.2">
      <c r="A97" s="66" t="str">
        <f ca="1">IFERROR(__xludf.DUMMYFUNCTION("""COMPUTED_VALUE"""),"P903")</f>
        <v>P903</v>
      </c>
      <c r="B97" s="23" t="str">
        <f ca="1">IFERROR(__xludf.DUMMYFUNCTION("""COMPUTED_VALUE"""),"Bernardo Brenner II")</f>
        <v>Bernardo Brenner II</v>
      </c>
      <c r="C97" s="23" t="s">
        <v>91</v>
      </c>
      <c r="D97" s="24">
        <f ca="1">IFERROR(__xludf.DUMMYFUNCTION("""COMPUTED_VALUE"""),45847)</f>
        <v>45847</v>
      </c>
      <c r="E97" s="23" t="str">
        <f t="shared" ca="1" si="307"/>
        <v>julho</v>
      </c>
      <c r="F97" s="63">
        <f ca="1">IFERROR(__xludf.DUMMYFUNCTION("""COMPUTED_VALUE"""),50)</f>
        <v>50</v>
      </c>
      <c r="G97" s="23">
        <f ca="1">IFERROR(__xludf.DUMMYFUNCTION("""COMPUTED_VALUE"""),585)</f>
        <v>585</v>
      </c>
      <c r="H97" s="47">
        <f t="shared" ca="1" si="100"/>
        <v>29.25</v>
      </c>
      <c r="I97" s="50">
        <f t="shared" ca="1" si="101"/>
        <v>750</v>
      </c>
      <c r="J97" s="64">
        <f ca="1">IFERROR(__xludf.DUMMYFUNCTION("""COMPUTED_VALUE"""),92.8333333333333)</f>
        <v>92.8333333333333</v>
      </c>
      <c r="K97" s="27" t="b">
        <v>1</v>
      </c>
      <c r="L97" s="28">
        <f t="shared" si="3"/>
        <v>0</v>
      </c>
      <c r="M97" s="59" t="str">
        <f ca="1">IFERROR(__xludf.DUMMYFUNCTION("""COMPUTED_VALUE"""),"x")</f>
        <v>x</v>
      </c>
      <c r="N97" s="59"/>
      <c r="O97" s="59"/>
      <c r="P97" s="59"/>
      <c r="Q97" s="59" t="str">
        <f ca="1">IFERROR(__xludf.DUMMYFUNCTION("""COMPUTED_VALUE"""),"x")</f>
        <v>x</v>
      </c>
      <c r="R97" s="59" t="str">
        <f ca="1">IFERROR(__xludf.DUMMYFUNCTION("""COMPUTED_VALUE"""),"x")</f>
        <v>x</v>
      </c>
      <c r="S97" s="59" t="str">
        <f ca="1">IFERROR(__xludf.DUMMYFUNCTION("""COMPUTED_VALUE"""),"x")</f>
        <v>x</v>
      </c>
      <c r="T97" s="59"/>
      <c r="U97" s="59"/>
      <c r="V97" s="59"/>
      <c r="W97" s="23"/>
      <c r="X97" s="30"/>
      <c r="Y97" s="30"/>
      <c r="Z97" s="23" t="s">
        <v>91</v>
      </c>
      <c r="AA97" s="23" t="s">
        <v>91</v>
      </c>
      <c r="AB97" s="30">
        <f t="shared" ca="1" si="4"/>
        <v>4</v>
      </c>
      <c r="AC97" s="31">
        <f t="shared" ref="AC97:AQ97" ca="1" si="325">IF(M97="x",M$1000*1,"")*BY97</f>
        <v>1.2</v>
      </c>
      <c r="AD97" s="31" t="e">
        <f t="shared" si="325"/>
        <v>#VALUE!</v>
      </c>
      <c r="AE97" s="31" t="e">
        <f t="shared" si="325"/>
        <v>#VALUE!</v>
      </c>
      <c r="AF97" s="31" t="e">
        <f t="shared" si="325"/>
        <v>#VALUE!</v>
      </c>
      <c r="AG97" s="31">
        <f t="shared" ca="1" si="325"/>
        <v>1</v>
      </c>
      <c r="AH97" s="31">
        <f t="shared" ca="1" si="325"/>
        <v>1</v>
      </c>
      <c r="AI97" s="31">
        <f t="shared" ca="1" si="325"/>
        <v>1.1000000000000001</v>
      </c>
      <c r="AJ97" s="31" t="e">
        <f t="shared" si="325"/>
        <v>#VALUE!</v>
      </c>
      <c r="AK97" s="31" t="e">
        <f t="shared" si="325"/>
        <v>#VALUE!</v>
      </c>
      <c r="AL97" s="31" t="e">
        <f t="shared" si="325"/>
        <v>#VALUE!</v>
      </c>
      <c r="AM97" s="31" t="e">
        <f t="shared" si="325"/>
        <v>#VALUE!</v>
      </c>
      <c r="AN97" s="31" t="e">
        <f t="shared" si="325"/>
        <v>#VALUE!</v>
      </c>
      <c r="AO97" s="31" t="e">
        <f t="shared" si="325"/>
        <v>#VALUE!</v>
      </c>
      <c r="AP97" s="31">
        <f t="shared" si="325"/>
        <v>0</v>
      </c>
      <c r="AQ97" s="31">
        <f t="shared" si="325"/>
        <v>0</v>
      </c>
      <c r="AR97" s="23" t="e">
        <f t="shared" ca="1" si="6"/>
        <v>#VALUE!</v>
      </c>
      <c r="AS97" s="65" t="str">
        <f t="shared" ca="1" si="7"/>
        <v/>
      </c>
      <c r="AT97" s="35">
        <f ca="1">IFERROR(__xludf.DUMMYFUNCTION("""COMPUTED_VALUE"""),10)</f>
        <v>10</v>
      </c>
      <c r="AU97" s="35" t="str">
        <f ca="1">IFERROR(__xludf.DUMMYFUNCTION("""COMPUTED_VALUE"""),"")</f>
        <v/>
      </c>
      <c r="AV97" s="35" t="str">
        <f ca="1">IFERROR(__xludf.DUMMYFUNCTION("""COMPUTED_VALUE"""),"")</f>
        <v/>
      </c>
      <c r="AW97" s="35" t="str">
        <f ca="1">IFERROR(__xludf.DUMMYFUNCTION("""COMPUTED_VALUE"""),"")</f>
        <v/>
      </c>
      <c r="AX97" s="35">
        <f ca="1">IFERROR(__xludf.DUMMYFUNCTION("""COMPUTED_VALUE"""),10)</f>
        <v>10</v>
      </c>
      <c r="AY97" s="35">
        <f ca="1">IFERROR(__xludf.DUMMYFUNCTION("""COMPUTED_VALUE"""),10)</f>
        <v>10</v>
      </c>
      <c r="AZ97" s="35">
        <f ca="1">IFERROR(__xludf.DUMMYFUNCTION("""COMPUTED_VALUE"""),10)</f>
        <v>10</v>
      </c>
      <c r="BA97" s="35" t="str">
        <f ca="1">IFERROR(__xludf.DUMMYFUNCTION("""COMPUTED_VALUE"""),"")</f>
        <v/>
      </c>
      <c r="BB97" s="35" t="str">
        <f ca="1">IFERROR(__xludf.DUMMYFUNCTION("""COMPUTED_VALUE"""),"")</f>
        <v/>
      </c>
      <c r="BC97" s="35" t="str">
        <f ca="1">IFERROR(__xludf.DUMMYFUNCTION("""COMPUTED_VALUE"""),"")</f>
        <v/>
      </c>
      <c r="BD97" s="35" t="str">
        <f ca="1">IFERROR(__xludf.DUMMYFUNCTION("""COMPUTED_VALUE"""),"")</f>
        <v/>
      </c>
      <c r="BE97" s="35"/>
      <c r="BF97" s="43" t="str">
        <f ca="1">IFERROR(__xludf.DUMMYFUNCTION("""COMPUTED_VALUE"""),"")</f>
        <v/>
      </c>
      <c r="BG97" s="35">
        <f ca="1">IFERROR(__xludf.DUMMYFUNCTION("""COMPUTED_VALUE"""),10)</f>
        <v>10</v>
      </c>
      <c r="BH97" s="35">
        <f ca="1">IFERROR(__xludf.DUMMYFUNCTION("""COMPUTED_VALUE"""),10)</f>
        <v>10</v>
      </c>
      <c r="BI97" s="53" t="e">
        <f t="shared" ca="1" si="143"/>
        <v>#VALUE!</v>
      </c>
      <c r="BJ97" s="50" t="e">
        <f t="shared" ref="BJ97:BW97" si="326">IF(AD97=0,"",AD97*$AS97*(AU97/10))</f>
        <v>#VALUE!</v>
      </c>
      <c r="BK97" s="50" t="e">
        <f t="shared" si="326"/>
        <v>#VALUE!</v>
      </c>
      <c r="BL97" s="50" t="e">
        <f t="shared" si="326"/>
        <v>#VALUE!</v>
      </c>
      <c r="BM97" s="50" t="e">
        <f t="shared" ca="1" si="326"/>
        <v>#VALUE!</v>
      </c>
      <c r="BN97" s="50" t="e">
        <f t="shared" ca="1" si="326"/>
        <v>#VALUE!</v>
      </c>
      <c r="BO97" s="50" t="e">
        <f t="shared" ca="1" si="326"/>
        <v>#VALUE!</v>
      </c>
      <c r="BP97" s="50" t="e">
        <f t="shared" si="326"/>
        <v>#VALUE!</v>
      </c>
      <c r="BQ97" s="37" t="e">
        <f t="shared" si="326"/>
        <v>#VALUE!</v>
      </c>
      <c r="BR97" s="37" t="e">
        <f t="shared" si="326"/>
        <v>#VALUE!</v>
      </c>
      <c r="BS97" s="37" t="e">
        <f t="shared" si="326"/>
        <v>#VALUE!</v>
      </c>
      <c r="BT97" s="37" t="e">
        <f t="shared" si="326"/>
        <v>#VALUE!</v>
      </c>
      <c r="BU97" s="37" t="e">
        <f t="shared" si="326"/>
        <v>#VALUE!</v>
      </c>
      <c r="BV97" s="37" t="str">
        <f t="shared" si="326"/>
        <v/>
      </c>
      <c r="BW97" s="37" t="str">
        <f t="shared" si="326"/>
        <v/>
      </c>
      <c r="BX97" s="38" t="e">
        <f t="shared" ca="1" si="9"/>
        <v>#VALUE!</v>
      </c>
      <c r="BY97" s="40" t="str">
        <f t="shared" ref="BY97:CH97" ca="1" si="327">IF(M97="x","1","")</f>
        <v>1</v>
      </c>
      <c r="BZ97" s="40" t="str">
        <f t="shared" si="327"/>
        <v/>
      </c>
      <c r="CA97" s="40" t="str">
        <f t="shared" si="327"/>
        <v/>
      </c>
      <c r="CB97" s="40" t="str">
        <f t="shared" si="327"/>
        <v/>
      </c>
      <c r="CC97" s="40" t="str">
        <f t="shared" ca="1" si="327"/>
        <v>1</v>
      </c>
      <c r="CD97" s="40" t="str">
        <f t="shared" ca="1" si="327"/>
        <v>1</v>
      </c>
      <c r="CE97" s="40" t="str">
        <f t="shared" ca="1" si="327"/>
        <v>1</v>
      </c>
      <c r="CF97" s="40" t="str">
        <f t="shared" si="327"/>
        <v/>
      </c>
      <c r="CG97" s="40" t="str">
        <f t="shared" si="327"/>
        <v/>
      </c>
      <c r="CH97" s="40" t="str">
        <f t="shared" si="327"/>
        <v/>
      </c>
      <c r="CI97" s="40"/>
      <c r="CJ97" s="40"/>
      <c r="CK97" s="40"/>
      <c r="CL97" s="40"/>
      <c r="CM97" s="40"/>
    </row>
    <row r="98" spans="1:91" ht="17.25" customHeight="1" x14ac:dyDescent="0.2">
      <c r="A98" s="66" t="str">
        <f ca="1">IFERROR(__xludf.DUMMYFUNCTION("""COMPUTED_VALUE"""),"P904")</f>
        <v>P904</v>
      </c>
      <c r="B98" s="23" t="str">
        <f ca="1">IFERROR(__xludf.DUMMYFUNCTION("""COMPUTED_VALUE"""),"Fábio Júnior (Santana)")</f>
        <v>Fábio Júnior (Santana)</v>
      </c>
      <c r="C98" s="23" t="s">
        <v>91</v>
      </c>
      <c r="D98" s="24">
        <f ca="1">IFERROR(__xludf.DUMMYFUNCTION("""COMPUTED_VALUE"""),45848)</f>
        <v>45848</v>
      </c>
      <c r="E98" s="23" t="str">
        <f t="shared" ca="1" si="307"/>
        <v>julho</v>
      </c>
      <c r="F98" s="63">
        <f ca="1">IFERROR(__xludf.DUMMYFUNCTION("""COMPUTED_VALUE"""),12)</f>
        <v>12</v>
      </c>
      <c r="G98" s="23">
        <f ca="1">IFERROR(__xludf.DUMMYFUNCTION("""COMPUTED_VALUE"""),585)</f>
        <v>585</v>
      </c>
      <c r="H98" s="47">
        <f t="shared" ca="1" si="100"/>
        <v>7.02</v>
      </c>
      <c r="I98" s="50">
        <f t="shared" ca="1" si="101"/>
        <v>300</v>
      </c>
      <c r="J98" s="64">
        <f ca="1">IFERROR(__xludf.DUMMYFUNCTION("""COMPUTED_VALUE"""),85.8333333333333)</f>
        <v>85.8333333333333</v>
      </c>
      <c r="K98" s="27" t="b">
        <v>0</v>
      </c>
      <c r="L98" s="28">
        <f t="shared" ca="1" si="3"/>
        <v>257.49999999999989</v>
      </c>
      <c r="M98" s="59" t="str">
        <f ca="1">IFERROR(__xludf.DUMMYFUNCTION("""COMPUTED_VALUE"""),"x")</f>
        <v>x</v>
      </c>
      <c r="N98" s="59"/>
      <c r="O98" s="59"/>
      <c r="P98" s="59"/>
      <c r="Q98" s="59" t="str">
        <f ca="1">IFERROR(__xludf.DUMMYFUNCTION("""COMPUTED_VALUE"""),"x")</f>
        <v>x</v>
      </c>
      <c r="R98" s="59" t="str">
        <f ca="1">IFERROR(__xludf.DUMMYFUNCTION("""COMPUTED_VALUE"""),"x")</f>
        <v>x</v>
      </c>
      <c r="S98" s="59"/>
      <c r="T98" s="59"/>
      <c r="U98" s="59"/>
      <c r="V98" s="59"/>
      <c r="W98" s="23"/>
      <c r="X98" s="30"/>
      <c r="Y98" s="30"/>
      <c r="Z98" s="23" t="s">
        <v>91</v>
      </c>
      <c r="AA98" s="23" t="s">
        <v>91</v>
      </c>
      <c r="AB98" s="30">
        <f t="shared" ca="1" si="4"/>
        <v>3</v>
      </c>
      <c r="AC98" s="31">
        <f t="shared" ref="AC98:AQ98" ca="1" si="328">IF(M98="x",M$1000*1,"")*BY98</f>
        <v>1.2</v>
      </c>
      <c r="AD98" s="31" t="e">
        <f t="shared" si="328"/>
        <v>#VALUE!</v>
      </c>
      <c r="AE98" s="31" t="e">
        <f t="shared" si="328"/>
        <v>#VALUE!</v>
      </c>
      <c r="AF98" s="31" t="e">
        <f t="shared" si="328"/>
        <v>#VALUE!</v>
      </c>
      <c r="AG98" s="31">
        <f t="shared" ca="1" si="328"/>
        <v>1</v>
      </c>
      <c r="AH98" s="31">
        <f t="shared" ca="1" si="328"/>
        <v>1</v>
      </c>
      <c r="AI98" s="31" t="e">
        <f t="shared" si="328"/>
        <v>#VALUE!</v>
      </c>
      <c r="AJ98" s="31" t="e">
        <f t="shared" si="328"/>
        <v>#VALUE!</v>
      </c>
      <c r="AK98" s="31" t="e">
        <f t="shared" si="328"/>
        <v>#VALUE!</v>
      </c>
      <c r="AL98" s="31" t="e">
        <f t="shared" si="328"/>
        <v>#VALUE!</v>
      </c>
      <c r="AM98" s="31" t="e">
        <f t="shared" si="328"/>
        <v>#VALUE!</v>
      </c>
      <c r="AN98" s="31" t="e">
        <f t="shared" si="328"/>
        <v>#VALUE!</v>
      </c>
      <c r="AO98" s="31" t="e">
        <f t="shared" si="328"/>
        <v>#VALUE!</v>
      </c>
      <c r="AP98" s="31">
        <f t="shared" si="328"/>
        <v>0</v>
      </c>
      <c r="AQ98" s="31">
        <f t="shared" si="328"/>
        <v>0</v>
      </c>
      <c r="AR98" s="23" t="e">
        <f t="shared" ca="1" si="6"/>
        <v>#VALUE!</v>
      </c>
      <c r="AS98" s="65" t="str">
        <f t="shared" ca="1" si="7"/>
        <v/>
      </c>
      <c r="AT98" s="35">
        <f ca="1">IFERROR(__xludf.DUMMYFUNCTION("""COMPUTED_VALUE"""),10)</f>
        <v>10</v>
      </c>
      <c r="AU98" s="35" t="str">
        <f ca="1">IFERROR(__xludf.DUMMYFUNCTION("""COMPUTED_VALUE"""),"")</f>
        <v/>
      </c>
      <c r="AV98" s="35" t="str">
        <f ca="1">IFERROR(__xludf.DUMMYFUNCTION("""COMPUTED_VALUE"""),"")</f>
        <v/>
      </c>
      <c r="AW98" s="35" t="str">
        <f ca="1">IFERROR(__xludf.DUMMYFUNCTION("""COMPUTED_VALUE"""),"")</f>
        <v/>
      </c>
      <c r="AX98" s="35">
        <f ca="1">IFERROR(__xludf.DUMMYFUNCTION("""COMPUTED_VALUE"""),9.5)</f>
        <v>9.5</v>
      </c>
      <c r="AY98" s="35">
        <f ca="1">IFERROR(__xludf.DUMMYFUNCTION("""COMPUTED_VALUE"""),8)</f>
        <v>8</v>
      </c>
      <c r="AZ98" s="35" t="str">
        <f ca="1">IFERROR(__xludf.DUMMYFUNCTION("""COMPUTED_VALUE"""),"")</f>
        <v/>
      </c>
      <c r="BA98" s="35" t="str">
        <f ca="1">IFERROR(__xludf.DUMMYFUNCTION("""COMPUTED_VALUE"""),"")</f>
        <v/>
      </c>
      <c r="BB98" s="35" t="str">
        <f ca="1">IFERROR(__xludf.DUMMYFUNCTION("""COMPUTED_VALUE"""),"")</f>
        <v/>
      </c>
      <c r="BC98" s="35" t="str">
        <f ca="1">IFERROR(__xludf.DUMMYFUNCTION("""COMPUTED_VALUE"""),"")</f>
        <v/>
      </c>
      <c r="BD98" s="35" t="str">
        <f ca="1">IFERROR(__xludf.DUMMYFUNCTION("""COMPUTED_VALUE"""),"")</f>
        <v/>
      </c>
      <c r="BE98" s="35"/>
      <c r="BF98" s="43" t="str">
        <f ca="1">IFERROR(__xludf.DUMMYFUNCTION("""COMPUTED_VALUE"""),"")</f>
        <v/>
      </c>
      <c r="BG98" s="35">
        <f ca="1">IFERROR(__xludf.DUMMYFUNCTION("""COMPUTED_VALUE"""),10)</f>
        <v>10</v>
      </c>
      <c r="BH98" s="35">
        <f ca="1">IFERROR(__xludf.DUMMYFUNCTION("""COMPUTED_VALUE"""),8.66666666666666)</f>
        <v>8.6666666666666607</v>
      </c>
      <c r="BI98" s="53" t="e">
        <f t="shared" ca="1" si="143"/>
        <v>#VALUE!</v>
      </c>
      <c r="BJ98" s="50" t="e">
        <f t="shared" ref="BJ98:BW98" si="329">IF(AD98=0,"",AD98*$AS98*(AU98/10))</f>
        <v>#VALUE!</v>
      </c>
      <c r="BK98" s="50" t="e">
        <f t="shared" si="329"/>
        <v>#VALUE!</v>
      </c>
      <c r="BL98" s="50" t="e">
        <f t="shared" si="329"/>
        <v>#VALUE!</v>
      </c>
      <c r="BM98" s="50" t="e">
        <f t="shared" ca="1" si="329"/>
        <v>#VALUE!</v>
      </c>
      <c r="BN98" s="50" t="e">
        <f t="shared" ca="1" si="329"/>
        <v>#VALUE!</v>
      </c>
      <c r="BO98" s="50" t="e">
        <f t="shared" si="329"/>
        <v>#VALUE!</v>
      </c>
      <c r="BP98" s="50" t="e">
        <f t="shared" si="329"/>
        <v>#VALUE!</v>
      </c>
      <c r="BQ98" s="37" t="e">
        <f t="shared" si="329"/>
        <v>#VALUE!</v>
      </c>
      <c r="BR98" s="37" t="e">
        <f t="shared" si="329"/>
        <v>#VALUE!</v>
      </c>
      <c r="BS98" s="37" t="e">
        <f t="shared" si="329"/>
        <v>#VALUE!</v>
      </c>
      <c r="BT98" s="37" t="e">
        <f t="shared" si="329"/>
        <v>#VALUE!</v>
      </c>
      <c r="BU98" s="37" t="e">
        <f t="shared" si="329"/>
        <v>#VALUE!</v>
      </c>
      <c r="BV98" s="37" t="str">
        <f t="shared" si="329"/>
        <v/>
      </c>
      <c r="BW98" s="37" t="str">
        <f t="shared" si="329"/>
        <v/>
      </c>
      <c r="BX98" s="38" t="e">
        <f t="shared" ca="1" si="9"/>
        <v>#VALUE!</v>
      </c>
      <c r="BY98" s="40" t="str">
        <f t="shared" ref="BY98:CA98" ca="1" si="330">IF(M98="x","1","")</f>
        <v>1</v>
      </c>
      <c r="BZ98" s="40" t="str">
        <f t="shared" si="330"/>
        <v/>
      </c>
      <c r="CA98" s="40" t="str">
        <f t="shared" si="330"/>
        <v/>
      </c>
      <c r="CB98" s="40">
        <v>0.5</v>
      </c>
      <c r="CC98" s="40" t="str">
        <f t="shared" ref="CC98:CH98" ca="1" si="331">IF(Q98="x","1","")</f>
        <v>1</v>
      </c>
      <c r="CD98" s="40" t="str">
        <f t="shared" ca="1" si="331"/>
        <v>1</v>
      </c>
      <c r="CE98" s="40" t="str">
        <f t="shared" si="331"/>
        <v/>
      </c>
      <c r="CF98" s="40" t="str">
        <f t="shared" si="331"/>
        <v/>
      </c>
      <c r="CG98" s="40" t="str">
        <f t="shared" si="331"/>
        <v/>
      </c>
      <c r="CH98" s="40" t="str">
        <f t="shared" si="331"/>
        <v/>
      </c>
      <c r="CI98" s="40"/>
      <c r="CJ98" s="40"/>
      <c r="CK98" s="40"/>
      <c r="CL98" s="40"/>
      <c r="CM98" s="40"/>
    </row>
    <row r="99" spans="1:91" ht="17.25" customHeight="1" x14ac:dyDescent="0.2">
      <c r="A99" s="66" t="str">
        <f ca="1">IFERROR(__xludf.DUMMYFUNCTION("""COMPUTED_VALUE"""),"P915")</f>
        <v>P915</v>
      </c>
      <c r="B99" s="23" t="str">
        <f ca="1">IFERROR(__xludf.DUMMYFUNCTION("""COMPUTED_VALUE"""),"Viviane")</f>
        <v>Viviane</v>
      </c>
      <c r="C99" s="23" t="s">
        <v>91</v>
      </c>
      <c r="D99" s="24">
        <f ca="1">IFERROR(__xludf.DUMMYFUNCTION("""COMPUTED_VALUE"""),45849)</f>
        <v>45849</v>
      </c>
      <c r="E99" s="23" t="str">
        <f t="shared" ca="1" si="307"/>
        <v>julho</v>
      </c>
      <c r="F99" s="63">
        <f ca="1">IFERROR(__xludf.DUMMYFUNCTION("""COMPUTED_VALUE"""),7)</f>
        <v>7</v>
      </c>
      <c r="G99" s="23">
        <f ca="1">IFERROR(__xludf.DUMMYFUNCTION("""COMPUTED_VALUE"""),600)</f>
        <v>600</v>
      </c>
      <c r="H99" s="47">
        <f t="shared" ca="1" si="100"/>
        <v>4.2</v>
      </c>
      <c r="I99" s="50">
        <f t="shared" ca="1" si="101"/>
        <v>200</v>
      </c>
      <c r="J99" s="64">
        <f ca="1">IFERROR(__xludf.DUMMYFUNCTION("""COMPUTED_VALUE"""),98.125)</f>
        <v>98.125</v>
      </c>
      <c r="K99" s="27" t="b">
        <v>0</v>
      </c>
      <c r="L99" s="28">
        <f t="shared" ca="1" si="3"/>
        <v>196.25</v>
      </c>
      <c r="M99" s="59" t="str">
        <f ca="1">IFERROR(__xludf.DUMMYFUNCTION("""COMPUTED_VALUE"""),"x")</f>
        <v>x</v>
      </c>
      <c r="N99" s="59"/>
      <c r="O99" s="59"/>
      <c r="P99" s="59"/>
      <c r="Q99" s="59" t="str">
        <f ca="1">IFERROR(__xludf.DUMMYFUNCTION("""COMPUTED_VALUE"""),"x")</f>
        <v>x</v>
      </c>
      <c r="R99" s="59" t="str">
        <f ca="1">IFERROR(__xludf.DUMMYFUNCTION("""COMPUTED_VALUE"""),"x")</f>
        <v>x</v>
      </c>
      <c r="S99" s="59"/>
      <c r="T99" s="59"/>
      <c r="U99" s="59"/>
      <c r="V99" s="59"/>
      <c r="W99" s="23"/>
      <c r="X99" s="30"/>
      <c r="Y99" s="30"/>
      <c r="Z99" s="23" t="s">
        <v>91</v>
      </c>
      <c r="AA99" s="23" t="s">
        <v>91</v>
      </c>
      <c r="AB99" s="30">
        <f t="shared" ca="1" si="4"/>
        <v>3</v>
      </c>
      <c r="AC99" s="31">
        <f t="shared" ref="AC99:AQ99" ca="1" si="332">IF(M99="x",M$1000*1,"")*BY99</f>
        <v>1.2</v>
      </c>
      <c r="AD99" s="31" t="e">
        <f t="shared" si="332"/>
        <v>#VALUE!</v>
      </c>
      <c r="AE99" s="31" t="e">
        <f t="shared" si="332"/>
        <v>#VALUE!</v>
      </c>
      <c r="AF99" s="31" t="e">
        <f t="shared" si="332"/>
        <v>#VALUE!</v>
      </c>
      <c r="AG99" s="31">
        <f t="shared" ca="1" si="332"/>
        <v>1</v>
      </c>
      <c r="AH99" s="31">
        <f t="shared" ca="1" si="332"/>
        <v>1</v>
      </c>
      <c r="AI99" s="31" t="e">
        <f t="shared" si="332"/>
        <v>#VALUE!</v>
      </c>
      <c r="AJ99" s="31" t="e">
        <f t="shared" si="332"/>
        <v>#VALUE!</v>
      </c>
      <c r="AK99" s="31" t="e">
        <f t="shared" si="332"/>
        <v>#VALUE!</v>
      </c>
      <c r="AL99" s="31" t="e">
        <f t="shared" si="332"/>
        <v>#VALUE!</v>
      </c>
      <c r="AM99" s="31" t="e">
        <f t="shared" si="332"/>
        <v>#VALUE!</v>
      </c>
      <c r="AN99" s="31" t="e">
        <f t="shared" si="332"/>
        <v>#VALUE!</v>
      </c>
      <c r="AO99" s="31" t="e">
        <f t="shared" si="332"/>
        <v>#VALUE!</v>
      </c>
      <c r="AP99" s="31">
        <f t="shared" si="332"/>
        <v>0</v>
      </c>
      <c r="AQ99" s="31">
        <f t="shared" si="332"/>
        <v>0</v>
      </c>
      <c r="AR99" s="23" t="e">
        <f t="shared" ca="1" si="6"/>
        <v>#VALUE!</v>
      </c>
      <c r="AS99" s="65" t="str">
        <f t="shared" ca="1" si="7"/>
        <v/>
      </c>
      <c r="AT99" s="35">
        <f ca="1">IFERROR(__xludf.DUMMYFUNCTION("""COMPUTED_VALUE"""),10)</f>
        <v>10</v>
      </c>
      <c r="AU99" s="35" t="str">
        <f ca="1">IFERROR(__xludf.DUMMYFUNCTION("""COMPUTED_VALUE"""),"")</f>
        <v/>
      </c>
      <c r="AV99" s="35" t="str">
        <f ca="1">IFERROR(__xludf.DUMMYFUNCTION("""COMPUTED_VALUE"""),"")</f>
        <v/>
      </c>
      <c r="AW99" s="35" t="str">
        <f ca="1">IFERROR(__xludf.DUMMYFUNCTION("""COMPUTED_VALUE"""),"")</f>
        <v/>
      </c>
      <c r="AX99" s="35">
        <f ca="1">IFERROR(__xludf.DUMMYFUNCTION("""COMPUTED_VALUE"""),10)</f>
        <v>10</v>
      </c>
      <c r="AY99" s="35">
        <f ca="1">IFERROR(__xludf.DUMMYFUNCTION("""COMPUTED_VALUE"""),10)</f>
        <v>10</v>
      </c>
      <c r="AZ99" s="35" t="str">
        <f ca="1">IFERROR(__xludf.DUMMYFUNCTION("""COMPUTED_VALUE"""),"")</f>
        <v/>
      </c>
      <c r="BA99" s="35" t="str">
        <f ca="1">IFERROR(__xludf.DUMMYFUNCTION("""COMPUTED_VALUE"""),"")</f>
        <v/>
      </c>
      <c r="BB99" s="35" t="str">
        <f ca="1">IFERROR(__xludf.DUMMYFUNCTION("""COMPUTED_VALUE"""),"")</f>
        <v/>
      </c>
      <c r="BC99" s="35" t="str">
        <f ca="1">IFERROR(__xludf.DUMMYFUNCTION("""COMPUTED_VALUE"""),"")</f>
        <v/>
      </c>
      <c r="BD99" s="35" t="str">
        <f ca="1">IFERROR(__xludf.DUMMYFUNCTION("""COMPUTED_VALUE"""),"")</f>
        <v/>
      </c>
      <c r="BE99" s="35"/>
      <c r="BF99" s="43" t="str">
        <f ca="1">IFERROR(__xludf.DUMMYFUNCTION("""COMPUTED_VALUE"""),"")</f>
        <v/>
      </c>
      <c r="BG99" s="35">
        <f ca="1">IFERROR(__xludf.DUMMYFUNCTION("""COMPUTED_VALUE"""),10)</f>
        <v>10</v>
      </c>
      <c r="BH99" s="35">
        <f ca="1">IFERROR(__xludf.DUMMYFUNCTION("""COMPUTED_VALUE"""),9)</f>
        <v>9</v>
      </c>
      <c r="BI99" s="53" t="e">
        <f t="shared" ca="1" si="143"/>
        <v>#VALUE!</v>
      </c>
      <c r="BJ99" s="50" t="e">
        <f t="shared" ref="BJ99:BW99" si="333">IF(AD99=0,"",AD99*$AS99*(AU99/10))</f>
        <v>#VALUE!</v>
      </c>
      <c r="BK99" s="50" t="e">
        <f t="shared" si="333"/>
        <v>#VALUE!</v>
      </c>
      <c r="BL99" s="50" t="e">
        <f t="shared" si="333"/>
        <v>#VALUE!</v>
      </c>
      <c r="BM99" s="50" t="e">
        <f t="shared" ca="1" si="333"/>
        <v>#VALUE!</v>
      </c>
      <c r="BN99" s="50" t="e">
        <f t="shared" ca="1" si="333"/>
        <v>#VALUE!</v>
      </c>
      <c r="BO99" s="50" t="e">
        <f t="shared" si="333"/>
        <v>#VALUE!</v>
      </c>
      <c r="BP99" s="50" t="e">
        <f t="shared" si="333"/>
        <v>#VALUE!</v>
      </c>
      <c r="BQ99" s="37" t="e">
        <f t="shared" si="333"/>
        <v>#VALUE!</v>
      </c>
      <c r="BR99" s="37" t="e">
        <f t="shared" si="333"/>
        <v>#VALUE!</v>
      </c>
      <c r="BS99" s="37" t="e">
        <f t="shared" si="333"/>
        <v>#VALUE!</v>
      </c>
      <c r="BT99" s="37" t="e">
        <f t="shared" si="333"/>
        <v>#VALUE!</v>
      </c>
      <c r="BU99" s="37" t="e">
        <f t="shared" si="333"/>
        <v>#VALUE!</v>
      </c>
      <c r="BV99" s="37" t="str">
        <f t="shared" si="333"/>
        <v/>
      </c>
      <c r="BW99" s="37" t="str">
        <f t="shared" si="333"/>
        <v/>
      </c>
      <c r="BX99" s="38" t="e">
        <f t="shared" ca="1" si="9"/>
        <v>#VALUE!</v>
      </c>
      <c r="BY99" s="40" t="str">
        <f t="shared" ref="BY99:CD99" ca="1" si="334">IF(M99="x","1","")</f>
        <v>1</v>
      </c>
      <c r="BZ99" s="40" t="str">
        <f t="shared" si="334"/>
        <v/>
      </c>
      <c r="CA99" s="40" t="str">
        <f t="shared" si="334"/>
        <v/>
      </c>
      <c r="CB99" s="40" t="str">
        <f t="shared" si="334"/>
        <v/>
      </c>
      <c r="CC99" s="40" t="str">
        <f t="shared" ca="1" si="334"/>
        <v>1</v>
      </c>
      <c r="CD99" s="40" t="str">
        <f t="shared" ca="1" si="334"/>
        <v>1</v>
      </c>
      <c r="CE99" s="40">
        <v>0.25</v>
      </c>
      <c r="CF99" s="40" t="str">
        <f t="shared" ref="CF99:CH99" si="335">IF(T99="x","1","")</f>
        <v/>
      </c>
      <c r="CG99" s="40" t="str">
        <f t="shared" si="335"/>
        <v/>
      </c>
      <c r="CH99" s="40" t="str">
        <f t="shared" si="335"/>
        <v/>
      </c>
      <c r="CI99" s="40"/>
      <c r="CJ99" s="40"/>
      <c r="CK99" s="40"/>
      <c r="CL99" s="40"/>
      <c r="CM99" s="40"/>
    </row>
    <row r="100" spans="1:91" ht="17.25" customHeight="1" x14ac:dyDescent="0.2">
      <c r="A100" s="66" t="str">
        <f ca="1">IFERROR(__xludf.DUMMYFUNCTION("""COMPUTED_VALUE"""),"P918")</f>
        <v>P918</v>
      </c>
      <c r="B100" s="23" t="str">
        <f ca="1">IFERROR(__xludf.DUMMYFUNCTION("""COMPUTED_VALUE"""),"Elias")</f>
        <v>Elias</v>
      </c>
      <c r="C100" s="23" t="s">
        <v>91</v>
      </c>
      <c r="D100" s="24">
        <f ca="1">IFERROR(__xludf.DUMMYFUNCTION("""COMPUTED_VALUE"""),45853)</f>
        <v>45853</v>
      </c>
      <c r="E100" s="23" t="str">
        <f t="shared" ca="1" si="307"/>
        <v>julho</v>
      </c>
      <c r="F100" s="63">
        <f ca="1">IFERROR(__xludf.DUMMYFUNCTION("""COMPUTED_VALUE"""),14)</f>
        <v>14</v>
      </c>
      <c r="G100" s="23">
        <f ca="1">IFERROR(__xludf.DUMMYFUNCTION("""COMPUTED_VALUE"""),600)</f>
        <v>600</v>
      </c>
      <c r="H100" s="47">
        <f t="shared" ca="1" si="100"/>
        <v>8.4</v>
      </c>
      <c r="I100" s="50">
        <f t="shared" ca="1" si="101"/>
        <v>300</v>
      </c>
      <c r="J100" s="64">
        <f ca="1">IFERROR(__xludf.DUMMYFUNCTION("""COMPUTED_VALUE"""),94.3999999999999)</f>
        <v>94.399999999999906</v>
      </c>
      <c r="K100" s="27" t="b">
        <v>1</v>
      </c>
      <c r="L100" s="28">
        <f t="shared" si="3"/>
        <v>0</v>
      </c>
      <c r="M100" s="59"/>
      <c r="N100" s="59"/>
      <c r="O100" s="59" t="str">
        <f ca="1">IFERROR(__xludf.DUMMYFUNCTION("""COMPUTED_VALUE"""),"x")</f>
        <v>x</v>
      </c>
      <c r="P100" s="59" t="str">
        <f ca="1">IFERROR(__xludf.DUMMYFUNCTION("""COMPUTED_VALUE"""),"x")</f>
        <v>x</v>
      </c>
      <c r="Q100" s="59"/>
      <c r="R100" s="59"/>
      <c r="S100" s="59" t="str">
        <f ca="1">IFERROR(__xludf.DUMMYFUNCTION("""COMPUTED_VALUE"""),"x")</f>
        <v>x</v>
      </c>
      <c r="T100" s="59" t="str">
        <f ca="1">IFERROR(__xludf.DUMMYFUNCTION("""COMPUTED_VALUE"""),"x")</f>
        <v>x</v>
      </c>
      <c r="U100" s="59"/>
      <c r="V100" s="59"/>
      <c r="W100" s="23"/>
      <c r="X100" s="30"/>
      <c r="Y100" s="30"/>
      <c r="Z100" s="23" t="s">
        <v>91</v>
      </c>
      <c r="AA100" s="23" t="s">
        <v>91</v>
      </c>
      <c r="AB100" s="30">
        <f t="shared" ca="1" si="4"/>
        <v>4</v>
      </c>
      <c r="AC100" s="31" t="e">
        <f t="shared" ref="AC100:AQ100" si="336">IF(M100="x",M$1000*1,"")*BY100</f>
        <v>#VALUE!</v>
      </c>
      <c r="AD100" s="31" t="e">
        <f t="shared" si="336"/>
        <v>#VALUE!</v>
      </c>
      <c r="AE100" s="31">
        <f t="shared" ca="1" si="336"/>
        <v>1</v>
      </c>
      <c r="AF100" s="31">
        <f t="shared" ca="1" si="336"/>
        <v>1.2</v>
      </c>
      <c r="AG100" s="31" t="e">
        <f t="shared" si="336"/>
        <v>#VALUE!</v>
      </c>
      <c r="AH100" s="31" t="e">
        <f t="shared" si="336"/>
        <v>#VALUE!</v>
      </c>
      <c r="AI100" s="31">
        <f t="shared" ca="1" si="336"/>
        <v>1.1000000000000001</v>
      </c>
      <c r="AJ100" s="31">
        <f t="shared" ca="1" si="336"/>
        <v>1</v>
      </c>
      <c r="AK100" s="31" t="e">
        <f t="shared" si="336"/>
        <v>#VALUE!</v>
      </c>
      <c r="AL100" s="31" t="e">
        <f t="shared" si="336"/>
        <v>#VALUE!</v>
      </c>
      <c r="AM100" s="31" t="e">
        <f t="shared" si="336"/>
        <v>#VALUE!</v>
      </c>
      <c r="AN100" s="31" t="e">
        <f t="shared" si="336"/>
        <v>#VALUE!</v>
      </c>
      <c r="AO100" s="31" t="e">
        <f t="shared" si="336"/>
        <v>#VALUE!</v>
      </c>
      <c r="AP100" s="31">
        <f t="shared" si="336"/>
        <v>0</v>
      </c>
      <c r="AQ100" s="31">
        <f t="shared" si="336"/>
        <v>0</v>
      </c>
      <c r="AR100" s="23" t="e">
        <f t="shared" si="6"/>
        <v>#VALUE!</v>
      </c>
      <c r="AS100" s="65" t="str">
        <f t="shared" si="7"/>
        <v/>
      </c>
      <c r="AT100" s="35">
        <f ca="1">IFERROR(__xludf.DUMMYFUNCTION("""COMPUTED_VALUE"""),10)</f>
        <v>10</v>
      </c>
      <c r="AU100" s="35" t="str">
        <f ca="1">IFERROR(__xludf.DUMMYFUNCTION("""COMPUTED_VALUE"""),"")</f>
        <v/>
      </c>
      <c r="AV100" s="35">
        <f ca="1">IFERROR(__xludf.DUMMYFUNCTION("""COMPUTED_VALUE"""),10)</f>
        <v>10</v>
      </c>
      <c r="AW100" s="35">
        <f ca="1">IFERROR(__xludf.DUMMYFUNCTION("""COMPUTED_VALUE"""),10)</f>
        <v>10</v>
      </c>
      <c r="AX100" s="35">
        <f ca="1">IFERROR(__xludf.DUMMYFUNCTION("""COMPUTED_VALUE"""),10)</f>
        <v>10</v>
      </c>
      <c r="AY100" s="35" t="str">
        <f ca="1">IFERROR(__xludf.DUMMYFUNCTION("""COMPUTED_VALUE"""),"")</f>
        <v/>
      </c>
      <c r="AZ100" s="35">
        <f ca="1">IFERROR(__xludf.DUMMYFUNCTION("""COMPUTED_VALUE"""),10)</f>
        <v>10</v>
      </c>
      <c r="BA100" s="35">
        <f ca="1">IFERROR(__xludf.DUMMYFUNCTION("""COMPUTED_VALUE"""),10)</f>
        <v>10</v>
      </c>
      <c r="BB100" s="35" t="str">
        <f ca="1">IFERROR(__xludf.DUMMYFUNCTION("""COMPUTED_VALUE"""),"")</f>
        <v/>
      </c>
      <c r="BC100" s="35" t="str">
        <f ca="1">IFERROR(__xludf.DUMMYFUNCTION("""COMPUTED_VALUE"""),"")</f>
        <v/>
      </c>
      <c r="BD100" s="35" t="str">
        <f ca="1">IFERROR(__xludf.DUMMYFUNCTION("""COMPUTED_VALUE"""),"")</f>
        <v/>
      </c>
      <c r="BE100" s="35"/>
      <c r="BF100" s="43" t="str">
        <f ca="1">IFERROR(__xludf.DUMMYFUNCTION("""COMPUTED_VALUE"""),"")</f>
        <v/>
      </c>
      <c r="BG100" s="35">
        <f ca="1">IFERROR(__xludf.DUMMYFUNCTION("""COMPUTED_VALUE"""),10)</f>
        <v>10</v>
      </c>
      <c r="BH100" s="35">
        <f ca="1">IFERROR(__xludf.DUMMYFUNCTION("""COMPUTED_VALUE"""),10)</f>
        <v>10</v>
      </c>
      <c r="BI100" s="53" t="e">
        <f t="shared" si="143"/>
        <v>#VALUE!</v>
      </c>
      <c r="BJ100" s="50" t="e">
        <f t="shared" ref="BJ100:BW100" si="337">IF(AD100=0,"",AD100*$AS100*(AU100/10))</f>
        <v>#VALUE!</v>
      </c>
      <c r="BK100" s="50" t="e">
        <f t="shared" ca="1" si="337"/>
        <v>#VALUE!</v>
      </c>
      <c r="BL100" s="50" t="e">
        <f t="shared" ca="1" si="337"/>
        <v>#VALUE!</v>
      </c>
      <c r="BM100" s="50" t="e">
        <f t="shared" si="337"/>
        <v>#VALUE!</v>
      </c>
      <c r="BN100" s="50" t="e">
        <f t="shared" si="337"/>
        <v>#VALUE!</v>
      </c>
      <c r="BO100" s="50" t="e">
        <f t="shared" ca="1" si="337"/>
        <v>#VALUE!</v>
      </c>
      <c r="BP100" s="50" t="e">
        <f t="shared" ca="1" si="337"/>
        <v>#VALUE!</v>
      </c>
      <c r="BQ100" s="37" t="e">
        <f t="shared" si="337"/>
        <v>#VALUE!</v>
      </c>
      <c r="BR100" s="37" t="e">
        <f t="shared" si="337"/>
        <v>#VALUE!</v>
      </c>
      <c r="BS100" s="37" t="e">
        <f t="shared" si="337"/>
        <v>#VALUE!</v>
      </c>
      <c r="BT100" s="37" t="e">
        <f t="shared" si="337"/>
        <v>#VALUE!</v>
      </c>
      <c r="BU100" s="37" t="e">
        <f t="shared" si="337"/>
        <v>#VALUE!</v>
      </c>
      <c r="BV100" s="37" t="str">
        <f t="shared" si="337"/>
        <v/>
      </c>
      <c r="BW100" s="37" t="str">
        <f t="shared" si="337"/>
        <v/>
      </c>
      <c r="BX100" s="38" t="e">
        <f t="shared" si="9"/>
        <v>#VALUE!</v>
      </c>
      <c r="BY100" s="40" t="str">
        <f t="shared" ref="BY100:CC100" si="338">IF(M100="x","1","")</f>
        <v/>
      </c>
      <c r="BZ100" s="40" t="str">
        <f t="shared" si="338"/>
        <v/>
      </c>
      <c r="CA100" s="40" t="str">
        <f t="shared" ca="1" si="338"/>
        <v>1</v>
      </c>
      <c r="CB100" s="40" t="str">
        <f t="shared" ca="1" si="338"/>
        <v>1</v>
      </c>
      <c r="CC100" s="40" t="str">
        <f t="shared" si="338"/>
        <v/>
      </c>
      <c r="CD100" s="40">
        <v>0.5</v>
      </c>
      <c r="CE100" s="40" t="str">
        <f t="shared" ref="CE100:CH100" ca="1" si="339">IF(S100="x","1","")</f>
        <v>1</v>
      </c>
      <c r="CF100" s="40" t="str">
        <f t="shared" ca="1" si="339"/>
        <v>1</v>
      </c>
      <c r="CG100" s="40" t="str">
        <f t="shared" si="339"/>
        <v/>
      </c>
      <c r="CH100" s="40" t="str">
        <f t="shared" si="339"/>
        <v/>
      </c>
      <c r="CI100" s="40"/>
      <c r="CJ100" s="40"/>
      <c r="CK100" s="40"/>
      <c r="CL100" s="40"/>
      <c r="CM100" s="40"/>
    </row>
    <row r="101" spans="1:91" ht="17.25" customHeight="1" x14ac:dyDescent="0.2">
      <c r="A101" s="66" t="str">
        <f ca="1">IFERROR(__xludf.DUMMYFUNCTION("""COMPUTED_VALUE"""),"P921")</f>
        <v>P921</v>
      </c>
      <c r="B101" s="23" t="str">
        <f ca="1">IFERROR(__xludf.DUMMYFUNCTION("""COMPUTED_VALUE"""),"Ariosto")</f>
        <v>Ariosto</v>
      </c>
      <c r="C101" s="23" t="s">
        <v>91</v>
      </c>
      <c r="D101" s="24">
        <f ca="1">IFERROR(__xludf.DUMMYFUNCTION("""COMPUTED_VALUE"""),45853)</f>
        <v>45853</v>
      </c>
      <c r="E101" s="23" t="str">
        <f t="shared" ca="1" si="307"/>
        <v>julho</v>
      </c>
      <c r="F101" s="63">
        <f ca="1">IFERROR(__xludf.DUMMYFUNCTION("""COMPUTED_VALUE"""),16)</f>
        <v>16</v>
      </c>
      <c r="G101" s="23">
        <f ca="1">IFERROR(__xludf.DUMMYFUNCTION("""COMPUTED_VALUE"""),600)</f>
        <v>600</v>
      </c>
      <c r="H101" s="47">
        <f t="shared" ca="1" si="100"/>
        <v>9.6</v>
      </c>
      <c r="I101" s="50">
        <f t="shared" ca="1" si="101"/>
        <v>300</v>
      </c>
      <c r="J101" s="64">
        <f ca="1">IFERROR(__xludf.DUMMYFUNCTION("""COMPUTED_VALUE"""),70.1)</f>
        <v>70.099999999999994</v>
      </c>
      <c r="K101" s="27" t="b">
        <v>0</v>
      </c>
      <c r="L101" s="28">
        <f t="shared" ca="1" si="3"/>
        <v>210.29999999999998</v>
      </c>
      <c r="M101" s="59" t="str">
        <f ca="1">IFERROR(__xludf.DUMMYFUNCTION("""COMPUTED_VALUE"""),"x")</f>
        <v>x</v>
      </c>
      <c r="N101" s="59" t="str">
        <f ca="1">IFERROR(__xludf.DUMMYFUNCTION("""COMPUTED_VALUE"""),"x")</f>
        <v>x</v>
      </c>
      <c r="O101" s="59" t="str">
        <f ca="1">IFERROR(__xludf.DUMMYFUNCTION("""COMPUTED_VALUE"""),"x")</f>
        <v>x</v>
      </c>
      <c r="P101" s="59" t="str">
        <f ca="1">IFERROR(__xludf.DUMMYFUNCTION("""COMPUTED_VALUE"""),"x")</f>
        <v>x</v>
      </c>
      <c r="Q101" s="59" t="str">
        <f ca="1">IFERROR(__xludf.DUMMYFUNCTION("""COMPUTED_VALUE"""),"x")</f>
        <v>x</v>
      </c>
      <c r="R101" s="59" t="str">
        <f ca="1">IFERROR(__xludf.DUMMYFUNCTION("""COMPUTED_VALUE"""),"x")</f>
        <v>x</v>
      </c>
      <c r="S101" s="59" t="str">
        <f ca="1">IFERROR(__xludf.DUMMYFUNCTION("""COMPUTED_VALUE"""),"x")</f>
        <v>x</v>
      </c>
      <c r="T101" s="59" t="str">
        <f ca="1">IFERROR(__xludf.DUMMYFUNCTION("""COMPUTED_VALUE"""),"x")</f>
        <v>x</v>
      </c>
      <c r="U101" s="59"/>
      <c r="V101" s="59"/>
      <c r="W101" s="23"/>
      <c r="X101" s="30"/>
      <c r="Y101" s="30"/>
      <c r="Z101" s="23" t="s">
        <v>91</v>
      </c>
      <c r="AA101" s="23" t="s">
        <v>91</v>
      </c>
      <c r="AB101" s="30">
        <f t="shared" ca="1" si="4"/>
        <v>8</v>
      </c>
      <c r="AC101" s="31">
        <f t="shared" ref="AC101:AQ101" ca="1" si="340">IF(M101="x",M$1000*1,"")*BY101</f>
        <v>1.2</v>
      </c>
      <c r="AD101" s="31">
        <f t="shared" ca="1" si="340"/>
        <v>1.1000000000000001</v>
      </c>
      <c r="AE101" s="31">
        <f t="shared" ca="1" si="340"/>
        <v>1</v>
      </c>
      <c r="AF101" s="31">
        <f t="shared" ca="1" si="340"/>
        <v>1.2</v>
      </c>
      <c r="AG101" s="31">
        <f t="shared" ca="1" si="340"/>
        <v>1</v>
      </c>
      <c r="AH101" s="31">
        <f t="shared" ca="1" si="340"/>
        <v>1</v>
      </c>
      <c r="AI101" s="31">
        <f t="shared" ca="1" si="340"/>
        <v>1.1000000000000001</v>
      </c>
      <c r="AJ101" s="31">
        <f t="shared" ca="1" si="340"/>
        <v>1</v>
      </c>
      <c r="AK101" s="31" t="e">
        <f t="shared" si="340"/>
        <v>#VALUE!</v>
      </c>
      <c r="AL101" s="31" t="e">
        <f t="shared" si="340"/>
        <v>#VALUE!</v>
      </c>
      <c r="AM101" s="31" t="e">
        <f t="shared" si="340"/>
        <v>#VALUE!</v>
      </c>
      <c r="AN101" s="31" t="e">
        <f t="shared" si="340"/>
        <v>#VALUE!</v>
      </c>
      <c r="AO101" s="31" t="e">
        <f t="shared" si="340"/>
        <v>#VALUE!</v>
      </c>
      <c r="AP101" s="31">
        <f t="shared" si="340"/>
        <v>0</v>
      </c>
      <c r="AQ101" s="31">
        <f t="shared" si="340"/>
        <v>0</v>
      </c>
      <c r="AR101" s="23" t="e">
        <f t="shared" ca="1" si="6"/>
        <v>#VALUE!</v>
      </c>
      <c r="AS101" s="65" t="str">
        <f t="shared" ca="1" si="7"/>
        <v/>
      </c>
      <c r="AT101" s="35">
        <f ca="1">IFERROR(__xludf.DUMMYFUNCTION("""COMPUTED_VALUE"""),9.71428571428571)</f>
        <v>9.71428571428571</v>
      </c>
      <c r="AU101" s="35">
        <f ca="1">IFERROR(__xludf.DUMMYFUNCTION("""COMPUTED_VALUE"""),10)</f>
        <v>10</v>
      </c>
      <c r="AV101" s="35">
        <f ca="1">IFERROR(__xludf.DUMMYFUNCTION("""COMPUTED_VALUE"""),8.14285714285714)</f>
        <v>8.1428571428571406</v>
      </c>
      <c r="AW101" s="35">
        <f ca="1">IFERROR(__xludf.DUMMYFUNCTION("""COMPUTED_VALUE"""),8.14285714285714)</f>
        <v>8.1428571428571406</v>
      </c>
      <c r="AX101" s="35">
        <f ca="1">IFERROR(__xludf.DUMMYFUNCTION("""COMPUTED_VALUE"""),8.71428571428571)</f>
        <v>8.71428571428571</v>
      </c>
      <c r="AY101" s="35">
        <f ca="1">IFERROR(__xludf.DUMMYFUNCTION("""COMPUTED_VALUE"""),9.71428571428571)</f>
        <v>9.71428571428571</v>
      </c>
      <c r="AZ101" s="35">
        <f ca="1">IFERROR(__xludf.DUMMYFUNCTION("""COMPUTED_VALUE"""),8.14285714285714)</f>
        <v>8.1428571428571406</v>
      </c>
      <c r="BA101" s="35">
        <f ca="1">IFERROR(__xludf.DUMMYFUNCTION("""COMPUTED_VALUE"""),8.28571428571428)</f>
        <v>8.2857142857142794</v>
      </c>
      <c r="BB101" s="35" t="str">
        <f ca="1">IFERROR(__xludf.DUMMYFUNCTION("""COMPUTED_VALUE"""),"")</f>
        <v/>
      </c>
      <c r="BC101" s="35" t="str">
        <f ca="1">IFERROR(__xludf.DUMMYFUNCTION("""COMPUTED_VALUE"""),"")</f>
        <v/>
      </c>
      <c r="BD101" s="35" t="str">
        <f ca="1">IFERROR(__xludf.DUMMYFUNCTION("""COMPUTED_VALUE"""),"")</f>
        <v/>
      </c>
      <c r="BE101" s="35"/>
      <c r="BF101" s="43" t="str">
        <f ca="1">IFERROR(__xludf.DUMMYFUNCTION("""COMPUTED_VALUE"""),"")</f>
        <v/>
      </c>
      <c r="BG101" s="35">
        <f ca="1">IFERROR(__xludf.DUMMYFUNCTION("""COMPUTED_VALUE"""),10)</f>
        <v>10</v>
      </c>
      <c r="BH101" s="35">
        <f ca="1">IFERROR(__xludf.DUMMYFUNCTION("""COMPUTED_VALUE"""),8.375)</f>
        <v>8.375</v>
      </c>
      <c r="BI101" s="53" t="e">
        <f t="shared" ca="1" si="143"/>
        <v>#VALUE!</v>
      </c>
      <c r="BJ101" s="50" t="e">
        <f t="shared" ref="BJ101:BW101" ca="1" si="341">IF(AD101=0,"",AD101*$AS101*(AU101/10))</f>
        <v>#VALUE!</v>
      </c>
      <c r="BK101" s="50" t="e">
        <f t="shared" ca="1" si="341"/>
        <v>#VALUE!</v>
      </c>
      <c r="BL101" s="50" t="e">
        <f t="shared" ca="1" si="341"/>
        <v>#VALUE!</v>
      </c>
      <c r="BM101" s="50" t="e">
        <f t="shared" ca="1" si="341"/>
        <v>#VALUE!</v>
      </c>
      <c r="BN101" s="50" t="e">
        <f t="shared" ca="1" si="341"/>
        <v>#VALUE!</v>
      </c>
      <c r="BO101" s="50" t="e">
        <f t="shared" ca="1" si="341"/>
        <v>#VALUE!</v>
      </c>
      <c r="BP101" s="50" t="e">
        <f t="shared" ca="1" si="341"/>
        <v>#VALUE!</v>
      </c>
      <c r="BQ101" s="37" t="e">
        <f t="shared" si="341"/>
        <v>#VALUE!</v>
      </c>
      <c r="BR101" s="37" t="e">
        <f t="shared" si="341"/>
        <v>#VALUE!</v>
      </c>
      <c r="BS101" s="37" t="e">
        <f t="shared" si="341"/>
        <v>#VALUE!</v>
      </c>
      <c r="BT101" s="37" t="e">
        <f t="shared" si="341"/>
        <v>#VALUE!</v>
      </c>
      <c r="BU101" s="37" t="e">
        <f t="shared" si="341"/>
        <v>#VALUE!</v>
      </c>
      <c r="BV101" s="37" t="str">
        <f t="shared" si="341"/>
        <v/>
      </c>
      <c r="BW101" s="37" t="str">
        <f t="shared" si="341"/>
        <v/>
      </c>
      <c r="BX101" s="38" t="e">
        <f t="shared" ca="1" si="9"/>
        <v>#VALUE!</v>
      </c>
      <c r="BY101" s="40" t="str">
        <f t="shared" ref="BY101:CH101" ca="1" si="342">IF(M101="x","1","")</f>
        <v>1</v>
      </c>
      <c r="BZ101" s="40" t="str">
        <f t="shared" ca="1" si="342"/>
        <v>1</v>
      </c>
      <c r="CA101" s="40" t="str">
        <f t="shared" ca="1" si="342"/>
        <v>1</v>
      </c>
      <c r="CB101" s="40" t="str">
        <f t="shared" ca="1" si="342"/>
        <v>1</v>
      </c>
      <c r="CC101" s="40" t="str">
        <f t="shared" ca="1" si="342"/>
        <v>1</v>
      </c>
      <c r="CD101" s="40" t="str">
        <f t="shared" ca="1" si="342"/>
        <v>1</v>
      </c>
      <c r="CE101" s="40" t="str">
        <f t="shared" ca="1" si="342"/>
        <v>1</v>
      </c>
      <c r="CF101" s="40" t="str">
        <f t="shared" ca="1" si="342"/>
        <v>1</v>
      </c>
      <c r="CG101" s="40" t="str">
        <f t="shared" si="342"/>
        <v/>
      </c>
      <c r="CH101" s="40" t="str">
        <f t="shared" si="342"/>
        <v/>
      </c>
      <c r="CI101" s="40"/>
      <c r="CJ101" s="40"/>
      <c r="CK101" s="40"/>
      <c r="CL101" s="40"/>
      <c r="CM101" s="40"/>
    </row>
    <row r="102" spans="1:91" ht="17.25" customHeight="1" x14ac:dyDescent="0.2">
      <c r="A102" s="66" t="str">
        <f ca="1">IFERROR(__xludf.DUMMYFUNCTION("""COMPUTED_VALUE"""),"P920")</f>
        <v>P920</v>
      </c>
      <c r="B102" s="23" t="str">
        <f ca="1">IFERROR(__xludf.DUMMYFUNCTION("""COMPUTED_VALUE"""),"Aurineide (Recanto Rural)")</f>
        <v>Aurineide (Recanto Rural)</v>
      </c>
      <c r="C102" s="23" t="s">
        <v>91</v>
      </c>
      <c r="D102" s="24">
        <f ca="1">IFERROR(__xludf.DUMMYFUNCTION("""COMPUTED_VALUE"""),45855)</f>
        <v>45855</v>
      </c>
      <c r="E102" s="23" t="str">
        <f t="shared" ca="1" si="307"/>
        <v>julho</v>
      </c>
      <c r="F102" s="63">
        <f ca="1">IFERROR(__xludf.DUMMYFUNCTION("""COMPUTED_VALUE"""),30)</f>
        <v>30</v>
      </c>
      <c r="G102" s="23">
        <f ca="1">IFERROR(__xludf.DUMMYFUNCTION("""COMPUTED_VALUE"""),600)</f>
        <v>600</v>
      </c>
      <c r="H102" s="47">
        <f t="shared" ca="1" si="100"/>
        <v>18</v>
      </c>
      <c r="I102" s="50">
        <f t="shared" ca="1" si="101"/>
        <v>500</v>
      </c>
      <c r="J102" s="64">
        <f ca="1">IFERROR(__xludf.DUMMYFUNCTION("""COMPUTED_VALUE"""),97)</f>
        <v>97</v>
      </c>
      <c r="K102" s="27" t="b">
        <v>0</v>
      </c>
      <c r="L102" s="28">
        <f t="shared" ca="1" si="3"/>
        <v>485</v>
      </c>
      <c r="M102" s="59" t="str">
        <f ca="1">IFERROR(__xludf.DUMMYFUNCTION("""COMPUTED_VALUE"""),"x")</f>
        <v>x</v>
      </c>
      <c r="N102" s="59" t="str">
        <f ca="1">IFERROR(__xludf.DUMMYFUNCTION("""COMPUTED_VALUE"""),"x")</f>
        <v>x</v>
      </c>
      <c r="O102" s="59"/>
      <c r="P102" s="59"/>
      <c r="Q102" s="59" t="str">
        <f ca="1">IFERROR(__xludf.DUMMYFUNCTION("""COMPUTED_VALUE"""),"x")</f>
        <v>x</v>
      </c>
      <c r="R102" s="59" t="str">
        <f ca="1">IFERROR(__xludf.DUMMYFUNCTION("""COMPUTED_VALUE"""),"x")</f>
        <v>x</v>
      </c>
      <c r="S102" s="59"/>
      <c r="T102" s="59"/>
      <c r="U102" s="59"/>
      <c r="V102" s="59"/>
      <c r="W102" s="23"/>
      <c r="X102" s="30"/>
      <c r="Y102" s="30"/>
      <c r="Z102" s="23" t="s">
        <v>91</v>
      </c>
      <c r="AA102" s="23" t="s">
        <v>91</v>
      </c>
      <c r="AB102" s="30">
        <f t="shared" ca="1" si="4"/>
        <v>4</v>
      </c>
      <c r="AC102" s="31">
        <f t="shared" ref="AC102:AQ102" ca="1" si="343">IF(M102="x",M$1000*1,"")*BY102</f>
        <v>1.2</v>
      </c>
      <c r="AD102" s="31">
        <f t="shared" ca="1" si="343"/>
        <v>1.1000000000000001</v>
      </c>
      <c r="AE102" s="31" t="e">
        <f t="shared" si="343"/>
        <v>#VALUE!</v>
      </c>
      <c r="AF102" s="31" t="e">
        <f t="shared" si="343"/>
        <v>#VALUE!</v>
      </c>
      <c r="AG102" s="31">
        <f t="shared" ca="1" si="343"/>
        <v>1</v>
      </c>
      <c r="AH102" s="31">
        <f t="shared" ca="1" si="343"/>
        <v>1</v>
      </c>
      <c r="AI102" s="31" t="e">
        <f t="shared" si="343"/>
        <v>#VALUE!</v>
      </c>
      <c r="AJ102" s="31" t="e">
        <f t="shared" si="343"/>
        <v>#VALUE!</v>
      </c>
      <c r="AK102" s="31" t="e">
        <f t="shared" si="343"/>
        <v>#VALUE!</v>
      </c>
      <c r="AL102" s="31" t="e">
        <f t="shared" si="343"/>
        <v>#VALUE!</v>
      </c>
      <c r="AM102" s="31" t="e">
        <f t="shared" si="343"/>
        <v>#VALUE!</v>
      </c>
      <c r="AN102" s="31" t="e">
        <f t="shared" si="343"/>
        <v>#VALUE!</v>
      </c>
      <c r="AO102" s="31" t="e">
        <f t="shared" si="343"/>
        <v>#VALUE!</v>
      </c>
      <c r="AP102" s="31">
        <f t="shared" si="343"/>
        <v>0</v>
      </c>
      <c r="AQ102" s="31">
        <f t="shared" si="343"/>
        <v>0</v>
      </c>
      <c r="AR102" s="23" t="e">
        <f t="shared" ca="1" si="6"/>
        <v>#VALUE!</v>
      </c>
      <c r="AS102" s="65" t="str">
        <f t="shared" ca="1" si="7"/>
        <v/>
      </c>
      <c r="AT102" s="35">
        <f ca="1">IFERROR(__xludf.DUMMYFUNCTION("""COMPUTED_VALUE"""),10)</f>
        <v>10</v>
      </c>
      <c r="AU102" s="35">
        <f ca="1">IFERROR(__xludf.DUMMYFUNCTION("""COMPUTED_VALUE"""),10)</f>
        <v>10</v>
      </c>
      <c r="AV102" s="35" t="str">
        <f ca="1">IFERROR(__xludf.DUMMYFUNCTION("""COMPUTED_VALUE"""),"")</f>
        <v/>
      </c>
      <c r="AW102" s="35" t="str">
        <f ca="1">IFERROR(__xludf.DUMMYFUNCTION("""COMPUTED_VALUE"""),"")</f>
        <v/>
      </c>
      <c r="AX102" s="35">
        <f ca="1">IFERROR(__xludf.DUMMYFUNCTION("""COMPUTED_VALUE"""),10)</f>
        <v>10</v>
      </c>
      <c r="AY102" s="35">
        <f ca="1">IFERROR(__xludf.DUMMYFUNCTION("""COMPUTED_VALUE"""),10)</f>
        <v>10</v>
      </c>
      <c r="AZ102" s="35" t="str">
        <f ca="1">IFERROR(__xludf.DUMMYFUNCTION("""COMPUTED_VALUE"""),"")</f>
        <v/>
      </c>
      <c r="BA102" s="35" t="str">
        <f ca="1">IFERROR(__xludf.DUMMYFUNCTION("""COMPUTED_VALUE"""),"")</f>
        <v/>
      </c>
      <c r="BB102" s="35" t="str">
        <f ca="1">IFERROR(__xludf.DUMMYFUNCTION("""COMPUTED_VALUE"""),"")</f>
        <v/>
      </c>
      <c r="BC102" s="35" t="str">
        <f ca="1">IFERROR(__xludf.DUMMYFUNCTION("""COMPUTED_VALUE"""),"")</f>
        <v/>
      </c>
      <c r="BD102" s="35" t="str">
        <f ca="1">IFERROR(__xludf.DUMMYFUNCTION("""COMPUTED_VALUE"""),"")</f>
        <v/>
      </c>
      <c r="BE102" s="35"/>
      <c r="BF102" s="43" t="str">
        <f ca="1">IFERROR(__xludf.DUMMYFUNCTION("""COMPUTED_VALUE"""),"")</f>
        <v/>
      </c>
      <c r="BG102" s="35">
        <f ca="1">IFERROR(__xludf.DUMMYFUNCTION("""COMPUTED_VALUE"""),9.5)</f>
        <v>9.5</v>
      </c>
      <c r="BH102" s="35">
        <f ca="1">IFERROR(__xludf.DUMMYFUNCTION("""COMPUTED_VALUE"""),10)</f>
        <v>10</v>
      </c>
      <c r="BI102" s="53" t="e">
        <f t="shared" ca="1" si="143"/>
        <v>#VALUE!</v>
      </c>
      <c r="BJ102" s="50" t="e">
        <f t="shared" ref="BJ102:BW102" ca="1" si="344">IF(AD102=0,"",AD102*$AS102*(AU102/10))</f>
        <v>#VALUE!</v>
      </c>
      <c r="BK102" s="50" t="e">
        <f t="shared" si="344"/>
        <v>#VALUE!</v>
      </c>
      <c r="BL102" s="50" t="e">
        <f t="shared" si="344"/>
        <v>#VALUE!</v>
      </c>
      <c r="BM102" s="50" t="e">
        <f t="shared" ca="1" si="344"/>
        <v>#VALUE!</v>
      </c>
      <c r="BN102" s="50" t="e">
        <f t="shared" ca="1" si="344"/>
        <v>#VALUE!</v>
      </c>
      <c r="BO102" s="50" t="e">
        <f t="shared" si="344"/>
        <v>#VALUE!</v>
      </c>
      <c r="BP102" s="50" t="e">
        <f t="shared" si="344"/>
        <v>#VALUE!</v>
      </c>
      <c r="BQ102" s="37" t="e">
        <f t="shared" si="344"/>
        <v>#VALUE!</v>
      </c>
      <c r="BR102" s="37" t="e">
        <f t="shared" si="344"/>
        <v>#VALUE!</v>
      </c>
      <c r="BS102" s="37" t="e">
        <f t="shared" si="344"/>
        <v>#VALUE!</v>
      </c>
      <c r="BT102" s="37" t="e">
        <f t="shared" si="344"/>
        <v>#VALUE!</v>
      </c>
      <c r="BU102" s="37" t="e">
        <f t="shared" si="344"/>
        <v>#VALUE!</v>
      </c>
      <c r="BV102" s="37" t="str">
        <f t="shared" si="344"/>
        <v/>
      </c>
      <c r="BW102" s="37" t="str">
        <f t="shared" si="344"/>
        <v/>
      </c>
      <c r="BX102" s="38" t="e">
        <f t="shared" ca="1" si="9"/>
        <v>#VALUE!</v>
      </c>
      <c r="BY102" s="40" t="str">
        <f t="shared" ref="BY102:CH102" ca="1" si="345">IF(M102="x","1","")</f>
        <v>1</v>
      </c>
      <c r="BZ102" s="40" t="str">
        <f t="shared" ca="1" si="345"/>
        <v>1</v>
      </c>
      <c r="CA102" s="40" t="str">
        <f t="shared" si="345"/>
        <v/>
      </c>
      <c r="CB102" s="40" t="str">
        <f t="shared" si="345"/>
        <v/>
      </c>
      <c r="CC102" s="40" t="str">
        <f t="shared" ca="1" si="345"/>
        <v>1</v>
      </c>
      <c r="CD102" s="40" t="str">
        <f t="shared" ca="1" si="345"/>
        <v>1</v>
      </c>
      <c r="CE102" s="40" t="str">
        <f t="shared" si="345"/>
        <v/>
      </c>
      <c r="CF102" s="40" t="str">
        <f t="shared" si="345"/>
        <v/>
      </c>
      <c r="CG102" s="40" t="str">
        <f t="shared" si="345"/>
        <v/>
      </c>
      <c r="CH102" s="40" t="str">
        <f t="shared" si="345"/>
        <v/>
      </c>
      <c r="CI102" s="40"/>
      <c r="CJ102" s="40"/>
      <c r="CK102" s="40"/>
      <c r="CL102" s="40"/>
      <c r="CM102" s="40"/>
    </row>
    <row r="103" spans="1:91" ht="17.25" customHeight="1" x14ac:dyDescent="0.2">
      <c r="A103" s="66" t="str">
        <f ca="1">IFERROR(__xludf.DUMMYFUNCTION("""COMPUTED_VALUE"""),"P876")</f>
        <v>P876</v>
      </c>
      <c r="B103" s="23" t="str">
        <f ca="1">IFERROR(__xludf.DUMMYFUNCTION("""COMPUTED_VALUE"""),"Everaldo (Ampliação P70)")</f>
        <v>Everaldo (Ampliação P70)</v>
      </c>
      <c r="C103" s="23" t="s">
        <v>91</v>
      </c>
      <c r="D103" s="24">
        <f ca="1">IFERROR(__xludf.DUMMYFUNCTION("""COMPUTED_VALUE"""),45856)</f>
        <v>45856</v>
      </c>
      <c r="E103" s="23" t="str">
        <f t="shared" ca="1" si="307"/>
        <v>julho</v>
      </c>
      <c r="F103" s="63">
        <f ca="1">IFERROR(__xludf.DUMMYFUNCTION("""COMPUTED_VALUE"""),12)</f>
        <v>12</v>
      </c>
      <c r="G103" s="23">
        <f ca="1">IFERROR(__xludf.DUMMYFUNCTION("""COMPUTED_VALUE"""),600)</f>
        <v>600</v>
      </c>
      <c r="H103" s="47">
        <f t="shared" ca="1" si="100"/>
        <v>7.2</v>
      </c>
      <c r="I103" s="50">
        <f t="shared" ca="1" si="101"/>
        <v>300</v>
      </c>
      <c r="J103" s="64">
        <f ca="1">IFERROR(__xludf.DUMMYFUNCTION("""COMPUTED_VALUE"""),96.6666666666666)</f>
        <v>96.6666666666666</v>
      </c>
      <c r="K103" s="27" t="b">
        <v>0</v>
      </c>
      <c r="L103" s="28">
        <f t="shared" ca="1" si="3"/>
        <v>289.99999999999983</v>
      </c>
      <c r="M103" s="59" t="str">
        <f ca="1">IFERROR(__xludf.DUMMYFUNCTION("""COMPUTED_VALUE"""),"x")</f>
        <v>x</v>
      </c>
      <c r="N103" s="59" t="str">
        <f ca="1">IFERROR(__xludf.DUMMYFUNCTION("""COMPUTED_VALUE"""),"x")</f>
        <v>x</v>
      </c>
      <c r="O103" s="59"/>
      <c r="P103" s="59"/>
      <c r="Q103" s="59" t="str">
        <f ca="1">IFERROR(__xludf.DUMMYFUNCTION("""COMPUTED_VALUE"""),"x")</f>
        <v>x</v>
      </c>
      <c r="R103" s="59" t="str">
        <f ca="1">IFERROR(__xludf.DUMMYFUNCTION("""COMPUTED_VALUE"""),"x")</f>
        <v>x</v>
      </c>
      <c r="S103" s="59"/>
      <c r="T103" s="59"/>
      <c r="U103" s="59"/>
      <c r="V103" s="59"/>
      <c r="W103" s="23"/>
      <c r="X103" s="30"/>
      <c r="Y103" s="30"/>
      <c r="Z103" s="23" t="s">
        <v>91</v>
      </c>
      <c r="AA103" s="23" t="s">
        <v>91</v>
      </c>
      <c r="AB103" s="30">
        <f t="shared" ca="1" si="4"/>
        <v>4</v>
      </c>
      <c r="AC103" s="31">
        <f t="shared" ref="AC103:AQ103" ca="1" si="346">IF(M103="x",M$1000*1,"")*BY103</f>
        <v>1.2</v>
      </c>
      <c r="AD103" s="31">
        <f t="shared" ca="1" si="346"/>
        <v>1.1000000000000001</v>
      </c>
      <c r="AE103" s="31" t="e">
        <f t="shared" si="346"/>
        <v>#VALUE!</v>
      </c>
      <c r="AF103" s="31" t="e">
        <f t="shared" si="346"/>
        <v>#VALUE!</v>
      </c>
      <c r="AG103" s="31">
        <f t="shared" ca="1" si="346"/>
        <v>1</v>
      </c>
      <c r="AH103" s="31">
        <f t="shared" ca="1" si="346"/>
        <v>1</v>
      </c>
      <c r="AI103" s="31" t="e">
        <f t="shared" si="346"/>
        <v>#VALUE!</v>
      </c>
      <c r="AJ103" s="31" t="e">
        <f t="shared" si="346"/>
        <v>#VALUE!</v>
      </c>
      <c r="AK103" s="31" t="e">
        <f t="shared" si="346"/>
        <v>#VALUE!</v>
      </c>
      <c r="AL103" s="31" t="e">
        <f t="shared" si="346"/>
        <v>#VALUE!</v>
      </c>
      <c r="AM103" s="31" t="e">
        <f t="shared" si="346"/>
        <v>#VALUE!</v>
      </c>
      <c r="AN103" s="31" t="e">
        <f t="shared" si="346"/>
        <v>#VALUE!</v>
      </c>
      <c r="AO103" s="31" t="e">
        <f t="shared" si="346"/>
        <v>#VALUE!</v>
      </c>
      <c r="AP103" s="31">
        <f t="shared" si="346"/>
        <v>0</v>
      </c>
      <c r="AQ103" s="31">
        <f t="shared" si="346"/>
        <v>0</v>
      </c>
      <c r="AR103" s="23" t="e">
        <f t="shared" ca="1" si="6"/>
        <v>#VALUE!</v>
      </c>
      <c r="AS103" s="65" t="str">
        <f t="shared" ca="1" si="7"/>
        <v/>
      </c>
      <c r="AT103" s="35">
        <f ca="1">IFERROR(__xludf.DUMMYFUNCTION("""COMPUTED_VALUE"""),10)</f>
        <v>10</v>
      </c>
      <c r="AU103" s="35">
        <f ca="1">IFERROR(__xludf.DUMMYFUNCTION("""COMPUTED_VALUE"""),10)</f>
        <v>10</v>
      </c>
      <c r="AV103" s="35" t="str">
        <f ca="1">IFERROR(__xludf.DUMMYFUNCTION("""COMPUTED_VALUE"""),"")</f>
        <v/>
      </c>
      <c r="AW103" s="35" t="str">
        <f ca="1">IFERROR(__xludf.DUMMYFUNCTION("""COMPUTED_VALUE"""),"")</f>
        <v/>
      </c>
      <c r="AX103" s="35">
        <f ca="1">IFERROR(__xludf.DUMMYFUNCTION("""COMPUTED_VALUE"""),10)</f>
        <v>10</v>
      </c>
      <c r="AY103" s="35">
        <f ca="1">IFERROR(__xludf.DUMMYFUNCTION("""COMPUTED_VALUE"""),10)</f>
        <v>10</v>
      </c>
      <c r="AZ103" s="35" t="str">
        <f ca="1">IFERROR(__xludf.DUMMYFUNCTION("""COMPUTED_VALUE"""),"")</f>
        <v/>
      </c>
      <c r="BA103" s="35" t="str">
        <f ca="1">IFERROR(__xludf.DUMMYFUNCTION("""COMPUTED_VALUE"""),"")</f>
        <v/>
      </c>
      <c r="BB103" s="35" t="str">
        <f ca="1">IFERROR(__xludf.DUMMYFUNCTION("""COMPUTED_VALUE"""),"")</f>
        <v/>
      </c>
      <c r="BC103" s="35" t="str">
        <f ca="1">IFERROR(__xludf.DUMMYFUNCTION("""COMPUTED_VALUE"""),"")</f>
        <v/>
      </c>
      <c r="BD103" s="35" t="str">
        <f ca="1">IFERROR(__xludf.DUMMYFUNCTION("""COMPUTED_VALUE"""),"")</f>
        <v/>
      </c>
      <c r="BE103" s="35"/>
      <c r="BF103" s="43" t="str">
        <f ca="1">IFERROR(__xludf.DUMMYFUNCTION("""COMPUTED_VALUE"""),"")</f>
        <v/>
      </c>
      <c r="BG103" s="35">
        <f ca="1">IFERROR(__xludf.DUMMYFUNCTION("""COMPUTED_VALUE"""),9.75)</f>
        <v>9.75</v>
      </c>
      <c r="BH103" s="35">
        <f ca="1">IFERROR(__xludf.DUMMYFUNCTION("""COMPUTED_VALUE"""),9.75)</f>
        <v>9.75</v>
      </c>
      <c r="BI103" s="53" t="e">
        <f t="shared" ca="1" si="143"/>
        <v>#VALUE!</v>
      </c>
      <c r="BJ103" s="50" t="e">
        <f t="shared" ref="BJ103:BW103" ca="1" si="347">IF(AD103=0,"",AD103*$AS103*(AU103/10))</f>
        <v>#VALUE!</v>
      </c>
      <c r="BK103" s="50" t="e">
        <f t="shared" si="347"/>
        <v>#VALUE!</v>
      </c>
      <c r="BL103" s="50" t="e">
        <f t="shared" si="347"/>
        <v>#VALUE!</v>
      </c>
      <c r="BM103" s="50" t="e">
        <f t="shared" ca="1" si="347"/>
        <v>#VALUE!</v>
      </c>
      <c r="BN103" s="50" t="e">
        <f t="shared" ca="1" si="347"/>
        <v>#VALUE!</v>
      </c>
      <c r="BO103" s="50" t="e">
        <f t="shared" si="347"/>
        <v>#VALUE!</v>
      </c>
      <c r="BP103" s="50" t="e">
        <f t="shared" si="347"/>
        <v>#VALUE!</v>
      </c>
      <c r="BQ103" s="37" t="e">
        <f t="shared" si="347"/>
        <v>#VALUE!</v>
      </c>
      <c r="BR103" s="37" t="e">
        <f t="shared" si="347"/>
        <v>#VALUE!</v>
      </c>
      <c r="BS103" s="37" t="e">
        <f t="shared" si="347"/>
        <v>#VALUE!</v>
      </c>
      <c r="BT103" s="37" t="e">
        <f t="shared" si="347"/>
        <v>#VALUE!</v>
      </c>
      <c r="BU103" s="37" t="e">
        <f t="shared" si="347"/>
        <v>#VALUE!</v>
      </c>
      <c r="BV103" s="37" t="str">
        <f t="shared" si="347"/>
        <v/>
      </c>
      <c r="BW103" s="37" t="str">
        <f t="shared" si="347"/>
        <v/>
      </c>
      <c r="BX103" s="38" t="e">
        <f t="shared" ca="1" si="9"/>
        <v>#VALUE!</v>
      </c>
      <c r="BY103" s="40" t="str">
        <f t="shared" ref="BY103:BZ103" ca="1" si="348">IF(M103="x","1","")</f>
        <v>1</v>
      </c>
      <c r="BZ103" s="40" t="str">
        <f t="shared" ca="1" si="348"/>
        <v>1</v>
      </c>
      <c r="CA103" s="40">
        <v>0.5</v>
      </c>
      <c r="CB103" s="40">
        <v>0.5</v>
      </c>
      <c r="CC103" s="40" t="str">
        <f t="shared" ref="CC103:CD103" ca="1" si="349">IF(Q103="x","1","")</f>
        <v>1</v>
      </c>
      <c r="CD103" s="40" t="str">
        <f t="shared" ca="1" si="349"/>
        <v>1</v>
      </c>
      <c r="CE103" s="40">
        <v>0.5</v>
      </c>
      <c r="CF103" s="40">
        <v>0.5</v>
      </c>
      <c r="CG103" s="40" t="str">
        <f t="shared" ref="CG103:CH103" si="350">IF(U103="x","1","")</f>
        <v/>
      </c>
      <c r="CH103" s="40" t="str">
        <f t="shared" si="350"/>
        <v/>
      </c>
      <c r="CI103" s="40"/>
      <c r="CJ103" s="40"/>
      <c r="CK103" s="40"/>
      <c r="CL103" s="40"/>
      <c r="CM103" s="40"/>
    </row>
    <row r="104" spans="1:91" ht="17.25" customHeight="1" x14ac:dyDescent="0.2">
      <c r="A104" s="66" t="str">
        <f ca="1">IFERROR(__xludf.DUMMYFUNCTION("""COMPUTED_VALUE"""),"P875")</f>
        <v>P875</v>
      </c>
      <c r="B104" s="23" t="str">
        <f ca="1">IFERROR(__xludf.DUMMYFUNCTION("""COMPUTED_VALUE"""),"Eliane (Ampliação)")</f>
        <v>Eliane (Ampliação)</v>
      </c>
      <c r="C104" s="23" t="s">
        <v>91</v>
      </c>
      <c r="D104" s="24">
        <f ca="1">IFERROR(__xludf.DUMMYFUNCTION("""COMPUTED_VALUE"""),45860)</f>
        <v>45860</v>
      </c>
      <c r="E104" s="23" t="str">
        <f t="shared" ca="1" si="307"/>
        <v>julho</v>
      </c>
      <c r="F104" s="63">
        <f ca="1">IFERROR(__xludf.DUMMYFUNCTION("""COMPUTED_VALUE"""),11)</f>
        <v>11</v>
      </c>
      <c r="G104" s="23">
        <f ca="1">IFERROR(__xludf.DUMMYFUNCTION("""COMPUTED_VALUE"""),600)</f>
        <v>600</v>
      </c>
      <c r="H104" s="47">
        <f t="shared" ca="1" si="100"/>
        <v>6.6</v>
      </c>
      <c r="I104" s="50">
        <f t="shared" ca="1" si="101"/>
        <v>300</v>
      </c>
      <c r="J104" s="64">
        <f ca="1">IFERROR(__xludf.DUMMYFUNCTION("""COMPUTED_VALUE"""),89.5833333333333)</f>
        <v>89.5833333333333</v>
      </c>
      <c r="K104" s="27" t="b">
        <v>0</v>
      </c>
      <c r="L104" s="28">
        <f t="shared" ca="1" si="3"/>
        <v>268.74999999999989</v>
      </c>
      <c r="M104" s="59" t="str">
        <f ca="1">IFERROR(__xludf.DUMMYFUNCTION("""COMPUTED_VALUE"""),"x")</f>
        <v>x</v>
      </c>
      <c r="N104" s="59" t="str">
        <f ca="1">IFERROR(__xludf.DUMMYFUNCTION("""COMPUTED_VALUE"""),"x")</f>
        <v>x</v>
      </c>
      <c r="O104" s="59"/>
      <c r="P104" s="59"/>
      <c r="Q104" s="59" t="str">
        <f ca="1">IFERROR(__xludf.DUMMYFUNCTION("""COMPUTED_VALUE"""),"x")</f>
        <v>x</v>
      </c>
      <c r="R104" s="59" t="str">
        <f ca="1">IFERROR(__xludf.DUMMYFUNCTION("""COMPUTED_VALUE"""),"x")</f>
        <v>x</v>
      </c>
      <c r="S104" s="59"/>
      <c r="T104" s="59"/>
      <c r="U104" s="59"/>
      <c r="V104" s="59"/>
      <c r="W104" s="23"/>
      <c r="X104" s="30"/>
      <c r="Y104" s="30"/>
      <c r="Z104" s="23" t="s">
        <v>91</v>
      </c>
      <c r="AA104" s="23" t="s">
        <v>91</v>
      </c>
      <c r="AB104" s="30">
        <f t="shared" ca="1" si="4"/>
        <v>4</v>
      </c>
      <c r="AC104" s="31">
        <f t="shared" ref="AC104:AQ104" ca="1" si="351">IF(M104="x",M$1000*1,"")*BY104</f>
        <v>1.2</v>
      </c>
      <c r="AD104" s="31">
        <f t="shared" ca="1" si="351"/>
        <v>1.1000000000000001</v>
      </c>
      <c r="AE104" s="31" t="e">
        <f t="shared" si="351"/>
        <v>#VALUE!</v>
      </c>
      <c r="AF104" s="31" t="e">
        <f t="shared" si="351"/>
        <v>#VALUE!</v>
      </c>
      <c r="AG104" s="31">
        <f t="shared" ca="1" si="351"/>
        <v>1</v>
      </c>
      <c r="AH104" s="31">
        <f t="shared" ca="1" si="351"/>
        <v>1</v>
      </c>
      <c r="AI104" s="31" t="e">
        <f t="shared" si="351"/>
        <v>#VALUE!</v>
      </c>
      <c r="AJ104" s="31" t="e">
        <f t="shared" si="351"/>
        <v>#VALUE!</v>
      </c>
      <c r="AK104" s="31" t="e">
        <f t="shared" si="351"/>
        <v>#VALUE!</v>
      </c>
      <c r="AL104" s="31" t="e">
        <f t="shared" si="351"/>
        <v>#VALUE!</v>
      </c>
      <c r="AM104" s="31" t="e">
        <f t="shared" si="351"/>
        <v>#VALUE!</v>
      </c>
      <c r="AN104" s="31" t="e">
        <f t="shared" si="351"/>
        <v>#VALUE!</v>
      </c>
      <c r="AO104" s="31" t="e">
        <f t="shared" si="351"/>
        <v>#VALUE!</v>
      </c>
      <c r="AP104" s="31">
        <f t="shared" si="351"/>
        <v>0</v>
      </c>
      <c r="AQ104" s="31">
        <f t="shared" si="351"/>
        <v>0</v>
      </c>
      <c r="AR104" s="23" t="e">
        <f t="shared" ca="1" si="6"/>
        <v>#VALUE!</v>
      </c>
      <c r="AS104" s="65" t="str">
        <f t="shared" ca="1" si="7"/>
        <v/>
      </c>
      <c r="AT104" s="35">
        <f ca="1">IFERROR(__xludf.DUMMYFUNCTION("""COMPUTED_VALUE"""),10)</f>
        <v>10</v>
      </c>
      <c r="AU104" s="35">
        <f ca="1">IFERROR(__xludf.DUMMYFUNCTION("""COMPUTED_VALUE"""),10)</f>
        <v>10</v>
      </c>
      <c r="AV104" s="35" t="str">
        <f ca="1">IFERROR(__xludf.DUMMYFUNCTION("""COMPUTED_VALUE"""),"")</f>
        <v/>
      </c>
      <c r="AW104" s="35" t="str">
        <f ca="1">IFERROR(__xludf.DUMMYFUNCTION("""COMPUTED_VALUE"""),"")</f>
        <v/>
      </c>
      <c r="AX104" s="35">
        <f ca="1">IFERROR(__xludf.DUMMYFUNCTION("""COMPUTED_VALUE"""),10)</f>
        <v>10</v>
      </c>
      <c r="AY104" s="35">
        <f ca="1">IFERROR(__xludf.DUMMYFUNCTION("""COMPUTED_VALUE"""),10)</f>
        <v>10</v>
      </c>
      <c r="AZ104" s="35" t="str">
        <f ca="1">IFERROR(__xludf.DUMMYFUNCTION("""COMPUTED_VALUE"""),"")</f>
        <v/>
      </c>
      <c r="BA104" s="35" t="str">
        <f ca="1">IFERROR(__xludf.DUMMYFUNCTION("""COMPUTED_VALUE"""),"")</f>
        <v/>
      </c>
      <c r="BB104" s="35" t="str">
        <f ca="1">IFERROR(__xludf.DUMMYFUNCTION("""COMPUTED_VALUE"""),"")</f>
        <v/>
      </c>
      <c r="BC104" s="35" t="str">
        <f ca="1">IFERROR(__xludf.DUMMYFUNCTION("""COMPUTED_VALUE"""),"")</f>
        <v/>
      </c>
      <c r="BD104" s="35" t="str">
        <f ca="1">IFERROR(__xludf.DUMMYFUNCTION("""COMPUTED_VALUE"""),"")</f>
        <v/>
      </c>
      <c r="BE104" s="35"/>
      <c r="BF104" s="43" t="str">
        <f ca="1">IFERROR(__xludf.DUMMYFUNCTION("""COMPUTED_VALUE"""),"")</f>
        <v/>
      </c>
      <c r="BG104" s="35">
        <f ca="1">IFERROR(__xludf.DUMMYFUNCTION("""COMPUTED_VALUE"""),9.75)</f>
        <v>9.75</v>
      </c>
      <c r="BH104" s="35">
        <f ca="1">IFERROR(__xludf.DUMMYFUNCTION("""COMPUTED_VALUE"""),9.75)</f>
        <v>9.75</v>
      </c>
      <c r="BI104" s="53" t="e">
        <f t="shared" ca="1" si="143"/>
        <v>#VALUE!</v>
      </c>
      <c r="BJ104" s="50" t="e">
        <f t="shared" ref="BJ104:BW104" ca="1" si="352">IF(AD104=0,"",AD104*$AS104*(AU104/10))</f>
        <v>#VALUE!</v>
      </c>
      <c r="BK104" s="50" t="e">
        <f t="shared" si="352"/>
        <v>#VALUE!</v>
      </c>
      <c r="BL104" s="50" t="e">
        <f t="shared" si="352"/>
        <v>#VALUE!</v>
      </c>
      <c r="BM104" s="50" t="e">
        <f t="shared" ca="1" si="352"/>
        <v>#VALUE!</v>
      </c>
      <c r="BN104" s="50" t="e">
        <f t="shared" ca="1" si="352"/>
        <v>#VALUE!</v>
      </c>
      <c r="BO104" s="50" t="e">
        <f t="shared" si="352"/>
        <v>#VALUE!</v>
      </c>
      <c r="BP104" s="50" t="e">
        <f t="shared" si="352"/>
        <v>#VALUE!</v>
      </c>
      <c r="BQ104" s="37" t="e">
        <f t="shared" si="352"/>
        <v>#VALUE!</v>
      </c>
      <c r="BR104" s="37" t="e">
        <f t="shared" si="352"/>
        <v>#VALUE!</v>
      </c>
      <c r="BS104" s="37" t="e">
        <f t="shared" si="352"/>
        <v>#VALUE!</v>
      </c>
      <c r="BT104" s="37" t="e">
        <f t="shared" si="352"/>
        <v>#VALUE!</v>
      </c>
      <c r="BU104" s="37" t="e">
        <f t="shared" si="352"/>
        <v>#VALUE!</v>
      </c>
      <c r="BV104" s="37" t="str">
        <f t="shared" si="352"/>
        <v/>
      </c>
      <c r="BW104" s="37" t="str">
        <f t="shared" si="352"/>
        <v/>
      </c>
      <c r="BX104" s="38" t="e">
        <f t="shared" ca="1" si="9"/>
        <v>#VALUE!</v>
      </c>
      <c r="BY104" s="40" t="str">
        <f t="shared" ref="BY104:CH104" ca="1" si="353">IF(M104="x","1","")</f>
        <v>1</v>
      </c>
      <c r="BZ104" s="40" t="str">
        <f t="shared" ca="1" si="353"/>
        <v>1</v>
      </c>
      <c r="CA104" s="40" t="str">
        <f t="shared" si="353"/>
        <v/>
      </c>
      <c r="CB104" s="40" t="str">
        <f t="shared" si="353"/>
        <v/>
      </c>
      <c r="CC104" s="40" t="str">
        <f t="shared" ca="1" si="353"/>
        <v>1</v>
      </c>
      <c r="CD104" s="40" t="str">
        <f t="shared" ca="1" si="353"/>
        <v>1</v>
      </c>
      <c r="CE104" s="40" t="str">
        <f t="shared" si="353"/>
        <v/>
      </c>
      <c r="CF104" s="40" t="str">
        <f t="shared" si="353"/>
        <v/>
      </c>
      <c r="CG104" s="40" t="str">
        <f t="shared" si="353"/>
        <v/>
      </c>
      <c r="CH104" s="40" t="str">
        <f t="shared" si="353"/>
        <v/>
      </c>
      <c r="CI104" s="40"/>
      <c r="CJ104" s="40"/>
      <c r="CK104" s="40"/>
      <c r="CL104" s="40"/>
      <c r="CM104" s="40"/>
    </row>
    <row r="105" spans="1:91" ht="17.25" customHeight="1" x14ac:dyDescent="0.2">
      <c r="A105" s="66" t="str">
        <f ca="1">IFERROR(__xludf.DUMMYFUNCTION("""COMPUTED_VALUE"""),"P917")</f>
        <v>P917</v>
      </c>
      <c r="B105" s="23" t="str">
        <f ca="1">IFERROR(__xludf.DUMMYFUNCTION("""COMPUTED_VALUE"""),"Andreia")</f>
        <v>Andreia</v>
      </c>
      <c r="C105" s="23" t="s">
        <v>91</v>
      </c>
      <c r="D105" s="24">
        <f ca="1">IFERROR(__xludf.DUMMYFUNCTION("""COMPUTED_VALUE"""),45859)</f>
        <v>45859</v>
      </c>
      <c r="E105" s="23" t="str">
        <f t="shared" ca="1" si="307"/>
        <v>julho</v>
      </c>
      <c r="F105" s="63">
        <f ca="1">IFERROR(__xludf.DUMMYFUNCTION("""COMPUTED_VALUE"""),8)</f>
        <v>8</v>
      </c>
      <c r="G105" s="23">
        <f ca="1">IFERROR(__xludf.DUMMYFUNCTION("""COMPUTED_VALUE"""),600)</f>
        <v>600</v>
      </c>
      <c r="H105" s="47">
        <f t="shared" ca="1" si="100"/>
        <v>4.8</v>
      </c>
      <c r="I105" s="50">
        <f t="shared" ca="1" si="101"/>
        <v>200</v>
      </c>
      <c r="J105" s="64">
        <f ca="1">IFERROR(__xludf.DUMMYFUNCTION("""COMPUTED_VALUE"""),94.1666666666666)</f>
        <v>94.1666666666666</v>
      </c>
      <c r="K105" s="27" t="b">
        <v>0</v>
      </c>
      <c r="L105" s="28">
        <f t="shared" ca="1" si="3"/>
        <v>188.3333333333332</v>
      </c>
      <c r="M105" s="59"/>
      <c r="N105" s="59"/>
      <c r="O105" s="59" t="str">
        <f ca="1">IFERROR(__xludf.DUMMYFUNCTION("""COMPUTED_VALUE"""),"x")</f>
        <v>x</v>
      </c>
      <c r="P105" s="59" t="str">
        <f ca="1">IFERROR(__xludf.DUMMYFUNCTION("""COMPUTED_VALUE"""),"x")</f>
        <v>x</v>
      </c>
      <c r="Q105" s="59"/>
      <c r="R105" s="59"/>
      <c r="S105" s="59"/>
      <c r="T105" s="59" t="str">
        <f ca="1">IFERROR(__xludf.DUMMYFUNCTION("""COMPUTED_VALUE"""),"x")</f>
        <v>x</v>
      </c>
      <c r="U105" s="59"/>
      <c r="V105" s="59"/>
      <c r="W105" s="23"/>
      <c r="X105" s="30"/>
      <c r="Y105" s="30"/>
      <c r="Z105" s="23" t="s">
        <v>91</v>
      </c>
      <c r="AA105" s="23" t="s">
        <v>91</v>
      </c>
      <c r="AB105" s="30">
        <f t="shared" ca="1" si="4"/>
        <v>3</v>
      </c>
      <c r="AC105" s="31" t="e">
        <f t="shared" ref="AC105:AQ105" si="354">IF(M105="x",M$1000*1,"")*BY105</f>
        <v>#VALUE!</v>
      </c>
      <c r="AD105" s="31" t="e">
        <f t="shared" si="354"/>
        <v>#VALUE!</v>
      </c>
      <c r="AE105" s="31">
        <f t="shared" ca="1" si="354"/>
        <v>1</v>
      </c>
      <c r="AF105" s="31">
        <f t="shared" ca="1" si="354"/>
        <v>1.2</v>
      </c>
      <c r="AG105" s="31" t="e">
        <f t="shared" si="354"/>
        <v>#VALUE!</v>
      </c>
      <c r="AH105" s="31" t="e">
        <f t="shared" si="354"/>
        <v>#VALUE!</v>
      </c>
      <c r="AI105" s="31" t="e">
        <f t="shared" si="354"/>
        <v>#VALUE!</v>
      </c>
      <c r="AJ105" s="31">
        <f t="shared" ca="1" si="354"/>
        <v>1</v>
      </c>
      <c r="AK105" s="31" t="e">
        <f t="shared" si="354"/>
        <v>#VALUE!</v>
      </c>
      <c r="AL105" s="31" t="e">
        <f t="shared" si="354"/>
        <v>#VALUE!</v>
      </c>
      <c r="AM105" s="31" t="e">
        <f t="shared" si="354"/>
        <v>#VALUE!</v>
      </c>
      <c r="AN105" s="31" t="e">
        <f t="shared" si="354"/>
        <v>#VALUE!</v>
      </c>
      <c r="AO105" s="31" t="e">
        <f t="shared" si="354"/>
        <v>#VALUE!</v>
      </c>
      <c r="AP105" s="31">
        <f t="shared" si="354"/>
        <v>0</v>
      </c>
      <c r="AQ105" s="31">
        <f t="shared" si="354"/>
        <v>0</v>
      </c>
      <c r="AR105" s="23" t="e">
        <f t="shared" si="6"/>
        <v>#VALUE!</v>
      </c>
      <c r="AS105" s="65" t="str">
        <f t="shared" ca="1" si="7"/>
        <v/>
      </c>
      <c r="AT105" s="35" t="str">
        <f ca="1">IFERROR(__xludf.DUMMYFUNCTION("""COMPUTED_VALUE"""),"")</f>
        <v/>
      </c>
      <c r="AU105" s="35" t="str">
        <f ca="1">IFERROR(__xludf.DUMMYFUNCTION("""COMPUTED_VALUE"""),"")</f>
        <v/>
      </c>
      <c r="AV105" s="35">
        <f ca="1">IFERROR(__xludf.DUMMYFUNCTION("""COMPUTED_VALUE"""),10)</f>
        <v>10</v>
      </c>
      <c r="AW105" s="35">
        <f ca="1">IFERROR(__xludf.DUMMYFUNCTION("""COMPUTED_VALUE"""),10)</f>
        <v>10</v>
      </c>
      <c r="AX105" s="35">
        <f ca="1">IFERROR(__xludf.DUMMYFUNCTION("""COMPUTED_VALUE"""),10)</f>
        <v>10</v>
      </c>
      <c r="AY105" s="35" t="str">
        <f ca="1">IFERROR(__xludf.DUMMYFUNCTION("""COMPUTED_VALUE"""),"")</f>
        <v/>
      </c>
      <c r="AZ105" s="35" t="str">
        <f ca="1">IFERROR(__xludf.DUMMYFUNCTION("""COMPUTED_VALUE"""),"")</f>
        <v/>
      </c>
      <c r="BA105" s="35">
        <f ca="1">IFERROR(__xludf.DUMMYFUNCTION("""COMPUTED_VALUE"""),10)</f>
        <v>10</v>
      </c>
      <c r="BB105" s="35" t="str">
        <f ca="1">IFERROR(__xludf.DUMMYFUNCTION("""COMPUTED_VALUE"""),"")</f>
        <v/>
      </c>
      <c r="BC105" s="35" t="str">
        <f ca="1">IFERROR(__xludf.DUMMYFUNCTION("""COMPUTED_VALUE"""),"")</f>
        <v/>
      </c>
      <c r="BD105" s="35" t="str">
        <f ca="1">IFERROR(__xludf.DUMMYFUNCTION("""COMPUTED_VALUE"""),"")</f>
        <v/>
      </c>
      <c r="BE105" s="35"/>
      <c r="BF105" s="43" t="str">
        <f ca="1">IFERROR(__xludf.DUMMYFUNCTION("""COMPUTED_VALUE"""),"")</f>
        <v/>
      </c>
      <c r="BG105" s="35">
        <f ca="1">IFERROR(__xludf.DUMMYFUNCTION("""COMPUTED_VALUE"""),9.33333333333333)</f>
        <v>9.3333333333333304</v>
      </c>
      <c r="BH105" s="35">
        <f ca="1">IFERROR(__xludf.DUMMYFUNCTION("""COMPUTED_VALUE"""),10)</f>
        <v>10</v>
      </c>
      <c r="BI105" s="53" t="e">
        <f t="shared" si="143"/>
        <v>#VALUE!</v>
      </c>
      <c r="BJ105" s="50" t="e">
        <f t="shared" ref="BJ105:BW105" si="355">IF(AD105=0,"",AD105*$AS105*(AU105/10))</f>
        <v>#VALUE!</v>
      </c>
      <c r="BK105" s="50" t="e">
        <f t="shared" ca="1" si="355"/>
        <v>#VALUE!</v>
      </c>
      <c r="BL105" s="50" t="e">
        <f t="shared" ca="1" si="355"/>
        <v>#VALUE!</v>
      </c>
      <c r="BM105" s="50" t="e">
        <f t="shared" si="355"/>
        <v>#VALUE!</v>
      </c>
      <c r="BN105" s="50" t="e">
        <f t="shared" si="355"/>
        <v>#VALUE!</v>
      </c>
      <c r="BO105" s="50" t="e">
        <f t="shared" si="355"/>
        <v>#VALUE!</v>
      </c>
      <c r="BP105" s="50" t="e">
        <f t="shared" ca="1" si="355"/>
        <v>#VALUE!</v>
      </c>
      <c r="BQ105" s="37" t="e">
        <f t="shared" si="355"/>
        <v>#VALUE!</v>
      </c>
      <c r="BR105" s="37" t="e">
        <f t="shared" si="355"/>
        <v>#VALUE!</v>
      </c>
      <c r="BS105" s="37" t="e">
        <f t="shared" si="355"/>
        <v>#VALUE!</v>
      </c>
      <c r="BT105" s="37" t="e">
        <f t="shared" si="355"/>
        <v>#VALUE!</v>
      </c>
      <c r="BU105" s="37" t="e">
        <f t="shared" si="355"/>
        <v>#VALUE!</v>
      </c>
      <c r="BV105" s="37" t="str">
        <f t="shared" si="355"/>
        <v/>
      </c>
      <c r="BW105" s="37" t="str">
        <f t="shared" si="355"/>
        <v/>
      </c>
      <c r="BX105" s="38" t="e">
        <f t="shared" si="9"/>
        <v>#VALUE!</v>
      </c>
      <c r="BY105" s="40" t="str">
        <f t="shared" ref="BY105:CH105" si="356">IF(M105="x","1","")</f>
        <v/>
      </c>
      <c r="BZ105" s="40" t="str">
        <f t="shared" si="356"/>
        <v/>
      </c>
      <c r="CA105" s="40" t="str">
        <f t="shared" ca="1" si="356"/>
        <v>1</v>
      </c>
      <c r="CB105" s="40" t="str">
        <f t="shared" ca="1" si="356"/>
        <v>1</v>
      </c>
      <c r="CC105" s="40" t="str">
        <f t="shared" si="356"/>
        <v/>
      </c>
      <c r="CD105" s="40" t="str">
        <f t="shared" si="356"/>
        <v/>
      </c>
      <c r="CE105" s="40" t="str">
        <f t="shared" si="356"/>
        <v/>
      </c>
      <c r="CF105" s="40" t="str">
        <f t="shared" ca="1" si="356"/>
        <v>1</v>
      </c>
      <c r="CG105" s="40" t="str">
        <f t="shared" si="356"/>
        <v/>
      </c>
      <c r="CH105" s="40" t="str">
        <f t="shared" si="356"/>
        <v/>
      </c>
      <c r="CI105" s="40"/>
      <c r="CJ105" s="40"/>
      <c r="CK105" s="40"/>
      <c r="CL105" s="40"/>
      <c r="CM105" s="40"/>
    </row>
    <row r="106" spans="1:91" ht="17.25" customHeight="1" x14ac:dyDescent="0.2">
      <c r="A106" s="66" t="str">
        <f ca="1">IFERROR(__xludf.DUMMYFUNCTION("""COMPUTED_VALUE"""),"P912")</f>
        <v>P912</v>
      </c>
      <c r="B106" s="23" t="str">
        <f ca="1">IFERROR(__xludf.DUMMYFUNCTION("""COMPUTED_VALUE"""),"Barbearia Sr. Eneas II")</f>
        <v>Barbearia Sr. Eneas II</v>
      </c>
      <c r="C106" s="23" t="s">
        <v>91</v>
      </c>
      <c r="D106" s="24">
        <f ca="1">IFERROR(__xludf.DUMMYFUNCTION("""COMPUTED_VALUE"""),45861)</f>
        <v>45861</v>
      </c>
      <c r="E106" s="23" t="str">
        <f t="shared" ca="1" si="307"/>
        <v>julho</v>
      </c>
      <c r="F106" s="63">
        <f ca="1">IFERROR(__xludf.DUMMYFUNCTION("""COMPUTED_VALUE"""),24)</f>
        <v>24</v>
      </c>
      <c r="G106" s="23">
        <f ca="1">IFERROR(__xludf.DUMMYFUNCTION("""COMPUTED_VALUE"""),600)</f>
        <v>600</v>
      </c>
      <c r="H106" s="47">
        <f t="shared" ca="1" si="100"/>
        <v>14.4</v>
      </c>
      <c r="I106" s="50">
        <f t="shared" ca="1" si="101"/>
        <v>500</v>
      </c>
      <c r="J106" s="64">
        <f ca="1">IFERROR(__xludf.DUMMYFUNCTION("""COMPUTED_VALUE"""),72.3)</f>
        <v>72.3</v>
      </c>
      <c r="K106" s="27" t="b">
        <v>0</v>
      </c>
      <c r="L106" s="28">
        <f t="shared" ca="1" si="3"/>
        <v>361.5</v>
      </c>
      <c r="M106" s="59"/>
      <c r="N106" s="59" t="str">
        <f ca="1">IFERROR(__xludf.DUMMYFUNCTION("""COMPUTED_VALUE"""),"x")</f>
        <v>x</v>
      </c>
      <c r="O106" s="59" t="str">
        <f ca="1">IFERROR(__xludf.DUMMYFUNCTION("""COMPUTED_VALUE"""),"x")</f>
        <v>x</v>
      </c>
      <c r="P106" s="59" t="str">
        <f ca="1">IFERROR(__xludf.DUMMYFUNCTION("""COMPUTED_VALUE"""),"x")</f>
        <v>x</v>
      </c>
      <c r="Q106" s="59" t="str">
        <f ca="1">IFERROR(__xludf.DUMMYFUNCTION("""COMPUTED_VALUE"""),"x")</f>
        <v>x</v>
      </c>
      <c r="R106" s="59"/>
      <c r="S106" s="59" t="str">
        <f ca="1">IFERROR(__xludf.DUMMYFUNCTION("""COMPUTED_VALUE"""),"x")</f>
        <v>x</v>
      </c>
      <c r="T106" s="59"/>
      <c r="U106" s="59"/>
      <c r="V106" s="59"/>
      <c r="W106" s="23"/>
      <c r="X106" s="30"/>
      <c r="Y106" s="30"/>
      <c r="Z106" s="23" t="s">
        <v>91</v>
      </c>
      <c r="AA106" s="23" t="s">
        <v>91</v>
      </c>
      <c r="AB106" s="30">
        <f t="shared" ca="1" si="4"/>
        <v>5</v>
      </c>
      <c r="AC106" s="31" t="e">
        <f t="shared" ref="AC106:AQ106" si="357">IF(M106="x",M$1000*1,"")*BY106</f>
        <v>#VALUE!</v>
      </c>
      <c r="AD106" s="31">
        <f t="shared" ca="1" si="357"/>
        <v>0.55000000000000004</v>
      </c>
      <c r="AE106" s="31">
        <f t="shared" ca="1" si="357"/>
        <v>1</v>
      </c>
      <c r="AF106" s="31">
        <f t="shared" ca="1" si="357"/>
        <v>1.2</v>
      </c>
      <c r="AG106" s="31">
        <f t="shared" ca="1" si="357"/>
        <v>0.5</v>
      </c>
      <c r="AH106" s="31" t="e">
        <f t="shared" si="357"/>
        <v>#VALUE!</v>
      </c>
      <c r="AI106" s="31">
        <f t="shared" ca="1" si="357"/>
        <v>1.1000000000000001</v>
      </c>
      <c r="AJ106" s="31" t="e">
        <f t="shared" si="357"/>
        <v>#VALUE!</v>
      </c>
      <c r="AK106" s="31" t="e">
        <f t="shared" si="357"/>
        <v>#VALUE!</v>
      </c>
      <c r="AL106" s="31" t="e">
        <f t="shared" si="357"/>
        <v>#VALUE!</v>
      </c>
      <c r="AM106" s="31" t="e">
        <f t="shared" si="357"/>
        <v>#VALUE!</v>
      </c>
      <c r="AN106" s="31" t="e">
        <f t="shared" si="357"/>
        <v>#VALUE!</v>
      </c>
      <c r="AO106" s="31" t="e">
        <f t="shared" si="357"/>
        <v>#VALUE!</v>
      </c>
      <c r="AP106" s="31">
        <f t="shared" si="357"/>
        <v>0</v>
      </c>
      <c r="AQ106" s="31">
        <f t="shared" si="357"/>
        <v>0</v>
      </c>
      <c r="AR106" s="23" t="e">
        <f t="shared" si="6"/>
        <v>#VALUE!</v>
      </c>
      <c r="AS106" s="65" t="str">
        <f t="shared" ca="1" si="7"/>
        <v/>
      </c>
      <c r="AT106" s="35" t="str">
        <f ca="1">IFERROR(__xludf.DUMMYFUNCTION("""COMPUTED_VALUE"""),"")</f>
        <v/>
      </c>
      <c r="AU106" s="35">
        <f ca="1">IFERROR(__xludf.DUMMYFUNCTION("""COMPUTED_VALUE"""),10)</f>
        <v>10</v>
      </c>
      <c r="AV106" s="35">
        <f ca="1">IFERROR(__xludf.DUMMYFUNCTION("""COMPUTED_VALUE"""),10)</f>
        <v>10</v>
      </c>
      <c r="AW106" s="35">
        <f ca="1">IFERROR(__xludf.DUMMYFUNCTION("""COMPUTED_VALUE"""),10)</f>
        <v>10</v>
      </c>
      <c r="AX106" s="35">
        <f ca="1">IFERROR(__xludf.DUMMYFUNCTION("""COMPUTED_VALUE"""),10)</f>
        <v>10</v>
      </c>
      <c r="AY106" s="35" t="str">
        <f ca="1">IFERROR(__xludf.DUMMYFUNCTION("""COMPUTED_VALUE"""),"")</f>
        <v/>
      </c>
      <c r="AZ106" s="35">
        <f ca="1">IFERROR(__xludf.DUMMYFUNCTION("""COMPUTED_VALUE"""),10)</f>
        <v>10</v>
      </c>
      <c r="BA106" s="35">
        <f ca="1">IFERROR(__xludf.DUMMYFUNCTION("""COMPUTED_VALUE"""),10)</f>
        <v>10</v>
      </c>
      <c r="BB106" s="35" t="str">
        <f ca="1">IFERROR(__xludf.DUMMYFUNCTION("""COMPUTED_VALUE"""),"")</f>
        <v/>
      </c>
      <c r="BC106" s="35" t="str">
        <f ca="1">IFERROR(__xludf.DUMMYFUNCTION("""COMPUTED_VALUE"""),"")</f>
        <v/>
      </c>
      <c r="BD106" s="35" t="str">
        <f ca="1">IFERROR(__xludf.DUMMYFUNCTION("""COMPUTED_VALUE"""),"")</f>
        <v/>
      </c>
      <c r="BE106" s="35"/>
      <c r="BF106" s="43" t="str">
        <f ca="1">IFERROR(__xludf.DUMMYFUNCTION("""COMPUTED_VALUE"""),"")</f>
        <v/>
      </c>
      <c r="BG106" s="35">
        <f ca="1">IFERROR(__xludf.DUMMYFUNCTION("""COMPUTED_VALUE"""),10)</f>
        <v>10</v>
      </c>
      <c r="BH106" s="35">
        <f ca="1">IFERROR(__xludf.DUMMYFUNCTION("""COMPUTED_VALUE"""),9)</f>
        <v>9</v>
      </c>
      <c r="BI106" s="53" t="e">
        <f t="shared" si="143"/>
        <v>#VALUE!</v>
      </c>
      <c r="BJ106" s="50" t="e">
        <f t="shared" ref="BJ106:BW106" ca="1" si="358">IF(AD106=0,"",AD106*$AS106*(AU106/10))</f>
        <v>#VALUE!</v>
      </c>
      <c r="BK106" s="50" t="e">
        <f t="shared" ca="1" si="358"/>
        <v>#VALUE!</v>
      </c>
      <c r="BL106" s="50" t="e">
        <f t="shared" ca="1" si="358"/>
        <v>#VALUE!</v>
      </c>
      <c r="BM106" s="50" t="e">
        <f t="shared" ca="1" si="358"/>
        <v>#VALUE!</v>
      </c>
      <c r="BN106" s="50" t="e">
        <f t="shared" si="358"/>
        <v>#VALUE!</v>
      </c>
      <c r="BO106" s="50" t="e">
        <f t="shared" ca="1" si="358"/>
        <v>#VALUE!</v>
      </c>
      <c r="BP106" s="50" t="e">
        <f t="shared" si="358"/>
        <v>#VALUE!</v>
      </c>
      <c r="BQ106" s="37" t="e">
        <f t="shared" si="358"/>
        <v>#VALUE!</v>
      </c>
      <c r="BR106" s="37" t="e">
        <f t="shared" si="358"/>
        <v>#VALUE!</v>
      </c>
      <c r="BS106" s="37" t="e">
        <f t="shared" si="358"/>
        <v>#VALUE!</v>
      </c>
      <c r="BT106" s="37" t="e">
        <f t="shared" si="358"/>
        <v>#VALUE!</v>
      </c>
      <c r="BU106" s="37" t="e">
        <f t="shared" si="358"/>
        <v>#VALUE!</v>
      </c>
      <c r="BV106" s="37" t="str">
        <f t="shared" si="358"/>
        <v/>
      </c>
      <c r="BW106" s="37" t="str">
        <f t="shared" si="358"/>
        <v/>
      </c>
      <c r="BX106" s="38" t="e">
        <f t="shared" si="9"/>
        <v>#VALUE!</v>
      </c>
      <c r="BY106" s="40" t="str">
        <f t="shared" ref="BY106:BY134" si="359">IF(M106="x","1","")</f>
        <v/>
      </c>
      <c r="BZ106" s="40">
        <v>0.5</v>
      </c>
      <c r="CA106" s="40" t="str">
        <f t="shared" ref="CA106:CB106" ca="1" si="360">IF(O106="x","1","")</f>
        <v>1</v>
      </c>
      <c r="CB106" s="40" t="str">
        <f t="shared" ca="1" si="360"/>
        <v>1</v>
      </c>
      <c r="CC106" s="40">
        <v>0.5</v>
      </c>
      <c r="CD106" s="40" t="str">
        <f t="shared" ref="CD106:CH106" si="361">IF(R106="x","1","")</f>
        <v/>
      </c>
      <c r="CE106" s="40" t="str">
        <f t="shared" ca="1" si="361"/>
        <v>1</v>
      </c>
      <c r="CF106" s="40" t="str">
        <f t="shared" si="361"/>
        <v/>
      </c>
      <c r="CG106" s="40" t="str">
        <f t="shared" si="361"/>
        <v/>
      </c>
      <c r="CH106" s="40" t="str">
        <f t="shared" si="361"/>
        <v/>
      </c>
      <c r="CI106" s="40"/>
      <c r="CJ106" s="40"/>
      <c r="CK106" s="40"/>
      <c r="CL106" s="40"/>
      <c r="CM106" s="40"/>
    </row>
    <row r="107" spans="1:91" ht="17.25" customHeight="1" x14ac:dyDescent="0.2">
      <c r="A107" s="66" t="str">
        <f ca="1">IFERROR(__xludf.DUMMYFUNCTION("""COMPUTED_VALUE"""),"P758")</f>
        <v>P758</v>
      </c>
      <c r="B107" s="23" t="str">
        <f ca="1">IFERROR(__xludf.DUMMYFUNCTION("""COMPUTED_VALUE"""),"Prefeitura Simonésia (Escola)")</f>
        <v>Prefeitura Simonésia (Escola)</v>
      </c>
      <c r="C107" s="23" t="s">
        <v>91</v>
      </c>
      <c r="D107" s="24">
        <f ca="1">IFERROR(__xludf.DUMMYFUNCTION("""COMPUTED_VALUE"""),45857)</f>
        <v>45857</v>
      </c>
      <c r="E107" s="23" t="str">
        <f t="shared" ca="1" si="307"/>
        <v>julho</v>
      </c>
      <c r="F107" s="63">
        <f ca="1">IFERROR(__xludf.DUMMYFUNCTION("""COMPUTED_VALUE"""),192)</f>
        <v>192</v>
      </c>
      <c r="G107" s="23">
        <f ca="1">IFERROR(__xludf.DUMMYFUNCTION("""COMPUTED_VALUE"""),570)</f>
        <v>570</v>
      </c>
      <c r="H107" s="47">
        <f t="shared" ca="1" si="100"/>
        <v>109.44</v>
      </c>
      <c r="I107" s="50">
        <f t="shared" ca="1" si="101"/>
        <v>2000</v>
      </c>
      <c r="J107" s="64">
        <f ca="1">IFERROR(__xludf.DUMMYFUNCTION("""COMPUTED_VALUE"""),42.75)</f>
        <v>42.75</v>
      </c>
      <c r="K107" s="27" t="b">
        <v>0</v>
      </c>
      <c r="L107" s="28">
        <f t="shared" ca="1" si="3"/>
        <v>855</v>
      </c>
      <c r="M107" s="59"/>
      <c r="N107" s="59" t="str">
        <f ca="1">IFERROR(__xludf.DUMMYFUNCTION("""COMPUTED_VALUE"""),"x")</f>
        <v>x</v>
      </c>
      <c r="O107" s="59" t="str">
        <f ca="1">IFERROR(__xludf.DUMMYFUNCTION("""COMPUTED_VALUE"""),"x")</f>
        <v>x</v>
      </c>
      <c r="P107" s="59" t="str">
        <f ca="1">IFERROR(__xludf.DUMMYFUNCTION("""COMPUTED_VALUE"""),"x")</f>
        <v>x</v>
      </c>
      <c r="Q107" s="59" t="str">
        <f ca="1">IFERROR(__xludf.DUMMYFUNCTION("""COMPUTED_VALUE"""),"x")</f>
        <v>x</v>
      </c>
      <c r="R107" s="59" t="str">
        <f ca="1">IFERROR(__xludf.DUMMYFUNCTION("""COMPUTED_VALUE"""),"x")</f>
        <v>x</v>
      </c>
      <c r="S107" s="59" t="str">
        <f ca="1">IFERROR(__xludf.DUMMYFUNCTION("""COMPUTED_VALUE"""),"x")</f>
        <v>x</v>
      </c>
      <c r="T107" s="59" t="str">
        <f ca="1">IFERROR(__xludf.DUMMYFUNCTION("""COMPUTED_VALUE"""),"x")</f>
        <v>x</v>
      </c>
      <c r="U107" s="59"/>
      <c r="V107" s="59"/>
      <c r="W107" s="23"/>
      <c r="X107" s="30"/>
      <c r="Y107" s="30"/>
      <c r="Z107" s="23" t="s">
        <v>91</v>
      </c>
      <c r="AA107" s="23" t="s">
        <v>91</v>
      </c>
      <c r="AB107" s="30">
        <f t="shared" ca="1" si="4"/>
        <v>7</v>
      </c>
      <c r="AC107" s="31" t="e">
        <f t="shared" ref="AC107:AQ107" si="362">IF(M107="x",M$1000*1,"")*BY107</f>
        <v>#VALUE!</v>
      </c>
      <c r="AD107" s="31">
        <f t="shared" ca="1" si="362"/>
        <v>1.1000000000000001</v>
      </c>
      <c r="AE107" s="31">
        <f t="shared" ca="1" si="362"/>
        <v>1</v>
      </c>
      <c r="AF107" s="31">
        <f t="shared" ca="1" si="362"/>
        <v>1.2</v>
      </c>
      <c r="AG107" s="31">
        <f t="shared" ca="1" si="362"/>
        <v>1</v>
      </c>
      <c r="AH107" s="31">
        <f t="shared" ca="1" si="362"/>
        <v>1</v>
      </c>
      <c r="AI107" s="31">
        <f t="shared" ca="1" si="362"/>
        <v>1.1000000000000001</v>
      </c>
      <c r="AJ107" s="31">
        <f t="shared" ca="1" si="362"/>
        <v>1</v>
      </c>
      <c r="AK107" s="31" t="e">
        <f t="shared" si="362"/>
        <v>#VALUE!</v>
      </c>
      <c r="AL107" s="31" t="e">
        <f t="shared" si="362"/>
        <v>#VALUE!</v>
      </c>
      <c r="AM107" s="31" t="e">
        <f t="shared" si="362"/>
        <v>#VALUE!</v>
      </c>
      <c r="AN107" s="31" t="e">
        <f t="shared" si="362"/>
        <v>#VALUE!</v>
      </c>
      <c r="AO107" s="31" t="e">
        <f t="shared" si="362"/>
        <v>#VALUE!</v>
      </c>
      <c r="AP107" s="31">
        <f t="shared" si="362"/>
        <v>0</v>
      </c>
      <c r="AQ107" s="31">
        <f t="shared" si="362"/>
        <v>0</v>
      </c>
      <c r="AR107" s="23" t="e">
        <f t="shared" si="6"/>
        <v>#VALUE!</v>
      </c>
      <c r="AS107" s="65" t="str">
        <f t="shared" ca="1" si="7"/>
        <v/>
      </c>
      <c r="AT107" s="35">
        <f ca="1">IFERROR(__xludf.DUMMYFUNCTION("""COMPUTED_VALUE"""),10)</f>
        <v>10</v>
      </c>
      <c r="AU107" s="35">
        <f ca="1">IFERROR(__xludf.DUMMYFUNCTION("""COMPUTED_VALUE"""),10)</f>
        <v>10</v>
      </c>
      <c r="AV107" s="35">
        <f ca="1">IFERROR(__xludf.DUMMYFUNCTION("""COMPUTED_VALUE"""),9.83333333333333)</f>
        <v>9.8333333333333304</v>
      </c>
      <c r="AW107" s="35">
        <f ca="1">IFERROR(__xludf.DUMMYFUNCTION("""COMPUTED_VALUE"""),9.5)</f>
        <v>9.5</v>
      </c>
      <c r="AX107" s="35">
        <f ca="1">IFERROR(__xludf.DUMMYFUNCTION("""COMPUTED_VALUE"""),8.66666666666666)</f>
        <v>8.6666666666666607</v>
      </c>
      <c r="AY107" s="35">
        <f ca="1">IFERROR(__xludf.DUMMYFUNCTION("""COMPUTED_VALUE"""),9)</f>
        <v>9</v>
      </c>
      <c r="AZ107" s="35">
        <f ca="1">IFERROR(__xludf.DUMMYFUNCTION("""COMPUTED_VALUE"""),9)</f>
        <v>9</v>
      </c>
      <c r="BA107" s="35">
        <f ca="1">IFERROR(__xludf.DUMMYFUNCTION("""COMPUTED_VALUE"""),9.66666666666666)</f>
        <v>9.6666666666666607</v>
      </c>
      <c r="BB107" s="35" t="str">
        <f ca="1">IFERROR(__xludf.DUMMYFUNCTION("""COMPUTED_VALUE"""),"")</f>
        <v/>
      </c>
      <c r="BC107" s="35" t="str">
        <f ca="1">IFERROR(__xludf.DUMMYFUNCTION("""COMPUTED_VALUE"""),"")</f>
        <v/>
      </c>
      <c r="BD107" s="35" t="str">
        <f ca="1">IFERROR(__xludf.DUMMYFUNCTION("""COMPUTED_VALUE"""),"")</f>
        <v/>
      </c>
      <c r="BE107" s="35"/>
      <c r="BF107" s="43" t="str">
        <f ca="1">IFERROR(__xludf.DUMMYFUNCTION("""COMPUTED_VALUE"""),"")</f>
        <v/>
      </c>
      <c r="BG107" s="35">
        <f ca="1">IFERROR(__xludf.DUMMYFUNCTION("""COMPUTED_VALUE"""),8.14285714285714)</f>
        <v>8.1428571428571406</v>
      </c>
      <c r="BH107" s="35">
        <f ca="1">IFERROR(__xludf.DUMMYFUNCTION("""COMPUTED_VALUE"""),8.71428571428571)</f>
        <v>8.71428571428571</v>
      </c>
      <c r="BI107" s="53" t="e">
        <f t="shared" si="143"/>
        <v>#VALUE!</v>
      </c>
      <c r="BJ107" s="50" t="e">
        <f t="shared" ref="BJ107:BW107" ca="1" si="363">IF(AD107=0,"",AD107*$AS107*(AU107/10))</f>
        <v>#VALUE!</v>
      </c>
      <c r="BK107" s="50" t="e">
        <f t="shared" ca="1" si="363"/>
        <v>#VALUE!</v>
      </c>
      <c r="BL107" s="50" t="e">
        <f t="shared" ca="1" si="363"/>
        <v>#VALUE!</v>
      </c>
      <c r="BM107" s="50" t="e">
        <f t="shared" ca="1" si="363"/>
        <v>#VALUE!</v>
      </c>
      <c r="BN107" s="50" t="e">
        <f t="shared" ca="1" si="363"/>
        <v>#VALUE!</v>
      </c>
      <c r="BO107" s="50" t="e">
        <f t="shared" ca="1" si="363"/>
        <v>#VALUE!</v>
      </c>
      <c r="BP107" s="50" t="e">
        <f t="shared" ca="1" si="363"/>
        <v>#VALUE!</v>
      </c>
      <c r="BQ107" s="37" t="e">
        <f t="shared" si="363"/>
        <v>#VALUE!</v>
      </c>
      <c r="BR107" s="37" t="e">
        <f t="shared" si="363"/>
        <v>#VALUE!</v>
      </c>
      <c r="BS107" s="37" t="e">
        <f t="shared" si="363"/>
        <v>#VALUE!</v>
      </c>
      <c r="BT107" s="37" t="e">
        <f t="shared" si="363"/>
        <v>#VALUE!</v>
      </c>
      <c r="BU107" s="37" t="e">
        <f t="shared" si="363"/>
        <v>#VALUE!</v>
      </c>
      <c r="BV107" s="37" t="str">
        <f t="shared" si="363"/>
        <v/>
      </c>
      <c r="BW107" s="37" t="str">
        <f t="shared" si="363"/>
        <v/>
      </c>
      <c r="BX107" s="38" t="e">
        <f t="shared" si="9"/>
        <v>#VALUE!</v>
      </c>
      <c r="BY107" s="40" t="str">
        <f t="shared" si="359"/>
        <v/>
      </c>
      <c r="BZ107" s="40" t="str">
        <f t="shared" ref="BZ107:CH107" ca="1" si="364">IF(N107="x","1","")</f>
        <v>1</v>
      </c>
      <c r="CA107" s="40" t="str">
        <f t="shared" ca="1" si="364"/>
        <v>1</v>
      </c>
      <c r="CB107" s="40" t="str">
        <f t="shared" ca="1" si="364"/>
        <v>1</v>
      </c>
      <c r="CC107" s="40" t="str">
        <f t="shared" ca="1" si="364"/>
        <v>1</v>
      </c>
      <c r="CD107" s="40" t="str">
        <f t="shared" ca="1" si="364"/>
        <v>1</v>
      </c>
      <c r="CE107" s="40" t="str">
        <f t="shared" ca="1" si="364"/>
        <v>1</v>
      </c>
      <c r="CF107" s="40" t="str">
        <f t="shared" ca="1" si="364"/>
        <v>1</v>
      </c>
      <c r="CG107" s="40" t="str">
        <f t="shared" si="364"/>
        <v/>
      </c>
      <c r="CH107" s="40" t="str">
        <f t="shared" si="364"/>
        <v/>
      </c>
      <c r="CI107" s="40"/>
      <c r="CJ107" s="40"/>
      <c r="CK107" s="40"/>
      <c r="CL107" s="40"/>
      <c r="CM107" s="40"/>
    </row>
    <row r="108" spans="1:91" ht="17.25" customHeight="1" x14ac:dyDescent="0.2">
      <c r="A108" s="66" t="str">
        <f ca="1">IFERROR(__xludf.DUMMYFUNCTION("""COMPUTED_VALUE"""),"P931")</f>
        <v>P931</v>
      </c>
      <c r="B108" s="23" t="str">
        <f ca="1">IFERROR(__xludf.DUMMYFUNCTION("""COMPUTED_VALUE"""),"João Paulo Calegar")</f>
        <v>João Paulo Calegar</v>
      </c>
      <c r="C108" s="23" t="s">
        <v>91</v>
      </c>
      <c r="D108" s="24">
        <f ca="1">IFERROR(__xludf.DUMMYFUNCTION("""COMPUTED_VALUE"""),45918)</f>
        <v>45918</v>
      </c>
      <c r="E108" s="23" t="str">
        <f t="shared" ca="1" si="307"/>
        <v>setembro</v>
      </c>
      <c r="F108" s="63">
        <f ca="1">IFERROR(__xludf.DUMMYFUNCTION("""COMPUTED_VALUE"""),10)</f>
        <v>10</v>
      </c>
      <c r="G108" s="23">
        <f ca="1">IFERROR(__xludf.DUMMYFUNCTION("""COMPUTED_VALUE"""),600)</f>
        <v>600</v>
      </c>
      <c r="H108" s="47">
        <f t="shared" ca="1" si="100"/>
        <v>6</v>
      </c>
      <c r="I108" s="50">
        <f t="shared" ca="1" si="101"/>
        <v>300</v>
      </c>
      <c r="J108" s="64">
        <f ca="1">IFERROR(__xludf.DUMMYFUNCTION("""COMPUTED_VALUE"""),92.7314814814815)</f>
        <v>92.731481481481495</v>
      </c>
      <c r="K108" s="27" t="b">
        <v>0</v>
      </c>
      <c r="L108" s="28">
        <f t="shared" ca="1" si="3"/>
        <v>278.19444444444446</v>
      </c>
      <c r="M108" s="59"/>
      <c r="N108" s="59" t="str">
        <f ca="1">IFERROR(__xludf.DUMMYFUNCTION("""COMPUTED_VALUE"""),"x")</f>
        <v>x</v>
      </c>
      <c r="O108" s="59" t="str">
        <f ca="1">IFERROR(__xludf.DUMMYFUNCTION("""COMPUTED_VALUE"""),"x")</f>
        <v>x</v>
      </c>
      <c r="P108" s="59" t="str">
        <f ca="1">IFERROR(__xludf.DUMMYFUNCTION("""COMPUTED_VALUE"""),"x")</f>
        <v>x</v>
      </c>
      <c r="Q108" s="59"/>
      <c r="R108" s="59"/>
      <c r="S108" s="59" t="str">
        <f ca="1">IFERROR(__xludf.DUMMYFUNCTION("""COMPUTED_VALUE"""),"x")</f>
        <v>x</v>
      </c>
      <c r="T108" s="59" t="str">
        <f ca="1">IFERROR(__xludf.DUMMYFUNCTION("""COMPUTED_VALUE"""),"x")</f>
        <v>x</v>
      </c>
      <c r="U108" s="59"/>
      <c r="V108" s="59"/>
      <c r="W108" s="23"/>
      <c r="X108" s="30"/>
      <c r="Y108" s="30"/>
      <c r="Z108" s="23" t="s">
        <v>91</v>
      </c>
      <c r="AA108" s="23" t="s">
        <v>91</v>
      </c>
      <c r="AB108" s="30">
        <f t="shared" ca="1" si="4"/>
        <v>5</v>
      </c>
      <c r="AC108" s="31" t="e">
        <f t="shared" ref="AC108:AQ108" si="365">IF(M108="x",M$1000*1,"")*BY108</f>
        <v>#VALUE!</v>
      </c>
      <c r="AD108" s="31">
        <f t="shared" ca="1" si="365"/>
        <v>0.55000000000000004</v>
      </c>
      <c r="AE108" s="31">
        <f t="shared" ca="1" si="365"/>
        <v>1</v>
      </c>
      <c r="AF108" s="31">
        <f t="shared" ca="1" si="365"/>
        <v>1.2</v>
      </c>
      <c r="AG108" s="31" t="e">
        <f t="shared" si="365"/>
        <v>#VALUE!</v>
      </c>
      <c r="AH108" s="31" t="e">
        <f t="shared" si="365"/>
        <v>#VALUE!</v>
      </c>
      <c r="AI108" s="31">
        <f t="shared" ca="1" si="365"/>
        <v>1.1000000000000001</v>
      </c>
      <c r="AJ108" s="31">
        <f t="shared" ca="1" si="365"/>
        <v>1</v>
      </c>
      <c r="AK108" s="31" t="e">
        <f t="shared" si="365"/>
        <v>#VALUE!</v>
      </c>
      <c r="AL108" s="31" t="e">
        <f t="shared" si="365"/>
        <v>#VALUE!</v>
      </c>
      <c r="AM108" s="31" t="e">
        <f t="shared" si="365"/>
        <v>#VALUE!</v>
      </c>
      <c r="AN108" s="31" t="e">
        <f t="shared" si="365"/>
        <v>#VALUE!</v>
      </c>
      <c r="AO108" s="31" t="e">
        <f t="shared" si="365"/>
        <v>#VALUE!</v>
      </c>
      <c r="AP108" s="31">
        <f t="shared" si="365"/>
        <v>0</v>
      </c>
      <c r="AQ108" s="31">
        <f t="shared" si="365"/>
        <v>0</v>
      </c>
      <c r="AR108" s="23" t="e">
        <f t="shared" si="6"/>
        <v>#VALUE!</v>
      </c>
      <c r="AS108" s="65" t="str">
        <f t="shared" ca="1" si="7"/>
        <v/>
      </c>
      <c r="AT108" s="35">
        <f ca="1">IFERROR(__xludf.DUMMYFUNCTION("""COMPUTED_VALUE"""),10)</f>
        <v>10</v>
      </c>
      <c r="AU108" s="35">
        <f ca="1">IFERROR(__xludf.DUMMYFUNCTION("""COMPUTED_VALUE"""),10)</f>
        <v>10</v>
      </c>
      <c r="AV108" s="35">
        <f ca="1">IFERROR(__xludf.DUMMYFUNCTION("""COMPUTED_VALUE"""),10)</f>
        <v>10</v>
      </c>
      <c r="AW108" s="35">
        <f ca="1">IFERROR(__xludf.DUMMYFUNCTION("""COMPUTED_VALUE"""),10)</f>
        <v>10</v>
      </c>
      <c r="AX108" s="35">
        <f ca="1">IFERROR(__xludf.DUMMYFUNCTION("""COMPUTED_VALUE"""),10)</f>
        <v>10</v>
      </c>
      <c r="AY108" s="35" t="str">
        <f ca="1">IFERROR(__xludf.DUMMYFUNCTION("""COMPUTED_VALUE"""),"")</f>
        <v/>
      </c>
      <c r="AZ108" s="35">
        <f ca="1">IFERROR(__xludf.DUMMYFUNCTION("""COMPUTED_VALUE"""),10)</f>
        <v>10</v>
      </c>
      <c r="BA108" s="35">
        <f ca="1">IFERROR(__xludf.DUMMYFUNCTION("""COMPUTED_VALUE"""),10)</f>
        <v>10</v>
      </c>
      <c r="BB108" s="35" t="str">
        <f ca="1">IFERROR(__xludf.DUMMYFUNCTION("""COMPUTED_VALUE"""),"")</f>
        <v/>
      </c>
      <c r="BC108" s="35" t="str">
        <f ca="1">IFERROR(__xludf.DUMMYFUNCTION("""COMPUTED_VALUE"""),"")</f>
        <v/>
      </c>
      <c r="BD108" s="35" t="str">
        <f ca="1">IFERROR(__xludf.DUMMYFUNCTION("""COMPUTED_VALUE"""),"")</f>
        <v/>
      </c>
      <c r="BE108" s="35"/>
      <c r="BF108" s="43" t="str">
        <f ca="1">IFERROR(__xludf.DUMMYFUNCTION("""COMPUTED_VALUE"""),"")</f>
        <v/>
      </c>
      <c r="BG108" s="35">
        <f ca="1">IFERROR(__xludf.DUMMYFUNCTION("""COMPUTED_VALUE"""),10)</f>
        <v>10</v>
      </c>
      <c r="BH108" s="35">
        <f ca="1">IFERROR(__xludf.DUMMYFUNCTION("""COMPUTED_VALUE"""),7.75)</f>
        <v>7.75</v>
      </c>
      <c r="BI108" s="53" t="e">
        <f t="shared" si="143"/>
        <v>#VALUE!</v>
      </c>
      <c r="BJ108" s="50" t="e">
        <f t="shared" ref="BJ108:BW108" ca="1" si="366">IF(AD108=0,"",AD108*$AS108*(AU108/10))</f>
        <v>#VALUE!</v>
      </c>
      <c r="BK108" s="50" t="e">
        <f t="shared" ca="1" si="366"/>
        <v>#VALUE!</v>
      </c>
      <c r="BL108" s="50" t="e">
        <f t="shared" ca="1" si="366"/>
        <v>#VALUE!</v>
      </c>
      <c r="BM108" s="50" t="e">
        <f t="shared" si="366"/>
        <v>#VALUE!</v>
      </c>
      <c r="BN108" s="50" t="e">
        <f t="shared" si="366"/>
        <v>#VALUE!</v>
      </c>
      <c r="BO108" s="50" t="e">
        <f t="shared" ca="1" si="366"/>
        <v>#VALUE!</v>
      </c>
      <c r="BP108" s="50" t="e">
        <f t="shared" ca="1" si="366"/>
        <v>#VALUE!</v>
      </c>
      <c r="BQ108" s="37" t="e">
        <f t="shared" si="366"/>
        <v>#VALUE!</v>
      </c>
      <c r="BR108" s="37" t="e">
        <f t="shared" si="366"/>
        <v>#VALUE!</v>
      </c>
      <c r="BS108" s="37" t="e">
        <f t="shared" si="366"/>
        <v>#VALUE!</v>
      </c>
      <c r="BT108" s="37" t="e">
        <f t="shared" si="366"/>
        <v>#VALUE!</v>
      </c>
      <c r="BU108" s="37" t="e">
        <f t="shared" si="366"/>
        <v>#VALUE!</v>
      </c>
      <c r="BV108" s="37" t="str">
        <f t="shared" si="366"/>
        <v/>
      </c>
      <c r="BW108" s="37" t="str">
        <f t="shared" si="366"/>
        <v/>
      </c>
      <c r="BX108" s="38" t="e">
        <f t="shared" si="9"/>
        <v>#VALUE!</v>
      </c>
      <c r="BY108" s="40" t="str">
        <f t="shared" si="359"/>
        <v/>
      </c>
      <c r="BZ108" s="40">
        <v>0.5</v>
      </c>
      <c r="CA108" s="40" t="str">
        <f t="shared" ref="CA108:CH108" ca="1" si="367">IF(O108="x","1","")</f>
        <v>1</v>
      </c>
      <c r="CB108" s="40" t="str">
        <f t="shared" ca="1" si="367"/>
        <v>1</v>
      </c>
      <c r="CC108" s="40" t="str">
        <f t="shared" si="367"/>
        <v/>
      </c>
      <c r="CD108" s="40" t="str">
        <f t="shared" si="367"/>
        <v/>
      </c>
      <c r="CE108" s="40" t="str">
        <f t="shared" ca="1" si="367"/>
        <v>1</v>
      </c>
      <c r="CF108" s="40" t="str">
        <f t="shared" ca="1" si="367"/>
        <v>1</v>
      </c>
      <c r="CG108" s="40" t="str">
        <f t="shared" si="367"/>
        <v/>
      </c>
      <c r="CH108" s="40" t="str">
        <f t="shared" si="367"/>
        <v/>
      </c>
      <c r="CI108" s="40"/>
      <c r="CJ108" s="40"/>
      <c r="CK108" s="40"/>
      <c r="CL108" s="40"/>
      <c r="CM108" s="40"/>
    </row>
    <row r="109" spans="1:91" ht="17.25" customHeight="1" x14ac:dyDescent="0.2">
      <c r="A109" s="66" t="str">
        <f ca="1">IFERROR(__xludf.DUMMYFUNCTION("""COMPUTED_VALUE"""),"P854")</f>
        <v>P854</v>
      </c>
      <c r="B109" s="23" t="str">
        <f ca="1">IFERROR(__xludf.DUMMYFUNCTION("""COMPUTED_VALUE"""),"Lucas Cândido")</f>
        <v>Lucas Cândido</v>
      </c>
      <c r="C109" s="23" t="s">
        <v>91</v>
      </c>
      <c r="D109" s="24">
        <f ca="1">IFERROR(__xludf.DUMMYFUNCTION("""COMPUTED_VALUE"""),45909)</f>
        <v>45909</v>
      </c>
      <c r="E109" s="23" t="str">
        <f t="shared" ca="1" si="307"/>
        <v>setembro</v>
      </c>
      <c r="F109" s="63">
        <f ca="1">IFERROR(__xludf.DUMMYFUNCTION("""COMPUTED_VALUE"""),18)</f>
        <v>18</v>
      </c>
      <c r="G109" s="23">
        <f ca="1">IFERROR(__xludf.DUMMYFUNCTION("""COMPUTED_VALUE"""),600)</f>
        <v>600</v>
      </c>
      <c r="H109" s="47">
        <f t="shared" ca="1" si="100"/>
        <v>10.8</v>
      </c>
      <c r="I109" s="50">
        <f t="shared" ca="1" si="101"/>
        <v>500</v>
      </c>
      <c r="J109" s="64">
        <f ca="1">IFERROR(__xludf.DUMMYFUNCTION("""COMPUTED_VALUE"""),25.9259259259259)</f>
        <v>25.925925925925899</v>
      </c>
      <c r="K109" s="27" t="b">
        <v>0</v>
      </c>
      <c r="L109" s="28">
        <f t="shared" ca="1" si="3"/>
        <v>129.62962962962948</v>
      </c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23"/>
      <c r="X109" s="30"/>
      <c r="Y109" s="30"/>
      <c r="Z109" s="23" t="s">
        <v>91</v>
      </c>
      <c r="AA109" s="23" t="s">
        <v>91</v>
      </c>
      <c r="AB109" s="30">
        <f t="shared" si="4"/>
        <v>0</v>
      </c>
      <c r="AC109" s="31" t="e">
        <f t="shared" ref="AC109:AQ109" si="368">IF(M109="x",M$1000*1,"")*BY109</f>
        <v>#VALUE!</v>
      </c>
      <c r="AD109" s="31" t="e">
        <f t="shared" si="368"/>
        <v>#VALUE!</v>
      </c>
      <c r="AE109" s="31" t="e">
        <f t="shared" si="368"/>
        <v>#VALUE!</v>
      </c>
      <c r="AF109" s="31" t="e">
        <f t="shared" si="368"/>
        <v>#VALUE!</v>
      </c>
      <c r="AG109" s="31" t="e">
        <f t="shared" si="368"/>
        <v>#VALUE!</v>
      </c>
      <c r="AH109" s="31" t="e">
        <f t="shared" si="368"/>
        <v>#VALUE!</v>
      </c>
      <c r="AI109" s="31" t="e">
        <f t="shared" si="368"/>
        <v>#VALUE!</v>
      </c>
      <c r="AJ109" s="31" t="e">
        <f t="shared" si="368"/>
        <v>#VALUE!</v>
      </c>
      <c r="AK109" s="31" t="e">
        <f t="shared" si="368"/>
        <v>#VALUE!</v>
      </c>
      <c r="AL109" s="31" t="e">
        <f t="shared" si="368"/>
        <v>#VALUE!</v>
      </c>
      <c r="AM109" s="31" t="e">
        <f t="shared" si="368"/>
        <v>#VALUE!</v>
      </c>
      <c r="AN109" s="31" t="e">
        <f t="shared" si="368"/>
        <v>#VALUE!</v>
      </c>
      <c r="AO109" s="31" t="e">
        <f t="shared" si="368"/>
        <v>#VALUE!</v>
      </c>
      <c r="AP109" s="31">
        <f t="shared" si="368"/>
        <v>0</v>
      </c>
      <c r="AQ109" s="31">
        <f t="shared" si="368"/>
        <v>0</v>
      </c>
      <c r="AR109" s="23" t="e">
        <f t="shared" si="6"/>
        <v>#VALUE!</v>
      </c>
      <c r="AS109" s="65" t="str">
        <f t="shared" ca="1" si="7"/>
        <v/>
      </c>
      <c r="AT109" s="35" t="str">
        <f ca="1">IFERROR(__xludf.DUMMYFUNCTION("""COMPUTED_VALUE"""),"")</f>
        <v/>
      </c>
      <c r="AU109" s="35" t="str">
        <f ca="1">IFERROR(__xludf.DUMMYFUNCTION("""COMPUTED_VALUE"""),"")</f>
        <v/>
      </c>
      <c r="AV109" s="35" t="str">
        <f ca="1">IFERROR(__xludf.DUMMYFUNCTION("""COMPUTED_VALUE"""),"")</f>
        <v/>
      </c>
      <c r="AW109" s="35" t="str">
        <f ca="1">IFERROR(__xludf.DUMMYFUNCTION("""COMPUTED_VALUE"""),"")</f>
        <v/>
      </c>
      <c r="AX109" s="35" t="str">
        <f ca="1">IFERROR(__xludf.DUMMYFUNCTION("""COMPUTED_VALUE"""),"")</f>
        <v/>
      </c>
      <c r="AY109" s="35" t="str">
        <f ca="1">IFERROR(__xludf.DUMMYFUNCTION("""COMPUTED_VALUE"""),"")</f>
        <v/>
      </c>
      <c r="AZ109" s="35" t="str">
        <f ca="1">IFERROR(__xludf.DUMMYFUNCTION("""COMPUTED_VALUE"""),"")</f>
        <v/>
      </c>
      <c r="BA109" s="35" t="str">
        <f ca="1">IFERROR(__xludf.DUMMYFUNCTION("""COMPUTED_VALUE"""),"")</f>
        <v/>
      </c>
      <c r="BB109" s="35" t="str">
        <f ca="1">IFERROR(__xludf.DUMMYFUNCTION("""COMPUTED_VALUE"""),"")</f>
        <v/>
      </c>
      <c r="BC109" s="35" t="str">
        <f ca="1">IFERROR(__xludf.DUMMYFUNCTION("""COMPUTED_VALUE"""),"")</f>
        <v/>
      </c>
      <c r="BD109" s="35" t="str">
        <f ca="1">IFERROR(__xludf.DUMMYFUNCTION("""COMPUTED_VALUE"""),"")</f>
        <v/>
      </c>
      <c r="BE109" s="35"/>
      <c r="BF109" s="43" t="str">
        <f ca="1">IFERROR(__xludf.DUMMYFUNCTION("""COMPUTED_VALUE"""),"")</f>
        <v/>
      </c>
      <c r="BG109" s="35" t="str">
        <f ca="1">IFERROR(__xludf.DUMMYFUNCTION("""COMPUTED_VALUE"""),"")</f>
        <v/>
      </c>
      <c r="BH109" s="35" t="str">
        <f ca="1">IFERROR(__xludf.DUMMYFUNCTION("""COMPUTED_VALUE"""),"")</f>
        <v/>
      </c>
      <c r="BI109" s="53" t="e">
        <f t="shared" si="143"/>
        <v>#VALUE!</v>
      </c>
      <c r="BJ109" s="50" t="e">
        <f t="shared" ref="BJ109:BW109" si="369">IF(AD109=0,"",AD109*$AS109*(AU109/10))</f>
        <v>#VALUE!</v>
      </c>
      <c r="BK109" s="50" t="e">
        <f t="shared" si="369"/>
        <v>#VALUE!</v>
      </c>
      <c r="BL109" s="50" t="e">
        <f t="shared" si="369"/>
        <v>#VALUE!</v>
      </c>
      <c r="BM109" s="50" t="e">
        <f t="shared" si="369"/>
        <v>#VALUE!</v>
      </c>
      <c r="BN109" s="50" t="e">
        <f t="shared" si="369"/>
        <v>#VALUE!</v>
      </c>
      <c r="BO109" s="50" t="e">
        <f t="shared" si="369"/>
        <v>#VALUE!</v>
      </c>
      <c r="BP109" s="50" t="e">
        <f t="shared" si="369"/>
        <v>#VALUE!</v>
      </c>
      <c r="BQ109" s="37" t="e">
        <f t="shared" si="369"/>
        <v>#VALUE!</v>
      </c>
      <c r="BR109" s="37" t="e">
        <f t="shared" si="369"/>
        <v>#VALUE!</v>
      </c>
      <c r="BS109" s="37" t="e">
        <f t="shared" si="369"/>
        <v>#VALUE!</v>
      </c>
      <c r="BT109" s="37" t="e">
        <f t="shared" si="369"/>
        <v>#VALUE!</v>
      </c>
      <c r="BU109" s="37" t="e">
        <f t="shared" si="369"/>
        <v>#VALUE!</v>
      </c>
      <c r="BV109" s="37" t="str">
        <f t="shared" si="369"/>
        <v/>
      </c>
      <c r="BW109" s="37" t="str">
        <f t="shared" si="369"/>
        <v/>
      </c>
      <c r="BX109" s="38" t="e">
        <f t="shared" si="9"/>
        <v>#VALUE!</v>
      </c>
      <c r="BY109" s="40" t="str">
        <f t="shared" si="359"/>
        <v/>
      </c>
      <c r="BZ109" s="40">
        <v>0.1</v>
      </c>
      <c r="CA109" s="40" t="str">
        <f t="shared" ref="CA109:CB109" si="370">IF(O109="x","1","")</f>
        <v/>
      </c>
      <c r="CB109" s="40" t="str">
        <f t="shared" si="370"/>
        <v/>
      </c>
      <c r="CC109" s="40">
        <v>0.1</v>
      </c>
      <c r="CD109" s="40">
        <v>0.1</v>
      </c>
      <c r="CE109" s="40" t="str">
        <f>IF(S109="x","1","")</f>
        <v/>
      </c>
      <c r="CF109" s="40">
        <v>0.9</v>
      </c>
      <c r="CG109" s="40" t="str">
        <f t="shared" ref="CG109:CH109" si="371">IF(U109="x","1","")</f>
        <v/>
      </c>
      <c r="CH109" s="40" t="str">
        <f t="shared" si="371"/>
        <v/>
      </c>
      <c r="CI109" s="40"/>
      <c r="CJ109" s="40"/>
      <c r="CK109" s="40"/>
      <c r="CL109" s="40"/>
      <c r="CM109" s="40"/>
    </row>
    <row r="110" spans="1:91" ht="17.25" customHeight="1" x14ac:dyDescent="0.2">
      <c r="A110" s="66" t="str">
        <f ca="1">IFERROR(__xludf.DUMMYFUNCTION("""COMPUTED_VALUE"""),"P930")</f>
        <v>P930</v>
      </c>
      <c r="B110" s="23" t="str">
        <f ca="1">IFERROR(__xludf.DUMMYFUNCTION("""COMPUTED_VALUE"""),"Daniel Rosa")</f>
        <v>Daniel Rosa</v>
      </c>
      <c r="C110" s="23" t="s">
        <v>91</v>
      </c>
      <c r="D110" s="24">
        <f ca="1">IFERROR(__xludf.DUMMYFUNCTION("""COMPUTED_VALUE"""),45909)</f>
        <v>45909</v>
      </c>
      <c r="E110" s="23" t="str">
        <f t="shared" ca="1" si="307"/>
        <v>setembro</v>
      </c>
      <c r="F110" s="63">
        <f ca="1">IFERROR(__xludf.DUMMYFUNCTION("""COMPUTED_VALUE"""),14)</f>
        <v>14</v>
      </c>
      <c r="G110" s="23">
        <f ca="1">IFERROR(__xludf.DUMMYFUNCTION("""COMPUTED_VALUE"""),600)</f>
        <v>600</v>
      </c>
      <c r="H110" s="47">
        <f t="shared" ca="1" si="100"/>
        <v>8.4</v>
      </c>
      <c r="I110" s="50">
        <f t="shared" ca="1" si="101"/>
        <v>300</v>
      </c>
      <c r="J110" s="64">
        <f ca="1">IFERROR(__xludf.DUMMYFUNCTION("""COMPUTED_VALUE"""),11.7129629629629)</f>
        <v>11.7129629629629</v>
      </c>
      <c r="K110" s="27" t="b">
        <v>0</v>
      </c>
      <c r="L110" s="28">
        <f t="shared" ca="1" si="3"/>
        <v>35.138888888888701</v>
      </c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23"/>
      <c r="X110" s="30"/>
      <c r="Y110" s="30"/>
      <c r="Z110" s="23" t="s">
        <v>91</v>
      </c>
      <c r="AA110" s="23" t="s">
        <v>91</v>
      </c>
      <c r="AB110" s="30">
        <f t="shared" si="4"/>
        <v>0</v>
      </c>
      <c r="AC110" s="31" t="e">
        <f t="shared" ref="AC110:AQ110" si="372">IF(M110="x",M$1000*1,"")*BY110</f>
        <v>#VALUE!</v>
      </c>
      <c r="AD110" s="31" t="e">
        <f t="shared" si="372"/>
        <v>#VALUE!</v>
      </c>
      <c r="AE110" s="31" t="e">
        <f t="shared" si="372"/>
        <v>#VALUE!</v>
      </c>
      <c r="AF110" s="31" t="e">
        <f t="shared" si="372"/>
        <v>#VALUE!</v>
      </c>
      <c r="AG110" s="31" t="e">
        <f t="shared" si="372"/>
        <v>#VALUE!</v>
      </c>
      <c r="AH110" s="31" t="e">
        <f t="shared" si="372"/>
        <v>#VALUE!</v>
      </c>
      <c r="AI110" s="31" t="e">
        <f t="shared" si="372"/>
        <v>#VALUE!</v>
      </c>
      <c r="AJ110" s="31" t="e">
        <f t="shared" si="372"/>
        <v>#VALUE!</v>
      </c>
      <c r="AK110" s="31" t="e">
        <f t="shared" si="372"/>
        <v>#VALUE!</v>
      </c>
      <c r="AL110" s="31" t="e">
        <f t="shared" si="372"/>
        <v>#VALUE!</v>
      </c>
      <c r="AM110" s="31" t="e">
        <f t="shared" si="372"/>
        <v>#VALUE!</v>
      </c>
      <c r="AN110" s="31" t="e">
        <f t="shared" si="372"/>
        <v>#VALUE!</v>
      </c>
      <c r="AO110" s="31" t="e">
        <f t="shared" si="372"/>
        <v>#VALUE!</v>
      </c>
      <c r="AP110" s="31">
        <f t="shared" si="372"/>
        <v>0</v>
      </c>
      <c r="AQ110" s="31">
        <f t="shared" si="372"/>
        <v>0</v>
      </c>
      <c r="AR110" s="23" t="e">
        <f t="shared" si="6"/>
        <v>#VALUE!</v>
      </c>
      <c r="AS110" s="65" t="str">
        <f t="shared" ca="1" si="7"/>
        <v/>
      </c>
      <c r="AT110" s="35" t="str">
        <f ca="1">IFERROR(__xludf.DUMMYFUNCTION("""COMPUTED_VALUE"""),"")</f>
        <v/>
      </c>
      <c r="AU110" s="35" t="str">
        <f ca="1">IFERROR(__xludf.DUMMYFUNCTION("""COMPUTED_VALUE"""),"")</f>
        <v/>
      </c>
      <c r="AV110" s="35" t="str">
        <f ca="1">IFERROR(__xludf.DUMMYFUNCTION("""COMPUTED_VALUE"""),"")</f>
        <v/>
      </c>
      <c r="AW110" s="35" t="str">
        <f ca="1">IFERROR(__xludf.DUMMYFUNCTION("""COMPUTED_VALUE"""),"")</f>
        <v/>
      </c>
      <c r="AX110" s="35" t="str">
        <f ca="1">IFERROR(__xludf.DUMMYFUNCTION("""COMPUTED_VALUE"""),"")</f>
        <v/>
      </c>
      <c r="AY110" s="35" t="str">
        <f ca="1">IFERROR(__xludf.DUMMYFUNCTION("""COMPUTED_VALUE"""),"")</f>
        <v/>
      </c>
      <c r="AZ110" s="35" t="str">
        <f ca="1">IFERROR(__xludf.DUMMYFUNCTION("""COMPUTED_VALUE"""),"")</f>
        <v/>
      </c>
      <c r="BA110" s="35" t="str">
        <f ca="1">IFERROR(__xludf.DUMMYFUNCTION("""COMPUTED_VALUE"""),"")</f>
        <v/>
      </c>
      <c r="BB110" s="35" t="str">
        <f ca="1">IFERROR(__xludf.DUMMYFUNCTION("""COMPUTED_VALUE"""),"")</f>
        <v/>
      </c>
      <c r="BC110" s="35" t="str">
        <f ca="1">IFERROR(__xludf.DUMMYFUNCTION("""COMPUTED_VALUE"""),"")</f>
        <v/>
      </c>
      <c r="BD110" s="35" t="str">
        <f ca="1">IFERROR(__xludf.DUMMYFUNCTION("""COMPUTED_VALUE"""),"")</f>
        <v/>
      </c>
      <c r="BE110" s="35"/>
      <c r="BF110" s="43" t="str">
        <f ca="1">IFERROR(__xludf.DUMMYFUNCTION("""COMPUTED_VALUE"""),"")</f>
        <v/>
      </c>
      <c r="BG110" s="35" t="str">
        <f ca="1">IFERROR(__xludf.DUMMYFUNCTION("""COMPUTED_VALUE"""),"")</f>
        <v/>
      </c>
      <c r="BH110" s="35" t="str">
        <f ca="1">IFERROR(__xludf.DUMMYFUNCTION("""COMPUTED_VALUE"""),"")</f>
        <v/>
      </c>
      <c r="BI110" s="53" t="e">
        <f t="shared" si="143"/>
        <v>#VALUE!</v>
      </c>
      <c r="BJ110" s="50" t="e">
        <f t="shared" ref="BJ110:BW110" si="373">IF(AD110=0,"",AD110*$AS110*(AU110/10))</f>
        <v>#VALUE!</v>
      </c>
      <c r="BK110" s="50" t="e">
        <f t="shared" si="373"/>
        <v>#VALUE!</v>
      </c>
      <c r="BL110" s="50" t="e">
        <f t="shared" si="373"/>
        <v>#VALUE!</v>
      </c>
      <c r="BM110" s="50" t="e">
        <f t="shared" si="373"/>
        <v>#VALUE!</v>
      </c>
      <c r="BN110" s="50" t="e">
        <f t="shared" si="373"/>
        <v>#VALUE!</v>
      </c>
      <c r="BO110" s="50" t="e">
        <f t="shared" si="373"/>
        <v>#VALUE!</v>
      </c>
      <c r="BP110" s="50" t="e">
        <f t="shared" si="373"/>
        <v>#VALUE!</v>
      </c>
      <c r="BQ110" s="37" t="e">
        <f t="shared" si="373"/>
        <v>#VALUE!</v>
      </c>
      <c r="BR110" s="37" t="e">
        <f t="shared" si="373"/>
        <v>#VALUE!</v>
      </c>
      <c r="BS110" s="37" t="e">
        <f t="shared" si="373"/>
        <v>#VALUE!</v>
      </c>
      <c r="BT110" s="37" t="e">
        <f t="shared" si="373"/>
        <v>#VALUE!</v>
      </c>
      <c r="BU110" s="37" t="e">
        <f t="shared" si="373"/>
        <v>#VALUE!</v>
      </c>
      <c r="BV110" s="37" t="str">
        <f t="shared" si="373"/>
        <v/>
      </c>
      <c r="BW110" s="37" t="str">
        <f t="shared" si="373"/>
        <v/>
      </c>
      <c r="BX110" s="38" t="e">
        <f t="shared" si="9"/>
        <v>#VALUE!</v>
      </c>
      <c r="BY110" s="40" t="str">
        <f t="shared" si="359"/>
        <v/>
      </c>
      <c r="BZ110" s="40" t="str">
        <f t="shared" ref="BZ110:BZ112" si="374">IF(N110="x","1","")</f>
        <v/>
      </c>
      <c r="CA110" s="40">
        <v>0.5</v>
      </c>
      <c r="CB110" s="40" t="str">
        <f t="shared" ref="CB110:CD110" si="375">IF(P110="x","1","")</f>
        <v/>
      </c>
      <c r="CC110" s="40" t="str">
        <f t="shared" si="375"/>
        <v/>
      </c>
      <c r="CD110" s="40" t="str">
        <f t="shared" si="375"/>
        <v/>
      </c>
      <c r="CE110" s="40">
        <v>0.5</v>
      </c>
      <c r="CF110" s="40" t="str">
        <f t="shared" ref="CF110:CH110" si="376">IF(T110="x","1","")</f>
        <v/>
      </c>
      <c r="CG110" s="40" t="str">
        <f t="shared" si="376"/>
        <v/>
      </c>
      <c r="CH110" s="40" t="str">
        <f t="shared" si="376"/>
        <v/>
      </c>
      <c r="CI110" s="40"/>
      <c r="CJ110" s="40"/>
      <c r="CK110" s="40"/>
      <c r="CL110" s="40"/>
      <c r="CM110" s="40"/>
    </row>
    <row r="111" spans="1:91" ht="17.25" customHeight="1" x14ac:dyDescent="0.2">
      <c r="A111" s="66" t="str">
        <f ca="1">IFERROR(__xludf.DUMMYFUNCTION("""COMPUTED_VALUE"""),"P549")</f>
        <v>P549</v>
      </c>
      <c r="B111" s="23" t="str">
        <f ca="1">IFERROR(__xludf.DUMMYFUNCTION("""COMPUTED_VALUE"""),"JP Máquinas (Mudança de local)")</f>
        <v>JP Máquinas (Mudança de local)</v>
      </c>
      <c r="C111" s="23" t="s">
        <v>91</v>
      </c>
      <c r="D111" s="24">
        <f ca="1">IFERROR(__xludf.DUMMYFUNCTION("""COMPUTED_VALUE"""),45909)</f>
        <v>45909</v>
      </c>
      <c r="E111" s="23" t="str">
        <f t="shared" ca="1" si="307"/>
        <v>setembro</v>
      </c>
      <c r="F111" s="63">
        <f ca="1">IFERROR(__xludf.DUMMYFUNCTION("""COMPUTED_VALUE"""),16)</f>
        <v>16</v>
      </c>
      <c r="G111" s="23">
        <f ca="1">IFERROR(__xludf.DUMMYFUNCTION("""COMPUTED_VALUE"""),555)</f>
        <v>555</v>
      </c>
      <c r="H111" s="47">
        <f t="shared" ca="1" si="100"/>
        <v>8.8800000000000008</v>
      </c>
      <c r="I111" s="50">
        <f t="shared" ca="1" si="101"/>
        <v>300</v>
      </c>
      <c r="J111" s="64">
        <f ca="1">IFERROR(__xludf.DUMMYFUNCTION("""COMPUTED_VALUE"""),91.6666666666666)</f>
        <v>91.6666666666666</v>
      </c>
      <c r="K111" s="27" t="b">
        <v>0</v>
      </c>
      <c r="L111" s="28">
        <f t="shared" ca="1" si="3"/>
        <v>274.99999999999977</v>
      </c>
      <c r="M111" s="59" t="str">
        <f ca="1">IFERROR(__xludf.DUMMYFUNCTION("""COMPUTED_VALUE"""),"x")</f>
        <v>x</v>
      </c>
      <c r="N111" s="59" t="str">
        <f ca="1">IFERROR(__xludf.DUMMYFUNCTION("""COMPUTED_VALUE"""),"x")</f>
        <v>x</v>
      </c>
      <c r="O111" s="59" t="str">
        <f ca="1">IFERROR(__xludf.DUMMYFUNCTION("""COMPUTED_VALUE"""),"x")</f>
        <v>x</v>
      </c>
      <c r="P111" s="59" t="str">
        <f ca="1">IFERROR(__xludf.DUMMYFUNCTION("""COMPUTED_VALUE"""),"x")</f>
        <v>x</v>
      </c>
      <c r="Q111" s="59"/>
      <c r="R111" s="59"/>
      <c r="S111" s="59"/>
      <c r="T111" s="59"/>
      <c r="U111" s="59" t="str">
        <f ca="1">IFERROR(__xludf.DUMMYFUNCTION("""COMPUTED_VALUE"""),"x")</f>
        <v>x</v>
      </c>
      <c r="V111" s="59"/>
      <c r="W111" s="23"/>
      <c r="X111" s="30"/>
      <c r="Y111" s="30"/>
      <c r="Z111" s="23" t="s">
        <v>91</v>
      </c>
      <c r="AA111" s="23" t="s">
        <v>91</v>
      </c>
      <c r="AB111" s="30">
        <f t="shared" ca="1" si="4"/>
        <v>5</v>
      </c>
      <c r="AC111" s="31">
        <f t="shared" ref="AC111:AQ111" ca="1" si="377">IF(M111="x",M$1000*1,"")*BY111</f>
        <v>1.2</v>
      </c>
      <c r="AD111" s="31">
        <f t="shared" ca="1" si="377"/>
        <v>1.1000000000000001</v>
      </c>
      <c r="AE111" s="31">
        <f t="shared" ca="1" si="377"/>
        <v>1</v>
      </c>
      <c r="AF111" s="31">
        <f t="shared" ca="1" si="377"/>
        <v>1.2</v>
      </c>
      <c r="AG111" s="31" t="e">
        <f t="shared" si="377"/>
        <v>#VALUE!</v>
      </c>
      <c r="AH111" s="31" t="e">
        <f t="shared" si="377"/>
        <v>#VALUE!</v>
      </c>
      <c r="AI111" s="31" t="e">
        <f t="shared" si="377"/>
        <v>#VALUE!</v>
      </c>
      <c r="AJ111" s="31" t="e">
        <f t="shared" si="377"/>
        <v>#VALUE!</v>
      </c>
      <c r="AK111" s="31">
        <f t="shared" ca="1" si="377"/>
        <v>1</v>
      </c>
      <c r="AL111" s="31" t="e">
        <f t="shared" si="377"/>
        <v>#VALUE!</v>
      </c>
      <c r="AM111" s="31" t="e">
        <f t="shared" si="377"/>
        <v>#VALUE!</v>
      </c>
      <c r="AN111" s="31" t="e">
        <f t="shared" si="377"/>
        <v>#VALUE!</v>
      </c>
      <c r="AO111" s="31" t="e">
        <f t="shared" si="377"/>
        <v>#VALUE!</v>
      </c>
      <c r="AP111" s="31">
        <f t="shared" si="377"/>
        <v>0</v>
      </c>
      <c r="AQ111" s="31">
        <f t="shared" si="377"/>
        <v>0</v>
      </c>
      <c r="AR111" s="23" t="e">
        <f t="shared" ca="1" si="6"/>
        <v>#VALUE!</v>
      </c>
      <c r="AS111" s="65" t="str">
        <f t="shared" ca="1" si="7"/>
        <v/>
      </c>
      <c r="AT111" s="35">
        <f ca="1">IFERROR(__xludf.DUMMYFUNCTION("""COMPUTED_VALUE"""),10)</f>
        <v>10</v>
      </c>
      <c r="AU111" s="35">
        <f ca="1">IFERROR(__xludf.DUMMYFUNCTION("""COMPUTED_VALUE"""),10)</f>
        <v>10</v>
      </c>
      <c r="AV111" s="35">
        <f ca="1">IFERROR(__xludf.DUMMYFUNCTION("""COMPUTED_VALUE"""),10)</f>
        <v>10</v>
      </c>
      <c r="AW111" s="35">
        <f ca="1">IFERROR(__xludf.DUMMYFUNCTION("""COMPUTED_VALUE"""),10)</f>
        <v>10</v>
      </c>
      <c r="AX111" s="35" t="str">
        <f ca="1">IFERROR(__xludf.DUMMYFUNCTION("""COMPUTED_VALUE"""),"")</f>
        <v/>
      </c>
      <c r="AY111" s="35" t="str">
        <f ca="1">IFERROR(__xludf.DUMMYFUNCTION("""COMPUTED_VALUE"""),"")</f>
        <v/>
      </c>
      <c r="AZ111" s="35" t="str">
        <f ca="1">IFERROR(__xludf.DUMMYFUNCTION("""COMPUTED_VALUE"""),"")</f>
        <v/>
      </c>
      <c r="BA111" s="35">
        <f ca="1">IFERROR(__xludf.DUMMYFUNCTION("""COMPUTED_VALUE"""),10)</f>
        <v>10</v>
      </c>
      <c r="BB111" s="35">
        <f ca="1">IFERROR(__xludf.DUMMYFUNCTION("""COMPUTED_VALUE"""),10)</f>
        <v>10</v>
      </c>
      <c r="BC111" s="35" t="str">
        <f ca="1">IFERROR(__xludf.DUMMYFUNCTION("""COMPUTED_VALUE"""),"")</f>
        <v/>
      </c>
      <c r="BD111" s="35" t="str">
        <f ca="1">IFERROR(__xludf.DUMMYFUNCTION("""COMPUTED_VALUE"""),"")</f>
        <v/>
      </c>
      <c r="BE111" s="35"/>
      <c r="BF111" s="43" t="str">
        <f ca="1">IFERROR(__xludf.DUMMYFUNCTION("""COMPUTED_VALUE"""),"")</f>
        <v/>
      </c>
      <c r="BG111" s="35">
        <f ca="1">IFERROR(__xludf.DUMMYFUNCTION("""COMPUTED_VALUE"""),10)</f>
        <v>10</v>
      </c>
      <c r="BH111" s="35">
        <f ca="1">IFERROR(__xludf.DUMMYFUNCTION("""COMPUTED_VALUE"""),8.2)</f>
        <v>8.1999999999999993</v>
      </c>
      <c r="BI111" s="53" t="e">
        <f t="shared" ca="1" si="143"/>
        <v>#VALUE!</v>
      </c>
      <c r="BJ111" s="50" t="e">
        <f t="shared" ref="BJ111:BW111" ca="1" si="378">IF(AD111=0,"",AD111*$AS111*(AU111/10))</f>
        <v>#VALUE!</v>
      </c>
      <c r="BK111" s="50" t="e">
        <f t="shared" ca="1" si="378"/>
        <v>#VALUE!</v>
      </c>
      <c r="BL111" s="50" t="e">
        <f t="shared" ca="1" si="378"/>
        <v>#VALUE!</v>
      </c>
      <c r="BM111" s="50" t="e">
        <f t="shared" si="378"/>
        <v>#VALUE!</v>
      </c>
      <c r="BN111" s="50" t="e">
        <f t="shared" si="378"/>
        <v>#VALUE!</v>
      </c>
      <c r="BO111" s="50" t="e">
        <f t="shared" si="378"/>
        <v>#VALUE!</v>
      </c>
      <c r="BP111" s="50" t="e">
        <f t="shared" si="378"/>
        <v>#VALUE!</v>
      </c>
      <c r="BQ111" s="37" t="e">
        <f t="shared" ca="1" si="378"/>
        <v>#VALUE!</v>
      </c>
      <c r="BR111" s="37" t="e">
        <f t="shared" si="378"/>
        <v>#VALUE!</v>
      </c>
      <c r="BS111" s="37" t="e">
        <f t="shared" si="378"/>
        <v>#VALUE!</v>
      </c>
      <c r="BT111" s="37" t="e">
        <f t="shared" si="378"/>
        <v>#VALUE!</v>
      </c>
      <c r="BU111" s="37" t="e">
        <f t="shared" si="378"/>
        <v>#VALUE!</v>
      </c>
      <c r="BV111" s="37" t="str">
        <f t="shared" si="378"/>
        <v/>
      </c>
      <c r="BW111" s="37" t="str">
        <f t="shared" si="378"/>
        <v/>
      </c>
      <c r="BX111" s="38" t="e">
        <f t="shared" ca="1" si="9"/>
        <v>#VALUE!</v>
      </c>
      <c r="BY111" s="40" t="str">
        <f t="shared" ca="1" si="359"/>
        <v>1</v>
      </c>
      <c r="BZ111" s="40" t="str">
        <f t="shared" ca="1" si="374"/>
        <v>1</v>
      </c>
      <c r="CA111" s="40" t="str">
        <f t="shared" ref="CA111:CH111" ca="1" si="379">IF(O111="x","1","")</f>
        <v>1</v>
      </c>
      <c r="CB111" s="40" t="str">
        <f t="shared" ca="1" si="379"/>
        <v>1</v>
      </c>
      <c r="CC111" s="40" t="str">
        <f t="shared" si="379"/>
        <v/>
      </c>
      <c r="CD111" s="40" t="str">
        <f t="shared" si="379"/>
        <v/>
      </c>
      <c r="CE111" s="40" t="str">
        <f t="shared" si="379"/>
        <v/>
      </c>
      <c r="CF111" s="40" t="str">
        <f t="shared" si="379"/>
        <v/>
      </c>
      <c r="CG111" s="40" t="str">
        <f t="shared" ca="1" si="379"/>
        <v>1</v>
      </c>
      <c r="CH111" s="40" t="str">
        <f t="shared" si="379"/>
        <v/>
      </c>
      <c r="CI111" s="40"/>
      <c r="CJ111" s="40"/>
      <c r="CK111" s="40"/>
      <c r="CL111" s="40"/>
      <c r="CM111" s="40"/>
    </row>
    <row r="112" spans="1:91" ht="17.25" customHeight="1" x14ac:dyDescent="0.2">
      <c r="A112" s="66" t="str">
        <f ca="1">IFERROR(__xludf.DUMMYFUNCTION("""COMPUTED_VALUE"""),"P932")</f>
        <v>P932</v>
      </c>
      <c r="B112" s="23" t="str">
        <f ca="1">IFERROR(__xludf.DUMMYFUNCTION("""COMPUTED_VALUE"""),"Thiago Inácio")</f>
        <v>Thiago Inácio</v>
      </c>
      <c r="C112" s="23" t="s">
        <v>91</v>
      </c>
      <c r="D112" s="24">
        <f ca="1">IFERROR(__xludf.DUMMYFUNCTION("""COMPUTED_VALUE"""),45903)</f>
        <v>45903</v>
      </c>
      <c r="E112" s="23" t="str">
        <f t="shared" ca="1" si="307"/>
        <v>setembro</v>
      </c>
      <c r="F112" s="63">
        <f ca="1">IFERROR(__xludf.DUMMYFUNCTION("""COMPUTED_VALUE"""),12)</f>
        <v>12</v>
      </c>
      <c r="G112" s="23">
        <f ca="1">IFERROR(__xludf.DUMMYFUNCTION("""COMPUTED_VALUE"""),600)</f>
        <v>600</v>
      </c>
      <c r="H112" s="47">
        <f t="shared" ca="1" si="100"/>
        <v>7.2</v>
      </c>
      <c r="I112" s="50">
        <f t="shared" ca="1" si="101"/>
        <v>300</v>
      </c>
      <c r="J112" s="64">
        <f ca="1">IFERROR(__xludf.DUMMYFUNCTION("""COMPUTED_VALUE"""),58.1944444444444)</f>
        <v>58.1944444444444</v>
      </c>
      <c r="K112" s="27" t="b">
        <v>1</v>
      </c>
      <c r="L112" s="28">
        <f t="shared" si="3"/>
        <v>0</v>
      </c>
      <c r="M112" s="59"/>
      <c r="N112" s="59"/>
      <c r="O112" s="59" t="str">
        <f ca="1">IFERROR(__xludf.DUMMYFUNCTION("""COMPUTED_VALUE"""),"x")</f>
        <v>x</v>
      </c>
      <c r="P112" s="59" t="str">
        <f ca="1">IFERROR(__xludf.DUMMYFUNCTION("""COMPUTED_VALUE"""),"x")</f>
        <v>x</v>
      </c>
      <c r="Q112" s="59"/>
      <c r="R112" s="59"/>
      <c r="S112" s="59" t="str">
        <f ca="1">IFERROR(__xludf.DUMMYFUNCTION("""COMPUTED_VALUE"""),"x")</f>
        <v>x</v>
      </c>
      <c r="T112" s="59" t="str">
        <f ca="1">IFERROR(__xludf.DUMMYFUNCTION("""COMPUTED_VALUE"""),"x")</f>
        <v>x</v>
      </c>
      <c r="U112" s="59"/>
      <c r="V112" s="59"/>
      <c r="W112" s="23"/>
      <c r="X112" s="30"/>
      <c r="Y112" s="30"/>
      <c r="Z112" s="23" t="s">
        <v>91</v>
      </c>
      <c r="AA112" s="23" t="s">
        <v>91</v>
      </c>
      <c r="AB112" s="30">
        <f t="shared" ca="1" si="4"/>
        <v>4</v>
      </c>
      <c r="AC112" s="31" t="e">
        <f t="shared" ref="AC112:AQ112" si="380">IF(M112="x",M$1000*1,"")*BY112</f>
        <v>#VALUE!</v>
      </c>
      <c r="AD112" s="31" t="e">
        <f t="shared" si="380"/>
        <v>#VALUE!</v>
      </c>
      <c r="AE112" s="31">
        <f t="shared" ca="1" si="380"/>
        <v>1</v>
      </c>
      <c r="AF112" s="31">
        <f t="shared" ca="1" si="380"/>
        <v>1.2</v>
      </c>
      <c r="AG112" s="31" t="e">
        <f t="shared" si="380"/>
        <v>#VALUE!</v>
      </c>
      <c r="AH112" s="31" t="e">
        <f t="shared" si="380"/>
        <v>#VALUE!</v>
      </c>
      <c r="AI112" s="31">
        <f t="shared" ca="1" si="380"/>
        <v>1.1000000000000001</v>
      </c>
      <c r="AJ112" s="31">
        <f t="shared" ca="1" si="380"/>
        <v>1</v>
      </c>
      <c r="AK112" s="31" t="e">
        <f t="shared" si="380"/>
        <v>#VALUE!</v>
      </c>
      <c r="AL112" s="31" t="e">
        <f t="shared" si="380"/>
        <v>#VALUE!</v>
      </c>
      <c r="AM112" s="31" t="e">
        <f t="shared" si="380"/>
        <v>#VALUE!</v>
      </c>
      <c r="AN112" s="31" t="e">
        <f t="shared" si="380"/>
        <v>#VALUE!</v>
      </c>
      <c r="AO112" s="31" t="e">
        <f t="shared" si="380"/>
        <v>#VALUE!</v>
      </c>
      <c r="AP112" s="31">
        <f t="shared" si="380"/>
        <v>0</v>
      </c>
      <c r="AQ112" s="31">
        <f t="shared" si="380"/>
        <v>0</v>
      </c>
      <c r="AR112" s="23" t="e">
        <f t="shared" si="6"/>
        <v>#VALUE!</v>
      </c>
      <c r="AS112" s="65" t="str">
        <f t="shared" si="7"/>
        <v/>
      </c>
      <c r="AT112" s="35">
        <f ca="1">IFERROR(__xludf.DUMMYFUNCTION("""COMPUTED_VALUE"""),10)</f>
        <v>10</v>
      </c>
      <c r="AU112" s="35" t="str">
        <f ca="1">IFERROR(__xludf.DUMMYFUNCTION("""COMPUTED_VALUE"""),"")</f>
        <v/>
      </c>
      <c r="AV112" s="35">
        <f ca="1">IFERROR(__xludf.DUMMYFUNCTION("""COMPUTED_VALUE"""),10)</f>
        <v>10</v>
      </c>
      <c r="AW112" s="35">
        <f ca="1">IFERROR(__xludf.DUMMYFUNCTION("""COMPUTED_VALUE"""),8.33333333333333)</f>
        <v>8.3333333333333304</v>
      </c>
      <c r="AX112" s="35">
        <f ca="1">IFERROR(__xludf.DUMMYFUNCTION("""COMPUTED_VALUE"""),4.5)</f>
        <v>4.5</v>
      </c>
      <c r="AY112" s="35" t="str">
        <f ca="1">IFERROR(__xludf.DUMMYFUNCTION("""COMPUTED_VALUE"""),"")</f>
        <v/>
      </c>
      <c r="AZ112" s="35">
        <f ca="1">IFERROR(__xludf.DUMMYFUNCTION("""COMPUTED_VALUE"""),10)</f>
        <v>10</v>
      </c>
      <c r="BA112" s="35">
        <f ca="1">IFERROR(__xludf.DUMMYFUNCTION("""COMPUTED_VALUE"""),10)</f>
        <v>10</v>
      </c>
      <c r="BB112" s="35" t="str">
        <f ca="1">IFERROR(__xludf.DUMMYFUNCTION("""COMPUTED_VALUE"""),"")</f>
        <v/>
      </c>
      <c r="BC112" s="35" t="str">
        <f ca="1">IFERROR(__xludf.DUMMYFUNCTION("""COMPUTED_VALUE"""),"")</f>
        <v/>
      </c>
      <c r="BD112" s="35" t="str">
        <f ca="1">IFERROR(__xludf.DUMMYFUNCTION("""COMPUTED_VALUE"""),"")</f>
        <v/>
      </c>
      <c r="BE112" s="35"/>
      <c r="BF112" s="43" t="str">
        <f ca="1">IFERROR(__xludf.DUMMYFUNCTION("""COMPUTED_VALUE"""),"")</f>
        <v/>
      </c>
      <c r="BG112" s="35">
        <f ca="1">IFERROR(__xludf.DUMMYFUNCTION("""COMPUTED_VALUE"""),10)</f>
        <v>10</v>
      </c>
      <c r="BH112" s="35">
        <f ca="1">IFERROR(__xludf.DUMMYFUNCTION("""COMPUTED_VALUE"""),10)</f>
        <v>10</v>
      </c>
      <c r="BI112" s="53" t="e">
        <f t="shared" si="143"/>
        <v>#VALUE!</v>
      </c>
      <c r="BJ112" s="50" t="e">
        <f t="shared" ref="BJ112:BW112" si="381">IF(AD112=0,"",AD112*$AS112*(AU112/10))</f>
        <v>#VALUE!</v>
      </c>
      <c r="BK112" s="50" t="e">
        <f t="shared" ca="1" si="381"/>
        <v>#VALUE!</v>
      </c>
      <c r="BL112" s="50" t="e">
        <f t="shared" ca="1" si="381"/>
        <v>#VALUE!</v>
      </c>
      <c r="BM112" s="50" t="e">
        <f t="shared" si="381"/>
        <v>#VALUE!</v>
      </c>
      <c r="BN112" s="50" t="e">
        <f t="shared" si="381"/>
        <v>#VALUE!</v>
      </c>
      <c r="BO112" s="50" t="e">
        <f t="shared" ca="1" si="381"/>
        <v>#VALUE!</v>
      </c>
      <c r="BP112" s="50" t="e">
        <f t="shared" ca="1" si="381"/>
        <v>#VALUE!</v>
      </c>
      <c r="BQ112" s="37" t="e">
        <f t="shared" si="381"/>
        <v>#VALUE!</v>
      </c>
      <c r="BR112" s="37" t="e">
        <f t="shared" si="381"/>
        <v>#VALUE!</v>
      </c>
      <c r="BS112" s="37" t="e">
        <f t="shared" si="381"/>
        <v>#VALUE!</v>
      </c>
      <c r="BT112" s="37" t="e">
        <f t="shared" si="381"/>
        <v>#VALUE!</v>
      </c>
      <c r="BU112" s="37" t="e">
        <f t="shared" si="381"/>
        <v>#VALUE!</v>
      </c>
      <c r="BV112" s="37" t="str">
        <f t="shared" si="381"/>
        <v/>
      </c>
      <c r="BW112" s="37" t="str">
        <f t="shared" si="381"/>
        <v/>
      </c>
      <c r="BX112" s="38" t="e">
        <f t="shared" si="9"/>
        <v>#VALUE!</v>
      </c>
      <c r="BY112" s="40" t="str">
        <f t="shared" si="359"/>
        <v/>
      </c>
      <c r="BZ112" s="40" t="str">
        <f t="shared" si="374"/>
        <v/>
      </c>
      <c r="CA112" s="40" t="str">
        <f t="shared" ref="CA112:CH112" ca="1" si="382">IF(O112="x","1","")</f>
        <v>1</v>
      </c>
      <c r="CB112" s="40" t="str">
        <f t="shared" ca="1" si="382"/>
        <v>1</v>
      </c>
      <c r="CC112" s="40" t="str">
        <f t="shared" si="382"/>
        <v/>
      </c>
      <c r="CD112" s="40" t="str">
        <f t="shared" si="382"/>
        <v/>
      </c>
      <c r="CE112" s="40" t="str">
        <f t="shared" ca="1" si="382"/>
        <v>1</v>
      </c>
      <c r="CF112" s="40" t="str">
        <f t="shared" ca="1" si="382"/>
        <v>1</v>
      </c>
      <c r="CG112" s="40" t="str">
        <f t="shared" si="382"/>
        <v/>
      </c>
      <c r="CH112" s="40" t="str">
        <f t="shared" si="382"/>
        <v/>
      </c>
      <c r="CI112" s="40"/>
      <c r="CJ112" s="40"/>
      <c r="CK112" s="40"/>
      <c r="CL112" s="40"/>
      <c r="CM112" s="40"/>
    </row>
    <row r="113" spans="1:91" ht="17.25" customHeight="1" x14ac:dyDescent="0.2">
      <c r="A113" s="66" t="str">
        <f ca="1">IFERROR(__xludf.DUMMYFUNCTION("""COMPUTED_VALUE"""),"P57/P877")</f>
        <v>P57/P877</v>
      </c>
      <c r="B113" s="23" t="str">
        <f ca="1">IFERROR(__xludf.DUMMYFUNCTION("""COMPUTED_VALUE"""),"Ailson Faria (Ampliação)")</f>
        <v>Ailson Faria (Ampliação)</v>
      </c>
      <c r="C113" s="23" t="s">
        <v>91</v>
      </c>
      <c r="D113" s="24">
        <f ca="1">IFERROR(__xludf.DUMMYFUNCTION("""COMPUTED_VALUE"""),45892)</f>
        <v>45892</v>
      </c>
      <c r="E113" s="23" t="str">
        <f t="shared" ca="1" si="307"/>
        <v>agosto</v>
      </c>
      <c r="F113" s="63">
        <f ca="1">IFERROR(__xludf.DUMMYFUNCTION("""COMPUTED_VALUE"""),4)</f>
        <v>4</v>
      </c>
      <c r="G113" s="23">
        <f ca="1">IFERROR(__xludf.DUMMYFUNCTION("""COMPUTED_VALUE"""),340)</f>
        <v>340</v>
      </c>
      <c r="H113" s="47">
        <f t="shared" ca="1" si="100"/>
        <v>1.36</v>
      </c>
      <c r="I113" s="50">
        <f t="shared" ca="1" si="101"/>
        <v>200</v>
      </c>
      <c r="J113" s="64">
        <f ca="1">IFERROR(__xludf.DUMMYFUNCTION("""COMPUTED_VALUE"""),50)</f>
        <v>50</v>
      </c>
      <c r="K113" s="27" t="b">
        <v>0</v>
      </c>
      <c r="L113" s="28">
        <f t="shared" ca="1" si="3"/>
        <v>100</v>
      </c>
      <c r="M113" s="59" t="str">
        <f ca="1">IFERROR(__xludf.DUMMYFUNCTION("""COMPUTED_VALUE"""),"x")</f>
        <v>x</v>
      </c>
      <c r="N113" s="59" t="str">
        <f ca="1">IFERROR(__xludf.DUMMYFUNCTION("""COMPUTED_VALUE"""),"x")</f>
        <v>x</v>
      </c>
      <c r="O113" s="59"/>
      <c r="P113" s="59"/>
      <c r="Q113" s="59" t="str">
        <f ca="1">IFERROR(__xludf.DUMMYFUNCTION("""COMPUTED_VALUE"""),"x")</f>
        <v>x</v>
      </c>
      <c r="R113" s="59"/>
      <c r="S113" s="59"/>
      <c r="T113" s="59"/>
      <c r="U113" s="59" t="str">
        <f ca="1">IFERROR(__xludf.DUMMYFUNCTION("""COMPUTED_VALUE"""),"x")</f>
        <v>x</v>
      </c>
      <c r="V113" s="59"/>
      <c r="W113" s="23"/>
      <c r="X113" s="30"/>
      <c r="Y113" s="30"/>
      <c r="Z113" s="23" t="s">
        <v>91</v>
      </c>
      <c r="AA113" s="23" t="s">
        <v>91</v>
      </c>
      <c r="AB113" s="30">
        <f t="shared" ca="1" si="4"/>
        <v>4</v>
      </c>
      <c r="AC113" s="31">
        <f t="shared" ref="AC113:AQ113" ca="1" si="383">IF(M113="x",M$1000*1,"")*BY113</f>
        <v>1.2</v>
      </c>
      <c r="AD113" s="31">
        <f t="shared" ca="1" si="383"/>
        <v>0.55000000000000004</v>
      </c>
      <c r="AE113" s="31" t="e">
        <f t="shared" si="383"/>
        <v>#VALUE!</v>
      </c>
      <c r="AF113" s="31" t="e">
        <f t="shared" si="383"/>
        <v>#VALUE!</v>
      </c>
      <c r="AG113" s="31">
        <f t="shared" ca="1" si="383"/>
        <v>1</v>
      </c>
      <c r="AH113" s="31" t="e">
        <f t="shared" si="383"/>
        <v>#VALUE!</v>
      </c>
      <c r="AI113" s="31" t="e">
        <f t="shared" si="383"/>
        <v>#VALUE!</v>
      </c>
      <c r="AJ113" s="31" t="e">
        <f t="shared" si="383"/>
        <v>#VALUE!</v>
      </c>
      <c r="AK113" s="31">
        <f t="shared" ca="1" si="383"/>
        <v>0.5</v>
      </c>
      <c r="AL113" s="31" t="e">
        <f t="shared" si="383"/>
        <v>#VALUE!</v>
      </c>
      <c r="AM113" s="31" t="e">
        <f t="shared" si="383"/>
        <v>#VALUE!</v>
      </c>
      <c r="AN113" s="31" t="e">
        <f t="shared" si="383"/>
        <v>#VALUE!</v>
      </c>
      <c r="AO113" s="31" t="e">
        <f t="shared" si="383"/>
        <v>#VALUE!</v>
      </c>
      <c r="AP113" s="31">
        <f t="shared" si="383"/>
        <v>0</v>
      </c>
      <c r="AQ113" s="31">
        <f t="shared" si="383"/>
        <v>0</v>
      </c>
      <c r="AR113" s="23" t="e">
        <f t="shared" ca="1" si="6"/>
        <v>#VALUE!</v>
      </c>
      <c r="AS113" s="65" t="str">
        <f t="shared" ca="1" si="7"/>
        <v/>
      </c>
      <c r="AT113" s="35">
        <f ca="1">IFERROR(__xludf.DUMMYFUNCTION("""COMPUTED_VALUE"""),10)</f>
        <v>10</v>
      </c>
      <c r="AU113" s="35">
        <f ca="1">IFERROR(__xludf.DUMMYFUNCTION("""COMPUTED_VALUE"""),10)</f>
        <v>10</v>
      </c>
      <c r="AV113" s="35" t="str">
        <f ca="1">IFERROR(__xludf.DUMMYFUNCTION("""COMPUTED_VALUE"""),"")</f>
        <v/>
      </c>
      <c r="AW113" s="35" t="str">
        <f ca="1">IFERROR(__xludf.DUMMYFUNCTION("""COMPUTED_VALUE"""),"")</f>
        <v/>
      </c>
      <c r="AX113" s="35">
        <f ca="1">IFERROR(__xludf.DUMMYFUNCTION("""COMPUTED_VALUE"""),10)</f>
        <v>10</v>
      </c>
      <c r="AY113" s="35" t="str">
        <f ca="1">IFERROR(__xludf.DUMMYFUNCTION("""COMPUTED_VALUE"""),"")</f>
        <v/>
      </c>
      <c r="AZ113" s="35" t="str">
        <f ca="1">IFERROR(__xludf.DUMMYFUNCTION("""COMPUTED_VALUE"""),"")</f>
        <v/>
      </c>
      <c r="BA113" s="35" t="str">
        <f ca="1">IFERROR(__xludf.DUMMYFUNCTION("""COMPUTED_VALUE"""),"")</f>
        <v/>
      </c>
      <c r="BB113" s="35">
        <f ca="1">IFERROR(__xludf.DUMMYFUNCTION("""COMPUTED_VALUE"""),10)</f>
        <v>10</v>
      </c>
      <c r="BC113" s="35" t="str">
        <f ca="1">IFERROR(__xludf.DUMMYFUNCTION("""COMPUTED_VALUE"""),"")</f>
        <v/>
      </c>
      <c r="BD113" s="35" t="str">
        <f ca="1">IFERROR(__xludf.DUMMYFUNCTION("""COMPUTED_VALUE"""),"")</f>
        <v/>
      </c>
      <c r="BE113" s="35"/>
      <c r="BF113" s="43" t="str">
        <f ca="1">IFERROR(__xludf.DUMMYFUNCTION("""COMPUTED_VALUE"""),"")</f>
        <v/>
      </c>
      <c r="BG113" s="35">
        <f ca="1">IFERROR(__xludf.DUMMYFUNCTION("""COMPUTED_VALUE"""),8.33333333333333)</f>
        <v>8.3333333333333304</v>
      </c>
      <c r="BH113" s="35">
        <f ca="1">IFERROR(__xludf.DUMMYFUNCTION("""COMPUTED_VALUE"""),10)</f>
        <v>10</v>
      </c>
      <c r="BI113" s="53" t="e">
        <f t="shared" ca="1" si="143"/>
        <v>#VALUE!</v>
      </c>
      <c r="BJ113" s="50" t="e">
        <f t="shared" ref="BJ113:BW113" ca="1" si="384">IF(AD113=0,"",AD113*$AS113*(AU113/10))</f>
        <v>#VALUE!</v>
      </c>
      <c r="BK113" s="50" t="e">
        <f t="shared" si="384"/>
        <v>#VALUE!</v>
      </c>
      <c r="BL113" s="50" t="e">
        <f t="shared" si="384"/>
        <v>#VALUE!</v>
      </c>
      <c r="BM113" s="50" t="e">
        <f t="shared" ca="1" si="384"/>
        <v>#VALUE!</v>
      </c>
      <c r="BN113" s="50" t="e">
        <f t="shared" si="384"/>
        <v>#VALUE!</v>
      </c>
      <c r="BO113" s="50" t="e">
        <f t="shared" si="384"/>
        <v>#VALUE!</v>
      </c>
      <c r="BP113" s="50" t="e">
        <f t="shared" si="384"/>
        <v>#VALUE!</v>
      </c>
      <c r="BQ113" s="37" t="e">
        <f t="shared" ca="1" si="384"/>
        <v>#VALUE!</v>
      </c>
      <c r="BR113" s="37" t="e">
        <f t="shared" si="384"/>
        <v>#VALUE!</v>
      </c>
      <c r="BS113" s="37" t="e">
        <f t="shared" si="384"/>
        <v>#VALUE!</v>
      </c>
      <c r="BT113" s="37" t="e">
        <f t="shared" si="384"/>
        <v>#VALUE!</v>
      </c>
      <c r="BU113" s="37" t="e">
        <f t="shared" si="384"/>
        <v>#VALUE!</v>
      </c>
      <c r="BV113" s="37" t="str">
        <f t="shared" si="384"/>
        <v/>
      </c>
      <c r="BW113" s="37" t="str">
        <f t="shared" si="384"/>
        <v/>
      </c>
      <c r="BX113" s="38" t="e">
        <f t="shared" ca="1" si="9"/>
        <v>#VALUE!</v>
      </c>
      <c r="BY113" s="40" t="str">
        <f t="shared" ca="1" si="359"/>
        <v>1</v>
      </c>
      <c r="BZ113" s="40">
        <v>0.5</v>
      </c>
      <c r="CA113" s="40">
        <v>0.5</v>
      </c>
      <c r="CB113" s="40">
        <v>0.5</v>
      </c>
      <c r="CC113" s="40" t="str">
        <f t="shared" ref="CC113:CF113" ca="1" si="385">IF(Q113="x","1","")</f>
        <v>1</v>
      </c>
      <c r="CD113" s="40" t="str">
        <f t="shared" si="385"/>
        <v/>
      </c>
      <c r="CE113" s="40" t="str">
        <f t="shared" si="385"/>
        <v/>
      </c>
      <c r="CF113" s="40" t="str">
        <f t="shared" si="385"/>
        <v/>
      </c>
      <c r="CG113" s="40">
        <v>0.5</v>
      </c>
      <c r="CH113" s="40" t="str">
        <f>IF(V113="x","1","")</f>
        <v/>
      </c>
      <c r="CI113" s="40"/>
      <c r="CJ113" s="40"/>
      <c r="CK113" s="40"/>
      <c r="CL113" s="40"/>
      <c r="CM113" s="40"/>
    </row>
    <row r="114" spans="1:91" ht="17.25" customHeight="1" x14ac:dyDescent="0.2">
      <c r="A114" s="66" t="str">
        <f ca="1">IFERROR(__xludf.DUMMYFUNCTION("""COMPUTED_VALUE"""),"P929")</f>
        <v>P929</v>
      </c>
      <c r="B114" s="23" t="str">
        <f ca="1">IFERROR(__xludf.DUMMYFUNCTION("""COMPUTED_VALUE"""),"José Gomes")</f>
        <v>José Gomes</v>
      </c>
      <c r="C114" s="23" t="s">
        <v>91</v>
      </c>
      <c r="D114" s="24">
        <f ca="1">IFERROR(__xludf.DUMMYFUNCTION("""COMPUTED_VALUE"""),45890)</f>
        <v>45890</v>
      </c>
      <c r="E114" s="23" t="str">
        <f t="shared" ca="1" si="307"/>
        <v>agosto</v>
      </c>
      <c r="F114" s="63">
        <f ca="1">IFERROR(__xludf.DUMMYFUNCTION("""COMPUTED_VALUE"""),12)</f>
        <v>12</v>
      </c>
      <c r="G114" s="23">
        <f ca="1">IFERROR(__xludf.DUMMYFUNCTION("""COMPUTED_VALUE"""),600)</f>
        <v>600</v>
      </c>
      <c r="H114" s="47">
        <f t="shared" ca="1" si="100"/>
        <v>7.2</v>
      </c>
      <c r="I114" s="50">
        <f t="shared" ca="1" si="101"/>
        <v>300</v>
      </c>
      <c r="J114" s="64">
        <f ca="1">IFERROR(__xludf.DUMMYFUNCTION("""COMPUTED_VALUE"""),91.7592592592592)</f>
        <v>91.759259259259196</v>
      </c>
      <c r="K114" s="27" t="b">
        <v>0</v>
      </c>
      <c r="L114" s="28">
        <f t="shared" ca="1" si="3"/>
        <v>275.2777777777776</v>
      </c>
      <c r="M114" s="59"/>
      <c r="N114" s="59"/>
      <c r="O114" s="59" t="str">
        <f ca="1">IFERROR(__xludf.DUMMYFUNCTION("""COMPUTED_VALUE"""),"x")</f>
        <v>x</v>
      </c>
      <c r="P114" s="59" t="str">
        <f ca="1">IFERROR(__xludf.DUMMYFUNCTION("""COMPUTED_VALUE"""),"x")</f>
        <v>x</v>
      </c>
      <c r="Q114" s="59"/>
      <c r="R114" s="59"/>
      <c r="S114" s="59" t="str">
        <f ca="1">IFERROR(__xludf.DUMMYFUNCTION("""COMPUTED_VALUE"""),"x")</f>
        <v>x</v>
      </c>
      <c r="T114" s="59" t="str">
        <f ca="1">IFERROR(__xludf.DUMMYFUNCTION("""COMPUTED_VALUE"""),"x")</f>
        <v>x</v>
      </c>
      <c r="U114" s="59"/>
      <c r="V114" s="59"/>
      <c r="W114" s="23"/>
      <c r="X114" s="30"/>
      <c r="Y114" s="30"/>
      <c r="Z114" s="23" t="s">
        <v>91</v>
      </c>
      <c r="AA114" s="23" t="s">
        <v>91</v>
      </c>
      <c r="AB114" s="30">
        <f t="shared" ca="1" si="4"/>
        <v>4</v>
      </c>
      <c r="AC114" s="31" t="e">
        <f t="shared" ref="AC114:AQ114" si="386">IF(M114="x",M$1000*1,"")*BY114</f>
        <v>#VALUE!</v>
      </c>
      <c r="AD114" s="31" t="e">
        <f t="shared" si="386"/>
        <v>#VALUE!</v>
      </c>
      <c r="AE114" s="31">
        <f t="shared" ca="1" si="386"/>
        <v>1</v>
      </c>
      <c r="AF114" s="31">
        <f t="shared" ca="1" si="386"/>
        <v>1.2</v>
      </c>
      <c r="AG114" s="31" t="e">
        <f t="shared" si="386"/>
        <v>#VALUE!</v>
      </c>
      <c r="AH114" s="31" t="e">
        <f t="shared" si="386"/>
        <v>#VALUE!</v>
      </c>
      <c r="AI114" s="31">
        <f t="shared" ca="1" si="386"/>
        <v>1.1000000000000001</v>
      </c>
      <c r="AJ114" s="31">
        <f t="shared" ca="1" si="386"/>
        <v>1</v>
      </c>
      <c r="AK114" s="31" t="e">
        <f t="shared" si="386"/>
        <v>#VALUE!</v>
      </c>
      <c r="AL114" s="31" t="e">
        <f t="shared" si="386"/>
        <v>#VALUE!</v>
      </c>
      <c r="AM114" s="31" t="e">
        <f t="shared" si="386"/>
        <v>#VALUE!</v>
      </c>
      <c r="AN114" s="31" t="e">
        <f t="shared" si="386"/>
        <v>#VALUE!</v>
      </c>
      <c r="AO114" s="31" t="e">
        <f t="shared" si="386"/>
        <v>#VALUE!</v>
      </c>
      <c r="AP114" s="31">
        <f t="shared" si="386"/>
        <v>0</v>
      </c>
      <c r="AQ114" s="31">
        <f t="shared" si="386"/>
        <v>0</v>
      </c>
      <c r="AR114" s="23" t="e">
        <f t="shared" si="6"/>
        <v>#VALUE!</v>
      </c>
      <c r="AS114" s="65" t="str">
        <f t="shared" ca="1" si="7"/>
        <v/>
      </c>
      <c r="AT114" s="35">
        <f ca="1">IFERROR(__xludf.DUMMYFUNCTION("""COMPUTED_VALUE"""),10)</f>
        <v>10</v>
      </c>
      <c r="AU114" s="35" t="str">
        <f ca="1">IFERROR(__xludf.DUMMYFUNCTION("""COMPUTED_VALUE"""),"")</f>
        <v/>
      </c>
      <c r="AV114" s="35">
        <f ca="1">IFERROR(__xludf.DUMMYFUNCTION("""COMPUTED_VALUE"""),10)</f>
        <v>10</v>
      </c>
      <c r="AW114" s="35">
        <f ca="1">IFERROR(__xludf.DUMMYFUNCTION("""COMPUTED_VALUE"""),10)</f>
        <v>10</v>
      </c>
      <c r="AX114" s="35">
        <f ca="1">IFERROR(__xludf.DUMMYFUNCTION("""COMPUTED_VALUE"""),8)</f>
        <v>8</v>
      </c>
      <c r="AY114" s="35" t="str">
        <f ca="1">IFERROR(__xludf.DUMMYFUNCTION("""COMPUTED_VALUE"""),"")</f>
        <v/>
      </c>
      <c r="AZ114" s="35">
        <f ca="1">IFERROR(__xludf.DUMMYFUNCTION("""COMPUTED_VALUE"""),10)</f>
        <v>10</v>
      </c>
      <c r="BA114" s="35">
        <f ca="1">IFERROR(__xludf.DUMMYFUNCTION("""COMPUTED_VALUE"""),10)</f>
        <v>10</v>
      </c>
      <c r="BB114" s="35" t="str">
        <f ca="1">IFERROR(__xludf.DUMMYFUNCTION("""COMPUTED_VALUE"""),"")</f>
        <v/>
      </c>
      <c r="BC114" s="35" t="str">
        <f ca="1">IFERROR(__xludf.DUMMYFUNCTION("""COMPUTED_VALUE"""),"")</f>
        <v/>
      </c>
      <c r="BD114" s="35" t="str">
        <f ca="1">IFERROR(__xludf.DUMMYFUNCTION("""COMPUTED_VALUE"""),"")</f>
        <v/>
      </c>
      <c r="BE114" s="35"/>
      <c r="BF114" s="43" t="str">
        <f ca="1">IFERROR(__xludf.DUMMYFUNCTION("""COMPUTED_VALUE"""),"")</f>
        <v/>
      </c>
      <c r="BG114" s="35">
        <f ca="1">IFERROR(__xludf.DUMMYFUNCTION("""COMPUTED_VALUE"""),10)</f>
        <v>10</v>
      </c>
      <c r="BH114" s="35">
        <f ca="1">IFERROR(__xludf.DUMMYFUNCTION("""COMPUTED_VALUE"""),3.75)</f>
        <v>3.75</v>
      </c>
      <c r="BI114" s="53" t="e">
        <f t="shared" si="143"/>
        <v>#VALUE!</v>
      </c>
      <c r="BJ114" s="50" t="e">
        <f t="shared" ref="BJ114:BW114" si="387">IF(AD114=0,"",AD114*$AS114*(AU114/10))</f>
        <v>#VALUE!</v>
      </c>
      <c r="BK114" s="50" t="e">
        <f t="shared" ca="1" si="387"/>
        <v>#VALUE!</v>
      </c>
      <c r="BL114" s="50" t="e">
        <f t="shared" ca="1" si="387"/>
        <v>#VALUE!</v>
      </c>
      <c r="BM114" s="50" t="e">
        <f t="shared" si="387"/>
        <v>#VALUE!</v>
      </c>
      <c r="BN114" s="50" t="e">
        <f t="shared" si="387"/>
        <v>#VALUE!</v>
      </c>
      <c r="BO114" s="50" t="e">
        <f t="shared" ca="1" si="387"/>
        <v>#VALUE!</v>
      </c>
      <c r="BP114" s="50" t="e">
        <f t="shared" ca="1" si="387"/>
        <v>#VALUE!</v>
      </c>
      <c r="BQ114" s="37" t="e">
        <f t="shared" si="387"/>
        <v>#VALUE!</v>
      </c>
      <c r="BR114" s="37" t="e">
        <f t="shared" si="387"/>
        <v>#VALUE!</v>
      </c>
      <c r="BS114" s="37" t="e">
        <f t="shared" si="387"/>
        <v>#VALUE!</v>
      </c>
      <c r="BT114" s="37" t="e">
        <f t="shared" si="387"/>
        <v>#VALUE!</v>
      </c>
      <c r="BU114" s="37" t="e">
        <f t="shared" si="387"/>
        <v>#VALUE!</v>
      </c>
      <c r="BV114" s="37" t="str">
        <f t="shared" si="387"/>
        <v/>
      </c>
      <c r="BW114" s="37" t="str">
        <f t="shared" si="387"/>
        <v/>
      </c>
      <c r="BX114" s="38" t="e">
        <f t="shared" si="9"/>
        <v>#VALUE!</v>
      </c>
      <c r="BY114" s="40" t="str">
        <f t="shared" si="359"/>
        <v/>
      </c>
      <c r="BZ114" s="40" t="str">
        <f t="shared" ref="BZ114:CH114" si="388">IF(N114="x","1","")</f>
        <v/>
      </c>
      <c r="CA114" s="40" t="str">
        <f t="shared" ca="1" si="388"/>
        <v>1</v>
      </c>
      <c r="CB114" s="40" t="str">
        <f t="shared" ca="1" si="388"/>
        <v>1</v>
      </c>
      <c r="CC114" s="40" t="str">
        <f t="shared" si="388"/>
        <v/>
      </c>
      <c r="CD114" s="40" t="str">
        <f t="shared" si="388"/>
        <v/>
      </c>
      <c r="CE114" s="40" t="str">
        <f t="shared" ca="1" si="388"/>
        <v>1</v>
      </c>
      <c r="CF114" s="40" t="str">
        <f t="shared" ca="1" si="388"/>
        <v>1</v>
      </c>
      <c r="CG114" s="40" t="str">
        <f t="shared" si="388"/>
        <v/>
      </c>
      <c r="CH114" s="40" t="str">
        <f t="shared" si="388"/>
        <v/>
      </c>
      <c r="CI114" s="40"/>
      <c r="CJ114" s="40"/>
      <c r="CK114" s="40"/>
      <c r="CL114" s="40"/>
      <c r="CM114" s="40"/>
    </row>
    <row r="115" spans="1:91" ht="17.25" customHeight="1" x14ac:dyDescent="0.2">
      <c r="A115" s="66" t="str">
        <f ca="1">IFERROR(__xludf.DUMMYFUNCTION("""COMPUTED_VALUE"""),"P911")</f>
        <v>P911</v>
      </c>
      <c r="B115" s="23" t="str">
        <f ca="1">IFERROR(__xludf.DUMMYFUNCTION("""COMPUTED_VALUE"""),"Arthur Laitano")</f>
        <v>Arthur Laitano</v>
      </c>
      <c r="C115" s="23" t="s">
        <v>91</v>
      </c>
      <c r="D115" s="24">
        <f ca="1">IFERROR(__xludf.DUMMYFUNCTION("""COMPUTED_VALUE"""),45901)</f>
        <v>45901</v>
      </c>
      <c r="E115" s="23" t="str">
        <f t="shared" ca="1" si="307"/>
        <v>setembro</v>
      </c>
      <c r="F115" s="63">
        <f ca="1">IFERROR(__xludf.DUMMYFUNCTION("""COMPUTED_VALUE"""),74)</f>
        <v>74</v>
      </c>
      <c r="G115" s="23">
        <f ca="1">IFERROR(__xludf.DUMMYFUNCTION("""COMPUTED_VALUE"""),600)</f>
        <v>600</v>
      </c>
      <c r="H115" s="47">
        <f t="shared" ca="1" si="100"/>
        <v>44.4</v>
      </c>
      <c r="I115" s="50">
        <f t="shared" ca="1" si="101"/>
        <v>1000</v>
      </c>
      <c r="J115" s="64">
        <f ca="1">IFERROR(__xludf.DUMMYFUNCTION("""COMPUTED_VALUE"""),92.6851851851851)</f>
        <v>92.685185185185105</v>
      </c>
      <c r="K115" s="27" t="b">
        <v>0</v>
      </c>
      <c r="L115" s="28">
        <f t="shared" ca="1" si="3"/>
        <v>926.85185185185105</v>
      </c>
      <c r="M115" s="59"/>
      <c r="N115" s="59"/>
      <c r="O115" s="59" t="str">
        <f ca="1">IFERROR(__xludf.DUMMYFUNCTION("""COMPUTED_VALUE"""),"x")</f>
        <v>x</v>
      </c>
      <c r="P115" s="59" t="str">
        <f ca="1">IFERROR(__xludf.DUMMYFUNCTION("""COMPUTED_VALUE"""),"x")</f>
        <v>x</v>
      </c>
      <c r="Q115" s="59"/>
      <c r="R115" s="59"/>
      <c r="S115" s="59" t="str">
        <f ca="1">IFERROR(__xludf.DUMMYFUNCTION("""COMPUTED_VALUE"""),"x")</f>
        <v>x</v>
      </c>
      <c r="T115" s="59" t="str">
        <f ca="1">IFERROR(__xludf.DUMMYFUNCTION("""COMPUTED_VALUE"""),"x")</f>
        <v>x</v>
      </c>
      <c r="U115" s="59" t="str">
        <f ca="1">IFERROR(__xludf.DUMMYFUNCTION("""COMPUTED_VALUE"""),"x")</f>
        <v>x</v>
      </c>
      <c r="V115" s="59" t="str">
        <f ca="1">IFERROR(__xludf.DUMMYFUNCTION("""COMPUTED_VALUE"""),"x")</f>
        <v>x</v>
      </c>
      <c r="W115" s="23"/>
      <c r="X115" s="30"/>
      <c r="Y115" s="30"/>
      <c r="Z115" s="23" t="s">
        <v>91</v>
      </c>
      <c r="AA115" s="23" t="s">
        <v>91</v>
      </c>
      <c r="AB115" s="30">
        <f t="shared" ca="1" si="4"/>
        <v>6</v>
      </c>
      <c r="AC115" s="31" t="e">
        <f t="shared" ref="AC115:AQ115" si="389">IF(M115="x",M$1000*1,"")*BY115</f>
        <v>#VALUE!</v>
      </c>
      <c r="AD115" s="31" t="e">
        <f t="shared" si="389"/>
        <v>#VALUE!</v>
      </c>
      <c r="AE115" s="31">
        <f t="shared" ca="1" si="389"/>
        <v>1</v>
      </c>
      <c r="AF115" s="31">
        <f t="shared" ca="1" si="389"/>
        <v>1.2</v>
      </c>
      <c r="AG115" s="31" t="e">
        <f t="shared" si="389"/>
        <v>#VALUE!</v>
      </c>
      <c r="AH115" s="31" t="e">
        <f t="shared" si="389"/>
        <v>#VALUE!</v>
      </c>
      <c r="AI115" s="31">
        <f t="shared" ca="1" si="389"/>
        <v>1.1000000000000001</v>
      </c>
      <c r="AJ115" s="31">
        <f t="shared" ca="1" si="389"/>
        <v>1</v>
      </c>
      <c r="AK115" s="31">
        <f t="shared" ca="1" si="389"/>
        <v>1</v>
      </c>
      <c r="AL115" s="31">
        <f t="shared" ca="1" si="389"/>
        <v>1</v>
      </c>
      <c r="AM115" s="31" t="e">
        <f t="shared" si="389"/>
        <v>#VALUE!</v>
      </c>
      <c r="AN115" s="31" t="e">
        <f t="shared" si="389"/>
        <v>#VALUE!</v>
      </c>
      <c r="AO115" s="31" t="e">
        <f t="shared" si="389"/>
        <v>#VALUE!</v>
      </c>
      <c r="AP115" s="31">
        <f t="shared" si="389"/>
        <v>0</v>
      </c>
      <c r="AQ115" s="31">
        <f t="shared" si="389"/>
        <v>0</v>
      </c>
      <c r="AR115" s="23" t="e">
        <f t="shared" si="6"/>
        <v>#VALUE!</v>
      </c>
      <c r="AS115" s="65" t="str">
        <f t="shared" ca="1" si="7"/>
        <v/>
      </c>
      <c r="AT115" s="35">
        <f ca="1">IFERROR(__xludf.DUMMYFUNCTION("""COMPUTED_VALUE"""),10)</f>
        <v>10</v>
      </c>
      <c r="AU115" s="35" t="str">
        <f ca="1">IFERROR(__xludf.DUMMYFUNCTION("""COMPUTED_VALUE"""),"")</f>
        <v/>
      </c>
      <c r="AV115" s="35">
        <f ca="1">IFERROR(__xludf.DUMMYFUNCTION("""COMPUTED_VALUE"""),10)</f>
        <v>10</v>
      </c>
      <c r="AW115" s="35">
        <f ca="1">IFERROR(__xludf.DUMMYFUNCTION("""COMPUTED_VALUE"""),9)</f>
        <v>9</v>
      </c>
      <c r="AX115" s="35">
        <f ca="1">IFERROR(__xludf.DUMMYFUNCTION("""COMPUTED_VALUE"""),7)</f>
        <v>7</v>
      </c>
      <c r="AY115" s="35" t="str">
        <f ca="1">IFERROR(__xludf.DUMMYFUNCTION("""COMPUTED_VALUE"""),"")</f>
        <v/>
      </c>
      <c r="AZ115" s="35">
        <f ca="1">IFERROR(__xludf.DUMMYFUNCTION("""COMPUTED_VALUE"""),10)</f>
        <v>10</v>
      </c>
      <c r="BA115" s="35">
        <f ca="1">IFERROR(__xludf.DUMMYFUNCTION("""COMPUTED_VALUE"""),10)</f>
        <v>10</v>
      </c>
      <c r="BB115" s="35">
        <f ca="1">IFERROR(__xludf.DUMMYFUNCTION("""COMPUTED_VALUE"""),10)</f>
        <v>10</v>
      </c>
      <c r="BC115" s="35">
        <f ca="1">IFERROR(__xludf.DUMMYFUNCTION("""COMPUTED_VALUE"""),10)</f>
        <v>10</v>
      </c>
      <c r="BD115" s="35" t="str">
        <f ca="1">IFERROR(__xludf.DUMMYFUNCTION("""COMPUTED_VALUE"""),"")</f>
        <v/>
      </c>
      <c r="BE115" s="35"/>
      <c r="BF115" s="35" t="str">
        <f ca="1">IFERROR(__xludf.DUMMYFUNCTION("""COMPUTED_VALUE"""),"")</f>
        <v/>
      </c>
      <c r="BG115" s="35">
        <f ca="1">IFERROR(__xludf.DUMMYFUNCTION("""COMPUTED_VALUE"""),8.2)</f>
        <v>8.1999999999999993</v>
      </c>
      <c r="BH115" s="35">
        <f ca="1">IFERROR(__xludf.DUMMYFUNCTION("""COMPUTED_VALUE"""),4.16666666666666)</f>
        <v>4.1666666666666599</v>
      </c>
      <c r="BI115" s="53" t="e">
        <f t="shared" si="143"/>
        <v>#VALUE!</v>
      </c>
      <c r="BJ115" s="50" t="e">
        <f t="shared" ref="BJ115:BW115" si="390">IF(AD115=0,"",AD115*$AS115*(AU115/10))</f>
        <v>#VALUE!</v>
      </c>
      <c r="BK115" s="50" t="e">
        <f t="shared" ca="1" si="390"/>
        <v>#VALUE!</v>
      </c>
      <c r="BL115" s="50" t="e">
        <f t="shared" ca="1" si="390"/>
        <v>#VALUE!</v>
      </c>
      <c r="BM115" s="50" t="e">
        <f t="shared" si="390"/>
        <v>#VALUE!</v>
      </c>
      <c r="BN115" s="50" t="e">
        <f t="shared" si="390"/>
        <v>#VALUE!</v>
      </c>
      <c r="BO115" s="50" t="e">
        <f t="shared" ca="1" si="390"/>
        <v>#VALUE!</v>
      </c>
      <c r="BP115" s="50" t="e">
        <f t="shared" ca="1" si="390"/>
        <v>#VALUE!</v>
      </c>
      <c r="BQ115" s="37" t="e">
        <f t="shared" ca="1" si="390"/>
        <v>#VALUE!</v>
      </c>
      <c r="BR115" s="37" t="e">
        <f t="shared" ca="1" si="390"/>
        <v>#VALUE!</v>
      </c>
      <c r="BS115" s="37" t="e">
        <f t="shared" si="390"/>
        <v>#VALUE!</v>
      </c>
      <c r="BT115" s="37" t="e">
        <f t="shared" si="390"/>
        <v>#VALUE!</v>
      </c>
      <c r="BU115" s="37" t="e">
        <f t="shared" si="390"/>
        <v>#VALUE!</v>
      </c>
      <c r="BV115" s="37" t="str">
        <f t="shared" si="390"/>
        <v/>
      </c>
      <c r="BW115" s="37" t="str">
        <f t="shared" si="390"/>
        <v/>
      </c>
      <c r="BX115" s="38" t="e">
        <f t="shared" si="9"/>
        <v>#VALUE!</v>
      </c>
      <c r="BY115" s="40" t="str">
        <f t="shared" si="359"/>
        <v/>
      </c>
      <c r="BZ115" s="40" t="str">
        <f t="shared" ref="BZ115:CH115" si="391">IF(N115="x","1","")</f>
        <v/>
      </c>
      <c r="CA115" s="40" t="str">
        <f t="shared" ca="1" si="391"/>
        <v>1</v>
      </c>
      <c r="CB115" s="40" t="str">
        <f t="shared" ca="1" si="391"/>
        <v>1</v>
      </c>
      <c r="CC115" s="40" t="str">
        <f t="shared" si="391"/>
        <v/>
      </c>
      <c r="CD115" s="40" t="str">
        <f t="shared" si="391"/>
        <v/>
      </c>
      <c r="CE115" s="40" t="str">
        <f t="shared" ca="1" si="391"/>
        <v>1</v>
      </c>
      <c r="CF115" s="40" t="str">
        <f t="shared" ca="1" si="391"/>
        <v>1</v>
      </c>
      <c r="CG115" s="40" t="str">
        <f t="shared" ca="1" si="391"/>
        <v>1</v>
      </c>
      <c r="CH115" s="40" t="str">
        <f t="shared" ca="1" si="391"/>
        <v>1</v>
      </c>
      <c r="CI115" s="40"/>
      <c r="CJ115" s="40"/>
      <c r="CK115" s="40"/>
      <c r="CL115" s="40"/>
      <c r="CM115" s="40"/>
    </row>
    <row r="116" spans="1:91" ht="17.25" customHeight="1" x14ac:dyDescent="0.2">
      <c r="A116" s="66" t="str">
        <f ca="1">IFERROR(__xludf.DUMMYFUNCTION("""COMPUTED_VALUE"""),"P926")</f>
        <v>P926</v>
      </c>
      <c r="B116" s="23" t="str">
        <f ca="1">IFERROR(__xludf.DUMMYFUNCTION("""COMPUTED_VALUE"""),"Fábio Antônio")</f>
        <v>Fábio Antônio</v>
      </c>
      <c r="C116" s="23" t="s">
        <v>91</v>
      </c>
      <c r="D116" s="24">
        <f ca="1">IFERROR(__xludf.DUMMYFUNCTION("""COMPUTED_VALUE"""),45890)</f>
        <v>45890</v>
      </c>
      <c r="E116" s="23" t="str">
        <f t="shared" ca="1" si="307"/>
        <v>agosto</v>
      </c>
      <c r="F116" s="63">
        <f ca="1">IFERROR(__xludf.DUMMYFUNCTION("""COMPUTED_VALUE"""),7)</f>
        <v>7</v>
      </c>
      <c r="G116" s="23">
        <f ca="1">IFERROR(__xludf.DUMMYFUNCTION("""COMPUTED_VALUE"""),600)</f>
        <v>600</v>
      </c>
      <c r="H116" s="47">
        <f t="shared" ca="1" si="100"/>
        <v>4.2</v>
      </c>
      <c r="I116" s="50">
        <f t="shared" ca="1" si="101"/>
        <v>200</v>
      </c>
      <c r="J116" s="64">
        <f ca="1">IFERROR(__xludf.DUMMYFUNCTION("""COMPUTED_VALUE"""),88.7962962962963)</f>
        <v>88.796296296296305</v>
      </c>
      <c r="K116" s="27" t="b">
        <v>0</v>
      </c>
      <c r="L116" s="28">
        <f t="shared" ca="1" si="3"/>
        <v>177.59259259259261</v>
      </c>
      <c r="M116" s="59"/>
      <c r="N116" s="59"/>
      <c r="O116" s="59" t="str">
        <f ca="1">IFERROR(__xludf.DUMMYFUNCTION("""COMPUTED_VALUE"""),"x")</f>
        <v>x</v>
      </c>
      <c r="P116" s="59" t="str">
        <f ca="1">IFERROR(__xludf.DUMMYFUNCTION("""COMPUTED_VALUE"""),"x")</f>
        <v>x</v>
      </c>
      <c r="Q116" s="59"/>
      <c r="R116" s="59"/>
      <c r="S116" s="59" t="str">
        <f ca="1">IFERROR(__xludf.DUMMYFUNCTION("""COMPUTED_VALUE"""),"x")</f>
        <v>x</v>
      </c>
      <c r="T116" s="59" t="str">
        <f ca="1">IFERROR(__xludf.DUMMYFUNCTION("""COMPUTED_VALUE"""),"x")</f>
        <v>x</v>
      </c>
      <c r="U116" s="59"/>
      <c r="V116" s="59"/>
      <c r="W116" s="23"/>
      <c r="X116" s="30"/>
      <c r="Y116" s="30"/>
      <c r="Z116" s="23" t="s">
        <v>91</v>
      </c>
      <c r="AA116" s="23" t="s">
        <v>91</v>
      </c>
      <c r="AB116" s="30">
        <f t="shared" ca="1" si="4"/>
        <v>4</v>
      </c>
      <c r="AC116" s="31" t="e">
        <f t="shared" ref="AC116:AQ116" si="392">IF(M116="x",M$1000*1,"")*BY116</f>
        <v>#VALUE!</v>
      </c>
      <c r="AD116" s="31" t="e">
        <f t="shared" si="392"/>
        <v>#VALUE!</v>
      </c>
      <c r="AE116" s="31">
        <f t="shared" ca="1" si="392"/>
        <v>1</v>
      </c>
      <c r="AF116" s="31">
        <f t="shared" ca="1" si="392"/>
        <v>0.6</v>
      </c>
      <c r="AG116" s="31" t="e">
        <f t="shared" si="392"/>
        <v>#VALUE!</v>
      </c>
      <c r="AH116" s="31" t="e">
        <f t="shared" si="392"/>
        <v>#VALUE!</v>
      </c>
      <c r="AI116" s="31">
        <f t="shared" ca="1" si="392"/>
        <v>1.1000000000000001</v>
      </c>
      <c r="AJ116" s="31">
        <f t="shared" ca="1" si="392"/>
        <v>1</v>
      </c>
      <c r="AK116" s="31" t="e">
        <f t="shared" si="392"/>
        <v>#VALUE!</v>
      </c>
      <c r="AL116" s="31" t="e">
        <f t="shared" si="392"/>
        <v>#VALUE!</v>
      </c>
      <c r="AM116" s="31" t="e">
        <f t="shared" si="392"/>
        <v>#VALUE!</v>
      </c>
      <c r="AN116" s="31" t="e">
        <f t="shared" si="392"/>
        <v>#VALUE!</v>
      </c>
      <c r="AO116" s="31" t="e">
        <f t="shared" si="392"/>
        <v>#VALUE!</v>
      </c>
      <c r="AP116" s="31">
        <f t="shared" si="392"/>
        <v>0</v>
      </c>
      <c r="AQ116" s="31">
        <f t="shared" si="392"/>
        <v>0</v>
      </c>
      <c r="AR116" s="23" t="e">
        <f t="shared" si="6"/>
        <v>#VALUE!</v>
      </c>
      <c r="AS116" s="65" t="str">
        <f t="shared" ca="1" si="7"/>
        <v/>
      </c>
      <c r="AT116" s="35">
        <f ca="1">IFERROR(__xludf.DUMMYFUNCTION("""COMPUTED_VALUE"""),10)</f>
        <v>10</v>
      </c>
      <c r="AU116" s="35" t="str">
        <f ca="1">IFERROR(__xludf.DUMMYFUNCTION("""COMPUTED_VALUE"""),"")</f>
        <v/>
      </c>
      <c r="AV116" s="35">
        <f ca="1">IFERROR(__xludf.DUMMYFUNCTION("""COMPUTED_VALUE"""),10)</f>
        <v>10</v>
      </c>
      <c r="AW116" s="35">
        <f ca="1">IFERROR(__xludf.DUMMYFUNCTION("""COMPUTED_VALUE"""),10)</f>
        <v>10</v>
      </c>
      <c r="AX116" s="35">
        <f ca="1">IFERROR(__xludf.DUMMYFUNCTION("""COMPUTED_VALUE"""),10)</f>
        <v>10</v>
      </c>
      <c r="AY116" s="35" t="str">
        <f ca="1">IFERROR(__xludf.DUMMYFUNCTION("""COMPUTED_VALUE"""),"")</f>
        <v/>
      </c>
      <c r="AZ116" s="35">
        <f ca="1">IFERROR(__xludf.DUMMYFUNCTION("""COMPUTED_VALUE"""),10)</f>
        <v>10</v>
      </c>
      <c r="BA116" s="35">
        <f ca="1">IFERROR(__xludf.DUMMYFUNCTION("""COMPUTED_VALUE"""),10)</f>
        <v>10</v>
      </c>
      <c r="BB116" s="35" t="str">
        <f ca="1">IFERROR(__xludf.DUMMYFUNCTION("""COMPUTED_VALUE"""),"")</f>
        <v/>
      </c>
      <c r="BC116" s="35" t="str">
        <f ca="1">IFERROR(__xludf.DUMMYFUNCTION("""COMPUTED_VALUE"""),"")</f>
        <v/>
      </c>
      <c r="BD116" s="35" t="str">
        <f ca="1">IFERROR(__xludf.DUMMYFUNCTION("""COMPUTED_VALUE"""),"")</f>
        <v/>
      </c>
      <c r="BE116" s="35"/>
      <c r="BF116" s="43" t="str">
        <f ca="1">IFERROR(__xludf.DUMMYFUNCTION("""COMPUTED_VALUE"""),"")</f>
        <v/>
      </c>
      <c r="BG116" s="35">
        <f ca="1">IFERROR(__xludf.DUMMYFUNCTION("""COMPUTED_VALUE"""),10)</f>
        <v>10</v>
      </c>
      <c r="BH116" s="35">
        <f ca="1">IFERROR(__xludf.DUMMYFUNCTION("""COMPUTED_VALUE"""),10)</f>
        <v>10</v>
      </c>
      <c r="BI116" s="53" t="e">
        <f t="shared" si="143"/>
        <v>#VALUE!</v>
      </c>
      <c r="BJ116" s="50" t="e">
        <f t="shared" ref="BJ116:BW116" si="393">IF(AD116=0,"",AD116*$AS116*(AU116/10))</f>
        <v>#VALUE!</v>
      </c>
      <c r="BK116" s="50" t="e">
        <f t="shared" ca="1" si="393"/>
        <v>#VALUE!</v>
      </c>
      <c r="BL116" s="50" t="e">
        <f t="shared" ca="1" si="393"/>
        <v>#VALUE!</v>
      </c>
      <c r="BM116" s="50" t="e">
        <f t="shared" si="393"/>
        <v>#VALUE!</v>
      </c>
      <c r="BN116" s="50" t="e">
        <f t="shared" si="393"/>
        <v>#VALUE!</v>
      </c>
      <c r="BO116" s="50" t="e">
        <f t="shared" ca="1" si="393"/>
        <v>#VALUE!</v>
      </c>
      <c r="BP116" s="50" t="e">
        <f t="shared" ca="1" si="393"/>
        <v>#VALUE!</v>
      </c>
      <c r="BQ116" s="37" t="e">
        <f t="shared" si="393"/>
        <v>#VALUE!</v>
      </c>
      <c r="BR116" s="37" t="e">
        <f t="shared" si="393"/>
        <v>#VALUE!</v>
      </c>
      <c r="BS116" s="37" t="e">
        <f t="shared" si="393"/>
        <v>#VALUE!</v>
      </c>
      <c r="BT116" s="37" t="e">
        <f t="shared" si="393"/>
        <v>#VALUE!</v>
      </c>
      <c r="BU116" s="37" t="e">
        <f t="shared" si="393"/>
        <v>#VALUE!</v>
      </c>
      <c r="BV116" s="37" t="str">
        <f t="shared" si="393"/>
        <v/>
      </c>
      <c r="BW116" s="37" t="str">
        <f t="shared" si="393"/>
        <v/>
      </c>
      <c r="BX116" s="38" t="e">
        <f t="shared" si="9"/>
        <v>#VALUE!</v>
      </c>
      <c r="BY116" s="40" t="str">
        <f t="shared" si="359"/>
        <v/>
      </c>
      <c r="BZ116" s="40" t="str">
        <f t="shared" ref="BZ116:CA116" si="394">IF(N116="x","1","")</f>
        <v/>
      </c>
      <c r="CA116" s="40" t="str">
        <f t="shared" ca="1" si="394"/>
        <v>1</v>
      </c>
      <c r="CB116" s="40">
        <v>0.5</v>
      </c>
      <c r="CC116" s="40" t="str">
        <f t="shared" ref="CC116:CH116" si="395">IF(Q116="x","1","")</f>
        <v/>
      </c>
      <c r="CD116" s="40" t="str">
        <f t="shared" si="395"/>
        <v/>
      </c>
      <c r="CE116" s="40" t="str">
        <f t="shared" ca="1" si="395"/>
        <v>1</v>
      </c>
      <c r="CF116" s="40" t="str">
        <f t="shared" ca="1" si="395"/>
        <v>1</v>
      </c>
      <c r="CG116" s="40" t="str">
        <f t="shared" si="395"/>
        <v/>
      </c>
      <c r="CH116" s="40" t="str">
        <f t="shared" si="395"/>
        <v/>
      </c>
      <c r="CI116" s="40"/>
      <c r="CJ116" s="40"/>
      <c r="CK116" s="40"/>
      <c r="CL116" s="40"/>
      <c r="CM116" s="40"/>
    </row>
    <row r="117" spans="1:91" ht="17.25" customHeight="1" x14ac:dyDescent="0.2">
      <c r="A117" s="66" t="str">
        <f ca="1">IFERROR(__xludf.DUMMYFUNCTION("""COMPUTED_VALUE"""),"P764")</f>
        <v>P764</v>
      </c>
      <c r="B117" s="23" t="str">
        <f ca="1">IFERROR(__xludf.DUMMYFUNCTION("""COMPUTED_VALUE"""),"Luiz da Costa Meneguci")</f>
        <v>Luiz da Costa Meneguci</v>
      </c>
      <c r="C117" s="23" t="s">
        <v>91</v>
      </c>
      <c r="D117" s="24">
        <f ca="1">IFERROR(__xludf.DUMMYFUNCTION("""COMPUTED_VALUE"""),45891)</f>
        <v>45891</v>
      </c>
      <c r="E117" s="23" t="s">
        <v>100</v>
      </c>
      <c r="F117" s="63">
        <f ca="1">IFERROR(__xludf.DUMMYFUNCTION("""COMPUTED_VALUE"""),27)</f>
        <v>27</v>
      </c>
      <c r="G117" s="23">
        <f ca="1">IFERROR(__xludf.DUMMYFUNCTION("""COMPUTED_VALUE"""),600)</f>
        <v>600</v>
      </c>
      <c r="H117" s="47">
        <f t="shared" ca="1" si="100"/>
        <v>16.2</v>
      </c>
      <c r="I117" s="50">
        <f t="shared" ca="1" si="101"/>
        <v>500</v>
      </c>
      <c r="J117" s="64">
        <f ca="1">IFERROR(__xludf.DUMMYFUNCTION("""COMPUTED_VALUE"""),81.4814814814815)</f>
        <v>81.481481481481495</v>
      </c>
      <c r="K117" s="27" t="b">
        <v>0</v>
      </c>
      <c r="L117" s="28">
        <f t="shared" ca="1" si="3"/>
        <v>407.4074074074075</v>
      </c>
      <c r="M117" s="59" t="str">
        <f ca="1">IFERROR(__xludf.DUMMYFUNCTION("""COMPUTED_VALUE"""),"x")</f>
        <v>x</v>
      </c>
      <c r="N117" s="59" t="str">
        <f ca="1">IFERROR(__xludf.DUMMYFUNCTION("""COMPUTED_VALUE"""),"x")</f>
        <v>x</v>
      </c>
      <c r="O117" s="59"/>
      <c r="P117" s="59"/>
      <c r="Q117" s="59" t="str">
        <f ca="1">IFERROR(__xludf.DUMMYFUNCTION("""COMPUTED_VALUE"""),"x")</f>
        <v>x</v>
      </c>
      <c r="R117" s="59" t="str">
        <f ca="1">IFERROR(__xludf.DUMMYFUNCTION("""COMPUTED_VALUE"""),"x")</f>
        <v>x</v>
      </c>
      <c r="S117" s="59"/>
      <c r="T117" s="59"/>
      <c r="U117" s="59"/>
      <c r="V117" s="59"/>
      <c r="W117" s="23"/>
      <c r="X117" s="30"/>
      <c r="Y117" s="30"/>
      <c r="Z117" s="23" t="s">
        <v>91</v>
      </c>
      <c r="AA117" s="23" t="s">
        <v>91</v>
      </c>
      <c r="AB117" s="30">
        <f t="shared" ca="1" si="4"/>
        <v>4</v>
      </c>
      <c r="AC117" s="31">
        <f t="shared" ref="AC117:AQ117" ca="1" si="396">IF(M117="x",M$1000*1,"")*BY117</f>
        <v>1.2</v>
      </c>
      <c r="AD117" s="31">
        <f t="shared" ca="1" si="396"/>
        <v>1.1000000000000001</v>
      </c>
      <c r="AE117" s="31" t="e">
        <f t="shared" si="396"/>
        <v>#VALUE!</v>
      </c>
      <c r="AF117" s="31" t="e">
        <f t="shared" si="396"/>
        <v>#VALUE!</v>
      </c>
      <c r="AG117" s="31">
        <f t="shared" ca="1" si="396"/>
        <v>1</v>
      </c>
      <c r="AH117" s="31">
        <f t="shared" ca="1" si="396"/>
        <v>1</v>
      </c>
      <c r="AI117" s="31" t="e">
        <f t="shared" si="396"/>
        <v>#VALUE!</v>
      </c>
      <c r="AJ117" s="31" t="e">
        <f t="shared" si="396"/>
        <v>#VALUE!</v>
      </c>
      <c r="AK117" s="31" t="e">
        <f t="shared" si="396"/>
        <v>#VALUE!</v>
      </c>
      <c r="AL117" s="31" t="e">
        <f t="shared" si="396"/>
        <v>#VALUE!</v>
      </c>
      <c r="AM117" s="31" t="e">
        <f t="shared" si="396"/>
        <v>#VALUE!</v>
      </c>
      <c r="AN117" s="31" t="e">
        <f t="shared" si="396"/>
        <v>#VALUE!</v>
      </c>
      <c r="AO117" s="31" t="e">
        <f t="shared" si="396"/>
        <v>#VALUE!</v>
      </c>
      <c r="AP117" s="31">
        <f t="shared" si="396"/>
        <v>0</v>
      </c>
      <c r="AQ117" s="31">
        <f t="shared" si="396"/>
        <v>0</v>
      </c>
      <c r="AR117" s="23" t="e">
        <f t="shared" ca="1" si="6"/>
        <v>#VALUE!</v>
      </c>
      <c r="AS117" s="65" t="str">
        <f t="shared" ca="1" si="7"/>
        <v/>
      </c>
      <c r="AT117" s="35">
        <f ca="1">IFERROR(__xludf.DUMMYFUNCTION("""COMPUTED_VALUE"""),9.33333333333333)</f>
        <v>9.3333333333333304</v>
      </c>
      <c r="AU117" s="35">
        <f ca="1">IFERROR(__xludf.DUMMYFUNCTION("""COMPUTED_VALUE"""),10)</f>
        <v>10</v>
      </c>
      <c r="AV117" s="35" t="str">
        <f ca="1">IFERROR(__xludf.DUMMYFUNCTION("""COMPUTED_VALUE"""),"")</f>
        <v/>
      </c>
      <c r="AW117" s="35" t="str">
        <f ca="1">IFERROR(__xludf.DUMMYFUNCTION("""COMPUTED_VALUE"""),"")</f>
        <v/>
      </c>
      <c r="AX117" s="35">
        <f ca="1">IFERROR(__xludf.DUMMYFUNCTION("""COMPUTED_VALUE"""),9.33333333333333)</f>
        <v>9.3333333333333304</v>
      </c>
      <c r="AY117" s="35">
        <f ca="1">IFERROR(__xludf.DUMMYFUNCTION("""COMPUTED_VALUE"""),10)</f>
        <v>10</v>
      </c>
      <c r="AZ117" s="35" t="str">
        <f ca="1">IFERROR(__xludf.DUMMYFUNCTION("""COMPUTED_VALUE"""),"")</f>
        <v/>
      </c>
      <c r="BA117" s="35" t="str">
        <f ca="1">IFERROR(__xludf.DUMMYFUNCTION("""COMPUTED_VALUE"""),"")</f>
        <v/>
      </c>
      <c r="BB117" s="35" t="str">
        <f ca="1">IFERROR(__xludf.DUMMYFUNCTION("""COMPUTED_VALUE"""),"")</f>
        <v/>
      </c>
      <c r="BC117" s="35" t="str">
        <f ca="1">IFERROR(__xludf.DUMMYFUNCTION("""COMPUTED_VALUE"""),"")</f>
        <v/>
      </c>
      <c r="BD117" s="35" t="str">
        <f ca="1">IFERROR(__xludf.DUMMYFUNCTION("""COMPUTED_VALUE"""),"")</f>
        <v/>
      </c>
      <c r="BE117" s="35"/>
      <c r="BF117" s="43" t="str">
        <f ca="1">IFERROR(__xludf.DUMMYFUNCTION("""COMPUTED_VALUE"""),"")</f>
        <v/>
      </c>
      <c r="BG117" s="35">
        <f ca="1">IFERROR(__xludf.DUMMYFUNCTION("""COMPUTED_VALUE"""),10)</f>
        <v>10</v>
      </c>
      <c r="BH117" s="35">
        <f ca="1">IFERROR(__xludf.DUMMYFUNCTION("""COMPUTED_VALUE"""),10)</f>
        <v>10</v>
      </c>
      <c r="BI117" s="53" t="e">
        <f t="shared" ca="1" si="143"/>
        <v>#VALUE!</v>
      </c>
      <c r="BJ117" s="50" t="e">
        <f t="shared" ref="BJ117:BW117" ca="1" si="397">IF(AD117=0,"",AD117*$AS117*(AU117/10))</f>
        <v>#VALUE!</v>
      </c>
      <c r="BK117" s="50" t="e">
        <f t="shared" si="397"/>
        <v>#VALUE!</v>
      </c>
      <c r="BL117" s="50" t="e">
        <f t="shared" si="397"/>
        <v>#VALUE!</v>
      </c>
      <c r="BM117" s="50" t="e">
        <f t="shared" ca="1" si="397"/>
        <v>#VALUE!</v>
      </c>
      <c r="BN117" s="50" t="e">
        <f t="shared" ca="1" si="397"/>
        <v>#VALUE!</v>
      </c>
      <c r="BO117" s="50" t="e">
        <f t="shared" si="397"/>
        <v>#VALUE!</v>
      </c>
      <c r="BP117" s="50" t="e">
        <f t="shared" si="397"/>
        <v>#VALUE!</v>
      </c>
      <c r="BQ117" s="37" t="e">
        <f t="shared" si="397"/>
        <v>#VALUE!</v>
      </c>
      <c r="BR117" s="37" t="e">
        <f t="shared" si="397"/>
        <v>#VALUE!</v>
      </c>
      <c r="BS117" s="37" t="e">
        <f t="shared" si="397"/>
        <v>#VALUE!</v>
      </c>
      <c r="BT117" s="37" t="e">
        <f t="shared" si="397"/>
        <v>#VALUE!</v>
      </c>
      <c r="BU117" s="37" t="e">
        <f t="shared" si="397"/>
        <v>#VALUE!</v>
      </c>
      <c r="BV117" s="37" t="str">
        <f t="shared" si="397"/>
        <v/>
      </c>
      <c r="BW117" s="37" t="str">
        <f t="shared" si="397"/>
        <v/>
      </c>
      <c r="BX117" s="38" t="e">
        <f t="shared" ca="1" si="9"/>
        <v>#VALUE!</v>
      </c>
      <c r="BY117" s="40" t="str">
        <f t="shared" ca="1" si="359"/>
        <v>1</v>
      </c>
      <c r="BZ117" s="40" t="str">
        <f t="shared" ref="BZ117:CF117" ca="1" si="398">IF(N117="x","1","")</f>
        <v>1</v>
      </c>
      <c r="CA117" s="40" t="str">
        <f t="shared" si="398"/>
        <v/>
      </c>
      <c r="CB117" s="40" t="str">
        <f t="shared" si="398"/>
        <v/>
      </c>
      <c r="CC117" s="40" t="str">
        <f t="shared" ca="1" si="398"/>
        <v>1</v>
      </c>
      <c r="CD117" s="40" t="str">
        <f t="shared" ca="1" si="398"/>
        <v>1</v>
      </c>
      <c r="CE117" s="40" t="str">
        <f t="shared" si="398"/>
        <v/>
      </c>
      <c r="CF117" s="40" t="str">
        <f t="shared" si="398"/>
        <v/>
      </c>
      <c r="CG117" s="40">
        <v>0.25</v>
      </c>
      <c r="CH117" s="40">
        <v>0.5</v>
      </c>
      <c r="CI117" s="40"/>
      <c r="CJ117" s="40"/>
      <c r="CK117" s="40"/>
      <c r="CL117" s="40"/>
      <c r="CM117" s="40"/>
    </row>
    <row r="118" spans="1:91" ht="17.25" customHeight="1" x14ac:dyDescent="0.2">
      <c r="A118" s="66" t="str">
        <f ca="1">IFERROR(__xludf.DUMMYFUNCTION("""COMPUTED_VALUE"""),"P757")</f>
        <v>P757</v>
      </c>
      <c r="B118" s="23" t="str">
        <f ca="1">IFERROR(__xludf.DUMMYFUNCTION("""COMPUTED_VALUE"""),"Pref. de Simonésia (Almoxarifado)")</f>
        <v>Pref. de Simonésia (Almoxarifado)</v>
      </c>
      <c r="C118" s="23" t="s">
        <v>91</v>
      </c>
      <c r="D118" s="24">
        <f ca="1">IFERROR(__xludf.DUMMYFUNCTION("""COMPUTED_VALUE"""),45892)</f>
        <v>45892</v>
      </c>
      <c r="E118" s="23" t="str">
        <f t="shared" ref="E118:E119" ca="1" si="399">IF(ISBLANK(D118),"",TEXT(D118,"MMMM"))</f>
        <v>agosto</v>
      </c>
      <c r="F118" s="63">
        <f ca="1">IFERROR(__xludf.DUMMYFUNCTION("""COMPUTED_VALUE"""),192)</f>
        <v>192</v>
      </c>
      <c r="G118" s="23">
        <f ca="1">IFERROR(__xludf.DUMMYFUNCTION("""COMPUTED_VALUE"""),570)</f>
        <v>570</v>
      </c>
      <c r="H118" s="47">
        <f t="shared" ca="1" si="100"/>
        <v>109.44</v>
      </c>
      <c r="I118" s="50">
        <f t="shared" ca="1" si="101"/>
        <v>2000</v>
      </c>
      <c r="J118" s="64">
        <f ca="1">IFERROR(__xludf.DUMMYFUNCTION("""COMPUTED_VALUE"""),43.3333333333333)</f>
        <v>43.3333333333333</v>
      </c>
      <c r="K118" s="27" t="b">
        <v>0</v>
      </c>
      <c r="L118" s="28">
        <f t="shared" ca="1" si="3"/>
        <v>866.66666666666606</v>
      </c>
      <c r="M118" s="59"/>
      <c r="N118" s="59"/>
      <c r="O118" s="59" t="str">
        <f ca="1">IFERROR(__xludf.DUMMYFUNCTION("""COMPUTED_VALUE"""),"x")</f>
        <v>x</v>
      </c>
      <c r="P118" s="59" t="str">
        <f ca="1">IFERROR(__xludf.DUMMYFUNCTION("""COMPUTED_VALUE"""),"x")</f>
        <v>x</v>
      </c>
      <c r="Q118" s="59"/>
      <c r="R118" s="59"/>
      <c r="S118" s="59" t="str">
        <f ca="1">IFERROR(__xludf.DUMMYFUNCTION("""COMPUTED_VALUE"""),"x")</f>
        <v>x</v>
      </c>
      <c r="T118" s="59" t="str">
        <f ca="1">IFERROR(__xludf.DUMMYFUNCTION("""COMPUTED_VALUE"""),"x")</f>
        <v>x</v>
      </c>
      <c r="U118" s="59"/>
      <c r="V118" s="59"/>
      <c r="W118" s="23"/>
      <c r="X118" s="30"/>
      <c r="Y118" s="30"/>
      <c r="Z118" s="23" t="s">
        <v>91</v>
      </c>
      <c r="AA118" s="23" t="s">
        <v>91</v>
      </c>
      <c r="AB118" s="30">
        <f t="shared" ca="1" si="4"/>
        <v>4</v>
      </c>
      <c r="AC118" s="31" t="e">
        <f t="shared" ref="AC118:AQ118" si="400">IF(M118="x",M$1000*1,"")*BY118</f>
        <v>#VALUE!</v>
      </c>
      <c r="AD118" s="31" t="e">
        <f t="shared" si="400"/>
        <v>#VALUE!</v>
      </c>
      <c r="AE118" s="31">
        <f t="shared" ca="1" si="400"/>
        <v>1</v>
      </c>
      <c r="AF118" s="31">
        <f t="shared" ca="1" si="400"/>
        <v>1.2</v>
      </c>
      <c r="AG118" s="31" t="e">
        <f t="shared" si="400"/>
        <v>#VALUE!</v>
      </c>
      <c r="AH118" s="31" t="e">
        <f t="shared" si="400"/>
        <v>#VALUE!</v>
      </c>
      <c r="AI118" s="31">
        <f t="shared" ca="1" si="400"/>
        <v>1.1000000000000001</v>
      </c>
      <c r="AJ118" s="31">
        <f t="shared" ca="1" si="400"/>
        <v>1</v>
      </c>
      <c r="AK118" s="31" t="e">
        <f t="shared" si="400"/>
        <v>#VALUE!</v>
      </c>
      <c r="AL118" s="31" t="e">
        <f t="shared" si="400"/>
        <v>#VALUE!</v>
      </c>
      <c r="AM118" s="31" t="e">
        <f t="shared" si="400"/>
        <v>#VALUE!</v>
      </c>
      <c r="AN118" s="31" t="e">
        <f t="shared" si="400"/>
        <v>#VALUE!</v>
      </c>
      <c r="AO118" s="31" t="e">
        <f t="shared" si="400"/>
        <v>#VALUE!</v>
      </c>
      <c r="AP118" s="31">
        <f t="shared" si="400"/>
        <v>0</v>
      </c>
      <c r="AQ118" s="31">
        <f t="shared" si="400"/>
        <v>0</v>
      </c>
      <c r="AR118" s="23" t="e">
        <f t="shared" si="6"/>
        <v>#VALUE!</v>
      </c>
      <c r="AS118" s="65" t="str">
        <f t="shared" ca="1" si="7"/>
        <v/>
      </c>
      <c r="AT118" s="35">
        <f ca="1">IFERROR(__xludf.DUMMYFUNCTION("""COMPUTED_VALUE"""),10)</f>
        <v>10</v>
      </c>
      <c r="AU118" s="35" t="str">
        <f ca="1">IFERROR(__xludf.DUMMYFUNCTION("""COMPUTED_VALUE"""),"")</f>
        <v/>
      </c>
      <c r="AV118" s="35">
        <f ca="1">IFERROR(__xludf.DUMMYFUNCTION("""COMPUTED_VALUE"""),10)</f>
        <v>10</v>
      </c>
      <c r="AW118" s="35">
        <f ca="1">IFERROR(__xludf.DUMMYFUNCTION("""COMPUTED_VALUE"""),9)</f>
        <v>9</v>
      </c>
      <c r="AX118" s="35">
        <f ca="1">IFERROR(__xludf.DUMMYFUNCTION("""COMPUTED_VALUE"""),7)</f>
        <v>7</v>
      </c>
      <c r="AY118" s="35" t="str">
        <f ca="1">IFERROR(__xludf.DUMMYFUNCTION("""COMPUTED_VALUE"""),"")</f>
        <v/>
      </c>
      <c r="AZ118" s="35">
        <f ca="1">IFERROR(__xludf.DUMMYFUNCTION("""COMPUTED_VALUE"""),10)</f>
        <v>10</v>
      </c>
      <c r="BA118" s="35">
        <f ca="1">IFERROR(__xludf.DUMMYFUNCTION("""COMPUTED_VALUE"""),10)</f>
        <v>10</v>
      </c>
      <c r="BB118" s="35" t="str">
        <f ca="1">IFERROR(__xludf.DUMMYFUNCTION("""COMPUTED_VALUE"""),"")</f>
        <v/>
      </c>
      <c r="BC118" s="35" t="str">
        <f ca="1">IFERROR(__xludf.DUMMYFUNCTION("""COMPUTED_VALUE"""),"")</f>
        <v/>
      </c>
      <c r="BD118" s="35" t="str">
        <f ca="1">IFERROR(__xludf.DUMMYFUNCTION("""COMPUTED_VALUE"""),"")</f>
        <v/>
      </c>
      <c r="BE118" s="35"/>
      <c r="BF118" s="43" t="str">
        <f ca="1">IFERROR(__xludf.DUMMYFUNCTION("""COMPUTED_VALUE"""),"")</f>
        <v/>
      </c>
      <c r="BG118" s="35">
        <f ca="1">IFERROR(__xludf.DUMMYFUNCTION("""COMPUTED_VALUE"""),7.75)</f>
        <v>7.75</v>
      </c>
      <c r="BH118" s="35">
        <f ca="1">IFERROR(__xludf.DUMMYFUNCTION("""COMPUTED_VALUE"""),5.25)</f>
        <v>5.25</v>
      </c>
      <c r="BI118" s="53" t="e">
        <f t="shared" si="143"/>
        <v>#VALUE!</v>
      </c>
      <c r="BJ118" s="50" t="e">
        <f t="shared" ref="BJ118:BW118" si="401">IF(AD118=0,"",AD118*$AS118*(AU118/10))</f>
        <v>#VALUE!</v>
      </c>
      <c r="BK118" s="50" t="e">
        <f t="shared" ca="1" si="401"/>
        <v>#VALUE!</v>
      </c>
      <c r="BL118" s="50" t="e">
        <f t="shared" ca="1" si="401"/>
        <v>#VALUE!</v>
      </c>
      <c r="BM118" s="50" t="e">
        <f t="shared" si="401"/>
        <v>#VALUE!</v>
      </c>
      <c r="BN118" s="50" t="e">
        <f t="shared" si="401"/>
        <v>#VALUE!</v>
      </c>
      <c r="BO118" s="50" t="e">
        <f t="shared" ca="1" si="401"/>
        <v>#VALUE!</v>
      </c>
      <c r="BP118" s="50" t="e">
        <f t="shared" ca="1" si="401"/>
        <v>#VALUE!</v>
      </c>
      <c r="BQ118" s="37" t="e">
        <f t="shared" si="401"/>
        <v>#VALUE!</v>
      </c>
      <c r="BR118" s="37" t="e">
        <f t="shared" si="401"/>
        <v>#VALUE!</v>
      </c>
      <c r="BS118" s="37" t="e">
        <f t="shared" si="401"/>
        <v>#VALUE!</v>
      </c>
      <c r="BT118" s="37" t="e">
        <f t="shared" si="401"/>
        <v>#VALUE!</v>
      </c>
      <c r="BU118" s="37" t="e">
        <f t="shared" si="401"/>
        <v>#VALUE!</v>
      </c>
      <c r="BV118" s="37" t="str">
        <f t="shared" si="401"/>
        <v/>
      </c>
      <c r="BW118" s="37" t="str">
        <f t="shared" si="401"/>
        <v/>
      </c>
      <c r="BX118" s="38" t="e">
        <f t="shared" si="9"/>
        <v>#VALUE!</v>
      </c>
      <c r="BY118" s="40" t="str">
        <f t="shared" si="359"/>
        <v/>
      </c>
      <c r="BZ118" s="40" t="str">
        <f t="shared" ref="BZ118:CH118" si="402">IF(N118="x","1","")</f>
        <v/>
      </c>
      <c r="CA118" s="40" t="str">
        <f t="shared" ca="1" si="402"/>
        <v>1</v>
      </c>
      <c r="CB118" s="40" t="str">
        <f t="shared" ca="1" si="402"/>
        <v>1</v>
      </c>
      <c r="CC118" s="40" t="str">
        <f t="shared" si="402"/>
        <v/>
      </c>
      <c r="CD118" s="40" t="str">
        <f t="shared" si="402"/>
        <v/>
      </c>
      <c r="CE118" s="40" t="str">
        <f t="shared" ca="1" si="402"/>
        <v>1</v>
      </c>
      <c r="CF118" s="40" t="str">
        <f t="shared" ca="1" si="402"/>
        <v>1</v>
      </c>
      <c r="CG118" s="40" t="str">
        <f t="shared" si="402"/>
        <v/>
      </c>
      <c r="CH118" s="40" t="str">
        <f t="shared" si="402"/>
        <v/>
      </c>
      <c r="CI118" s="40"/>
      <c r="CJ118" s="40"/>
      <c r="CK118" s="40"/>
      <c r="CL118" s="40"/>
      <c r="CM118" s="40"/>
    </row>
    <row r="119" spans="1:91" ht="17.25" customHeight="1" x14ac:dyDescent="0.2">
      <c r="A119" s="66" t="str">
        <f ca="1">IFERROR(__xludf.DUMMYFUNCTION("""COMPUTED_VALUE"""),"P315/P887")</f>
        <v>P315/P887</v>
      </c>
      <c r="B119" s="23" t="str">
        <f ca="1">IFERROR(__xludf.DUMMYFUNCTION("""COMPUTED_VALUE"""),"Alisson Barbosa")</f>
        <v>Alisson Barbosa</v>
      </c>
      <c r="C119" s="23" t="s">
        <v>91</v>
      </c>
      <c r="D119" s="24">
        <f ca="1">IFERROR(__xludf.DUMMYFUNCTION("""COMPUTED_VALUE"""),45910)</f>
        <v>45910</v>
      </c>
      <c r="E119" s="23" t="str">
        <f t="shared" ca="1" si="399"/>
        <v>setembro</v>
      </c>
      <c r="F119" s="63">
        <f ca="1">IFERROR(__xludf.DUMMYFUNCTION("""COMPUTED_VALUE"""),2)</f>
        <v>2</v>
      </c>
      <c r="G119" s="23">
        <f ca="1">IFERROR(__xludf.DUMMYFUNCTION("""COMPUTED_VALUE"""),550)</f>
        <v>550</v>
      </c>
      <c r="H119" s="47">
        <f t="shared" ca="1" si="100"/>
        <v>1.1000000000000001</v>
      </c>
      <c r="I119" s="50">
        <f t="shared" ca="1" si="101"/>
        <v>200</v>
      </c>
      <c r="J119" s="64">
        <f ca="1">IFERROR(__xludf.DUMMYFUNCTION("""COMPUTED_VALUE"""),100)</f>
        <v>100</v>
      </c>
      <c r="K119" s="27" t="b">
        <v>0</v>
      </c>
      <c r="L119" s="28">
        <f t="shared" ca="1" si="3"/>
        <v>200</v>
      </c>
      <c r="M119" s="59"/>
      <c r="N119" s="59"/>
      <c r="O119" s="59"/>
      <c r="P119" s="59"/>
      <c r="Q119" s="59"/>
      <c r="R119" s="59"/>
      <c r="S119" s="59"/>
      <c r="T119" s="59"/>
      <c r="U119" s="59" t="str">
        <f ca="1">IFERROR(__xludf.DUMMYFUNCTION("""COMPUTED_VALUE"""),"x")</f>
        <v>x</v>
      </c>
      <c r="V119" s="59" t="str">
        <f ca="1">IFERROR(__xludf.DUMMYFUNCTION("""COMPUTED_VALUE"""),"x")</f>
        <v>x</v>
      </c>
      <c r="W119" s="23"/>
      <c r="X119" s="30"/>
      <c r="Y119" s="30"/>
      <c r="Z119" s="23" t="s">
        <v>91</v>
      </c>
      <c r="AA119" s="23" t="s">
        <v>91</v>
      </c>
      <c r="AB119" s="30">
        <f t="shared" ca="1" si="4"/>
        <v>2</v>
      </c>
      <c r="AC119" s="31" t="e">
        <f t="shared" ref="AC119:AQ119" si="403">IF(M119="x",M$1000*1,"")*BY119</f>
        <v>#VALUE!</v>
      </c>
      <c r="AD119" s="31" t="e">
        <f t="shared" si="403"/>
        <v>#VALUE!</v>
      </c>
      <c r="AE119" s="31" t="e">
        <f t="shared" si="403"/>
        <v>#VALUE!</v>
      </c>
      <c r="AF119" s="31" t="e">
        <f t="shared" si="403"/>
        <v>#VALUE!</v>
      </c>
      <c r="AG119" s="31" t="e">
        <f t="shared" si="403"/>
        <v>#VALUE!</v>
      </c>
      <c r="AH119" s="31" t="e">
        <f t="shared" si="403"/>
        <v>#VALUE!</v>
      </c>
      <c r="AI119" s="31" t="e">
        <f t="shared" si="403"/>
        <v>#VALUE!</v>
      </c>
      <c r="AJ119" s="31" t="e">
        <f t="shared" si="403"/>
        <v>#VALUE!</v>
      </c>
      <c r="AK119" s="31">
        <f t="shared" ca="1" si="403"/>
        <v>1</v>
      </c>
      <c r="AL119" s="31">
        <f t="shared" ca="1" si="403"/>
        <v>1</v>
      </c>
      <c r="AM119" s="31" t="e">
        <f t="shared" si="403"/>
        <v>#VALUE!</v>
      </c>
      <c r="AN119" s="31" t="e">
        <f t="shared" si="403"/>
        <v>#VALUE!</v>
      </c>
      <c r="AO119" s="31" t="e">
        <f t="shared" si="403"/>
        <v>#VALUE!</v>
      </c>
      <c r="AP119" s="31">
        <f t="shared" si="403"/>
        <v>0</v>
      </c>
      <c r="AQ119" s="31">
        <f t="shared" si="403"/>
        <v>0</v>
      </c>
      <c r="AR119" s="23" t="e">
        <f t="shared" si="6"/>
        <v>#VALUE!</v>
      </c>
      <c r="AS119" s="65" t="str">
        <f t="shared" ca="1" si="7"/>
        <v/>
      </c>
      <c r="AT119" s="35" t="str">
        <f ca="1">IFERROR(__xludf.DUMMYFUNCTION("""COMPUTED_VALUE"""),"")</f>
        <v/>
      </c>
      <c r="AU119" s="35" t="str">
        <f ca="1">IFERROR(__xludf.DUMMYFUNCTION("""COMPUTED_VALUE"""),"")</f>
        <v/>
      </c>
      <c r="AV119" s="35" t="str">
        <f ca="1">IFERROR(__xludf.DUMMYFUNCTION("""COMPUTED_VALUE"""),"")</f>
        <v/>
      </c>
      <c r="AW119" s="35" t="str">
        <f ca="1">IFERROR(__xludf.DUMMYFUNCTION("""COMPUTED_VALUE"""),"")</f>
        <v/>
      </c>
      <c r="AX119" s="35" t="str">
        <f ca="1">IFERROR(__xludf.DUMMYFUNCTION("""COMPUTED_VALUE"""),"")</f>
        <v/>
      </c>
      <c r="AY119" s="35" t="str">
        <f ca="1">IFERROR(__xludf.DUMMYFUNCTION("""COMPUTED_VALUE"""),"")</f>
        <v/>
      </c>
      <c r="AZ119" s="35" t="str">
        <f ca="1">IFERROR(__xludf.DUMMYFUNCTION("""COMPUTED_VALUE"""),"")</f>
        <v/>
      </c>
      <c r="BA119" s="35" t="str">
        <f ca="1">IFERROR(__xludf.DUMMYFUNCTION("""COMPUTED_VALUE"""),"")</f>
        <v/>
      </c>
      <c r="BB119" s="35">
        <f ca="1">IFERROR(__xludf.DUMMYFUNCTION("""COMPUTED_VALUE"""),10)</f>
        <v>10</v>
      </c>
      <c r="BC119" s="35">
        <f ca="1">IFERROR(__xludf.DUMMYFUNCTION("""COMPUTED_VALUE"""),10)</f>
        <v>10</v>
      </c>
      <c r="BD119" s="35" t="str">
        <f ca="1">IFERROR(__xludf.DUMMYFUNCTION("""COMPUTED_VALUE"""),"")</f>
        <v/>
      </c>
      <c r="BE119" s="35"/>
      <c r="BF119" s="43" t="str">
        <f ca="1">IFERROR(__xludf.DUMMYFUNCTION("""COMPUTED_VALUE"""),"")</f>
        <v/>
      </c>
      <c r="BG119" s="35">
        <f ca="1">IFERROR(__xludf.DUMMYFUNCTION("""COMPUTED_VALUE"""),10)</f>
        <v>10</v>
      </c>
      <c r="BH119" s="35">
        <f ca="1">IFERROR(__xludf.DUMMYFUNCTION("""COMPUTED_VALUE"""),10)</f>
        <v>10</v>
      </c>
      <c r="BI119" s="53" t="e">
        <f t="shared" si="143"/>
        <v>#VALUE!</v>
      </c>
      <c r="BJ119" s="50" t="e">
        <f t="shared" ref="BJ119:BW119" si="404">IF(AD119=0,"",AD119*$AS119*(AU119/10))</f>
        <v>#VALUE!</v>
      </c>
      <c r="BK119" s="50" t="e">
        <f t="shared" si="404"/>
        <v>#VALUE!</v>
      </c>
      <c r="BL119" s="50" t="e">
        <f t="shared" si="404"/>
        <v>#VALUE!</v>
      </c>
      <c r="BM119" s="50" t="e">
        <f t="shared" si="404"/>
        <v>#VALUE!</v>
      </c>
      <c r="BN119" s="50" t="e">
        <f t="shared" si="404"/>
        <v>#VALUE!</v>
      </c>
      <c r="BO119" s="50" t="e">
        <f t="shared" si="404"/>
        <v>#VALUE!</v>
      </c>
      <c r="BP119" s="50" t="e">
        <f t="shared" si="404"/>
        <v>#VALUE!</v>
      </c>
      <c r="BQ119" s="37" t="e">
        <f t="shared" ca="1" si="404"/>
        <v>#VALUE!</v>
      </c>
      <c r="BR119" s="37" t="e">
        <f t="shared" ca="1" si="404"/>
        <v>#VALUE!</v>
      </c>
      <c r="BS119" s="37" t="e">
        <f t="shared" si="404"/>
        <v>#VALUE!</v>
      </c>
      <c r="BT119" s="37" t="e">
        <f t="shared" si="404"/>
        <v>#VALUE!</v>
      </c>
      <c r="BU119" s="37" t="e">
        <f t="shared" si="404"/>
        <v>#VALUE!</v>
      </c>
      <c r="BV119" s="37" t="str">
        <f t="shared" si="404"/>
        <v/>
      </c>
      <c r="BW119" s="37" t="str">
        <f t="shared" si="404"/>
        <v/>
      </c>
      <c r="BX119" s="38" t="e">
        <f t="shared" si="9"/>
        <v>#VALUE!</v>
      </c>
      <c r="BY119" s="40" t="str">
        <f t="shared" si="359"/>
        <v/>
      </c>
      <c r="BZ119" s="40" t="str">
        <f t="shared" ref="BZ119:CH119" si="405">IF(N119="x","1","")</f>
        <v/>
      </c>
      <c r="CA119" s="40" t="str">
        <f t="shared" si="405"/>
        <v/>
      </c>
      <c r="CB119" s="40" t="str">
        <f t="shared" si="405"/>
        <v/>
      </c>
      <c r="CC119" s="40" t="str">
        <f t="shared" si="405"/>
        <v/>
      </c>
      <c r="CD119" s="40" t="str">
        <f t="shared" si="405"/>
        <v/>
      </c>
      <c r="CE119" s="40" t="str">
        <f t="shared" si="405"/>
        <v/>
      </c>
      <c r="CF119" s="40" t="str">
        <f t="shared" si="405"/>
        <v/>
      </c>
      <c r="CG119" s="40" t="str">
        <f t="shared" ca="1" si="405"/>
        <v>1</v>
      </c>
      <c r="CH119" s="40" t="str">
        <f t="shared" ca="1" si="405"/>
        <v>1</v>
      </c>
      <c r="CI119" s="40"/>
      <c r="CJ119" s="40"/>
      <c r="CK119" s="40"/>
      <c r="CL119" s="40"/>
      <c r="CM119" s="40"/>
    </row>
    <row r="120" spans="1:91" ht="17.25" customHeight="1" x14ac:dyDescent="0.2">
      <c r="A120" s="66" t="str">
        <f ca="1">IFERROR(__xludf.DUMMYFUNCTION("""COMPUTED_VALUE"""),"P878")</f>
        <v>P878</v>
      </c>
      <c r="B120" s="23" t="str">
        <f ca="1">IFERROR(__xludf.DUMMYFUNCTION("""COMPUTED_VALUE"""),"Josias do Amaral")</f>
        <v>Josias do Amaral</v>
      </c>
      <c r="C120" s="23" t="s">
        <v>91</v>
      </c>
      <c r="D120" s="24">
        <f ca="1">IFERROR(__xludf.DUMMYFUNCTION("""COMPUTED_VALUE"""),45876)</f>
        <v>45876</v>
      </c>
      <c r="E120" s="23" t="s">
        <v>101</v>
      </c>
      <c r="F120" s="63">
        <f ca="1">IFERROR(__xludf.DUMMYFUNCTION("""COMPUTED_VALUE"""),3)</f>
        <v>3</v>
      </c>
      <c r="G120" s="23">
        <f ca="1">IFERROR(__xludf.DUMMYFUNCTION("""COMPUTED_VALUE"""),340)</f>
        <v>340</v>
      </c>
      <c r="H120" s="47">
        <f t="shared" ca="1" si="100"/>
        <v>1.02</v>
      </c>
      <c r="I120" s="50">
        <f t="shared" ca="1" si="101"/>
        <v>200</v>
      </c>
      <c r="J120" s="64">
        <f ca="1">IFERROR(__xludf.DUMMYFUNCTION("""COMPUTED_VALUE"""),100)</f>
        <v>100</v>
      </c>
      <c r="K120" s="27" t="b">
        <v>0</v>
      </c>
      <c r="L120" s="28">
        <f t="shared" ca="1" si="3"/>
        <v>200</v>
      </c>
      <c r="M120" s="59"/>
      <c r="N120" s="59"/>
      <c r="O120" s="59"/>
      <c r="P120" s="59"/>
      <c r="Q120" s="59"/>
      <c r="R120" s="59"/>
      <c r="S120" s="59"/>
      <c r="T120" s="59"/>
      <c r="U120" s="59" t="str">
        <f ca="1">IFERROR(__xludf.DUMMYFUNCTION("""COMPUTED_VALUE"""),"x")</f>
        <v>x</v>
      </c>
      <c r="V120" s="59" t="str">
        <f ca="1">IFERROR(__xludf.DUMMYFUNCTION("""COMPUTED_VALUE"""),"x")</f>
        <v>x</v>
      </c>
      <c r="W120" s="23"/>
      <c r="X120" s="30"/>
      <c r="Y120" s="30"/>
      <c r="Z120" s="23" t="s">
        <v>91</v>
      </c>
      <c r="AA120" s="23" t="s">
        <v>91</v>
      </c>
      <c r="AB120" s="30">
        <f t="shared" ca="1" si="4"/>
        <v>2</v>
      </c>
      <c r="AC120" s="31" t="e">
        <f t="shared" ref="AC120:AQ120" si="406">IF(M120="x",M$1000*1,"")*BY120</f>
        <v>#VALUE!</v>
      </c>
      <c r="AD120" s="31" t="e">
        <f t="shared" si="406"/>
        <v>#VALUE!</v>
      </c>
      <c r="AE120" s="31" t="e">
        <f t="shared" si="406"/>
        <v>#VALUE!</v>
      </c>
      <c r="AF120" s="31" t="e">
        <f t="shared" si="406"/>
        <v>#VALUE!</v>
      </c>
      <c r="AG120" s="31" t="e">
        <f t="shared" si="406"/>
        <v>#VALUE!</v>
      </c>
      <c r="AH120" s="31" t="e">
        <f t="shared" si="406"/>
        <v>#VALUE!</v>
      </c>
      <c r="AI120" s="31" t="e">
        <f t="shared" si="406"/>
        <v>#VALUE!</v>
      </c>
      <c r="AJ120" s="31" t="e">
        <f t="shared" si="406"/>
        <v>#VALUE!</v>
      </c>
      <c r="AK120" s="31">
        <f t="shared" ca="1" si="406"/>
        <v>1</v>
      </c>
      <c r="AL120" s="31">
        <f t="shared" ca="1" si="406"/>
        <v>1</v>
      </c>
      <c r="AM120" s="31" t="e">
        <f t="shared" si="406"/>
        <v>#VALUE!</v>
      </c>
      <c r="AN120" s="31" t="e">
        <f t="shared" si="406"/>
        <v>#VALUE!</v>
      </c>
      <c r="AO120" s="31" t="e">
        <f t="shared" si="406"/>
        <v>#VALUE!</v>
      </c>
      <c r="AP120" s="31">
        <f t="shared" si="406"/>
        <v>0</v>
      </c>
      <c r="AQ120" s="31">
        <f t="shared" si="406"/>
        <v>0</v>
      </c>
      <c r="AR120" s="23" t="e">
        <f t="shared" si="6"/>
        <v>#VALUE!</v>
      </c>
      <c r="AS120" s="65" t="str">
        <f t="shared" ca="1" si="7"/>
        <v/>
      </c>
      <c r="AT120" s="35" t="str">
        <f ca="1">IFERROR(__xludf.DUMMYFUNCTION("""COMPUTED_VALUE"""),"")</f>
        <v/>
      </c>
      <c r="AU120" s="35" t="str">
        <f ca="1">IFERROR(__xludf.DUMMYFUNCTION("""COMPUTED_VALUE"""),"")</f>
        <v/>
      </c>
      <c r="AV120" s="35" t="str">
        <f ca="1">IFERROR(__xludf.DUMMYFUNCTION("""COMPUTED_VALUE"""),"")</f>
        <v/>
      </c>
      <c r="AW120" s="35" t="str">
        <f ca="1">IFERROR(__xludf.DUMMYFUNCTION("""COMPUTED_VALUE"""),"")</f>
        <v/>
      </c>
      <c r="AX120" s="35" t="str">
        <f ca="1">IFERROR(__xludf.DUMMYFUNCTION("""COMPUTED_VALUE"""),"")</f>
        <v/>
      </c>
      <c r="AY120" s="35" t="str">
        <f ca="1">IFERROR(__xludf.DUMMYFUNCTION("""COMPUTED_VALUE"""),"")</f>
        <v/>
      </c>
      <c r="AZ120" s="35" t="str">
        <f ca="1">IFERROR(__xludf.DUMMYFUNCTION("""COMPUTED_VALUE"""),"")</f>
        <v/>
      </c>
      <c r="BA120" s="35" t="str">
        <f ca="1">IFERROR(__xludf.DUMMYFUNCTION("""COMPUTED_VALUE"""),"")</f>
        <v/>
      </c>
      <c r="BB120" s="35">
        <f ca="1">IFERROR(__xludf.DUMMYFUNCTION("""COMPUTED_VALUE"""),10)</f>
        <v>10</v>
      </c>
      <c r="BC120" s="35">
        <f ca="1">IFERROR(__xludf.DUMMYFUNCTION("""COMPUTED_VALUE"""),10)</f>
        <v>10</v>
      </c>
      <c r="BD120" s="35" t="str">
        <f ca="1">IFERROR(__xludf.DUMMYFUNCTION("""COMPUTED_VALUE"""),"")</f>
        <v/>
      </c>
      <c r="BE120" s="35"/>
      <c r="BF120" s="43" t="str">
        <f ca="1">IFERROR(__xludf.DUMMYFUNCTION("""COMPUTED_VALUE"""),"")</f>
        <v/>
      </c>
      <c r="BG120" s="35">
        <f ca="1">IFERROR(__xludf.DUMMYFUNCTION("""COMPUTED_VALUE"""),10)</f>
        <v>10</v>
      </c>
      <c r="BH120" s="35">
        <f ca="1">IFERROR(__xludf.DUMMYFUNCTION("""COMPUTED_VALUE"""),10)</f>
        <v>10</v>
      </c>
      <c r="BI120" s="53" t="e">
        <f t="shared" si="143"/>
        <v>#VALUE!</v>
      </c>
      <c r="BJ120" s="50" t="e">
        <f t="shared" ref="BJ120:BW120" si="407">IF(AD120=0,"",AD120*$AS120*(AU120/10))</f>
        <v>#VALUE!</v>
      </c>
      <c r="BK120" s="50" t="e">
        <f t="shared" si="407"/>
        <v>#VALUE!</v>
      </c>
      <c r="BL120" s="50" t="e">
        <f t="shared" si="407"/>
        <v>#VALUE!</v>
      </c>
      <c r="BM120" s="50" t="e">
        <f t="shared" si="407"/>
        <v>#VALUE!</v>
      </c>
      <c r="BN120" s="50" t="e">
        <f t="shared" si="407"/>
        <v>#VALUE!</v>
      </c>
      <c r="BO120" s="50" t="e">
        <f t="shared" si="407"/>
        <v>#VALUE!</v>
      </c>
      <c r="BP120" s="50" t="e">
        <f t="shared" si="407"/>
        <v>#VALUE!</v>
      </c>
      <c r="BQ120" s="37" t="e">
        <f t="shared" ca="1" si="407"/>
        <v>#VALUE!</v>
      </c>
      <c r="BR120" s="37" t="e">
        <f t="shared" ca="1" si="407"/>
        <v>#VALUE!</v>
      </c>
      <c r="BS120" s="37" t="e">
        <f t="shared" si="407"/>
        <v>#VALUE!</v>
      </c>
      <c r="BT120" s="37" t="e">
        <f t="shared" si="407"/>
        <v>#VALUE!</v>
      </c>
      <c r="BU120" s="37" t="e">
        <f t="shared" si="407"/>
        <v>#VALUE!</v>
      </c>
      <c r="BV120" s="37" t="str">
        <f t="shared" si="407"/>
        <v/>
      </c>
      <c r="BW120" s="37" t="str">
        <f t="shared" si="407"/>
        <v/>
      </c>
      <c r="BX120" s="38" t="e">
        <f t="shared" si="9"/>
        <v>#VALUE!</v>
      </c>
      <c r="BY120" s="40" t="str">
        <f t="shared" si="359"/>
        <v/>
      </c>
      <c r="BZ120" s="40" t="str">
        <f t="shared" ref="BZ120:BZ126" si="408">IF(N120="x","1","")</f>
        <v/>
      </c>
      <c r="CA120" s="40">
        <v>0.87</v>
      </c>
      <c r="CB120" s="40">
        <v>0.87</v>
      </c>
      <c r="CC120" s="40" t="str">
        <f t="shared" ref="CC120:CD120" si="409">IF(Q120="x","1","")</f>
        <v/>
      </c>
      <c r="CD120" s="40" t="str">
        <f t="shared" si="409"/>
        <v/>
      </c>
      <c r="CE120" s="40">
        <v>0.37</v>
      </c>
      <c r="CF120" s="40">
        <v>0.87</v>
      </c>
      <c r="CG120" s="40" t="str">
        <f t="shared" ref="CG120:CH120" ca="1" si="410">IF(U120="x","1","")</f>
        <v>1</v>
      </c>
      <c r="CH120" s="40" t="str">
        <f t="shared" ca="1" si="410"/>
        <v>1</v>
      </c>
      <c r="CI120" s="40"/>
      <c r="CJ120" s="40"/>
      <c r="CK120" s="40"/>
      <c r="CL120" s="40"/>
      <c r="CM120" s="40"/>
    </row>
    <row r="121" spans="1:91" ht="17.25" customHeight="1" x14ac:dyDescent="0.2">
      <c r="A121" s="66" t="str">
        <f ca="1">IFERROR(__xludf.DUMMYFUNCTION("""COMPUTED_VALUE"""),"P747")</f>
        <v>P747</v>
      </c>
      <c r="B121" s="23" t="str">
        <f ca="1">IFERROR(__xludf.DUMMYFUNCTION("""COMPUTED_VALUE"""),"Rafael Carrara II")</f>
        <v>Rafael Carrara II</v>
      </c>
      <c r="C121" s="23" t="s">
        <v>91</v>
      </c>
      <c r="D121" s="24">
        <f ca="1">IFERROR(__xludf.DUMMYFUNCTION("""COMPUTED_VALUE"""),45912)</f>
        <v>45912</v>
      </c>
      <c r="E121" s="23" t="str">
        <f t="shared" ref="E121:E123" ca="1" si="411">IF(ISBLANK(D121),"",TEXT(D121,"MMMM"))</f>
        <v>setembro</v>
      </c>
      <c r="F121" s="63">
        <f ca="1">IFERROR(__xludf.DUMMYFUNCTION("""COMPUTED_VALUE"""),152)</f>
        <v>152</v>
      </c>
      <c r="G121" s="23">
        <f ca="1">IFERROR(__xludf.DUMMYFUNCTION("""COMPUTED_VALUE"""),700)</f>
        <v>700</v>
      </c>
      <c r="H121" s="47">
        <f t="shared" ca="1" si="100"/>
        <v>106.4</v>
      </c>
      <c r="I121" s="50">
        <f t="shared" ca="1" si="101"/>
        <v>2000</v>
      </c>
      <c r="J121" s="64">
        <f ca="1">IFERROR(__xludf.DUMMYFUNCTION("""COMPUTED_VALUE"""),80.75)</f>
        <v>80.75</v>
      </c>
      <c r="K121" s="27" t="b">
        <v>0</v>
      </c>
      <c r="L121" s="28">
        <f t="shared" ca="1" si="3"/>
        <v>1615</v>
      </c>
      <c r="M121" s="59" t="str">
        <f ca="1">IFERROR(__xludf.DUMMYFUNCTION("""COMPUTED_VALUE"""),"x")</f>
        <v>x</v>
      </c>
      <c r="N121" s="59" t="str">
        <f ca="1">IFERROR(__xludf.DUMMYFUNCTION("""COMPUTED_VALUE"""),"x")</f>
        <v>x</v>
      </c>
      <c r="O121" s="59"/>
      <c r="P121" s="59"/>
      <c r="Q121" s="59" t="str">
        <f ca="1">IFERROR(__xludf.DUMMYFUNCTION("""COMPUTED_VALUE"""),"x")</f>
        <v>x</v>
      </c>
      <c r="R121" s="59" t="str">
        <f ca="1">IFERROR(__xludf.DUMMYFUNCTION("""COMPUTED_VALUE"""),"x")</f>
        <v>x</v>
      </c>
      <c r="S121" s="59"/>
      <c r="T121" s="59"/>
      <c r="U121" s="59"/>
      <c r="V121" s="59"/>
      <c r="W121" s="23"/>
      <c r="X121" s="30"/>
      <c r="Y121" s="30"/>
      <c r="Z121" s="23" t="s">
        <v>91</v>
      </c>
      <c r="AA121" s="23" t="s">
        <v>91</v>
      </c>
      <c r="AB121" s="30">
        <f t="shared" ca="1" si="4"/>
        <v>4</v>
      </c>
      <c r="AC121" s="31">
        <f t="shared" ref="AC121:AQ121" ca="1" si="412">IF(M121="x",M$1000*1,"")*BY121</f>
        <v>1.2</v>
      </c>
      <c r="AD121" s="31">
        <f t="shared" ca="1" si="412"/>
        <v>1.1000000000000001</v>
      </c>
      <c r="AE121" s="31" t="e">
        <f t="shared" si="412"/>
        <v>#VALUE!</v>
      </c>
      <c r="AF121" s="31" t="e">
        <f t="shared" si="412"/>
        <v>#VALUE!</v>
      </c>
      <c r="AG121" s="31">
        <f t="shared" ca="1" si="412"/>
        <v>1</v>
      </c>
      <c r="AH121" s="31">
        <f t="shared" ca="1" si="412"/>
        <v>1</v>
      </c>
      <c r="AI121" s="31" t="e">
        <f t="shared" si="412"/>
        <v>#VALUE!</v>
      </c>
      <c r="AJ121" s="31" t="e">
        <f t="shared" si="412"/>
        <v>#VALUE!</v>
      </c>
      <c r="AK121" s="31" t="e">
        <f t="shared" si="412"/>
        <v>#VALUE!</v>
      </c>
      <c r="AL121" s="31" t="e">
        <f t="shared" si="412"/>
        <v>#VALUE!</v>
      </c>
      <c r="AM121" s="31" t="e">
        <f t="shared" si="412"/>
        <v>#VALUE!</v>
      </c>
      <c r="AN121" s="31" t="e">
        <f t="shared" si="412"/>
        <v>#VALUE!</v>
      </c>
      <c r="AO121" s="31" t="e">
        <f t="shared" si="412"/>
        <v>#VALUE!</v>
      </c>
      <c r="AP121" s="31">
        <f t="shared" si="412"/>
        <v>0</v>
      </c>
      <c r="AQ121" s="31">
        <f t="shared" si="412"/>
        <v>0</v>
      </c>
      <c r="AR121" s="23" t="e">
        <f t="shared" ca="1" si="6"/>
        <v>#VALUE!</v>
      </c>
      <c r="AS121" s="65" t="str">
        <f t="shared" ca="1" si="7"/>
        <v/>
      </c>
      <c r="AT121" s="35">
        <f ca="1">IFERROR(__xludf.DUMMYFUNCTION("""COMPUTED_VALUE"""),9.33333333333333)</f>
        <v>9.3333333333333304</v>
      </c>
      <c r="AU121" s="35">
        <f ca="1">IFERROR(__xludf.DUMMYFUNCTION("""COMPUTED_VALUE"""),10)</f>
        <v>10</v>
      </c>
      <c r="AV121" s="35" t="str">
        <f ca="1">IFERROR(__xludf.DUMMYFUNCTION("""COMPUTED_VALUE"""),"")</f>
        <v/>
      </c>
      <c r="AW121" s="35" t="str">
        <f ca="1">IFERROR(__xludf.DUMMYFUNCTION("""COMPUTED_VALUE"""),"")</f>
        <v/>
      </c>
      <c r="AX121" s="35">
        <f ca="1">IFERROR(__xludf.DUMMYFUNCTION("""COMPUTED_VALUE"""),10)</f>
        <v>10</v>
      </c>
      <c r="AY121" s="35">
        <f ca="1">IFERROR(__xludf.DUMMYFUNCTION("""COMPUTED_VALUE"""),10)</f>
        <v>10</v>
      </c>
      <c r="AZ121" s="35" t="str">
        <f ca="1">IFERROR(__xludf.DUMMYFUNCTION("""COMPUTED_VALUE"""),"")</f>
        <v/>
      </c>
      <c r="BA121" s="35" t="str">
        <f ca="1">IFERROR(__xludf.DUMMYFUNCTION("""COMPUTED_VALUE"""),"")</f>
        <v/>
      </c>
      <c r="BB121" s="35" t="str">
        <f ca="1">IFERROR(__xludf.DUMMYFUNCTION("""COMPUTED_VALUE"""),"")</f>
        <v/>
      </c>
      <c r="BC121" s="35" t="str">
        <f ca="1">IFERROR(__xludf.DUMMYFUNCTION("""COMPUTED_VALUE"""),"")</f>
        <v/>
      </c>
      <c r="BD121" s="35" t="str">
        <f ca="1">IFERROR(__xludf.DUMMYFUNCTION("""COMPUTED_VALUE"""),"")</f>
        <v/>
      </c>
      <c r="BE121" s="35"/>
      <c r="BF121" s="43" t="str">
        <f ca="1">IFERROR(__xludf.DUMMYFUNCTION("""COMPUTED_VALUE"""),"")</f>
        <v/>
      </c>
      <c r="BG121" s="35">
        <f ca="1">IFERROR(__xludf.DUMMYFUNCTION("""COMPUTED_VALUE"""),7.75)</f>
        <v>7.75</v>
      </c>
      <c r="BH121" s="35">
        <f ca="1">IFERROR(__xludf.DUMMYFUNCTION("""COMPUTED_VALUE"""),6.75)</f>
        <v>6.75</v>
      </c>
      <c r="BI121" s="53" t="e">
        <f t="shared" ca="1" si="143"/>
        <v>#VALUE!</v>
      </c>
      <c r="BJ121" s="50" t="e">
        <f t="shared" ref="BJ121:BW121" ca="1" si="413">IF(AD121=0,"",AD121*$AS121*(AU121/10))</f>
        <v>#VALUE!</v>
      </c>
      <c r="BK121" s="50" t="e">
        <f t="shared" si="413"/>
        <v>#VALUE!</v>
      </c>
      <c r="BL121" s="50" t="e">
        <f t="shared" si="413"/>
        <v>#VALUE!</v>
      </c>
      <c r="BM121" s="50" t="e">
        <f t="shared" ca="1" si="413"/>
        <v>#VALUE!</v>
      </c>
      <c r="BN121" s="50" t="e">
        <f t="shared" ca="1" si="413"/>
        <v>#VALUE!</v>
      </c>
      <c r="BO121" s="50" t="e">
        <f t="shared" si="413"/>
        <v>#VALUE!</v>
      </c>
      <c r="BP121" s="50" t="e">
        <f t="shared" si="413"/>
        <v>#VALUE!</v>
      </c>
      <c r="BQ121" s="37" t="e">
        <f t="shared" si="413"/>
        <v>#VALUE!</v>
      </c>
      <c r="BR121" s="37" t="e">
        <f t="shared" si="413"/>
        <v>#VALUE!</v>
      </c>
      <c r="BS121" s="37" t="e">
        <f t="shared" si="413"/>
        <v>#VALUE!</v>
      </c>
      <c r="BT121" s="37" t="e">
        <f t="shared" si="413"/>
        <v>#VALUE!</v>
      </c>
      <c r="BU121" s="37" t="e">
        <f t="shared" si="413"/>
        <v>#VALUE!</v>
      </c>
      <c r="BV121" s="37" t="str">
        <f t="shared" si="413"/>
        <v/>
      </c>
      <c r="BW121" s="37" t="str">
        <f t="shared" si="413"/>
        <v/>
      </c>
      <c r="BX121" s="38" t="e">
        <f t="shared" ca="1" si="9"/>
        <v>#VALUE!</v>
      </c>
      <c r="BY121" s="40" t="str">
        <f t="shared" ca="1" si="359"/>
        <v>1</v>
      </c>
      <c r="BZ121" s="40" t="str">
        <f t="shared" ca="1" si="408"/>
        <v>1</v>
      </c>
      <c r="CA121" s="40" t="str">
        <f t="shared" ref="CA121:CH121" si="414">IF(O121="x","1","")</f>
        <v/>
      </c>
      <c r="CB121" s="40" t="str">
        <f t="shared" si="414"/>
        <v/>
      </c>
      <c r="CC121" s="40" t="str">
        <f t="shared" ca="1" si="414"/>
        <v>1</v>
      </c>
      <c r="CD121" s="40" t="str">
        <f t="shared" ca="1" si="414"/>
        <v>1</v>
      </c>
      <c r="CE121" s="40" t="str">
        <f t="shared" si="414"/>
        <v/>
      </c>
      <c r="CF121" s="40" t="str">
        <f t="shared" si="414"/>
        <v/>
      </c>
      <c r="CG121" s="40" t="str">
        <f t="shared" si="414"/>
        <v/>
      </c>
      <c r="CH121" s="40" t="str">
        <f t="shared" si="414"/>
        <v/>
      </c>
      <c r="CI121" s="40"/>
      <c r="CJ121" s="40"/>
      <c r="CK121" s="40"/>
      <c r="CL121" s="40"/>
      <c r="CM121" s="40"/>
    </row>
    <row r="122" spans="1:91" ht="17.25" customHeight="1" x14ac:dyDescent="0.2">
      <c r="A122" s="66" t="str">
        <f ca="1">IFERROR(__xludf.DUMMYFUNCTION("""COMPUTED_VALUE"""),"P924")</f>
        <v>P924</v>
      </c>
      <c r="B122" s="23" t="str">
        <f ca="1">IFERROR(__xludf.DUMMYFUNCTION("""COMPUTED_VALUE"""),"Celso Dutra")</f>
        <v>Celso Dutra</v>
      </c>
      <c r="C122" s="23" t="s">
        <v>91</v>
      </c>
      <c r="D122" s="24">
        <f ca="1">IFERROR(__xludf.DUMMYFUNCTION("""COMPUTED_VALUE"""),45866)</f>
        <v>45866</v>
      </c>
      <c r="E122" s="23" t="str">
        <f t="shared" ca="1" si="411"/>
        <v>julho</v>
      </c>
      <c r="F122" s="63">
        <f ca="1">IFERROR(__xludf.DUMMYFUNCTION("""COMPUTED_VALUE"""),16)</f>
        <v>16</v>
      </c>
      <c r="G122" s="23">
        <f ca="1">IFERROR(__xludf.DUMMYFUNCTION("""COMPUTED_VALUE"""),600)</f>
        <v>600</v>
      </c>
      <c r="H122" s="47">
        <f t="shared" ca="1" si="100"/>
        <v>9.6</v>
      </c>
      <c r="I122" s="50">
        <f t="shared" ca="1" si="101"/>
        <v>300</v>
      </c>
      <c r="J122" s="64">
        <f ca="1">IFERROR(__xludf.DUMMYFUNCTION("""COMPUTED_VALUE"""),85.8333333333333)</f>
        <v>85.8333333333333</v>
      </c>
      <c r="K122" s="27" t="b">
        <v>0</v>
      </c>
      <c r="L122" s="28">
        <f t="shared" ca="1" si="3"/>
        <v>257.49999999999989</v>
      </c>
      <c r="M122" s="59"/>
      <c r="N122" s="59"/>
      <c r="O122" s="59" t="str">
        <f ca="1">IFERROR(__xludf.DUMMYFUNCTION("""COMPUTED_VALUE"""),"x")</f>
        <v>x</v>
      </c>
      <c r="P122" s="59" t="str">
        <f ca="1">IFERROR(__xludf.DUMMYFUNCTION("""COMPUTED_VALUE"""),"x")</f>
        <v>x</v>
      </c>
      <c r="Q122" s="59" t="str">
        <f ca="1">IFERROR(__xludf.DUMMYFUNCTION("""COMPUTED_VALUE"""),"x")</f>
        <v>x</v>
      </c>
      <c r="R122" s="59"/>
      <c r="S122" s="59" t="str">
        <f ca="1">IFERROR(__xludf.DUMMYFUNCTION("""COMPUTED_VALUE"""),"x")</f>
        <v>x</v>
      </c>
      <c r="T122" s="59" t="str">
        <f ca="1">IFERROR(__xludf.DUMMYFUNCTION("""COMPUTED_VALUE"""),"x")</f>
        <v>x</v>
      </c>
      <c r="U122" s="59"/>
      <c r="V122" s="59"/>
      <c r="W122" s="23"/>
      <c r="X122" s="30"/>
      <c r="Y122" s="30"/>
      <c r="Z122" s="23" t="s">
        <v>91</v>
      </c>
      <c r="AA122" s="23" t="s">
        <v>91</v>
      </c>
      <c r="AB122" s="30">
        <f t="shared" ca="1" si="4"/>
        <v>5</v>
      </c>
      <c r="AC122" s="31" t="e">
        <f t="shared" ref="AC122:AQ122" si="415">IF(M122="x",M$1000*1,"")*BY122</f>
        <v>#VALUE!</v>
      </c>
      <c r="AD122" s="31" t="e">
        <f t="shared" si="415"/>
        <v>#VALUE!</v>
      </c>
      <c r="AE122" s="31">
        <f t="shared" ca="1" si="415"/>
        <v>1</v>
      </c>
      <c r="AF122" s="31">
        <f t="shared" ca="1" si="415"/>
        <v>1.2</v>
      </c>
      <c r="AG122" s="31">
        <f t="shared" ca="1" si="415"/>
        <v>1</v>
      </c>
      <c r="AH122" s="31" t="e">
        <f t="shared" si="415"/>
        <v>#VALUE!</v>
      </c>
      <c r="AI122" s="31">
        <f t="shared" ca="1" si="415"/>
        <v>1.1000000000000001</v>
      </c>
      <c r="AJ122" s="31">
        <f t="shared" ca="1" si="415"/>
        <v>1</v>
      </c>
      <c r="AK122" s="31" t="e">
        <f t="shared" si="415"/>
        <v>#VALUE!</v>
      </c>
      <c r="AL122" s="31" t="e">
        <f t="shared" si="415"/>
        <v>#VALUE!</v>
      </c>
      <c r="AM122" s="31" t="e">
        <f t="shared" si="415"/>
        <v>#VALUE!</v>
      </c>
      <c r="AN122" s="31" t="e">
        <f t="shared" si="415"/>
        <v>#VALUE!</v>
      </c>
      <c r="AO122" s="31" t="e">
        <f t="shared" si="415"/>
        <v>#VALUE!</v>
      </c>
      <c r="AP122" s="31">
        <f t="shared" si="415"/>
        <v>0</v>
      </c>
      <c r="AQ122" s="31">
        <f t="shared" si="415"/>
        <v>0</v>
      </c>
      <c r="AR122" s="23" t="e">
        <f t="shared" si="6"/>
        <v>#VALUE!</v>
      </c>
      <c r="AS122" s="65" t="str">
        <f t="shared" ca="1" si="7"/>
        <v/>
      </c>
      <c r="AT122" s="35">
        <f ca="1">IFERROR(__xludf.DUMMYFUNCTION("""COMPUTED_VALUE"""),10)</f>
        <v>10</v>
      </c>
      <c r="AU122" s="35" t="str">
        <f ca="1">IFERROR(__xludf.DUMMYFUNCTION("""COMPUTED_VALUE"""),"")</f>
        <v/>
      </c>
      <c r="AV122" s="35">
        <f ca="1">IFERROR(__xludf.DUMMYFUNCTION("""COMPUTED_VALUE"""),10)</f>
        <v>10</v>
      </c>
      <c r="AW122" s="35">
        <f ca="1">IFERROR(__xludf.DUMMYFUNCTION("""COMPUTED_VALUE"""),10)</f>
        <v>10</v>
      </c>
      <c r="AX122" s="35">
        <f ca="1">IFERROR(__xludf.DUMMYFUNCTION("""COMPUTED_VALUE"""),8)</f>
        <v>8</v>
      </c>
      <c r="AY122" s="35">
        <f ca="1">IFERROR(__xludf.DUMMYFUNCTION("""COMPUTED_VALUE"""),10)</f>
        <v>10</v>
      </c>
      <c r="AZ122" s="35">
        <f ca="1">IFERROR(__xludf.DUMMYFUNCTION("""COMPUTED_VALUE"""),10)</f>
        <v>10</v>
      </c>
      <c r="BA122" s="35">
        <f ca="1">IFERROR(__xludf.DUMMYFUNCTION("""COMPUTED_VALUE"""),10)</f>
        <v>10</v>
      </c>
      <c r="BB122" s="35" t="str">
        <f ca="1">IFERROR(__xludf.DUMMYFUNCTION("""COMPUTED_VALUE"""),"")</f>
        <v/>
      </c>
      <c r="BC122" s="35" t="str">
        <f ca="1">IFERROR(__xludf.DUMMYFUNCTION("""COMPUTED_VALUE"""),"")</f>
        <v/>
      </c>
      <c r="BD122" s="35" t="str">
        <f ca="1">IFERROR(__xludf.DUMMYFUNCTION("""COMPUTED_VALUE"""),"")</f>
        <v/>
      </c>
      <c r="BE122" s="35"/>
      <c r="BF122" s="43" t="str">
        <f ca="1">IFERROR(__xludf.DUMMYFUNCTION("""COMPUTED_VALUE"""),"")</f>
        <v/>
      </c>
      <c r="BG122" s="35">
        <f ca="1">IFERROR(__xludf.DUMMYFUNCTION("""COMPUTED_VALUE"""),10)</f>
        <v>10</v>
      </c>
      <c r="BH122" s="35">
        <f ca="1">IFERROR(__xludf.DUMMYFUNCTION("""COMPUTED_VALUE"""),10)</f>
        <v>10</v>
      </c>
      <c r="BI122" s="53" t="e">
        <f t="shared" si="143"/>
        <v>#VALUE!</v>
      </c>
      <c r="BJ122" s="50" t="e">
        <f t="shared" ref="BJ122:BW122" si="416">IF(AD122=0,"",AD122*$AS122*(AU122/10))</f>
        <v>#VALUE!</v>
      </c>
      <c r="BK122" s="50" t="e">
        <f t="shared" ca="1" si="416"/>
        <v>#VALUE!</v>
      </c>
      <c r="BL122" s="50" t="e">
        <f t="shared" ca="1" si="416"/>
        <v>#VALUE!</v>
      </c>
      <c r="BM122" s="50" t="e">
        <f t="shared" ca="1" si="416"/>
        <v>#VALUE!</v>
      </c>
      <c r="BN122" s="50" t="e">
        <f t="shared" si="416"/>
        <v>#VALUE!</v>
      </c>
      <c r="BO122" s="50" t="e">
        <f t="shared" ca="1" si="416"/>
        <v>#VALUE!</v>
      </c>
      <c r="BP122" s="50" t="e">
        <f t="shared" ca="1" si="416"/>
        <v>#VALUE!</v>
      </c>
      <c r="BQ122" s="37" t="e">
        <f t="shared" si="416"/>
        <v>#VALUE!</v>
      </c>
      <c r="BR122" s="37" t="e">
        <f t="shared" si="416"/>
        <v>#VALUE!</v>
      </c>
      <c r="BS122" s="37" t="e">
        <f t="shared" si="416"/>
        <v>#VALUE!</v>
      </c>
      <c r="BT122" s="37" t="e">
        <f t="shared" si="416"/>
        <v>#VALUE!</v>
      </c>
      <c r="BU122" s="37" t="e">
        <f t="shared" si="416"/>
        <v>#VALUE!</v>
      </c>
      <c r="BV122" s="37" t="str">
        <f t="shared" si="416"/>
        <v/>
      </c>
      <c r="BW122" s="37" t="str">
        <f t="shared" si="416"/>
        <v/>
      </c>
      <c r="BX122" s="38" t="e">
        <f t="shared" si="9"/>
        <v>#VALUE!</v>
      </c>
      <c r="BY122" s="40" t="str">
        <f t="shared" si="359"/>
        <v/>
      </c>
      <c r="BZ122" s="40" t="str">
        <f t="shared" si="408"/>
        <v/>
      </c>
      <c r="CA122" s="40" t="str">
        <f t="shared" ref="CA122:CH122" ca="1" si="417">IF(O122="x","1","")</f>
        <v>1</v>
      </c>
      <c r="CB122" s="40" t="str">
        <f t="shared" ca="1" si="417"/>
        <v>1</v>
      </c>
      <c r="CC122" s="40" t="str">
        <f t="shared" ca="1" si="417"/>
        <v>1</v>
      </c>
      <c r="CD122" s="40" t="str">
        <f t="shared" si="417"/>
        <v/>
      </c>
      <c r="CE122" s="40" t="str">
        <f t="shared" ca="1" si="417"/>
        <v>1</v>
      </c>
      <c r="CF122" s="40" t="str">
        <f t="shared" ca="1" si="417"/>
        <v>1</v>
      </c>
      <c r="CG122" s="40" t="str">
        <f t="shared" si="417"/>
        <v/>
      </c>
      <c r="CH122" s="40" t="str">
        <f t="shared" si="417"/>
        <v/>
      </c>
      <c r="CI122" s="40"/>
      <c r="CJ122" s="40"/>
      <c r="CK122" s="40"/>
      <c r="CL122" s="40"/>
      <c r="CM122" s="40"/>
    </row>
    <row r="123" spans="1:91" ht="17.25" customHeight="1" x14ac:dyDescent="0.2">
      <c r="A123" s="66" t="str">
        <f ca="1">IFERROR(__xludf.DUMMYFUNCTION("""COMPUTED_VALUE"""),"P919")</f>
        <v>P919</v>
      </c>
      <c r="B123" s="23" t="str">
        <f ca="1">IFERROR(__xludf.DUMMYFUNCTION("""COMPUTED_VALUE"""),"Jorge Luiz")</f>
        <v>Jorge Luiz</v>
      </c>
      <c r="C123" s="23" t="s">
        <v>91</v>
      </c>
      <c r="D123" s="24">
        <f ca="1">IFERROR(__xludf.DUMMYFUNCTION("""COMPUTED_VALUE"""),45899)</f>
        <v>45899</v>
      </c>
      <c r="E123" s="23" t="str">
        <f t="shared" ca="1" si="411"/>
        <v>agosto</v>
      </c>
      <c r="F123" s="63">
        <f ca="1">IFERROR(__xludf.DUMMYFUNCTION("""COMPUTED_VALUE"""),16)</f>
        <v>16</v>
      </c>
      <c r="G123" s="23">
        <f ca="1">IFERROR(__xludf.DUMMYFUNCTION("""COMPUTED_VALUE"""),600)</f>
        <v>600</v>
      </c>
      <c r="H123" s="47">
        <f t="shared" ca="1" si="100"/>
        <v>9.6</v>
      </c>
      <c r="I123" s="50">
        <f t="shared" ca="1" si="101"/>
        <v>300</v>
      </c>
      <c r="J123" s="64">
        <f ca="1">IFERROR(__xludf.DUMMYFUNCTION("""COMPUTED_VALUE"""),28.5714285714285)</f>
        <v>28.571428571428498</v>
      </c>
      <c r="K123" s="27" t="b">
        <v>0</v>
      </c>
      <c r="L123" s="28">
        <f t="shared" ca="1" si="3"/>
        <v>85.714285714285495</v>
      </c>
      <c r="M123" s="59"/>
      <c r="N123" s="59"/>
      <c r="O123" s="59" t="str">
        <f ca="1">IFERROR(__xludf.DUMMYFUNCTION("""COMPUTED_VALUE"""),"x")</f>
        <v>x</v>
      </c>
      <c r="P123" s="59"/>
      <c r="Q123" s="59"/>
      <c r="R123" s="59"/>
      <c r="S123" s="59" t="str">
        <f ca="1">IFERROR(__xludf.DUMMYFUNCTION("""COMPUTED_VALUE"""),"x")</f>
        <v>x</v>
      </c>
      <c r="T123" s="59" t="str">
        <f ca="1">IFERROR(__xludf.DUMMYFUNCTION("""COMPUTED_VALUE"""),"x")</f>
        <v>x</v>
      </c>
      <c r="U123" s="59"/>
      <c r="V123" s="59"/>
      <c r="W123" s="23"/>
      <c r="X123" s="30"/>
      <c r="Y123" s="30"/>
      <c r="Z123" s="23" t="s">
        <v>91</v>
      </c>
      <c r="AA123" s="23" t="s">
        <v>91</v>
      </c>
      <c r="AB123" s="30">
        <f t="shared" ca="1" si="4"/>
        <v>3</v>
      </c>
      <c r="AC123" s="31" t="e">
        <f t="shared" ref="AC123:AQ123" si="418">IF(M123="x",M$1000*1,"")*BY123</f>
        <v>#VALUE!</v>
      </c>
      <c r="AD123" s="31" t="e">
        <f t="shared" si="418"/>
        <v>#VALUE!</v>
      </c>
      <c r="AE123" s="31">
        <f t="shared" ca="1" si="418"/>
        <v>1</v>
      </c>
      <c r="AF123" s="31" t="e">
        <f t="shared" si="418"/>
        <v>#VALUE!</v>
      </c>
      <c r="AG123" s="31" t="e">
        <f t="shared" si="418"/>
        <v>#VALUE!</v>
      </c>
      <c r="AH123" s="31" t="e">
        <f t="shared" si="418"/>
        <v>#VALUE!</v>
      </c>
      <c r="AI123" s="31">
        <f t="shared" ca="1" si="418"/>
        <v>1.1000000000000001</v>
      </c>
      <c r="AJ123" s="31">
        <f t="shared" ca="1" si="418"/>
        <v>1</v>
      </c>
      <c r="AK123" s="31" t="e">
        <f t="shared" si="418"/>
        <v>#VALUE!</v>
      </c>
      <c r="AL123" s="31" t="e">
        <f t="shared" si="418"/>
        <v>#VALUE!</v>
      </c>
      <c r="AM123" s="31" t="e">
        <f t="shared" si="418"/>
        <v>#VALUE!</v>
      </c>
      <c r="AN123" s="31" t="e">
        <f t="shared" si="418"/>
        <v>#VALUE!</v>
      </c>
      <c r="AO123" s="31" t="e">
        <f t="shared" si="418"/>
        <v>#VALUE!</v>
      </c>
      <c r="AP123" s="31">
        <f t="shared" si="418"/>
        <v>0</v>
      </c>
      <c r="AQ123" s="31">
        <f t="shared" si="418"/>
        <v>0</v>
      </c>
      <c r="AR123" s="23" t="e">
        <f t="shared" si="6"/>
        <v>#VALUE!</v>
      </c>
      <c r="AS123" s="65" t="str">
        <f t="shared" ca="1" si="7"/>
        <v/>
      </c>
      <c r="AT123" s="35">
        <f ca="1">IFERROR(__xludf.DUMMYFUNCTION("""COMPUTED_VALUE"""),10)</f>
        <v>10</v>
      </c>
      <c r="AU123" s="35" t="str">
        <f ca="1">IFERROR(__xludf.DUMMYFUNCTION("""COMPUTED_VALUE"""),"")</f>
        <v/>
      </c>
      <c r="AV123" s="35">
        <f ca="1">IFERROR(__xludf.DUMMYFUNCTION("""COMPUTED_VALUE"""),10)</f>
        <v>10</v>
      </c>
      <c r="AW123" s="35">
        <f ca="1">IFERROR(__xludf.DUMMYFUNCTION("""COMPUTED_VALUE"""),10)</f>
        <v>10</v>
      </c>
      <c r="AX123" s="35" t="str">
        <f ca="1">IFERROR(__xludf.DUMMYFUNCTION("""COMPUTED_VALUE"""),"")</f>
        <v/>
      </c>
      <c r="AY123" s="35" t="str">
        <f ca="1">IFERROR(__xludf.DUMMYFUNCTION("""COMPUTED_VALUE"""),"")</f>
        <v/>
      </c>
      <c r="AZ123" s="35">
        <f ca="1">IFERROR(__xludf.DUMMYFUNCTION("""COMPUTED_VALUE"""),10)</f>
        <v>10</v>
      </c>
      <c r="BA123" s="35">
        <f ca="1">IFERROR(__xludf.DUMMYFUNCTION("""COMPUTED_VALUE"""),10)</f>
        <v>10</v>
      </c>
      <c r="BB123" s="35" t="str">
        <f ca="1">IFERROR(__xludf.DUMMYFUNCTION("""COMPUTED_VALUE"""),"")</f>
        <v/>
      </c>
      <c r="BC123" s="35" t="str">
        <f ca="1">IFERROR(__xludf.DUMMYFUNCTION("""COMPUTED_VALUE"""),"")</f>
        <v/>
      </c>
      <c r="BD123" s="35" t="str">
        <f ca="1">IFERROR(__xludf.DUMMYFUNCTION("""COMPUTED_VALUE"""),"")</f>
        <v/>
      </c>
      <c r="BE123" s="35"/>
      <c r="BF123" s="43" t="str">
        <f ca="1">IFERROR(__xludf.DUMMYFUNCTION("""COMPUTED_VALUE"""),"")</f>
        <v/>
      </c>
      <c r="BG123" s="35">
        <f ca="1">IFERROR(__xludf.DUMMYFUNCTION("""COMPUTED_VALUE"""),10)</f>
        <v>10</v>
      </c>
      <c r="BH123" s="35">
        <f ca="1">IFERROR(__xludf.DUMMYFUNCTION("""COMPUTED_VALUE"""),10)</f>
        <v>10</v>
      </c>
      <c r="BI123" s="53" t="e">
        <f t="shared" si="143"/>
        <v>#VALUE!</v>
      </c>
      <c r="BJ123" s="50" t="e">
        <f t="shared" ref="BJ123:BW123" si="419">IF(AD123=0,"",AD123*$AS123*(AU123/10))</f>
        <v>#VALUE!</v>
      </c>
      <c r="BK123" s="50" t="e">
        <f t="shared" ca="1" si="419"/>
        <v>#VALUE!</v>
      </c>
      <c r="BL123" s="50" t="e">
        <f t="shared" si="419"/>
        <v>#VALUE!</v>
      </c>
      <c r="BM123" s="50" t="e">
        <f t="shared" si="419"/>
        <v>#VALUE!</v>
      </c>
      <c r="BN123" s="50" t="e">
        <f t="shared" si="419"/>
        <v>#VALUE!</v>
      </c>
      <c r="BO123" s="50" t="e">
        <f t="shared" ca="1" si="419"/>
        <v>#VALUE!</v>
      </c>
      <c r="BP123" s="50" t="e">
        <f t="shared" ca="1" si="419"/>
        <v>#VALUE!</v>
      </c>
      <c r="BQ123" s="37" t="e">
        <f t="shared" si="419"/>
        <v>#VALUE!</v>
      </c>
      <c r="BR123" s="37" t="e">
        <f t="shared" si="419"/>
        <v>#VALUE!</v>
      </c>
      <c r="BS123" s="37" t="e">
        <f t="shared" si="419"/>
        <v>#VALUE!</v>
      </c>
      <c r="BT123" s="37" t="e">
        <f t="shared" si="419"/>
        <v>#VALUE!</v>
      </c>
      <c r="BU123" s="37" t="e">
        <f t="shared" si="419"/>
        <v>#VALUE!</v>
      </c>
      <c r="BV123" s="37" t="str">
        <f t="shared" si="419"/>
        <v/>
      </c>
      <c r="BW123" s="37" t="str">
        <f t="shared" si="419"/>
        <v/>
      </c>
      <c r="BX123" s="38" t="e">
        <f t="shared" si="9"/>
        <v>#VALUE!</v>
      </c>
      <c r="BY123" s="40" t="str">
        <f t="shared" si="359"/>
        <v/>
      </c>
      <c r="BZ123" s="40" t="str">
        <f t="shared" si="408"/>
        <v/>
      </c>
      <c r="CA123" s="40" t="str">
        <f t="shared" ref="CA123:CH123" ca="1" si="420">IF(O123="x","1","")</f>
        <v>1</v>
      </c>
      <c r="CB123" s="40" t="str">
        <f t="shared" si="420"/>
        <v/>
      </c>
      <c r="CC123" s="40" t="str">
        <f t="shared" si="420"/>
        <v/>
      </c>
      <c r="CD123" s="40" t="str">
        <f t="shared" si="420"/>
        <v/>
      </c>
      <c r="CE123" s="40" t="str">
        <f t="shared" ca="1" si="420"/>
        <v>1</v>
      </c>
      <c r="CF123" s="40" t="str">
        <f t="shared" ca="1" si="420"/>
        <v>1</v>
      </c>
      <c r="CG123" s="40" t="str">
        <f t="shared" si="420"/>
        <v/>
      </c>
      <c r="CH123" s="40" t="str">
        <f t="shared" si="420"/>
        <v/>
      </c>
      <c r="CI123" s="40"/>
      <c r="CJ123" s="40"/>
      <c r="CK123" s="40"/>
      <c r="CL123" s="40"/>
      <c r="CM123" s="40"/>
    </row>
    <row r="124" spans="1:91" ht="17.25" customHeight="1" x14ac:dyDescent="0.2">
      <c r="A124" s="66" t="str">
        <f ca="1">IFERROR(__xludf.DUMMYFUNCTION("""COMPUTED_VALUE"""),"P939")</f>
        <v>P939</v>
      </c>
      <c r="B124" s="23" t="str">
        <f ca="1">IFERROR(__xludf.DUMMYFUNCTION("""COMPUTED_VALUE"""),"José Xavier Neto")</f>
        <v>José Xavier Neto</v>
      </c>
      <c r="C124" s="23" t="s">
        <v>91</v>
      </c>
      <c r="D124" s="24">
        <f ca="1">IFERROR(__xludf.DUMMYFUNCTION("""COMPUTED_VALUE"""),45901)</f>
        <v>45901</v>
      </c>
      <c r="E124" s="23" t="s">
        <v>102</v>
      </c>
      <c r="F124" s="63">
        <f ca="1">IFERROR(__xludf.DUMMYFUNCTION("""COMPUTED_VALUE"""),5)</f>
        <v>5</v>
      </c>
      <c r="G124" s="23">
        <f ca="1">IFERROR(__xludf.DUMMYFUNCTION("""COMPUTED_VALUE"""),600)</f>
        <v>600</v>
      </c>
      <c r="H124" s="47">
        <f t="shared" ca="1" si="100"/>
        <v>3</v>
      </c>
      <c r="I124" s="50">
        <f t="shared" ca="1" si="101"/>
        <v>200</v>
      </c>
      <c r="J124" s="64">
        <f ca="1">IFERROR(__xludf.DUMMYFUNCTION("""COMPUTED_VALUE"""),97.5925925925926)</f>
        <v>97.592592592592595</v>
      </c>
      <c r="K124" s="27" t="b">
        <v>0</v>
      </c>
      <c r="L124" s="28">
        <f t="shared" ca="1" si="3"/>
        <v>195.18518518518519</v>
      </c>
      <c r="M124" s="59"/>
      <c r="N124" s="59"/>
      <c r="O124" s="59" t="str">
        <f ca="1">IFERROR(__xludf.DUMMYFUNCTION("""COMPUTED_VALUE"""),"x")</f>
        <v>x</v>
      </c>
      <c r="P124" s="59"/>
      <c r="Q124" s="59"/>
      <c r="R124" s="59"/>
      <c r="S124" s="59" t="str">
        <f ca="1">IFERROR(__xludf.DUMMYFUNCTION("""COMPUTED_VALUE"""),"x")</f>
        <v>x</v>
      </c>
      <c r="T124" s="59" t="str">
        <f ca="1">IFERROR(__xludf.DUMMYFUNCTION("""COMPUTED_VALUE"""),"x")</f>
        <v>x</v>
      </c>
      <c r="U124" s="59"/>
      <c r="V124" s="59"/>
      <c r="W124" s="23"/>
      <c r="X124" s="30"/>
      <c r="Y124" s="30"/>
      <c r="Z124" s="23" t="s">
        <v>91</v>
      </c>
      <c r="AA124" s="23" t="s">
        <v>91</v>
      </c>
      <c r="AB124" s="30">
        <f t="shared" ca="1" si="4"/>
        <v>3</v>
      </c>
      <c r="AC124" s="31" t="e">
        <f t="shared" ref="AC124:AQ124" si="421">IF(M124="x",M$1000*1,"")*BY124</f>
        <v>#VALUE!</v>
      </c>
      <c r="AD124" s="31" t="e">
        <f t="shared" si="421"/>
        <v>#VALUE!</v>
      </c>
      <c r="AE124" s="31">
        <f t="shared" ca="1" si="421"/>
        <v>1</v>
      </c>
      <c r="AF124" s="31" t="e">
        <f t="shared" si="421"/>
        <v>#VALUE!</v>
      </c>
      <c r="AG124" s="31" t="e">
        <f t="shared" si="421"/>
        <v>#VALUE!</v>
      </c>
      <c r="AH124" s="31" t="e">
        <f t="shared" si="421"/>
        <v>#VALUE!</v>
      </c>
      <c r="AI124" s="31">
        <f t="shared" ca="1" si="421"/>
        <v>1.1000000000000001</v>
      </c>
      <c r="AJ124" s="31">
        <f t="shared" ca="1" si="421"/>
        <v>1</v>
      </c>
      <c r="AK124" s="31" t="e">
        <f t="shared" si="421"/>
        <v>#VALUE!</v>
      </c>
      <c r="AL124" s="31" t="e">
        <f t="shared" si="421"/>
        <v>#VALUE!</v>
      </c>
      <c r="AM124" s="31" t="e">
        <f t="shared" si="421"/>
        <v>#VALUE!</v>
      </c>
      <c r="AN124" s="31" t="e">
        <f t="shared" si="421"/>
        <v>#VALUE!</v>
      </c>
      <c r="AO124" s="31" t="e">
        <f t="shared" si="421"/>
        <v>#VALUE!</v>
      </c>
      <c r="AP124" s="31">
        <f t="shared" si="421"/>
        <v>0</v>
      </c>
      <c r="AQ124" s="31">
        <f t="shared" si="421"/>
        <v>0</v>
      </c>
      <c r="AR124" s="23" t="e">
        <f t="shared" si="6"/>
        <v>#VALUE!</v>
      </c>
      <c r="AS124" s="65" t="str">
        <f t="shared" ca="1" si="7"/>
        <v/>
      </c>
      <c r="AT124" s="35">
        <f ca="1">IFERROR(__xludf.DUMMYFUNCTION("""COMPUTED_VALUE"""),10)</f>
        <v>10</v>
      </c>
      <c r="AU124" s="35" t="str">
        <f ca="1">IFERROR(__xludf.DUMMYFUNCTION("""COMPUTED_VALUE"""),"")</f>
        <v/>
      </c>
      <c r="AV124" s="35">
        <f ca="1">IFERROR(__xludf.DUMMYFUNCTION("""COMPUTED_VALUE"""),10)</f>
        <v>10</v>
      </c>
      <c r="AW124" s="35">
        <f ca="1">IFERROR(__xludf.DUMMYFUNCTION("""COMPUTED_VALUE"""),10)</f>
        <v>10</v>
      </c>
      <c r="AX124" s="35" t="str">
        <f ca="1">IFERROR(__xludf.DUMMYFUNCTION("""COMPUTED_VALUE"""),"")</f>
        <v/>
      </c>
      <c r="AY124" s="35" t="str">
        <f ca="1">IFERROR(__xludf.DUMMYFUNCTION("""COMPUTED_VALUE"""),"")</f>
        <v/>
      </c>
      <c r="AZ124" s="35">
        <f ca="1">IFERROR(__xludf.DUMMYFUNCTION("""COMPUTED_VALUE"""),10)</f>
        <v>10</v>
      </c>
      <c r="BA124" s="35">
        <f ca="1">IFERROR(__xludf.DUMMYFUNCTION("""COMPUTED_VALUE"""),10)</f>
        <v>10</v>
      </c>
      <c r="BB124" s="35" t="str">
        <f ca="1">IFERROR(__xludf.DUMMYFUNCTION("""COMPUTED_VALUE"""),"")</f>
        <v/>
      </c>
      <c r="BC124" s="35" t="str">
        <f ca="1">IFERROR(__xludf.DUMMYFUNCTION("""COMPUTED_VALUE"""),"")</f>
        <v/>
      </c>
      <c r="BD124" s="35" t="str">
        <f ca="1">IFERROR(__xludf.DUMMYFUNCTION("""COMPUTED_VALUE"""),"")</f>
        <v/>
      </c>
      <c r="BE124" s="35"/>
      <c r="BF124" s="43" t="str">
        <f ca="1">IFERROR(__xludf.DUMMYFUNCTION("""COMPUTED_VALUE"""),"")</f>
        <v/>
      </c>
      <c r="BG124" s="35">
        <f ca="1">IFERROR(__xludf.DUMMYFUNCTION("""COMPUTED_VALUE"""),10)</f>
        <v>10</v>
      </c>
      <c r="BH124" s="35">
        <f ca="1">IFERROR(__xludf.DUMMYFUNCTION("""COMPUTED_VALUE"""),10)</f>
        <v>10</v>
      </c>
      <c r="BI124" s="53" t="e">
        <f t="shared" si="143"/>
        <v>#VALUE!</v>
      </c>
      <c r="BJ124" s="50" t="e">
        <f t="shared" ref="BJ124:BW124" si="422">IF(AD124=0,"",AD124*$AS124*(AU124/10))</f>
        <v>#VALUE!</v>
      </c>
      <c r="BK124" s="50" t="e">
        <f t="shared" ca="1" si="422"/>
        <v>#VALUE!</v>
      </c>
      <c r="BL124" s="50" t="e">
        <f t="shared" si="422"/>
        <v>#VALUE!</v>
      </c>
      <c r="BM124" s="50" t="e">
        <f t="shared" si="422"/>
        <v>#VALUE!</v>
      </c>
      <c r="BN124" s="50" t="e">
        <f t="shared" si="422"/>
        <v>#VALUE!</v>
      </c>
      <c r="BO124" s="50" t="e">
        <f t="shared" ca="1" si="422"/>
        <v>#VALUE!</v>
      </c>
      <c r="BP124" s="50" t="e">
        <f t="shared" ca="1" si="422"/>
        <v>#VALUE!</v>
      </c>
      <c r="BQ124" s="37" t="e">
        <f t="shared" si="422"/>
        <v>#VALUE!</v>
      </c>
      <c r="BR124" s="37" t="e">
        <f t="shared" si="422"/>
        <v>#VALUE!</v>
      </c>
      <c r="BS124" s="37" t="e">
        <f t="shared" si="422"/>
        <v>#VALUE!</v>
      </c>
      <c r="BT124" s="37" t="e">
        <f t="shared" si="422"/>
        <v>#VALUE!</v>
      </c>
      <c r="BU124" s="37" t="e">
        <f t="shared" si="422"/>
        <v>#VALUE!</v>
      </c>
      <c r="BV124" s="37" t="str">
        <f t="shared" si="422"/>
        <v/>
      </c>
      <c r="BW124" s="37" t="str">
        <f t="shared" si="422"/>
        <v/>
      </c>
      <c r="BX124" s="38" t="e">
        <f t="shared" si="9"/>
        <v>#VALUE!</v>
      </c>
      <c r="BY124" s="40" t="str">
        <f t="shared" si="359"/>
        <v/>
      </c>
      <c r="BZ124" s="40" t="str">
        <f t="shared" si="408"/>
        <v/>
      </c>
      <c r="CA124" s="40" t="str">
        <f t="shared" ref="CA124:CB124" ca="1" si="423">IF(O124="x","1","")</f>
        <v>1</v>
      </c>
      <c r="CB124" s="40" t="str">
        <f t="shared" si="423"/>
        <v/>
      </c>
      <c r="CC124" s="40">
        <v>0.5</v>
      </c>
      <c r="CD124" s="40" t="str">
        <f t="shared" ref="CD124:CH124" si="424">IF(R124="x","1","")</f>
        <v/>
      </c>
      <c r="CE124" s="40" t="str">
        <f t="shared" ca="1" si="424"/>
        <v>1</v>
      </c>
      <c r="CF124" s="40" t="str">
        <f t="shared" ca="1" si="424"/>
        <v>1</v>
      </c>
      <c r="CG124" s="40" t="str">
        <f t="shared" si="424"/>
        <v/>
      </c>
      <c r="CH124" s="40" t="str">
        <f t="shared" si="424"/>
        <v/>
      </c>
      <c r="CI124" s="40"/>
      <c r="CJ124" s="40"/>
      <c r="CK124" s="40"/>
      <c r="CL124" s="40"/>
      <c r="CM124" s="40"/>
    </row>
    <row r="125" spans="1:91" ht="17.25" customHeight="1" x14ac:dyDescent="0.2">
      <c r="A125" s="66" t="str">
        <f ca="1">IFERROR(__xludf.DUMMYFUNCTION("""COMPUTED_VALUE"""),"P937")</f>
        <v>P937</v>
      </c>
      <c r="B125" s="23" t="str">
        <f ca="1">IFERROR(__xludf.DUMMYFUNCTION("""COMPUTED_VALUE"""),"Pref. Simonésia (Poliesportivo)")</f>
        <v>Pref. Simonésia (Poliesportivo)</v>
      </c>
      <c r="C125" s="23" t="s">
        <v>91</v>
      </c>
      <c r="D125" s="24">
        <f ca="1">IFERROR(__xludf.DUMMYFUNCTION("""COMPUTED_VALUE"""),45919)</f>
        <v>45919</v>
      </c>
      <c r="E125" s="23" t="str">
        <f t="shared" ref="E125:E158" ca="1" si="425">IF(ISBLANK(D125),"",TEXT(D125,"MMMM"))</f>
        <v>setembro</v>
      </c>
      <c r="F125" s="63">
        <f ca="1">IFERROR(__xludf.DUMMYFUNCTION("""COMPUTED_VALUE"""),92)</f>
        <v>92</v>
      </c>
      <c r="G125" s="23">
        <f ca="1">IFERROR(__xludf.DUMMYFUNCTION("""COMPUTED_VALUE"""),585)</f>
        <v>585</v>
      </c>
      <c r="H125" s="47">
        <f t="shared" ca="1" si="100"/>
        <v>53.82</v>
      </c>
      <c r="I125" s="50">
        <f t="shared" ca="1" si="101"/>
        <v>1500</v>
      </c>
      <c r="J125" s="64">
        <f ca="1">IFERROR(__xludf.DUMMYFUNCTION("""COMPUTED_VALUE"""),74.6666666666666)</f>
        <v>74.6666666666666</v>
      </c>
      <c r="K125" s="27" t="b">
        <v>0</v>
      </c>
      <c r="L125" s="28">
        <f t="shared" ca="1" si="3"/>
        <v>1119.9999999999991</v>
      </c>
      <c r="M125" s="59" t="str">
        <f ca="1">IFERROR(__xludf.DUMMYFUNCTION("""COMPUTED_VALUE"""),"x")</f>
        <v>x</v>
      </c>
      <c r="N125" s="59" t="str">
        <f ca="1">IFERROR(__xludf.DUMMYFUNCTION("""COMPUTED_VALUE"""),"x")</f>
        <v>x</v>
      </c>
      <c r="O125" s="59"/>
      <c r="P125" s="59"/>
      <c r="Q125" s="59" t="str">
        <f ca="1">IFERROR(__xludf.DUMMYFUNCTION("""COMPUTED_VALUE"""),"x")</f>
        <v>x</v>
      </c>
      <c r="R125" s="59" t="str">
        <f ca="1">IFERROR(__xludf.DUMMYFUNCTION("""COMPUTED_VALUE"""),"x")</f>
        <v>x</v>
      </c>
      <c r="S125" s="59"/>
      <c r="T125" s="59"/>
      <c r="U125" s="59"/>
      <c r="V125" s="59"/>
      <c r="W125" s="23"/>
      <c r="X125" s="30"/>
      <c r="Y125" s="30"/>
      <c r="Z125" s="23" t="s">
        <v>91</v>
      </c>
      <c r="AA125" s="23" t="s">
        <v>91</v>
      </c>
      <c r="AB125" s="30">
        <f t="shared" ca="1" si="4"/>
        <v>4</v>
      </c>
      <c r="AC125" s="31">
        <f t="shared" ref="AC125:AQ125" ca="1" si="426">IF(M125="x",M$1000*1,"")*BY125</f>
        <v>1.2</v>
      </c>
      <c r="AD125" s="31">
        <f t="shared" ca="1" si="426"/>
        <v>1.1000000000000001</v>
      </c>
      <c r="AE125" s="31" t="e">
        <f t="shared" si="426"/>
        <v>#VALUE!</v>
      </c>
      <c r="AF125" s="31" t="e">
        <f t="shared" si="426"/>
        <v>#VALUE!</v>
      </c>
      <c r="AG125" s="31">
        <f t="shared" ca="1" si="426"/>
        <v>1</v>
      </c>
      <c r="AH125" s="31">
        <f t="shared" ca="1" si="426"/>
        <v>1</v>
      </c>
      <c r="AI125" s="31" t="e">
        <f t="shared" si="426"/>
        <v>#VALUE!</v>
      </c>
      <c r="AJ125" s="31" t="e">
        <f t="shared" si="426"/>
        <v>#VALUE!</v>
      </c>
      <c r="AK125" s="31" t="e">
        <f t="shared" si="426"/>
        <v>#VALUE!</v>
      </c>
      <c r="AL125" s="31" t="e">
        <f t="shared" si="426"/>
        <v>#VALUE!</v>
      </c>
      <c r="AM125" s="31" t="e">
        <f t="shared" si="426"/>
        <v>#VALUE!</v>
      </c>
      <c r="AN125" s="31" t="e">
        <f t="shared" si="426"/>
        <v>#VALUE!</v>
      </c>
      <c r="AO125" s="31" t="e">
        <f t="shared" si="426"/>
        <v>#VALUE!</v>
      </c>
      <c r="AP125" s="31">
        <f t="shared" si="426"/>
        <v>0</v>
      </c>
      <c r="AQ125" s="31">
        <f t="shared" si="426"/>
        <v>0</v>
      </c>
      <c r="AR125" s="23" t="e">
        <f t="shared" ca="1" si="6"/>
        <v>#VALUE!</v>
      </c>
      <c r="AS125" s="65" t="str">
        <f t="shared" ca="1" si="7"/>
        <v/>
      </c>
      <c r="AT125" s="35">
        <f ca="1">IFERROR(__xludf.DUMMYFUNCTION("""COMPUTED_VALUE"""),10)</f>
        <v>10</v>
      </c>
      <c r="AU125" s="35">
        <f ca="1">IFERROR(__xludf.DUMMYFUNCTION("""COMPUTED_VALUE"""),10)</f>
        <v>10</v>
      </c>
      <c r="AV125" s="35" t="str">
        <f ca="1">IFERROR(__xludf.DUMMYFUNCTION("""COMPUTED_VALUE"""),"")</f>
        <v/>
      </c>
      <c r="AW125" s="35" t="str">
        <f ca="1">IFERROR(__xludf.DUMMYFUNCTION("""COMPUTED_VALUE"""),"")</f>
        <v/>
      </c>
      <c r="AX125" s="35">
        <f ca="1">IFERROR(__xludf.DUMMYFUNCTION("""COMPUTED_VALUE"""),10)</f>
        <v>10</v>
      </c>
      <c r="AY125" s="35">
        <f ca="1">IFERROR(__xludf.DUMMYFUNCTION("""COMPUTED_VALUE"""),10)</f>
        <v>10</v>
      </c>
      <c r="AZ125" s="35" t="str">
        <f ca="1">IFERROR(__xludf.DUMMYFUNCTION("""COMPUTED_VALUE"""),"")</f>
        <v/>
      </c>
      <c r="BA125" s="35" t="str">
        <f ca="1">IFERROR(__xludf.DUMMYFUNCTION("""COMPUTED_VALUE"""),"")</f>
        <v/>
      </c>
      <c r="BB125" s="35" t="str">
        <f ca="1">IFERROR(__xludf.DUMMYFUNCTION("""COMPUTED_VALUE"""),"")</f>
        <v/>
      </c>
      <c r="BC125" s="35" t="str">
        <f ca="1">IFERROR(__xludf.DUMMYFUNCTION("""COMPUTED_VALUE"""),"")</f>
        <v/>
      </c>
      <c r="BD125" s="35" t="str">
        <f ca="1">IFERROR(__xludf.DUMMYFUNCTION("""COMPUTED_VALUE"""),"")</f>
        <v/>
      </c>
      <c r="BE125" s="35"/>
      <c r="BF125" s="43" t="str">
        <f ca="1">IFERROR(__xludf.DUMMYFUNCTION("""COMPUTED_VALUE"""),"")</f>
        <v/>
      </c>
      <c r="BG125" s="35">
        <f ca="1">IFERROR(__xludf.DUMMYFUNCTION("""COMPUTED_VALUE"""),10)</f>
        <v>10</v>
      </c>
      <c r="BH125" s="35">
        <f ca="1">IFERROR(__xludf.DUMMYFUNCTION("""COMPUTED_VALUE"""),9.5)</f>
        <v>9.5</v>
      </c>
      <c r="BI125" s="53" t="e">
        <f t="shared" ca="1" si="143"/>
        <v>#VALUE!</v>
      </c>
      <c r="BJ125" s="50" t="e">
        <f t="shared" ref="BJ125:BW125" ca="1" si="427">IF(AD125=0,"",AD125*$AS125*(AU125/10))</f>
        <v>#VALUE!</v>
      </c>
      <c r="BK125" s="50" t="e">
        <f t="shared" si="427"/>
        <v>#VALUE!</v>
      </c>
      <c r="BL125" s="50" t="e">
        <f t="shared" si="427"/>
        <v>#VALUE!</v>
      </c>
      <c r="BM125" s="50" t="e">
        <f t="shared" ca="1" si="427"/>
        <v>#VALUE!</v>
      </c>
      <c r="BN125" s="50" t="e">
        <f t="shared" ca="1" si="427"/>
        <v>#VALUE!</v>
      </c>
      <c r="BO125" s="50" t="e">
        <f t="shared" si="427"/>
        <v>#VALUE!</v>
      </c>
      <c r="BP125" s="50" t="e">
        <f t="shared" si="427"/>
        <v>#VALUE!</v>
      </c>
      <c r="BQ125" s="37" t="e">
        <f t="shared" si="427"/>
        <v>#VALUE!</v>
      </c>
      <c r="BR125" s="37" t="e">
        <f t="shared" si="427"/>
        <v>#VALUE!</v>
      </c>
      <c r="BS125" s="37" t="e">
        <f t="shared" si="427"/>
        <v>#VALUE!</v>
      </c>
      <c r="BT125" s="37" t="e">
        <f t="shared" si="427"/>
        <v>#VALUE!</v>
      </c>
      <c r="BU125" s="37" t="e">
        <f t="shared" si="427"/>
        <v>#VALUE!</v>
      </c>
      <c r="BV125" s="37" t="str">
        <f t="shared" si="427"/>
        <v/>
      </c>
      <c r="BW125" s="37" t="str">
        <f t="shared" si="427"/>
        <v/>
      </c>
      <c r="BX125" s="38" t="e">
        <f t="shared" ca="1" si="9"/>
        <v>#VALUE!</v>
      </c>
      <c r="BY125" s="40" t="str">
        <f t="shared" ca="1" si="359"/>
        <v>1</v>
      </c>
      <c r="BZ125" s="40" t="str">
        <f t="shared" ca="1" si="408"/>
        <v>1</v>
      </c>
      <c r="CA125" s="40" t="str">
        <f t="shared" ref="CA125:CH125" si="428">IF(O125="x","1","")</f>
        <v/>
      </c>
      <c r="CB125" s="40" t="str">
        <f t="shared" si="428"/>
        <v/>
      </c>
      <c r="CC125" s="40" t="str">
        <f t="shared" ca="1" si="428"/>
        <v>1</v>
      </c>
      <c r="CD125" s="40" t="str">
        <f t="shared" ca="1" si="428"/>
        <v>1</v>
      </c>
      <c r="CE125" s="40" t="str">
        <f t="shared" si="428"/>
        <v/>
      </c>
      <c r="CF125" s="40" t="str">
        <f t="shared" si="428"/>
        <v/>
      </c>
      <c r="CG125" s="40" t="str">
        <f t="shared" si="428"/>
        <v/>
      </c>
      <c r="CH125" s="40" t="str">
        <f t="shared" si="428"/>
        <v/>
      </c>
      <c r="CI125" s="40"/>
      <c r="CJ125" s="40"/>
      <c r="CK125" s="40"/>
      <c r="CL125" s="40"/>
      <c r="CM125" s="40"/>
    </row>
    <row r="126" spans="1:91" ht="17.25" customHeight="1" x14ac:dyDescent="0.2">
      <c r="A126" s="66" t="str">
        <f ca="1">IFERROR(__xludf.DUMMYFUNCTION("""COMPUTED_VALUE"""),"P889")</f>
        <v>P889</v>
      </c>
      <c r="B126" s="23" t="str">
        <f ca="1">IFERROR(__xludf.DUMMYFUNCTION("""COMPUTED_VALUE"""),"Altair Ventura (Ampliação)")</f>
        <v>Altair Ventura (Ampliação)</v>
      </c>
      <c r="C126" s="23" t="s">
        <v>91</v>
      </c>
      <c r="D126" s="24">
        <f ca="1">IFERROR(__xludf.DUMMYFUNCTION("""COMPUTED_VALUE"""),45910)</f>
        <v>45910</v>
      </c>
      <c r="E126" s="23" t="str">
        <f t="shared" ca="1" si="425"/>
        <v>setembro</v>
      </c>
      <c r="F126" s="63">
        <f ca="1">IFERROR(__xludf.DUMMYFUNCTION("""COMPUTED_VALUE"""),3)</f>
        <v>3</v>
      </c>
      <c r="G126" s="23">
        <f ca="1">IFERROR(__xludf.DUMMYFUNCTION("""COMPUTED_VALUE"""),550)</f>
        <v>550</v>
      </c>
      <c r="H126" s="47">
        <f t="shared" ca="1" si="100"/>
        <v>1.65</v>
      </c>
      <c r="I126" s="50">
        <f t="shared" ca="1" si="101"/>
        <v>200</v>
      </c>
      <c r="J126" s="64">
        <f ca="1">IFERROR(__xludf.DUMMYFUNCTION("""COMPUTED_VALUE"""),100)</f>
        <v>100</v>
      </c>
      <c r="K126" s="27" t="b">
        <v>0</v>
      </c>
      <c r="L126" s="28">
        <f t="shared" ca="1" si="3"/>
        <v>200</v>
      </c>
      <c r="M126" s="59"/>
      <c r="N126" s="59"/>
      <c r="O126" s="59"/>
      <c r="P126" s="59"/>
      <c r="Q126" s="59"/>
      <c r="R126" s="59"/>
      <c r="S126" s="59"/>
      <c r="T126" s="59"/>
      <c r="U126" s="59" t="str">
        <f ca="1">IFERROR(__xludf.DUMMYFUNCTION("""COMPUTED_VALUE"""),"x")</f>
        <v>x</v>
      </c>
      <c r="V126" s="59" t="str">
        <f ca="1">IFERROR(__xludf.DUMMYFUNCTION("""COMPUTED_VALUE"""),"x")</f>
        <v>x</v>
      </c>
      <c r="W126" s="23"/>
      <c r="X126" s="30"/>
      <c r="Y126" s="30"/>
      <c r="Z126" s="23" t="s">
        <v>91</v>
      </c>
      <c r="AA126" s="23" t="s">
        <v>91</v>
      </c>
      <c r="AB126" s="30">
        <f t="shared" ca="1" si="4"/>
        <v>2</v>
      </c>
      <c r="AC126" s="31" t="e">
        <f t="shared" ref="AC126:AQ126" si="429">IF(M126="x",M$1000*1,"")*BY126</f>
        <v>#VALUE!</v>
      </c>
      <c r="AD126" s="31" t="e">
        <f t="shared" si="429"/>
        <v>#VALUE!</v>
      </c>
      <c r="AE126" s="31" t="e">
        <f t="shared" si="429"/>
        <v>#VALUE!</v>
      </c>
      <c r="AF126" s="31" t="e">
        <f t="shared" si="429"/>
        <v>#VALUE!</v>
      </c>
      <c r="AG126" s="31" t="e">
        <f t="shared" si="429"/>
        <v>#VALUE!</v>
      </c>
      <c r="AH126" s="31" t="e">
        <f t="shared" si="429"/>
        <v>#VALUE!</v>
      </c>
      <c r="AI126" s="31" t="e">
        <f t="shared" si="429"/>
        <v>#VALUE!</v>
      </c>
      <c r="AJ126" s="31" t="e">
        <f t="shared" si="429"/>
        <v>#VALUE!</v>
      </c>
      <c r="AK126" s="31">
        <f t="shared" ca="1" si="429"/>
        <v>1</v>
      </c>
      <c r="AL126" s="31">
        <f t="shared" ca="1" si="429"/>
        <v>1</v>
      </c>
      <c r="AM126" s="31" t="e">
        <f t="shared" si="429"/>
        <v>#VALUE!</v>
      </c>
      <c r="AN126" s="31" t="e">
        <f t="shared" si="429"/>
        <v>#VALUE!</v>
      </c>
      <c r="AO126" s="31" t="e">
        <f t="shared" si="429"/>
        <v>#VALUE!</v>
      </c>
      <c r="AP126" s="31">
        <f t="shared" si="429"/>
        <v>0</v>
      </c>
      <c r="AQ126" s="31">
        <f t="shared" si="429"/>
        <v>0</v>
      </c>
      <c r="AR126" s="23" t="e">
        <f t="shared" si="6"/>
        <v>#VALUE!</v>
      </c>
      <c r="AS126" s="65" t="str">
        <f t="shared" ca="1" si="7"/>
        <v/>
      </c>
      <c r="AT126" s="35" t="str">
        <f ca="1">IFERROR(__xludf.DUMMYFUNCTION("""COMPUTED_VALUE"""),"")</f>
        <v/>
      </c>
      <c r="AU126" s="35" t="str">
        <f ca="1">IFERROR(__xludf.DUMMYFUNCTION("""COMPUTED_VALUE"""),"")</f>
        <v/>
      </c>
      <c r="AV126" s="35" t="str">
        <f ca="1">IFERROR(__xludf.DUMMYFUNCTION("""COMPUTED_VALUE"""),"")</f>
        <v/>
      </c>
      <c r="AW126" s="35" t="str">
        <f ca="1">IFERROR(__xludf.DUMMYFUNCTION("""COMPUTED_VALUE"""),"")</f>
        <v/>
      </c>
      <c r="AX126" s="35" t="str">
        <f ca="1">IFERROR(__xludf.DUMMYFUNCTION("""COMPUTED_VALUE"""),"")</f>
        <v/>
      </c>
      <c r="AY126" s="35" t="str">
        <f ca="1">IFERROR(__xludf.DUMMYFUNCTION("""COMPUTED_VALUE"""),"")</f>
        <v/>
      </c>
      <c r="AZ126" s="35" t="str">
        <f ca="1">IFERROR(__xludf.DUMMYFUNCTION("""COMPUTED_VALUE"""),"")</f>
        <v/>
      </c>
      <c r="BA126" s="35" t="str">
        <f ca="1">IFERROR(__xludf.DUMMYFUNCTION("""COMPUTED_VALUE"""),"")</f>
        <v/>
      </c>
      <c r="BB126" s="35">
        <f ca="1">IFERROR(__xludf.DUMMYFUNCTION("""COMPUTED_VALUE"""),10)</f>
        <v>10</v>
      </c>
      <c r="BC126" s="35">
        <f ca="1">IFERROR(__xludf.DUMMYFUNCTION("""COMPUTED_VALUE"""),10)</f>
        <v>10</v>
      </c>
      <c r="BD126" s="35" t="str">
        <f ca="1">IFERROR(__xludf.DUMMYFUNCTION("""COMPUTED_VALUE"""),"")</f>
        <v/>
      </c>
      <c r="BE126" s="35"/>
      <c r="BF126" s="43" t="str">
        <f ca="1">IFERROR(__xludf.DUMMYFUNCTION("""COMPUTED_VALUE"""),"")</f>
        <v/>
      </c>
      <c r="BG126" s="35">
        <f ca="1">IFERROR(__xludf.DUMMYFUNCTION("""COMPUTED_VALUE"""),10)</f>
        <v>10</v>
      </c>
      <c r="BH126" s="35">
        <f ca="1">IFERROR(__xludf.DUMMYFUNCTION("""COMPUTED_VALUE"""),10)</f>
        <v>10</v>
      </c>
      <c r="BI126" s="53" t="e">
        <f t="shared" si="143"/>
        <v>#VALUE!</v>
      </c>
      <c r="BJ126" s="50" t="e">
        <f t="shared" ref="BJ126:BW126" si="430">IF(AD126=0,"",AD126*$AS126*(AU126/10))</f>
        <v>#VALUE!</v>
      </c>
      <c r="BK126" s="50" t="e">
        <f t="shared" si="430"/>
        <v>#VALUE!</v>
      </c>
      <c r="BL126" s="50" t="e">
        <f t="shared" si="430"/>
        <v>#VALUE!</v>
      </c>
      <c r="BM126" s="50" t="e">
        <f t="shared" si="430"/>
        <v>#VALUE!</v>
      </c>
      <c r="BN126" s="50" t="e">
        <f t="shared" si="430"/>
        <v>#VALUE!</v>
      </c>
      <c r="BO126" s="50" t="e">
        <f t="shared" si="430"/>
        <v>#VALUE!</v>
      </c>
      <c r="BP126" s="50" t="e">
        <f t="shared" si="430"/>
        <v>#VALUE!</v>
      </c>
      <c r="BQ126" s="37" t="e">
        <f t="shared" ca="1" si="430"/>
        <v>#VALUE!</v>
      </c>
      <c r="BR126" s="37" t="e">
        <f t="shared" ca="1" si="430"/>
        <v>#VALUE!</v>
      </c>
      <c r="BS126" s="37" t="e">
        <f t="shared" si="430"/>
        <v>#VALUE!</v>
      </c>
      <c r="BT126" s="37" t="e">
        <f t="shared" si="430"/>
        <v>#VALUE!</v>
      </c>
      <c r="BU126" s="37" t="e">
        <f t="shared" si="430"/>
        <v>#VALUE!</v>
      </c>
      <c r="BV126" s="37" t="str">
        <f t="shared" si="430"/>
        <v/>
      </c>
      <c r="BW126" s="37" t="str">
        <f t="shared" si="430"/>
        <v/>
      </c>
      <c r="BX126" s="38" t="e">
        <f t="shared" si="9"/>
        <v>#VALUE!</v>
      </c>
      <c r="BY126" s="40" t="str">
        <f t="shared" si="359"/>
        <v/>
      </c>
      <c r="BZ126" s="40" t="str">
        <f t="shared" si="408"/>
        <v/>
      </c>
      <c r="CA126" s="40" t="str">
        <f t="shared" ref="CA126:CH126" si="431">IF(O126="x","1","")</f>
        <v/>
      </c>
      <c r="CB126" s="40" t="str">
        <f t="shared" si="431"/>
        <v/>
      </c>
      <c r="CC126" s="40" t="str">
        <f t="shared" si="431"/>
        <v/>
      </c>
      <c r="CD126" s="40" t="str">
        <f t="shared" si="431"/>
        <v/>
      </c>
      <c r="CE126" s="40" t="str">
        <f t="shared" si="431"/>
        <v/>
      </c>
      <c r="CF126" s="40" t="str">
        <f t="shared" si="431"/>
        <v/>
      </c>
      <c r="CG126" s="40" t="str">
        <f t="shared" ca="1" si="431"/>
        <v>1</v>
      </c>
      <c r="CH126" s="40" t="str">
        <f t="shared" ca="1" si="431"/>
        <v>1</v>
      </c>
      <c r="CI126" s="40"/>
      <c r="CJ126" s="40"/>
      <c r="CK126" s="40"/>
      <c r="CL126" s="40"/>
      <c r="CM126" s="40"/>
    </row>
    <row r="127" spans="1:91" ht="17.25" customHeight="1" x14ac:dyDescent="0.2">
      <c r="A127" s="66" t="str">
        <f ca="1">IFERROR(__xludf.DUMMYFUNCTION("""COMPUTED_VALUE"""),"P927")</f>
        <v>P927</v>
      </c>
      <c r="B127" s="23" t="str">
        <f ca="1">IFERROR(__xludf.DUMMYFUNCTION("""COMPUTED_VALUE"""),"Glaucio Peron")</f>
        <v>Glaucio Peron</v>
      </c>
      <c r="C127" s="23" t="s">
        <v>91</v>
      </c>
      <c r="D127" s="24">
        <f ca="1">IFERROR(__xludf.DUMMYFUNCTION("""COMPUTED_VALUE"""),45904)</f>
        <v>45904</v>
      </c>
      <c r="E127" s="23" t="str">
        <f t="shared" ca="1" si="425"/>
        <v>setembro</v>
      </c>
      <c r="F127" s="63">
        <f ca="1">IFERROR(__xludf.DUMMYFUNCTION("""COMPUTED_VALUE"""),6)</f>
        <v>6</v>
      </c>
      <c r="G127" s="23">
        <f ca="1">IFERROR(__xludf.DUMMYFUNCTION("""COMPUTED_VALUE"""),600)</f>
        <v>600</v>
      </c>
      <c r="H127" s="47">
        <f t="shared" ca="1" si="100"/>
        <v>3.6</v>
      </c>
      <c r="I127" s="50">
        <f t="shared" ca="1" si="101"/>
        <v>200</v>
      </c>
      <c r="J127" s="64">
        <f ca="1">IFERROR(__xludf.DUMMYFUNCTION("""COMPUTED_VALUE"""),56.9444444444444)</f>
        <v>56.9444444444444</v>
      </c>
      <c r="K127" s="27" t="b">
        <v>0</v>
      </c>
      <c r="L127" s="28">
        <f t="shared" ca="1" si="3"/>
        <v>113.8888888888888</v>
      </c>
      <c r="M127" s="59"/>
      <c r="N127" s="59"/>
      <c r="O127" s="59" t="str">
        <f ca="1">IFERROR(__xludf.DUMMYFUNCTION("""COMPUTED_VALUE"""),"x")</f>
        <v>x</v>
      </c>
      <c r="P127" s="59" t="str">
        <f ca="1">IFERROR(__xludf.DUMMYFUNCTION("""COMPUTED_VALUE"""),"x")</f>
        <v>x</v>
      </c>
      <c r="Q127" s="59"/>
      <c r="R127" s="59"/>
      <c r="S127" s="59" t="str">
        <f ca="1">IFERROR(__xludf.DUMMYFUNCTION("""COMPUTED_VALUE"""),"x")</f>
        <v>x</v>
      </c>
      <c r="T127" s="59" t="str">
        <f ca="1">IFERROR(__xludf.DUMMYFUNCTION("""COMPUTED_VALUE"""),"x")</f>
        <v>x</v>
      </c>
      <c r="U127" s="59"/>
      <c r="V127" s="59"/>
      <c r="W127" s="23"/>
      <c r="X127" s="30"/>
      <c r="Y127" s="30"/>
      <c r="Z127" s="23" t="s">
        <v>91</v>
      </c>
      <c r="AA127" s="23" t="s">
        <v>91</v>
      </c>
      <c r="AB127" s="30">
        <f t="shared" ca="1" si="4"/>
        <v>4</v>
      </c>
      <c r="AC127" s="31" t="e">
        <f t="shared" ref="AC127:AQ127" si="432">IF(M127="x",M$1000*1,"")*BY127</f>
        <v>#VALUE!</v>
      </c>
      <c r="AD127" s="31" t="e">
        <f t="shared" si="432"/>
        <v>#VALUE!</v>
      </c>
      <c r="AE127" s="31">
        <f t="shared" ca="1" si="432"/>
        <v>1</v>
      </c>
      <c r="AF127" s="31">
        <f t="shared" ca="1" si="432"/>
        <v>1.2</v>
      </c>
      <c r="AG127" s="31" t="e">
        <f t="shared" si="432"/>
        <v>#VALUE!</v>
      </c>
      <c r="AH127" s="31" t="e">
        <f t="shared" si="432"/>
        <v>#VALUE!</v>
      </c>
      <c r="AI127" s="31">
        <f t="shared" ca="1" si="432"/>
        <v>1.1000000000000001</v>
      </c>
      <c r="AJ127" s="31">
        <f t="shared" ca="1" si="432"/>
        <v>1</v>
      </c>
      <c r="AK127" s="31" t="e">
        <f t="shared" si="432"/>
        <v>#VALUE!</v>
      </c>
      <c r="AL127" s="31" t="e">
        <f t="shared" si="432"/>
        <v>#VALUE!</v>
      </c>
      <c r="AM127" s="31" t="e">
        <f t="shared" si="432"/>
        <v>#VALUE!</v>
      </c>
      <c r="AN127" s="31" t="e">
        <f t="shared" si="432"/>
        <v>#VALUE!</v>
      </c>
      <c r="AO127" s="31" t="e">
        <f t="shared" si="432"/>
        <v>#VALUE!</v>
      </c>
      <c r="AP127" s="31">
        <f t="shared" si="432"/>
        <v>0</v>
      </c>
      <c r="AQ127" s="31">
        <f t="shared" si="432"/>
        <v>0</v>
      </c>
      <c r="AR127" s="23" t="e">
        <f t="shared" si="6"/>
        <v>#VALUE!</v>
      </c>
      <c r="AS127" s="65" t="str">
        <f t="shared" ca="1" si="7"/>
        <v/>
      </c>
      <c r="AT127" s="35">
        <f ca="1">IFERROR(__xludf.DUMMYFUNCTION("""COMPUTED_VALUE"""),10)</f>
        <v>10</v>
      </c>
      <c r="AU127" s="35" t="str">
        <f ca="1">IFERROR(__xludf.DUMMYFUNCTION("""COMPUTED_VALUE"""),"")</f>
        <v/>
      </c>
      <c r="AV127" s="35">
        <f ca="1">IFERROR(__xludf.DUMMYFUNCTION("""COMPUTED_VALUE"""),10)</f>
        <v>10</v>
      </c>
      <c r="AW127" s="35">
        <f ca="1">IFERROR(__xludf.DUMMYFUNCTION("""COMPUTED_VALUE"""),10)</f>
        <v>10</v>
      </c>
      <c r="AX127" s="35">
        <f ca="1">IFERROR(__xludf.DUMMYFUNCTION("""COMPUTED_VALUE"""),10)</f>
        <v>10</v>
      </c>
      <c r="AY127" s="35" t="str">
        <f ca="1">IFERROR(__xludf.DUMMYFUNCTION("""COMPUTED_VALUE"""),"")</f>
        <v/>
      </c>
      <c r="AZ127" s="35">
        <f ca="1">IFERROR(__xludf.DUMMYFUNCTION("""COMPUTED_VALUE"""),10)</f>
        <v>10</v>
      </c>
      <c r="BA127" s="35">
        <f ca="1">IFERROR(__xludf.DUMMYFUNCTION("""COMPUTED_VALUE"""),10)</f>
        <v>10</v>
      </c>
      <c r="BB127" s="35" t="str">
        <f ca="1">IFERROR(__xludf.DUMMYFUNCTION("""COMPUTED_VALUE"""),"")</f>
        <v/>
      </c>
      <c r="BC127" s="35" t="str">
        <f ca="1">IFERROR(__xludf.DUMMYFUNCTION("""COMPUTED_VALUE"""),"")</f>
        <v/>
      </c>
      <c r="BD127" s="35" t="str">
        <f ca="1">IFERROR(__xludf.DUMMYFUNCTION("""COMPUTED_VALUE"""),"")</f>
        <v/>
      </c>
      <c r="BE127" s="35"/>
      <c r="BF127" s="43" t="str">
        <f ca="1">IFERROR(__xludf.DUMMYFUNCTION("""COMPUTED_VALUE"""),"")</f>
        <v/>
      </c>
      <c r="BG127" s="35">
        <f ca="1">IFERROR(__xludf.DUMMYFUNCTION("""COMPUTED_VALUE"""),8.5)</f>
        <v>8.5</v>
      </c>
      <c r="BH127" s="35">
        <f ca="1">IFERROR(__xludf.DUMMYFUNCTION("""COMPUTED_VALUE"""),7.75)</f>
        <v>7.75</v>
      </c>
      <c r="BI127" s="53" t="e">
        <f t="shared" si="143"/>
        <v>#VALUE!</v>
      </c>
      <c r="BJ127" s="50" t="e">
        <f t="shared" ref="BJ127:BW127" si="433">IF(AD127=0,"",AD127*$AS127*(AU127/10))</f>
        <v>#VALUE!</v>
      </c>
      <c r="BK127" s="50" t="e">
        <f t="shared" ca="1" si="433"/>
        <v>#VALUE!</v>
      </c>
      <c r="BL127" s="50" t="e">
        <f t="shared" ca="1" si="433"/>
        <v>#VALUE!</v>
      </c>
      <c r="BM127" s="50" t="e">
        <f t="shared" si="433"/>
        <v>#VALUE!</v>
      </c>
      <c r="BN127" s="50" t="e">
        <f t="shared" si="433"/>
        <v>#VALUE!</v>
      </c>
      <c r="BO127" s="50" t="e">
        <f t="shared" ca="1" si="433"/>
        <v>#VALUE!</v>
      </c>
      <c r="BP127" s="50" t="e">
        <f t="shared" ca="1" si="433"/>
        <v>#VALUE!</v>
      </c>
      <c r="BQ127" s="37" t="e">
        <f t="shared" si="433"/>
        <v>#VALUE!</v>
      </c>
      <c r="BR127" s="37" t="e">
        <f t="shared" si="433"/>
        <v>#VALUE!</v>
      </c>
      <c r="BS127" s="37" t="e">
        <f t="shared" si="433"/>
        <v>#VALUE!</v>
      </c>
      <c r="BT127" s="37" t="e">
        <f t="shared" si="433"/>
        <v>#VALUE!</v>
      </c>
      <c r="BU127" s="37" t="e">
        <f t="shared" si="433"/>
        <v>#VALUE!</v>
      </c>
      <c r="BV127" s="37" t="str">
        <f t="shared" si="433"/>
        <v/>
      </c>
      <c r="BW127" s="37" t="str">
        <f t="shared" si="433"/>
        <v/>
      </c>
      <c r="BX127" s="38" t="e">
        <f t="shared" si="9"/>
        <v>#VALUE!</v>
      </c>
      <c r="BY127" s="40" t="str">
        <f t="shared" si="359"/>
        <v/>
      </c>
      <c r="BZ127" s="40">
        <v>0.87</v>
      </c>
      <c r="CA127" s="40" t="str">
        <f t="shared" ref="CA127:CB127" ca="1" si="434">IF(O127="x","1","")</f>
        <v>1</v>
      </c>
      <c r="CB127" s="40" t="str">
        <f t="shared" ca="1" si="434"/>
        <v>1</v>
      </c>
      <c r="CC127" s="40">
        <v>0.56999999999999995</v>
      </c>
      <c r="CD127" s="40" t="str">
        <f t="shared" ref="CD127:CH127" si="435">IF(R127="x","1","")</f>
        <v/>
      </c>
      <c r="CE127" s="40" t="str">
        <f t="shared" ca="1" si="435"/>
        <v>1</v>
      </c>
      <c r="CF127" s="40" t="str">
        <f t="shared" ca="1" si="435"/>
        <v>1</v>
      </c>
      <c r="CG127" s="40" t="str">
        <f t="shared" si="435"/>
        <v/>
      </c>
      <c r="CH127" s="40" t="str">
        <f t="shared" si="435"/>
        <v/>
      </c>
      <c r="CI127" s="40"/>
      <c r="CJ127" s="40"/>
      <c r="CK127" s="40"/>
      <c r="CL127" s="40"/>
      <c r="CM127" s="40"/>
    </row>
    <row r="128" spans="1:91" ht="17.25" customHeight="1" x14ac:dyDescent="0.2">
      <c r="A128" s="66" t="str">
        <f ca="1">IFERROR(__xludf.DUMMYFUNCTION("""COMPUTED_VALUE"""),"P940")</f>
        <v>P940</v>
      </c>
      <c r="B128" s="23" t="str">
        <f ca="1">IFERROR(__xludf.DUMMYFUNCTION("""COMPUTED_VALUE"""),"Gilberto de Oliveira")</f>
        <v>Gilberto de Oliveira</v>
      </c>
      <c r="C128" s="23" t="s">
        <v>91</v>
      </c>
      <c r="D128" s="24">
        <f ca="1">IFERROR(__xludf.DUMMYFUNCTION("""COMPUTED_VALUE"""),45904)</f>
        <v>45904</v>
      </c>
      <c r="E128" s="23" t="str">
        <f t="shared" ca="1" si="425"/>
        <v>setembro</v>
      </c>
      <c r="F128" s="63">
        <f ca="1">IFERROR(__xludf.DUMMYFUNCTION("""COMPUTED_VALUE"""),5)</f>
        <v>5</v>
      </c>
      <c r="G128" s="23">
        <f ca="1">IFERROR(__xludf.DUMMYFUNCTION("""COMPUTED_VALUE"""),610)</f>
        <v>610</v>
      </c>
      <c r="H128" s="47">
        <f t="shared" ca="1" si="100"/>
        <v>3.05</v>
      </c>
      <c r="I128" s="50">
        <f t="shared" ca="1" si="101"/>
        <v>200</v>
      </c>
      <c r="J128" s="64">
        <f ca="1">IFERROR(__xludf.DUMMYFUNCTION("""COMPUTED_VALUE"""),90)</f>
        <v>90</v>
      </c>
      <c r="K128" s="27" t="b">
        <v>0</v>
      </c>
      <c r="L128" s="28">
        <f t="shared" ca="1" si="3"/>
        <v>180</v>
      </c>
      <c r="M128" s="59"/>
      <c r="N128" s="59"/>
      <c r="O128" s="59" t="str">
        <f ca="1">IFERROR(__xludf.DUMMYFUNCTION("""COMPUTED_VALUE"""),"x")</f>
        <v>x</v>
      </c>
      <c r="P128" s="59" t="str">
        <f ca="1">IFERROR(__xludf.DUMMYFUNCTION("""COMPUTED_VALUE"""),"x")</f>
        <v>x</v>
      </c>
      <c r="Q128" s="59"/>
      <c r="R128" s="59"/>
      <c r="S128" s="59"/>
      <c r="T128" s="59"/>
      <c r="U128" s="59"/>
      <c r="V128" s="59"/>
      <c r="W128" s="23"/>
      <c r="X128" s="30"/>
      <c r="Y128" s="30"/>
      <c r="Z128" s="23" t="s">
        <v>91</v>
      </c>
      <c r="AA128" s="23" t="s">
        <v>91</v>
      </c>
      <c r="AB128" s="30">
        <f t="shared" ca="1" si="4"/>
        <v>2</v>
      </c>
      <c r="AC128" s="31" t="e">
        <f t="shared" ref="AC128:AQ128" si="436">IF(M128="x",M$1000*1,"")*BY128</f>
        <v>#VALUE!</v>
      </c>
      <c r="AD128" s="31" t="e">
        <f t="shared" si="436"/>
        <v>#VALUE!</v>
      </c>
      <c r="AE128" s="31">
        <f t="shared" ca="1" si="436"/>
        <v>1</v>
      </c>
      <c r="AF128" s="31">
        <f t="shared" ca="1" si="436"/>
        <v>1.2</v>
      </c>
      <c r="AG128" s="31" t="e">
        <f t="shared" si="436"/>
        <v>#VALUE!</v>
      </c>
      <c r="AH128" s="31" t="e">
        <f t="shared" si="436"/>
        <v>#VALUE!</v>
      </c>
      <c r="AI128" s="31" t="e">
        <f t="shared" si="436"/>
        <v>#VALUE!</v>
      </c>
      <c r="AJ128" s="31" t="e">
        <f t="shared" si="436"/>
        <v>#VALUE!</v>
      </c>
      <c r="AK128" s="31" t="e">
        <f t="shared" si="436"/>
        <v>#VALUE!</v>
      </c>
      <c r="AL128" s="31" t="e">
        <f t="shared" si="436"/>
        <v>#VALUE!</v>
      </c>
      <c r="AM128" s="31" t="e">
        <f t="shared" si="436"/>
        <v>#VALUE!</v>
      </c>
      <c r="AN128" s="31" t="e">
        <f t="shared" si="436"/>
        <v>#VALUE!</v>
      </c>
      <c r="AO128" s="31" t="e">
        <f t="shared" si="436"/>
        <v>#VALUE!</v>
      </c>
      <c r="AP128" s="31">
        <f t="shared" si="436"/>
        <v>0</v>
      </c>
      <c r="AQ128" s="31">
        <f t="shared" si="436"/>
        <v>0</v>
      </c>
      <c r="AR128" s="23" t="e">
        <f t="shared" si="6"/>
        <v>#VALUE!</v>
      </c>
      <c r="AS128" s="65" t="str">
        <f t="shared" ca="1" si="7"/>
        <v/>
      </c>
      <c r="AT128" s="35" t="str">
        <f ca="1">IFERROR(__xludf.DUMMYFUNCTION("""COMPUTED_VALUE"""),"")</f>
        <v/>
      </c>
      <c r="AU128" s="35" t="str">
        <f ca="1">IFERROR(__xludf.DUMMYFUNCTION("""COMPUTED_VALUE"""),"")</f>
        <v/>
      </c>
      <c r="AV128" s="35">
        <f ca="1">IFERROR(__xludf.DUMMYFUNCTION("""COMPUTED_VALUE"""),9)</f>
        <v>9</v>
      </c>
      <c r="AW128" s="35">
        <f ca="1">IFERROR(__xludf.DUMMYFUNCTION("""COMPUTED_VALUE"""),10)</f>
        <v>10</v>
      </c>
      <c r="AX128" s="35" t="str">
        <f ca="1">IFERROR(__xludf.DUMMYFUNCTION("""COMPUTED_VALUE"""),"")</f>
        <v/>
      </c>
      <c r="AY128" s="35" t="str">
        <f ca="1">IFERROR(__xludf.DUMMYFUNCTION("""COMPUTED_VALUE"""),"")</f>
        <v/>
      </c>
      <c r="AZ128" s="35" t="str">
        <f ca="1">IFERROR(__xludf.DUMMYFUNCTION("""COMPUTED_VALUE"""),"")</f>
        <v/>
      </c>
      <c r="BA128" s="35">
        <f ca="1">IFERROR(__xludf.DUMMYFUNCTION("""COMPUTED_VALUE"""),10)</f>
        <v>10</v>
      </c>
      <c r="BB128" s="35" t="str">
        <f ca="1">IFERROR(__xludf.DUMMYFUNCTION("""COMPUTED_VALUE"""),"")</f>
        <v/>
      </c>
      <c r="BC128" s="35" t="str">
        <f ca="1">IFERROR(__xludf.DUMMYFUNCTION("""COMPUTED_VALUE"""),"")</f>
        <v/>
      </c>
      <c r="BD128" s="35" t="str">
        <f ca="1">IFERROR(__xludf.DUMMYFUNCTION("""COMPUTED_VALUE"""),"")</f>
        <v/>
      </c>
      <c r="BE128" s="35"/>
      <c r="BF128" s="43" t="str">
        <f ca="1">IFERROR(__xludf.DUMMYFUNCTION("""COMPUTED_VALUE"""),"")</f>
        <v/>
      </c>
      <c r="BG128" s="35">
        <f ca="1">IFERROR(__xludf.DUMMYFUNCTION("""COMPUTED_VALUE"""),10)</f>
        <v>10</v>
      </c>
      <c r="BH128" s="35">
        <f ca="1">IFERROR(__xludf.DUMMYFUNCTION("""COMPUTED_VALUE"""),10)</f>
        <v>10</v>
      </c>
      <c r="BI128" s="53" t="e">
        <f t="shared" si="143"/>
        <v>#VALUE!</v>
      </c>
      <c r="BJ128" s="50" t="e">
        <f t="shared" ref="BJ128:BW128" si="437">IF(AD128=0,"",AD128*$AS128*(AU128/10))</f>
        <v>#VALUE!</v>
      </c>
      <c r="BK128" s="50" t="e">
        <f t="shared" ca="1" si="437"/>
        <v>#VALUE!</v>
      </c>
      <c r="BL128" s="50" t="e">
        <f t="shared" ca="1" si="437"/>
        <v>#VALUE!</v>
      </c>
      <c r="BM128" s="50" t="e">
        <f t="shared" si="437"/>
        <v>#VALUE!</v>
      </c>
      <c r="BN128" s="50" t="e">
        <f t="shared" si="437"/>
        <v>#VALUE!</v>
      </c>
      <c r="BO128" s="50" t="e">
        <f t="shared" si="437"/>
        <v>#VALUE!</v>
      </c>
      <c r="BP128" s="50" t="e">
        <f t="shared" si="437"/>
        <v>#VALUE!</v>
      </c>
      <c r="BQ128" s="37" t="e">
        <f t="shared" si="437"/>
        <v>#VALUE!</v>
      </c>
      <c r="BR128" s="37" t="e">
        <f t="shared" si="437"/>
        <v>#VALUE!</v>
      </c>
      <c r="BS128" s="37" t="e">
        <f t="shared" si="437"/>
        <v>#VALUE!</v>
      </c>
      <c r="BT128" s="37" t="e">
        <f t="shared" si="437"/>
        <v>#VALUE!</v>
      </c>
      <c r="BU128" s="37" t="e">
        <f t="shared" si="437"/>
        <v>#VALUE!</v>
      </c>
      <c r="BV128" s="37" t="str">
        <f t="shared" si="437"/>
        <v/>
      </c>
      <c r="BW128" s="37" t="str">
        <f t="shared" si="437"/>
        <v/>
      </c>
      <c r="BX128" s="38" t="e">
        <f t="shared" si="9"/>
        <v>#VALUE!</v>
      </c>
      <c r="BY128" s="40" t="str">
        <f t="shared" si="359"/>
        <v/>
      </c>
      <c r="BZ128" s="40" t="str">
        <f t="shared" ref="BZ128:CH128" si="438">IF(N128="x","1","")</f>
        <v/>
      </c>
      <c r="CA128" s="40" t="str">
        <f t="shared" ca="1" si="438"/>
        <v>1</v>
      </c>
      <c r="CB128" s="40" t="str">
        <f t="shared" ca="1" si="438"/>
        <v>1</v>
      </c>
      <c r="CC128" s="40" t="str">
        <f t="shared" si="438"/>
        <v/>
      </c>
      <c r="CD128" s="40" t="str">
        <f t="shared" si="438"/>
        <v/>
      </c>
      <c r="CE128" s="40" t="str">
        <f t="shared" si="438"/>
        <v/>
      </c>
      <c r="CF128" s="40" t="str">
        <f t="shared" si="438"/>
        <v/>
      </c>
      <c r="CG128" s="40" t="str">
        <f t="shared" si="438"/>
        <v/>
      </c>
      <c r="CH128" s="40" t="str">
        <f t="shared" si="438"/>
        <v/>
      </c>
      <c r="CI128" s="40"/>
      <c r="CJ128" s="40"/>
      <c r="CK128" s="40"/>
      <c r="CL128" s="40"/>
      <c r="CM128" s="40"/>
    </row>
    <row r="129" spans="1:91" ht="17.25" customHeight="1" x14ac:dyDescent="0.2">
      <c r="A129" s="66" t="str">
        <f ca="1">IFERROR(__xludf.DUMMYFUNCTION("""COMPUTED_VALUE"""),"P933")</f>
        <v>P933</v>
      </c>
      <c r="B129" s="23" t="str">
        <f ca="1">IFERROR(__xludf.DUMMYFUNCTION("""COMPUTED_VALUE"""),"João Marcos Souza")</f>
        <v>João Marcos Souza</v>
      </c>
      <c r="C129" s="23" t="s">
        <v>91</v>
      </c>
      <c r="D129" s="24">
        <f ca="1">IFERROR(__xludf.DUMMYFUNCTION("""COMPUTED_VALUE"""),45910)</f>
        <v>45910</v>
      </c>
      <c r="E129" s="23" t="str">
        <f t="shared" ca="1" si="425"/>
        <v>setembro</v>
      </c>
      <c r="F129" s="63">
        <f ca="1">IFERROR(__xludf.DUMMYFUNCTION("""COMPUTED_VALUE"""),13)</f>
        <v>13</v>
      </c>
      <c r="G129" s="23">
        <f ca="1">IFERROR(__xludf.DUMMYFUNCTION("""COMPUTED_VALUE"""),600)</f>
        <v>600</v>
      </c>
      <c r="H129" s="47">
        <f t="shared" ca="1" si="100"/>
        <v>7.8</v>
      </c>
      <c r="I129" s="50">
        <f t="shared" ca="1" si="101"/>
        <v>300</v>
      </c>
      <c r="J129" s="64">
        <f ca="1">IFERROR(__xludf.DUMMYFUNCTION("""COMPUTED_VALUE"""),43.3333333333333)</f>
        <v>43.3333333333333</v>
      </c>
      <c r="K129" s="27" t="b">
        <v>0</v>
      </c>
      <c r="L129" s="28">
        <f t="shared" ca="1" si="3"/>
        <v>129.99999999999991</v>
      </c>
      <c r="M129" s="59"/>
      <c r="N129" s="59"/>
      <c r="O129" s="59" t="str">
        <f ca="1">IFERROR(__xludf.DUMMYFUNCTION("""COMPUTED_VALUE"""),"x")</f>
        <v>x</v>
      </c>
      <c r="P129" s="59" t="str">
        <f ca="1">IFERROR(__xludf.DUMMYFUNCTION("""COMPUTED_VALUE"""),"x")</f>
        <v>x</v>
      </c>
      <c r="Q129" s="59"/>
      <c r="R129" s="59"/>
      <c r="S129" s="59" t="str">
        <f ca="1">IFERROR(__xludf.DUMMYFUNCTION("""COMPUTED_VALUE"""),"x")</f>
        <v>x</v>
      </c>
      <c r="T129" s="59" t="str">
        <f ca="1">IFERROR(__xludf.DUMMYFUNCTION("""COMPUTED_VALUE"""),"x")</f>
        <v>x</v>
      </c>
      <c r="U129" s="59"/>
      <c r="V129" s="59"/>
      <c r="W129" s="23"/>
      <c r="X129" s="30"/>
      <c r="Y129" s="30"/>
      <c r="Z129" s="23" t="s">
        <v>91</v>
      </c>
      <c r="AA129" s="23" t="s">
        <v>91</v>
      </c>
      <c r="AB129" s="30">
        <f t="shared" ca="1" si="4"/>
        <v>4</v>
      </c>
      <c r="AC129" s="31" t="e">
        <f t="shared" ref="AC129:AQ129" si="439">IF(M129="x",M$1000*1,"")*BY129</f>
        <v>#VALUE!</v>
      </c>
      <c r="AD129" s="31" t="e">
        <f t="shared" si="439"/>
        <v>#VALUE!</v>
      </c>
      <c r="AE129" s="31">
        <f t="shared" ca="1" si="439"/>
        <v>1</v>
      </c>
      <c r="AF129" s="31">
        <f t="shared" ca="1" si="439"/>
        <v>1.2</v>
      </c>
      <c r="AG129" s="31" t="e">
        <f t="shared" si="439"/>
        <v>#VALUE!</v>
      </c>
      <c r="AH129" s="31" t="e">
        <f t="shared" si="439"/>
        <v>#VALUE!</v>
      </c>
      <c r="AI129" s="31">
        <f t="shared" ca="1" si="439"/>
        <v>1.1000000000000001</v>
      </c>
      <c r="AJ129" s="31">
        <f t="shared" ca="1" si="439"/>
        <v>1</v>
      </c>
      <c r="AK129" s="31" t="e">
        <f t="shared" si="439"/>
        <v>#VALUE!</v>
      </c>
      <c r="AL129" s="31" t="e">
        <f t="shared" si="439"/>
        <v>#VALUE!</v>
      </c>
      <c r="AM129" s="31" t="e">
        <f t="shared" si="439"/>
        <v>#VALUE!</v>
      </c>
      <c r="AN129" s="31" t="e">
        <f t="shared" si="439"/>
        <v>#VALUE!</v>
      </c>
      <c r="AO129" s="31" t="e">
        <f t="shared" si="439"/>
        <v>#VALUE!</v>
      </c>
      <c r="AP129" s="31">
        <f t="shared" si="439"/>
        <v>0</v>
      </c>
      <c r="AQ129" s="31">
        <f t="shared" si="439"/>
        <v>0</v>
      </c>
      <c r="AR129" s="23" t="e">
        <f t="shared" si="6"/>
        <v>#VALUE!</v>
      </c>
      <c r="AS129" s="65" t="str">
        <f t="shared" ca="1" si="7"/>
        <v/>
      </c>
      <c r="AT129" s="35">
        <f ca="1">IFERROR(__xludf.DUMMYFUNCTION("""COMPUTED_VALUE"""),10)</f>
        <v>10</v>
      </c>
      <c r="AU129" s="35" t="str">
        <f ca="1">IFERROR(__xludf.DUMMYFUNCTION("""COMPUTED_VALUE"""),"")</f>
        <v/>
      </c>
      <c r="AV129" s="35">
        <f ca="1">IFERROR(__xludf.DUMMYFUNCTION("""COMPUTED_VALUE"""),10)</f>
        <v>10</v>
      </c>
      <c r="AW129" s="35">
        <f ca="1">IFERROR(__xludf.DUMMYFUNCTION("""COMPUTED_VALUE"""),10)</f>
        <v>10</v>
      </c>
      <c r="AX129" s="35">
        <f ca="1">IFERROR(__xludf.DUMMYFUNCTION("""COMPUTED_VALUE"""),10)</f>
        <v>10</v>
      </c>
      <c r="AY129" s="35" t="str">
        <f ca="1">IFERROR(__xludf.DUMMYFUNCTION("""COMPUTED_VALUE"""),"")</f>
        <v/>
      </c>
      <c r="AZ129" s="35">
        <f ca="1">IFERROR(__xludf.DUMMYFUNCTION("""COMPUTED_VALUE"""),10)</f>
        <v>10</v>
      </c>
      <c r="BA129" s="35">
        <f ca="1">IFERROR(__xludf.DUMMYFUNCTION("""COMPUTED_VALUE"""),10)</f>
        <v>10</v>
      </c>
      <c r="BB129" s="35" t="str">
        <f ca="1">IFERROR(__xludf.DUMMYFUNCTION("""COMPUTED_VALUE"""),"")</f>
        <v/>
      </c>
      <c r="BC129" s="35" t="str">
        <f ca="1">IFERROR(__xludf.DUMMYFUNCTION("""COMPUTED_VALUE"""),"")</f>
        <v/>
      </c>
      <c r="BD129" s="35" t="str">
        <f ca="1">IFERROR(__xludf.DUMMYFUNCTION("""COMPUTED_VALUE"""),"")</f>
        <v/>
      </c>
      <c r="BE129" s="35"/>
      <c r="BF129" s="43" t="str">
        <f ca="1">IFERROR(__xludf.DUMMYFUNCTION("""COMPUTED_VALUE"""),"")</f>
        <v/>
      </c>
      <c r="BG129" s="35">
        <f ca="1">IFERROR(__xludf.DUMMYFUNCTION("""COMPUTED_VALUE"""),10)</f>
        <v>10</v>
      </c>
      <c r="BH129" s="35">
        <f ca="1">IFERROR(__xludf.DUMMYFUNCTION("""COMPUTED_VALUE"""),6.5)</f>
        <v>6.5</v>
      </c>
      <c r="BI129" s="53" t="e">
        <f t="shared" si="143"/>
        <v>#VALUE!</v>
      </c>
      <c r="BJ129" s="50" t="e">
        <f t="shared" ref="BJ129:BW129" si="440">IF(AD129=0,"",AD129*$AS129*(AU129/10))</f>
        <v>#VALUE!</v>
      </c>
      <c r="BK129" s="50" t="e">
        <f t="shared" ca="1" si="440"/>
        <v>#VALUE!</v>
      </c>
      <c r="BL129" s="50" t="e">
        <f t="shared" ca="1" si="440"/>
        <v>#VALUE!</v>
      </c>
      <c r="BM129" s="50" t="e">
        <f t="shared" si="440"/>
        <v>#VALUE!</v>
      </c>
      <c r="BN129" s="50" t="e">
        <f t="shared" si="440"/>
        <v>#VALUE!</v>
      </c>
      <c r="BO129" s="50" t="e">
        <f t="shared" ca="1" si="440"/>
        <v>#VALUE!</v>
      </c>
      <c r="BP129" s="50" t="e">
        <f t="shared" ca="1" si="440"/>
        <v>#VALUE!</v>
      </c>
      <c r="BQ129" s="37" t="e">
        <f t="shared" si="440"/>
        <v>#VALUE!</v>
      </c>
      <c r="BR129" s="37" t="e">
        <f t="shared" si="440"/>
        <v>#VALUE!</v>
      </c>
      <c r="BS129" s="37" t="e">
        <f t="shared" si="440"/>
        <v>#VALUE!</v>
      </c>
      <c r="BT129" s="37" t="e">
        <f t="shared" si="440"/>
        <v>#VALUE!</v>
      </c>
      <c r="BU129" s="37" t="e">
        <f t="shared" si="440"/>
        <v>#VALUE!</v>
      </c>
      <c r="BV129" s="37" t="str">
        <f t="shared" si="440"/>
        <v/>
      </c>
      <c r="BW129" s="37" t="str">
        <f t="shared" si="440"/>
        <v/>
      </c>
      <c r="BX129" s="38" t="e">
        <f t="shared" si="9"/>
        <v>#VALUE!</v>
      </c>
      <c r="BY129" s="40" t="str">
        <f t="shared" si="359"/>
        <v/>
      </c>
      <c r="BZ129" s="40" t="str">
        <f t="shared" ref="BZ129:CH129" si="441">IF(N129="x","1","")</f>
        <v/>
      </c>
      <c r="CA129" s="40" t="str">
        <f t="shared" ca="1" si="441"/>
        <v>1</v>
      </c>
      <c r="CB129" s="40" t="str">
        <f t="shared" ca="1" si="441"/>
        <v>1</v>
      </c>
      <c r="CC129" s="40" t="str">
        <f t="shared" si="441"/>
        <v/>
      </c>
      <c r="CD129" s="40" t="str">
        <f t="shared" si="441"/>
        <v/>
      </c>
      <c r="CE129" s="40" t="str">
        <f t="shared" ca="1" si="441"/>
        <v>1</v>
      </c>
      <c r="CF129" s="40" t="str">
        <f t="shared" ca="1" si="441"/>
        <v>1</v>
      </c>
      <c r="CG129" s="40" t="str">
        <f t="shared" si="441"/>
        <v/>
      </c>
      <c r="CH129" s="40" t="str">
        <f t="shared" si="441"/>
        <v/>
      </c>
      <c r="CI129" s="40"/>
      <c r="CJ129" s="40"/>
      <c r="CK129" s="40"/>
      <c r="CL129" s="40"/>
      <c r="CM129" s="40"/>
    </row>
    <row r="130" spans="1:91" ht="17.25" customHeight="1" x14ac:dyDescent="0.2">
      <c r="A130" s="66" t="str">
        <f ca="1">IFERROR(__xludf.DUMMYFUNCTION("""COMPUTED_VALUE"""),"P928")</f>
        <v>P928</v>
      </c>
      <c r="B130" s="23" t="str">
        <f ca="1">IFERROR(__xludf.DUMMYFUNCTION("""COMPUTED_VALUE"""),"Devaldo (Ampliação)")</f>
        <v>Devaldo (Ampliação)</v>
      </c>
      <c r="C130" s="23" t="s">
        <v>97</v>
      </c>
      <c r="D130" s="24">
        <f ca="1">IFERROR(__xludf.DUMMYFUNCTION("""COMPUTED_VALUE"""),45928)</f>
        <v>45928</v>
      </c>
      <c r="E130" s="23" t="str">
        <f t="shared" ca="1" si="425"/>
        <v>setembro</v>
      </c>
      <c r="F130" s="63">
        <f ca="1">IFERROR(__xludf.DUMMYFUNCTION("""COMPUTED_VALUE"""),66)</f>
        <v>66</v>
      </c>
      <c r="G130" s="23">
        <f ca="1">IFERROR(__xludf.DUMMYFUNCTION("""COMPUTED_VALUE"""),585)</f>
        <v>585</v>
      </c>
      <c r="H130" s="47">
        <f t="shared" ca="1" si="100"/>
        <v>38.61</v>
      </c>
      <c r="I130" s="50">
        <f t="shared" ca="1" si="101"/>
        <v>1000</v>
      </c>
      <c r="J130" s="64">
        <f ca="1">IFERROR(__xludf.DUMMYFUNCTION("""COMPUTED_VALUE"""),25)</f>
        <v>25</v>
      </c>
      <c r="K130" s="27" t="b">
        <v>1</v>
      </c>
      <c r="L130" s="28">
        <f t="shared" si="3"/>
        <v>0</v>
      </c>
      <c r="M130" s="59"/>
      <c r="N130" s="59"/>
      <c r="O130" s="59" t="str">
        <f ca="1">IFERROR(__xludf.DUMMYFUNCTION("""COMPUTED_VALUE"""),"x")</f>
        <v>x</v>
      </c>
      <c r="P130" s="59" t="str">
        <f ca="1">IFERROR(__xludf.DUMMYFUNCTION("""COMPUTED_VALUE"""),"x")</f>
        <v>x</v>
      </c>
      <c r="Q130" s="59" t="str">
        <f ca="1">IFERROR(__xludf.DUMMYFUNCTION("""COMPUTED_VALUE"""),"x")</f>
        <v>x</v>
      </c>
      <c r="R130" s="59"/>
      <c r="S130" s="59" t="str">
        <f ca="1">IFERROR(__xludf.DUMMYFUNCTION("""COMPUTED_VALUE"""),"x")</f>
        <v>x</v>
      </c>
      <c r="T130" s="59" t="str">
        <f ca="1">IFERROR(__xludf.DUMMYFUNCTION("""COMPUTED_VALUE"""),"x")</f>
        <v>x</v>
      </c>
      <c r="U130" s="59" t="str">
        <f ca="1">IFERROR(__xludf.DUMMYFUNCTION("""COMPUTED_VALUE"""),"x")</f>
        <v>x</v>
      </c>
      <c r="V130" s="59" t="str">
        <f ca="1">IFERROR(__xludf.DUMMYFUNCTION("""COMPUTED_VALUE"""),"x")</f>
        <v>x</v>
      </c>
      <c r="W130" s="23"/>
      <c r="X130" s="30"/>
      <c r="Y130" s="30"/>
      <c r="Z130" s="23" t="s">
        <v>91</v>
      </c>
      <c r="AA130" s="23" t="s">
        <v>91</v>
      </c>
      <c r="AB130" s="30">
        <f t="shared" ca="1" si="4"/>
        <v>7</v>
      </c>
      <c r="AC130" s="31" t="e">
        <f t="shared" ref="AC130:AQ130" si="442">IF(M130="x",M$1000*1,"")*BY130</f>
        <v>#VALUE!</v>
      </c>
      <c r="AD130" s="31" t="e">
        <f t="shared" si="442"/>
        <v>#VALUE!</v>
      </c>
      <c r="AE130" s="31">
        <f t="shared" ca="1" si="442"/>
        <v>1</v>
      </c>
      <c r="AF130" s="31">
        <f t="shared" ca="1" si="442"/>
        <v>1.2</v>
      </c>
      <c r="AG130" s="31">
        <f t="shared" ca="1" si="442"/>
        <v>1</v>
      </c>
      <c r="AH130" s="31" t="e">
        <f t="shared" si="442"/>
        <v>#VALUE!</v>
      </c>
      <c r="AI130" s="31">
        <f t="shared" ca="1" si="442"/>
        <v>1.1000000000000001</v>
      </c>
      <c r="AJ130" s="31">
        <f t="shared" ca="1" si="442"/>
        <v>1</v>
      </c>
      <c r="AK130" s="31">
        <f t="shared" ca="1" si="442"/>
        <v>1</v>
      </c>
      <c r="AL130" s="31">
        <f t="shared" ca="1" si="442"/>
        <v>1</v>
      </c>
      <c r="AM130" s="31" t="e">
        <f t="shared" si="442"/>
        <v>#VALUE!</v>
      </c>
      <c r="AN130" s="31" t="e">
        <f t="shared" si="442"/>
        <v>#VALUE!</v>
      </c>
      <c r="AO130" s="31" t="e">
        <f t="shared" si="442"/>
        <v>#VALUE!</v>
      </c>
      <c r="AP130" s="31">
        <f t="shared" si="442"/>
        <v>0</v>
      </c>
      <c r="AQ130" s="31">
        <f t="shared" si="442"/>
        <v>0</v>
      </c>
      <c r="AR130" s="23" t="e">
        <f t="shared" si="6"/>
        <v>#VALUE!</v>
      </c>
      <c r="AS130" s="65" t="str">
        <f t="shared" si="7"/>
        <v/>
      </c>
      <c r="AT130" s="35">
        <f ca="1">IFERROR(__xludf.DUMMYFUNCTION("""COMPUTED_VALUE"""),10)</f>
        <v>10</v>
      </c>
      <c r="AU130" s="35" t="str">
        <f ca="1">IFERROR(__xludf.DUMMYFUNCTION("""COMPUTED_VALUE"""),"")</f>
        <v/>
      </c>
      <c r="AV130" s="35">
        <f ca="1">IFERROR(__xludf.DUMMYFUNCTION("""COMPUTED_VALUE"""),10)</f>
        <v>10</v>
      </c>
      <c r="AW130" s="35">
        <f ca="1">IFERROR(__xludf.DUMMYFUNCTION("""COMPUTED_VALUE"""),10)</f>
        <v>10</v>
      </c>
      <c r="AX130" s="35">
        <f ca="1">IFERROR(__xludf.DUMMYFUNCTION("""COMPUTED_VALUE"""),9.16666666666666)</f>
        <v>9.1666666666666607</v>
      </c>
      <c r="AY130" s="35">
        <f ca="1">IFERROR(__xludf.DUMMYFUNCTION("""COMPUTED_VALUE"""),6)</f>
        <v>6</v>
      </c>
      <c r="AZ130" s="35">
        <f ca="1">IFERROR(__xludf.DUMMYFUNCTION("""COMPUTED_VALUE"""),10)</f>
        <v>10</v>
      </c>
      <c r="BA130" s="35">
        <f ca="1">IFERROR(__xludf.DUMMYFUNCTION("""COMPUTED_VALUE"""),10)</f>
        <v>10</v>
      </c>
      <c r="BB130" s="35">
        <f ca="1">IFERROR(__xludf.DUMMYFUNCTION("""COMPUTED_VALUE"""),10)</f>
        <v>10</v>
      </c>
      <c r="BC130" s="35">
        <f ca="1">IFERROR(__xludf.DUMMYFUNCTION("""COMPUTED_VALUE"""),10)</f>
        <v>10</v>
      </c>
      <c r="BD130" s="35" t="str">
        <f ca="1">IFERROR(__xludf.DUMMYFUNCTION("""COMPUTED_VALUE"""),"")</f>
        <v/>
      </c>
      <c r="BE130" s="35"/>
      <c r="BF130" s="43" t="str">
        <f ca="1">IFERROR(__xludf.DUMMYFUNCTION("""COMPUTED_VALUE"""),"")</f>
        <v/>
      </c>
      <c r="BG130" s="35">
        <f ca="1">IFERROR(__xludf.DUMMYFUNCTION("""COMPUTED_VALUE"""),9.66666666666666)</f>
        <v>9.6666666666666607</v>
      </c>
      <c r="BH130" s="35">
        <f ca="1">IFERROR(__xludf.DUMMYFUNCTION("""COMPUTED_VALUE"""),6.71428571428571)</f>
        <v>6.71428571428571</v>
      </c>
      <c r="BI130" s="53" t="e">
        <f t="shared" si="143"/>
        <v>#VALUE!</v>
      </c>
      <c r="BJ130" s="50" t="e">
        <f t="shared" ref="BJ130:BW130" si="443">IF(AD130=0,"",AD130*$AS130*(AU130/10))</f>
        <v>#VALUE!</v>
      </c>
      <c r="BK130" s="50" t="e">
        <f t="shared" ca="1" si="443"/>
        <v>#VALUE!</v>
      </c>
      <c r="BL130" s="50" t="e">
        <f t="shared" ca="1" si="443"/>
        <v>#VALUE!</v>
      </c>
      <c r="BM130" s="50" t="e">
        <f t="shared" ca="1" si="443"/>
        <v>#VALUE!</v>
      </c>
      <c r="BN130" s="50" t="e">
        <f t="shared" si="443"/>
        <v>#VALUE!</v>
      </c>
      <c r="BO130" s="50" t="e">
        <f t="shared" ca="1" si="443"/>
        <v>#VALUE!</v>
      </c>
      <c r="BP130" s="50" t="e">
        <f t="shared" ca="1" si="443"/>
        <v>#VALUE!</v>
      </c>
      <c r="BQ130" s="37" t="e">
        <f t="shared" ca="1" si="443"/>
        <v>#VALUE!</v>
      </c>
      <c r="BR130" s="37" t="e">
        <f t="shared" ca="1" si="443"/>
        <v>#VALUE!</v>
      </c>
      <c r="BS130" s="37" t="e">
        <f t="shared" si="443"/>
        <v>#VALUE!</v>
      </c>
      <c r="BT130" s="37" t="e">
        <f t="shared" si="443"/>
        <v>#VALUE!</v>
      </c>
      <c r="BU130" s="37" t="e">
        <f t="shared" si="443"/>
        <v>#VALUE!</v>
      </c>
      <c r="BV130" s="37" t="str">
        <f t="shared" si="443"/>
        <v/>
      </c>
      <c r="BW130" s="37" t="str">
        <f t="shared" si="443"/>
        <v/>
      </c>
      <c r="BX130" s="38" t="e">
        <f t="shared" si="9"/>
        <v>#VALUE!</v>
      </c>
      <c r="BY130" s="40" t="str">
        <f t="shared" si="359"/>
        <v/>
      </c>
      <c r="BZ130" s="40" t="str">
        <f t="shared" ref="BZ130:CH130" si="444">IF(N130="x","1","")</f>
        <v/>
      </c>
      <c r="CA130" s="40" t="str">
        <f t="shared" ca="1" si="444"/>
        <v>1</v>
      </c>
      <c r="CB130" s="40" t="str">
        <f t="shared" ca="1" si="444"/>
        <v>1</v>
      </c>
      <c r="CC130" s="40" t="str">
        <f t="shared" ca="1" si="444"/>
        <v>1</v>
      </c>
      <c r="CD130" s="40" t="str">
        <f t="shared" si="444"/>
        <v/>
      </c>
      <c r="CE130" s="40" t="str">
        <f t="shared" ca="1" si="444"/>
        <v>1</v>
      </c>
      <c r="CF130" s="40" t="str">
        <f t="shared" ca="1" si="444"/>
        <v>1</v>
      </c>
      <c r="CG130" s="40" t="str">
        <f t="shared" ca="1" si="444"/>
        <v>1</v>
      </c>
      <c r="CH130" s="40" t="str">
        <f t="shared" ca="1" si="444"/>
        <v>1</v>
      </c>
      <c r="CI130" s="40"/>
      <c r="CJ130" s="40"/>
      <c r="CK130" s="40"/>
      <c r="CL130" s="40"/>
      <c r="CM130" s="40"/>
    </row>
    <row r="131" spans="1:91" ht="17.25" customHeight="1" x14ac:dyDescent="0.2">
      <c r="A131" s="66" t="str">
        <f ca="1">IFERROR(__xludf.DUMMYFUNCTION("""COMPUTED_VALUE"""),"P711")</f>
        <v>P711</v>
      </c>
      <c r="B131" s="23" t="str">
        <f ca="1">IFERROR(__xludf.DUMMYFUNCTION("""COMPUTED_VALUE"""),"Sandro Lúcio ")</f>
        <v xml:space="preserve">Sandro Lúcio </v>
      </c>
      <c r="C131" s="23" t="s">
        <v>91</v>
      </c>
      <c r="D131" s="24">
        <f ca="1">IFERROR(__xludf.DUMMYFUNCTION("""COMPUTED_VALUE"""),45929)</f>
        <v>45929</v>
      </c>
      <c r="E131" s="23" t="str">
        <f t="shared" ca="1" si="425"/>
        <v>setembro</v>
      </c>
      <c r="F131" s="63">
        <f ca="1">IFERROR(__xludf.DUMMYFUNCTION("""COMPUTED_VALUE"""),62)</f>
        <v>62</v>
      </c>
      <c r="G131" s="23">
        <f ca="1">IFERROR(__xludf.DUMMYFUNCTION("""COMPUTED_VALUE"""),585)</f>
        <v>585</v>
      </c>
      <c r="H131" s="47">
        <f t="shared" ca="1" si="100"/>
        <v>36.270000000000003</v>
      </c>
      <c r="I131" s="50">
        <f t="shared" ca="1" si="101"/>
        <v>1000</v>
      </c>
      <c r="J131" s="64">
        <f ca="1">IFERROR(__xludf.DUMMYFUNCTION("""COMPUTED_VALUE"""),61.037037037037)</f>
        <v>61.037037037037003</v>
      </c>
      <c r="K131" s="27" t="b">
        <v>0</v>
      </c>
      <c r="L131" s="28">
        <f t="shared" ca="1" si="3"/>
        <v>610.37037037036998</v>
      </c>
      <c r="M131" s="59" t="str">
        <f ca="1">IFERROR(__xludf.DUMMYFUNCTION("""COMPUTED_VALUE"""),"x")</f>
        <v>x</v>
      </c>
      <c r="N131" s="59" t="str">
        <f ca="1">IFERROR(__xludf.DUMMYFUNCTION("""COMPUTED_VALUE"""),"x")</f>
        <v>x</v>
      </c>
      <c r="O131" s="59" t="str">
        <f ca="1">IFERROR(__xludf.DUMMYFUNCTION("""COMPUTED_VALUE"""),"x")</f>
        <v>x</v>
      </c>
      <c r="P131" s="59"/>
      <c r="Q131" s="59" t="str">
        <f ca="1">IFERROR(__xludf.DUMMYFUNCTION("""COMPUTED_VALUE"""),"x")</f>
        <v>x</v>
      </c>
      <c r="R131" s="59" t="str">
        <f ca="1">IFERROR(__xludf.DUMMYFUNCTION("""COMPUTED_VALUE"""),"x")</f>
        <v>x</v>
      </c>
      <c r="S131" s="59" t="str">
        <f ca="1">IFERROR(__xludf.DUMMYFUNCTION("""COMPUTED_VALUE"""),"x")</f>
        <v>x</v>
      </c>
      <c r="T131" s="59" t="str">
        <f ca="1">IFERROR(__xludf.DUMMYFUNCTION("""COMPUTED_VALUE"""),"x")</f>
        <v>x</v>
      </c>
      <c r="U131" s="59"/>
      <c r="V131" s="59"/>
      <c r="W131" s="23"/>
      <c r="X131" s="30"/>
      <c r="Y131" s="30"/>
      <c r="Z131" s="23" t="s">
        <v>91</v>
      </c>
      <c r="AA131" s="23" t="s">
        <v>91</v>
      </c>
      <c r="AB131" s="30">
        <f t="shared" ca="1" si="4"/>
        <v>7</v>
      </c>
      <c r="AC131" s="31">
        <f t="shared" ref="AC131:AQ131" ca="1" si="445">IF(M131="x",M$1000*1,"")*BY131</f>
        <v>1.2</v>
      </c>
      <c r="AD131" s="31">
        <f t="shared" ca="1" si="445"/>
        <v>1.1000000000000001</v>
      </c>
      <c r="AE131" s="31">
        <f t="shared" ca="1" si="445"/>
        <v>1</v>
      </c>
      <c r="AF131" s="31" t="e">
        <f t="shared" si="445"/>
        <v>#VALUE!</v>
      </c>
      <c r="AG131" s="31">
        <f t="shared" ca="1" si="445"/>
        <v>1</v>
      </c>
      <c r="AH131" s="31">
        <f t="shared" ca="1" si="445"/>
        <v>1</v>
      </c>
      <c r="AI131" s="31">
        <f t="shared" ca="1" si="445"/>
        <v>1.1000000000000001</v>
      </c>
      <c r="AJ131" s="31">
        <f t="shared" ca="1" si="445"/>
        <v>1</v>
      </c>
      <c r="AK131" s="31" t="e">
        <f t="shared" si="445"/>
        <v>#VALUE!</v>
      </c>
      <c r="AL131" s="31" t="e">
        <f t="shared" si="445"/>
        <v>#VALUE!</v>
      </c>
      <c r="AM131" s="31" t="e">
        <f t="shared" si="445"/>
        <v>#VALUE!</v>
      </c>
      <c r="AN131" s="31" t="e">
        <f t="shared" si="445"/>
        <v>#VALUE!</v>
      </c>
      <c r="AO131" s="31" t="e">
        <f t="shared" si="445"/>
        <v>#VALUE!</v>
      </c>
      <c r="AP131" s="31">
        <f t="shared" si="445"/>
        <v>0</v>
      </c>
      <c r="AQ131" s="31">
        <f t="shared" si="445"/>
        <v>0</v>
      </c>
      <c r="AR131" s="23" t="e">
        <f t="shared" ca="1" si="6"/>
        <v>#VALUE!</v>
      </c>
      <c r="AS131" s="65" t="str">
        <f t="shared" ca="1" si="7"/>
        <v/>
      </c>
      <c r="AT131" s="35">
        <f ca="1">IFERROR(__xludf.DUMMYFUNCTION("""COMPUTED_VALUE"""),10)</f>
        <v>10</v>
      </c>
      <c r="AU131" s="35">
        <f ca="1">IFERROR(__xludf.DUMMYFUNCTION("""COMPUTED_VALUE"""),10)</f>
        <v>10</v>
      </c>
      <c r="AV131" s="35">
        <f ca="1">IFERROR(__xludf.DUMMYFUNCTION("""COMPUTED_VALUE"""),10)</f>
        <v>10</v>
      </c>
      <c r="AW131" s="35">
        <f ca="1">IFERROR(__xludf.DUMMYFUNCTION("""COMPUTED_VALUE"""),10)</f>
        <v>10</v>
      </c>
      <c r="AX131" s="35">
        <f ca="1">IFERROR(__xludf.DUMMYFUNCTION("""COMPUTED_VALUE"""),10)</f>
        <v>10</v>
      </c>
      <c r="AY131" s="35">
        <f ca="1">IFERROR(__xludf.DUMMYFUNCTION("""COMPUTED_VALUE"""),10)</f>
        <v>10</v>
      </c>
      <c r="AZ131" s="35">
        <f ca="1">IFERROR(__xludf.DUMMYFUNCTION("""COMPUTED_VALUE"""),10)</f>
        <v>10</v>
      </c>
      <c r="BA131" s="35">
        <f ca="1">IFERROR(__xludf.DUMMYFUNCTION("""COMPUTED_VALUE"""),10)</f>
        <v>10</v>
      </c>
      <c r="BB131" s="35">
        <f ca="1">IFERROR(__xludf.DUMMYFUNCTION("""COMPUTED_VALUE"""),10)</f>
        <v>10</v>
      </c>
      <c r="BC131" s="35">
        <f ca="1">IFERROR(__xludf.DUMMYFUNCTION("""COMPUTED_VALUE"""),10)</f>
        <v>10</v>
      </c>
      <c r="BD131" s="35" t="str">
        <f ca="1">IFERROR(__xludf.DUMMYFUNCTION("""COMPUTED_VALUE"""),"")</f>
        <v/>
      </c>
      <c r="BE131" s="35"/>
      <c r="BF131" s="43" t="str">
        <f ca="1">IFERROR(__xludf.DUMMYFUNCTION("""COMPUTED_VALUE"""),"")</f>
        <v/>
      </c>
      <c r="BG131" s="35">
        <f ca="1">IFERROR(__xludf.DUMMYFUNCTION("""COMPUTED_VALUE"""),9.83333333333333)</f>
        <v>9.8333333333333304</v>
      </c>
      <c r="BH131" s="35">
        <f ca="1">IFERROR(__xludf.DUMMYFUNCTION("""COMPUTED_VALUE"""),7.83333333333333)</f>
        <v>7.8333333333333304</v>
      </c>
      <c r="BI131" s="53" t="e">
        <f t="shared" ca="1" si="143"/>
        <v>#VALUE!</v>
      </c>
      <c r="BJ131" s="50" t="e">
        <f t="shared" ref="BJ131:BW131" ca="1" si="446">IF(AD131=0,"",AD131*$AS131*(AU131/10))</f>
        <v>#VALUE!</v>
      </c>
      <c r="BK131" s="50" t="e">
        <f t="shared" ca="1" si="446"/>
        <v>#VALUE!</v>
      </c>
      <c r="BL131" s="50" t="e">
        <f t="shared" si="446"/>
        <v>#VALUE!</v>
      </c>
      <c r="BM131" s="50" t="e">
        <f t="shared" ca="1" si="446"/>
        <v>#VALUE!</v>
      </c>
      <c r="BN131" s="50" t="e">
        <f t="shared" ca="1" si="446"/>
        <v>#VALUE!</v>
      </c>
      <c r="BO131" s="50" t="e">
        <f t="shared" ca="1" si="446"/>
        <v>#VALUE!</v>
      </c>
      <c r="BP131" s="50" t="e">
        <f t="shared" ca="1" si="446"/>
        <v>#VALUE!</v>
      </c>
      <c r="BQ131" s="37" t="e">
        <f t="shared" si="446"/>
        <v>#VALUE!</v>
      </c>
      <c r="BR131" s="37" t="e">
        <f t="shared" si="446"/>
        <v>#VALUE!</v>
      </c>
      <c r="BS131" s="37" t="e">
        <f t="shared" si="446"/>
        <v>#VALUE!</v>
      </c>
      <c r="BT131" s="37" t="e">
        <f t="shared" si="446"/>
        <v>#VALUE!</v>
      </c>
      <c r="BU131" s="37" t="e">
        <f t="shared" si="446"/>
        <v>#VALUE!</v>
      </c>
      <c r="BV131" s="37" t="str">
        <f t="shared" si="446"/>
        <v/>
      </c>
      <c r="BW131" s="37" t="str">
        <f t="shared" si="446"/>
        <v/>
      </c>
      <c r="BX131" s="38" t="e">
        <f t="shared" ca="1" si="9"/>
        <v>#VALUE!</v>
      </c>
      <c r="BY131" s="40" t="str">
        <f t="shared" ca="1" si="359"/>
        <v>1</v>
      </c>
      <c r="BZ131" s="40" t="str">
        <f t="shared" ref="BZ131:CH131" ca="1" si="447">IF(N131="x","1","")</f>
        <v>1</v>
      </c>
      <c r="CA131" s="40" t="str">
        <f t="shared" ca="1" si="447"/>
        <v>1</v>
      </c>
      <c r="CB131" s="40" t="str">
        <f t="shared" si="447"/>
        <v/>
      </c>
      <c r="CC131" s="40" t="str">
        <f t="shared" ca="1" si="447"/>
        <v>1</v>
      </c>
      <c r="CD131" s="40" t="str">
        <f t="shared" ca="1" si="447"/>
        <v>1</v>
      </c>
      <c r="CE131" s="40" t="str">
        <f t="shared" ca="1" si="447"/>
        <v>1</v>
      </c>
      <c r="CF131" s="40" t="str">
        <f t="shared" ca="1" si="447"/>
        <v>1</v>
      </c>
      <c r="CG131" s="40" t="str">
        <f t="shared" si="447"/>
        <v/>
      </c>
      <c r="CH131" s="40" t="str">
        <f t="shared" si="447"/>
        <v/>
      </c>
      <c r="CI131" s="40"/>
      <c r="CJ131" s="40"/>
      <c r="CK131" s="40"/>
      <c r="CL131" s="40"/>
      <c r="CM131" s="40"/>
    </row>
    <row r="132" spans="1:91" ht="17.25" customHeight="1" x14ac:dyDescent="0.2">
      <c r="A132" s="66" t="str">
        <f ca="1">IFERROR(__xludf.DUMMYFUNCTION("""COMPUTED_VALUE"""),"P669")</f>
        <v>P669</v>
      </c>
      <c r="B132" s="23" t="str">
        <f ca="1">IFERROR(__xludf.DUMMYFUNCTION("""COMPUTED_VALUE"""),"Alam Saraiva")</f>
        <v>Alam Saraiva</v>
      </c>
      <c r="C132" s="23" t="s">
        <v>91</v>
      </c>
      <c r="D132" s="24">
        <f ca="1">IFERROR(__xludf.DUMMYFUNCTION("""COMPUTED_VALUE"""),45915)</f>
        <v>45915</v>
      </c>
      <c r="E132" s="23" t="str">
        <f t="shared" ca="1" si="425"/>
        <v>setembro</v>
      </c>
      <c r="F132" s="63">
        <f ca="1">IFERROR(__xludf.DUMMYFUNCTION("""COMPUTED_VALUE"""),62)</f>
        <v>62</v>
      </c>
      <c r="G132" s="23">
        <f ca="1">IFERROR(__xludf.DUMMYFUNCTION("""COMPUTED_VALUE"""),700)</f>
        <v>700</v>
      </c>
      <c r="H132" s="47">
        <f t="shared" ca="1" si="100"/>
        <v>43.4</v>
      </c>
      <c r="I132" s="50">
        <f t="shared" ca="1" si="101"/>
        <v>1000</v>
      </c>
      <c r="J132" s="64">
        <f ca="1">IFERROR(__xludf.DUMMYFUNCTION("""COMPUTED_VALUE"""),61.4814814814814)</f>
        <v>61.481481481481403</v>
      </c>
      <c r="K132" s="27" t="b">
        <v>0</v>
      </c>
      <c r="L132" s="28">
        <f t="shared" ca="1" si="3"/>
        <v>614.81481481481399</v>
      </c>
      <c r="M132" s="59" t="str">
        <f ca="1">IFERROR(__xludf.DUMMYFUNCTION("""COMPUTED_VALUE"""),"x")</f>
        <v>x</v>
      </c>
      <c r="N132" s="59" t="str">
        <f ca="1">IFERROR(__xludf.DUMMYFUNCTION("""COMPUTED_VALUE"""),"x")</f>
        <v>x</v>
      </c>
      <c r="O132" s="59"/>
      <c r="P132" s="68" t="str">
        <f ca="1">IFERROR(__xludf.DUMMYFUNCTION("""COMPUTED_VALUE"""),"x")</f>
        <v>x</v>
      </c>
      <c r="Q132" s="59" t="str">
        <f ca="1">IFERROR(__xludf.DUMMYFUNCTION("""COMPUTED_VALUE"""),"x")</f>
        <v>x</v>
      </c>
      <c r="R132" s="59" t="str">
        <f ca="1">IFERROR(__xludf.DUMMYFUNCTION("""COMPUTED_VALUE"""),"x")</f>
        <v>x</v>
      </c>
      <c r="S132" s="59"/>
      <c r="T132" s="59"/>
      <c r="U132" s="59"/>
      <c r="V132" s="59"/>
      <c r="W132" s="23"/>
      <c r="X132" s="30"/>
      <c r="Y132" s="30"/>
      <c r="Z132" s="23" t="s">
        <v>91</v>
      </c>
      <c r="AA132" s="23" t="s">
        <v>91</v>
      </c>
      <c r="AB132" s="30">
        <f t="shared" ca="1" si="4"/>
        <v>5</v>
      </c>
      <c r="AC132" s="31">
        <f t="shared" ref="AC132:AQ132" ca="1" si="448">IF(M132="x",M$1000*1,"")*BY132</f>
        <v>1.2</v>
      </c>
      <c r="AD132" s="31">
        <f t="shared" ca="1" si="448"/>
        <v>1.1000000000000001</v>
      </c>
      <c r="AE132" s="31" t="e">
        <f t="shared" si="448"/>
        <v>#VALUE!</v>
      </c>
      <c r="AF132" s="31">
        <f t="shared" ca="1" si="448"/>
        <v>1.2</v>
      </c>
      <c r="AG132" s="31">
        <f t="shared" ca="1" si="448"/>
        <v>1</v>
      </c>
      <c r="AH132" s="31">
        <f t="shared" ca="1" si="448"/>
        <v>1</v>
      </c>
      <c r="AI132" s="31" t="e">
        <f t="shared" si="448"/>
        <v>#VALUE!</v>
      </c>
      <c r="AJ132" s="31" t="e">
        <f t="shared" si="448"/>
        <v>#VALUE!</v>
      </c>
      <c r="AK132" s="31" t="e">
        <f t="shared" si="448"/>
        <v>#VALUE!</v>
      </c>
      <c r="AL132" s="31" t="e">
        <f t="shared" si="448"/>
        <v>#VALUE!</v>
      </c>
      <c r="AM132" s="31" t="e">
        <f t="shared" si="448"/>
        <v>#VALUE!</v>
      </c>
      <c r="AN132" s="31" t="e">
        <f t="shared" si="448"/>
        <v>#VALUE!</v>
      </c>
      <c r="AO132" s="31" t="e">
        <f t="shared" si="448"/>
        <v>#VALUE!</v>
      </c>
      <c r="AP132" s="31">
        <f t="shared" si="448"/>
        <v>0</v>
      </c>
      <c r="AQ132" s="31">
        <f t="shared" si="448"/>
        <v>0</v>
      </c>
      <c r="AR132" s="23" t="e">
        <f t="shared" ca="1" si="6"/>
        <v>#VALUE!</v>
      </c>
      <c r="AS132" s="65" t="str">
        <f t="shared" ca="1" si="7"/>
        <v/>
      </c>
      <c r="AT132" s="35">
        <f ca="1">IFERROR(__xludf.DUMMYFUNCTION("""COMPUTED_VALUE"""),9.33333333333333)</f>
        <v>9.3333333333333304</v>
      </c>
      <c r="AU132" s="35">
        <f ca="1">IFERROR(__xludf.DUMMYFUNCTION("""COMPUTED_VALUE"""),10)</f>
        <v>10</v>
      </c>
      <c r="AV132" s="35" t="str">
        <f ca="1">IFERROR(__xludf.DUMMYFUNCTION("""COMPUTED_VALUE"""),"")</f>
        <v/>
      </c>
      <c r="AW132" s="35">
        <f ca="1">IFERROR(__xludf.DUMMYFUNCTION("""COMPUTED_VALUE"""),10)</f>
        <v>10</v>
      </c>
      <c r="AX132" s="35">
        <f ca="1">IFERROR(__xludf.DUMMYFUNCTION("""COMPUTED_VALUE"""),9.5)</f>
        <v>9.5</v>
      </c>
      <c r="AY132" s="35">
        <f ca="1">IFERROR(__xludf.DUMMYFUNCTION("""COMPUTED_VALUE"""),10)</f>
        <v>10</v>
      </c>
      <c r="AZ132" s="35" t="str">
        <f ca="1">IFERROR(__xludf.DUMMYFUNCTION("""COMPUTED_VALUE"""),"")</f>
        <v/>
      </c>
      <c r="BA132" s="35" t="str">
        <f ca="1">IFERROR(__xludf.DUMMYFUNCTION("""COMPUTED_VALUE"""),"")</f>
        <v/>
      </c>
      <c r="BB132" s="35" t="str">
        <f ca="1">IFERROR(__xludf.DUMMYFUNCTION("""COMPUTED_VALUE"""),"")</f>
        <v/>
      </c>
      <c r="BC132" s="35" t="str">
        <f ca="1">IFERROR(__xludf.DUMMYFUNCTION("""COMPUTED_VALUE"""),"")</f>
        <v/>
      </c>
      <c r="BD132" s="35" t="str">
        <f ca="1">IFERROR(__xludf.DUMMYFUNCTION("""COMPUTED_VALUE"""),"")</f>
        <v/>
      </c>
      <c r="BE132" s="35"/>
      <c r="BF132" s="43" t="str">
        <f ca="1">IFERROR(__xludf.DUMMYFUNCTION("""COMPUTED_VALUE"""),"")</f>
        <v/>
      </c>
      <c r="BG132" s="35">
        <f ca="1">IFERROR(__xludf.DUMMYFUNCTION("""COMPUTED_VALUE"""),10)</f>
        <v>10</v>
      </c>
      <c r="BH132" s="35">
        <f ca="1">IFERROR(__xludf.DUMMYFUNCTION("""COMPUTED_VALUE"""),10)</f>
        <v>10</v>
      </c>
      <c r="BI132" s="53" t="e">
        <f t="shared" ca="1" si="143"/>
        <v>#VALUE!</v>
      </c>
      <c r="BJ132" s="50" t="e">
        <f t="shared" ref="BJ132:BW132" ca="1" si="449">IF(AD132=0,"",AD132*$AS132*(AU132/10))</f>
        <v>#VALUE!</v>
      </c>
      <c r="BK132" s="50" t="e">
        <f t="shared" si="449"/>
        <v>#VALUE!</v>
      </c>
      <c r="BL132" s="50" t="e">
        <f t="shared" ca="1" si="449"/>
        <v>#VALUE!</v>
      </c>
      <c r="BM132" s="50" t="e">
        <f t="shared" ca="1" si="449"/>
        <v>#VALUE!</v>
      </c>
      <c r="BN132" s="50" t="e">
        <f t="shared" ca="1" si="449"/>
        <v>#VALUE!</v>
      </c>
      <c r="BO132" s="50" t="e">
        <f t="shared" si="449"/>
        <v>#VALUE!</v>
      </c>
      <c r="BP132" s="50" t="e">
        <f t="shared" si="449"/>
        <v>#VALUE!</v>
      </c>
      <c r="BQ132" s="37" t="e">
        <f t="shared" si="449"/>
        <v>#VALUE!</v>
      </c>
      <c r="BR132" s="37" t="e">
        <f t="shared" si="449"/>
        <v>#VALUE!</v>
      </c>
      <c r="BS132" s="37" t="e">
        <f t="shared" si="449"/>
        <v>#VALUE!</v>
      </c>
      <c r="BT132" s="37" t="e">
        <f t="shared" si="449"/>
        <v>#VALUE!</v>
      </c>
      <c r="BU132" s="37" t="e">
        <f t="shared" si="449"/>
        <v>#VALUE!</v>
      </c>
      <c r="BV132" s="37" t="str">
        <f t="shared" si="449"/>
        <v/>
      </c>
      <c r="BW132" s="37" t="str">
        <f t="shared" si="449"/>
        <v/>
      </c>
      <c r="BX132" s="38" t="e">
        <f t="shared" ca="1" si="9"/>
        <v>#VALUE!</v>
      </c>
      <c r="BY132" s="40" t="str">
        <f t="shared" ca="1" si="359"/>
        <v>1</v>
      </c>
      <c r="BZ132" s="40" t="str">
        <f t="shared" ref="BZ132:CH132" ca="1" si="450">IF(N132="x","1","")</f>
        <v>1</v>
      </c>
      <c r="CA132" s="40" t="str">
        <f t="shared" si="450"/>
        <v/>
      </c>
      <c r="CB132" s="40" t="str">
        <f t="shared" ca="1" si="450"/>
        <v>1</v>
      </c>
      <c r="CC132" s="40" t="str">
        <f t="shared" ca="1" si="450"/>
        <v>1</v>
      </c>
      <c r="CD132" s="40" t="str">
        <f t="shared" ca="1" si="450"/>
        <v>1</v>
      </c>
      <c r="CE132" s="40" t="str">
        <f t="shared" si="450"/>
        <v/>
      </c>
      <c r="CF132" s="40" t="str">
        <f t="shared" si="450"/>
        <v/>
      </c>
      <c r="CG132" s="40" t="str">
        <f t="shared" si="450"/>
        <v/>
      </c>
      <c r="CH132" s="40" t="str">
        <f t="shared" si="450"/>
        <v/>
      </c>
      <c r="CI132" s="40"/>
      <c r="CJ132" s="40"/>
      <c r="CK132" s="40"/>
      <c r="CL132" s="40"/>
      <c r="CM132" s="40"/>
    </row>
    <row r="133" spans="1:91" ht="17.25" customHeight="1" x14ac:dyDescent="0.2">
      <c r="A133" s="69" t="str">
        <f ca="1">IFERROR(__xludf.DUMMYFUNCTION("""COMPUTED_VALUE"""),"P935")</f>
        <v>P935</v>
      </c>
      <c r="B133" s="70" t="str">
        <f ca="1">IFERROR(__xludf.DUMMYFUNCTION("""COMPUTED_VALUE"""),"Bernardo (Márcia Giovani)")</f>
        <v>Bernardo (Márcia Giovani)</v>
      </c>
      <c r="C133" s="70" t="s">
        <v>91</v>
      </c>
      <c r="D133" s="71">
        <f ca="1">IFERROR(__xludf.DUMMYFUNCTION("""COMPUTED_VALUE"""),45954)</f>
        <v>45954</v>
      </c>
      <c r="E133" s="70" t="str">
        <f t="shared" ca="1" si="425"/>
        <v>outubro</v>
      </c>
      <c r="F133" s="72">
        <f ca="1">IFERROR(__xludf.DUMMYFUNCTION("""COMPUTED_VALUE"""),21)</f>
        <v>21</v>
      </c>
      <c r="G133" s="70">
        <f ca="1">IFERROR(__xludf.DUMMYFUNCTION("""COMPUTED_VALUE"""),600)</f>
        <v>600</v>
      </c>
      <c r="H133" s="73">
        <f t="shared" ca="1" si="100"/>
        <v>12.6</v>
      </c>
      <c r="I133" s="74">
        <f t="shared" ca="1" si="101"/>
        <v>500</v>
      </c>
      <c r="J133" s="75">
        <f ca="1">IFERROR(__xludf.DUMMYFUNCTION("""COMPUTED_VALUE"""),36.6666666666666)</f>
        <v>36.6666666666666</v>
      </c>
      <c r="K133" s="76" t="b">
        <v>0</v>
      </c>
      <c r="L133" s="77">
        <f t="shared" ca="1" si="3"/>
        <v>183.333333333333</v>
      </c>
      <c r="M133" s="78"/>
      <c r="N133" s="78"/>
      <c r="O133" s="78"/>
      <c r="P133" s="79" t="str">
        <f ca="1">IFERROR(__xludf.DUMMYFUNCTION("""COMPUTED_VALUE"""),"x")</f>
        <v>x</v>
      </c>
      <c r="Q133" s="78" t="str">
        <f ca="1">IFERROR(__xludf.DUMMYFUNCTION("""COMPUTED_VALUE"""),"x")</f>
        <v>x</v>
      </c>
      <c r="R133" s="78" t="str">
        <f ca="1">IFERROR(__xludf.DUMMYFUNCTION("""COMPUTED_VALUE"""),"x")</f>
        <v>x</v>
      </c>
      <c r="S133" s="78" t="str">
        <f ca="1">IFERROR(__xludf.DUMMYFUNCTION("""COMPUTED_VALUE"""),"x")</f>
        <v>x</v>
      </c>
      <c r="T133" s="78"/>
      <c r="U133" s="78"/>
      <c r="V133" s="78"/>
      <c r="W133" s="70"/>
      <c r="X133" s="80" t="str">
        <f ca="1">IFERROR(__xludf.DUMMYFUNCTION("""COMPUTED_VALUE"""),"x")</f>
        <v>x</v>
      </c>
      <c r="Y133" s="80"/>
      <c r="Z133" s="70" t="s">
        <v>91</v>
      </c>
      <c r="AA133" s="70" t="s">
        <v>91</v>
      </c>
      <c r="AB133" s="80">
        <f t="shared" ca="1" si="4"/>
        <v>5</v>
      </c>
      <c r="AC133" s="81" t="e">
        <f t="shared" ref="AC133:AQ133" si="451">IF(M133="x",M$999*1,"")*BY133</f>
        <v>#VALUE!</v>
      </c>
      <c r="AD133" s="81" t="e">
        <f t="shared" si="451"/>
        <v>#VALUE!</v>
      </c>
      <c r="AE133" s="81" t="e">
        <f t="shared" si="451"/>
        <v>#VALUE!</v>
      </c>
      <c r="AF133" s="81">
        <f t="shared" ca="1" si="451"/>
        <v>1</v>
      </c>
      <c r="AG133" s="81">
        <f t="shared" ca="1" si="451"/>
        <v>1</v>
      </c>
      <c r="AH133" s="81">
        <f t="shared" ca="1" si="451"/>
        <v>1.1000000000000001</v>
      </c>
      <c r="AI133" s="81">
        <f t="shared" ca="1" si="451"/>
        <v>1.2</v>
      </c>
      <c r="AJ133" s="81" t="e">
        <f t="shared" si="451"/>
        <v>#VALUE!</v>
      </c>
      <c r="AK133" s="81" t="e">
        <f t="shared" si="451"/>
        <v>#VALUE!</v>
      </c>
      <c r="AL133" s="81" t="e">
        <f t="shared" si="451"/>
        <v>#VALUE!</v>
      </c>
      <c r="AM133" s="81" t="e">
        <f t="shared" si="451"/>
        <v>#VALUE!</v>
      </c>
      <c r="AN133" s="81">
        <f t="shared" ca="1" si="451"/>
        <v>1.1000000000000001</v>
      </c>
      <c r="AO133" s="81" t="e">
        <f t="shared" si="451"/>
        <v>#VALUE!</v>
      </c>
      <c r="AP133" s="81">
        <f t="shared" si="451"/>
        <v>0</v>
      </c>
      <c r="AQ133" s="81">
        <f t="shared" si="451"/>
        <v>1</v>
      </c>
      <c r="AR133" s="82" t="e">
        <f t="shared" ref="AR133:AR169" si="452">SUM(AC133:AL133)</f>
        <v>#VALUE!</v>
      </c>
      <c r="AS133" s="83" t="str">
        <f t="shared" ca="1" si="7"/>
        <v/>
      </c>
      <c r="AT133" s="84" t="str">
        <f ca="1">IFERROR(__xludf.DUMMYFUNCTION("""COMPUTED_VALUE"""),"")</f>
        <v/>
      </c>
      <c r="AU133" s="84" t="str">
        <f ca="1">IFERROR(__xludf.DUMMYFUNCTION("""COMPUTED_VALUE"""),"")</f>
        <v/>
      </c>
      <c r="AV133" s="84" t="str">
        <f ca="1">IFERROR(__xludf.DUMMYFUNCTION("""COMPUTED_VALUE"""),"")</f>
        <v/>
      </c>
      <c r="AW133" s="84">
        <f ca="1">IFERROR(__xludf.DUMMYFUNCTION("""COMPUTED_VALUE"""),10)</f>
        <v>10</v>
      </c>
      <c r="AX133" s="84">
        <f ca="1">IFERROR(__xludf.DUMMYFUNCTION("""COMPUTED_VALUE"""),7.5)</f>
        <v>7.5</v>
      </c>
      <c r="AY133" s="84">
        <f ca="1">IFERROR(__xludf.DUMMYFUNCTION("""COMPUTED_VALUE"""),8.33333333333333)</f>
        <v>8.3333333333333304</v>
      </c>
      <c r="AZ133" s="84">
        <f ca="1">IFERROR(__xludf.DUMMYFUNCTION("""COMPUTED_VALUE"""),8.33333333333333)</f>
        <v>8.3333333333333304</v>
      </c>
      <c r="BA133" s="84" t="str">
        <f ca="1">IFERROR(__xludf.DUMMYFUNCTION("""COMPUTED_VALUE"""),"")</f>
        <v/>
      </c>
      <c r="BB133" s="35" t="str">
        <f ca="1">IFERROR(__xludf.DUMMYFUNCTION("""COMPUTED_VALUE"""),"")</f>
        <v/>
      </c>
      <c r="BC133" s="35" t="str">
        <f ca="1">IFERROR(__xludf.DUMMYFUNCTION("""COMPUTED_VALUE"""),"")</f>
        <v/>
      </c>
      <c r="BD133" s="35" t="str">
        <f ca="1">IFERROR(__xludf.DUMMYFUNCTION("""COMPUTED_VALUE"""),"")</f>
        <v/>
      </c>
      <c r="BE133" s="35">
        <f ca="1">IFERROR(__xludf.DUMMYFUNCTION("""COMPUTED_VALUE"""),7.5)</f>
        <v>7.5</v>
      </c>
      <c r="BF133" s="85" t="str">
        <f ca="1">IFERROR(__xludf.DUMMYFUNCTION("""COMPUTED_VALUE"""),"")</f>
        <v/>
      </c>
      <c r="BG133" s="35">
        <f ca="1">IFERROR(__xludf.DUMMYFUNCTION("""COMPUTED_VALUE"""),8.75)</f>
        <v>8.75</v>
      </c>
      <c r="BH133" s="35">
        <f ca="1">IFERROR(__xludf.DUMMYFUNCTION("""COMPUTED_VALUE"""),7.25)</f>
        <v>7.25</v>
      </c>
      <c r="BI133" s="86" t="e">
        <f t="shared" si="143"/>
        <v>#VALUE!</v>
      </c>
      <c r="BJ133" s="74" t="e">
        <f t="shared" ref="BJ133:BW133" si="453">IF(AD133=0,"",AD133*$AS133*(AU133/10))</f>
        <v>#VALUE!</v>
      </c>
      <c r="BK133" s="74" t="e">
        <f t="shared" si="453"/>
        <v>#VALUE!</v>
      </c>
      <c r="BL133" s="74" t="e">
        <f t="shared" ca="1" si="453"/>
        <v>#VALUE!</v>
      </c>
      <c r="BM133" s="74" t="e">
        <f t="shared" ca="1" si="453"/>
        <v>#VALUE!</v>
      </c>
      <c r="BN133" s="74" t="e">
        <f t="shared" ca="1" si="453"/>
        <v>#VALUE!</v>
      </c>
      <c r="BO133" s="74" t="e">
        <f t="shared" ca="1" si="453"/>
        <v>#VALUE!</v>
      </c>
      <c r="BP133" s="74" t="e">
        <f t="shared" si="453"/>
        <v>#VALUE!</v>
      </c>
      <c r="BQ133" s="37" t="e">
        <f t="shared" si="453"/>
        <v>#VALUE!</v>
      </c>
      <c r="BR133" s="37" t="e">
        <f t="shared" si="453"/>
        <v>#VALUE!</v>
      </c>
      <c r="BS133" s="37" t="e">
        <f t="shared" si="453"/>
        <v>#VALUE!</v>
      </c>
      <c r="BT133" s="37" t="e">
        <f t="shared" ca="1" si="453"/>
        <v>#VALUE!</v>
      </c>
      <c r="BU133" s="37" t="e">
        <f t="shared" si="453"/>
        <v>#VALUE!</v>
      </c>
      <c r="BV133" s="37" t="str">
        <f t="shared" si="453"/>
        <v/>
      </c>
      <c r="BW133" s="37" t="e">
        <f t="shared" ca="1" si="453"/>
        <v>#VALUE!</v>
      </c>
      <c r="BX133" s="38" t="e">
        <f t="shared" si="9"/>
        <v>#VALUE!</v>
      </c>
      <c r="BY133" s="87" t="str">
        <f t="shared" si="359"/>
        <v/>
      </c>
      <c r="BZ133" s="87" t="str">
        <f t="shared" ref="BZ133:BZ134" si="454">IF(N133="x","1","")</f>
        <v/>
      </c>
      <c r="CA133" s="87">
        <v>0.75</v>
      </c>
      <c r="CB133" s="40" t="str">
        <f t="shared" ref="CB133:CE133" ca="1" si="455">IF(P133="x","1","")</f>
        <v>1</v>
      </c>
      <c r="CC133" s="87" t="str">
        <f t="shared" ca="1" si="455"/>
        <v>1</v>
      </c>
      <c r="CD133" s="87" t="str">
        <f t="shared" ca="1" si="455"/>
        <v>1</v>
      </c>
      <c r="CE133" s="87" t="str">
        <f t="shared" ca="1" si="455"/>
        <v>1</v>
      </c>
      <c r="CF133" s="87">
        <v>0.5</v>
      </c>
      <c r="CG133" s="87">
        <v>0.25</v>
      </c>
      <c r="CH133" s="40">
        <v>0.25</v>
      </c>
      <c r="CI133" s="40" t="str">
        <f t="shared" ref="CI133:CM133" si="456">IF(W133="x","1","")</f>
        <v/>
      </c>
      <c r="CJ133" s="40" t="str">
        <f t="shared" ca="1" si="456"/>
        <v>1</v>
      </c>
      <c r="CK133" s="40" t="str">
        <f t="shared" si="456"/>
        <v/>
      </c>
      <c r="CL133" s="40" t="str">
        <f t="shared" si="456"/>
        <v>1</v>
      </c>
      <c r="CM133" s="40" t="str">
        <f t="shared" si="456"/>
        <v>1</v>
      </c>
    </row>
    <row r="134" spans="1:91" ht="17.25" customHeight="1" x14ac:dyDescent="0.2">
      <c r="A134" s="66" t="str">
        <f ca="1">IFERROR(__xludf.DUMMYFUNCTION("""COMPUTED_VALUE"""),"P943")</f>
        <v>P943</v>
      </c>
      <c r="B134" s="23" t="str">
        <f ca="1">IFERROR(__xludf.DUMMYFUNCTION("""COMPUTED_VALUE"""),"Carla Aparecida")</f>
        <v>Carla Aparecida</v>
      </c>
      <c r="C134" s="23" t="s">
        <v>91</v>
      </c>
      <c r="D134" s="24">
        <f ca="1">IFERROR(__xludf.DUMMYFUNCTION("""COMPUTED_VALUE"""),45950)</f>
        <v>45950</v>
      </c>
      <c r="E134" s="23" t="str">
        <f t="shared" ca="1" si="425"/>
        <v>outubro</v>
      </c>
      <c r="F134" s="63">
        <f ca="1">IFERROR(__xludf.DUMMYFUNCTION("""COMPUTED_VALUE"""),15)</f>
        <v>15</v>
      </c>
      <c r="G134" s="23">
        <f ca="1">IFERROR(__xludf.DUMMYFUNCTION("""COMPUTED_VALUE"""),600)</f>
        <v>600</v>
      </c>
      <c r="H134" s="47">
        <f t="shared" ca="1" si="100"/>
        <v>9</v>
      </c>
      <c r="I134" s="50">
        <f t="shared" ca="1" si="101"/>
        <v>300</v>
      </c>
      <c r="J134" s="64">
        <f ca="1">IFERROR(__xludf.DUMMYFUNCTION("""COMPUTED_VALUE"""),86.5079365079365)</f>
        <v>86.507936507936506</v>
      </c>
      <c r="K134" s="27" t="b">
        <v>0</v>
      </c>
      <c r="L134" s="28">
        <f t="shared" ca="1" si="3"/>
        <v>259.52380952380952</v>
      </c>
      <c r="M134" s="59"/>
      <c r="N134" s="59"/>
      <c r="O134" s="59"/>
      <c r="P134" s="68" t="str">
        <f ca="1">IFERROR(__xludf.DUMMYFUNCTION("""COMPUTED_VALUE"""),"x")</f>
        <v>x</v>
      </c>
      <c r="Q134" s="59" t="str">
        <f ca="1">IFERROR(__xludf.DUMMYFUNCTION("""COMPUTED_VALUE"""),"x")</f>
        <v>x</v>
      </c>
      <c r="R134" s="59" t="str">
        <f ca="1">IFERROR(__xludf.DUMMYFUNCTION("""COMPUTED_VALUE"""),"x")</f>
        <v>x</v>
      </c>
      <c r="S134" s="59" t="str">
        <f ca="1">IFERROR(__xludf.DUMMYFUNCTION("""COMPUTED_VALUE"""),"x")</f>
        <v>x</v>
      </c>
      <c r="T134" s="59"/>
      <c r="U134" s="59"/>
      <c r="V134" s="59"/>
      <c r="W134" s="23"/>
      <c r="X134" s="30" t="str">
        <f ca="1">IFERROR(__xludf.DUMMYFUNCTION("""COMPUTED_VALUE"""),"x")</f>
        <v>x</v>
      </c>
      <c r="Y134" s="30"/>
      <c r="Z134" s="23" t="s">
        <v>91</v>
      </c>
      <c r="AA134" s="23" t="s">
        <v>91</v>
      </c>
      <c r="AB134" s="30">
        <f t="shared" ca="1" si="4"/>
        <v>5</v>
      </c>
      <c r="AC134" s="81" t="e">
        <f t="shared" ref="AC134:AQ134" si="457">IF(M134="x",M$999*1,"")*BY134</f>
        <v>#VALUE!</v>
      </c>
      <c r="AD134" s="81" t="e">
        <f t="shared" si="457"/>
        <v>#VALUE!</v>
      </c>
      <c r="AE134" s="81" t="e">
        <f t="shared" si="457"/>
        <v>#VALUE!</v>
      </c>
      <c r="AF134" s="81">
        <f t="shared" ca="1" si="457"/>
        <v>1</v>
      </c>
      <c r="AG134" s="81">
        <f t="shared" ca="1" si="457"/>
        <v>1</v>
      </c>
      <c r="AH134" s="81">
        <f t="shared" ca="1" si="457"/>
        <v>1.1000000000000001</v>
      </c>
      <c r="AI134" s="81">
        <f t="shared" ca="1" si="457"/>
        <v>0.6</v>
      </c>
      <c r="AJ134" s="81" t="e">
        <f t="shared" si="457"/>
        <v>#VALUE!</v>
      </c>
      <c r="AK134" s="81" t="e">
        <f t="shared" si="457"/>
        <v>#VALUE!</v>
      </c>
      <c r="AL134" s="81" t="e">
        <f t="shared" si="457"/>
        <v>#VALUE!</v>
      </c>
      <c r="AM134" s="81" t="e">
        <f t="shared" si="457"/>
        <v>#VALUE!</v>
      </c>
      <c r="AN134" s="81">
        <f t="shared" ca="1" si="457"/>
        <v>1.1000000000000001</v>
      </c>
      <c r="AO134" s="81" t="e">
        <f t="shared" si="457"/>
        <v>#VALUE!</v>
      </c>
      <c r="AP134" s="81">
        <f t="shared" si="457"/>
        <v>0</v>
      </c>
      <c r="AQ134" s="81">
        <f t="shared" si="457"/>
        <v>1</v>
      </c>
      <c r="AR134" s="82" t="e">
        <f t="shared" si="452"/>
        <v>#VALUE!</v>
      </c>
      <c r="AS134" s="65" t="str">
        <f t="shared" ca="1" si="7"/>
        <v/>
      </c>
      <c r="AT134" s="35" t="str">
        <f ca="1">IFERROR(__xludf.DUMMYFUNCTION("""COMPUTED_VALUE"""),"")</f>
        <v/>
      </c>
      <c r="AU134" s="35" t="str">
        <f ca="1">IFERROR(__xludf.DUMMYFUNCTION("""COMPUTED_VALUE"""),"")</f>
        <v/>
      </c>
      <c r="AV134" s="35" t="str">
        <f ca="1">IFERROR(__xludf.DUMMYFUNCTION("""COMPUTED_VALUE"""),"")</f>
        <v/>
      </c>
      <c r="AW134" s="35">
        <f ca="1">IFERROR(__xludf.DUMMYFUNCTION("""COMPUTED_VALUE"""),10)</f>
        <v>10</v>
      </c>
      <c r="AX134" s="35">
        <f ca="1">IFERROR(__xludf.DUMMYFUNCTION("""COMPUTED_VALUE"""),6.5)</f>
        <v>6.5</v>
      </c>
      <c r="AY134" s="35">
        <f ca="1">IFERROR(__xludf.DUMMYFUNCTION("""COMPUTED_VALUE"""),10)</f>
        <v>10</v>
      </c>
      <c r="AZ134" s="35">
        <f ca="1">IFERROR(__xludf.DUMMYFUNCTION("""COMPUTED_VALUE"""),10)</f>
        <v>10</v>
      </c>
      <c r="BA134" s="35" t="str">
        <f ca="1">IFERROR(__xludf.DUMMYFUNCTION("""COMPUTED_VALUE"""),"")</f>
        <v/>
      </c>
      <c r="BB134" s="35" t="str">
        <f ca="1">IFERROR(__xludf.DUMMYFUNCTION("""COMPUTED_VALUE"""),"")</f>
        <v/>
      </c>
      <c r="BC134" s="35" t="str">
        <f ca="1">IFERROR(__xludf.DUMMYFUNCTION("""COMPUTED_VALUE"""),"")</f>
        <v/>
      </c>
      <c r="BD134" s="35" t="str">
        <f ca="1">IFERROR(__xludf.DUMMYFUNCTION("""COMPUTED_VALUE"""),"")</f>
        <v/>
      </c>
      <c r="BE134" s="35">
        <f ca="1">IFERROR(__xludf.DUMMYFUNCTION("""COMPUTED_VALUE"""),10)</f>
        <v>10</v>
      </c>
      <c r="BF134" s="43" t="str">
        <f ca="1">IFERROR(__xludf.DUMMYFUNCTION("""COMPUTED_VALUE"""),"")</f>
        <v/>
      </c>
      <c r="BG134" s="35">
        <f ca="1">IFERROR(__xludf.DUMMYFUNCTION("""COMPUTED_VALUE"""),10)</f>
        <v>10</v>
      </c>
      <c r="BH134" s="35">
        <f ca="1">IFERROR(__xludf.DUMMYFUNCTION("""COMPUTED_VALUE"""),10)</f>
        <v>10</v>
      </c>
      <c r="BI134" s="53" t="e">
        <f t="shared" si="143"/>
        <v>#VALUE!</v>
      </c>
      <c r="BJ134" s="50" t="e">
        <f t="shared" ref="BJ134:BW134" si="458">IF(AD134=0,"",AD134*$AS134*(AU134/10))</f>
        <v>#VALUE!</v>
      </c>
      <c r="BK134" s="50" t="e">
        <f t="shared" si="458"/>
        <v>#VALUE!</v>
      </c>
      <c r="BL134" s="50" t="e">
        <f t="shared" ca="1" si="458"/>
        <v>#VALUE!</v>
      </c>
      <c r="BM134" s="50" t="e">
        <f t="shared" ca="1" si="458"/>
        <v>#VALUE!</v>
      </c>
      <c r="BN134" s="50" t="e">
        <f t="shared" ca="1" si="458"/>
        <v>#VALUE!</v>
      </c>
      <c r="BO134" s="50" t="e">
        <f t="shared" ca="1" si="458"/>
        <v>#VALUE!</v>
      </c>
      <c r="BP134" s="50" t="e">
        <f t="shared" si="458"/>
        <v>#VALUE!</v>
      </c>
      <c r="BQ134" s="37" t="e">
        <f t="shared" si="458"/>
        <v>#VALUE!</v>
      </c>
      <c r="BR134" s="37" t="e">
        <f t="shared" si="458"/>
        <v>#VALUE!</v>
      </c>
      <c r="BS134" s="37" t="e">
        <f t="shared" si="458"/>
        <v>#VALUE!</v>
      </c>
      <c r="BT134" s="37" t="e">
        <f t="shared" ca="1" si="458"/>
        <v>#VALUE!</v>
      </c>
      <c r="BU134" s="37" t="e">
        <f t="shared" si="458"/>
        <v>#VALUE!</v>
      </c>
      <c r="BV134" s="37" t="str">
        <f t="shared" si="458"/>
        <v/>
      </c>
      <c r="BW134" s="37" t="e">
        <f t="shared" ca="1" si="458"/>
        <v>#VALUE!</v>
      </c>
      <c r="BX134" s="38" t="e">
        <f t="shared" si="9"/>
        <v>#VALUE!</v>
      </c>
      <c r="BY134" s="40" t="str">
        <f t="shared" si="359"/>
        <v/>
      </c>
      <c r="BZ134" s="40" t="str">
        <f t="shared" si="454"/>
        <v/>
      </c>
      <c r="CA134" s="40">
        <v>0.5</v>
      </c>
      <c r="CB134" s="40" t="str">
        <f t="shared" ref="CB134:CD134" ca="1" si="459">IF(P134="x","1","")</f>
        <v>1</v>
      </c>
      <c r="CC134" s="40" t="str">
        <f t="shared" ca="1" si="459"/>
        <v>1</v>
      </c>
      <c r="CD134" s="40" t="str">
        <f t="shared" ca="1" si="459"/>
        <v>1</v>
      </c>
      <c r="CE134" s="40">
        <v>0.5</v>
      </c>
      <c r="CF134" s="40" t="str">
        <f t="shared" ref="CF134:CM134" si="460">IF(T134="x","1","")</f>
        <v/>
      </c>
      <c r="CG134" s="40" t="str">
        <f t="shared" si="460"/>
        <v/>
      </c>
      <c r="CH134" s="40" t="str">
        <f t="shared" si="460"/>
        <v/>
      </c>
      <c r="CI134" s="40" t="str">
        <f t="shared" si="460"/>
        <v/>
      </c>
      <c r="CJ134" s="40" t="str">
        <f t="shared" ca="1" si="460"/>
        <v>1</v>
      </c>
      <c r="CK134" s="40" t="str">
        <f t="shared" si="460"/>
        <v/>
      </c>
      <c r="CL134" s="40" t="str">
        <f t="shared" si="460"/>
        <v>1</v>
      </c>
      <c r="CM134" s="40" t="str">
        <f t="shared" si="460"/>
        <v>1</v>
      </c>
    </row>
    <row r="135" spans="1:91" ht="17.25" customHeight="1" x14ac:dyDescent="0.2">
      <c r="A135" s="66" t="str">
        <f ca="1">IFERROR(__xludf.DUMMYFUNCTION("""COMPUTED_VALUE"""),"P973")</f>
        <v>P973</v>
      </c>
      <c r="B135" s="23" t="str">
        <f ca="1">IFERROR(__xludf.DUMMYFUNCTION("""COMPUTED_VALUE"""),"Câmara Municipal de Reduto")</f>
        <v>Câmara Municipal de Reduto</v>
      </c>
      <c r="C135" s="23" t="s">
        <v>91</v>
      </c>
      <c r="D135" s="24">
        <f ca="1">IFERROR(__xludf.DUMMYFUNCTION("""COMPUTED_VALUE"""),45954)</f>
        <v>45954</v>
      </c>
      <c r="E135" s="23" t="str">
        <f t="shared" ca="1" si="425"/>
        <v>outubro</v>
      </c>
      <c r="F135" s="63">
        <f ca="1">IFERROR(__xludf.DUMMYFUNCTION("""COMPUTED_VALUE"""),13)</f>
        <v>13</v>
      </c>
      <c r="G135" s="23">
        <f ca="1">IFERROR(__xludf.DUMMYFUNCTION("""COMPUTED_VALUE"""),540)</f>
        <v>540</v>
      </c>
      <c r="H135" s="47">
        <f t="shared" ca="1" si="100"/>
        <v>7.02</v>
      </c>
      <c r="I135" s="50">
        <f t="shared" ca="1" si="101"/>
        <v>300</v>
      </c>
      <c r="J135" s="64">
        <f ca="1">IFERROR(__xludf.DUMMYFUNCTION("""COMPUTED_VALUE"""),47.037037037037)</f>
        <v>47.037037037037003</v>
      </c>
      <c r="K135" s="27" t="b">
        <v>0</v>
      </c>
      <c r="L135" s="28">
        <f t="shared" ca="1" si="3"/>
        <v>141.11111111111103</v>
      </c>
      <c r="M135" s="59" t="str">
        <f ca="1">IFERROR(__xludf.DUMMYFUNCTION("""COMPUTED_VALUE"""),"x")</f>
        <v>x</v>
      </c>
      <c r="N135" s="59" t="str">
        <f ca="1">IFERROR(__xludf.DUMMYFUNCTION("""COMPUTED_VALUE"""),"x")</f>
        <v>x</v>
      </c>
      <c r="O135" s="59" t="str">
        <f ca="1">IFERROR(__xludf.DUMMYFUNCTION("""COMPUTED_VALUE"""),"x")</f>
        <v>x</v>
      </c>
      <c r="P135" s="68" t="str">
        <f ca="1">IFERROR(__xludf.DUMMYFUNCTION("""COMPUTED_VALUE"""),"x")</f>
        <v>x</v>
      </c>
      <c r="Q135" s="59" t="str">
        <f ca="1">IFERROR(__xludf.DUMMYFUNCTION("""COMPUTED_VALUE"""),"x")</f>
        <v>x</v>
      </c>
      <c r="R135" s="59"/>
      <c r="S135" s="59"/>
      <c r="T135" s="59" t="str">
        <f ca="1">IFERROR(__xludf.DUMMYFUNCTION("""COMPUTED_VALUE"""),"x")</f>
        <v>x</v>
      </c>
      <c r="U135" s="59"/>
      <c r="V135" s="59"/>
      <c r="W135" s="23"/>
      <c r="X135" s="30"/>
      <c r="Y135" s="30"/>
      <c r="Z135" s="23" t="s">
        <v>91</v>
      </c>
      <c r="AA135" s="23" t="s">
        <v>91</v>
      </c>
      <c r="AB135" s="30">
        <f t="shared" ca="1" si="4"/>
        <v>6</v>
      </c>
      <c r="AC135" s="81">
        <f t="shared" ref="AC135:AQ135" ca="1" si="461">IF(M135="x",M$999*1,"")*BY135</f>
        <v>1.08</v>
      </c>
      <c r="AD135" s="81">
        <f t="shared" ca="1" si="461"/>
        <v>0.9900000000000001</v>
      </c>
      <c r="AE135" s="81">
        <f t="shared" ca="1" si="461"/>
        <v>1</v>
      </c>
      <c r="AF135" s="81">
        <f t="shared" ca="1" si="461"/>
        <v>1</v>
      </c>
      <c r="AG135" s="81">
        <f t="shared" ca="1" si="461"/>
        <v>0.9</v>
      </c>
      <c r="AH135" s="81" t="e">
        <f t="shared" si="461"/>
        <v>#VALUE!</v>
      </c>
      <c r="AI135" s="81" t="e">
        <f t="shared" si="461"/>
        <v>#VALUE!</v>
      </c>
      <c r="AJ135" s="81">
        <f t="shared" ca="1" si="461"/>
        <v>1</v>
      </c>
      <c r="AK135" s="81" t="e">
        <f t="shared" si="461"/>
        <v>#VALUE!</v>
      </c>
      <c r="AL135" s="81" t="e">
        <f t="shared" si="461"/>
        <v>#VALUE!</v>
      </c>
      <c r="AM135" s="81" t="e">
        <f t="shared" si="461"/>
        <v>#VALUE!</v>
      </c>
      <c r="AN135" s="81" t="e">
        <f t="shared" si="461"/>
        <v>#VALUE!</v>
      </c>
      <c r="AO135" s="81" t="e">
        <f t="shared" si="461"/>
        <v>#VALUE!</v>
      </c>
      <c r="AP135" s="81">
        <f t="shared" si="461"/>
        <v>0</v>
      </c>
      <c r="AQ135" s="81">
        <f t="shared" si="461"/>
        <v>1</v>
      </c>
      <c r="AR135" s="82" t="e">
        <f t="shared" ca="1" si="452"/>
        <v>#VALUE!</v>
      </c>
      <c r="AS135" s="65" t="str">
        <f t="shared" ca="1" si="7"/>
        <v/>
      </c>
      <c r="AT135" s="35">
        <f ca="1">IFERROR(__xludf.DUMMYFUNCTION("""COMPUTED_VALUE"""),9.5)</f>
        <v>9.5</v>
      </c>
      <c r="AU135" s="35">
        <f ca="1">IFERROR(__xludf.DUMMYFUNCTION("""COMPUTED_VALUE"""),10)</f>
        <v>10</v>
      </c>
      <c r="AV135" s="35">
        <f ca="1">IFERROR(__xludf.DUMMYFUNCTION("""COMPUTED_VALUE"""),9.6)</f>
        <v>9.6</v>
      </c>
      <c r="AW135" s="35">
        <f ca="1">IFERROR(__xludf.DUMMYFUNCTION("""COMPUTED_VALUE"""),9.4)</f>
        <v>9.4</v>
      </c>
      <c r="AX135" s="35">
        <f ca="1">IFERROR(__xludf.DUMMYFUNCTION("""COMPUTED_VALUE"""),10)</f>
        <v>10</v>
      </c>
      <c r="AY135" s="35">
        <f ca="1">IFERROR(__xludf.DUMMYFUNCTION("""COMPUTED_VALUE"""),7)</f>
        <v>7</v>
      </c>
      <c r="AZ135" s="35" t="str">
        <f ca="1">IFERROR(__xludf.DUMMYFUNCTION("""COMPUTED_VALUE"""),"")</f>
        <v/>
      </c>
      <c r="BA135" s="35">
        <f ca="1">IFERROR(__xludf.DUMMYFUNCTION("""COMPUTED_VALUE"""),9.6)</f>
        <v>9.6</v>
      </c>
      <c r="BB135" s="35" t="str">
        <f ca="1">IFERROR(__xludf.DUMMYFUNCTION("""COMPUTED_VALUE"""),"")</f>
        <v/>
      </c>
      <c r="BC135" s="35" t="str">
        <f ca="1">IFERROR(__xludf.DUMMYFUNCTION("""COMPUTED_VALUE"""),"")</f>
        <v/>
      </c>
      <c r="BD135" s="35" t="str">
        <f ca="1">IFERROR(__xludf.DUMMYFUNCTION("""COMPUTED_VALUE"""),"")</f>
        <v/>
      </c>
      <c r="BE135" s="35" t="str">
        <f ca="1">IFERROR(__xludf.DUMMYFUNCTION("""COMPUTED_VALUE"""),"")</f>
        <v/>
      </c>
      <c r="BF135" s="43" t="str">
        <f ca="1">IFERROR(__xludf.DUMMYFUNCTION("""COMPUTED_VALUE"""),"")</f>
        <v/>
      </c>
      <c r="BG135" s="35">
        <f ca="1">IFERROR(__xludf.DUMMYFUNCTION("""COMPUTED_VALUE"""),10)</f>
        <v>10</v>
      </c>
      <c r="BH135" s="35">
        <f ca="1">IFERROR(__xludf.DUMMYFUNCTION("""COMPUTED_VALUE"""),9.33333333333333)</f>
        <v>9.3333333333333304</v>
      </c>
      <c r="BI135" s="53" t="e">
        <f t="shared" ca="1" si="143"/>
        <v>#VALUE!</v>
      </c>
      <c r="BJ135" s="50" t="e">
        <f t="shared" ref="BJ135:BW135" ca="1" si="462">IF(AD135=0,"",AD135*$AS135*(AU135/10))</f>
        <v>#VALUE!</v>
      </c>
      <c r="BK135" s="50" t="e">
        <f t="shared" ca="1" si="462"/>
        <v>#VALUE!</v>
      </c>
      <c r="BL135" s="50" t="e">
        <f t="shared" ca="1" si="462"/>
        <v>#VALUE!</v>
      </c>
      <c r="BM135" s="50" t="e">
        <f t="shared" ca="1" si="462"/>
        <v>#VALUE!</v>
      </c>
      <c r="BN135" s="50" t="e">
        <f t="shared" si="462"/>
        <v>#VALUE!</v>
      </c>
      <c r="BO135" s="50" t="e">
        <f t="shared" si="462"/>
        <v>#VALUE!</v>
      </c>
      <c r="BP135" s="50" t="e">
        <f t="shared" ca="1" si="462"/>
        <v>#VALUE!</v>
      </c>
      <c r="BQ135" s="37" t="e">
        <f t="shared" si="462"/>
        <v>#VALUE!</v>
      </c>
      <c r="BR135" s="37" t="e">
        <f t="shared" si="462"/>
        <v>#VALUE!</v>
      </c>
      <c r="BS135" s="37" t="e">
        <f t="shared" si="462"/>
        <v>#VALUE!</v>
      </c>
      <c r="BT135" s="37" t="e">
        <f t="shared" si="462"/>
        <v>#VALUE!</v>
      </c>
      <c r="BU135" s="37" t="e">
        <f t="shared" si="462"/>
        <v>#VALUE!</v>
      </c>
      <c r="BV135" s="37" t="str">
        <f t="shared" si="462"/>
        <v/>
      </c>
      <c r="BW135" s="37" t="e">
        <f t="shared" ca="1" si="462"/>
        <v>#VALUE!</v>
      </c>
      <c r="BX135" s="38" t="e">
        <f t="shared" ca="1" si="9"/>
        <v>#VALUE!</v>
      </c>
      <c r="BY135" s="40">
        <v>0.9</v>
      </c>
      <c r="BZ135" s="40">
        <v>0.9</v>
      </c>
      <c r="CA135" s="40" t="str">
        <f t="shared" ref="CA135:CB135" ca="1" si="463">IF(O135="x","1","")</f>
        <v>1</v>
      </c>
      <c r="CB135" s="40" t="str">
        <f t="shared" ca="1" si="463"/>
        <v>1</v>
      </c>
      <c r="CC135" s="40">
        <v>0.9</v>
      </c>
      <c r="CD135" s="40">
        <v>1</v>
      </c>
      <c r="CE135" s="40" t="str">
        <f t="shared" ref="CE135:CM135" si="464">IF(S135="x","1","")</f>
        <v/>
      </c>
      <c r="CF135" s="40" t="str">
        <f t="shared" ca="1" si="464"/>
        <v>1</v>
      </c>
      <c r="CG135" s="40" t="str">
        <f t="shared" si="464"/>
        <v/>
      </c>
      <c r="CH135" s="40" t="str">
        <f t="shared" si="464"/>
        <v/>
      </c>
      <c r="CI135" s="40" t="str">
        <f t="shared" si="464"/>
        <v/>
      </c>
      <c r="CJ135" s="40" t="str">
        <f t="shared" si="464"/>
        <v/>
      </c>
      <c r="CK135" s="40" t="str">
        <f t="shared" si="464"/>
        <v/>
      </c>
      <c r="CL135" s="40" t="str">
        <f t="shared" si="464"/>
        <v>1</v>
      </c>
      <c r="CM135" s="40" t="str">
        <f t="shared" si="464"/>
        <v>1</v>
      </c>
    </row>
    <row r="136" spans="1:91" ht="17.25" customHeight="1" x14ac:dyDescent="0.2">
      <c r="A136" s="66" t="str">
        <f ca="1">IFERROR(__xludf.DUMMYFUNCTION("""COMPUTED_VALUE"""),"P947")</f>
        <v>P947</v>
      </c>
      <c r="B136" s="23" t="str">
        <f ca="1">IFERROR(__xludf.DUMMYFUNCTION("""COMPUTED_VALUE"""),"Welinton José Amaral")</f>
        <v>Welinton José Amaral</v>
      </c>
      <c r="C136" s="23" t="s">
        <v>91</v>
      </c>
      <c r="D136" s="24">
        <f ca="1">IFERROR(__xludf.DUMMYFUNCTION("""COMPUTED_VALUE"""),45946)</f>
        <v>45946</v>
      </c>
      <c r="E136" s="23" t="str">
        <f t="shared" ca="1" si="425"/>
        <v>outubro</v>
      </c>
      <c r="F136" s="63">
        <f ca="1">IFERROR(__xludf.DUMMYFUNCTION("""COMPUTED_VALUE"""),8)</f>
        <v>8</v>
      </c>
      <c r="G136" s="23">
        <f ca="1">IFERROR(__xludf.DUMMYFUNCTION("""COMPUTED_VALUE"""),540)</f>
        <v>540</v>
      </c>
      <c r="H136" s="47">
        <f t="shared" ca="1" si="100"/>
        <v>4.32</v>
      </c>
      <c r="I136" s="50">
        <f t="shared" ca="1" si="101"/>
        <v>200</v>
      </c>
      <c r="J136" s="64">
        <f ca="1">IFERROR(__xludf.DUMMYFUNCTION("""COMPUTED_VALUE"""),100)</f>
        <v>100</v>
      </c>
      <c r="K136" s="27" t="b">
        <v>0</v>
      </c>
      <c r="L136" s="28">
        <f t="shared" ca="1" si="3"/>
        <v>200</v>
      </c>
      <c r="M136" s="59" t="str">
        <f ca="1">IFERROR(__xludf.DUMMYFUNCTION("""COMPUTED_VALUE"""),"x")</f>
        <v>x</v>
      </c>
      <c r="N136" s="59" t="str">
        <f ca="1">IFERROR(__xludf.DUMMYFUNCTION("""COMPUTED_VALUE"""),"x")</f>
        <v>x</v>
      </c>
      <c r="O136" s="59" t="str">
        <f ca="1">IFERROR(__xludf.DUMMYFUNCTION("""COMPUTED_VALUE"""),"x")</f>
        <v>x</v>
      </c>
      <c r="P136" s="68" t="str">
        <f ca="1">IFERROR(__xludf.DUMMYFUNCTION("""COMPUTED_VALUE"""),"x")</f>
        <v>x</v>
      </c>
      <c r="Q136" s="59"/>
      <c r="R136" s="59"/>
      <c r="S136" s="59"/>
      <c r="T136" s="59" t="str">
        <f ca="1">IFERROR(__xludf.DUMMYFUNCTION("""COMPUTED_VALUE"""),"x")</f>
        <v>x</v>
      </c>
      <c r="U136" s="59"/>
      <c r="V136" s="59"/>
      <c r="W136" s="23"/>
      <c r="X136" s="30"/>
      <c r="Y136" s="30"/>
      <c r="Z136" s="23" t="s">
        <v>91</v>
      </c>
      <c r="AA136" s="23" t="s">
        <v>91</v>
      </c>
      <c r="AB136" s="30">
        <f t="shared" ca="1" si="4"/>
        <v>5</v>
      </c>
      <c r="AC136" s="81">
        <f t="shared" ref="AC136:AQ136" ca="1" si="465">IF(M136="x",M$999*1,"")*BY136</f>
        <v>1.2</v>
      </c>
      <c r="AD136" s="81">
        <f t="shared" ca="1" si="465"/>
        <v>1.1000000000000001</v>
      </c>
      <c r="AE136" s="81">
        <f t="shared" ca="1" si="465"/>
        <v>1</v>
      </c>
      <c r="AF136" s="81">
        <f t="shared" ca="1" si="465"/>
        <v>1</v>
      </c>
      <c r="AG136" s="81" t="e">
        <f t="shared" si="465"/>
        <v>#VALUE!</v>
      </c>
      <c r="AH136" s="81" t="e">
        <f t="shared" si="465"/>
        <v>#VALUE!</v>
      </c>
      <c r="AI136" s="81" t="e">
        <f t="shared" si="465"/>
        <v>#VALUE!</v>
      </c>
      <c r="AJ136" s="81">
        <f t="shared" ca="1" si="465"/>
        <v>1</v>
      </c>
      <c r="AK136" s="81" t="e">
        <f t="shared" si="465"/>
        <v>#VALUE!</v>
      </c>
      <c r="AL136" s="81" t="e">
        <f t="shared" si="465"/>
        <v>#VALUE!</v>
      </c>
      <c r="AM136" s="81" t="e">
        <f t="shared" si="465"/>
        <v>#VALUE!</v>
      </c>
      <c r="AN136" s="81" t="e">
        <f t="shared" si="465"/>
        <v>#VALUE!</v>
      </c>
      <c r="AO136" s="81" t="e">
        <f t="shared" si="465"/>
        <v>#VALUE!</v>
      </c>
      <c r="AP136" s="81">
        <f t="shared" si="465"/>
        <v>0</v>
      </c>
      <c r="AQ136" s="81">
        <f t="shared" si="465"/>
        <v>1</v>
      </c>
      <c r="AR136" s="82" t="e">
        <f t="shared" ca="1" si="452"/>
        <v>#VALUE!</v>
      </c>
      <c r="AS136" s="65" t="str">
        <f t="shared" ca="1" si="7"/>
        <v/>
      </c>
      <c r="AT136" s="35">
        <f ca="1">IFERROR(__xludf.DUMMYFUNCTION("""COMPUTED_VALUE"""),10)</f>
        <v>10</v>
      </c>
      <c r="AU136" s="35">
        <f ca="1">IFERROR(__xludf.DUMMYFUNCTION("""COMPUTED_VALUE"""),10)</f>
        <v>10</v>
      </c>
      <c r="AV136" s="35">
        <f ca="1">IFERROR(__xludf.DUMMYFUNCTION("""COMPUTED_VALUE"""),10)</f>
        <v>10</v>
      </c>
      <c r="AW136" s="35">
        <f ca="1">IFERROR(__xludf.DUMMYFUNCTION("""COMPUTED_VALUE"""),10)</f>
        <v>10</v>
      </c>
      <c r="AX136" s="35">
        <f ca="1">IFERROR(__xludf.DUMMYFUNCTION("""COMPUTED_VALUE"""),10)</f>
        <v>10</v>
      </c>
      <c r="AY136" s="35" t="str">
        <f ca="1">IFERROR(__xludf.DUMMYFUNCTION("""COMPUTED_VALUE"""),"")</f>
        <v/>
      </c>
      <c r="AZ136" s="35" t="str">
        <f ca="1">IFERROR(__xludf.DUMMYFUNCTION("""COMPUTED_VALUE"""),"")</f>
        <v/>
      </c>
      <c r="BA136" s="35">
        <f ca="1">IFERROR(__xludf.DUMMYFUNCTION("""COMPUTED_VALUE"""),10)</f>
        <v>10</v>
      </c>
      <c r="BB136" s="35" t="str">
        <f ca="1">IFERROR(__xludf.DUMMYFUNCTION("""COMPUTED_VALUE"""),"")</f>
        <v/>
      </c>
      <c r="BC136" s="35" t="str">
        <f ca="1">IFERROR(__xludf.DUMMYFUNCTION("""COMPUTED_VALUE"""),"")</f>
        <v/>
      </c>
      <c r="BD136" s="35" t="str">
        <f ca="1">IFERROR(__xludf.DUMMYFUNCTION("""COMPUTED_VALUE"""),"")</f>
        <v/>
      </c>
      <c r="BE136" s="35" t="str">
        <f ca="1">IFERROR(__xludf.DUMMYFUNCTION("""COMPUTED_VALUE"""),"")</f>
        <v/>
      </c>
      <c r="BF136" s="43" t="str">
        <f ca="1">IFERROR(__xludf.DUMMYFUNCTION("""COMPUTED_VALUE"""),"")</f>
        <v/>
      </c>
      <c r="BG136" s="35">
        <f ca="1">IFERROR(__xludf.DUMMYFUNCTION("""COMPUTED_VALUE"""),10)</f>
        <v>10</v>
      </c>
      <c r="BH136" s="35">
        <f ca="1">IFERROR(__xludf.DUMMYFUNCTION("""COMPUTED_VALUE"""),10)</f>
        <v>10</v>
      </c>
      <c r="BI136" s="53" t="e">
        <f t="shared" ca="1" si="143"/>
        <v>#VALUE!</v>
      </c>
      <c r="BJ136" s="50" t="e">
        <f t="shared" ref="BJ136:BW136" ca="1" si="466">IF(AD136=0,"",AD136*$AS136*(AU136/10))</f>
        <v>#VALUE!</v>
      </c>
      <c r="BK136" s="50" t="e">
        <f t="shared" ca="1" si="466"/>
        <v>#VALUE!</v>
      </c>
      <c r="BL136" s="50" t="e">
        <f t="shared" ca="1" si="466"/>
        <v>#VALUE!</v>
      </c>
      <c r="BM136" s="50" t="e">
        <f t="shared" si="466"/>
        <v>#VALUE!</v>
      </c>
      <c r="BN136" s="50" t="e">
        <f t="shared" si="466"/>
        <v>#VALUE!</v>
      </c>
      <c r="BO136" s="50" t="e">
        <f t="shared" si="466"/>
        <v>#VALUE!</v>
      </c>
      <c r="BP136" s="50" t="e">
        <f t="shared" ca="1" si="466"/>
        <v>#VALUE!</v>
      </c>
      <c r="BQ136" s="37" t="e">
        <f t="shared" si="466"/>
        <v>#VALUE!</v>
      </c>
      <c r="BR136" s="37" t="e">
        <f t="shared" si="466"/>
        <v>#VALUE!</v>
      </c>
      <c r="BS136" s="37" t="e">
        <f t="shared" si="466"/>
        <v>#VALUE!</v>
      </c>
      <c r="BT136" s="37" t="e">
        <f t="shared" si="466"/>
        <v>#VALUE!</v>
      </c>
      <c r="BU136" s="37" t="e">
        <f t="shared" si="466"/>
        <v>#VALUE!</v>
      </c>
      <c r="BV136" s="37" t="str">
        <f t="shared" si="466"/>
        <v/>
      </c>
      <c r="BW136" s="37" t="e">
        <f t="shared" ca="1" si="466"/>
        <v>#VALUE!</v>
      </c>
      <c r="BX136" s="38" t="e">
        <f t="shared" ca="1" si="9"/>
        <v>#VALUE!</v>
      </c>
      <c r="BY136" s="40" t="str">
        <f t="shared" ref="BY136:CM136" ca="1" si="467">IF(M136="x","1","")</f>
        <v>1</v>
      </c>
      <c r="BZ136" s="40" t="str">
        <f t="shared" ca="1" si="467"/>
        <v>1</v>
      </c>
      <c r="CA136" s="40" t="str">
        <f t="shared" ca="1" si="467"/>
        <v>1</v>
      </c>
      <c r="CB136" s="40" t="str">
        <f t="shared" ca="1" si="467"/>
        <v>1</v>
      </c>
      <c r="CC136" s="40" t="str">
        <f t="shared" si="467"/>
        <v/>
      </c>
      <c r="CD136" s="40" t="str">
        <f t="shared" si="467"/>
        <v/>
      </c>
      <c r="CE136" s="40" t="str">
        <f t="shared" si="467"/>
        <v/>
      </c>
      <c r="CF136" s="40" t="str">
        <f t="shared" ca="1" si="467"/>
        <v>1</v>
      </c>
      <c r="CG136" s="40" t="str">
        <f t="shared" si="467"/>
        <v/>
      </c>
      <c r="CH136" s="40" t="str">
        <f t="shared" si="467"/>
        <v/>
      </c>
      <c r="CI136" s="40" t="str">
        <f t="shared" si="467"/>
        <v/>
      </c>
      <c r="CJ136" s="40" t="str">
        <f t="shared" si="467"/>
        <v/>
      </c>
      <c r="CK136" s="40" t="str">
        <f t="shared" si="467"/>
        <v/>
      </c>
      <c r="CL136" s="40" t="str">
        <f t="shared" si="467"/>
        <v>1</v>
      </c>
      <c r="CM136" s="40" t="str">
        <f t="shared" si="467"/>
        <v>1</v>
      </c>
    </row>
    <row r="137" spans="1:91" ht="17.25" customHeight="1" x14ac:dyDescent="0.2">
      <c r="A137" s="66" t="str">
        <f ca="1">IFERROR(__xludf.DUMMYFUNCTION("""COMPUTED_VALUE"""),"P944")</f>
        <v>P944</v>
      </c>
      <c r="B137" s="23" t="str">
        <f ca="1">IFERROR(__xludf.DUMMYFUNCTION("""COMPUTED_VALUE"""),"Alessandro Emerick")</f>
        <v>Alessandro Emerick</v>
      </c>
      <c r="C137" s="23" t="s">
        <v>91</v>
      </c>
      <c r="D137" s="24">
        <f ca="1">IFERROR(__xludf.DUMMYFUNCTION("""COMPUTED_VALUE"""),45953)</f>
        <v>45953</v>
      </c>
      <c r="E137" s="23" t="str">
        <f t="shared" ca="1" si="425"/>
        <v>outubro</v>
      </c>
      <c r="F137" s="63">
        <f ca="1">IFERROR(__xludf.DUMMYFUNCTION("""COMPUTED_VALUE"""),52)</f>
        <v>52</v>
      </c>
      <c r="G137" s="23">
        <f ca="1">IFERROR(__xludf.DUMMYFUNCTION("""COMPUTED_VALUE"""),540)</f>
        <v>540</v>
      </c>
      <c r="H137" s="47">
        <f t="shared" ca="1" si="100"/>
        <v>28.08</v>
      </c>
      <c r="I137" s="50">
        <f t="shared" ca="1" si="101"/>
        <v>750</v>
      </c>
      <c r="J137" s="64">
        <f ca="1">IFERROR(__xludf.DUMMYFUNCTION("""COMPUTED_VALUE"""),35.5555555555555)</f>
        <v>35.5555555555555</v>
      </c>
      <c r="K137" s="27" t="b">
        <v>0</v>
      </c>
      <c r="L137" s="28">
        <f t="shared" ca="1" si="3"/>
        <v>266.66666666666629</v>
      </c>
      <c r="M137" s="59"/>
      <c r="N137" s="59"/>
      <c r="O137" s="59" t="str">
        <f ca="1">IFERROR(__xludf.DUMMYFUNCTION("""COMPUTED_VALUE"""),"x")</f>
        <v>x</v>
      </c>
      <c r="P137" s="68" t="str">
        <f ca="1">IFERROR(__xludf.DUMMYFUNCTION("""COMPUTED_VALUE"""),"x")</f>
        <v>x</v>
      </c>
      <c r="Q137" s="59" t="str">
        <f ca="1">IFERROR(__xludf.DUMMYFUNCTION("""COMPUTED_VALUE"""),"x")</f>
        <v>x</v>
      </c>
      <c r="R137" s="59" t="str">
        <f ca="1">IFERROR(__xludf.DUMMYFUNCTION("""COMPUTED_VALUE"""),"x")</f>
        <v>x</v>
      </c>
      <c r="S137" s="59" t="str">
        <f ca="1">IFERROR(__xludf.DUMMYFUNCTION("""COMPUTED_VALUE"""),"x")</f>
        <v>x</v>
      </c>
      <c r="T137" s="59"/>
      <c r="U137" s="59"/>
      <c r="V137" s="59"/>
      <c r="W137" s="23"/>
      <c r="X137" s="30" t="str">
        <f ca="1">IFERROR(__xludf.DUMMYFUNCTION("""COMPUTED_VALUE"""),"x")</f>
        <v>x</v>
      </c>
      <c r="Y137" s="30"/>
      <c r="Z137" s="23" t="s">
        <v>91</v>
      </c>
      <c r="AA137" s="23" t="s">
        <v>91</v>
      </c>
      <c r="AB137" s="30">
        <f t="shared" ca="1" si="4"/>
        <v>6</v>
      </c>
      <c r="AC137" s="81" t="e">
        <f t="shared" ref="AC137:AQ137" si="468">IF(M137="x",M$999*1,"")*BY137</f>
        <v>#VALUE!</v>
      </c>
      <c r="AD137" s="81" t="e">
        <f t="shared" si="468"/>
        <v>#VALUE!</v>
      </c>
      <c r="AE137" s="81">
        <f t="shared" ca="1" si="468"/>
        <v>1</v>
      </c>
      <c r="AF137" s="81">
        <f t="shared" ca="1" si="468"/>
        <v>1</v>
      </c>
      <c r="AG137" s="81">
        <f t="shared" ca="1" si="468"/>
        <v>1</v>
      </c>
      <c r="AH137" s="81">
        <f t="shared" ca="1" si="468"/>
        <v>1.1000000000000001</v>
      </c>
      <c r="AI137" s="81">
        <f t="shared" ca="1" si="468"/>
        <v>1.2</v>
      </c>
      <c r="AJ137" s="81" t="e">
        <f t="shared" si="468"/>
        <v>#VALUE!</v>
      </c>
      <c r="AK137" s="81" t="e">
        <f t="shared" si="468"/>
        <v>#VALUE!</v>
      </c>
      <c r="AL137" s="81" t="e">
        <f t="shared" si="468"/>
        <v>#VALUE!</v>
      </c>
      <c r="AM137" s="81" t="e">
        <f t="shared" si="468"/>
        <v>#VALUE!</v>
      </c>
      <c r="AN137" s="81">
        <f t="shared" ca="1" si="468"/>
        <v>1.1000000000000001</v>
      </c>
      <c r="AO137" s="81" t="e">
        <f t="shared" si="468"/>
        <v>#VALUE!</v>
      </c>
      <c r="AP137" s="81">
        <f t="shared" si="468"/>
        <v>0</v>
      </c>
      <c r="AQ137" s="81">
        <f t="shared" si="468"/>
        <v>1</v>
      </c>
      <c r="AR137" s="82" t="e">
        <f t="shared" si="452"/>
        <v>#VALUE!</v>
      </c>
      <c r="AS137" s="65" t="str">
        <f t="shared" ca="1" si="7"/>
        <v/>
      </c>
      <c r="AT137" s="35" t="str">
        <f ca="1">IFERROR(__xludf.DUMMYFUNCTION("""COMPUTED_VALUE"""),"")</f>
        <v/>
      </c>
      <c r="AU137" s="35" t="str">
        <f ca="1">IFERROR(__xludf.DUMMYFUNCTION("""COMPUTED_VALUE"""),"")</f>
        <v/>
      </c>
      <c r="AV137" s="35">
        <f ca="1">IFERROR(__xludf.DUMMYFUNCTION("""COMPUTED_VALUE"""),10)</f>
        <v>10</v>
      </c>
      <c r="AW137" s="35">
        <f ca="1">IFERROR(__xludf.DUMMYFUNCTION("""COMPUTED_VALUE"""),10)</f>
        <v>10</v>
      </c>
      <c r="AX137" s="35">
        <f ca="1">IFERROR(__xludf.DUMMYFUNCTION("""COMPUTED_VALUE"""),10)</f>
        <v>10</v>
      </c>
      <c r="AY137" s="35">
        <f ca="1">IFERROR(__xludf.DUMMYFUNCTION("""COMPUTED_VALUE"""),10)</f>
        <v>10</v>
      </c>
      <c r="AZ137" s="35">
        <f ca="1">IFERROR(__xludf.DUMMYFUNCTION("""COMPUTED_VALUE"""),9.6)</f>
        <v>9.6</v>
      </c>
      <c r="BA137" s="35">
        <f ca="1">IFERROR(__xludf.DUMMYFUNCTION("""COMPUTED_VALUE"""),10)</f>
        <v>10</v>
      </c>
      <c r="BB137" s="35" t="str">
        <f ca="1">IFERROR(__xludf.DUMMYFUNCTION("""COMPUTED_VALUE"""),"")</f>
        <v/>
      </c>
      <c r="BC137" s="35" t="str">
        <f ca="1">IFERROR(__xludf.DUMMYFUNCTION("""COMPUTED_VALUE"""),"")</f>
        <v/>
      </c>
      <c r="BD137" s="35" t="str">
        <f ca="1">IFERROR(__xludf.DUMMYFUNCTION("""COMPUTED_VALUE"""),"")</f>
        <v/>
      </c>
      <c r="BE137" s="35">
        <f ca="1">IFERROR(__xludf.DUMMYFUNCTION("""COMPUTED_VALUE"""),10)</f>
        <v>10</v>
      </c>
      <c r="BF137" s="43" t="str">
        <f ca="1">IFERROR(__xludf.DUMMYFUNCTION("""COMPUTED_VALUE"""),"")</f>
        <v/>
      </c>
      <c r="BG137" s="35">
        <f ca="1">IFERROR(__xludf.DUMMYFUNCTION("""COMPUTED_VALUE"""),9.83333333333333)</f>
        <v>9.8333333333333304</v>
      </c>
      <c r="BH137" s="35">
        <f ca="1">IFERROR(__xludf.DUMMYFUNCTION("""COMPUTED_VALUE"""),10)</f>
        <v>10</v>
      </c>
      <c r="BI137" s="53" t="e">
        <f t="shared" si="143"/>
        <v>#VALUE!</v>
      </c>
      <c r="BJ137" s="50" t="e">
        <f t="shared" ref="BJ137:BW137" si="469">IF(AD137=0,"",AD137*$AS137*(AU137/10))</f>
        <v>#VALUE!</v>
      </c>
      <c r="BK137" s="50" t="e">
        <f t="shared" ca="1" si="469"/>
        <v>#VALUE!</v>
      </c>
      <c r="BL137" s="50" t="e">
        <f t="shared" ca="1" si="469"/>
        <v>#VALUE!</v>
      </c>
      <c r="BM137" s="50" t="e">
        <f t="shared" ca="1" si="469"/>
        <v>#VALUE!</v>
      </c>
      <c r="BN137" s="50" t="e">
        <f t="shared" ca="1" si="469"/>
        <v>#VALUE!</v>
      </c>
      <c r="BO137" s="50" t="e">
        <f t="shared" ca="1" si="469"/>
        <v>#VALUE!</v>
      </c>
      <c r="BP137" s="50" t="e">
        <f t="shared" si="469"/>
        <v>#VALUE!</v>
      </c>
      <c r="BQ137" s="37" t="e">
        <f t="shared" si="469"/>
        <v>#VALUE!</v>
      </c>
      <c r="BR137" s="37" t="e">
        <f t="shared" si="469"/>
        <v>#VALUE!</v>
      </c>
      <c r="BS137" s="37" t="e">
        <f t="shared" si="469"/>
        <v>#VALUE!</v>
      </c>
      <c r="BT137" s="37" t="e">
        <f t="shared" ca="1" si="469"/>
        <v>#VALUE!</v>
      </c>
      <c r="BU137" s="37" t="e">
        <f t="shared" si="469"/>
        <v>#VALUE!</v>
      </c>
      <c r="BV137" s="37" t="str">
        <f t="shared" si="469"/>
        <v/>
      </c>
      <c r="BW137" s="37" t="e">
        <f t="shared" ca="1" si="469"/>
        <v>#VALUE!</v>
      </c>
      <c r="BX137" s="38" t="e">
        <f t="shared" si="9"/>
        <v>#VALUE!</v>
      </c>
      <c r="BY137" s="40" t="str">
        <f t="shared" ref="BY137:CM137" si="470">IF(M137="x","1","")</f>
        <v/>
      </c>
      <c r="BZ137" s="40" t="str">
        <f t="shared" si="470"/>
        <v/>
      </c>
      <c r="CA137" s="40" t="str">
        <f t="shared" ca="1" si="470"/>
        <v>1</v>
      </c>
      <c r="CB137" s="40" t="str">
        <f t="shared" ca="1" si="470"/>
        <v>1</v>
      </c>
      <c r="CC137" s="40" t="str">
        <f t="shared" ca="1" si="470"/>
        <v>1</v>
      </c>
      <c r="CD137" s="40" t="str">
        <f t="shared" ca="1" si="470"/>
        <v>1</v>
      </c>
      <c r="CE137" s="40" t="str">
        <f t="shared" ca="1" si="470"/>
        <v>1</v>
      </c>
      <c r="CF137" s="40" t="str">
        <f t="shared" si="470"/>
        <v/>
      </c>
      <c r="CG137" s="40" t="str">
        <f t="shared" si="470"/>
        <v/>
      </c>
      <c r="CH137" s="40" t="str">
        <f t="shared" si="470"/>
        <v/>
      </c>
      <c r="CI137" s="40" t="str">
        <f t="shared" si="470"/>
        <v/>
      </c>
      <c r="CJ137" s="40" t="str">
        <f t="shared" ca="1" si="470"/>
        <v>1</v>
      </c>
      <c r="CK137" s="40" t="str">
        <f t="shared" si="470"/>
        <v/>
      </c>
      <c r="CL137" s="40" t="str">
        <f t="shared" si="470"/>
        <v>1</v>
      </c>
      <c r="CM137" s="40" t="str">
        <f t="shared" si="470"/>
        <v>1</v>
      </c>
    </row>
    <row r="138" spans="1:91" ht="17.25" customHeight="1" x14ac:dyDescent="0.2">
      <c r="A138" s="66" t="str">
        <f ca="1">IFERROR(__xludf.DUMMYFUNCTION("""COMPUTED_VALUE"""),"P900")</f>
        <v>P900</v>
      </c>
      <c r="B138" s="23" t="str">
        <f ca="1">IFERROR(__xludf.DUMMYFUNCTION("""COMPUTED_VALUE"""),"Renata Rosa ")</f>
        <v xml:space="preserve">Renata Rosa </v>
      </c>
      <c r="C138" s="23"/>
      <c r="D138" s="24">
        <f ca="1">IFERROR(__xludf.DUMMYFUNCTION("""COMPUTED_VALUE"""),45683)</f>
        <v>45683</v>
      </c>
      <c r="E138" s="23" t="str">
        <f t="shared" ca="1" si="425"/>
        <v>janeiro</v>
      </c>
      <c r="F138" s="63">
        <f ca="1">IFERROR(__xludf.DUMMYFUNCTION("""COMPUTED_VALUE"""),60)</f>
        <v>60</v>
      </c>
      <c r="G138" s="23">
        <f ca="1">IFERROR(__xludf.DUMMYFUNCTION("""COMPUTED_VALUE"""),555)</f>
        <v>555</v>
      </c>
      <c r="H138" s="47">
        <f t="shared" ca="1" si="100"/>
        <v>33.299999999999997</v>
      </c>
      <c r="I138" s="50">
        <f t="shared" ca="1" si="101"/>
        <v>1000</v>
      </c>
      <c r="J138" s="64">
        <f ca="1">IFERROR(__xludf.DUMMYFUNCTION("""COMPUTED_VALUE"""),60.6481481481481)</f>
        <v>60.648148148148103</v>
      </c>
      <c r="K138" s="27" t="b">
        <v>0</v>
      </c>
      <c r="L138" s="28" t="str">
        <f t="shared" si="3"/>
        <v>PENDENTE</v>
      </c>
      <c r="M138" s="59" t="str">
        <f ca="1">IFERROR(__xludf.DUMMYFUNCTION("""COMPUTED_VALUE"""),"x")</f>
        <v>x</v>
      </c>
      <c r="N138" s="59" t="str">
        <f ca="1">IFERROR(__xludf.DUMMYFUNCTION("""COMPUTED_VALUE"""),"x")</f>
        <v>x</v>
      </c>
      <c r="O138" s="59" t="str">
        <f ca="1">IFERROR(__xludf.DUMMYFUNCTION("""COMPUTED_VALUE"""),"x")</f>
        <v>x</v>
      </c>
      <c r="P138" s="68" t="str">
        <f ca="1">IFERROR(__xludf.DUMMYFUNCTION("""COMPUTED_VALUE"""),"x")</f>
        <v>x</v>
      </c>
      <c r="Q138" s="59" t="str">
        <f ca="1">IFERROR(__xludf.DUMMYFUNCTION("""COMPUTED_VALUE"""),"x")</f>
        <v>x</v>
      </c>
      <c r="R138" s="59"/>
      <c r="S138" s="59" t="str">
        <f ca="1">IFERROR(__xludf.DUMMYFUNCTION("""COMPUTED_VALUE"""),"x")</f>
        <v>x</v>
      </c>
      <c r="T138" s="59" t="str">
        <f ca="1">IFERROR(__xludf.DUMMYFUNCTION("""COMPUTED_VALUE"""),"x")</f>
        <v>x</v>
      </c>
      <c r="U138" s="59"/>
      <c r="V138" s="59"/>
      <c r="W138" s="23"/>
      <c r="X138" s="30"/>
      <c r="Y138" s="30"/>
      <c r="Z138" s="23" t="s">
        <v>91</v>
      </c>
      <c r="AA138" s="23" t="s">
        <v>91</v>
      </c>
      <c r="AB138" s="30">
        <f t="shared" ca="1" si="4"/>
        <v>7</v>
      </c>
      <c r="AC138" s="81">
        <f t="shared" ref="AC138:AQ138" ca="1" si="471">IF(M138="x",M$999*1,"")*BY138</f>
        <v>0.39600000000000002</v>
      </c>
      <c r="AD138" s="81">
        <f t="shared" ca="1" si="471"/>
        <v>0.36300000000000004</v>
      </c>
      <c r="AE138" s="81">
        <f t="shared" ca="1" si="471"/>
        <v>0.66</v>
      </c>
      <c r="AF138" s="81">
        <f t="shared" ca="1" si="471"/>
        <v>1</v>
      </c>
      <c r="AG138" s="81">
        <f t="shared" ca="1" si="471"/>
        <v>0.33</v>
      </c>
      <c r="AH138" s="81" t="e">
        <f t="shared" si="471"/>
        <v>#VALUE!</v>
      </c>
      <c r="AI138" s="81">
        <f t="shared" ca="1" si="471"/>
        <v>1.2</v>
      </c>
      <c r="AJ138" s="81">
        <f t="shared" ca="1" si="471"/>
        <v>1</v>
      </c>
      <c r="AK138" s="81" t="e">
        <f t="shared" si="471"/>
        <v>#VALUE!</v>
      </c>
      <c r="AL138" s="81" t="e">
        <f t="shared" si="471"/>
        <v>#VALUE!</v>
      </c>
      <c r="AM138" s="81" t="e">
        <f t="shared" si="471"/>
        <v>#VALUE!</v>
      </c>
      <c r="AN138" s="81" t="e">
        <f t="shared" si="471"/>
        <v>#VALUE!</v>
      </c>
      <c r="AO138" s="81" t="e">
        <f t="shared" si="471"/>
        <v>#VALUE!</v>
      </c>
      <c r="AP138" s="81">
        <f t="shared" si="471"/>
        <v>0</v>
      </c>
      <c r="AQ138" s="81">
        <f t="shared" si="471"/>
        <v>1</v>
      </c>
      <c r="AR138" s="82" t="e">
        <f t="shared" ca="1" si="452"/>
        <v>#VALUE!</v>
      </c>
      <c r="AS138" s="65" t="str">
        <f t="shared" ca="1" si="7"/>
        <v/>
      </c>
      <c r="AT138" s="35">
        <f ca="1">IFERROR(__xludf.DUMMYFUNCTION("""COMPUTED_VALUE"""),7)</f>
        <v>7</v>
      </c>
      <c r="AU138" s="35">
        <f ca="1">IFERROR(__xludf.DUMMYFUNCTION("""COMPUTED_VALUE"""),10)</f>
        <v>10</v>
      </c>
      <c r="AV138" s="35">
        <f ca="1">IFERROR(__xludf.DUMMYFUNCTION("""COMPUTED_VALUE"""),10)</f>
        <v>10</v>
      </c>
      <c r="AW138" s="35">
        <f ca="1">IFERROR(__xludf.DUMMYFUNCTION("""COMPUTED_VALUE"""),9)</f>
        <v>9</v>
      </c>
      <c r="AX138" s="35">
        <f ca="1">IFERROR(__xludf.DUMMYFUNCTION("""COMPUTED_VALUE"""),10)</f>
        <v>10</v>
      </c>
      <c r="AY138" s="35">
        <f ca="1">IFERROR(__xludf.DUMMYFUNCTION("""COMPUTED_VALUE"""),2)</f>
        <v>2</v>
      </c>
      <c r="AZ138" s="35">
        <f ca="1">IFERROR(__xludf.DUMMYFUNCTION("""COMPUTED_VALUE"""),10)</f>
        <v>10</v>
      </c>
      <c r="BA138" s="35">
        <f ca="1">IFERROR(__xludf.DUMMYFUNCTION("""COMPUTED_VALUE"""),8.5)</f>
        <v>8.5</v>
      </c>
      <c r="BB138" s="35" t="str">
        <f ca="1">IFERROR(__xludf.DUMMYFUNCTION("""COMPUTED_VALUE"""),"")</f>
        <v/>
      </c>
      <c r="BC138" s="35" t="str">
        <f ca="1">IFERROR(__xludf.DUMMYFUNCTION("""COMPUTED_VALUE"""),"")</f>
        <v/>
      </c>
      <c r="BD138" s="35" t="str">
        <f ca="1">IFERROR(__xludf.DUMMYFUNCTION("""COMPUTED_VALUE"""),"")</f>
        <v/>
      </c>
      <c r="BE138" s="35" t="str">
        <f ca="1">IFERROR(__xludf.DUMMYFUNCTION("""COMPUTED_VALUE"""),"")</f>
        <v/>
      </c>
      <c r="BF138" s="43" t="str">
        <f ca="1">IFERROR(__xludf.DUMMYFUNCTION("""COMPUTED_VALUE"""),"")</f>
        <v/>
      </c>
      <c r="BG138" s="35">
        <f ca="1">IFERROR(__xludf.DUMMYFUNCTION("""COMPUTED_VALUE"""),9.85714285714285)</f>
        <v>9.8571428571428505</v>
      </c>
      <c r="BH138" s="35">
        <f ca="1">IFERROR(__xludf.DUMMYFUNCTION("""COMPUTED_VALUE"""),9.28571428571428)</f>
        <v>9.2857142857142794</v>
      </c>
      <c r="BI138" s="53" t="e">
        <f t="shared" ca="1" si="143"/>
        <v>#VALUE!</v>
      </c>
      <c r="BJ138" s="50" t="e">
        <f t="shared" ref="BJ138:BW138" ca="1" si="472">IF(AD138=0,"",AD138*$AS138*(AU138/10))</f>
        <v>#VALUE!</v>
      </c>
      <c r="BK138" s="50" t="e">
        <f t="shared" ca="1" si="472"/>
        <v>#VALUE!</v>
      </c>
      <c r="BL138" s="50" t="e">
        <f t="shared" ca="1" si="472"/>
        <v>#VALUE!</v>
      </c>
      <c r="BM138" s="50" t="e">
        <f t="shared" ca="1" si="472"/>
        <v>#VALUE!</v>
      </c>
      <c r="BN138" s="50" t="e">
        <f t="shared" si="472"/>
        <v>#VALUE!</v>
      </c>
      <c r="BO138" s="50" t="e">
        <f t="shared" ca="1" si="472"/>
        <v>#VALUE!</v>
      </c>
      <c r="BP138" s="50" t="e">
        <f t="shared" ca="1" si="472"/>
        <v>#VALUE!</v>
      </c>
      <c r="BQ138" s="37" t="e">
        <f t="shared" si="472"/>
        <v>#VALUE!</v>
      </c>
      <c r="BR138" s="37" t="e">
        <f t="shared" si="472"/>
        <v>#VALUE!</v>
      </c>
      <c r="BS138" s="37" t="e">
        <f t="shared" si="472"/>
        <v>#VALUE!</v>
      </c>
      <c r="BT138" s="37" t="e">
        <f t="shared" si="472"/>
        <v>#VALUE!</v>
      </c>
      <c r="BU138" s="37" t="e">
        <f t="shared" si="472"/>
        <v>#VALUE!</v>
      </c>
      <c r="BV138" s="37" t="str">
        <f t="shared" si="472"/>
        <v/>
      </c>
      <c r="BW138" s="37" t="e">
        <f t="shared" ca="1" si="472"/>
        <v>#VALUE!</v>
      </c>
      <c r="BX138" s="38" t="e">
        <f t="shared" ca="1" si="9"/>
        <v>#VALUE!</v>
      </c>
      <c r="BY138" s="40">
        <v>0.33</v>
      </c>
      <c r="BZ138" s="40">
        <v>0.33</v>
      </c>
      <c r="CA138" s="40">
        <v>0.66</v>
      </c>
      <c r="CB138" s="40" t="str">
        <f ca="1">IF(P138="x","1","")</f>
        <v>1</v>
      </c>
      <c r="CC138" s="40">
        <v>0.33</v>
      </c>
      <c r="CD138" s="40" t="str">
        <f t="shared" ref="CD138:CM138" si="473">IF(R138="x","1","")</f>
        <v/>
      </c>
      <c r="CE138" s="40" t="str">
        <f t="shared" ca="1" si="473"/>
        <v>1</v>
      </c>
      <c r="CF138" s="40" t="str">
        <f t="shared" ca="1" si="473"/>
        <v>1</v>
      </c>
      <c r="CG138" s="40" t="str">
        <f t="shared" si="473"/>
        <v/>
      </c>
      <c r="CH138" s="40" t="str">
        <f t="shared" si="473"/>
        <v/>
      </c>
      <c r="CI138" s="40" t="str">
        <f t="shared" si="473"/>
        <v/>
      </c>
      <c r="CJ138" s="40" t="str">
        <f t="shared" si="473"/>
        <v/>
      </c>
      <c r="CK138" s="40" t="str">
        <f t="shared" si="473"/>
        <v/>
      </c>
      <c r="CL138" s="40" t="str">
        <f t="shared" si="473"/>
        <v>1</v>
      </c>
      <c r="CM138" s="40" t="str">
        <f t="shared" si="473"/>
        <v>1</v>
      </c>
    </row>
    <row r="139" spans="1:91" ht="17.25" customHeight="1" x14ac:dyDescent="0.2">
      <c r="A139" s="66" t="str">
        <f ca="1">IFERROR(__xludf.DUMMYFUNCTION("""COMPUTED_VALUE"""),"P923")</f>
        <v>P923</v>
      </c>
      <c r="B139" s="23" t="str">
        <f ca="1">IFERROR(__xludf.DUMMYFUNCTION("""COMPUTED_VALUE"""),"Bruno Bertani Simão")</f>
        <v>Bruno Bertani Simão</v>
      </c>
      <c r="C139" s="23" t="s">
        <v>91</v>
      </c>
      <c r="D139" s="24">
        <f ca="1">IFERROR(__xludf.DUMMYFUNCTION("""COMPUTED_VALUE"""),45950)</f>
        <v>45950</v>
      </c>
      <c r="E139" s="23" t="str">
        <f t="shared" ca="1" si="425"/>
        <v>outubro</v>
      </c>
      <c r="F139" s="63">
        <f ca="1">IFERROR(__xludf.DUMMYFUNCTION("""COMPUTED_VALUE"""),54)</f>
        <v>54</v>
      </c>
      <c r="G139" s="23">
        <f ca="1">IFERROR(__xludf.DUMMYFUNCTION("""COMPUTED_VALUE"""),600)</f>
        <v>600</v>
      </c>
      <c r="H139" s="47">
        <f t="shared" ca="1" si="100"/>
        <v>32.4</v>
      </c>
      <c r="I139" s="50">
        <f t="shared" ca="1" si="101"/>
        <v>1000</v>
      </c>
      <c r="J139" s="64">
        <f ca="1">IFERROR(__xludf.DUMMYFUNCTION("""COMPUTED_VALUE"""),42.5)</f>
        <v>42.5</v>
      </c>
      <c r="K139" s="27" t="b">
        <v>0</v>
      </c>
      <c r="L139" s="28">
        <f t="shared" ca="1" si="3"/>
        <v>425</v>
      </c>
      <c r="M139" s="59" t="str">
        <f ca="1">IFERROR(__xludf.DUMMYFUNCTION("""COMPUTED_VALUE"""),"x")</f>
        <v>x</v>
      </c>
      <c r="N139" s="59" t="str">
        <f ca="1">IFERROR(__xludf.DUMMYFUNCTION("""COMPUTED_VALUE"""),"x")</f>
        <v>x</v>
      </c>
      <c r="O139" s="59" t="str">
        <f ca="1">IFERROR(__xludf.DUMMYFUNCTION("""COMPUTED_VALUE"""),"x")</f>
        <v>x</v>
      </c>
      <c r="P139" s="68" t="str">
        <f ca="1">IFERROR(__xludf.DUMMYFUNCTION("""COMPUTED_VALUE"""),"x")</f>
        <v>x</v>
      </c>
      <c r="Q139" s="59"/>
      <c r="R139" s="59" t="str">
        <f ca="1">IFERROR(__xludf.DUMMYFUNCTION("""COMPUTED_VALUE"""),"x")</f>
        <v>x</v>
      </c>
      <c r="S139" s="59" t="str">
        <f ca="1">IFERROR(__xludf.DUMMYFUNCTION("""COMPUTED_VALUE"""),"x")</f>
        <v>x</v>
      </c>
      <c r="T139" s="59" t="str">
        <f ca="1">IFERROR(__xludf.DUMMYFUNCTION("""COMPUTED_VALUE"""),"x")</f>
        <v>x</v>
      </c>
      <c r="U139" s="59"/>
      <c r="V139" s="59"/>
      <c r="W139" s="23"/>
      <c r="X139" s="30"/>
      <c r="Y139" s="30"/>
      <c r="Z139" s="23" t="s">
        <v>91</v>
      </c>
      <c r="AA139" s="23" t="s">
        <v>91</v>
      </c>
      <c r="AB139" s="30">
        <f t="shared" ca="1" si="4"/>
        <v>7</v>
      </c>
      <c r="AC139" s="81">
        <f t="shared" ref="AC139:AQ139" ca="1" si="474">IF(M139="x",M$999*1,"")*BY139</f>
        <v>1.2</v>
      </c>
      <c r="AD139" s="81">
        <f t="shared" ca="1" si="474"/>
        <v>1.1000000000000001</v>
      </c>
      <c r="AE139" s="81">
        <f t="shared" ca="1" si="474"/>
        <v>1</v>
      </c>
      <c r="AF139" s="81">
        <f t="shared" ca="1" si="474"/>
        <v>1</v>
      </c>
      <c r="AG139" s="81" t="e">
        <f t="shared" si="474"/>
        <v>#VALUE!</v>
      </c>
      <c r="AH139" s="81">
        <f t="shared" ca="1" si="474"/>
        <v>1.1000000000000001</v>
      </c>
      <c r="AI139" s="81">
        <f t="shared" ca="1" si="474"/>
        <v>1.2</v>
      </c>
      <c r="AJ139" s="81">
        <f t="shared" ca="1" si="474"/>
        <v>1</v>
      </c>
      <c r="AK139" s="81" t="e">
        <f t="shared" si="474"/>
        <v>#VALUE!</v>
      </c>
      <c r="AL139" s="81" t="e">
        <f t="shared" si="474"/>
        <v>#VALUE!</v>
      </c>
      <c r="AM139" s="81" t="e">
        <f t="shared" si="474"/>
        <v>#VALUE!</v>
      </c>
      <c r="AN139" s="81" t="e">
        <f t="shared" si="474"/>
        <v>#VALUE!</v>
      </c>
      <c r="AO139" s="81" t="e">
        <f t="shared" si="474"/>
        <v>#VALUE!</v>
      </c>
      <c r="AP139" s="81">
        <f t="shared" si="474"/>
        <v>0</v>
      </c>
      <c r="AQ139" s="81">
        <f t="shared" si="474"/>
        <v>1</v>
      </c>
      <c r="AR139" s="82" t="e">
        <f t="shared" ca="1" si="452"/>
        <v>#VALUE!</v>
      </c>
      <c r="AS139" s="65" t="str">
        <f t="shared" ca="1" si="7"/>
        <v/>
      </c>
      <c r="AT139" s="35">
        <f ca="1">IFERROR(__xludf.DUMMYFUNCTION("""COMPUTED_VALUE"""),9.83333333333333)</f>
        <v>9.8333333333333304</v>
      </c>
      <c r="AU139" s="35">
        <f ca="1">IFERROR(__xludf.DUMMYFUNCTION("""COMPUTED_VALUE"""),9.8)</f>
        <v>9.8000000000000007</v>
      </c>
      <c r="AV139" s="35">
        <f ca="1">IFERROR(__xludf.DUMMYFUNCTION("""COMPUTED_VALUE"""),9.83333333333333)</f>
        <v>9.8333333333333304</v>
      </c>
      <c r="AW139" s="35">
        <f ca="1">IFERROR(__xludf.DUMMYFUNCTION("""COMPUTED_VALUE"""),9.83333333333333)</f>
        <v>9.8333333333333304</v>
      </c>
      <c r="AX139" s="35">
        <f ca="1">IFERROR(__xludf.DUMMYFUNCTION("""COMPUTED_VALUE"""),10)</f>
        <v>10</v>
      </c>
      <c r="AY139" s="35">
        <f ca="1">IFERROR(__xludf.DUMMYFUNCTION("""COMPUTED_VALUE"""),8.4)</f>
        <v>8.4</v>
      </c>
      <c r="AZ139" s="35">
        <f ca="1">IFERROR(__xludf.DUMMYFUNCTION("""COMPUTED_VALUE"""),9.83333333333333)</f>
        <v>9.8333333333333304</v>
      </c>
      <c r="BA139" s="35">
        <f ca="1">IFERROR(__xludf.DUMMYFUNCTION("""COMPUTED_VALUE"""),9.83333333333333)</f>
        <v>9.8333333333333304</v>
      </c>
      <c r="BB139" s="35" t="str">
        <f ca="1">IFERROR(__xludf.DUMMYFUNCTION("""COMPUTED_VALUE"""),"")</f>
        <v/>
      </c>
      <c r="BC139" s="35" t="str">
        <f ca="1">IFERROR(__xludf.DUMMYFUNCTION("""COMPUTED_VALUE"""),"")</f>
        <v/>
      </c>
      <c r="BD139" s="35" t="str">
        <f ca="1">IFERROR(__xludf.DUMMYFUNCTION("""COMPUTED_VALUE"""),"")</f>
        <v/>
      </c>
      <c r="BE139" s="35" t="str">
        <f ca="1">IFERROR(__xludf.DUMMYFUNCTION("""COMPUTED_VALUE"""),"")</f>
        <v/>
      </c>
      <c r="BF139" s="43" t="str">
        <f ca="1">IFERROR(__xludf.DUMMYFUNCTION("""COMPUTED_VALUE"""),"")</f>
        <v/>
      </c>
      <c r="BG139" s="35">
        <f ca="1">IFERROR(__xludf.DUMMYFUNCTION("""COMPUTED_VALUE"""),10)</f>
        <v>10</v>
      </c>
      <c r="BH139" s="35">
        <f ca="1">IFERROR(__xludf.DUMMYFUNCTION("""COMPUTED_VALUE"""),10)</f>
        <v>10</v>
      </c>
      <c r="BI139" s="53" t="e">
        <f t="shared" ca="1" si="143"/>
        <v>#VALUE!</v>
      </c>
      <c r="BJ139" s="50" t="e">
        <f t="shared" ref="BJ139:BW139" ca="1" si="475">IF(AD139=0,"",AD139*$AS139*(AU139/10))</f>
        <v>#VALUE!</v>
      </c>
      <c r="BK139" s="50" t="e">
        <f t="shared" ca="1" si="475"/>
        <v>#VALUE!</v>
      </c>
      <c r="BL139" s="50" t="e">
        <f t="shared" ca="1" si="475"/>
        <v>#VALUE!</v>
      </c>
      <c r="BM139" s="50" t="e">
        <f t="shared" si="475"/>
        <v>#VALUE!</v>
      </c>
      <c r="BN139" s="50" t="e">
        <f t="shared" ca="1" si="475"/>
        <v>#VALUE!</v>
      </c>
      <c r="BO139" s="50" t="e">
        <f t="shared" ca="1" si="475"/>
        <v>#VALUE!</v>
      </c>
      <c r="BP139" s="50" t="e">
        <f t="shared" ca="1" si="475"/>
        <v>#VALUE!</v>
      </c>
      <c r="BQ139" s="37" t="e">
        <f t="shared" si="475"/>
        <v>#VALUE!</v>
      </c>
      <c r="BR139" s="37" t="e">
        <f t="shared" si="475"/>
        <v>#VALUE!</v>
      </c>
      <c r="BS139" s="37" t="e">
        <f t="shared" si="475"/>
        <v>#VALUE!</v>
      </c>
      <c r="BT139" s="37" t="e">
        <f t="shared" si="475"/>
        <v>#VALUE!</v>
      </c>
      <c r="BU139" s="37" t="e">
        <f t="shared" si="475"/>
        <v>#VALUE!</v>
      </c>
      <c r="BV139" s="37" t="str">
        <f t="shared" si="475"/>
        <v/>
      </c>
      <c r="BW139" s="37" t="e">
        <f t="shared" ca="1" si="475"/>
        <v>#VALUE!</v>
      </c>
      <c r="BX139" s="38" t="e">
        <f t="shared" ca="1" si="9"/>
        <v>#VALUE!</v>
      </c>
      <c r="BY139" s="40" t="str">
        <f t="shared" ref="BY139:CM139" ca="1" si="476">IF(M139="x","1","")</f>
        <v>1</v>
      </c>
      <c r="BZ139" s="40" t="str">
        <f t="shared" ca="1" si="476"/>
        <v>1</v>
      </c>
      <c r="CA139" s="40" t="str">
        <f t="shared" ca="1" si="476"/>
        <v>1</v>
      </c>
      <c r="CB139" s="40" t="str">
        <f t="shared" ca="1" si="476"/>
        <v>1</v>
      </c>
      <c r="CC139" s="40" t="str">
        <f t="shared" si="476"/>
        <v/>
      </c>
      <c r="CD139" s="40" t="str">
        <f t="shared" ca="1" si="476"/>
        <v>1</v>
      </c>
      <c r="CE139" s="40" t="str">
        <f t="shared" ca="1" si="476"/>
        <v>1</v>
      </c>
      <c r="CF139" s="40" t="str">
        <f t="shared" ca="1" si="476"/>
        <v>1</v>
      </c>
      <c r="CG139" s="40" t="str">
        <f t="shared" si="476"/>
        <v/>
      </c>
      <c r="CH139" s="40" t="str">
        <f t="shared" si="476"/>
        <v/>
      </c>
      <c r="CI139" s="40" t="str">
        <f t="shared" si="476"/>
        <v/>
      </c>
      <c r="CJ139" s="40" t="str">
        <f t="shared" si="476"/>
        <v/>
      </c>
      <c r="CK139" s="40" t="str">
        <f t="shared" si="476"/>
        <v/>
      </c>
      <c r="CL139" s="40" t="str">
        <f t="shared" si="476"/>
        <v>1</v>
      </c>
      <c r="CM139" s="40" t="str">
        <f t="shared" si="476"/>
        <v>1</v>
      </c>
    </row>
    <row r="140" spans="1:91" ht="17.25" customHeight="1" x14ac:dyDescent="0.2">
      <c r="A140" s="66" t="str">
        <f ca="1">IFERROR(__xludf.DUMMYFUNCTION("""COMPUTED_VALUE"""),"P941")</f>
        <v>P941</v>
      </c>
      <c r="B140" s="23" t="str">
        <f ca="1">IFERROR(__xludf.DUMMYFUNCTION("""COMPUTED_VALUE"""),"Luan Junio (Lajinha)")</f>
        <v>Luan Junio (Lajinha)</v>
      </c>
      <c r="C140" s="23" t="s">
        <v>91</v>
      </c>
      <c r="D140" s="24">
        <f ca="1">IFERROR(__xludf.DUMMYFUNCTION("""COMPUTED_VALUE"""),45931)</f>
        <v>45931</v>
      </c>
      <c r="E140" s="23" t="str">
        <f t="shared" ca="1" si="425"/>
        <v>outubro</v>
      </c>
      <c r="F140" s="63">
        <f ca="1">IFERROR(__xludf.DUMMYFUNCTION("""COMPUTED_VALUE"""),7)</f>
        <v>7</v>
      </c>
      <c r="G140" s="23">
        <f ca="1">IFERROR(__xludf.DUMMYFUNCTION("""COMPUTED_VALUE"""),610)</f>
        <v>610</v>
      </c>
      <c r="H140" s="47">
        <f t="shared" ca="1" si="100"/>
        <v>4.2699999999999996</v>
      </c>
      <c r="I140" s="50">
        <f t="shared" ca="1" si="101"/>
        <v>200</v>
      </c>
      <c r="J140" s="64">
        <f ca="1">IFERROR(__xludf.DUMMYFUNCTION("""COMPUTED_VALUE"""),89.0123456790123)</f>
        <v>89.012345679012299</v>
      </c>
      <c r="K140" s="27" t="b">
        <v>0</v>
      </c>
      <c r="L140" s="28">
        <f t="shared" ca="1" si="3"/>
        <v>178.0246913580246</v>
      </c>
      <c r="M140" s="59"/>
      <c r="N140" s="59"/>
      <c r="O140" s="59" t="str">
        <f ca="1">IFERROR(__xludf.DUMMYFUNCTION("""COMPUTED_VALUE"""),"x")</f>
        <v>x</v>
      </c>
      <c r="P140" s="68" t="str">
        <f ca="1">IFERROR(__xludf.DUMMYFUNCTION("""COMPUTED_VALUE"""),"x")</f>
        <v>x</v>
      </c>
      <c r="Q140" s="59" t="str">
        <f ca="1">IFERROR(__xludf.DUMMYFUNCTION("""COMPUTED_VALUE"""),"x")</f>
        <v>x</v>
      </c>
      <c r="R140" s="59" t="str">
        <f ca="1">IFERROR(__xludf.DUMMYFUNCTION("""COMPUTED_VALUE"""),"x")</f>
        <v>x</v>
      </c>
      <c r="S140" s="59" t="str">
        <f ca="1">IFERROR(__xludf.DUMMYFUNCTION("""COMPUTED_VALUE"""),"x")</f>
        <v>x</v>
      </c>
      <c r="T140" s="59"/>
      <c r="U140" s="59"/>
      <c r="V140" s="59"/>
      <c r="W140" s="23"/>
      <c r="X140" s="30"/>
      <c r="Y140" s="30"/>
      <c r="Z140" s="23" t="s">
        <v>91</v>
      </c>
      <c r="AA140" s="23" t="s">
        <v>91</v>
      </c>
      <c r="AB140" s="30">
        <f t="shared" ca="1" si="4"/>
        <v>5</v>
      </c>
      <c r="AC140" s="81" t="e">
        <f t="shared" ref="AC140:AQ140" si="477">IF(M140="x",M$999*1,"")*BY140</f>
        <v>#VALUE!</v>
      </c>
      <c r="AD140" s="81" t="e">
        <f t="shared" si="477"/>
        <v>#VALUE!</v>
      </c>
      <c r="AE140" s="81">
        <f t="shared" ca="1" si="477"/>
        <v>1</v>
      </c>
      <c r="AF140" s="81">
        <f t="shared" ca="1" si="477"/>
        <v>1</v>
      </c>
      <c r="AG140" s="81">
        <f t="shared" ca="1" si="477"/>
        <v>1</v>
      </c>
      <c r="AH140" s="81">
        <f t="shared" ca="1" si="477"/>
        <v>1.1000000000000001</v>
      </c>
      <c r="AI140" s="81">
        <f t="shared" ca="1" si="477"/>
        <v>1.2</v>
      </c>
      <c r="AJ140" s="81" t="e">
        <f t="shared" si="477"/>
        <v>#VALUE!</v>
      </c>
      <c r="AK140" s="81" t="e">
        <f t="shared" si="477"/>
        <v>#VALUE!</v>
      </c>
      <c r="AL140" s="81" t="e">
        <f t="shared" si="477"/>
        <v>#VALUE!</v>
      </c>
      <c r="AM140" s="81" t="e">
        <f t="shared" si="477"/>
        <v>#VALUE!</v>
      </c>
      <c r="AN140" s="81" t="e">
        <f t="shared" si="477"/>
        <v>#VALUE!</v>
      </c>
      <c r="AO140" s="81" t="e">
        <f t="shared" si="477"/>
        <v>#VALUE!</v>
      </c>
      <c r="AP140" s="81">
        <f t="shared" si="477"/>
        <v>0</v>
      </c>
      <c r="AQ140" s="81">
        <f t="shared" si="477"/>
        <v>1</v>
      </c>
      <c r="AR140" s="82" t="e">
        <f t="shared" si="452"/>
        <v>#VALUE!</v>
      </c>
      <c r="AS140" s="65" t="str">
        <f t="shared" ca="1" si="7"/>
        <v/>
      </c>
      <c r="AT140" s="35" t="str">
        <f ca="1">IFERROR(__xludf.DUMMYFUNCTION("""COMPUTED_VALUE"""),"")</f>
        <v/>
      </c>
      <c r="AU140" s="35" t="str">
        <f ca="1">IFERROR(__xludf.DUMMYFUNCTION("""COMPUTED_VALUE"""),"")</f>
        <v/>
      </c>
      <c r="AV140" s="35">
        <f ca="1">IFERROR(__xludf.DUMMYFUNCTION("""COMPUTED_VALUE"""),10)</f>
        <v>10</v>
      </c>
      <c r="AW140" s="35">
        <f ca="1">IFERROR(__xludf.DUMMYFUNCTION("""COMPUTED_VALUE"""),10)</f>
        <v>10</v>
      </c>
      <c r="AX140" s="35">
        <f ca="1">IFERROR(__xludf.DUMMYFUNCTION("""COMPUTED_VALUE"""),10)</f>
        <v>10</v>
      </c>
      <c r="AY140" s="35">
        <f ca="1">IFERROR(__xludf.DUMMYFUNCTION("""COMPUTED_VALUE"""),10)</f>
        <v>10</v>
      </c>
      <c r="AZ140" s="35">
        <f ca="1">IFERROR(__xludf.DUMMYFUNCTION("""COMPUTED_VALUE"""),10)</f>
        <v>10</v>
      </c>
      <c r="BA140" s="35">
        <f ca="1">IFERROR(__xludf.DUMMYFUNCTION("""COMPUTED_VALUE"""),10)</f>
        <v>10</v>
      </c>
      <c r="BB140" s="35" t="str">
        <f ca="1">IFERROR(__xludf.DUMMYFUNCTION("""COMPUTED_VALUE"""),"")</f>
        <v/>
      </c>
      <c r="BC140" s="35" t="str">
        <f ca="1">IFERROR(__xludf.DUMMYFUNCTION("""COMPUTED_VALUE"""),"")</f>
        <v/>
      </c>
      <c r="BD140" s="35" t="str">
        <f ca="1">IFERROR(__xludf.DUMMYFUNCTION("""COMPUTED_VALUE"""),"")</f>
        <v/>
      </c>
      <c r="BE140" s="35" t="str">
        <f ca="1">IFERROR(__xludf.DUMMYFUNCTION("""COMPUTED_VALUE"""),"")</f>
        <v/>
      </c>
      <c r="BF140" s="43" t="str">
        <f ca="1">IFERROR(__xludf.DUMMYFUNCTION("""COMPUTED_VALUE"""),"")</f>
        <v/>
      </c>
      <c r="BG140" s="35">
        <f ca="1">IFERROR(__xludf.DUMMYFUNCTION("""COMPUTED_VALUE"""),9.8)</f>
        <v>9.8000000000000007</v>
      </c>
      <c r="BH140" s="35">
        <f ca="1">IFERROR(__xludf.DUMMYFUNCTION("""COMPUTED_VALUE"""),10)</f>
        <v>10</v>
      </c>
      <c r="BI140" s="53" t="e">
        <f t="shared" si="143"/>
        <v>#VALUE!</v>
      </c>
      <c r="BJ140" s="50" t="e">
        <f t="shared" ref="BJ140:BW140" si="478">IF(AD140=0,"",AD140*$AS140*(AU140/10))</f>
        <v>#VALUE!</v>
      </c>
      <c r="BK140" s="50" t="e">
        <f t="shared" ca="1" si="478"/>
        <v>#VALUE!</v>
      </c>
      <c r="BL140" s="50" t="e">
        <f t="shared" ca="1" si="478"/>
        <v>#VALUE!</v>
      </c>
      <c r="BM140" s="50" t="e">
        <f t="shared" ca="1" si="478"/>
        <v>#VALUE!</v>
      </c>
      <c r="BN140" s="50" t="e">
        <f t="shared" ca="1" si="478"/>
        <v>#VALUE!</v>
      </c>
      <c r="BO140" s="50" t="e">
        <f t="shared" ca="1" si="478"/>
        <v>#VALUE!</v>
      </c>
      <c r="BP140" s="50" t="e">
        <f t="shared" si="478"/>
        <v>#VALUE!</v>
      </c>
      <c r="BQ140" s="37" t="e">
        <f t="shared" si="478"/>
        <v>#VALUE!</v>
      </c>
      <c r="BR140" s="37" t="e">
        <f t="shared" si="478"/>
        <v>#VALUE!</v>
      </c>
      <c r="BS140" s="37" t="e">
        <f t="shared" si="478"/>
        <v>#VALUE!</v>
      </c>
      <c r="BT140" s="37" t="e">
        <f t="shared" si="478"/>
        <v>#VALUE!</v>
      </c>
      <c r="BU140" s="37" t="e">
        <f t="shared" si="478"/>
        <v>#VALUE!</v>
      </c>
      <c r="BV140" s="37" t="str">
        <f t="shared" si="478"/>
        <v/>
      </c>
      <c r="BW140" s="37" t="e">
        <f t="shared" ca="1" si="478"/>
        <v>#VALUE!</v>
      </c>
      <c r="BX140" s="38" t="e">
        <f t="shared" si="9"/>
        <v>#VALUE!</v>
      </c>
      <c r="BY140" s="40" t="str">
        <f t="shared" ref="BY140:CM140" si="479">IF(M140="x","1","")</f>
        <v/>
      </c>
      <c r="BZ140" s="40" t="str">
        <f t="shared" si="479"/>
        <v/>
      </c>
      <c r="CA140" s="40" t="str">
        <f t="shared" ca="1" si="479"/>
        <v>1</v>
      </c>
      <c r="CB140" s="40" t="str">
        <f t="shared" ca="1" si="479"/>
        <v>1</v>
      </c>
      <c r="CC140" s="40" t="str">
        <f t="shared" ca="1" si="479"/>
        <v>1</v>
      </c>
      <c r="CD140" s="40" t="str">
        <f t="shared" ca="1" si="479"/>
        <v>1</v>
      </c>
      <c r="CE140" s="40" t="str">
        <f t="shared" ca="1" si="479"/>
        <v>1</v>
      </c>
      <c r="CF140" s="40" t="str">
        <f t="shared" si="479"/>
        <v/>
      </c>
      <c r="CG140" s="40" t="str">
        <f t="shared" si="479"/>
        <v/>
      </c>
      <c r="CH140" s="40" t="str">
        <f t="shared" si="479"/>
        <v/>
      </c>
      <c r="CI140" s="40" t="str">
        <f t="shared" si="479"/>
        <v/>
      </c>
      <c r="CJ140" s="40" t="str">
        <f t="shared" si="479"/>
        <v/>
      </c>
      <c r="CK140" s="40" t="str">
        <f t="shared" si="479"/>
        <v/>
      </c>
      <c r="CL140" s="40" t="str">
        <f t="shared" si="479"/>
        <v>1</v>
      </c>
      <c r="CM140" s="40" t="str">
        <f t="shared" si="479"/>
        <v>1</v>
      </c>
    </row>
    <row r="141" spans="1:91" ht="17.25" customHeight="1" x14ac:dyDescent="0.2">
      <c r="A141" s="66" t="str">
        <f ca="1">IFERROR(__xludf.DUMMYFUNCTION("""COMPUTED_VALUE"""),"P879")</f>
        <v>P879</v>
      </c>
      <c r="B141" s="23" t="str">
        <f ca="1">IFERROR(__xludf.DUMMYFUNCTION("""COMPUTED_VALUE"""),"Renato Santana (ampliação)")</f>
        <v>Renato Santana (ampliação)</v>
      </c>
      <c r="C141" s="23" t="s">
        <v>91</v>
      </c>
      <c r="D141" s="24">
        <f ca="1">IFERROR(__xludf.DUMMYFUNCTION("""COMPUTED_VALUE"""),45931)</f>
        <v>45931</v>
      </c>
      <c r="E141" s="23" t="str">
        <f t="shared" ca="1" si="425"/>
        <v>outubro</v>
      </c>
      <c r="F141" s="63">
        <f ca="1">IFERROR(__xludf.DUMMYFUNCTION("""COMPUTED_VALUE"""),1)</f>
        <v>1</v>
      </c>
      <c r="G141" s="23">
        <f ca="1">IFERROR(__xludf.DUMMYFUNCTION("""COMPUTED_VALUE"""),600)</f>
        <v>600</v>
      </c>
      <c r="H141" s="47">
        <f t="shared" ca="1" si="100"/>
        <v>0.6</v>
      </c>
      <c r="I141" s="50">
        <f t="shared" ca="1" si="101"/>
        <v>200</v>
      </c>
      <c r="J141" s="64">
        <f ca="1">IFERROR(__xludf.DUMMYFUNCTION("""COMPUTED_VALUE"""),100)</f>
        <v>100</v>
      </c>
      <c r="K141" s="27" t="b">
        <v>0</v>
      </c>
      <c r="L141" s="28">
        <f t="shared" ca="1" si="3"/>
        <v>200</v>
      </c>
      <c r="M141" s="59"/>
      <c r="N141" s="59"/>
      <c r="O141" s="59"/>
      <c r="P141" s="68"/>
      <c r="Q141" s="59"/>
      <c r="R141" s="59"/>
      <c r="S141" s="59"/>
      <c r="T141" s="59"/>
      <c r="U141" s="59" t="str">
        <f ca="1">IFERROR(__xludf.DUMMYFUNCTION("""COMPUTED_VALUE"""),"x")</f>
        <v>x</v>
      </c>
      <c r="V141" s="59" t="str">
        <f ca="1">IFERROR(__xludf.DUMMYFUNCTION("""COMPUTED_VALUE"""),"x")</f>
        <v>x</v>
      </c>
      <c r="W141" s="23"/>
      <c r="X141" s="30"/>
      <c r="Y141" s="30"/>
      <c r="Z141" s="23" t="s">
        <v>91</v>
      </c>
      <c r="AA141" s="23" t="s">
        <v>91</v>
      </c>
      <c r="AB141" s="30">
        <f t="shared" ca="1" si="4"/>
        <v>2</v>
      </c>
      <c r="AC141" s="81" t="e">
        <f t="shared" ref="AC141:AQ141" si="480">IF(M141="x",M$999*1,"")*BY141</f>
        <v>#VALUE!</v>
      </c>
      <c r="AD141" s="81" t="e">
        <f t="shared" si="480"/>
        <v>#VALUE!</v>
      </c>
      <c r="AE141" s="81" t="e">
        <f t="shared" si="480"/>
        <v>#VALUE!</v>
      </c>
      <c r="AF141" s="81" t="e">
        <f t="shared" si="480"/>
        <v>#VALUE!</v>
      </c>
      <c r="AG141" s="81" t="e">
        <f t="shared" si="480"/>
        <v>#VALUE!</v>
      </c>
      <c r="AH141" s="81" t="e">
        <f t="shared" si="480"/>
        <v>#VALUE!</v>
      </c>
      <c r="AI141" s="81" t="e">
        <f t="shared" si="480"/>
        <v>#VALUE!</v>
      </c>
      <c r="AJ141" s="81" t="e">
        <f t="shared" si="480"/>
        <v>#VALUE!</v>
      </c>
      <c r="AK141" s="81">
        <f t="shared" ca="1" si="480"/>
        <v>1.1000000000000001</v>
      </c>
      <c r="AL141" s="81">
        <f t="shared" ca="1" si="480"/>
        <v>1</v>
      </c>
      <c r="AM141" s="81" t="e">
        <f t="shared" si="480"/>
        <v>#VALUE!</v>
      </c>
      <c r="AN141" s="81" t="e">
        <f t="shared" si="480"/>
        <v>#VALUE!</v>
      </c>
      <c r="AO141" s="81" t="e">
        <f t="shared" si="480"/>
        <v>#VALUE!</v>
      </c>
      <c r="AP141" s="81">
        <f t="shared" si="480"/>
        <v>0</v>
      </c>
      <c r="AQ141" s="81">
        <f t="shared" si="480"/>
        <v>1</v>
      </c>
      <c r="AR141" s="82" t="e">
        <f t="shared" si="452"/>
        <v>#VALUE!</v>
      </c>
      <c r="AS141" s="65" t="str">
        <f t="shared" ca="1" si="7"/>
        <v/>
      </c>
      <c r="AT141" s="35" t="str">
        <f ca="1">IFERROR(__xludf.DUMMYFUNCTION("""COMPUTED_VALUE"""),"")</f>
        <v/>
      </c>
      <c r="AU141" s="35">
        <f ca="1">IFERROR(__xludf.DUMMYFUNCTION("""COMPUTED_VALUE"""),10)</f>
        <v>10</v>
      </c>
      <c r="AV141" s="35">
        <f ca="1">IFERROR(__xludf.DUMMYFUNCTION("""COMPUTED_VALUE"""),10)</f>
        <v>10</v>
      </c>
      <c r="AW141" s="35" t="str">
        <f ca="1">IFERROR(__xludf.DUMMYFUNCTION("""COMPUTED_VALUE"""),"")</f>
        <v/>
      </c>
      <c r="AX141" s="35">
        <f ca="1">IFERROR(__xludf.DUMMYFUNCTION("""COMPUTED_VALUE"""),10)</f>
        <v>10</v>
      </c>
      <c r="AY141" s="35" t="str">
        <f ca="1">IFERROR(__xludf.DUMMYFUNCTION("""COMPUTED_VALUE"""),"")</f>
        <v/>
      </c>
      <c r="AZ141" s="35">
        <f ca="1">IFERROR(__xludf.DUMMYFUNCTION("""COMPUTED_VALUE"""),10)</f>
        <v>10</v>
      </c>
      <c r="BA141" s="35">
        <f ca="1">IFERROR(__xludf.DUMMYFUNCTION("""COMPUTED_VALUE"""),10)</f>
        <v>10</v>
      </c>
      <c r="BB141" s="35">
        <f ca="1">IFERROR(__xludf.DUMMYFUNCTION("""COMPUTED_VALUE"""),10)</f>
        <v>10</v>
      </c>
      <c r="BC141" s="35">
        <f ca="1">IFERROR(__xludf.DUMMYFUNCTION("""COMPUTED_VALUE"""),10)</f>
        <v>10</v>
      </c>
      <c r="BD141" s="35" t="str">
        <f ca="1">IFERROR(__xludf.DUMMYFUNCTION("""COMPUTED_VALUE"""),"")</f>
        <v/>
      </c>
      <c r="BE141" s="35" t="str">
        <f ca="1">IFERROR(__xludf.DUMMYFUNCTION("""COMPUTED_VALUE"""),"")</f>
        <v/>
      </c>
      <c r="BF141" s="43" t="str">
        <f ca="1">IFERROR(__xludf.DUMMYFUNCTION("""COMPUTED_VALUE"""),"")</f>
        <v/>
      </c>
      <c r="BG141" s="35">
        <f ca="1">IFERROR(__xludf.DUMMYFUNCTION("""COMPUTED_VALUE"""),10)</f>
        <v>10</v>
      </c>
      <c r="BH141" s="35">
        <f ca="1">IFERROR(__xludf.DUMMYFUNCTION("""COMPUTED_VALUE"""),10)</f>
        <v>10</v>
      </c>
      <c r="BI141" s="53" t="e">
        <f t="shared" si="143"/>
        <v>#VALUE!</v>
      </c>
      <c r="BJ141" s="50" t="e">
        <f t="shared" ref="BJ141:BW141" si="481">IF(AD141=0,"",AD141*$AS141*(AU141/10))</f>
        <v>#VALUE!</v>
      </c>
      <c r="BK141" s="50" t="e">
        <f t="shared" si="481"/>
        <v>#VALUE!</v>
      </c>
      <c r="BL141" s="50" t="e">
        <f t="shared" si="481"/>
        <v>#VALUE!</v>
      </c>
      <c r="BM141" s="50" t="e">
        <f t="shared" si="481"/>
        <v>#VALUE!</v>
      </c>
      <c r="BN141" s="50" t="e">
        <f t="shared" si="481"/>
        <v>#VALUE!</v>
      </c>
      <c r="BO141" s="50" t="e">
        <f t="shared" si="481"/>
        <v>#VALUE!</v>
      </c>
      <c r="BP141" s="50" t="e">
        <f t="shared" si="481"/>
        <v>#VALUE!</v>
      </c>
      <c r="BQ141" s="37" t="e">
        <f t="shared" ca="1" si="481"/>
        <v>#VALUE!</v>
      </c>
      <c r="BR141" s="37" t="e">
        <f t="shared" ca="1" si="481"/>
        <v>#VALUE!</v>
      </c>
      <c r="BS141" s="37" t="e">
        <f t="shared" si="481"/>
        <v>#VALUE!</v>
      </c>
      <c r="BT141" s="37" t="e">
        <f t="shared" si="481"/>
        <v>#VALUE!</v>
      </c>
      <c r="BU141" s="37" t="e">
        <f t="shared" si="481"/>
        <v>#VALUE!</v>
      </c>
      <c r="BV141" s="37" t="str">
        <f t="shared" si="481"/>
        <v/>
      </c>
      <c r="BW141" s="37" t="e">
        <f t="shared" ca="1" si="481"/>
        <v>#VALUE!</v>
      </c>
      <c r="BX141" s="38" t="e">
        <f t="shared" si="9"/>
        <v>#VALUE!</v>
      </c>
      <c r="BY141" s="40" t="str">
        <f t="shared" ref="BY141:CB141" si="482">IF(M141="x","1","")</f>
        <v/>
      </c>
      <c r="BZ141" s="40" t="str">
        <f t="shared" si="482"/>
        <v/>
      </c>
      <c r="CA141" s="40" t="str">
        <f t="shared" si="482"/>
        <v/>
      </c>
      <c r="CB141" s="40" t="str">
        <f t="shared" si="482"/>
        <v/>
      </c>
      <c r="CC141" s="40">
        <v>0.25</v>
      </c>
      <c r="CD141" s="40" t="str">
        <f>IF(R141="x","1","")</f>
        <v/>
      </c>
      <c r="CE141" s="40">
        <v>0.25</v>
      </c>
      <c r="CF141" s="40">
        <v>1</v>
      </c>
      <c r="CG141" s="40" t="str">
        <f t="shared" ref="CG141:CM141" ca="1" si="483">IF(U141="x","1","")</f>
        <v>1</v>
      </c>
      <c r="CH141" s="40" t="str">
        <f t="shared" ca="1" si="483"/>
        <v>1</v>
      </c>
      <c r="CI141" s="40" t="str">
        <f t="shared" si="483"/>
        <v/>
      </c>
      <c r="CJ141" s="40" t="str">
        <f t="shared" si="483"/>
        <v/>
      </c>
      <c r="CK141" s="40" t="str">
        <f t="shared" si="483"/>
        <v/>
      </c>
      <c r="CL141" s="40" t="str">
        <f t="shared" si="483"/>
        <v>1</v>
      </c>
      <c r="CM141" s="40" t="str">
        <f t="shared" si="483"/>
        <v>1</v>
      </c>
    </row>
    <row r="142" spans="1:91" ht="17.25" customHeight="1" x14ac:dyDescent="0.2">
      <c r="A142" s="66" t="str">
        <f ca="1">IFERROR(__xludf.DUMMYFUNCTION("""COMPUTED_VALUE"""),"P977")</f>
        <v>P977</v>
      </c>
      <c r="B142" s="23" t="str">
        <f ca="1">IFERROR(__xludf.DUMMYFUNCTION("""COMPUTED_VALUE"""),"Leandro Firmino")</f>
        <v>Leandro Firmino</v>
      </c>
      <c r="C142" s="23" t="s">
        <v>97</v>
      </c>
      <c r="D142" s="24">
        <f ca="1">IFERROR(__xludf.DUMMYFUNCTION("""COMPUTED_VALUE"""),45966)</f>
        <v>45966</v>
      </c>
      <c r="E142" s="23" t="str">
        <f t="shared" ca="1" si="425"/>
        <v>novembro</v>
      </c>
      <c r="F142" s="63">
        <f ca="1">IFERROR(__xludf.DUMMYFUNCTION("""COMPUTED_VALUE"""),10)</f>
        <v>10</v>
      </c>
      <c r="G142" s="23">
        <f ca="1">IFERROR(__xludf.DUMMYFUNCTION("""COMPUTED_VALUE"""),540)</f>
        <v>540</v>
      </c>
      <c r="H142" s="47">
        <f t="shared" ca="1" si="100"/>
        <v>5.4</v>
      </c>
      <c r="I142" s="50">
        <f t="shared" ca="1" si="101"/>
        <v>300</v>
      </c>
      <c r="J142" s="64">
        <f ca="1">IFERROR(__xludf.DUMMYFUNCTION("""COMPUTED_VALUE"""),33.3333333333333)</f>
        <v>33.3333333333333</v>
      </c>
      <c r="K142" s="27" t="b">
        <v>1</v>
      </c>
      <c r="L142" s="28">
        <f t="shared" si="3"/>
        <v>0</v>
      </c>
      <c r="M142" s="59" t="str">
        <f ca="1">IFERROR(__xludf.DUMMYFUNCTION("""COMPUTED_VALUE"""),"x")</f>
        <v>x</v>
      </c>
      <c r="N142" s="59" t="str">
        <f ca="1">IFERROR(__xludf.DUMMYFUNCTION("""COMPUTED_VALUE"""),"x")</f>
        <v>x</v>
      </c>
      <c r="O142" s="59" t="str">
        <f ca="1">IFERROR(__xludf.DUMMYFUNCTION("""COMPUTED_VALUE"""),"x")</f>
        <v>x</v>
      </c>
      <c r="P142" s="68" t="str">
        <f ca="1">IFERROR(__xludf.DUMMYFUNCTION("""COMPUTED_VALUE"""),"x")</f>
        <v>x</v>
      </c>
      <c r="Q142" s="59" t="str">
        <f ca="1">IFERROR(__xludf.DUMMYFUNCTION("""COMPUTED_VALUE"""),"x")</f>
        <v>x</v>
      </c>
      <c r="R142" s="59"/>
      <c r="S142" s="59"/>
      <c r="T142" s="59" t="str">
        <f ca="1">IFERROR(__xludf.DUMMYFUNCTION("""COMPUTED_VALUE"""),"x")</f>
        <v>x</v>
      </c>
      <c r="U142" s="59"/>
      <c r="V142" s="59"/>
      <c r="W142" s="23"/>
      <c r="X142" s="30"/>
      <c r="Y142" s="30"/>
      <c r="Z142" s="23" t="s">
        <v>91</v>
      </c>
      <c r="AA142" s="23" t="s">
        <v>91</v>
      </c>
      <c r="AB142" s="30">
        <f t="shared" ca="1" si="4"/>
        <v>6</v>
      </c>
      <c r="AC142" s="81">
        <f t="shared" ref="AC142:AQ142" ca="1" si="484">IF(M142="x",M$999*1,"")*BY142</f>
        <v>0.39600000000000002</v>
      </c>
      <c r="AD142" s="81">
        <f t="shared" ca="1" si="484"/>
        <v>0.72600000000000009</v>
      </c>
      <c r="AE142" s="81">
        <f t="shared" ca="1" si="484"/>
        <v>0.66</v>
      </c>
      <c r="AF142" s="81">
        <f t="shared" ca="1" si="484"/>
        <v>1</v>
      </c>
      <c r="AG142" s="81">
        <f t="shared" ca="1" si="484"/>
        <v>1</v>
      </c>
      <c r="AH142" s="81" t="e">
        <f t="shared" si="484"/>
        <v>#VALUE!</v>
      </c>
      <c r="AI142" s="81" t="e">
        <f t="shared" si="484"/>
        <v>#VALUE!</v>
      </c>
      <c r="AJ142" s="81">
        <f t="shared" ca="1" si="484"/>
        <v>0.66</v>
      </c>
      <c r="AK142" s="81" t="e">
        <f t="shared" si="484"/>
        <v>#VALUE!</v>
      </c>
      <c r="AL142" s="81" t="e">
        <f t="shared" si="484"/>
        <v>#VALUE!</v>
      </c>
      <c r="AM142" s="81" t="e">
        <f t="shared" si="484"/>
        <v>#VALUE!</v>
      </c>
      <c r="AN142" s="81" t="e">
        <f t="shared" si="484"/>
        <v>#VALUE!</v>
      </c>
      <c r="AO142" s="81" t="e">
        <f t="shared" si="484"/>
        <v>#VALUE!</v>
      </c>
      <c r="AP142" s="81">
        <f t="shared" si="484"/>
        <v>0</v>
      </c>
      <c r="AQ142" s="81">
        <f t="shared" si="484"/>
        <v>1</v>
      </c>
      <c r="AR142" s="82" t="e">
        <f t="shared" ca="1" si="452"/>
        <v>#VALUE!</v>
      </c>
      <c r="AS142" s="65" t="str">
        <f t="shared" ca="1" si="7"/>
        <v/>
      </c>
      <c r="AT142" s="35">
        <f ca="1">IFERROR(__xludf.DUMMYFUNCTION("""COMPUTED_VALUE"""),7.75)</f>
        <v>7.75</v>
      </c>
      <c r="AU142" s="35">
        <f ca="1">IFERROR(__xludf.DUMMYFUNCTION("""COMPUTED_VALUE"""),10)</f>
        <v>10</v>
      </c>
      <c r="AV142" s="35">
        <f ca="1">IFERROR(__xludf.DUMMYFUNCTION("""COMPUTED_VALUE"""),10)</f>
        <v>10</v>
      </c>
      <c r="AW142" s="35">
        <f ca="1">IFERROR(__xludf.DUMMYFUNCTION("""COMPUTED_VALUE"""),10)</f>
        <v>10</v>
      </c>
      <c r="AX142" s="35">
        <f ca="1">IFERROR(__xludf.DUMMYFUNCTION("""COMPUTED_VALUE"""),9.8)</f>
        <v>9.8000000000000007</v>
      </c>
      <c r="AY142" s="35">
        <f ca="1">IFERROR(__xludf.DUMMYFUNCTION("""COMPUTED_VALUE"""),7.66666666666666)</f>
        <v>7.6666666666666599</v>
      </c>
      <c r="AZ142" s="35">
        <f ca="1">IFERROR(__xludf.DUMMYFUNCTION("""COMPUTED_VALUE"""),10)</f>
        <v>10</v>
      </c>
      <c r="BA142" s="35">
        <f ca="1">IFERROR(__xludf.DUMMYFUNCTION("""COMPUTED_VALUE"""),10)</f>
        <v>10</v>
      </c>
      <c r="BB142" s="35" t="str">
        <f ca="1">IFERROR(__xludf.DUMMYFUNCTION("""COMPUTED_VALUE"""),"")</f>
        <v/>
      </c>
      <c r="BC142" s="35" t="str">
        <f ca="1">IFERROR(__xludf.DUMMYFUNCTION("""COMPUTED_VALUE"""),"")</f>
        <v/>
      </c>
      <c r="BD142" s="35" t="str">
        <f ca="1">IFERROR(__xludf.DUMMYFUNCTION("""COMPUTED_VALUE"""),"")</f>
        <v/>
      </c>
      <c r="BE142" s="35" t="str">
        <f ca="1">IFERROR(__xludf.DUMMYFUNCTION("""COMPUTED_VALUE"""),"")</f>
        <v/>
      </c>
      <c r="BF142" s="43" t="str">
        <f ca="1">IFERROR(__xludf.DUMMYFUNCTION("""COMPUTED_VALUE"""),"")</f>
        <v/>
      </c>
      <c r="BG142" s="35">
        <f ca="1">IFERROR(__xludf.DUMMYFUNCTION("""COMPUTED_VALUE"""),10)</f>
        <v>10</v>
      </c>
      <c r="BH142" s="35">
        <f ca="1">IFERROR(__xludf.DUMMYFUNCTION("""COMPUTED_VALUE"""),10)</f>
        <v>10</v>
      </c>
      <c r="BI142" s="53" t="e">
        <f t="shared" ca="1" si="143"/>
        <v>#VALUE!</v>
      </c>
      <c r="BJ142" s="50" t="e">
        <f t="shared" ref="BJ142:BW142" ca="1" si="485">IF(AD142=0,"",AD142*$AS142*(AU142/10))</f>
        <v>#VALUE!</v>
      </c>
      <c r="BK142" s="50" t="e">
        <f t="shared" ca="1" si="485"/>
        <v>#VALUE!</v>
      </c>
      <c r="BL142" s="50" t="e">
        <f t="shared" ca="1" si="485"/>
        <v>#VALUE!</v>
      </c>
      <c r="BM142" s="50" t="e">
        <f t="shared" ca="1" si="485"/>
        <v>#VALUE!</v>
      </c>
      <c r="BN142" s="50" t="e">
        <f t="shared" si="485"/>
        <v>#VALUE!</v>
      </c>
      <c r="BO142" s="50" t="e">
        <f t="shared" si="485"/>
        <v>#VALUE!</v>
      </c>
      <c r="BP142" s="50" t="e">
        <f t="shared" ca="1" si="485"/>
        <v>#VALUE!</v>
      </c>
      <c r="BQ142" s="37" t="e">
        <f t="shared" si="485"/>
        <v>#VALUE!</v>
      </c>
      <c r="BR142" s="37" t="e">
        <f t="shared" si="485"/>
        <v>#VALUE!</v>
      </c>
      <c r="BS142" s="37" t="e">
        <f t="shared" si="485"/>
        <v>#VALUE!</v>
      </c>
      <c r="BT142" s="37" t="e">
        <f t="shared" si="485"/>
        <v>#VALUE!</v>
      </c>
      <c r="BU142" s="37" t="e">
        <f t="shared" si="485"/>
        <v>#VALUE!</v>
      </c>
      <c r="BV142" s="37" t="str">
        <f t="shared" si="485"/>
        <v/>
      </c>
      <c r="BW142" s="37" t="e">
        <f t="shared" ca="1" si="485"/>
        <v>#VALUE!</v>
      </c>
      <c r="BX142" s="38" t="e">
        <f t="shared" ca="1" si="9"/>
        <v>#VALUE!</v>
      </c>
      <c r="BY142" s="40">
        <v>0.33</v>
      </c>
      <c r="BZ142" s="40">
        <v>0.66</v>
      </c>
      <c r="CA142" s="40">
        <v>0.66</v>
      </c>
      <c r="CB142" s="40" t="str">
        <f t="shared" ref="CB142:CC142" ca="1" si="486">IF(P142="x","1","")</f>
        <v>1</v>
      </c>
      <c r="CC142" s="40" t="str">
        <f t="shared" ca="1" si="486"/>
        <v>1</v>
      </c>
      <c r="CD142" s="40">
        <v>0.33</v>
      </c>
      <c r="CE142" s="40">
        <v>0.33</v>
      </c>
      <c r="CF142" s="40">
        <v>0.66</v>
      </c>
      <c r="CG142" s="40" t="str">
        <f t="shared" ref="CG142:CM142" si="487">IF(U142="x","1","")</f>
        <v/>
      </c>
      <c r="CH142" s="40" t="str">
        <f t="shared" si="487"/>
        <v/>
      </c>
      <c r="CI142" s="40" t="str">
        <f t="shared" si="487"/>
        <v/>
      </c>
      <c r="CJ142" s="40" t="str">
        <f t="shared" si="487"/>
        <v/>
      </c>
      <c r="CK142" s="40" t="str">
        <f t="shared" si="487"/>
        <v/>
      </c>
      <c r="CL142" s="40" t="str">
        <f t="shared" si="487"/>
        <v>1</v>
      </c>
      <c r="CM142" s="40" t="str">
        <f t="shared" si="487"/>
        <v>1</v>
      </c>
    </row>
    <row r="143" spans="1:91" ht="17.25" customHeight="1" x14ac:dyDescent="0.2">
      <c r="A143" s="66" t="str">
        <f ca="1">IFERROR(__xludf.DUMMYFUNCTION("""COMPUTED_VALUE"""),"P979")</f>
        <v>P979</v>
      </c>
      <c r="B143" s="23" t="str">
        <f ca="1">IFERROR(__xludf.DUMMYFUNCTION("""COMPUTED_VALUE"""),"Edson Acácio")</f>
        <v>Edson Acácio</v>
      </c>
      <c r="C143" s="23" t="s">
        <v>91</v>
      </c>
      <c r="D143" s="24">
        <f ca="1">IFERROR(__xludf.DUMMYFUNCTION("""COMPUTED_VALUE"""),45966)</f>
        <v>45966</v>
      </c>
      <c r="E143" s="23" t="str">
        <f t="shared" ca="1" si="425"/>
        <v>novembro</v>
      </c>
      <c r="F143" s="63">
        <f ca="1">IFERROR(__xludf.DUMMYFUNCTION("""COMPUTED_VALUE"""),14)</f>
        <v>14</v>
      </c>
      <c r="G143" s="23">
        <f ca="1">IFERROR(__xludf.DUMMYFUNCTION("""COMPUTED_VALUE"""),540)</f>
        <v>540</v>
      </c>
      <c r="H143" s="47">
        <f t="shared" ca="1" si="100"/>
        <v>7.56</v>
      </c>
      <c r="I143" s="50">
        <f t="shared" ca="1" si="101"/>
        <v>300</v>
      </c>
      <c r="J143" s="64">
        <f ca="1">IFERROR(__xludf.DUMMYFUNCTION("""COMPUTED_VALUE"""),98.8333333333333)</f>
        <v>98.8333333333333</v>
      </c>
      <c r="K143" s="27" t="b">
        <v>0</v>
      </c>
      <c r="L143" s="28">
        <f t="shared" ca="1" si="3"/>
        <v>296.49999999999989</v>
      </c>
      <c r="M143" s="59"/>
      <c r="N143" s="59"/>
      <c r="O143" s="59"/>
      <c r="P143" s="68" t="str">
        <f ca="1">IFERROR(__xludf.DUMMYFUNCTION("""COMPUTED_VALUE"""),"x")</f>
        <v>x</v>
      </c>
      <c r="Q143" s="59" t="str">
        <f ca="1">IFERROR(__xludf.DUMMYFUNCTION("""COMPUTED_VALUE"""),"x")</f>
        <v>x</v>
      </c>
      <c r="R143" s="59" t="str">
        <f ca="1">IFERROR(__xludf.DUMMYFUNCTION("""COMPUTED_VALUE"""),"x")</f>
        <v>x</v>
      </c>
      <c r="S143" s="59" t="str">
        <f ca="1">IFERROR(__xludf.DUMMYFUNCTION("""COMPUTED_VALUE"""),"x")</f>
        <v>x</v>
      </c>
      <c r="T143" s="59"/>
      <c r="U143" s="59"/>
      <c r="V143" s="59"/>
      <c r="W143" s="23"/>
      <c r="X143" s="30" t="str">
        <f ca="1">IFERROR(__xludf.DUMMYFUNCTION("""COMPUTED_VALUE"""),"x")</f>
        <v>x</v>
      </c>
      <c r="Y143" s="30"/>
      <c r="Z143" s="23" t="s">
        <v>91</v>
      </c>
      <c r="AA143" s="23" t="s">
        <v>91</v>
      </c>
      <c r="AB143" s="30">
        <f t="shared" ca="1" si="4"/>
        <v>5</v>
      </c>
      <c r="AC143" s="81" t="e">
        <f t="shared" ref="AC143:AQ143" si="488">IF(M143="x",M$999*1,"")*BY143</f>
        <v>#VALUE!</v>
      </c>
      <c r="AD143" s="81" t="e">
        <f t="shared" si="488"/>
        <v>#VALUE!</v>
      </c>
      <c r="AE143" s="81" t="e">
        <f t="shared" si="488"/>
        <v>#VALUE!</v>
      </c>
      <c r="AF143" s="81">
        <f t="shared" ca="1" si="488"/>
        <v>1</v>
      </c>
      <c r="AG143" s="81">
        <f t="shared" ca="1" si="488"/>
        <v>1</v>
      </c>
      <c r="AH143" s="81">
        <f t="shared" ca="1" si="488"/>
        <v>1.1000000000000001</v>
      </c>
      <c r="AI143" s="81">
        <f t="shared" ca="1" si="488"/>
        <v>1.2</v>
      </c>
      <c r="AJ143" s="81" t="e">
        <f t="shared" si="488"/>
        <v>#VALUE!</v>
      </c>
      <c r="AK143" s="81" t="e">
        <f t="shared" si="488"/>
        <v>#VALUE!</v>
      </c>
      <c r="AL143" s="81" t="e">
        <f t="shared" si="488"/>
        <v>#VALUE!</v>
      </c>
      <c r="AM143" s="81" t="e">
        <f t="shared" si="488"/>
        <v>#VALUE!</v>
      </c>
      <c r="AN143" s="81">
        <f t="shared" ca="1" si="488"/>
        <v>1.1000000000000001</v>
      </c>
      <c r="AO143" s="81" t="e">
        <f t="shared" si="488"/>
        <v>#VALUE!</v>
      </c>
      <c r="AP143" s="81">
        <f t="shared" si="488"/>
        <v>0</v>
      </c>
      <c r="AQ143" s="81">
        <f t="shared" si="488"/>
        <v>1</v>
      </c>
      <c r="AR143" s="82" t="e">
        <f t="shared" si="452"/>
        <v>#VALUE!</v>
      </c>
      <c r="AS143" s="65" t="str">
        <f t="shared" ca="1" si="7"/>
        <v/>
      </c>
      <c r="AT143" s="35">
        <f ca="1">IFERROR(__xludf.DUMMYFUNCTION("""COMPUTED_VALUE"""),10)</f>
        <v>10</v>
      </c>
      <c r="AU143" s="35" t="str">
        <f ca="1">IFERROR(__xludf.DUMMYFUNCTION("""COMPUTED_VALUE"""),"")</f>
        <v/>
      </c>
      <c r="AV143" s="35">
        <f ca="1">IFERROR(__xludf.DUMMYFUNCTION("""COMPUTED_VALUE"""),10)</f>
        <v>10</v>
      </c>
      <c r="AW143" s="35">
        <f ca="1">IFERROR(__xludf.DUMMYFUNCTION("""COMPUTED_VALUE"""),10)</f>
        <v>10</v>
      </c>
      <c r="AX143" s="35">
        <f ca="1">IFERROR(__xludf.DUMMYFUNCTION("""COMPUTED_VALUE"""),10)</f>
        <v>10</v>
      </c>
      <c r="AY143" s="35">
        <f ca="1">IFERROR(__xludf.DUMMYFUNCTION("""COMPUTED_VALUE"""),10)</f>
        <v>10</v>
      </c>
      <c r="AZ143" s="35">
        <f ca="1">IFERROR(__xludf.DUMMYFUNCTION("""COMPUTED_VALUE"""),10)</f>
        <v>10</v>
      </c>
      <c r="BA143" s="35">
        <f ca="1">IFERROR(__xludf.DUMMYFUNCTION("""COMPUTED_VALUE"""),10)</f>
        <v>10</v>
      </c>
      <c r="BB143" s="35" t="str">
        <f ca="1">IFERROR(__xludf.DUMMYFUNCTION("""COMPUTED_VALUE"""),"")</f>
        <v/>
      </c>
      <c r="BC143" s="35" t="str">
        <f ca="1">IFERROR(__xludf.DUMMYFUNCTION("""COMPUTED_VALUE"""),"")</f>
        <v/>
      </c>
      <c r="BD143" s="35" t="str">
        <f ca="1">IFERROR(__xludf.DUMMYFUNCTION("""COMPUTED_VALUE"""),"")</f>
        <v/>
      </c>
      <c r="BE143" s="35">
        <f ca="1">IFERROR(__xludf.DUMMYFUNCTION("""COMPUTED_VALUE"""),10)</f>
        <v>10</v>
      </c>
      <c r="BF143" s="43" t="str">
        <f ca="1">IFERROR(__xludf.DUMMYFUNCTION("""COMPUTED_VALUE"""),"")</f>
        <v/>
      </c>
      <c r="BG143" s="35">
        <f ca="1">IFERROR(__xludf.DUMMYFUNCTION("""COMPUTED_VALUE"""),10)</f>
        <v>10</v>
      </c>
      <c r="BH143" s="35">
        <f ca="1">IFERROR(__xludf.DUMMYFUNCTION("""COMPUTED_VALUE"""),10)</f>
        <v>10</v>
      </c>
      <c r="BI143" s="53" t="e">
        <f t="shared" si="143"/>
        <v>#VALUE!</v>
      </c>
      <c r="BJ143" s="50" t="e">
        <f t="shared" ref="BJ143:BW143" si="489">IF(AD143=0,"",AD143*$AS143*(AU143/10))</f>
        <v>#VALUE!</v>
      </c>
      <c r="BK143" s="50" t="e">
        <f t="shared" si="489"/>
        <v>#VALUE!</v>
      </c>
      <c r="BL143" s="50" t="e">
        <f t="shared" ca="1" si="489"/>
        <v>#VALUE!</v>
      </c>
      <c r="BM143" s="50" t="e">
        <f t="shared" ca="1" si="489"/>
        <v>#VALUE!</v>
      </c>
      <c r="BN143" s="50" t="e">
        <f t="shared" ca="1" si="489"/>
        <v>#VALUE!</v>
      </c>
      <c r="BO143" s="50" t="e">
        <f t="shared" ca="1" si="489"/>
        <v>#VALUE!</v>
      </c>
      <c r="BP143" s="50" t="e">
        <f t="shared" si="489"/>
        <v>#VALUE!</v>
      </c>
      <c r="BQ143" s="37" t="e">
        <f t="shared" si="489"/>
        <v>#VALUE!</v>
      </c>
      <c r="BR143" s="37" t="e">
        <f t="shared" si="489"/>
        <v>#VALUE!</v>
      </c>
      <c r="BS143" s="37" t="e">
        <f t="shared" si="489"/>
        <v>#VALUE!</v>
      </c>
      <c r="BT143" s="37" t="e">
        <f t="shared" ca="1" si="489"/>
        <v>#VALUE!</v>
      </c>
      <c r="BU143" s="37" t="e">
        <f t="shared" si="489"/>
        <v>#VALUE!</v>
      </c>
      <c r="BV143" s="37" t="str">
        <f t="shared" si="489"/>
        <v/>
      </c>
      <c r="BW143" s="37" t="e">
        <f t="shared" ca="1" si="489"/>
        <v>#VALUE!</v>
      </c>
      <c r="BX143" s="38" t="e">
        <f t="shared" si="9"/>
        <v>#VALUE!</v>
      </c>
      <c r="BY143" s="40" t="str">
        <f t="shared" ref="BY143:CM143" si="490">IF(M143="x","1","")</f>
        <v/>
      </c>
      <c r="BZ143" s="40" t="str">
        <f t="shared" si="490"/>
        <v/>
      </c>
      <c r="CA143" s="40" t="str">
        <f t="shared" si="490"/>
        <v/>
      </c>
      <c r="CB143" s="40" t="str">
        <f t="shared" ca="1" si="490"/>
        <v>1</v>
      </c>
      <c r="CC143" s="40" t="str">
        <f t="shared" ca="1" si="490"/>
        <v>1</v>
      </c>
      <c r="CD143" s="40" t="str">
        <f t="shared" ca="1" si="490"/>
        <v>1</v>
      </c>
      <c r="CE143" s="40" t="str">
        <f t="shared" ca="1" si="490"/>
        <v>1</v>
      </c>
      <c r="CF143" s="40" t="str">
        <f t="shared" si="490"/>
        <v/>
      </c>
      <c r="CG143" s="40" t="str">
        <f t="shared" si="490"/>
        <v/>
      </c>
      <c r="CH143" s="40" t="str">
        <f t="shared" si="490"/>
        <v/>
      </c>
      <c r="CI143" s="40" t="str">
        <f t="shared" si="490"/>
        <v/>
      </c>
      <c r="CJ143" s="40" t="str">
        <f t="shared" ca="1" si="490"/>
        <v>1</v>
      </c>
      <c r="CK143" s="40" t="str">
        <f t="shared" si="490"/>
        <v/>
      </c>
      <c r="CL143" s="40" t="str">
        <f t="shared" si="490"/>
        <v>1</v>
      </c>
      <c r="CM143" s="40" t="str">
        <f t="shared" si="490"/>
        <v>1</v>
      </c>
    </row>
    <row r="144" spans="1:91" ht="17.25" customHeight="1" x14ac:dyDescent="0.2">
      <c r="A144" s="66" t="str">
        <f ca="1">IFERROR(__xludf.DUMMYFUNCTION("""COMPUTED_VALUE"""),"P980")</f>
        <v>P980</v>
      </c>
      <c r="B144" s="23" t="str">
        <f ca="1">IFERROR(__xludf.DUMMYFUNCTION("""COMPUTED_VALUE"""),"Zélia Maria ")</f>
        <v xml:space="preserve">Zélia Maria </v>
      </c>
      <c r="C144" s="23" t="s">
        <v>91</v>
      </c>
      <c r="D144" s="24">
        <f ca="1">IFERROR(__xludf.DUMMYFUNCTION("""COMPUTED_VALUE"""),45971)</f>
        <v>45971</v>
      </c>
      <c r="E144" s="23" t="str">
        <f t="shared" ca="1" si="425"/>
        <v>novembro</v>
      </c>
      <c r="F144" s="63">
        <f ca="1">IFERROR(__xludf.DUMMYFUNCTION("""COMPUTED_VALUE"""),6)</f>
        <v>6</v>
      </c>
      <c r="G144" s="23">
        <f ca="1">IFERROR(__xludf.DUMMYFUNCTION("""COMPUTED_VALUE"""),540)</f>
        <v>540</v>
      </c>
      <c r="H144" s="47">
        <f t="shared" ca="1" si="100"/>
        <v>3.24</v>
      </c>
      <c r="I144" s="50">
        <f t="shared" ca="1" si="101"/>
        <v>200</v>
      </c>
      <c r="J144" s="64">
        <f ca="1">IFERROR(__xludf.DUMMYFUNCTION("""COMPUTED_VALUE"""),56.6666666666666)</f>
        <v>56.6666666666666</v>
      </c>
      <c r="K144" s="27" t="b">
        <v>0</v>
      </c>
      <c r="L144" s="28">
        <f t="shared" ca="1" si="3"/>
        <v>113.3333333333332</v>
      </c>
      <c r="M144" s="59"/>
      <c r="N144" s="59"/>
      <c r="O144" s="59"/>
      <c r="P144" s="68" t="str">
        <f ca="1">IFERROR(__xludf.DUMMYFUNCTION("""COMPUTED_VALUE"""),"x")</f>
        <v>x</v>
      </c>
      <c r="Q144" s="59" t="str">
        <f ca="1">IFERROR(__xludf.DUMMYFUNCTION("""COMPUTED_VALUE"""),"x")</f>
        <v>x</v>
      </c>
      <c r="R144" s="59"/>
      <c r="S144" s="59" t="str">
        <f ca="1">IFERROR(__xludf.DUMMYFUNCTION("""COMPUTED_VALUE"""),"x")</f>
        <v>x</v>
      </c>
      <c r="T144" s="59" t="str">
        <f ca="1">IFERROR(__xludf.DUMMYFUNCTION("""COMPUTED_VALUE"""),"x")</f>
        <v>x</v>
      </c>
      <c r="U144" s="59"/>
      <c r="V144" s="59"/>
      <c r="W144" s="23"/>
      <c r="X144" s="30" t="str">
        <f ca="1">IFERROR(__xludf.DUMMYFUNCTION("""COMPUTED_VALUE"""),"x")</f>
        <v>x</v>
      </c>
      <c r="Y144" s="30"/>
      <c r="Z144" s="23" t="s">
        <v>91</v>
      </c>
      <c r="AA144" s="23" t="s">
        <v>91</v>
      </c>
      <c r="AB144" s="30">
        <f t="shared" ca="1" si="4"/>
        <v>5</v>
      </c>
      <c r="AC144" s="81" t="e">
        <f t="shared" ref="AC144:AQ144" si="491">IF(M144="x",M$999*1,"")*BY144</f>
        <v>#VALUE!</v>
      </c>
      <c r="AD144" s="81" t="e">
        <f t="shared" si="491"/>
        <v>#VALUE!</v>
      </c>
      <c r="AE144" s="81" t="e">
        <f t="shared" si="491"/>
        <v>#VALUE!</v>
      </c>
      <c r="AF144" s="81">
        <f t="shared" ca="1" si="491"/>
        <v>1</v>
      </c>
      <c r="AG144" s="81">
        <f t="shared" ca="1" si="491"/>
        <v>1</v>
      </c>
      <c r="AH144" s="81" t="e">
        <f t="shared" si="491"/>
        <v>#VALUE!</v>
      </c>
      <c r="AI144" s="81">
        <f t="shared" ca="1" si="491"/>
        <v>1.2</v>
      </c>
      <c r="AJ144" s="81">
        <f t="shared" ca="1" si="491"/>
        <v>1</v>
      </c>
      <c r="AK144" s="81" t="e">
        <f t="shared" si="491"/>
        <v>#VALUE!</v>
      </c>
      <c r="AL144" s="81" t="e">
        <f t="shared" si="491"/>
        <v>#VALUE!</v>
      </c>
      <c r="AM144" s="81" t="e">
        <f t="shared" si="491"/>
        <v>#VALUE!</v>
      </c>
      <c r="AN144" s="81">
        <f t="shared" ca="1" si="491"/>
        <v>1.1000000000000001</v>
      </c>
      <c r="AO144" s="81" t="e">
        <f t="shared" si="491"/>
        <v>#VALUE!</v>
      </c>
      <c r="AP144" s="81">
        <f t="shared" si="491"/>
        <v>0</v>
      </c>
      <c r="AQ144" s="81">
        <f t="shared" si="491"/>
        <v>1</v>
      </c>
      <c r="AR144" s="82" t="e">
        <f t="shared" si="452"/>
        <v>#VALUE!</v>
      </c>
      <c r="AS144" s="65" t="str">
        <f t="shared" ca="1" si="7"/>
        <v/>
      </c>
      <c r="AT144" s="35">
        <f ca="1">IFERROR(__xludf.DUMMYFUNCTION("""COMPUTED_VALUE"""),10)</f>
        <v>10</v>
      </c>
      <c r="AU144" s="35" t="str">
        <f ca="1">IFERROR(__xludf.DUMMYFUNCTION("""COMPUTED_VALUE"""),"")</f>
        <v/>
      </c>
      <c r="AV144" s="35" t="str">
        <f ca="1">IFERROR(__xludf.DUMMYFUNCTION("""COMPUTED_VALUE"""),"")</f>
        <v/>
      </c>
      <c r="AW144" s="35">
        <f ca="1">IFERROR(__xludf.DUMMYFUNCTION("""COMPUTED_VALUE"""),10)</f>
        <v>10</v>
      </c>
      <c r="AX144" s="35">
        <f ca="1">IFERROR(__xludf.DUMMYFUNCTION("""COMPUTED_VALUE"""),10)</f>
        <v>10</v>
      </c>
      <c r="AY144" s="35">
        <f ca="1">IFERROR(__xludf.DUMMYFUNCTION("""COMPUTED_VALUE"""),5)</f>
        <v>5</v>
      </c>
      <c r="AZ144" s="35">
        <f ca="1">IFERROR(__xludf.DUMMYFUNCTION("""COMPUTED_VALUE"""),10)</f>
        <v>10</v>
      </c>
      <c r="BA144" s="35">
        <f ca="1">IFERROR(__xludf.DUMMYFUNCTION("""COMPUTED_VALUE"""),10)</f>
        <v>10</v>
      </c>
      <c r="BB144" s="35" t="str">
        <f ca="1">IFERROR(__xludf.DUMMYFUNCTION("""COMPUTED_VALUE"""),"")</f>
        <v/>
      </c>
      <c r="BC144" s="35" t="str">
        <f ca="1">IFERROR(__xludf.DUMMYFUNCTION("""COMPUTED_VALUE"""),"")</f>
        <v/>
      </c>
      <c r="BD144" s="35" t="str">
        <f ca="1">IFERROR(__xludf.DUMMYFUNCTION("""COMPUTED_VALUE"""),"")</f>
        <v/>
      </c>
      <c r="BE144" s="35">
        <f ca="1">IFERROR(__xludf.DUMMYFUNCTION("""COMPUTED_VALUE"""),10)</f>
        <v>10</v>
      </c>
      <c r="BF144" s="43" t="str">
        <f ca="1">IFERROR(__xludf.DUMMYFUNCTION("""COMPUTED_VALUE"""),"")</f>
        <v/>
      </c>
      <c r="BG144" s="35">
        <f ca="1">IFERROR(__xludf.DUMMYFUNCTION("""COMPUTED_VALUE"""),10)</f>
        <v>10</v>
      </c>
      <c r="BH144" s="35">
        <f ca="1">IFERROR(__xludf.DUMMYFUNCTION("""COMPUTED_VALUE"""),10)</f>
        <v>10</v>
      </c>
      <c r="BI144" s="53" t="e">
        <f t="shared" si="143"/>
        <v>#VALUE!</v>
      </c>
      <c r="BJ144" s="50" t="e">
        <f t="shared" ref="BJ144:BW144" si="492">IF(AD144=0,"",AD144*$AS144*(AU144/10))</f>
        <v>#VALUE!</v>
      </c>
      <c r="BK144" s="50" t="e">
        <f t="shared" si="492"/>
        <v>#VALUE!</v>
      </c>
      <c r="BL144" s="50" t="e">
        <f t="shared" ca="1" si="492"/>
        <v>#VALUE!</v>
      </c>
      <c r="BM144" s="50" t="e">
        <f t="shared" ca="1" si="492"/>
        <v>#VALUE!</v>
      </c>
      <c r="BN144" s="50" t="e">
        <f t="shared" si="492"/>
        <v>#VALUE!</v>
      </c>
      <c r="BO144" s="50" t="e">
        <f t="shared" ca="1" si="492"/>
        <v>#VALUE!</v>
      </c>
      <c r="BP144" s="50" t="e">
        <f t="shared" ca="1" si="492"/>
        <v>#VALUE!</v>
      </c>
      <c r="BQ144" s="37" t="e">
        <f t="shared" si="492"/>
        <v>#VALUE!</v>
      </c>
      <c r="BR144" s="37" t="e">
        <f t="shared" si="492"/>
        <v>#VALUE!</v>
      </c>
      <c r="BS144" s="37" t="e">
        <f t="shared" si="492"/>
        <v>#VALUE!</v>
      </c>
      <c r="BT144" s="37" t="e">
        <f t="shared" ca="1" si="492"/>
        <v>#VALUE!</v>
      </c>
      <c r="BU144" s="37" t="e">
        <f t="shared" si="492"/>
        <v>#VALUE!</v>
      </c>
      <c r="BV144" s="37" t="str">
        <f t="shared" si="492"/>
        <v/>
      </c>
      <c r="BW144" s="37" t="e">
        <f t="shared" ca="1" si="492"/>
        <v>#VALUE!</v>
      </c>
      <c r="BX144" s="38" t="e">
        <f t="shared" si="9"/>
        <v>#VALUE!</v>
      </c>
      <c r="BY144" s="40" t="str">
        <f t="shared" ref="BY144:CM144" si="493">IF(M144="x","1","")</f>
        <v/>
      </c>
      <c r="BZ144" s="40" t="str">
        <f t="shared" si="493"/>
        <v/>
      </c>
      <c r="CA144" s="40" t="str">
        <f t="shared" si="493"/>
        <v/>
      </c>
      <c r="CB144" s="40" t="str">
        <f t="shared" ca="1" si="493"/>
        <v>1</v>
      </c>
      <c r="CC144" s="40" t="str">
        <f t="shared" ca="1" si="493"/>
        <v>1</v>
      </c>
      <c r="CD144" s="40" t="str">
        <f t="shared" si="493"/>
        <v/>
      </c>
      <c r="CE144" s="40" t="str">
        <f t="shared" ca="1" si="493"/>
        <v>1</v>
      </c>
      <c r="CF144" s="40" t="str">
        <f t="shared" ca="1" si="493"/>
        <v>1</v>
      </c>
      <c r="CG144" s="40" t="str">
        <f t="shared" si="493"/>
        <v/>
      </c>
      <c r="CH144" s="40" t="str">
        <f t="shared" si="493"/>
        <v/>
      </c>
      <c r="CI144" s="40" t="str">
        <f t="shared" si="493"/>
        <v/>
      </c>
      <c r="CJ144" s="40" t="str">
        <f t="shared" ca="1" si="493"/>
        <v>1</v>
      </c>
      <c r="CK144" s="40" t="str">
        <f t="shared" si="493"/>
        <v/>
      </c>
      <c r="CL144" s="40" t="str">
        <f t="shared" si="493"/>
        <v>1</v>
      </c>
      <c r="CM144" s="40" t="str">
        <f t="shared" si="493"/>
        <v>1</v>
      </c>
    </row>
    <row r="145" spans="1:91" ht="17.25" customHeight="1" x14ac:dyDescent="0.2">
      <c r="A145" s="66" t="str">
        <f ca="1">IFERROR(__xludf.DUMMYFUNCTION("""COMPUTED_VALUE"""),"P958")</f>
        <v>P958</v>
      </c>
      <c r="B145" s="23" t="str">
        <f ca="1">IFERROR(__xludf.DUMMYFUNCTION("""COMPUTED_VALUE"""),"Carlos Roberto Florenço")</f>
        <v>Carlos Roberto Florenço</v>
      </c>
      <c r="C145" s="23" t="s">
        <v>91</v>
      </c>
      <c r="D145" s="24">
        <f ca="1">IFERROR(__xludf.DUMMYFUNCTION("""COMPUTED_VALUE"""),45971)</f>
        <v>45971</v>
      </c>
      <c r="E145" s="23" t="str">
        <f t="shared" ca="1" si="425"/>
        <v>novembro</v>
      </c>
      <c r="F145" s="63">
        <f ca="1">IFERROR(__xludf.DUMMYFUNCTION("""COMPUTED_VALUE"""),12)</f>
        <v>12</v>
      </c>
      <c r="G145" s="23">
        <f ca="1">IFERROR(__xludf.DUMMYFUNCTION("""COMPUTED_VALUE"""),540)</f>
        <v>540</v>
      </c>
      <c r="H145" s="47">
        <f t="shared" ca="1" si="100"/>
        <v>6.48</v>
      </c>
      <c r="I145" s="50">
        <f t="shared" ca="1" si="101"/>
        <v>300</v>
      </c>
      <c r="J145" s="64">
        <f ca="1">IFERROR(__xludf.DUMMYFUNCTION("""COMPUTED_VALUE"""),96.9135802469136)</f>
        <v>96.913580246913597</v>
      </c>
      <c r="K145" s="27" t="b">
        <v>0</v>
      </c>
      <c r="L145" s="28">
        <f t="shared" ca="1" si="3"/>
        <v>290.74074074074082</v>
      </c>
      <c r="M145" s="59" t="str">
        <f ca="1">IFERROR(__xludf.DUMMYFUNCTION("""COMPUTED_VALUE"""),"x")</f>
        <v>x</v>
      </c>
      <c r="N145" s="59" t="str">
        <f ca="1">IFERROR(__xludf.DUMMYFUNCTION("""COMPUTED_VALUE"""),"x")</f>
        <v>x</v>
      </c>
      <c r="O145" s="59" t="str">
        <f ca="1">IFERROR(__xludf.DUMMYFUNCTION("""COMPUTED_VALUE"""),"x")</f>
        <v>x</v>
      </c>
      <c r="P145" s="68" t="str">
        <f ca="1">IFERROR(__xludf.DUMMYFUNCTION("""COMPUTED_VALUE"""),"x")</f>
        <v>x</v>
      </c>
      <c r="Q145" s="59"/>
      <c r="R145" s="59"/>
      <c r="S145" s="59"/>
      <c r="T145" s="59"/>
      <c r="U145" s="59"/>
      <c r="V145" s="59"/>
      <c r="W145" s="23"/>
      <c r="X145" s="30"/>
      <c r="Y145" s="30"/>
      <c r="Z145" s="23" t="s">
        <v>91</v>
      </c>
      <c r="AA145" s="23" t="s">
        <v>91</v>
      </c>
      <c r="AB145" s="30">
        <f t="shared" ca="1" si="4"/>
        <v>4</v>
      </c>
      <c r="AC145" s="81">
        <f t="shared" ref="AC145:AQ145" ca="1" si="494">IF(M145="x",M$999*1,"")*BY145</f>
        <v>1.2</v>
      </c>
      <c r="AD145" s="81">
        <f t="shared" ca="1" si="494"/>
        <v>1.1000000000000001</v>
      </c>
      <c r="AE145" s="81">
        <f t="shared" ca="1" si="494"/>
        <v>1</v>
      </c>
      <c r="AF145" s="81">
        <f t="shared" ca="1" si="494"/>
        <v>1</v>
      </c>
      <c r="AG145" s="81" t="e">
        <f t="shared" si="494"/>
        <v>#VALUE!</v>
      </c>
      <c r="AH145" s="81" t="e">
        <f t="shared" si="494"/>
        <v>#VALUE!</v>
      </c>
      <c r="AI145" s="81" t="e">
        <f t="shared" si="494"/>
        <v>#VALUE!</v>
      </c>
      <c r="AJ145" s="81" t="e">
        <f t="shared" si="494"/>
        <v>#VALUE!</v>
      </c>
      <c r="AK145" s="81" t="e">
        <f t="shared" si="494"/>
        <v>#VALUE!</v>
      </c>
      <c r="AL145" s="81" t="e">
        <f t="shared" si="494"/>
        <v>#VALUE!</v>
      </c>
      <c r="AM145" s="81" t="e">
        <f t="shared" si="494"/>
        <v>#VALUE!</v>
      </c>
      <c r="AN145" s="81" t="e">
        <f t="shared" si="494"/>
        <v>#VALUE!</v>
      </c>
      <c r="AO145" s="81" t="e">
        <f t="shared" si="494"/>
        <v>#VALUE!</v>
      </c>
      <c r="AP145" s="81">
        <f t="shared" si="494"/>
        <v>0</v>
      </c>
      <c r="AQ145" s="81">
        <f t="shared" si="494"/>
        <v>1</v>
      </c>
      <c r="AR145" s="82" t="e">
        <f t="shared" ca="1" si="452"/>
        <v>#VALUE!</v>
      </c>
      <c r="AS145" s="65" t="str">
        <f t="shared" ca="1" si="7"/>
        <v/>
      </c>
      <c r="AT145" s="35">
        <f ca="1">IFERROR(__xludf.DUMMYFUNCTION("""COMPUTED_VALUE"""),9)</f>
        <v>9</v>
      </c>
      <c r="AU145" s="35">
        <f ca="1">IFERROR(__xludf.DUMMYFUNCTION("""COMPUTED_VALUE"""),10)</f>
        <v>10</v>
      </c>
      <c r="AV145" s="35">
        <f ca="1">IFERROR(__xludf.DUMMYFUNCTION("""COMPUTED_VALUE"""),10)</f>
        <v>10</v>
      </c>
      <c r="AW145" s="35">
        <f ca="1">IFERROR(__xludf.DUMMYFUNCTION("""COMPUTED_VALUE"""),10)</f>
        <v>10</v>
      </c>
      <c r="AX145" s="35" t="str">
        <f ca="1">IFERROR(__xludf.DUMMYFUNCTION("""COMPUTED_VALUE"""),"")</f>
        <v/>
      </c>
      <c r="AY145" s="35" t="str">
        <f ca="1">IFERROR(__xludf.DUMMYFUNCTION("""COMPUTED_VALUE"""),"")</f>
        <v/>
      </c>
      <c r="AZ145" s="35" t="str">
        <f ca="1">IFERROR(__xludf.DUMMYFUNCTION("""COMPUTED_VALUE"""),"")</f>
        <v/>
      </c>
      <c r="BA145" s="35">
        <f ca="1">IFERROR(__xludf.DUMMYFUNCTION("""COMPUTED_VALUE"""),10)</f>
        <v>10</v>
      </c>
      <c r="BB145" s="35" t="str">
        <f ca="1">IFERROR(__xludf.DUMMYFUNCTION("""COMPUTED_VALUE"""),"")</f>
        <v/>
      </c>
      <c r="BC145" s="35" t="str">
        <f ca="1">IFERROR(__xludf.DUMMYFUNCTION("""COMPUTED_VALUE"""),"")</f>
        <v/>
      </c>
      <c r="BD145" s="35" t="str">
        <f ca="1">IFERROR(__xludf.DUMMYFUNCTION("""COMPUTED_VALUE"""),"")</f>
        <v/>
      </c>
      <c r="BE145" s="35" t="str">
        <f ca="1">IFERROR(__xludf.DUMMYFUNCTION("""COMPUTED_VALUE"""),"")</f>
        <v/>
      </c>
      <c r="BF145" s="43" t="str">
        <f ca="1">IFERROR(__xludf.DUMMYFUNCTION("""COMPUTED_VALUE"""),"")</f>
        <v/>
      </c>
      <c r="BG145" s="35">
        <f ca="1">IFERROR(__xludf.DUMMYFUNCTION("""COMPUTED_VALUE"""),10)</f>
        <v>10</v>
      </c>
      <c r="BH145" s="35">
        <f ca="1">IFERROR(__xludf.DUMMYFUNCTION("""COMPUTED_VALUE"""),10)</f>
        <v>10</v>
      </c>
      <c r="BI145" s="53" t="e">
        <f t="shared" ca="1" si="143"/>
        <v>#VALUE!</v>
      </c>
      <c r="BJ145" s="50" t="e">
        <f t="shared" ref="BJ145:BW145" ca="1" si="495">IF(AD145=0,"",AD145*$AS145*(AU145/10))</f>
        <v>#VALUE!</v>
      </c>
      <c r="BK145" s="50" t="e">
        <f t="shared" ca="1" si="495"/>
        <v>#VALUE!</v>
      </c>
      <c r="BL145" s="50" t="e">
        <f t="shared" ca="1" si="495"/>
        <v>#VALUE!</v>
      </c>
      <c r="BM145" s="50" t="e">
        <f t="shared" si="495"/>
        <v>#VALUE!</v>
      </c>
      <c r="BN145" s="50" t="e">
        <f t="shared" si="495"/>
        <v>#VALUE!</v>
      </c>
      <c r="BO145" s="50" t="e">
        <f t="shared" si="495"/>
        <v>#VALUE!</v>
      </c>
      <c r="BP145" s="50" t="e">
        <f t="shared" si="495"/>
        <v>#VALUE!</v>
      </c>
      <c r="BQ145" s="37" t="e">
        <f t="shared" si="495"/>
        <v>#VALUE!</v>
      </c>
      <c r="BR145" s="37" t="e">
        <f t="shared" si="495"/>
        <v>#VALUE!</v>
      </c>
      <c r="BS145" s="37" t="e">
        <f t="shared" si="495"/>
        <v>#VALUE!</v>
      </c>
      <c r="BT145" s="37" t="e">
        <f t="shared" si="495"/>
        <v>#VALUE!</v>
      </c>
      <c r="BU145" s="37" t="e">
        <f t="shared" si="495"/>
        <v>#VALUE!</v>
      </c>
      <c r="BV145" s="37" t="str">
        <f t="shared" si="495"/>
        <v/>
      </c>
      <c r="BW145" s="37" t="e">
        <f t="shared" ca="1" si="495"/>
        <v>#VALUE!</v>
      </c>
      <c r="BX145" s="38" t="e">
        <f t="shared" ca="1" si="9"/>
        <v>#VALUE!</v>
      </c>
      <c r="BY145" s="40" t="str">
        <f t="shared" ref="BY145:CC145" ca="1" si="496">IF(M145="x","1","")</f>
        <v>1</v>
      </c>
      <c r="BZ145" s="40" t="str">
        <f t="shared" ca="1" si="496"/>
        <v>1</v>
      </c>
      <c r="CA145" s="40" t="str">
        <f t="shared" ca="1" si="496"/>
        <v>1</v>
      </c>
      <c r="CB145" s="40" t="str">
        <f t="shared" ca="1" si="496"/>
        <v>1</v>
      </c>
      <c r="CC145" s="40" t="str">
        <f t="shared" si="496"/>
        <v/>
      </c>
      <c r="CD145" s="40">
        <v>0.5</v>
      </c>
      <c r="CE145" s="40" t="str">
        <f>IF(S145="x","1","")</f>
        <v/>
      </c>
      <c r="CF145" s="40">
        <v>0.5</v>
      </c>
      <c r="CG145" s="40" t="str">
        <f t="shared" ref="CG145:CM145" si="497">IF(U145="x","1","")</f>
        <v/>
      </c>
      <c r="CH145" s="40" t="str">
        <f t="shared" si="497"/>
        <v/>
      </c>
      <c r="CI145" s="40" t="str">
        <f t="shared" si="497"/>
        <v/>
      </c>
      <c r="CJ145" s="40" t="str">
        <f t="shared" si="497"/>
        <v/>
      </c>
      <c r="CK145" s="40" t="str">
        <f t="shared" si="497"/>
        <v/>
      </c>
      <c r="CL145" s="40" t="str">
        <f t="shared" si="497"/>
        <v>1</v>
      </c>
      <c r="CM145" s="40" t="str">
        <f t="shared" si="497"/>
        <v>1</v>
      </c>
    </row>
    <row r="146" spans="1:91" ht="17.25" customHeight="1" x14ac:dyDescent="0.2">
      <c r="A146" s="66" t="str">
        <f ca="1">IFERROR(__xludf.DUMMYFUNCTION("""COMPUTED_VALUE"""),"P961")</f>
        <v>P961</v>
      </c>
      <c r="B146" s="23" t="str">
        <f ca="1">IFERROR(__xludf.DUMMYFUNCTION("""COMPUTED_VALUE"""),"Rute Kelle")</f>
        <v>Rute Kelle</v>
      </c>
      <c r="C146" s="23" t="s">
        <v>91</v>
      </c>
      <c r="D146" s="24">
        <f ca="1">IFERROR(__xludf.DUMMYFUNCTION("""COMPUTED_VALUE"""),45972)</f>
        <v>45972</v>
      </c>
      <c r="E146" s="23" t="str">
        <f t="shared" ca="1" si="425"/>
        <v>novembro</v>
      </c>
      <c r="F146" s="63">
        <f ca="1">IFERROR(__xludf.DUMMYFUNCTION("""COMPUTED_VALUE"""),8)</f>
        <v>8</v>
      </c>
      <c r="G146" s="23">
        <f ca="1">IFERROR(__xludf.DUMMYFUNCTION("""COMPUTED_VALUE"""),540)</f>
        <v>540</v>
      </c>
      <c r="H146" s="47">
        <f t="shared" ca="1" si="100"/>
        <v>4.32</v>
      </c>
      <c r="I146" s="50">
        <f t="shared" ca="1" si="101"/>
        <v>200</v>
      </c>
      <c r="J146" s="64">
        <f ca="1">IFERROR(__xludf.DUMMYFUNCTION("""COMPUTED_VALUE"""),99.6296296296296)</f>
        <v>99.629629629629605</v>
      </c>
      <c r="K146" s="27" t="b">
        <v>0</v>
      </c>
      <c r="L146" s="28">
        <f t="shared" ca="1" si="3"/>
        <v>199.25925925925921</v>
      </c>
      <c r="M146" s="59"/>
      <c r="N146" s="59" t="str">
        <f ca="1">IFERROR(__xludf.DUMMYFUNCTION("""COMPUTED_VALUE"""),"x")</f>
        <v>x</v>
      </c>
      <c r="O146" s="59"/>
      <c r="P146" s="68" t="str">
        <f ca="1">IFERROR(__xludf.DUMMYFUNCTION("""COMPUTED_VALUE"""),"x")</f>
        <v>x</v>
      </c>
      <c r="Q146" s="59" t="str">
        <f ca="1">IFERROR(__xludf.DUMMYFUNCTION("""COMPUTED_VALUE"""),"x")</f>
        <v>x</v>
      </c>
      <c r="R146" s="59"/>
      <c r="S146" s="59" t="str">
        <f ca="1">IFERROR(__xludf.DUMMYFUNCTION("""COMPUTED_VALUE"""),"x")</f>
        <v>x</v>
      </c>
      <c r="T146" s="59" t="str">
        <f ca="1">IFERROR(__xludf.DUMMYFUNCTION("""COMPUTED_VALUE"""),"x")</f>
        <v>x</v>
      </c>
      <c r="U146" s="59"/>
      <c r="V146" s="59"/>
      <c r="W146" s="23"/>
      <c r="X146" s="30"/>
      <c r="Y146" s="30"/>
      <c r="Z146" s="23" t="s">
        <v>91</v>
      </c>
      <c r="AA146" s="23" t="s">
        <v>91</v>
      </c>
      <c r="AB146" s="30">
        <f t="shared" ca="1" si="4"/>
        <v>5</v>
      </c>
      <c r="AC146" s="81" t="e">
        <f t="shared" ref="AC146:AQ146" si="498">IF(M146="x",M$999*1,"")*BY146</f>
        <v>#VALUE!</v>
      </c>
      <c r="AD146" s="81">
        <f t="shared" ca="1" si="498"/>
        <v>1.1000000000000001</v>
      </c>
      <c r="AE146" s="81" t="e">
        <f t="shared" si="498"/>
        <v>#VALUE!</v>
      </c>
      <c r="AF146" s="81">
        <f t="shared" ca="1" si="498"/>
        <v>1</v>
      </c>
      <c r="AG146" s="81">
        <f t="shared" ca="1" si="498"/>
        <v>1</v>
      </c>
      <c r="AH146" s="81" t="e">
        <f t="shared" si="498"/>
        <v>#VALUE!</v>
      </c>
      <c r="AI146" s="81">
        <f t="shared" ca="1" si="498"/>
        <v>1.2</v>
      </c>
      <c r="AJ146" s="81">
        <f t="shared" ca="1" si="498"/>
        <v>1</v>
      </c>
      <c r="AK146" s="81" t="e">
        <f t="shared" si="498"/>
        <v>#VALUE!</v>
      </c>
      <c r="AL146" s="81" t="e">
        <f t="shared" si="498"/>
        <v>#VALUE!</v>
      </c>
      <c r="AM146" s="81" t="e">
        <f t="shared" si="498"/>
        <v>#VALUE!</v>
      </c>
      <c r="AN146" s="81" t="e">
        <f t="shared" si="498"/>
        <v>#VALUE!</v>
      </c>
      <c r="AO146" s="81" t="e">
        <f t="shared" si="498"/>
        <v>#VALUE!</v>
      </c>
      <c r="AP146" s="81">
        <f t="shared" si="498"/>
        <v>0</v>
      </c>
      <c r="AQ146" s="81">
        <f t="shared" si="498"/>
        <v>1</v>
      </c>
      <c r="AR146" s="82" t="e">
        <f t="shared" si="452"/>
        <v>#VALUE!</v>
      </c>
      <c r="AS146" s="65" t="str">
        <f t="shared" ca="1" si="7"/>
        <v/>
      </c>
      <c r="AT146" s="35">
        <f ca="1">IFERROR(__xludf.DUMMYFUNCTION("""COMPUTED_VALUE"""),10)</f>
        <v>10</v>
      </c>
      <c r="AU146" s="35">
        <f ca="1">IFERROR(__xludf.DUMMYFUNCTION("""COMPUTED_VALUE"""),10)</f>
        <v>10</v>
      </c>
      <c r="AV146" s="35">
        <f ca="1">IFERROR(__xludf.DUMMYFUNCTION("""COMPUTED_VALUE"""),10)</f>
        <v>10</v>
      </c>
      <c r="AW146" s="35">
        <f ca="1">IFERROR(__xludf.DUMMYFUNCTION("""COMPUTED_VALUE"""),10)</f>
        <v>10</v>
      </c>
      <c r="AX146" s="35">
        <f ca="1">IFERROR(__xludf.DUMMYFUNCTION("""COMPUTED_VALUE"""),10)</f>
        <v>10</v>
      </c>
      <c r="AY146" s="35">
        <f ca="1">IFERROR(__xludf.DUMMYFUNCTION("""COMPUTED_VALUE"""),10)</f>
        <v>10</v>
      </c>
      <c r="AZ146" s="35">
        <f ca="1">IFERROR(__xludf.DUMMYFUNCTION("""COMPUTED_VALUE"""),10)</f>
        <v>10</v>
      </c>
      <c r="BA146" s="35">
        <f ca="1">IFERROR(__xludf.DUMMYFUNCTION("""COMPUTED_VALUE"""),10)</f>
        <v>10</v>
      </c>
      <c r="BB146" s="35" t="str">
        <f ca="1">IFERROR(__xludf.DUMMYFUNCTION("""COMPUTED_VALUE"""),"")</f>
        <v/>
      </c>
      <c r="BC146" s="35" t="str">
        <f ca="1">IFERROR(__xludf.DUMMYFUNCTION("""COMPUTED_VALUE"""),"")</f>
        <v/>
      </c>
      <c r="BD146" s="35" t="str">
        <f ca="1">IFERROR(__xludf.DUMMYFUNCTION("""COMPUTED_VALUE"""),"")</f>
        <v/>
      </c>
      <c r="BE146" s="35" t="str">
        <f ca="1">IFERROR(__xludf.DUMMYFUNCTION("""COMPUTED_VALUE"""),"")</f>
        <v/>
      </c>
      <c r="BF146" s="43" t="str">
        <f ca="1">IFERROR(__xludf.DUMMYFUNCTION("""COMPUTED_VALUE"""),"")</f>
        <v/>
      </c>
      <c r="BG146" s="35">
        <f ca="1">IFERROR(__xludf.DUMMYFUNCTION("""COMPUTED_VALUE"""),10)</f>
        <v>10</v>
      </c>
      <c r="BH146" s="35">
        <f ca="1">IFERROR(__xludf.DUMMYFUNCTION("""COMPUTED_VALUE"""),10)</f>
        <v>10</v>
      </c>
      <c r="BI146" s="53" t="e">
        <f t="shared" si="143"/>
        <v>#VALUE!</v>
      </c>
      <c r="BJ146" s="50" t="e">
        <f t="shared" ref="BJ146:BW146" ca="1" si="499">IF(AD146=0,"",AD146*$AS146*(AU146/10))</f>
        <v>#VALUE!</v>
      </c>
      <c r="BK146" s="50" t="e">
        <f t="shared" si="499"/>
        <v>#VALUE!</v>
      </c>
      <c r="BL146" s="50" t="e">
        <f t="shared" ca="1" si="499"/>
        <v>#VALUE!</v>
      </c>
      <c r="BM146" s="50" t="e">
        <f t="shared" ca="1" si="499"/>
        <v>#VALUE!</v>
      </c>
      <c r="BN146" s="50" t="e">
        <f t="shared" si="499"/>
        <v>#VALUE!</v>
      </c>
      <c r="BO146" s="50" t="e">
        <f t="shared" ca="1" si="499"/>
        <v>#VALUE!</v>
      </c>
      <c r="BP146" s="50" t="e">
        <f t="shared" ca="1" si="499"/>
        <v>#VALUE!</v>
      </c>
      <c r="BQ146" s="37" t="e">
        <f t="shared" si="499"/>
        <v>#VALUE!</v>
      </c>
      <c r="BR146" s="37" t="e">
        <f t="shared" si="499"/>
        <v>#VALUE!</v>
      </c>
      <c r="BS146" s="37" t="e">
        <f t="shared" si="499"/>
        <v>#VALUE!</v>
      </c>
      <c r="BT146" s="37" t="e">
        <f t="shared" si="499"/>
        <v>#VALUE!</v>
      </c>
      <c r="BU146" s="37" t="e">
        <f t="shared" si="499"/>
        <v>#VALUE!</v>
      </c>
      <c r="BV146" s="37" t="str">
        <f t="shared" si="499"/>
        <v/>
      </c>
      <c r="BW146" s="37" t="e">
        <f t="shared" ca="1" si="499"/>
        <v>#VALUE!</v>
      </c>
      <c r="BX146" s="38" t="e">
        <f t="shared" si="9"/>
        <v>#VALUE!</v>
      </c>
      <c r="BY146" s="40" t="str">
        <f t="shared" ref="BY146:CM146" si="500">IF(M146="x","1","")</f>
        <v/>
      </c>
      <c r="BZ146" s="40" t="str">
        <f t="shared" ca="1" si="500"/>
        <v>1</v>
      </c>
      <c r="CA146" s="40" t="str">
        <f t="shared" si="500"/>
        <v/>
      </c>
      <c r="CB146" s="40" t="str">
        <f t="shared" ca="1" si="500"/>
        <v>1</v>
      </c>
      <c r="CC146" s="40" t="str">
        <f t="shared" ca="1" si="500"/>
        <v>1</v>
      </c>
      <c r="CD146" s="40" t="str">
        <f t="shared" si="500"/>
        <v/>
      </c>
      <c r="CE146" s="40" t="str">
        <f t="shared" ca="1" si="500"/>
        <v>1</v>
      </c>
      <c r="CF146" s="40" t="str">
        <f t="shared" ca="1" si="500"/>
        <v>1</v>
      </c>
      <c r="CG146" s="40" t="str">
        <f t="shared" si="500"/>
        <v/>
      </c>
      <c r="CH146" s="40" t="str">
        <f t="shared" si="500"/>
        <v/>
      </c>
      <c r="CI146" s="40" t="str">
        <f t="shared" si="500"/>
        <v/>
      </c>
      <c r="CJ146" s="40" t="str">
        <f t="shared" si="500"/>
        <v/>
      </c>
      <c r="CK146" s="40" t="str">
        <f t="shared" si="500"/>
        <v/>
      </c>
      <c r="CL146" s="40" t="str">
        <f t="shared" si="500"/>
        <v>1</v>
      </c>
      <c r="CM146" s="40" t="str">
        <f t="shared" si="500"/>
        <v>1</v>
      </c>
    </row>
    <row r="147" spans="1:91" ht="17.25" customHeight="1" x14ac:dyDescent="0.2">
      <c r="A147" s="66" t="str">
        <f ca="1">IFERROR(__xludf.DUMMYFUNCTION("""COMPUTED_VALUE"""),"P946")</f>
        <v>P946</v>
      </c>
      <c r="B147" s="23" t="str">
        <f ca="1">IFERROR(__xludf.DUMMYFUNCTION("""COMPUTED_VALUE"""),"Rafael Bertani")</f>
        <v>Rafael Bertani</v>
      </c>
      <c r="C147" s="23" t="s">
        <v>91</v>
      </c>
      <c r="D147" s="24">
        <f ca="1">IFERROR(__xludf.DUMMYFUNCTION("""COMPUTED_VALUE"""),45974)</f>
        <v>45974</v>
      </c>
      <c r="E147" s="23" t="str">
        <f t="shared" ca="1" si="425"/>
        <v>novembro</v>
      </c>
      <c r="F147" s="63">
        <f ca="1">IFERROR(__xludf.DUMMYFUNCTION("""COMPUTED_VALUE"""),18)</f>
        <v>18</v>
      </c>
      <c r="G147" s="23">
        <f ca="1">IFERROR(__xludf.DUMMYFUNCTION("""COMPUTED_VALUE"""),585)</f>
        <v>585</v>
      </c>
      <c r="H147" s="47">
        <f t="shared" ca="1" si="100"/>
        <v>10.53</v>
      </c>
      <c r="I147" s="50">
        <f t="shared" ca="1" si="101"/>
        <v>500</v>
      </c>
      <c r="J147" s="64">
        <f ca="1">IFERROR(__xludf.DUMMYFUNCTION("""COMPUTED_VALUE"""),100)</f>
        <v>100</v>
      </c>
      <c r="K147" s="27" t="b">
        <v>0</v>
      </c>
      <c r="L147" s="28">
        <f t="shared" ca="1" si="3"/>
        <v>500</v>
      </c>
      <c r="M147" s="59" t="str">
        <f ca="1">IFERROR(__xludf.DUMMYFUNCTION("""COMPUTED_VALUE"""),"x")</f>
        <v>x</v>
      </c>
      <c r="N147" s="59" t="str">
        <f ca="1">IFERROR(__xludf.DUMMYFUNCTION("""COMPUTED_VALUE"""),"x")</f>
        <v>x</v>
      </c>
      <c r="O147" s="59" t="str">
        <f ca="1">IFERROR(__xludf.DUMMYFUNCTION("""COMPUTED_VALUE"""),"x")</f>
        <v>x</v>
      </c>
      <c r="P147" s="68" t="str">
        <f ca="1">IFERROR(__xludf.DUMMYFUNCTION("""COMPUTED_VALUE"""),"x")</f>
        <v>x</v>
      </c>
      <c r="Q147" s="59"/>
      <c r="R147" s="59"/>
      <c r="S147" s="59"/>
      <c r="T147" s="59"/>
      <c r="U147" s="59"/>
      <c r="V147" s="59"/>
      <c r="W147" s="23"/>
      <c r="X147" s="30" t="str">
        <f ca="1">IFERROR(__xludf.DUMMYFUNCTION("""COMPUTED_VALUE"""),"x")</f>
        <v>x</v>
      </c>
      <c r="Y147" s="30"/>
      <c r="Z147" s="23" t="s">
        <v>91</v>
      </c>
      <c r="AA147" s="23" t="s">
        <v>91</v>
      </c>
      <c r="AB147" s="30">
        <f t="shared" ca="1" si="4"/>
        <v>5</v>
      </c>
      <c r="AC147" s="81">
        <f t="shared" ref="AC147:AQ147" ca="1" si="501">IF(M147="x",M$999*1,"")*BY147</f>
        <v>1.2</v>
      </c>
      <c r="AD147" s="81">
        <f t="shared" ca="1" si="501"/>
        <v>1.1000000000000001</v>
      </c>
      <c r="AE147" s="81">
        <f t="shared" ca="1" si="501"/>
        <v>1</v>
      </c>
      <c r="AF147" s="81">
        <f t="shared" ca="1" si="501"/>
        <v>1</v>
      </c>
      <c r="AG147" s="81" t="e">
        <f t="shared" si="501"/>
        <v>#VALUE!</v>
      </c>
      <c r="AH147" s="81" t="e">
        <f t="shared" si="501"/>
        <v>#VALUE!</v>
      </c>
      <c r="AI147" s="81" t="e">
        <f t="shared" si="501"/>
        <v>#VALUE!</v>
      </c>
      <c r="AJ147" s="81" t="e">
        <f t="shared" si="501"/>
        <v>#VALUE!</v>
      </c>
      <c r="AK147" s="81" t="e">
        <f t="shared" si="501"/>
        <v>#VALUE!</v>
      </c>
      <c r="AL147" s="81" t="e">
        <f t="shared" si="501"/>
        <v>#VALUE!</v>
      </c>
      <c r="AM147" s="81" t="e">
        <f t="shared" si="501"/>
        <v>#VALUE!</v>
      </c>
      <c r="AN147" s="81">
        <f t="shared" ca="1" si="501"/>
        <v>1.1000000000000001</v>
      </c>
      <c r="AO147" s="81" t="e">
        <f t="shared" si="501"/>
        <v>#VALUE!</v>
      </c>
      <c r="AP147" s="81">
        <f t="shared" si="501"/>
        <v>0</v>
      </c>
      <c r="AQ147" s="81">
        <f t="shared" si="501"/>
        <v>1</v>
      </c>
      <c r="AR147" s="82" t="e">
        <f t="shared" ca="1" si="452"/>
        <v>#VALUE!</v>
      </c>
      <c r="AS147" s="65" t="str">
        <f t="shared" ca="1" si="7"/>
        <v/>
      </c>
      <c r="AT147" s="35">
        <f ca="1">IFERROR(__xludf.DUMMYFUNCTION("""COMPUTED_VALUE"""),10)</f>
        <v>10</v>
      </c>
      <c r="AU147" s="35">
        <f ca="1">IFERROR(__xludf.DUMMYFUNCTION("""COMPUTED_VALUE"""),10)</f>
        <v>10</v>
      </c>
      <c r="AV147" s="35">
        <f ca="1">IFERROR(__xludf.DUMMYFUNCTION("""COMPUTED_VALUE"""),10)</f>
        <v>10</v>
      </c>
      <c r="AW147" s="35">
        <f ca="1">IFERROR(__xludf.DUMMYFUNCTION("""COMPUTED_VALUE"""),10)</f>
        <v>10</v>
      </c>
      <c r="AX147" s="35" t="str">
        <f ca="1">IFERROR(__xludf.DUMMYFUNCTION("""COMPUTED_VALUE"""),"")</f>
        <v/>
      </c>
      <c r="AY147" s="35" t="str">
        <f ca="1">IFERROR(__xludf.DUMMYFUNCTION("""COMPUTED_VALUE"""),"")</f>
        <v/>
      </c>
      <c r="AZ147" s="35" t="str">
        <f ca="1">IFERROR(__xludf.DUMMYFUNCTION("""COMPUTED_VALUE"""),"")</f>
        <v/>
      </c>
      <c r="BA147" s="35">
        <f ca="1">IFERROR(__xludf.DUMMYFUNCTION("""COMPUTED_VALUE"""),10)</f>
        <v>10</v>
      </c>
      <c r="BB147" s="35" t="str">
        <f ca="1">IFERROR(__xludf.DUMMYFUNCTION("""COMPUTED_VALUE"""),"")</f>
        <v/>
      </c>
      <c r="BC147" s="35" t="str">
        <f ca="1">IFERROR(__xludf.DUMMYFUNCTION("""COMPUTED_VALUE"""),"")</f>
        <v/>
      </c>
      <c r="BD147" s="35" t="str">
        <f ca="1">IFERROR(__xludf.DUMMYFUNCTION("""COMPUTED_VALUE"""),"")</f>
        <v/>
      </c>
      <c r="BE147" s="35">
        <f ca="1">IFERROR(__xludf.DUMMYFUNCTION("""COMPUTED_VALUE"""),10)</f>
        <v>10</v>
      </c>
      <c r="BF147" s="43" t="str">
        <f ca="1">IFERROR(__xludf.DUMMYFUNCTION("""COMPUTED_VALUE"""),"")</f>
        <v/>
      </c>
      <c r="BG147" s="35">
        <f ca="1">IFERROR(__xludf.DUMMYFUNCTION("""COMPUTED_VALUE"""),10)</f>
        <v>10</v>
      </c>
      <c r="BH147" s="35">
        <f ca="1">IFERROR(__xludf.DUMMYFUNCTION("""COMPUTED_VALUE"""),10)</f>
        <v>10</v>
      </c>
      <c r="BI147" s="53" t="e">
        <f t="shared" ca="1" si="143"/>
        <v>#VALUE!</v>
      </c>
      <c r="BJ147" s="50" t="e">
        <f t="shared" ref="BJ147:BW147" ca="1" si="502">IF(AD147=0,"",AD147*$AS147*(AU147/10))</f>
        <v>#VALUE!</v>
      </c>
      <c r="BK147" s="50" t="e">
        <f t="shared" ca="1" si="502"/>
        <v>#VALUE!</v>
      </c>
      <c r="BL147" s="50" t="e">
        <f t="shared" ca="1" si="502"/>
        <v>#VALUE!</v>
      </c>
      <c r="BM147" s="50" t="e">
        <f t="shared" si="502"/>
        <v>#VALUE!</v>
      </c>
      <c r="BN147" s="50" t="e">
        <f t="shared" si="502"/>
        <v>#VALUE!</v>
      </c>
      <c r="BO147" s="50" t="e">
        <f t="shared" si="502"/>
        <v>#VALUE!</v>
      </c>
      <c r="BP147" s="50" t="e">
        <f t="shared" si="502"/>
        <v>#VALUE!</v>
      </c>
      <c r="BQ147" s="37" t="e">
        <f t="shared" si="502"/>
        <v>#VALUE!</v>
      </c>
      <c r="BR147" s="37" t="e">
        <f t="shared" si="502"/>
        <v>#VALUE!</v>
      </c>
      <c r="BS147" s="37" t="e">
        <f t="shared" si="502"/>
        <v>#VALUE!</v>
      </c>
      <c r="BT147" s="37" t="e">
        <f t="shared" ca="1" si="502"/>
        <v>#VALUE!</v>
      </c>
      <c r="BU147" s="37" t="e">
        <f t="shared" si="502"/>
        <v>#VALUE!</v>
      </c>
      <c r="BV147" s="37" t="str">
        <f t="shared" si="502"/>
        <v/>
      </c>
      <c r="BW147" s="37" t="e">
        <f t="shared" ca="1" si="502"/>
        <v>#VALUE!</v>
      </c>
      <c r="BX147" s="38" t="e">
        <f t="shared" ca="1" si="9"/>
        <v>#VALUE!</v>
      </c>
      <c r="BY147" s="40" t="str">
        <f t="shared" ref="BY147:CM147" ca="1" si="503">IF(M147="x","1","")</f>
        <v>1</v>
      </c>
      <c r="BZ147" s="40" t="str">
        <f t="shared" ca="1" si="503"/>
        <v>1</v>
      </c>
      <c r="CA147" s="40" t="str">
        <f t="shared" ca="1" si="503"/>
        <v>1</v>
      </c>
      <c r="CB147" s="40" t="str">
        <f t="shared" ca="1" si="503"/>
        <v>1</v>
      </c>
      <c r="CC147" s="40" t="str">
        <f t="shared" si="503"/>
        <v/>
      </c>
      <c r="CD147" s="40" t="str">
        <f t="shared" si="503"/>
        <v/>
      </c>
      <c r="CE147" s="40" t="str">
        <f t="shared" si="503"/>
        <v/>
      </c>
      <c r="CF147" s="40" t="str">
        <f t="shared" si="503"/>
        <v/>
      </c>
      <c r="CG147" s="40" t="str">
        <f t="shared" si="503"/>
        <v/>
      </c>
      <c r="CH147" s="40" t="str">
        <f t="shared" si="503"/>
        <v/>
      </c>
      <c r="CI147" s="40" t="str">
        <f t="shared" si="503"/>
        <v/>
      </c>
      <c r="CJ147" s="40" t="str">
        <f t="shared" ca="1" si="503"/>
        <v>1</v>
      </c>
      <c r="CK147" s="40" t="str">
        <f t="shared" si="503"/>
        <v/>
      </c>
      <c r="CL147" s="40" t="str">
        <f t="shared" si="503"/>
        <v>1</v>
      </c>
      <c r="CM147" s="40" t="str">
        <f t="shared" si="503"/>
        <v>1</v>
      </c>
    </row>
    <row r="148" spans="1:91" ht="17.25" customHeight="1" x14ac:dyDescent="0.2">
      <c r="A148" s="66" t="str">
        <f ca="1">IFERROR(__xludf.DUMMYFUNCTION("""COMPUTED_VALUE"""),"P948")</f>
        <v>P948</v>
      </c>
      <c r="B148" s="23" t="str">
        <f ca="1">IFERROR(__xludf.DUMMYFUNCTION("""COMPUTED_VALUE"""),"Inova Gesso")</f>
        <v>Inova Gesso</v>
      </c>
      <c r="C148" s="23" t="s">
        <v>91</v>
      </c>
      <c r="D148" s="24">
        <f ca="1">IFERROR(__xludf.DUMMYFUNCTION("""COMPUTED_VALUE"""),45974)</f>
        <v>45974</v>
      </c>
      <c r="E148" s="23" t="str">
        <f t="shared" ca="1" si="425"/>
        <v>novembro</v>
      </c>
      <c r="F148" s="63">
        <f ca="1">IFERROR(__xludf.DUMMYFUNCTION("""COMPUTED_VALUE"""),16)</f>
        <v>16</v>
      </c>
      <c r="G148" s="23">
        <f ca="1">IFERROR(__xludf.DUMMYFUNCTION("""COMPUTED_VALUE"""),540)</f>
        <v>540</v>
      </c>
      <c r="H148" s="47">
        <f t="shared" ca="1" si="100"/>
        <v>8.64</v>
      </c>
      <c r="I148" s="50">
        <f t="shared" ca="1" si="101"/>
        <v>300</v>
      </c>
      <c r="J148" s="64">
        <f ca="1">IFERROR(__xludf.DUMMYFUNCTION("""COMPUTED_VALUE"""),99.7777777777777)</f>
        <v>99.7777777777777</v>
      </c>
      <c r="K148" s="27" t="b">
        <v>0</v>
      </c>
      <c r="L148" s="28">
        <f t="shared" ca="1" si="3"/>
        <v>299.33333333333309</v>
      </c>
      <c r="M148" s="59"/>
      <c r="N148" s="59"/>
      <c r="O148" s="59"/>
      <c r="P148" s="68" t="str">
        <f ca="1">IFERROR(__xludf.DUMMYFUNCTION("""COMPUTED_VALUE"""),"x")</f>
        <v>x</v>
      </c>
      <c r="Q148" s="59" t="str">
        <f ca="1">IFERROR(__xludf.DUMMYFUNCTION("""COMPUTED_VALUE"""),"x")</f>
        <v>x</v>
      </c>
      <c r="R148" s="59"/>
      <c r="S148" s="59" t="str">
        <f ca="1">IFERROR(__xludf.DUMMYFUNCTION("""COMPUTED_VALUE"""),"x")</f>
        <v>x</v>
      </c>
      <c r="T148" s="59" t="str">
        <f ca="1">IFERROR(__xludf.DUMMYFUNCTION("""COMPUTED_VALUE"""),"x")</f>
        <v>x</v>
      </c>
      <c r="U148" s="59"/>
      <c r="V148" s="59"/>
      <c r="W148" s="23"/>
      <c r="X148" s="30"/>
      <c r="Y148" s="30"/>
      <c r="Z148" s="23" t="s">
        <v>91</v>
      </c>
      <c r="AA148" s="23" t="s">
        <v>91</v>
      </c>
      <c r="AB148" s="30">
        <f t="shared" ca="1" si="4"/>
        <v>4</v>
      </c>
      <c r="AC148" s="81" t="e">
        <f t="shared" ref="AC148:AQ148" si="504">IF(M148="x",M$999*1,"")*BY148</f>
        <v>#VALUE!</v>
      </c>
      <c r="AD148" s="81" t="e">
        <f t="shared" si="504"/>
        <v>#VALUE!</v>
      </c>
      <c r="AE148" s="81" t="e">
        <f t="shared" si="504"/>
        <v>#VALUE!</v>
      </c>
      <c r="AF148" s="81">
        <f t="shared" ca="1" si="504"/>
        <v>1</v>
      </c>
      <c r="AG148" s="81">
        <f t="shared" ca="1" si="504"/>
        <v>0.5</v>
      </c>
      <c r="AH148" s="81" t="e">
        <f t="shared" si="504"/>
        <v>#VALUE!</v>
      </c>
      <c r="AI148" s="81">
        <f t="shared" ca="1" si="504"/>
        <v>1.2</v>
      </c>
      <c r="AJ148" s="81">
        <f t="shared" ca="1" si="504"/>
        <v>1</v>
      </c>
      <c r="AK148" s="81" t="e">
        <f t="shared" si="504"/>
        <v>#VALUE!</v>
      </c>
      <c r="AL148" s="81" t="e">
        <f t="shared" si="504"/>
        <v>#VALUE!</v>
      </c>
      <c r="AM148" s="81" t="e">
        <f t="shared" si="504"/>
        <v>#VALUE!</v>
      </c>
      <c r="AN148" s="81" t="e">
        <f t="shared" si="504"/>
        <v>#VALUE!</v>
      </c>
      <c r="AO148" s="81" t="e">
        <f t="shared" si="504"/>
        <v>#VALUE!</v>
      </c>
      <c r="AP148" s="81">
        <f t="shared" si="504"/>
        <v>0</v>
      </c>
      <c r="AQ148" s="81">
        <f t="shared" si="504"/>
        <v>1</v>
      </c>
      <c r="AR148" s="82" t="e">
        <f t="shared" si="452"/>
        <v>#VALUE!</v>
      </c>
      <c r="AS148" s="65" t="str">
        <f t="shared" ca="1" si="7"/>
        <v/>
      </c>
      <c r="AT148" s="35">
        <f ca="1">IFERROR(__xludf.DUMMYFUNCTION("""COMPUTED_VALUE"""),10)</f>
        <v>10</v>
      </c>
      <c r="AU148" s="35" t="str">
        <f ca="1">IFERROR(__xludf.DUMMYFUNCTION("""COMPUTED_VALUE"""),"")</f>
        <v/>
      </c>
      <c r="AV148" s="35" t="str">
        <f ca="1">IFERROR(__xludf.DUMMYFUNCTION("""COMPUTED_VALUE"""),"")</f>
        <v/>
      </c>
      <c r="AW148" s="35">
        <f ca="1">IFERROR(__xludf.DUMMYFUNCTION("""COMPUTED_VALUE"""),10)</f>
        <v>10</v>
      </c>
      <c r="AX148" s="35">
        <f ca="1">IFERROR(__xludf.DUMMYFUNCTION("""COMPUTED_VALUE"""),10)</f>
        <v>10</v>
      </c>
      <c r="AY148" s="35">
        <f ca="1">IFERROR(__xludf.DUMMYFUNCTION("""COMPUTED_VALUE"""),10)</f>
        <v>10</v>
      </c>
      <c r="AZ148" s="35">
        <f ca="1">IFERROR(__xludf.DUMMYFUNCTION("""COMPUTED_VALUE"""),10)</f>
        <v>10</v>
      </c>
      <c r="BA148" s="35">
        <f ca="1">IFERROR(__xludf.DUMMYFUNCTION("""COMPUTED_VALUE"""),10)</f>
        <v>10</v>
      </c>
      <c r="BB148" s="35" t="str">
        <f ca="1">IFERROR(__xludf.DUMMYFUNCTION("""COMPUTED_VALUE"""),"")</f>
        <v/>
      </c>
      <c r="BC148" s="35" t="str">
        <f ca="1">IFERROR(__xludf.DUMMYFUNCTION("""COMPUTED_VALUE"""),"")</f>
        <v/>
      </c>
      <c r="BD148" s="35" t="str">
        <f ca="1">IFERROR(__xludf.DUMMYFUNCTION("""COMPUTED_VALUE"""),"")</f>
        <v/>
      </c>
      <c r="BE148" s="35">
        <f ca="1">IFERROR(__xludf.DUMMYFUNCTION("""COMPUTED_VALUE"""),10)</f>
        <v>10</v>
      </c>
      <c r="BF148" s="43" t="str">
        <f ca="1">IFERROR(__xludf.DUMMYFUNCTION("""COMPUTED_VALUE"""),"")</f>
        <v/>
      </c>
      <c r="BG148" s="35">
        <f ca="1">IFERROR(__xludf.DUMMYFUNCTION("""COMPUTED_VALUE"""),10)</f>
        <v>10</v>
      </c>
      <c r="BH148" s="35">
        <f ca="1">IFERROR(__xludf.DUMMYFUNCTION("""COMPUTED_VALUE"""),10)</f>
        <v>10</v>
      </c>
      <c r="BI148" s="53" t="e">
        <f t="shared" si="143"/>
        <v>#VALUE!</v>
      </c>
      <c r="BJ148" s="50" t="e">
        <f t="shared" ref="BJ148:BW148" si="505">IF(AD148=0,"",AD148*$AS148*(AU148/10))</f>
        <v>#VALUE!</v>
      </c>
      <c r="BK148" s="50" t="e">
        <f t="shared" si="505"/>
        <v>#VALUE!</v>
      </c>
      <c r="BL148" s="50" t="e">
        <f t="shared" ca="1" si="505"/>
        <v>#VALUE!</v>
      </c>
      <c r="BM148" s="50" t="e">
        <f t="shared" ca="1" si="505"/>
        <v>#VALUE!</v>
      </c>
      <c r="BN148" s="50" t="e">
        <f t="shared" si="505"/>
        <v>#VALUE!</v>
      </c>
      <c r="BO148" s="50" t="e">
        <f t="shared" ca="1" si="505"/>
        <v>#VALUE!</v>
      </c>
      <c r="BP148" s="50" t="e">
        <f t="shared" ca="1" si="505"/>
        <v>#VALUE!</v>
      </c>
      <c r="BQ148" s="37" t="e">
        <f t="shared" si="505"/>
        <v>#VALUE!</v>
      </c>
      <c r="BR148" s="37" t="e">
        <f t="shared" si="505"/>
        <v>#VALUE!</v>
      </c>
      <c r="BS148" s="37" t="e">
        <f t="shared" si="505"/>
        <v>#VALUE!</v>
      </c>
      <c r="BT148" s="37" t="e">
        <f t="shared" si="505"/>
        <v>#VALUE!</v>
      </c>
      <c r="BU148" s="37" t="e">
        <f t="shared" si="505"/>
        <v>#VALUE!</v>
      </c>
      <c r="BV148" s="37" t="str">
        <f t="shared" si="505"/>
        <v/>
      </c>
      <c r="BW148" s="37" t="e">
        <f t="shared" ca="1" si="505"/>
        <v>#VALUE!</v>
      </c>
      <c r="BX148" s="38" t="e">
        <f t="shared" si="9"/>
        <v>#VALUE!</v>
      </c>
      <c r="BY148" s="40" t="str">
        <f>IF(M148="x","1","")</f>
        <v/>
      </c>
      <c r="BZ148" s="40">
        <v>0.5</v>
      </c>
      <c r="CA148" s="40" t="str">
        <f t="shared" ref="CA148:CB148" si="506">IF(O148="x","1","")</f>
        <v/>
      </c>
      <c r="CB148" s="40" t="str">
        <f t="shared" ca="1" si="506"/>
        <v>1</v>
      </c>
      <c r="CC148" s="40">
        <v>0.5</v>
      </c>
      <c r="CD148" s="40" t="str">
        <f t="shared" ref="CD148:CM148" si="507">IF(R148="x","1","")</f>
        <v/>
      </c>
      <c r="CE148" s="40" t="str">
        <f t="shared" ca="1" si="507"/>
        <v>1</v>
      </c>
      <c r="CF148" s="40" t="str">
        <f t="shared" ca="1" si="507"/>
        <v>1</v>
      </c>
      <c r="CG148" s="40" t="str">
        <f t="shared" si="507"/>
        <v/>
      </c>
      <c r="CH148" s="40" t="str">
        <f t="shared" si="507"/>
        <v/>
      </c>
      <c r="CI148" s="40" t="str">
        <f t="shared" si="507"/>
        <v/>
      </c>
      <c r="CJ148" s="40" t="str">
        <f t="shared" si="507"/>
        <v/>
      </c>
      <c r="CK148" s="40" t="str">
        <f t="shared" si="507"/>
        <v/>
      </c>
      <c r="CL148" s="40" t="str">
        <f t="shared" si="507"/>
        <v>1</v>
      </c>
      <c r="CM148" s="40" t="str">
        <f t="shared" si="507"/>
        <v>1</v>
      </c>
    </row>
    <row r="149" spans="1:91" ht="17.25" customHeight="1" x14ac:dyDescent="0.2">
      <c r="A149" s="66" t="str">
        <f ca="1">IFERROR(__xludf.DUMMYFUNCTION("""COMPUTED_VALUE"""),"P955")</f>
        <v>P955</v>
      </c>
      <c r="B149" s="23" t="str">
        <f ca="1">IFERROR(__xludf.DUMMYFUNCTION("""COMPUTED_VALUE"""),"Vinícios Cerqueira ")</f>
        <v xml:space="preserve">Vinícios Cerqueira </v>
      </c>
      <c r="C149" s="23" t="s">
        <v>91</v>
      </c>
      <c r="D149" s="24">
        <f ca="1">IFERROR(__xludf.DUMMYFUNCTION("""COMPUTED_VALUE"""),45981)</f>
        <v>45981</v>
      </c>
      <c r="E149" s="23" t="str">
        <f t="shared" ca="1" si="425"/>
        <v>novembro</v>
      </c>
      <c r="F149" s="63">
        <f ca="1">IFERROR(__xludf.DUMMYFUNCTION("""COMPUTED_VALUE"""),8)</f>
        <v>8</v>
      </c>
      <c r="G149" s="23">
        <f ca="1">IFERROR(__xludf.DUMMYFUNCTION("""COMPUTED_VALUE"""),540)</f>
        <v>540</v>
      </c>
      <c r="H149" s="47">
        <f t="shared" ca="1" si="100"/>
        <v>4.32</v>
      </c>
      <c r="I149" s="50">
        <f t="shared" ca="1" si="101"/>
        <v>200</v>
      </c>
      <c r="J149" s="64">
        <f ca="1">IFERROR(__xludf.DUMMYFUNCTION("""COMPUTED_VALUE"""),83.2222222222222)</f>
        <v>83.2222222222222</v>
      </c>
      <c r="K149" s="27" t="b">
        <v>0</v>
      </c>
      <c r="L149" s="28">
        <f t="shared" ca="1" si="3"/>
        <v>166.4444444444444</v>
      </c>
      <c r="M149" s="59" t="str">
        <f ca="1">IFERROR(__xludf.DUMMYFUNCTION("""COMPUTED_VALUE"""),"x")</f>
        <v>x</v>
      </c>
      <c r="N149" s="59" t="str">
        <f ca="1">IFERROR(__xludf.DUMMYFUNCTION("""COMPUTED_VALUE"""),"x")</f>
        <v>x</v>
      </c>
      <c r="O149" s="59"/>
      <c r="P149" s="68" t="str">
        <f ca="1">IFERROR(__xludf.DUMMYFUNCTION("""COMPUTED_VALUE"""),"x")</f>
        <v>x</v>
      </c>
      <c r="Q149" s="59"/>
      <c r="R149" s="59"/>
      <c r="S149" s="59" t="str">
        <f ca="1">IFERROR(__xludf.DUMMYFUNCTION("""COMPUTED_VALUE"""),"x")</f>
        <v>x</v>
      </c>
      <c r="T149" s="59" t="str">
        <f ca="1">IFERROR(__xludf.DUMMYFUNCTION("""COMPUTED_VALUE"""),"x")</f>
        <v>x</v>
      </c>
      <c r="U149" s="59"/>
      <c r="V149" s="59"/>
      <c r="W149" s="23"/>
      <c r="X149" s="30" t="str">
        <f ca="1">IFERROR(__xludf.DUMMYFUNCTION("""COMPUTED_VALUE"""),"x")</f>
        <v>x</v>
      </c>
      <c r="Y149" s="30"/>
      <c r="Z149" s="23" t="s">
        <v>91</v>
      </c>
      <c r="AA149" s="23" t="s">
        <v>91</v>
      </c>
      <c r="AB149" s="30">
        <f t="shared" ca="1" si="4"/>
        <v>6</v>
      </c>
      <c r="AC149" s="81">
        <f t="shared" ref="AC149:AQ149" ca="1" si="508">IF(M149="x",M$999*1,"")*BY149</f>
        <v>0.6</v>
      </c>
      <c r="AD149" s="81">
        <f t="shared" ca="1" si="508"/>
        <v>1.1000000000000001</v>
      </c>
      <c r="AE149" s="81" t="e">
        <f t="shared" si="508"/>
        <v>#VALUE!</v>
      </c>
      <c r="AF149" s="81">
        <f t="shared" ca="1" si="508"/>
        <v>1</v>
      </c>
      <c r="AG149" s="81" t="e">
        <f t="shared" si="508"/>
        <v>#VALUE!</v>
      </c>
      <c r="AH149" s="81" t="e">
        <f t="shared" si="508"/>
        <v>#VALUE!</v>
      </c>
      <c r="AI149" s="81">
        <f t="shared" ca="1" si="508"/>
        <v>0.6</v>
      </c>
      <c r="AJ149" s="81">
        <f t="shared" ca="1" si="508"/>
        <v>1</v>
      </c>
      <c r="AK149" s="81" t="e">
        <f t="shared" si="508"/>
        <v>#VALUE!</v>
      </c>
      <c r="AL149" s="81" t="e">
        <f t="shared" si="508"/>
        <v>#VALUE!</v>
      </c>
      <c r="AM149" s="81" t="e">
        <f t="shared" si="508"/>
        <v>#VALUE!</v>
      </c>
      <c r="AN149" s="81">
        <f t="shared" ca="1" si="508"/>
        <v>0.55000000000000004</v>
      </c>
      <c r="AO149" s="81" t="e">
        <f t="shared" si="508"/>
        <v>#VALUE!</v>
      </c>
      <c r="AP149" s="81">
        <f t="shared" si="508"/>
        <v>0</v>
      </c>
      <c r="AQ149" s="81">
        <f t="shared" si="508"/>
        <v>1</v>
      </c>
      <c r="AR149" s="82" t="e">
        <f t="shared" ca="1" si="452"/>
        <v>#VALUE!</v>
      </c>
      <c r="AS149" s="65" t="str">
        <f t="shared" ca="1" si="7"/>
        <v/>
      </c>
      <c r="AT149" s="35">
        <f ca="1">IFERROR(__xludf.DUMMYFUNCTION("""COMPUTED_VALUE"""),10)</f>
        <v>10</v>
      </c>
      <c r="AU149" s="35">
        <f ca="1">IFERROR(__xludf.DUMMYFUNCTION("""COMPUTED_VALUE"""),10)</f>
        <v>10</v>
      </c>
      <c r="AV149" s="35">
        <f ca="1">IFERROR(__xludf.DUMMYFUNCTION("""COMPUTED_VALUE"""),10)</f>
        <v>10</v>
      </c>
      <c r="AW149" s="35">
        <f ca="1">IFERROR(__xludf.DUMMYFUNCTION("""COMPUTED_VALUE"""),10)</f>
        <v>10</v>
      </c>
      <c r="AX149" s="35">
        <f ca="1">IFERROR(__xludf.DUMMYFUNCTION("""COMPUTED_VALUE"""),10)</f>
        <v>10</v>
      </c>
      <c r="AY149" s="35" t="str">
        <f ca="1">IFERROR(__xludf.DUMMYFUNCTION("""COMPUTED_VALUE"""),"")</f>
        <v/>
      </c>
      <c r="AZ149" s="35">
        <f ca="1">IFERROR(__xludf.DUMMYFUNCTION("""COMPUTED_VALUE"""),10)</f>
        <v>10</v>
      </c>
      <c r="BA149" s="35">
        <f ca="1">IFERROR(__xludf.DUMMYFUNCTION("""COMPUTED_VALUE"""),10)</f>
        <v>10</v>
      </c>
      <c r="BB149" s="35" t="str">
        <f ca="1">IFERROR(__xludf.DUMMYFUNCTION("""COMPUTED_VALUE"""),"")</f>
        <v/>
      </c>
      <c r="BC149" s="35" t="str">
        <f ca="1">IFERROR(__xludf.DUMMYFUNCTION("""COMPUTED_VALUE"""),"")</f>
        <v/>
      </c>
      <c r="BD149" s="35" t="str">
        <f ca="1">IFERROR(__xludf.DUMMYFUNCTION("""COMPUTED_VALUE"""),"")</f>
        <v/>
      </c>
      <c r="BE149" s="35">
        <f ca="1">IFERROR(__xludf.DUMMYFUNCTION("""COMPUTED_VALUE"""),10)</f>
        <v>10</v>
      </c>
      <c r="BF149" s="43" t="str">
        <f ca="1">IFERROR(__xludf.DUMMYFUNCTION("""COMPUTED_VALUE"""),"")</f>
        <v/>
      </c>
      <c r="BG149" s="35">
        <f ca="1">IFERROR(__xludf.DUMMYFUNCTION("""COMPUTED_VALUE"""),10)</f>
        <v>10</v>
      </c>
      <c r="BH149" s="35">
        <f ca="1">IFERROR(__xludf.DUMMYFUNCTION("""COMPUTED_VALUE"""),10)</f>
        <v>10</v>
      </c>
      <c r="BI149" s="53" t="e">
        <f t="shared" ca="1" si="143"/>
        <v>#VALUE!</v>
      </c>
      <c r="BJ149" s="50" t="e">
        <f t="shared" ref="BJ149:BW149" ca="1" si="509">IF(AD149=0,"",AD149*$AS149*(AU149/10))</f>
        <v>#VALUE!</v>
      </c>
      <c r="BK149" s="50" t="e">
        <f t="shared" si="509"/>
        <v>#VALUE!</v>
      </c>
      <c r="BL149" s="50" t="e">
        <f t="shared" ca="1" si="509"/>
        <v>#VALUE!</v>
      </c>
      <c r="BM149" s="50" t="e">
        <f t="shared" si="509"/>
        <v>#VALUE!</v>
      </c>
      <c r="BN149" s="50" t="e">
        <f t="shared" si="509"/>
        <v>#VALUE!</v>
      </c>
      <c r="BO149" s="50" t="e">
        <f t="shared" ca="1" si="509"/>
        <v>#VALUE!</v>
      </c>
      <c r="BP149" s="50" t="e">
        <f t="shared" ca="1" si="509"/>
        <v>#VALUE!</v>
      </c>
      <c r="BQ149" s="37" t="e">
        <f t="shared" si="509"/>
        <v>#VALUE!</v>
      </c>
      <c r="BR149" s="37" t="e">
        <f t="shared" si="509"/>
        <v>#VALUE!</v>
      </c>
      <c r="BS149" s="37" t="e">
        <f t="shared" si="509"/>
        <v>#VALUE!</v>
      </c>
      <c r="BT149" s="37" t="e">
        <f t="shared" ca="1" si="509"/>
        <v>#VALUE!</v>
      </c>
      <c r="BU149" s="37" t="e">
        <f t="shared" si="509"/>
        <v>#VALUE!</v>
      </c>
      <c r="BV149" s="37" t="str">
        <f t="shared" si="509"/>
        <v/>
      </c>
      <c r="BW149" s="37" t="e">
        <f t="shared" ca="1" si="509"/>
        <v>#VALUE!</v>
      </c>
      <c r="BX149" s="38" t="e">
        <f t="shared" ca="1" si="9"/>
        <v>#VALUE!</v>
      </c>
      <c r="BY149" s="40">
        <v>0.5</v>
      </c>
      <c r="BZ149" s="40" t="str">
        <f t="shared" ref="BZ149:CD149" ca="1" si="510">IF(N149="x","1","")</f>
        <v>1</v>
      </c>
      <c r="CA149" s="40" t="str">
        <f t="shared" si="510"/>
        <v/>
      </c>
      <c r="CB149" s="40" t="str">
        <f t="shared" ca="1" si="510"/>
        <v>1</v>
      </c>
      <c r="CC149" s="40" t="str">
        <f t="shared" si="510"/>
        <v/>
      </c>
      <c r="CD149" s="40" t="str">
        <f t="shared" si="510"/>
        <v/>
      </c>
      <c r="CE149" s="40">
        <v>0.5</v>
      </c>
      <c r="CF149" s="40" t="str">
        <f t="shared" ref="CF149:CI149" ca="1" si="511">IF(T149="x","1","")</f>
        <v>1</v>
      </c>
      <c r="CG149" s="40" t="str">
        <f t="shared" si="511"/>
        <v/>
      </c>
      <c r="CH149" s="40" t="str">
        <f t="shared" si="511"/>
        <v/>
      </c>
      <c r="CI149" s="40" t="str">
        <f t="shared" si="511"/>
        <v/>
      </c>
      <c r="CJ149" s="40">
        <v>0.5</v>
      </c>
      <c r="CK149" s="40" t="str">
        <f t="shared" ref="CK149:CM149" si="512">IF(Y149="x","1","")</f>
        <v/>
      </c>
      <c r="CL149" s="40" t="str">
        <f t="shared" si="512"/>
        <v>1</v>
      </c>
      <c r="CM149" s="40" t="str">
        <f t="shared" si="512"/>
        <v>1</v>
      </c>
    </row>
    <row r="150" spans="1:91" ht="17.25" customHeight="1" x14ac:dyDescent="0.2">
      <c r="A150" s="66" t="str">
        <f ca="1">IFERROR(__xludf.DUMMYFUNCTION("""COMPUTED_VALUE"""),"P960")</f>
        <v>P960</v>
      </c>
      <c r="B150" s="23" t="str">
        <f ca="1">IFERROR(__xludf.DUMMYFUNCTION("""COMPUTED_VALUE"""),"Maria Aparecida de Oliveira ")</f>
        <v xml:space="preserve">Maria Aparecida de Oliveira </v>
      </c>
      <c r="C150" s="23" t="s">
        <v>91</v>
      </c>
      <c r="D150" s="24">
        <f ca="1">IFERROR(__xludf.DUMMYFUNCTION("""COMPUTED_VALUE"""),45993)</f>
        <v>45993</v>
      </c>
      <c r="E150" s="23" t="str">
        <f t="shared" ca="1" si="425"/>
        <v>dezembro</v>
      </c>
      <c r="F150" s="63">
        <f ca="1">IFERROR(__xludf.DUMMYFUNCTION("""COMPUTED_VALUE"""),8)</f>
        <v>8</v>
      </c>
      <c r="G150" s="23">
        <f ca="1">IFERROR(__xludf.DUMMYFUNCTION("""COMPUTED_VALUE"""),540)</f>
        <v>540</v>
      </c>
      <c r="H150" s="47">
        <f t="shared" ca="1" si="100"/>
        <v>4.32</v>
      </c>
      <c r="I150" s="50">
        <f t="shared" ca="1" si="101"/>
        <v>200</v>
      </c>
      <c r="J150" s="64">
        <f ca="1">IFERROR(__xludf.DUMMYFUNCTION("""COMPUTED_VALUE"""),81.1111111111111)</f>
        <v>81.1111111111111</v>
      </c>
      <c r="K150" s="27" t="b">
        <v>0</v>
      </c>
      <c r="L150" s="28">
        <f t="shared" ca="1" si="3"/>
        <v>162.2222222222222</v>
      </c>
      <c r="M150" s="59"/>
      <c r="N150" s="59"/>
      <c r="O150" s="59"/>
      <c r="P150" s="68" t="str">
        <f ca="1">IFERROR(__xludf.DUMMYFUNCTION("""COMPUTED_VALUE"""),"x")</f>
        <v>x</v>
      </c>
      <c r="Q150" s="59" t="str">
        <f ca="1">IFERROR(__xludf.DUMMYFUNCTION("""COMPUTED_VALUE"""),"x")</f>
        <v>x</v>
      </c>
      <c r="R150" s="59"/>
      <c r="S150" s="59" t="str">
        <f ca="1">IFERROR(__xludf.DUMMYFUNCTION("""COMPUTED_VALUE"""),"x")</f>
        <v>x</v>
      </c>
      <c r="T150" s="59" t="str">
        <f ca="1">IFERROR(__xludf.DUMMYFUNCTION("""COMPUTED_VALUE"""),"x")</f>
        <v>x</v>
      </c>
      <c r="U150" s="59"/>
      <c r="V150" s="59"/>
      <c r="W150" s="23"/>
      <c r="X150" s="30" t="str">
        <f ca="1">IFERROR(__xludf.DUMMYFUNCTION("""COMPUTED_VALUE"""),"x")</f>
        <v>x</v>
      </c>
      <c r="Y150" s="30"/>
      <c r="Z150" s="23" t="s">
        <v>91</v>
      </c>
      <c r="AA150" s="23" t="s">
        <v>91</v>
      </c>
      <c r="AB150" s="30">
        <f t="shared" ca="1" si="4"/>
        <v>5</v>
      </c>
      <c r="AC150" s="81" t="e">
        <f t="shared" ref="AC150:AQ150" si="513">IF(M150="x",M$999*1,"")*BY150</f>
        <v>#VALUE!</v>
      </c>
      <c r="AD150" s="81" t="e">
        <f t="shared" si="513"/>
        <v>#VALUE!</v>
      </c>
      <c r="AE150" s="81" t="e">
        <f t="shared" si="513"/>
        <v>#VALUE!</v>
      </c>
      <c r="AF150" s="81">
        <f t="shared" ca="1" si="513"/>
        <v>1</v>
      </c>
      <c r="AG150" s="81">
        <f t="shared" ca="1" si="513"/>
        <v>1</v>
      </c>
      <c r="AH150" s="81" t="e">
        <f t="shared" si="513"/>
        <v>#VALUE!</v>
      </c>
      <c r="AI150" s="81">
        <f t="shared" ca="1" si="513"/>
        <v>1.2</v>
      </c>
      <c r="AJ150" s="81">
        <f t="shared" ca="1" si="513"/>
        <v>1</v>
      </c>
      <c r="AK150" s="81" t="e">
        <f t="shared" si="513"/>
        <v>#VALUE!</v>
      </c>
      <c r="AL150" s="81" t="e">
        <f t="shared" si="513"/>
        <v>#VALUE!</v>
      </c>
      <c r="AM150" s="81" t="e">
        <f t="shared" si="513"/>
        <v>#VALUE!</v>
      </c>
      <c r="AN150" s="81">
        <f t="shared" ca="1" si="513"/>
        <v>1.1000000000000001</v>
      </c>
      <c r="AO150" s="81" t="e">
        <f t="shared" si="513"/>
        <v>#VALUE!</v>
      </c>
      <c r="AP150" s="81">
        <f t="shared" si="513"/>
        <v>0</v>
      </c>
      <c r="AQ150" s="81">
        <f t="shared" si="513"/>
        <v>1</v>
      </c>
      <c r="AR150" s="82" t="e">
        <f t="shared" si="452"/>
        <v>#VALUE!</v>
      </c>
      <c r="AS150" s="65" t="str">
        <f t="shared" ca="1" si="7"/>
        <v/>
      </c>
      <c r="AT150" s="35">
        <f ca="1">IFERROR(__xludf.DUMMYFUNCTION("""COMPUTED_VALUE"""),10)</f>
        <v>10</v>
      </c>
      <c r="AU150" s="35" t="str">
        <f ca="1">IFERROR(__xludf.DUMMYFUNCTION("""COMPUTED_VALUE"""),"")</f>
        <v/>
      </c>
      <c r="AV150" s="35" t="str">
        <f ca="1">IFERROR(__xludf.DUMMYFUNCTION("""COMPUTED_VALUE"""),"")</f>
        <v/>
      </c>
      <c r="AW150" s="35">
        <f ca="1">IFERROR(__xludf.DUMMYFUNCTION("""COMPUTED_VALUE"""),10)</f>
        <v>10</v>
      </c>
      <c r="AX150" s="35">
        <f ca="1">IFERROR(__xludf.DUMMYFUNCTION("""COMPUTED_VALUE"""),10)</f>
        <v>10</v>
      </c>
      <c r="AY150" s="35">
        <f ca="1">IFERROR(__xludf.DUMMYFUNCTION("""COMPUTED_VALUE"""),10)</f>
        <v>10</v>
      </c>
      <c r="AZ150" s="35">
        <f ca="1">IFERROR(__xludf.DUMMYFUNCTION("""COMPUTED_VALUE"""),10)</f>
        <v>10</v>
      </c>
      <c r="BA150" s="35">
        <f ca="1">IFERROR(__xludf.DUMMYFUNCTION("""COMPUTED_VALUE"""),10)</f>
        <v>10</v>
      </c>
      <c r="BB150" s="35" t="str">
        <f ca="1">IFERROR(__xludf.DUMMYFUNCTION("""COMPUTED_VALUE"""),"")</f>
        <v/>
      </c>
      <c r="BC150" s="35" t="str">
        <f ca="1">IFERROR(__xludf.DUMMYFUNCTION("""COMPUTED_VALUE"""),"")</f>
        <v/>
      </c>
      <c r="BD150" s="35" t="str">
        <f ca="1">IFERROR(__xludf.DUMMYFUNCTION("""COMPUTED_VALUE"""),"")</f>
        <v/>
      </c>
      <c r="BE150" s="35">
        <f ca="1">IFERROR(__xludf.DUMMYFUNCTION("""COMPUTED_VALUE"""),10)</f>
        <v>10</v>
      </c>
      <c r="BF150" s="43" t="str">
        <f ca="1">IFERROR(__xludf.DUMMYFUNCTION("""COMPUTED_VALUE"""),"")</f>
        <v/>
      </c>
      <c r="BG150" s="35">
        <f ca="1">IFERROR(__xludf.DUMMYFUNCTION("""COMPUTED_VALUE"""),10)</f>
        <v>10</v>
      </c>
      <c r="BH150" s="35">
        <f ca="1">IFERROR(__xludf.DUMMYFUNCTION("""COMPUTED_VALUE"""),10)</f>
        <v>10</v>
      </c>
      <c r="BI150" s="50" t="e">
        <f t="shared" si="143"/>
        <v>#VALUE!</v>
      </c>
      <c r="BJ150" s="50" t="e">
        <f t="shared" ref="BJ150:BW150" si="514">IF(AD150=0,"",AD150*$AS150*(AU150/10))</f>
        <v>#VALUE!</v>
      </c>
      <c r="BK150" s="50" t="e">
        <f t="shared" si="514"/>
        <v>#VALUE!</v>
      </c>
      <c r="BL150" s="50" t="e">
        <f t="shared" ca="1" si="514"/>
        <v>#VALUE!</v>
      </c>
      <c r="BM150" s="50" t="e">
        <f t="shared" ca="1" si="514"/>
        <v>#VALUE!</v>
      </c>
      <c r="BN150" s="50" t="e">
        <f t="shared" si="514"/>
        <v>#VALUE!</v>
      </c>
      <c r="BO150" s="50" t="e">
        <f t="shared" ca="1" si="514"/>
        <v>#VALUE!</v>
      </c>
      <c r="BP150" s="50" t="e">
        <f t="shared" ca="1" si="514"/>
        <v>#VALUE!</v>
      </c>
      <c r="BQ150" s="37" t="e">
        <f t="shared" si="514"/>
        <v>#VALUE!</v>
      </c>
      <c r="BR150" s="37" t="e">
        <f t="shared" si="514"/>
        <v>#VALUE!</v>
      </c>
      <c r="BS150" s="37" t="e">
        <f t="shared" si="514"/>
        <v>#VALUE!</v>
      </c>
      <c r="BT150" s="37" t="e">
        <f t="shared" ca="1" si="514"/>
        <v>#VALUE!</v>
      </c>
      <c r="BU150" s="37" t="e">
        <f t="shared" si="514"/>
        <v>#VALUE!</v>
      </c>
      <c r="BV150" s="37" t="str">
        <f t="shared" si="514"/>
        <v/>
      </c>
      <c r="BW150" s="37" t="e">
        <f t="shared" ca="1" si="514"/>
        <v>#VALUE!</v>
      </c>
      <c r="BX150" s="38" t="e">
        <f t="shared" si="9"/>
        <v>#VALUE!</v>
      </c>
      <c r="BY150" s="40" t="str">
        <f t="shared" ref="BY150:CM150" si="515">IF(M150="x","1","")</f>
        <v/>
      </c>
      <c r="BZ150" s="40" t="str">
        <f t="shared" si="515"/>
        <v/>
      </c>
      <c r="CA150" s="40" t="str">
        <f t="shared" si="515"/>
        <v/>
      </c>
      <c r="CB150" s="40" t="str">
        <f t="shared" ca="1" si="515"/>
        <v>1</v>
      </c>
      <c r="CC150" s="40" t="str">
        <f t="shared" ca="1" si="515"/>
        <v>1</v>
      </c>
      <c r="CD150" s="40" t="str">
        <f t="shared" si="515"/>
        <v/>
      </c>
      <c r="CE150" s="40" t="str">
        <f t="shared" ca="1" si="515"/>
        <v>1</v>
      </c>
      <c r="CF150" s="40" t="str">
        <f t="shared" ca="1" si="515"/>
        <v>1</v>
      </c>
      <c r="CG150" s="40" t="str">
        <f t="shared" si="515"/>
        <v/>
      </c>
      <c r="CH150" s="40" t="str">
        <f t="shared" si="515"/>
        <v/>
      </c>
      <c r="CI150" s="40" t="str">
        <f t="shared" si="515"/>
        <v/>
      </c>
      <c r="CJ150" s="40" t="str">
        <f t="shared" ca="1" si="515"/>
        <v>1</v>
      </c>
      <c r="CK150" s="40" t="str">
        <f t="shared" si="515"/>
        <v/>
      </c>
      <c r="CL150" s="40" t="str">
        <f t="shared" si="515"/>
        <v>1</v>
      </c>
      <c r="CM150" s="40" t="str">
        <f t="shared" si="515"/>
        <v>1</v>
      </c>
    </row>
    <row r="151" spans="1:91" ht="17.25" customHeight="1" x14ac:dyDescent="0.2">
      <c r="A151" s="66" t="str">
        <f ca="1">IFERROR(__xludf.DUMMYFUNCTION("""COMPUTED_VALUE"""),"P971")</f>
        <v>P971</v>
      </c>
      <c r="B151" s="23" t="str">
        <f ca="1">IFERROR(__xludf.DUMMYFUNCTION("""COMPUTED_VALUE"""),"Abedias Cândido")</f>
        <v>Abedias Cândido</v>
      </c>
      <c r="C151" s="23" t="s">
        <v>91</v>
      </c>
      <c r="D151" s="24">
        <f ca="1">IFERROR(__xludf.DUMMYFUNCTION("""COMPUTED_VALUE"""),45995)</f>
        <v>45995</v>
      </c>
      <c r="E151" s="23" t="str">
        <f t="shared" ca="1" si="425"/>
        <v>dezembro</v>
      </c>
      <c r="F151" s="63">
        <f ca="1">IFERROR(__xludf.DUMMYFUNCTION("""COMPUTED_VALUE"""),20)</f>
        <v>20</v>
      </c>
      <c r="G151" s="23">
        <f ca="1">IFERROR(__xludf.DUMMYFUNCTION("""COMPUTED_VALUE"""),540)</f>
        <v>540</v>
      </c>
      <c r="H151" s="47">
        <f t="shared" ca="1" si="100"/>
        <v>10.8</v>
      </c>
      <c r="I151" s="50">
        <f t="shared" ca="1" si="101"/>
        <v>500</v>
      </c>
      <c r="J151" s="64">
        <f ca="1">IFERROR(__xludf.DUMMYFUNCTION("""COMPUTED_VALUE"""),76.3888888888888)</f>
        <v>76.3888888888888</v>
      </c>
      <c r="K151" s="27" t="b">
        <v>0</v>
      </c>
      <c r="L151" s="28">
        <f t="shared" ca="1" si="3"/>
        <v>381.944444444444</v>
      </c>
      <c r="M151" s="59"/>
      <c r="N151" s="59"/>
      <c r="O151" s="59"/>
      <c r="P151" s="68" t="str">
        <f ca="1">IFERROR(__xludf.DUMMYFUNCTION("""COMPUTED_VALUE"""),"x")</f>
        <v>x</v>
      </c>
      <c r="Q151" s="59" t="str">
        <f ca="1">IFERROR(__xludf.DUMMYFUNCTION("""COMPUTED_VALUE"""),"x")</f>
        <v>x</v>
      </c>
      <c r="R151" s="59"/>
      <c r="S151" s="59" t="str">
        <f ca="1">IFERROR(__xludf.DUMMYFUNCTION("""COMPUTED_VALUE"""),"x")</f>
        <v>x</v>
      </c>
      <c r="T151" s="59" t="str">
        <f ca="1">IFERROR(__xludf.DUMMYFUNCTION("""COMPUTED_VALUE"""),"x")</f>
        <v>x</v>
      </c>
      <c r="U151" s="59"/>
      <c r="V151" s="59"/>
      <c r="W151" s="23"/>
      <c r="X151" s="30" t="str">
        <f ca="1">IFERROR(__xludf.DUMMYFUNCTION("""COMPUTED_VALUE"""),"x")</f>
        <v>x</v>
      </c>
      <c r="Y151" s="30"/>
      <c r="Z151" s="23" t="s">
        <v>91</v>
      </c>
      <c r="AA151" s="23" t="s">
        <v>91</v>
      </c>
      <c r="AB151" s="30">
        <f t="shared" ca="1" si="4"/>
        <v>5</v>
      </c>
      <c r="AC151" s="81" t="e">
        <f t="shared" ref="AC151:AQ151" si="516">IF(M151="x",M$999*1,"")*BY151</f>
        <v>#VALUE!</v>
      </c>
      <c r="AD151" s="81" t="e">
        <f t="shared" si="516"/>
        <v>#VALUE!</v>
      </c>
      <c r="AE151" s="81" t="e">
        <f t="shared" si="516"/>
        <v>#VALUE!</v>
      </c>
      <c r="AF151" s="81">
        <f t="shared" ca="1" si="516"/>
        <v>1</v>
      </c>
      <c r="AG151" s="81">
        <f t="shared" ca="1" si="516"/>
        <v>1</v>
      </c>
      <c r="AH151" s="81" t="e">
        <f t="shared" si="516"/>
        <v>#VALUE!</v>
      </c>
      <c r="AI151" s="81">
        <f t="shared" ca="1" si="516"/>
        <v>0.6</v>
      </c>
      <c r="AJ151" s="81">
        <f t="shared" ca="1" si="516"/>
        <v>1</v>
      </c>
      <c r="AK151" s="81" t="e">
        <f t="shared" si="516"/>
        <v>#VALUE!</v>
      </c>
      <c r="AL151" s="81" t="e">
        <f t="shared" si="516"/>
        <v>#VALUE!</v>
      </c>
      <c r="AM151" s="81" t="e">
        <f t="shared" si="516"/>
        <v>#VALUE!</v>
      </c>
      <c r="AN151" s="81">
        <f t="shared" ca="1" si="516"/>
        <v>1.1000000000000001</v>
      </c>
      <c r="AO151" s="81" t="e">
        <f t="shared" si="516"/>
        <v>#VALUE!</v>
      </c>
      <c r="AP151" s="81">
        <f t="shared" si="516"/>
        <v>0</v>
      </c>
      <c r="AQ151" s="81">
        <f t="shared" si="516"/>
        <v>1</v>
      </c>
      <c r="AR151" s="82" t="e">
        <f t="shared" si="452"/>
        <v>#VALUE!</v>
      </c>
      <c r="AS151" s="65" t="str">
        <f t="shared" ca="1" si="7"/>
        <v/>
      </c>
      <c r="AT151" s="35">
        <f ca="1">IFERROR(__xludf.DUMMYFUNCTION("""COMPUTED_VALUE"""),10)</f>
        <v>10</v>
      </c>
      <c r="AU151" s="35" t="str">
        <f ca="1">IFERROR(__xludf.DUMMYFUNCTION("""COMPUTED_VALUE"""),"")</f>
        <v/>
      </c>
      <c r="AV151" s="35" t="str">
        <f ca="1">IFERROR(__xludf.DUMMYFUNCTION("""COMPUTED_VALUE"""),"")</f>
        <v/>
      </c>
      <c r="AW151" s="35">
        <f ca="1">IFERROR(__xludf.DUMMYFUNCTION("""COMPUTED_VALUE"""),10)</f>
        <v>10</v>
      </c>
      <c r="AX151" s="35">
        <f ca="1">IFERROR(__xludf.DUMMYFUNCTION("""COMPUTED_VALUE"""),10)</f>
        <v>10</v>
      </c>
      <c r="AY151" s="35">
        <f ca="1">IFERROR(__xludf.DUMMYFUNCTION("""COMPUTED_VALUE"""),10)</f>
        <v>10</v>
      </c>
      <c r="AZ151" s="35">
        <f ca="1">IFERROR(__xludf.DUMMYFUNCTION("""COMPUTED_VALUE"""),10)</f>
        <v>10</v>
      </c>
      <c r="BA151" s="35">
        <f ca="1">IFERROR(__xludf.DUMMYFUNCTION("""COMPUTED_VALUE"""),10)</f>
        <v>10</v>
      </c>
      <c r="BB151" s="35" t="str">
        <f ca="1">IFERROR(__xludf.DUMMYFUNCTION("""COMPUTED_VALUE"""),"")</f>
        <v/>
      </c>
      <c r="BC151" s="35" t="str">
        <f ca="1">IFERROR(__xludf.DUMMYFUNCTION("""COMPUTED_VALUE"""),"")</f>
        <v/>
      </c>
      <c r="BD151" s="35" t="str">
        <f ca="1">IFERROR(__xludf.DUMMYFUNCTION("""COMPUTED_VALUE"""),"")</f>
        <v/>
      </c>
      <c r="BE151" s="35">
        <f ca="1">IFERROR(__xludf.DUMMYFUNCTION("""COMPUTED_VALUE"""),10)</f>
        <v>10</v>
      </c>
      <c r="BF151" s="43" t="str">
        <f ca="1">IFERROR(__xludf.DUMMYFUNCTION("""COMPUTED_VALUE"""),"")</f>
        <v/>
      </c>
      <c r="BG151" s="35">
        <f ca="1">IFERROR(__xludf.DUMMYFUNCTION("""COMPUTED_VALUE"""),10)</f>
        <v>10</v>
      </c>
      <c r="BH151" s="35">
        <f ca="1">IFERROR(__xludf.DUMMYFUNCTION("""COMPUTED_VALUE"""),10)</f>
        <v>10</v>
      </c>
      <c r="BI151" s="50" t="e">
        <f t="shared" si="143"/>
        <v>#VALUE!</v>
      </c>
      <c r="BJ151" s="50" t="e">
        <f t="shared" ref="BJ151:BW151" si="517">IF(AD151=0,"",AD151*$AS151*(AU151/10))</f>
        <v>#VALUE!</v>
      </c>
      <c r="BK151" s="50" t="e">
        <f t="shared" si="517"/>
        <v>#VALUE!</v>
      </c>
      <c r="BL151" s="50" t="e">
        <f t="shared" ca="1" si="517"/>
        <v>#VALUE!</v>
      </c>
      <c r="BM151" s="50" t="e">
        <f t="shared" ca="1" si="517"/>
        <v>#VALUE!</v>
      </c>
      <c r="BN151" s="50" t="e">
        <f t="shared" si="517"/>
        <v>#VALUE!</v>
      </c>
      <c r="BO151" s="50" t="e">
        <f t="shared" ca="1" si="517"/>
        <v>#VALUE!</v>
      </c>
      <c r="BP151" s="50" t="e">
        <f t="shared" ca="1" si="517"/>
        <v>#VALUE!</v>
      </c>
      <c r="BQ151" s="37" t="e">
        <f t="shared" si="517"/>
        <v>#VALUE!</v>
      </c>
      <c r="BR151" s="37" t="e">
        <f t="shared" si="517"/>
        <v>#VALUE!</v>
      </c>
      <c r="BS151" s="37" t="e">
        <f t="shared" si="517"/>
        <v>#VALUE!</v>
      </c>
      <c r="BT151" s="37" t="e">
        <f t="shared" ca="1" si="517"/>
        <v>#VALUE!</v>
      </c>
      <c r="BU151" s="37" t="e">
        <f t="shared" si="517"/>
        <v>#VALUE!</v>
      </c>
      <c r="BV151" s="37" t="str">
        <f t="shared" si="517"/>
        <v/>
      </c>
      <c r="BW151" s="37" t="e">
        <f t="shared" ca="1" si="517"/>
        <v>#VALUE!</v>
      </c>
      <c r="BX151" s="38" t="e">
        <f t="shared" si="9"/>
        <v>#VALUE!</v>
      </c>
      <c r="BY151" s="40">
        <v>0.5</v>
      </c>
      <c r="BZ151" s="40" t="str">
        <f t="shared" ref="BZ151:CD151" si="518">IF(N151="x","1","")</f>
        <v/>
      </c>
      <c r="CA151" s="40" t="str">
        <f t="shared" si="518"/>
        <v/>
      </c>
      <c r="CB151" s="40" t="str">
        <f t="shared" ca="1" si="518"/>
        <v>1</v>
      </c>
      <c r="CC151" s="40" t="str">
        <f t="shared" ca="1" si="518"/>
        <v>1</v>
      </c>
      <c r="CD151" s="40" t="str">
        <f t="shared" si="518"/>
        <v/>
      </c>
      <c r="CE151" s="40">
        <v>0.5</v>
      </c>
      <c r="CF151" s="40" t="str">
        <f t="shared" ref="CF151:CM151" ca="1" si="519">IF(T151="x","1","")</f>
        <v>1</v>
      </c>
      <c r="CG151" s="40" t="str">
        <f t="shared" si="519"/>
        <v/>
      </c>
      <c r="CH151" s="40" t="str">
        <f t="shared" si="519"/>
        <v/>
      </c>
      <c r="CI151" s="40" t="str">
        <f t="shared" si="519"/>
        <v/>
      </c>
      <c r="CJ151" s="40" t="str">
        <f t="shared" ca="1" si="519"/>
        <v>1</v>
      </c>
      <c r="CK151" s="40" t="str">
        <f t="shared" si="519"/>
        <v/>
      </c>
      <c r="CL151" s="40" t="str">
        <f t="shared" si="519"/>
        <v>1</v>
      </c>
      <c r="CM151" s="40" t="str">
        <f t="shared" si="519"/>
        <v>1</v>
      </c>
    </row>
    <row r="152" spans="1:91" ht="17.25" customHeight="1" x14ac:dyDescent="0.2">
      <c r="A152" s="66" t="str">
        <f ca="1">IFERROR(__xludf.DUMMYFUNCTION("""COMPUTED_VALUE"""),"P967")</f>
        <v>P967</v>
      </c>
      <c r="B152" s="23" t="str">
        <f ca="1">IFERROR(__xludf.DUMMYFUNCTION("""COMPUTED_VALUE"""),"João Carlos Melo")</f>
        <v>João Carlos Melo</v>
      </c>
      <c r="C152" s="23" t="s">
        <v>91</v>
      </c>
      <c r="D152" s="24">
        <f ca="1">IFERROR(__xludf.DUMMYFUNCTION("""COMPUTED_VALUE"""),46000)</f>
        <v>46000</v>
      </c>
      <c r="E152" s="23" t="str">
        <f t="shared" ca="1" si="425"/>
        <v>dezembro</v>
      </c>
      <c r="F152" s="63">
        <f ca="1">IFERROR(__xludf.DUMMYFUNCTION("""COMPUTED_VALUE"""),26)</f>
        <v>26</v>
      </c>
      <c r="G152" s="23">
        <f ca="1">IFERROR(__xludf.DUMMYFUNCTION("""COMPUTED_VALUE"""),540)</f>
        <v>540</v>
      </c>
      <c r="H152" s="47">
        <f t="shared" ca="1" si="100"/>
        <v>14.04</v>
      </c>
      <c r="I152" s="50">
        <f t="shared" ca="1" si="101"/>
        <v>500</v>
      </c>
      <c r="J152" s="64">
        <f ca="1">IFERROR(__xludf.DUMMYFUNCTION("""COMPUTED_VALUE"""),90.7407407407407)</f>
        <v>90.740740740740705</v>
      </c>
      <c r="K152" s="27" t="b">
        <v>0</v>
      </c>
      <c r="L152" s="28">
        <f t="shared" ca="1" si="3"/>
        <v>453.70370370370352</v>
      </c>
      <c r="M152" s="59"/>
      <c r="N152" s="59"/>
      <c r="O152" s="59"/>
      <c r="P152" s="68" t="str">
        <f ca="1">IFERROR(__xludf.DUMMYFUNCTION("""COMPUTED_VALUE"""),"x")</f>
        <v>x</v>
      </c>
      <c r="Q152" s="59" t="str">
        <f ca="1">IFERROR(__xludf.DUMMYFUNCTION("""COMPUTED_VALUE"""),"x")</f>
        <v>x</v>
      </c>
      <c r="R152" s="59"/>
      <c r="S152" s="59" t="str">
        <f ca="1">IFERROR(__xludf.DUMMYFUNCTION("""COMPUTED_VALUE"""),"x")</f>
        <v>x</v>
      </c>
      <c r="T152" s="59" t="str">
        <f ca="1">IFERROR(__xludf.DUMMYFUNCTION("""COMPUTED_VALUE"""),"x")</f>
        <v>x</v>
      </c>
      <c r="U152" s="59"/>
      <c r="V152" s="59"/>
      <c r="W152" s="23"/>
      <c r="X152" s="30" t="str">
        <f ca="1">IFERROR(__xludf.DUMMYFUNCTION("""COMPUTED_VALUE"""),"x")</f>
        <v>x</v>
      </c>
      <c r="Y152" s="30"/>
      <c r="Z152" s="23" t="s">
        <v>91</v>
      </c>
      <c r="AA152" s="23" t="s">
        <v>91</v>
      </c>
      <c r="AB152" s="30">
        <f t="shared" ca="1" si="4"/>
        <v>5</v>
      </c>
      <c r="AC152" s="81" t="e">
        <f t="shared" ref="AC152:AQ152" si="520">IF(M152="x",M$999*1,"")*BY152</f>
        <v>#VALUE!</v>
      </c>
      <c r="AD152" s="81" t="e">
        <f t="shared" si="520"/>
        <v>#VALUE!</v>
      </c>
      <c r="AE152" s="81" t="e">
        <f t="shared" si="520"/>
        <v>#VALUE!</v>
      </c>
      <c r="AF152" s="81">
        <f t="shared" ca="1" si="520"/>
        <v>1</v>
      </c>
      <c r="AG152" s="81">
        <f t="shared" ca="1" si="520"/>
        <v>1</v>
      </c>
      <c r="AH152" s="81" t="e">
        <f t="shared" si="520"/>
        <v>#VALUE!</v>
      </c>
      <c r="AI152" s="81">
        <f t="shared" ca="1" si="520"/>
        <v>1.2</v>
      </c>
      <c r="AJ152" s="81">
        <f t="shared" ca="1" si="520"/>
        <v>1</v>
      </c>
      <c r="AK152" s="81" t="e">
        <f t="shared" si="520"/>
        <v>#VALUE!</v>
      </c>
      <c r="AL152" s="81" t="e">
        <f t="shared" si="520"/>
        <v>#VALUE!</v>
      </c>
      <c r="AM152" s="81" t="e">
        <f t="shared" si="520"/>
        <v>#VALUE!</v>
      </c>
      <c r="AN152" s="81">
        <f t="shared" ca="1" si="520"/>
        <v>1.1000000000000001</v>
      </c>
      <c r="AO152" s="81" t="e">
        <f t="shared" si="520"/>
        <v>#VALUE!</v>
      </c>
      <c r="AP152" s="81">
        <f t="shared" si="520"/>
        <v>0</v>
      </c>
      <c r="AQ152" s="81">
        <f t="shared" si="520"/>
        <v>1</v>
      </c>
      <c r="AR152" s="82" t="e">
        <f t="shared" si="452"/>
        <v>#VALUE!</v>
      </c>
      <c r="AS152" s="65" t="str">
        <f t="shared" ca="1" si="7"/>
        <v/>
      </c>
      <c r="AT152" s="35">
        <f ca="1">IFERROR(__xludf.DUMMYFUNCTION("""COMPUTED_VALUE"""),10)</f>
        <v>10</v>
      </c>
      <c r="AU152" s="35" t="str">
        <f ca="1">IFERROR(__xludf.DUMMYFUNCTION("""COMPUTED_VALUE"""),"")</f>
        <v/>
      </c>
      <c r="AV152" s="35" t="str">
        <f ca="1">IFERROR(__xludf.DUMMYFUNCTION("""COMPUTED_VALUE"""),"")</f>
        <v/>
      </c>
      <c r="AW152" s="35">
        <f ca="1">IFERROR(__xludf.DUMMYFUNCTION("""COMPUTED_VALUE"""),10)</f>
        <v>10</v>
      </c>
      <c r="AX152" s="35">
        <f ca="1">IFERROR(__xludf.DUMMYFUNCTION("""COMPUTED_VALUE"""),10)</f>
        <v>10</v>
      </c>
      <c r="AY152" s="35">
        <f ca="1">IFERROR(__xludf.DUMMYFUNCTION("""COMPUTED_VALUE"""),10)</f>
        <v>10</v>
      </c>
      <c r="AZ152" s="35">
        <f ca="1">IFERROR(__xludf.DUMMYFUNCTION("""COMPUTED_VALUE"""),10)</f>
        <v>10</v>
      </c>
      <c r="BA152" s="35">
        <f ca="1">IFERROR(__xludf.DUMMYFUNCTION("""COMPUTED_VALUE"""),10)</f>
        <v>10</v>
      </c>
      <c r="BB152" s="35" t="str">
        <f ca="1">IFERROR(__xludf.DUMMYFUNCTION("""COMPUTED_VALUE"""),"")</f>
        <v/>
      </c>
      <c r="BC152" s="35" t="str">
        <f ca="1">IFERROR(__xludf.DUMMYFUNCTION("""COMPUTED_VALUE"""),"")</f>
        <v/>
      </c>
      <c r="BD152" s="35" t="str">
        <f ca="1">IFERROR(__xludf.DUMMYFUNCTION("""COMPUTED_VALUE"""),"")</f>
        <v/>
      </c>
      <c r="BE152" s="35">
        <f ca="1">IFERROR(__xludf.DUMMYFUNCTION("""COMPUTED_VALUE"""),10)</f>
        <v>10</v>
      </c>
      <c r="BF152" s="43" t="str">
        <f ca="1">IFERROR(__xludf.DUMMYFUNCTION("""COMPUTED_VALUE"""),"")</f>
        <v/>
      </c>
      <c r="BG152" s="35">
        <f ca="1">IFERROR(__xludf.DUMMYFUNCTION("""COMPUTED_VALUE"""),10)</f>
        <v>10</v>
      </c>
      <c r="BH152" s="35">
        <f ca="1">IFERROR(__xludf.DUMMYFUNCTION("""COMPUTED_VALUE"""),10)</f>
        <v>10</v>
      </c>
      <c r="BI152" s="50" t="e">
        <f t="shared" si="143"/>
        <v>#VALUE!</v>
      </c>
      <c r="BJ152" s="50" t="e">
        <f t="shared" ref="BJ152:BW152" si="521">IF(AD152=0,"",AD152*$AS152*(AU152/10))</f>
        <v>#VALUE!</v>
      </c>
      <c r="BK152" s="50" t="e">
        <f t="shared" si="521"/>
        <v>#VALUE!</v>
      </c>
      <c r="BL152" s="50" t="e">
        <f t="shared" ca="1" si="521"/>
        <v>#VALUE!</v>
      </c>
      <c r="BM152" s="50" t="e">
        <f t="shared" ca="1" si="521"/>
        <v>#VALUE!</v>
      </c>
      <c r="BN152" s="50" t="e">
        <f t="shared" si="521"/>
        <v>#VALUE!</v>
      </c>
      <c r="BO152" s="50" t="e">
        <f t="shared" ca="1" si="521"/>
        <v>#VALUE!</v>
      </c>
      <c r="BP152" s="50" t="e">
        <f t="shared" ca="1" si="521"/>
        <v>#VALUE!</v>
      </c>
      <c r="BQ152" s="37" t="e">
        <f t="shared" si="521"/>
        <v>#VALUE!</v>
      </c>
      <c r="BR152" s="37" t="e">
        <f t="shared" si="521"/>
        <v>#VALUE!</v>
      </c>
      <c r="BS152" s="37" t="e">
        <f t="shared" si="521"/>
        <v>#VALUE!</v>
      </c>
      <c r="BT152" s="37" t="e">
        <f t="shared" ca="1" si="521"/>
        <v>#VALUE!</v>
      </c>
      <c r="BU152" s="37" t="e">
        <f t="shared" si="521"/>
        <v>#VALUE!</v>
      </c>
      <c r="BV152" s="37" t="str">
        <f t="shared" si="521"/>
        <v/>
      </c>
      <c r="BW152" s="37" t="e">
        <f t="shared" ca="1" si="521"/>
        <v>#VALUE!</v>
      </c>
      <c r="BX152" s="38" t="e">
        <f t="shared" si="9"/>
        <v>#VALUE!</v>
      </c>
      <c r="BY152" s="40" t="str">
        <f t="shared" ref="BY152:CM152" si="522">IF(M152="x","1","")</f>
        <v/>
      </c>
      <c r="BZ152" s="40" t="str">
        <f t="shared" si="522"/>
        <v/>
      </c>
      <c r="CA152" s="40" t="str">
        <f t="shared" si="522"/>
        <v/>
      </c>
      <c r="CB152" s="40" t="str">
        <f t="shared" ca="1" si="522"/>
        <v>1</v>
      </c>
      <c r="CC152" s="40" t="str">
        <f t="shared" ca="1" si="522"/>
        <v>1</v>
      </c>
      <c r="CD152" s="40" t="str">
        <f t="shared" si="522"/>
        <v/>
      </c>
      <c r="CE152" s="40" t="str">
        <f t="shared" ca="1" si="522"/>
        <v>1</v>
      </c>
      <c r="CF152" s="40" t="str">
        <f t="shared" ca="1" si="522"/>
        <v>1</v>
      </c>
      <c r="CG152" s="40" t="str">
        <f t="shared" si="522"/>
        <v/>
      </c>
      <c r="CH152" s="40" t="str">
        <f t="shared" si="522"/>
        <v/>
      </c>
      <c r="CI152" s="40" t="str">
        <f t="shared" si="522"/>
        <v/>
      </c>
      <c r="CJ152" s="40" t="str">
        <f t="shared" ca="1" si="522"/>
        <v>1</v>
      </c>
      <c r="CK152" s="40" t="str">
        <f t="shared" si="522"/>
        <v/>
      </c>
      <c r="CL152" s="40" t="str">
        <f t="shared" si="522"/>
        <v>1</v>
      </c>
      <c r="CM152" s="40" t="str">
        <f t="shared" si="522"/>
        <v>1</v>
      </c>
    </row>
    <row r="153" spans="1:91" ht="17.25" customHeight="1" x14ac:dyDescent="0.2">
      <c r="A153" s="66" t="str">
        <f ca="1">IFERROR(__xludf.DUMMYFUNCTION("""COMPUTED_VALUE"""),"P975")</f>
        <v>P975</v>
      </c>
      <c r="B153" s="23" t="str">
        <f ca="1">IFERROR(__xludf.DUMMYFUNCTION("""COMPUTED_VALUE"""),"Gilcimar Felix da Silva")</f>
        <v>Gilcimar Felix da Silva</v>
      </c>
      <c r="C153" s="23" t="s">
        <v>91</v>
      </c>
      <c r="D153" s="24">
        <f ca="1">IFERROR(__xludf.DUMMYFUNCTION("""COMPUTED_VALUE"""),46001)</f>
        <v>46001</v>
      </c>
      <c r="E153" s="23" t="str">
        <f t="shared" ca="1" si="425"/>
        <v>dezembro</v>
      </c>
      <c r="F153" s="63">
        <f ca="1">IFERROR(__xludf.DUMMYFUNCTION("""COMPUTED_VALUE"""),18)</f>
        <v>18</v>
      </c>
      <c r="G153" s="23">
        <f ca="1">IFERROR(__xludf.DUMMYFUNCTION("""COMPUTED_VALUE"""),540)</f>
        <v>540</v>
      </c>
      <c r="H153" s="47">
        <f t="shared" ca="1" si="100"/>
        <v>9.7200000000000006</v>
      </c>
      <c r="I153" s="50">
        <f t="shared" ca="1" si="101"/>
        <v>300</v>
      </c>
      <c r="J153" s="64">
        <f ca="1">IFERROR(__xludf.DUMMYFUNCTION("""COMPUTED_VALUE"""),94.1975308641975)</f>
        <v>94.197530864197503</v>
      </c>
      <c r="K153" s="27" t="b">
        <v>0</v>
      </c>
      <c r="L153" s="28">
        <f t="shared" ca="1" si="3"/>
        <v>282.5925925925925</v>
      </c>
      <c r="M153" s="59"/>
      <c r="N153" s="59"/>
      <c r="O153" s="59"/>
      <c r="P153" s="68" t="str">
        <f ca="1">IFERROR(__xludf.DUMMYFUNCTION("""COMPUTED_VALUE"""),"x")</f>
        <v>x</v>
      </c>
      <c r="Q153" s="59" t="str">
        <f ca="1">IFERROR(__xludf.DUMMYFUNCTION("""COMPUTED_VALUE"""),"x")</f>
        <v>x</v>
      </c>
      <c r="R153" s="59"/>
      <c r="S153" s="59" t="str">
        <f ca="1">IFERROR(__xludf.DUMMYFUNCTION("""COMPUTED_VALUE"""),"x")</f>
        <v>x</v>
      </c>
      <c r="T153" s="59" t="str">
        <f ca="1">IFERROR(__xludf.DUMMYFUNCTION("""COMPUTED_VALUE"""),"x")</f>
        <v>x</v>
      </c>
      <c r="U153" s="59"/>
      <c r="V153" s="59"/>
      <c r="W153" s="23"/>
      <c r="X153" s="30" t="str">
        <f ca="1">IFERROR(__xludf.DUMMYFUNCTION("""COMPUTED_VALUE"""),"x")</f>
        <v>x</v>
      </c>
      <c r="Y153" s="30"/>
      <c r="Z153" s="23" t="s">
        <v>91</v>
      </c>
      <c r="AA153" s="23" t="s">
        <v>91</v>
      </c>
      <c r="AB153" s="30">
        <f t="shared" ca="1" si="4"/>
        <v>5</v>
      </c>
      <c r="AC153" s="81" t="e">
        <f t="shared" ref="AC153:AQ153" si="523">IF(M153="x",M$999*1,"")*BY153</f>
        <v>#VALUE!</v>
      </c>
      <c r="AD153" s="81" t="e">
        <f t="shared" si="523"/>
        <v>#VALUE!</v>
      </c>
      <c r="AE153" s="81" t="e">
        <f t="shared" si="523"/>
        <v>#VALUE!</v>
      </c>
      <c r="AF153" s="81">
        <f t="shared" ca="1" si="523"/>
        <v>1</v>
      </c>
      <c r="AG153" s="81">
        <f t="shared" ca="1" si="523"/>
        <v>1</v>
      </c>
      <c r="AH153" s="81" t="e">
        <f t="shared" si="523"/>
        <v>#VALUE!</v>
      </c>
      <c r="AI153" s="81">
        <f t="shared" ca="1" si="523"/>
        <v>1.2</v>
      </c>
      <c r="AJ153" s="81">
        <f t="shared" ca="1" si="523"/>
        <v>1</v>
      </c>
      <c r="AK153" s="81" t="e">
        <f t="shared" si="523"/>
        <v>#VALUE!</v>
      </c>
      <c r="AL153" s="81" t="e">
        <f t="shared" si="523"/>
        <v>#VALUE!</v>
      </c>
      <c r="AM153" s="81" t="e">
        <f t="shared" si="523"/>
        <v>#VALUE!</v>
      </c>
      <c r="AN153" s="81">
        <f t="shared" ca="1" si="523"/>
        <v>1.1000000000000001</v>
      </c>
      <c r="AO153" s="81" t="e">
        <f t="shared" si="523"/>
        <v>#VALUE!</v>
      </c>
      <c r="AP153" s="81">
        <f t="shared" si="523"/>
        <v>0</v>
      </c>
      <c r="AQ153" s="81">
        <f t="shared" si="523"/>
        <v>1</v>
      </c>
      <c r="AR153" s="82" t="e">
        <f t="shared" si="452"/>
        <v>#VALUE!</v>
      </c>
      <c r="AS153" s="65" t="str">
        <f t="shared" ca="1" si="7"/>
        <v/>
      </c>
      <c r="AT153" s="35">
        <f ca="1">IFERROR(__xludf.DUMMYFUNCTION("""COMPUTED_VALUE"""),10)</f>
        <v>10</v>
      </c>
      <c r="AU153" s="35" t="str">
        <f ca="1">IFERROR(__xludf.DUMMYFUNCTION("""COMPUTED_VALUE"""),"")</f>
        <v/>
      </c>
      <c r="AV153" s="35" t="str">
        <f ca="1">IFERROR(__xludf.DUMMYFUNCTION("""COMPUTED_VALUE"""),"")</f>
        <v/>
      </c>
      <c r="AW153" s="35">
        <f ca="1">IFERROR(__xludf.DUMMYFUNCTION("""COMPUTED_VALUE"""),10)</f>
        <v>10</v>
      </c>
      <c r="AX153" s="35">
        <f ca="1">IFERROR(__xludf.DUMMYFUNCTION("""COMPUTED_VALUE"""),10)</f>
        <v>10</v>
      </c>
      <c r="AY153" s="35">
        <f ca="1">IFERROR(__xludf.DUMMYFUNCTION("""COMPUTED_VALUE"""),10)</f>
        <v>10</v>
      </c>
      <c r="AZ153" s="35">
        <f ca="1">IFERROR(__xludf.DUMMYFUNCTION("""COMPUTED_VALUE"""),10)</f>
        <v>10</v>
      </c>
      <c r="BA153" s="35">
        <f ca="1">IFERROR(__xludf.DUMMYFUNCTION("""COMPUTED_VALUE"""),10)</f>
        <v>10</v>
      </c>
      <c r="BB153" s="35" t="str">
        <f ca="1">IFERROR(__xludf.DUMMYFUNCTION("""COMPUTED_VALUE"""),"")</f>
        <v/>
      </c>
      <c r="BC153" s="35" t="str">
        <f ca="1">IFERROR(__xludf.DUMMYFUNCTION("""COMPUTED_VALUE"""),"")</f>
        <v/>
      </c>
      <c r="BD153" s="35" t="str">
        <f ca="1">IFERROR(__xludf.DUMMYFUNCTION("""COMPUTED_VALUE"""),"")</f>
        <v/>
      </c>
      <c r="BE153" s="35">
        <f ca="1">IFERROR(__xludf.DUMMYFUNCTION("""COMPUTED_VALUE"""),10)</f>
        <v>10</v>
      </c>
      <c r="BF153" s="43" t="str">
        <f ca="1">IFERROR(__xludf.DUMMYFUNCTION("""COMPUTED_VALUE"""),"")</f>
        <v/>
      </c>
      <c r="BG153" s="35">
        <f ca="1">IFERROR(__xludf.DUMMYFUNCTION("""COMPUTED_VALUE"""),10)</f>
        <v>10</v>
      </c>
      <c r="BH153" s="35">
        <f ca="1">IFERROR(__xludf.DUMMYFUNCTION("""COMPUTED_VALUE"""),10)</f>
        <v>10</v>
      </c>
      <c r="BI153" s="50" t="e">
        <f t="shared" si="143"/>
        <v>#VALUE!</v>
      </c>
      <c r="BJ153" s="50" t="e">
        <f t="shared" ref="BJ153:BW153" si="524">IF(AD153=0,"",AD153*$AS153*(AU153/10))</f>
        <v>#VALUE!</v>
      </c>
      <c r="BK153" s="50" t="e">
        <f t="shared" si="524"/>
        <v>#VALUE!</v>
      </c>
      <c r="BL153" s="50" t="e">
        <f t="shared" ca="1" si="524"/>
        <v>#VALUE!</v>
      </c>
      <c r="BM153" s="50" t="e">
        <f t="shared" ca="1" si="524"/>
        <v>#VALUE!</v>
      </c>
      <c r="BN153" s="50" t="e">
        <f t="shared" si="524"/>
        <v>#VALUE!</v>
      </c>
      <c r="BO153" s="50" t="e">
        <f t="shared" ca="1" si="524"/>
        <v>#VALUE!</v>
      </c>
      <c r="BP153" s="50" t="e">
        <f t="shared" ca="1" si="524"/>
        <v>#VALUE!</v>
      </c>
      <c r="BQ153" s="37" t="e">
        <f t="shared" si="524"/>
        <v>#VALUE!</v>
      </c>
      <c r="BR153" s="37" t="e">
        <f t="shared" si="524"/>
        <v>#VALUE!</v>
      </c>
      <c r="BS153" s="37" t="e">
        <f t="shared" si="524"/>
        <v>#VALUE!</v>
      </c>
      <c r="BT153" s="37" t="e">
        <f t="shared" ca="1" si="524"/>
        <v>#VALUE!</v>
      </c>
      <c r="BU153" s="37" t="e">
        <f t="shared" si="524"/>
        <v>#VALUE!</v>
      </c>
      <c r="BV153" s="37" t="str">
        <f t="shared" si="524"/>
        <v/>
      </c>
      <c r="BW153" s="37" t="e">
        <f t="shared" ca="1" si="524"/>
        <v>#VALUE!</v>
      </c>
      <c r="BX153" s="38" t="e">
        <f t="shared" si="9"/>
        <v>#VALUE!</v>
      </c>
      <c r="BY153" s="40" t="str">
        <f t="shared" ref="BY153:CM153" si="525">IF(M153="x","1","")</f>
        <v/>
      </c>
      <c r="BZ153" s="40" t="str">
        <f t="shared" si="525"/>
        <v/>
      </c>
      <c r="CA153" s="40" t="str">
        <f t="shared" si="525"/>
        <v/>
      </c>
      <c r="CB153" s="40" t="str">
        <f t="shared" ca="1" si="525"/>
        <v>1</v>
      </c>
      <c r="CC153" s="40" t="str">
        <f t="shared" ca="1" si="525"/>
        <v>1</v>
      </c>
      <c r="CD153" s="40" t="str">
        <f t="shared" si="525"/>
        <v/>
      </c>
      <c r="CE153" s="40" t="str">
        <f t="shared" ca="1" si="525"/>
        <v>1</v>
      </c>
      <c r="CF153" s="40" t="str">
        <f t="shared" ca="1" si="525"/>
        <v>1</v>
      </c>
      <c r="CG153" s="40" t="str">
        <f t="shared" si="525"/>
        <v/>
      </c>
      <c r="CH153" s="40" t="str">
        <f t="shared" si="525"/>
        <v/>
      </c>
      <c r="CI153" s="40" t="str">
        <f t="shared" si="525"/>
        <v/>
      </c>
      <c r="CJ153" s="40" t="str">
        <f t="shared" ca="1" si="525"/>
        <v>1</v>
      </c>
      <c r="CK153" s="40" t="str">
        <f t="shared" si="525"/>
        <v/>
      </c>
      <c r="CL153" s="40" t="str">
        <f t="shared" si="525"/>
        <v>1</v>
      </c>
      <c r="CM153" s="40" t="str">
        <f t="shared" si="525"/>
        <v>1</v>
      </c>
    </row>
    <row r="154" spans="1:91" ht="17.25" customHeight="1" x14ac:dyDescent="0.2">
      <c r="A154" s="66" t="str">
        <f ca="1">IFERROR(__xludf.DUMMYFUNCTION("""COMPUTED_VALUE"""),"P972")</f>
        <v>P972</v>
      </c>
      <c r="B154" s="23" t="str">
        <f ca="1">IFERROR(__xludf.DUMMYFUNCTION("""COMPUTED_VALUE"""),"Deyverson de Souza")</f>
        <v>Deyverson de Souza</v>
      </c>
      <c r="C154" s="23" t="s">
        <v>91</v>
      </c>
      <c r="D154" s="24">
        <f ca="1">IFERROR(__xludf.DUMMYFUNCTION("""COMPUTED_VALUE"""),45700)</f>
        <v>45700</v>
      </c>
      <c r="E154" s="23" t="str">
        <f t="shared" ca="1" si="425"/>
        <v>fevereiro</v>
      </c>
      <c r="F154" s="63">
        <f ca="1">IFERROR(__xludf.DUMMYFUNCTION("""COMPUTED_VALUE"""),12)</f>
        <v>12</v>
      </c>
      <c r="G154" s="23">
        <f ca="1">IFERROR(__xludf.DUMMYFUNCTION("""COMPUTED_VALUE"""),540)</f>
        <v>540</v>
      </c>
      <c r="H154" s="47">
        <f t="shared" ca="1" si="100"/>
        <v>6.48</v>
      </c>
      <c r="I154" s="50">
        <f t="shared" ca="1" si="101"/>
        <v>300</v>
      </c>
      <c r="J154" s="64">
        <f ca="1">IFERROR(__xludf.DUMMYFUNCTION("""COMPUTED_VALUE"""),90.9259259259259)</f>
        <v>90.925925925925895</v>
      </c>
      <c r="K154" s="27" t="b">
        <v>0</v>
      </c>
      <c r="L154" s="28">
        <f t="shared" ca="1" si="3"/>
        <v>272.77777777777771</v>
      </c>
      <c r="M154" s="59"/>
      <c r="N154" s="59" t="str">
        <f ca="1">IFERROR(__xludf.DUMMYFUNCTION("""COMPUTED_VALUE"""),"x")</f>
        <v>x</v>
      </c>
      <c r="O154" s="59"/>
      <c r="P154" s="68" t="str">
        <f ca="1">IFERROR(__xludf.DUMMYFUNCTION("""COMPUTED_VALUE"""),"x")</f>
        <v>x</v>
      </c>
      <c r="Q154" s="59" t="str">
        <f ca="1">IFERROR(__xludf.DUMMYFUNCTION("""COMPUTED_VALUE"""),"x")</f>
        <v>x</v>
      </c>
      <c r="R154" s="59"/>
      <c r="S154" s="59" t="str">
        <f ca="1">IFERROR(__xludf.DUMMYFUNCTION("""COMPUTED_VALUE"""),"x")</f>
        <v>x</v>
      </c>
      <c r="T154" s="59" t="str">
        <f ca="1">IFERROR(__xludf.DUMMYFUNCTION("""COMPUTED_VALUE"""),"x")</f>
        <v>x</v>
      </c>
      <c r="U154" s="59"/>
      <c r="V154" s="59"/>
      <c r="W154" s="23"/>
      <c r="X154" s="30" t="str">
        <f ca="1">IFERROR(__xludf.DUMMYFUNCTION("""COMPUTED_VALUE"""),"x")</f>
        <v>x</v>
      </c>
      <c r="Y154" s="30"/>
      <c r="Z154" s="23" t="s">
        <v>91</v>
      </c>
      <c r="AA154" s="23" t="s">
        <v>91</v>
      </c>
      <c r="AB154" s="30">
        <f t="shared" ca="1" si="4"/>
        <v>6</v>
      </c>
      <c r="AC154" s="81" t="e">
        <f t="shared" ref="AC154:AQ154" si="526">IF(M154="x",M$999*1,"")*BY154</f>
        <v>#VALUE!</v>
      </c>
      <c r="AD154" s="81">
        <f t="shared" ca="1" si="526"/>
        <v>1.1000000000000001</v>
      </c>
      <c r="AE154" s="81" t="e">
        <f t="shared" si="526"/>
        <v>#VALUE!</v>
      </c>
      <c r="AF154" s="81">
        <f t="shared" ca="1" si="526"/>
        <v>1</v>
      </c>
      <c r="AG154" s="81">
        <f t="shared" ca="1" si="526"/>
        <v>1</v>
      </c>
      <c r="AH154" s="81" t="e">
        <f t="shared" si="526"/>
        <v>#VALUE!</v>
      </c>
      <c r="AI154" s="81">
        <f t="shared" ca="1" si="526"/>
        <v>1.2</v>
      </c>
      <c r="AJ154" s="81">
        <f t="shared" ca="1" si="526"/>
        <v>0.5</v>
      </c>
      <c r="AK154" s="81" t="e">
        <f t="shared" si="526"/>
        <v>#VALUE!</v>
      </c>
      <c r="AL154" s="81" t="e">
        <f t="shared" si="526"/>
        <v>#VALUE!</v>
      </c>
      <c r="AM154" s="81" t="e">
        <f t="shared" si="526"/>
        <v>#VALUE!</v>
      </c>
      <c r="AN154" s="81">
        <f t="shared" ca="1" si="526"/>
        <v>1.1000000000000001</v>
      </c>
      <c r="AO154" s="81" t="e">
        <f t="shared" si="526"/>
        <v>#VALUE!</v>
      </c>
      <c r="AP154" s="81">
        <f t="shared" si="526"/>
        <v>0</v>
      </c>
      <c r="AQ154" s="81">
        <f t="shared" si="526"/>
        <v>1</v>
      </c>
      <c r="AR154" s="82" t="e">
        <f t="shared" si="452"/>
        <v>#VALUE!</v>
      </c>
      <c r="AS154" s="65" t="str">
        <f t="shared" ca="1" si="7"/>
        <v/>
      </c>
      <c r="AT154" s="35">
        <f ca="1">IFERROR(__xludf.DUMMYFUNCTION("""COMPUTED_VALUE"""),10)</f>
        <v>10</v>
      </c>
      <c r="AU154" s="35">
        <f ca="1">IFERROR(__xludf.DUMMYFUNCTION("""COMPUTED_VALUE"""),10)</f>
        <v>10</v>
      </c>
      <c r="AV154" s="35">
        <f ca="1">IFERROR(__xludf.DUMMYFUNCTION("""COMPUTED_VALUE"""),10)</f>
        <v>10</v>
      </c>
      <c r="AW154" s="35">
        <f ca="1">IFERROR(__xludf.DUMMYFUNCTION("""COMPUTED_VALUE"""),10)</f>
        <v>10</v>
      </c>
      <c r="AX154" s="35">
        <f ca="1">IFERROR(__xludf.DUMMYFUNCTION("""COMPUTED_VALUE"""),10)</f>
        <v>10</v>
      </c>
      <c r="AY154" s="35">
        <f ca="1">IFERROR(__xludf.DUMMYFUNCTION("""COMPUTED_VALUE"""),10)</f>
        <v>10</v>
      </c>
      <c r="AZ154" s="35">
        <f ca="1">IFERROR(__xludf.DUMMYFUNCTION("""COMPUTED_VALUE"""),10)</f>
        <v>10</v>
      </c>
      <c r="BA154" s="35">
        <f ca="1">IFERROR(__xludf.DUMMYFUNCTION("""COMPUTED_VALUE"""),10)</f>
        <v>10</v>
      </c>
      <c r="BB154" s="35" t="str">
        <f ca="1">IFERROR(__xludf.DUMMYFUNCTION("""COMPUTED_VALUE"""),"")</f>
        <v/>
      </c>
      <c r="BC154" s="35" t="str">
        <f ca="1">IFERROR(__xludf.DUMMYFUNCTION("""COMPUTED_VALUE"""),"")</f>
        <v/>
      </c>
      <c r="BD154" s="35" t="str">
        <f ca="1">IFERROR(__xludf.DUMMYFUNCTION("""COMPUTED_VALUE"""),"")</f>
        <v/>
      </c>
      <c r="BE154" s="35">
        <f ca="1">IFERROR(__xludf.DUMMYFUNCTION("""COMPUTED_VALUE"""),10)</f>
        <v>10</v>
      </c>
      <c r="BF154" s="43" t="str">
        <f ca="1">IFERROR(__xludf.DUMMYFUNCTION("""COMPUTED_VALUE"""),"")</f>
        <v/>
      </c>
      <c r="BG154" s="35">
        <f ca="1">IFERROR(__xludf.DUMMYFUNCTION("""COMPUTED_VALUE"""),10)</f>
        <v>10</v>
      </c>
      <c r="BH154" s="35">
        <f ca="1">IFERROR(__xludf.DUMMYFUNCTION("""COMPUTED_VALUE"""),10)</f>
        <v>10</v>
      </c>
      <c r="BI154" s="53" t="e">
        <f t="shared" si="143"/>
        <v>#VALUE!</v>
      </c>
      <c r="BJ154" s="50" t="e">
        <f t="shared" ref="BJ154:BW154" ca="1" si="527">IF(AD154=0,"",AD154*$AS154*(AU154/10))</f>
        <v>#VALUE!</v>
      </c>
      <c r="BK154" s="50" t="e">
        <f t="shared" si="527"/>
        <v>#VALUE!</v>
      </c>
      <c r="BL154" s="50" t="e">
        <f t="shared" ca="1" si="527"/>
        <v>#VALUE!</v>
      </c>
      <c r="BM154" s="50" t="e">
        <f t="shared" ca="1" si="527"/>
        <v>#VALUE!</v>
      </c>
      <c r="BN154" s="50" t="e">
        <f t="shared" si="527"/>
        <v>#VALUE!</v>
      </c>
      <c r="BO154" s="50" t="e">
        <f t="shared" ca="1" si="527"/>
        <v>#VALUE!</v>
      </c>
      <c r="BP154" s="50" t="e">
        <f t="shared" ca="1" si="527"/>
        <v>#VALUE!</v>
      </c>
      <c r="BQ154" s="37" t="e">
        <f t="shared" si="527"/>
        <v>#VALUE!</v>
      </c>
      <c r="BR154" s="37" t="e">
        <f t="shared" si="527"/>
        <v>#VALUE!</v>
      </c>
      <c r="BS154" s="37" t="e">
        <f t="shared" si="527"/>
        <v>#VALUE!</v>
      </c>
      <c r="BT154" s="37" t="e">
        <f t="shared" ca="1" si="527"/>
        <v>#VALUE!</v>
      </c>
      <c r="BU154" s="37" t="e">
        <f t="shared" si="527"/>
        <v>#VALUE!</v>
      </c>
      <c r="BV154" s="37" t="str">
        <f t="shared" si="527"/>
        <v/>
      </c>
      <c r="BW154" s="37" t="e">
        <f t="shared" ca="1" si="527"/>
        <v>#VALUE!</v>
      </c>
      <c r="BX154" s="38" t="e">
        <f t="shared" si="9"/>
        <v>#VALUE!</v>
      </c>
      <c r="BY154" s="40" t="str">
        <f t="shared" ref="BY154:CE154" si="528">IF(M154="x","1","")</f>
        <v/>
      </c>
      <c r="BZ154" s="40" t="str">
        <f t="shared" ca="1" si="528"/>
        <v>1</v>
      </c>
      <c r="CA154" s="40" t="str">
        <f t="shared" si="528"/>
        <v/>
      </c>
      <c r="CB154" s="40" t="str">
        <f t="shared" ca="1" si="528"/>
        <v>1</v>
      </c>
      <c r="CC154" s="40" t="str">
        <f t="shared" ca="1" si="528"/>
        <v>1</v>
      </c>
      <c r="CD154" s="40" t="str">
        <f t="shared" si="528"/>
        <v/>
      </c>
      <c r="CE154" s="40" t="str">
        <f t="shared" ca="1" si="528"/>
        <v>1</v>
      </c>
      <c r="CF154" s="40">
        <v>0.5</v>
      </c>
      <c r="CG154" s="40" t="str">
        <f t="shared" ref="CG154:CM154" si="529">IF(U154="x","1","")</f>
        <v/>
      </c>
      <c r="CH154" s="40" t="str">
        <f t="shared" si="529"/>
        <v/>
      </c>
      <c r="CI154" s="40" t="str">
        <f t="shared" si="529"/>
        <v/>
      </c>
      <c r="CJ154" s="40" t="str">
        <f t="shared" ca="1" si="529"/>
        <v>1</v>
      </c>
      <c r="CK154" s="40" t="str">
        <f t="shared" si="529"/>
        <v/>
      </c>
      <c r="CL154" s="40" t="str">
        <f t="shared" si="529"/>
        <v>1</v>
      </c>
      <c r="CM154" s="40" t="str">
        <f t="shared" si="529"/>
        <v>1</v>
      </c>
    </row>
    <row r="155" spans="1:91" ht="17.25" customHeight="1" x14ac:dyDescent="0.2">
      <c r="A155" s="66" t="str">
        <f ca="1">IFERROR(__xludf.DUMMYFUNCTION("""COMPUTED_VALUE"""),"P976")</f>
        <v>P976</v>
      </c>
      <c r="B155" s="23" t="str">
        <f ca="1">IFERROR(__xludf.DUMMYFUNCTION("""COMPUTED_VALUE"""),"Bruno da Lux")</f>
        <v>Bruno da Lux</v>
      </c>
      <c r="C155" s="23" t="s">
        <v>97</v>
      </c>
      <c r="D155" s="24">
        <f ca="1">IFERROR(__xludf.DUMMYFUNCTION("""COMPUTED_VALUE"""),46004)</f>
        <v>46004</v>
      </c>
      <c r="E155" s="23" t="str">
        <f t="shared" ca="1" si="425"/>
        <v>dezembro</v>
      </c>
      <c r="F155" s="63">
        <f ca="1">IFERROR(__xludf.DUMMYFUNCTION("""COMPUTED_VALUE"""),18)</f>
        <v>18</v>
      </c>
      <c r="G155" s="23">
        <f ca="1">IFERROR(__xludf.DUMMYFUNCTION("""COMPUTED_VALUE"""),560)</f>
        <v>560</v>
      </c>
      <c r="H155" s="47">
        <f t="shared" ca="1" si="100"/>
        <v>10.08</v>
      </c>
      <c r="I155" s="50">
        <f t="shared" ca="1" si="101"/>
        <v>500</v>
      </c>
      <c r="J155" s="64">
        <f ca="1">IFERROR(__xludf.DUMMYFUNCTION("""COMPUTED_VALUE"""),0)</f>
        <v>0</v>
      </c>
      <c r="K155" s="27" t="b">
        <v>1</v>
      </c>
      <c r="L155" s="28">
        <f t="shared" si="3"/>
        <v>0</v>
      </c>
      <c r="M155" s="59"/>
      <c r="N155" s="59"/>
      <c r="O155" s="59"/>
      <c r="P155" s="68" t="str">
        <f ca="1">IFERROR(__xludf.DUMMYFUNCTION("""COMPUTED_VALUE"""),"x")</f>
        <v>x</v>
      </c>
      <c r="Q155" s="59"/>
      <c r="R155" s="59"/>
      <c r="S155" s="59" t="str">
        <f ca="1">IFERROR(__xludf.DUMMYFUNCTION("""COMPUTED_VALUE"""),"x")</f>
        <v>x</v>
      </c>
      <c r="T155" s="59" t="str">
        <f ca="1">IFERROR(__xludf.DUMMYFUNCTION("""COMPUTED_VALUE"""),"x")</f>
        <v>x</v>
      </c>
      <c r="U155" s="59" t="str">
        <f ca="1">IFERROR(__xludf.DUMMYFUNCTION("""COMPUTED_VALUE"""),"x")</f>
        <v>x</v>
      </c>
      <c r="V155" s="59"/>
      <c r="W155" s="23"/>
      <c r="X155" s="30" t="str">
        <f ca="1">IFERROR(__xludf.DUMMYFUNCTION("""COMPUTED_VALUE"""),"x")</f>
        <v>x</v>
      </c>
      <c r="Y155" s="30"/>
      <c r="Z155" s="23" t="s">
        <v>91</v>
      </c>
      <c r="AA155" s="23" t="s">
        <v>91</v>
      </c>
      <c r="AB155" s="30">
        <f t="shared" ca="1" si="4"/>
        <v>5</v>
      </c>
      <c r="AC155" s="81" t="e">
        <f t="shared" ref="AC155:AQ155" si="530">IF(M155="x",M$999*1,"")*BY155</f>
        <v>#VALUE!</v>
      </c>
      <c r="AD155" s="81" t="e">
        <f t="shared" si="530"/>
        <v>#VALUE!</v>
      </c>
      <c r="AE155" s="81" t="e">
        <f t="shared" si="530"/>
        <v>#VALUE!</v>
      </c>
      <c r="AF155" s="81">
        <f t="shared" ca="1" si="530"/>
        <v>1</v>
      </c>
      <c r="AG155" s="81" t="e">
        <f t="shared" si="530"/>
        <v>#VALUE!</v>
      </c>
      <c r="AH155" s="81" t="e">
        <f t="shared" si="530"/>
        <v>#VALUE!</v>
      </c>
      <c r="AI155" s="81">
        <f t="shared" ca="1" si="530"/>
        <v>1.2</v>
      </c>
      <c r="AJ155" s="81">
        <f t="shared" ca="1" si="530"/>
        <v>1</v>
      </c>
      <c r="AK155" s="81">
        <f t="shared" ca="1" si="530"/>
        <v>1.1000000000000001</v>
      </c>
      <c r="AL155" s="81" t="e">
        <f t="shared" si="530"/>
        <v>#VALUE!</v>
      </c>
      <c r="AM155" s="81" t="e">
        <f t="shared" si="530"/>
        <v>#VALUE!</v>
      </c>
      <c r="AN155" s="81">
        <f t="shared" ca="1" si="530"/>
        <v>1.1000000000000001</v>
      </c>
      <c r="AO155" s="81" t="e">
        <f t="shared" si="530"/>
        <v>#VALUE!</v>
      </c>
      <c r="AP155" s="81">
        <f t="shared" si="530"/>
        <v>0</v>
      </c>
      <c r="AQ155" s="81">
        <f t="shared" si="530"/>
        <v>1</v>
      </c>
      <c r="AR155" s="82" t="e">
        <f t="shared" si="452"/>
        <v>#VALUE!</v>
      </c>
      <c r="AS155" s="65" t="str">
        <f t="shared" si="7"/>
        <v/>
      </c>
      <c r="AT155" s="35">
        <f ca="1">IFERROR(__xludf.DUMMYFUNCTION("""COMPUTED_VALUE"""),10)</f>
        <v>10</v>
      </c>
      <c r="AU155" s="35" t="str">
        <f ca="1">IFERROR(__xludf.DUMMYFUNCTION("""COMPUTED_VALUE"""),"")</f>
        <v/>
      </c>
      <c r="AV155" s="35" t="str">
        <f ca="1">IFERROR(__xludf.DUMMYFUNCTION("""COMPUTED_VALUE"""),"")</f>
        <v/>
      </c>
      <c r="AW155" s="35">
        <f ca="1">IFERROR(__xludf.DUMMYFUNCTION("""COMPUTED_VALUE"""),10)</f>
        <v>10</v>
      </c>
      <c r="AX155" s="35">
        <f ca="1">IFERROR(__xludf.DUMMYFUNCTION("""COMPUTED_VALUE"""),10)</f>
        <v>10</v>
      </c>
      <c r="AY155" s="35" t="str">
        <f ca="1">IFERROR(__xludf.DUMMYFUNCTION("""COMPUTED_VALUE"""),"")</f>
        <v/>
      </c>
      <c r="AZ155" s="35">
        <f ca="1">IFERROR(__xludf.DUMMYFUNCTION("""COMPUTED_VALUE"""),10)</f>
        <v>10</v>
      </c>
      <c r="BA155" s="35">
        <f ca="1">IFERROR(__xludf.DUMMYFUNCTION("""COMPUTED_VALUE"""),9.33333333333333)</f>
        <v>9.3333333333333304</v>
      </c>
      <c r="BB155" s="35">
        <f ca="1">IFERROR(__xludf.DUMMYFUNCTION("""COMPUTED_VALUE"""),9.33333333333333)</f>
        <v>9.3333333333333304</v>
      </c>
      <c r="BC155" s="35">
        <f ca="1">IFERROR(__xludf.DUMMYFUNCTION("""COMPUTED_VALUE"""),10)</f>
        <v>10</v>
      </c>
      <c r="BD155" s="35" t="str">
        <f ca="1">IFERROR(__xludf.DUMMYFUNCTION("""COMPUTED_VALUE"""),"")</f>
        <v/>
      </c>
      <c r="BE155" s="35">
        <f ca="1">IFERROR(__xludf.DUMMYFUNCTION("""COMPUTED_VALUE"""),10)</f>
        <v>10</v>
      </c>
      <c r="BF155" s="43" t="str">
        <f ca="1">IFERROR(__xludf.DUMMYFUNCTION("""COMPUTED_VALUE"""),"")</f>
        <v/>
      </c>
      <c r="BG155" s="35">
        <f ca="1">IFERROR(__xludf.DUMMYFUNCTION("""COMPUTED_VALUE"""),10)</f>
        <v>10</v>
      </c>
      <c r="BH155" s="35">
        <f ca="1">IFERROR(__xludf.DUMMYFUNCTION("""COMPUTED_VALUE"""),10)</f>
        <v>10</v>
      </c>
      <c r="BI155" s="50" t="e">
        <f t="shared" si="143"/>
        <v>#VALUE!</v>
      </c>
      <c r="BJ155" s="50" t="e">
        <f t="shared" ref="BJ155:BW155" si="531">IF(AD155=0,"",AD155*$AS155*(AU155/10))</f>
        <v>#VALUE!</v>
      </c>
      <c r="BK155" s="50" t="e">
        <f t="shared" si="531"/>
        <v>#VALUE!</v>
      </c>
      <c r="BL155" s="50" t="e">
        <f t="shared" ca="1" si="531"/>
        <v>#VALUE!</v>
      </c>
      <c r="BM155" s="50" t="e">
        <f t="shared" si="531"/>
        <v>#VALUE!</v>
      </c>
      <c r="BN155" s="50" t="e">
        <f t="shared" si="531"/>
        <v>#VALUE!</v>
      </c>
      <c r="BO155" s="50" t="e">
        <f t="shared" ca="1" si="531"/>
        <v>#VALUE!</v>
      </c>
      <c r="BP155" s="50" t="e">
        <f t="shared" ca="1" si="531"/>
        <v>#VALUE!</v>
      </c>
      <c r="BQ155" s="37" t="e">
        <f t="shared" ca="1" si="531"/>
        <v>#VALUE!</v>
      </c>
      <c r="BR155" s="37" t="e">
        <f t="shared" si="531"/>
        <v>#VALUE!</v>
      </c>
      <c r="BS155" s="37" t="e">
        <f t="shared" si="531"/>
        <v>#VALUE!</v>
      </c>
      <c r="BT155" s="37" t="e">
        <f t="shared" ca="1" si="531"/>
        <v>#VALUE!</v>
      </c>
      <c r="BU155" s="37" t="e">
        <f t="shared" si="531"/>
        <v>#VALUE!</v>
      </c>
      <c r="BV155" s="37" t="str">
        <f t="shared" si="531"/>
        <v/>
      </c>
      <c r="BW155" s="37" t="e">
        <f t="shared" ca="1" si="531"/>
        <v>#VALUE!</v>
      </c>
      <c r="BX155" s="38" t="e">
        <f t="shared" si="9"/>
        <v>#VALUE!</v>
      </c>
      <c r="BY155" s="40" t="str">
        <f t="shared" ref="BY155:CM155" si="532">IF(M155="x","1","")</f>
        <v/>
      </c>
      <c r="BZ155" s="40" t="str">
        <f t="shared" si="532"/>
        <v/>
      </c>
      <c r="CA155" s="40" t="str">
        <f t="shared" si="532"/>
        <v/>
      </c>
      <c r="CB155" s="40" t="str">
        <f t="shared" ca="1" si="532"/>
        <v>1</v>
      </c>
      <c r="CC155" s="40" t="str">
        <f t="shared" si="532"/>
        <v/>
      </c>
      <c r="CD155" s="40" t="str">
        <f t="shared" si="532"/>
        <v/>
      </c>
      <c r="CE155" s="40" t="str">
        <f t="shared" ca="1" si="532"/>
        <v>1</v>
      </c>
      <c r="CF155" s="40" t="str">
        <f t="shared" ca="1" si="532"/>
        <v>1</v>
      </c>
      <c r="CG155" s="40" t="str">
        <f t="shared" ca="1" si="532"/>
        <v>1</v>
      </c>
      <c r="CH155" s="40" t="str">
        <f t="shared" si="532"/>
        <v/>
      </c>
      <c r="CI155" s="40" t="str">
        <f t="shared" si="532"/>
        <v/>
      </c>
      <c r="CJ155" s="40" t="str">
        <f t="shared" ca="1" si="532"/>
        <v>1</v>
      </c>
      <c r="CK155" s="40" t="str">
        <f t="shared" si="532"/>
        <v/>
      </c>
      <c r="CL155" s="40" t="str">
        <f t="shared" si="532"/>
        <v>1</v>
      </c>
      <c r="CM155" s="40" t="str">
        <f t="shared" si="532"/>
        <v>1</v>
      </c>
    </row>
    <row r="156" spans="1:91" ht="17.25" customHeight="1" x14ac:dyDescent="0.2">
      <c r="A156" s="66" t="str">
        <f ca="1">IFERROR(__xludf.DUMMYFUNCTION("""COMPUTED_VALUE"""),"P984")</f>
        <v>P984</v>
      </c>
      <c r="B156" s="23" t="str">
        <f ca="1">IFERROR(__xludf.DUMMYFUNCTION("""COMPUTED_VALUE"""),"Luis Carlos Frutuoso [Ampliação P800]")</f>
        <v>Luis Carlos Frutuoso [Ampliação P800]</v>
      </c>
      <c r="C156" s="23" t="s">
        <v>91</v>
      </c>
      <c r="D156" s="24">
        <f ca="1">IFERROR(__xludf.DUMMYFUNCTION("""COMPUTED_VALUE"""),45982)</f>
        <v>45982</v>
      </c>
      <c r="E156" s="23" t="str">
        <f t="shared" ca="1" si="425"/>
        <v>novembro</v>
      </c>
      <c r="F156" s="23">
        <f ca="1">IFERROR(__xludf.DUMMYFUNCTION("""COMPUTED_VALUE"""),18)</f>
        <v>18</v>
      </c>
      <c r="G156" s="23">
        <f ca="1">IFERROR(__xludf.DUMMYFUNCTION("""COMPUTED_VALUE"""),570)</f>
        <v>570</v>
      </c>
      <c r="H156" s="47">
        <f t="shared" ca="1" si="100"/>
        <v>10.26</v>
      </c>
      <c r="I156" s="50">
        <f t="shared" ca="1" si="101"/>
        <v>500</v>
      </c>
      <c r="J156" s="64">
        <f ca="1">IFERROR(__xludf.DUMMYFUNCTION("""COMPUTED_VALUE"""),26.3888888888888)</f>
        <v>26.3888888888888</v>
      </c>
      <c r="K156" s="27" t="b">
        <v>0</v>
      </c>
      <c r="L156" s="28">
        <f t="shared" ca="1" si="3"/>
        <v>131.944444444444</v>
      </c>
      <c r="M156" s="59"/>
      <c r="N156" s="59"/>
      <c r="O156" s="59"/>
      <c r="P156" s="68"/>
      <c r="Q156" s="59"/>
      <c r="R156" s="59"/>
      <c r="S156" s="59" t="str">
        <f ca="1">IFERROR(__xludf.DUMMYFUNCTION("""COMPUTED_VALUE"""),"x")</f>
        <v>x</v>
      </c>
      <c r="T156" s="59" t="str">
        <f ca="1">IFERROR(__xludf.DUMMYFUNCTION("""COMPUTED_VALUE"""),"x")</f>
        <v>x</v>
      </c>
      <c r="U156" s="59" t="str">
        <f ca="1">IFERROR(__xludf.DUMMYFUNCTION("""COMPUTED_VALUE"""),"x")</f>
        <v>x</v>
      </c>
      <c r="V156" s="59"/>
      <c r="W156" s="23"/>
      <c r="X156" s="30" t="str">
        <f ca="1">IFERROR(__xludf.DUMMYFUNCTION("""COMPUTED_VALUE"""),"x")</f>
        <v>x</v>
      </c>
      <c r="Y156" s="30"/>
      <c r="Z156" s="23" t="s">
        <v>91</v>
      </c>
      <c r="AA156" s="23" t="s">
        <v>91</v>
      </c>
      <c r="AB156" s="30">
        <f t="shared" ca="1" si="4"/>
        <v>4</v>
      </c>
      <c r="AC156" s="81" t="e">
        <f t="shared" ref="AC156:AQ156" si="533">IF(M156="x",M$999*1,"")*BY156</f>
        <v>#VALUE!</v>
      </c>
      <c r="AD156" s="81" t="e">
        <f t="shared" si="533"/>
        <v>#VALUE!</v>
      </c>
      <c r="AE156" s="81" t="e">
        <f t="shared" si="533"/>
        <v>#VALUE!</v>
      </c>
      <c r="AF156" s="81" t="e">
        <f t="shared" si="533"/>
        <v>#VALUE!</v>
      </c>
      <c r="AG156" s="81" t="e">
        <f t="shared" si="533"/>
        <v>#VALUE!</v>
      </c>
      <c r="AH156" s="81" t="e">
        <f t="shared" si="533"/>
        <v>#VALUE!</v>
      </c>
      <c r="AI156" s="81">
        <f t="shared" ca="1" si="533"/>
        <v>1.2</v>
      </c>
      <c r="AJ156" s="81">
        <f t="shared" ca="1" si="533"/>
        <v>1</v>
      </c>
      <c r="AK156" s="81">
        <f t="shared" ca="1" si="533"/>
        <v>1.1000000000000001</v>
      </c>
      <c r="AL156" s="81" t="e">
        <f t="shared" si="533"/>
        <v>#VALUE!</v>
      </c>
      <c r="AM156" s="81" t="e">
        <f t="shared" si="533"/>
        <v>#VALUE!</v>
      </c>
      <c r="AN156" s="81">
        <f t="shared" ca="1" si="533"/>
        <v>1.1000000000000001</v>
      </c>
      <c r="AO156" s="81" t="e">
        <f t="shared" si="533"/>
        <v>#VALUE!</v>
      </c>
      <c r="AP156" s="81">
        <f t="shared" si="533"/>
        <v>0</v>
      </c>
      <c r="AQ156" s="81">
        <f t="shared" si="533"/>
        <v>1</v>
      </c>
      <c r="AR156" s="82" t="e">
        <f t="shared" si="452"/>
        <v>#VALUE!</v>
      </c>
      <c r="AS156" s="65" t="str">
        <f t="shared" ca="1" si="7"/>
        <v/>
      </c>
      <c r="AT156" s="35">
        <f ca="1">IFERROR(__xludf.DUMMYFUNCTION("""COMPUTED_VALUE"""),10)</f>
        <v>10</v>
      </c>
      <c r="AU156" s="35">
        <f ca="1">IFERROR(__xludf.DUMMYFUNCTION("""COMPUTED_VALUE"""),10)</f>
        <v>10</v>
      </c>
      <c r="AV156" s="35">
        <f ca="1">IFERROR(__xludf.DUMMYFUNCTION("""COMPUTED_VALUE"""),10)</f>
        <v>10</v>
      </c>
      <c r="AW156" s="35">
        <f ca="1">IFERROR(__xludf.DUMMYFUNCTION("""COMPUTED_VALUE"""),10)</f>
        <v>10</v>
      </c>
      <c r="AX156" s="35">
        <f ca="1">IFERROR(__xludf.DUMMYFUNCTION("""COMPUTED_VALUE"""),10)</f>
        <v>10</v>
      </c>
      <c r="AY156" s="35">
        <f ca="1">IFERROR(__xludf.DUMMYFUNCTION("""COMPUTED_VALUE"""),10)</f>
        <v>10</v>
      </c>
      <c r="AZ156" s="35">
        <f ca="1">IFERROR(__xludf.DUMMYFUNCTION("""COMPUTED_VALUE"""),10)</f>
        <v>10</v>
      </c>
      <c r="BA156" s="35">
        <f ca="1">IFERROR(__xludf.DUMMYFUNCTION("""COMPUTED_VALUE"""),10)</f>
        <v>10</v>
      </c>
      <c r="BB156" s="35" t="str">
        <f ca="1">IFERROR(__xludf.DUMMYFUNCTION("""COMPUTED_VALUE"""),"")</f>
        <v/>
      </c>
      <c r="BC156" s="35">
        <f ca="1">IFERROR(__xludf.DUMMYFUNCTION("""COMPUTED_VALUE"""),10)</f>
        <v>10</v>
      </c>
      <c r="BD156" s="35" t="str">
        <f ca="1">IFERROR(__xludf.DUMMYFUNCTION("""COMPUTED_VALUE"""),"")</f>
        <v/>
      </c>
      <c r="BE156" s="35">
        <f ca="1">IFERROR(__xludf.DUMMYFUNCTION("""COMPUTED_VALUE"""),10)</f>
        <v>10</v>
      </c>
      <c r="BF156" s="43" t="str">
        <f ca="1">IFERROR(__xludf.DUMMYFUNCTION("""COMPUTED_VALUE"""),"")</f>
        <v/>
      </c>
      <c r="BG156" s="35">
        <f ca="1">IFERROR(__xludf.DUMMYFUNCTION("""COMPUTED_VALUE"""),10)</f>
        <v>10</v>
      </c>
      <c r="BH156" s="35">
        <f ca="1">IFERROR(__xludf.DUMMYFUNCTION("""COMPUTED_VALUE"""),10)</f>
        <v>10</v>
      </c>
      <c r="BI156" s="53" t="e">
        <f t="shared" si="143"/>
        <v>#VALUE!</v>
      </c>
      <c r="BJ156" s="50" t="e">
        <f t="shared" ref="BJ156:BW156" si="534">IF(AD156=0,"",AD156*$AS156*(AU156/10))</f>
        <v>#VALUE!</v>
      </c>
      <c r="BK156" s="50" t="e">
        <f t="shared" si="534"/>
        <v>#VALUE!</v>
      </c>
      <c r="BL156" s="50" t="e">
        <f t="shared" si="534"/>
        <v>#VALUE!</v>
      </c>
      <c r="BM156" s="50" t="e">
        <f t="shared" si="534"/>
        <v>#VALUE!</v>
      </c>
      <c r="BN156" s="50" t="e">
        <f t="shared" si="534"/>
        <v>#VALUE!</v>
      </c>
      <c r="BO156" s="50" t="e">
        <f t="shared" ca="1" si="534"/>
        <v>#VALUE!</v>
      </c>
      <c r="BP156" s="50" t="e">
        <f t="shared" ca="1" si="534"/>
        <v>#VALUE!</v>
      </c>
      <c r="BQ156" s="37" t="e">
        <f t="shared" ca="1" si="534"/>
        <v>#VALUE!</v>
      </c>
      <c r="BR156" s="37" t="e">
        <f t="shared" si="534"/>
        <v>#VALUE!</v>
      </c>
      <c r="BS156" s="37" t="e">
        <f t="shared" si="534"/>
        <v>#VALUE!</v>
      </c>
      <c r="BT156" s="37" t="e">
        <f t="shared" ca="1" si="534"/>
        <v>#VALUE!</v>
      </c>
      <c r="BU156" s="37" t="e">
        <f t="shared" si="534"/>
        <v>#VALUE!</v>
      </c>
      <c r="BV156" s="37" t="str">
        <f t="shared" si="534"/>
        <v/>
      </c>
      <c r="BW156" s="37" t="e">
        <f t="shared" ca="1" si="534"/>
        <v>#VALUE!</v>
      </c>
      <c r="BX156" s="38" t="e">
        <f t="shared" si="9"/>
        <v>#VALUE!</v>
      </c>
      <c r="BY156" s="40" t="str">
        <f t="shared" ref="BY156:BY410" si="535">IF(M156="x","1","")</f>
        <v/>
      </c>
      <c r="BZ156" s="40">
        <v>0.5</v>
      </c>
      <c r="CA156" s="40" t="str">
        <f t="shared" ref="CA156:CM156" si="536">IF(O156="x","1","")</f>
        <v/>
      </c>
      <c r="CB156" s="40" t="str">
        <f t="shared" si="536"/>
        <v/>
      </c>
      <c r="CC156" s="40" t="str">
        <f t="shared" si="536"/>
        <v/>
      </c>
      <c r="CD156" s="40" t="str">
        <f t="shared" si="536"/>
        <v/>
      </c>
      <c r="CE156" s="40" t="str">
        <f t="shared" ca="1" si="536"/>
        <v>1</v>
      </c>
      <c r="CF156" s="40" t="str">
        <f t="shared" ca="1" si="536"/>
        <v>1</v>
      </c>
      <c r="CG156" s="40" t="str">
        <f t="shared" ca="1" si="536"/>
        <v>1</v>
      </c>
      <c r="CH156" s="40" t="str">
        <f t="shared" si="536"/>
        <v/>
      </c>
      <c r="CI156" s="40" t="str">
        <f t="shared" si="536"/>
        <v/>
      </c>
      <c r="CJ156" s="40" t="str">
        <f t="shared" ca="1" si="536"/>
        <v>1</v>
      </c>
      <c r="CK156" s="40" t="str">
        <f t="shared" si="536"/>
        <v/>
      </c>
      <c r="CL156" s="40" t="str">
        <f t="shared" si="536"/>
        <v>1</v>
      </c>
      <c r="CM156" s="40" t="str">
        <f t="shared" si="536"/>
        <v>1</v>
      </c>
    </row>
    <row r="157" spans="1:91" ht="17.25" customHeight="1" x14ac:dyDescent="0.2">
      <c r="A157" s="66" t="str">
        <f ca="1">IFERROR(__xludf.DUMMYFUNCTION("""COMPUTED_VALUE"""),"P274")</f>
        <v>P274</v>
      </c>
      <c r="B157" s="23" t="str">
        <f ca="1">IFERROR(__xludf.DUMMYFUNCTION("""COMPUTED_VALUE"""),"Elson Veríssimo [Ampliação]")</f>
        <v>Elson Veríssimo [Ampliação]</v>
      </c>
      <c r="C157" s="23" t="s">
        <v>91</v>
      </c>
      <c r="D157" s="24">
        <f ca="1">IFERROR(__xludf.DUMMYFUNCTION("""COMPUTED_VALUE"""),45993)</f>
        <v>45993</v>
      </c>
      <c r="E157" s="23" t="str">
        <f t="shared" ca="1" si="425"/>
        <v>dezembro</v>
      </c>
      <c r="F157" s="63">
        <f ca="1">IFERROR(__xludf.DUMMYFUNCTION("""COMPUTED_VALUE"""),2)</f>
        <v>2</v>
      </c>
      <c r="G157" s="23">
        <f ca="1">IFERROR(__xludf.DUMMYFUNCTION("""COMPUTED_VALUE"""),550)</f>
        <v>550</v>
      </c>
      <c r="H157" s="47">
        <f t="shared" ca="1" si="100"/>
        <v>1.1000000000000001</v>
      </c>
      <c r="I157" s="50">
        <f t="shared" ca="1" si="101"/>
        <v>200</v>
      </c>
      <c r="J157" s="64">
        <f ca="1">IFERROR(__xludf.DUMMYFUNCTION("""COMPUTED_VALUE"""),31.5277777777777)</f>
        <v>31.5277777777777</v>
      </c>
      <c r="K157" s="27" t="b">
        <v>0</v>
      </c>
      <c r="L157" s="28">
        <f t="shared" ca="1" si="3"/>
        <v>63.055555555555401</v>
      </c>
      <c r="M157" s="59"/>
      <c r="N157" s="59"/>
      <c r="O157" s="59"/>
      <c r="P157" s="68"/>
      <c r="Q157" s="59"/>
      <c r="R157" s="59"/>
      <c r="S157" s="59"/>
      <c r="T157" s="59"/>
      <c r="U157" s="59" t="str">
        <f ca="1">IFERROR(__xludf.DUMMYFUNCTION("""COMPUTED_VALUE"""),"x")</f>
        <v>x</v>
      </c>
      <c r="V157" s="59" t="str">
        <f ca="1">IFERROR(__xludf.DUMMYFUNCTION("""COMPUTED_VALUE"""),"x")</f>
        <v>x</v>
      </c>
      <c r="W157" s="23"/>
      <c r="X157" s="30"/>
      <c r="Y157" s="30"/>
      <c r="Z157" s="23" t="s">
        <v>91</v>
      </c>
      <c r="AA157" s="23" t="s">
        <v>91</v>
      </c>
      <c r="AB157" s="30">
        <f t="shared" ca="1" si="4"/>
        <v>2</v>
      </c>
      <c r="AC157" s="81" t="e">
        <f t="shared" ref="AC157:AQ157" si="537">IF(M157="x",M$999*1,"")*BY157</f>
        <v>#VALUE!</v>
      </c>
      <c r="AD157" s="81" t="e">
        <f t="shared" si="537"/>
        <v>#VALUE!</v>
      </c>
      <c r="AE157" s="81" t="e">
        <f t="shared" si="537"/>
        <v>#VALUE!</v>
      </c>
      <c r="AF157" s="81" t="e">
        <f t="shared" si="537"/>
        <v>#VALUE!</v>
      </c>
      <c r="AG157" s="81" t="e">
        <f t="shared" si="537"/>
        <v>#VALUE!</v>
      </c>
      <c r="AH157" s="81" t="e">
        <f t="shared" si="537"/>
        <v>#VALUE!</v>
      </c>
      <c r="AI157" s="81" t="e">
        <f t="shared" si="537"/>
        <v>#VALUE!</v>
      </c>
      <c r="AJ157" s="81" t="e">
        <f t="shared" si="537"/>
        <v>#VALUE!</v>
      </c>
      <c r="AK157" s="81">
        <f t="shared" ca="1" si="537"/>
        <v>1.1000000000000001</v>
      </c>
      <c r="AL157" s="81">
        <f t="shared" ca="1" si="537"/>
        <v>1</v>
      </c>
      <c r="AM157" s="81" t="e">
        <f t="shared" si="537"/>
        <v>#VALUE!</v>
      </c>
      <c r="AN157" s="81" t="e">
        <f t="shared" si="537"/>
        <v>#VALUE!</v>
      </c>
      <c r="AO157" s="81" t="e">
        <f t="shared" si="537"/>
        <v>#VALUE!</v>
      </c>
      <c r="AP157" s="81">
        <f t="shared" si="537"/>
        <v>0</v>
      </c>
      <c r="AQ157" s="81">
        <f t="shared" si="537"/>
        <v>1</v>
      </c>
      <c r="AR157" s="82" t="e">
        <f t="shared" si="452"/>
        <v>#VALUE!</v>
      </c>
      <c r="AS157" s="65" t="str">
        <f t="shared" ca="1" si="7"/>
        <v/>
      </c>
      <c r="AT157" s="35" t="str">
        <f ca="1">IFERROR(__xludf.DUMMYFUNCTION("""COMPUTED_VALUE"""),"")</f>
        <v/>
      </c>
      <c r="AU157" s="35" t="str">
        <f ca="1">IFERROR(__xludf.DUMMYFUNCTION("""COMPUTED_VALUE"""),"")</f>
        <v/>
      </c>
      <c r="AV157" s="35" t="str">
        <f ca="1">IFERROR(__xludf.DUMMYFUNCTION("""COMPUTED_VALUE"""),"")</f>
        <v/>
      </c>
      <c r="AW157" s="35">
        <f ca="1">IFERROR(__xludf.DUMMYFUNCTION("""COMPUTED_VALUE"""),4)</f>
        <v>4</v>
      </c>
      <c r="AX157" s="35">
        <f ca="1">IFERROR(__xludf.DUMMYFUNCTION("""COMPUTED_VALUE"""),10)</f>
        <v>10</v>
      </c>
      <c r="AY157" s="35" t="str">
        <f ca="1">IFERROR(__xludf.DUMMYFUNCTION("""COMPUTED_VALUE"""),"")</f>
        <v/>
      </c>
      <c r="AZ157" s="35" t="str">
        <f ca="1">IFERROR(__xludf.DUMMYFUNCTION("""COMPUTED_VALUE"""),"")</f>
        <v/>
      </c>
      <c r="BA157" s="35">
        <f ca="1">IFERROR(__xludf.DUMMYFUNCTION("""COMPUTED_VALUE"""),10)</f>
        <v>10</v>
      </c>
      <c r="BB157" s="35">
        <f ca="1">IFERROR(__xludf.DUMMYFUNCTION("""COMPUTED_VALUE"""),10)</f>
        <v>10</v>
      </c>
      <c r="BC157" s="35">
        <f ca="1">IFERROR(__xludf.DUMMYFUNCTION("""COMPUTED_VALUE"""),10)</f>
        <v>10</v>
      </c>
      <c r="BD157" s="35">
        <f ca="1">IFERROR(__xludf.DUMMYFUNCTION("""COMPUTED_VALUE"""),7.5)</f>
        <v>7.5</v>
      </c>
      <c r="BE157" s="35" t="str">
        <f ca="1">IFERROR(__xludf.DUMMYFUNCTION("""COMPUTED_VALUE"""),"")</f>
        <v/>
      </c>
      <c r="BF157" s="43" t="str">
        <f ca="1">IFERROR(__xludf.DUMMYFUNCTION("""COMPUTED_VALUE"""),"")</f>
        <v/>
      </c>
      <c r="BG157" s="35">
        <f ca="1">IFERROR(__xludf.DUMMYFUNCTION("""COMPUTED_VALUE"""),10)</f>
        <v>10</v>
      </c>
      <c r="BH157" s="35">
        <f ca="1">IFERROR(__xludf.DUMMYFUNCTION("""COMPUTED_VALUE"""),10)</f>
        <v>10</v>
      </c>
      <c r="BI157" s="50" t="e">
        <f t="shared" si="143"/>
        <v>#VALUE!</v>
      </c>
      <c r="BJ157" s="50" t="e">
        <f t="shared" ref="BJ157:BW157" si="538">IF(AD157=0,"",AD157*$AS157*(AU157/10))</f>
        <v>#VALUE!</v>
      </c>
      <c r="BK157" s="50" t="e">
        <f t="shared" si="538"/>
        <v>#VALUE!</v>
      </c>
      <c r="BL157" s="50" t="e">
        <f t="shared" si="538"/>
        <v>#VALUE!</v>
      </c>
      <c r="BM157" s="50" t="e">
        <f t="shared" si="538"/>
        <v>#VALUE!</v>
      </c>
      <c r="BN157" s="50" t="e">
        <f t="shared" si="538"/>
        <v>#VALUE!</v>
      </c>
      <c r="BO157" s="50" t="e">
        <f t="shared" si="538"/>
        <v>#VALUE!</v>
      </c>
      <c r="BP157" s="50" t="e">
        <f t="shared" si="538"/>
        <v>#VALUE!</v>
      </c>
      <c r="BQ157" s="37" t="e">
        <f t="shared" ca="1" si="538"/>
        <v>#VALUE!</v>
      </c>
      <c r="BR157" s="37" t="e">
        <f t="shared" ca="1" si="538"/>
        <v>#VALUE!</v>
      </c>
      <c r="BS157" s="37" t="e">
        <f t="shared" si="538"/>
        <v>#VALUE!</v>
      </c>
      <c r="BT157" s="37" t="e">
        <f t="shared" si="538"/>
        <v>#VALUE!</v>
      </c>
      <c r="BU157" s="37" t="e">
        <f t="shared" si="538"/>
        <v>#VALUE!</v>
      </c>
      <c r="BV157" s="37" t="str">
        <f t="shared" si="538"/>
        <v/>
      </c>
      <c r="BW157" s="37" t="e">
        <f t="shared" ca="1" si="538"/>
        <v>#VALUE!</v>
      </c>
      <c r="BX157" s="38" t="e">
        <f t="shared" si="9"/>
        <v>#VALUE!</v>
      </c>
      <c r="BY157" s="40" t="str">
        <f t="shared" si="535"/>
        <v/>
      </c>
      <c r="BZ157" s="40" t="str">
        <f t="shared" ref="BZ157:CM157" si="539">IF(N157="x","1","")</f>
        <v/>
      </c>
      <c r="CA157" s="40" t="str">
        <f t="shared" si="539"/>
        <v/>
      </c>
      <c r="CB157" s="40" t="str">
        <f t="shared" si="539"/>
        <v/>
      </c>
      <c r="CC157" s="40" t="str">
        <f t="shared" si="539"/>
        <v/>
      </c>
      <c r="CD157" s="40" t="str">
        <f t="shared" si="539"/>
        <v/>
      </c>
      <c r="CE157" s="40" t="str">
        <f t="shared" si="539"/>
        <v/>
      </c>
      <c r="CF157" s="40" t="str">
        <f t="shared" si="539"/>
        <v/>
      </c>
      <c r="CG157" s="40" t="str">
        <f t="shared" ca="1" si="539"/>
        <v>1</v>
      </c>
      <c r="CH157" s="40" t="str">
        <f t="shared" ca="1" si="539"/>
        <v>1</v>
      </c>
      <c r="CI157" s="40" t="str">
        <f t="shared" si="539"/>
        <v/>
      </c>
      <c r="CJ157" s="40" t="str">
        <f t="shared" si="539"/>
        <v/>
      </c>
      <c r="CK157" s="40" t="str">
        <f t="shared" si="539"/>
        <v/>
      </c>
      <c r="CL157" s="40" t="str">
        <f t="shared" si="539"/>
        <v>1</v>
      </c>
      <c r="CM157" s="40" t="str">
        <f t="shared" si="539"/>
        <v>1</v>
      </c>
    </row>
    <row r="158" spans="1:91" ht="17.25" customHeight="1" x14ac:dyDescent="0.2">
      <c r="A158" s="66">
        <f ca="1">IFERROR(__xludf.DUMMYFUNCTION("""COMPUTED_VALUE"""),2026)</f>
        <v>2026</v>
      </c>
      <c r="B158" s="23"/>
      <c r="C158" s="23"/>
      <c r="D158" s="23"/>
      <c r="E158" s="23" t="str">
        <f t="shared" si="425"/>
        <v/>
      </c>
      <c r="F158" s="23"/>
      <c r="G158" s="23"/>
      <c r="H158" s="47" t="str">
        <f t="shared" si="100"/>
        <v/>
      </c>
      <c r="I158" s="50" t="str">
        <f t="shared" si="101"/>
        <v/>
      </c>
      <c r="J158" s="23"/>
      <c r="K158" s="27" t="b">
        <v>0</v>
      </c>
      <c r="L158" s="28" t="str">
        <f t="shared" si="3"/>
        <v>PENDENTE</v>
      </c>
      <c r="M158" s="59"/>
      <c r="N158" s="59"/>
      <c r="O158" s="59"/>
      <c r="P158" s="68"/>
      <c r="Q158" s="59"/>
      <c r="R158" s="59"/>
      <c r="S158" s="59"/>
      <c r="T158" s="59"/>
      <c r="U158" s="59"/>
      <c r="V158" s="59"/>
      <c r="W158" s="23"/>
      <c r="X158" s="30"/>
      <c r="Y158" s="30"/>
      <c r="Z158" s="23"/>
      <c r="AA158" s="23"/>
      <c r="AB158" s="30"/>
      <c r="AC158" s="81" t="e">
        <f t="shared" ref="AC158:AQ158" si="540">IF(M158="x",M$999*1,"")*BY158</f>
        <v>#VALUE!</v>
      </c>
      <c r="AD158" s="81" t="e">
        <f t="shared" si="540"/>
        <v>#VALUE!</v>
      </c>
      <c r="AE158" s="81" t="e">
        <f t="shared" si="540"/>
        <v>#VALUE!</v>
      </c>
      <c r="AF158" s="81" t="e">
        <f t="shared" si="540"/>
        <v>#VALUE!</v>
      </c>
      <c r="AG158" s="81" t="e">
        <f t="shared" si="540"/>
        <v>#VALUE!</v>
      </c>
      <c r="AH158" s="81" t="e">
        <f t="shared" si="540"/>
        <v>#VALUE!</v>
      </c>
      <c r="AI158" s="81" t="e">
        <f t="shared" si="540"/>
        <v>#VALUE!</v>
      </c>
      <c r="AJ158" s="81" t="e">
        <f t="shared" si="540"/>
        <v>#VALUE!</v>
      </c>
      <c r="AK158" s="81" t="e">
        <f t="shared" si="540"/>
        <v>#VALUE!</v>
      </c>
      <c r="AL158" s="81" t="e">
        <f t="shared" si="540"/>
        <v>#VALUE!</v>
      </c>
      <c r="AM158" s="81" t="e">
        <f t="shared" si="540"/>
        <v>#VALUE!</v>
      </c>
      <c r="AN158" s="81" t="e">
        <f t="shared" si="540"/>
        <v>#VALUE!</v>
      </c>
      <c r="AO158" s="81" t="e">
        <f t="shared" si="540"/>
        <v>#VALUE!</v>
      </c>
      <c r="AP158" s="81" t="e">
        <f t="shared" si="540"/>
        <v>#VALUE!</v>
      </c>
      <c r="AQ158" s="81" t="e">
        <f t="shared" si="540"/>
        <v>#VALUE!</v>
      </c>
      <c r="AR158" s="82" t="e">
        <f t="shared" si="452"/>
        <v>#VALUE!</v>
      </c>
      <c r="AS158" s="65" t="str">
        <f t="shared" si="7"/>
        <v/>
      </c>
      <c r="AT158" s="88"/>
      <c r="AU158" s="88"/>
      <c r="AV158" s="88"/>
      <c r="AW158" s="35"/>
      <c r="AX158" s="88"/>
      <c r="AY158" s="88"/>
      <c r="AZ158" s="88"/>
      <c r="BA158" s="88"/>
      <c r="BB158" s="35"/>
      <c r="BC158" s="35"/>
      <c r="BD158" s="35"/>
      <c r="BE158" s="35"/>
      <c r="BF158" s="43"/>
      <c r="BG158" s="35"/>
      <c r="BH158" s="88"/>
      <c r="BI158" s="53" t="e">
        <f t="shared" si="143"/>
        <v>#VALUE!</v>
      </c>
      <c r="BJ158" s="50" t="e">
        <f t="shared" ref="BJ158:BW158" si="541">IF(AD158=0,"",AD158*$AS158*(AU158/10))</f>
        <v>#VALUE!</v>
      </c>
      <c r="BK158" s="50" t="e">
        <f t="shared" si="541"/>
        <v>#VALUE!</v>
      </c>
      <c r="BL158" s="50" t="e">
        <f t="shared" si="541"/>
        <v>#VALUE!</v>
      </c>
      <c r="BM158" s="50" t="e">
        <f t="shared" si="541"/>
        <v>#VALUE!</v>
      </c>
      <c r="BN158" s="50" t="e">
        <f t="shared" si="541"/>
        <v>#VALUE!</v>
      </c>
      <c r="BO158" s="50" t="e">
        <f t="shared" si="541"/>
        <v>#VALUE!</v>
      </c>
      <c r="BP158" s="50" t="e">
        <f t="shared" si="541"/>
        <v>#VALUE!</v>
      </c>
      <c r="BQ158" s="37" t="e">
        <f t="shared" si="541"/>
        <v>#VALUE!</v>
      </c>
      <c r="BR158" s="37" t="e">
        <f t="shared" si="541"/>
        <v>#VALUE!</v>
      </c>
      <c r="BS158" s="37" t="e">
        <f t="shared" si="541"/>
        <v>#VALUE!</v>
      </c>
      <c r="BT158" s="37" t="e">
        <f t="shared" si="541"/>
        <v>#VALUE!</v>
      </c>
      <c r="BU158" s="37" t="e">
        <f t="shared" si="541"/>
        <v>#VALUE!</v>
      </c>
      <c r="BV158" s="37" t="e">
        <f t="shared" si="541"/>
        <v>#VALUE!</v>
      </c>
      <c r="BW158" s="37" t="e">
        <f t="shared" si="541"/>
        <v>#VALUE!</v>
      </c>
      <c r="BX158" s="38" t="e">
        <f t="shared" si="9"/>
        <v>#VALUE!</v>
      </c>
      <c r="BY158" s="40" t="str">
        <f t="shared" si="535"/>
        <v/>
      </c>
      <c r="BZ158" s="40">
        <v>0.5</v>
      </c>
      <c r="CA158" s="40" t="str">
        <f t="shared" ref="CA158:CE158" si="542">IF(O158="x","1","")</f>
        <v/>
      </c>
      <c r="CB158" s="40" t="str">
        <f t="shared" si="542"/>
        <v/>
      </c>
      <c r="CC158" s="40" t="str">
        <f t="shared" si="542"/>
        <v/>
      </c>
      <c r="CD158" s="40" t="str">
        <f t="shared" si="542"/>
        <v/>
      </c>
      <c r="CE158" s="40" t="str">
        <f t="shared" si="542"/>
        <v/>
      </c>
      <c r="CF158" s="40">
        <v>0.5</v>
      </c>
      <c r="CG158" s="40" t="str">
        <f t="shared" ref="CG158:CM158" si="543">IF(U158="x","1","")</f>
        <v/>
      </c>
      <c r="CH158" s="40" t="str">
        <f t="shared" si="543"/>
        <v/>
      </c>
      <c r="CI158" s="40" t="str">
        <f t="shared" si="543"/>
        <v/>
      </c>
      <c r="CJ158" s="40" t="str">
        <f t="shared" si="543"/>
        <v/>
      </c>
      <c r="CK158" s="40" t="str">
        <f t="shared" si="543"/>
        <v/>
      </c>
      <c r="CL158" s="40" t="str">
        <f t="shared" si="543"/>
        <v/>
      </c>
      <c r="CM158" s="40" t="str">
        <f t="shared" si="543"/>
        <v/>
      </c>
    </row>
    <row r="159" spans="1:91" ht="17.25" customHeight="1" x14ac:dyDescent="0.2">
      <c r="A159" s="66" t="str">
        <f ca="1">IFERROR(__xludf.DUMMYFUNCTION("""COMPUTED_VALUE"""),"P965")</f>
        <v>P965</v>
      </c>
      <c r="B159" s="23" t="str">
        <f ca="1">IFERROR(__xludf.DUMMYFUNCTION("""COMPUTED_VALUE"""),"Júlio Cezar Pereira ")</f>
        <v xml:space="preserve">Júlio Cezar Pereira </v>
      </c>
      <c r="C159" s="23" t="s">
        <v>91</v>
      </c>
      <c r="D159" s="24">
        <f ca="1">IFERROR(__xludf.DUMMYFUNCTION("""COMPUTED_VALUE"""),46030)</f>
        <v>46030</v>
      </c>
      <c r="E159" s="23"/>
      <c r="F159" s="23">
        <f ca="1">IFERROR(__xludf.DUMMYFUNCTION("""COMPUTED_VALUE"""),26)</f>
        <v>26</v>
      </c>
      <c r="G159" s="23">
        <f ca="1">IFERROR(__xludf.DUMMYFUNCTION("""COMPUTED_VALUE"""),700)</f>
        <v>700</v>
      </c>
      <c r="H159" s="47">
        <f t="shared" ca="1" si="100"/>
        <v>18.2</v>
      </c>
      <c r="I159" s="50">
        <f t="shared" ca="1" si="101"/>
        <v>500</v>
      </c>
      <c r="J159" s="64">
        <f ca="1">IFERROR(__xludf.DUMMYFUNCTION("""COMPUTED_VALUE"""),38.9583333333333)</f>
        <v>38.9583333333333</v>
      </c>
      <c r="K159" s="27" t="b">
        <v>0</v>
      </c>
      <c r="L159" s="28">
        <f t="shared" ca="1" si="3"/>
        <v>194.79166666666652</v>
      </c>
      <c r="M159" s="59"/>
      <c r="N159" s="59"/>
      <c r="O159" s="59"/>
      <c r="P159" s="68" t="str">
        <f ca="1">IFERROR(__xludf.DUMMYFUNCTION("""COMPUTED_VALUE"""),"x")</f>
        <v>x</v>
      </c>
      <c r="Q159" s="59" t="str">
        <f ca="1">IFERROR(__xludf.DUMMYFUNCTION("""COMPUTED_VALUE"""),"x")</f>
        <v>x</v>
      </c>
      <c r="R159" s="59"/>
      <c r="S159" s="59" t="str">
        <f ca="1">IFERROR(__xludf.DUMMYFUNCTION("""COMPUTED_VALUE"""),"x")</f>
        <v>x</v>
      </c>
      <c r="T159" s="59" t="str">
        <f ca="1">IFERROR(__xludf.DUMMYFUNCTION("""COMPUTED_VALUE"""),"x")</f>
        <v>x</v>
      </c>
      <c r="U159" s="59"/>
      <c r="V159" s="59"/>
      <c r="W159" s="23"/>
      <c r="X159" s="30" t="str">
        <f ca="1">IFERROR(__xludf.DUMMYFUNCTION("""COMPUTED_VALUE"""),"x")</f>
        <v>x</v>
      </c>
      <c r="Y159" s="30"/>
      <c r="Z159" s="23" t="s">
        <v>91</v>
      </c>
      <c r="AA159" s="23" t="s">
        <v>91</v>
      </c>
      <c r="AB159" s="30">
        <f t="shared" ref="AB159:AB169" ca="1" si="544">COUNTA(M159:Y159)</f>
        <v>5</v>
      </c>
      <c r="AC159" s="81" t="e">
        <f t="shared" ref="AC159:AQ159" si="545">IF(M159="x",M$999*1,"")*BY159</f>
        <v>#VALUE!</v>
      </c>
      <c r="AD159" s="81" t="e">
        <f t="shared" si="545"/>
        <v>#VALUE!</v>
      </c>
      <c r="AE159" s="81" t="e">
        <f t="shared" si="545"/>
        <v>#VALUE!</v>
      </c>
      <c r="AF159" s="81">
        <f t="shared" ca="1" si="545"/>
        <v>1</v>
      </c>
      <c r="AG159" s="81">
        <f t="shared" ca="1" si="545"/>
        <v>1</v>
      </c>
      <c r="AH159" s="81" t="e">
        <f t="shared" si="545"/>
        <v>#VALUE!</v>
      </c>
      <c r="AI159" s="81">
        <f t="shared" ca="1" si="545"/>
        <v>1.2</v>
      </c>
      <c r="AJ159" s="81">
        <f t="shared" ca="1" si="545"/>
        <v>1</v>
      </c>
      <c r="AK159" s="81" t="e">
        <f t="shared" si="545"/>
        <v>#VALUE!</v>
      </c>
      <c r="AL159" s="81" t="e">
        <f t="shared" si="545"/>
        <v>#VALUE!</v>
      </c>
      <c r="AM159" s="81" t="e">
        <f t="shared" si="545"/>
        <v>#VALUE!</v>
      </c>
      <c r="AN159" s="81">
        <f t="shared" ca="1" si="545"/>
        <v>1.1000000000000001</v>
      </c>
      <c r="AO159" s="81" t="e">
        <f t="shared" si="545"/>
        <v>#VALUE!</v>
      </c>
      <c r="AP159" s="81">
        <f t="shared" si="545"/>
        <v>0</v>
      </c>
      <c r="AQ159" s="81">
        <f t="shared" si="545"/>
        <v>1</v>
      </c>
      <c r="AR159" s="82" t="e">
        <f t="shared" si="452"/>
        <v>#VALUE!</v>
      </c>
      <c r="AS159" s="65" t="str">
        <f t="shared" ca="1" si="7"/>
        <v/>
      </c>
      <c r="AT159" s="35">
        <f ca="1">IFERROR(__xludf.DUMMYFUNCTION("""COMPUTED_VALUE"""),10)</f>
        <v>10</v>
      </c>
      <c r="AU159" s="35">
        <f ca="1">IFERROR(__xludf.DUMMYFUNCTION("""COMPUTED_VALUE"""),10)</f>
        <v>10</v>
      </c>
      <c r="AV159" s="35" t="str">
        <f ca="1">IFERROR(__xludf.DUMMYFUNCTION("""COMPUTED_VALUE"""),"")</f>
        <v/>
      </c>
      <c r="AW159" s="35">
        <f ca="1">IFERROR(__xludf.DUMMYFUNCTION("""COMPUTED_VALUE"""),10)</f>
        <v>10</v>
      </c>
      <c r="AX159" s="35">
        <f ca="1">IFERROR(__xludf.DUMMYFUNCTION("""COMPUTED_VALUE"""),10)</f>
        <v>10</v>
      </c>
      <c r="AY159" s="35">
        <f ca="1">IFERROR(__xludf.DUMMYFUNCTION("""COMPUTED_VALUE"""),10)</f>
        <v>10</v>
      </c>
      <c r="AZ159" s="35">
        <f ca="1">IFERROR(__xludf.DUMMYFUNCTION("""COMPUTED_VALUE"""),10)</f>
        <v>10</v>
      </c>
      <c r="BA159" s="35">
        <f ca="1">IFERROR(__xludf.DUMMYFUNCTION("""COMPUTED_VALUE"""),10)</f>
        <v>10</v>
      </c>
      <c r="BB159" s="35" t="str">
        <f ca="1">IFERROR(__xludf.DUMMYFUNCTION("""COMPUTED_VALUE"""),"")</f>
        <v/>
      </c>
      <c r="BC159" s="35" t="str">
        <f ca="1">IFERROR(__xludf.DUMMYFUNCTION("""COMPUTED_VALUE"""),"")</f>
        <v/>
      </c>
      <c r="BD159" s="35" t="str">
        <f ca="1">IFERROR(__xludf.DUMMYFUNCTION("""COMPUTED_VALUE"""),"")</f>
        <v/>
      </c>
      <c r="BE159" s="35">
        <f ca="1">IFERROR(__xludf.DUMMYFUNCTION("""COMPUTED_VALUE"""),10)</f>
        <v>10</v>
      </c>
      <c r="BF159" s="43" t="str">
        <f ca="1">IFERROR(__xludf.DUMMYFUNCTION("""COMPUTED_VALUE"""),"")</f>
        <v/>
      </c>
      <c r="BG159" s="35">
        <f ca="1">IFERROR(__xludf.DUMMYFUNCTION("""COMPUTED_VALUE"""),10)</f>
        <v>10</v>
      </c>
      <c r="BH159" s="35">
        <f ca="1">IFERROR(__xludf.DUMMYFUNCTION("""COMPUTED_VALUE"""),9.6)</f>
        <v>9.6</v>
      </c>
      <c r="BI159" s="53" t="e">
        <f t="shared" si="143"/>
        <v>#VALUE!</v>
      </c>
      <c r="BJ159" s="50" t="e">
        <f t="shared" ref="BJ159:BW159" si="546">IF(AD159=0,"",AD159*$AS159*(AU159/10))</f>
        <v>#VALUE!</v>
      </c>
      <c r="BK159" s="50" t="e">
        <f t="shared" si="546"/>
        <v>#VALUE!</v>
      </c>
      <c r="BL159" s="50" t="e">
        <f t="shared" ca="1" si="546"/>
        <v>#VALUE!</v>
      </c>
      <c r="BM159" s="50" t="e">
        <f t="shared" ca="1" si="546"/>
        <v>#VALUE!</v>
      </c>
      <c r="BN159" s="50" t="e">
        <f t="shared" si="546"/>
        <v>#VALUE!</v>
      </c>
      <c r="BO159" s="50" t="e">
        <f t="shared" ca="1" si="546"/>
        <v>#VALUE!</v>
      </c>
      <c r="BP159" s="50" t="e">
        <f t="shared" ca="1" si="546"/>
        <v>#VALUE!</v>
      </c>
      <c r="BQ159" s="37" t="e">
        <f t="shared" si="546"/>
        <v>#VALUE!</v>
      </c>
      <c r="BR159" s="37" t="e">
        <f t="shared" si="546"/>
        <v>#VALUE!</v>
      </c>
      <c r="BS159" s="37" t="e">
        <f t="shared" si="546"/>
        <v>#VALUE!</v>
      </c>
      <c r="BT159" s="37" t="e">
        <f t="shared" ca="1" si="546"/>
        <v>#VALUE!</v>
      </c>
      <c r="BU159" s="37" t="e">
        <f t="shared" si="546"/>
        <v>#VALUE!</v>
      </c>
      <c r="BV159" s="37" t="str">
        <f t="shared" si="546"/>
        <v/>
      </c>
      <c r="BW159" s="37" t="e">
        <f t="shared" ca="1" si="546"/>
        <v>#VALUE!</v>
      </c>
      <c r="BX159" s="38" t="e">
        <f t="shared" si="9"/>
        <v>#VALUE!</v>
      </c>
      <c r="BY159" s="40" t="str">
        <f t="shared" si="535"/>
        <v/>
      </c>
      <c r="BZ159" s="40" t="str">
        <f t="shared" ref="BZ159:CM159" si="547">IF(N159="x","1","")</f>
        <v/>
      </c>
      <c r="CA159" s="40" t="str">
        <f t="shared" si="547"/>
        <v/>
      </c>
      <c r="CB159" s="40" t="str">
        <f t="shared" ca="1" si="547"/>
        <v>1</v>
      </c>
      <c r="CC159" s="40" t="str">
        <f t="shared" ca="1" si="547"/>
        <v>1</v>
      </c>
      <c r="CD159" s="40" t="str">
        <f t="shared" si="547"/>
        <v/>
      </c>
      <c r="CE159" s="40" t="str">
        <f t="shared" ca="1" si="547"/>
        <v>1</v>
      </c>
      <c r="CF159" s="40" t="str">
        <f t="shared" ca="1" si="547"/>
        <v>1</v>
      </c>
      <c r="CG159" s="40" t="str">
        <f t="shared" si="547"/>
        <v/>
      </c>
      <c r="CH159" s="40" t="str">
        <f t="shared" si="547"/>
        <v/>
      </c>
      <c r="CI159" s="40" t="str">
        <f t="shared" si="547"/>
        <v/>
      </c>
      <c r="CJ159" s="40" t="str">
        <f t="shared" ca="1" si="547"/>
        <v>1</v>
      </c>
      <c r="CK159" s="40" t="str">
        <f t="shared" si="547"/>
        <v/>
      </c>
      <c r="CL159" s="40" t="str">
        <f t="shared" si="547"/>
        <v>1</v>
      </c>
      <c r="CM159" s="40" t="str">
        <f t="shared" si="547"/>
        <v>1</v>
      </c>
    </row>
    <row r="160" spans="1:91" ht="17.25" customHeight="1" x14ac:dyDescent="0.2">
      <c r="A160" s="66" t="str">
        <f ca="1">IFERROR(__xludf.DUMMYFUNCTION("""COMPUTED_VALUE"""),"P978")</f>
        <v>P978</v>
      </c>
      <c r="B160" s="23" t="str">
        <f ca="1">IFERROR(__xludf.DUMMYFUNCTION("""COMPUTED_VALUE"""),"Fabiana Fialho")</f>
        <v>Fabiana Fialho</v>
      </c>
      <c r="C160" s="23" t="s">
        <v>97</v>
      </c>
      <c r="D160" s="24">
        <f ca="1">IFERROR(__xludf.DUMMYFUNCTION("""COMPUTED_VALUE"""),46034)</f>
        <v>46034</v>
      </c>
      <c r="E160" s="23"/>
      <c r="F160" s="23">
        <f ca="1">IFERROR(__xludf.DUMMYFUNCTION("""COMPUTED_VALUE"""),12)</f>
        <v>12</v>
      </c>
      <c r="G160" s="23">
        <f ca="1">IFERROR(__xludf.DUMMYFUNCTION("""COMPUTED_VALUE"""),540)</f>
        <v>540</v>
      </c>
      <c r="H160" s="47">
        <f t="shared" ca="1" si="100"/>
        <v>6.48</v>
      </c>
      <c r="I160" s="50">
        <f t="shared" ca="1" si="101"/>
        <v>300</v>
      </c>
      <c r="J160" s="64">
        <f ca="1">IFERROR(__xludf.DUMMYFUNCTION("""COMPUTED_VALUE"""),80.3703703703703)</f>
        <v>80.370370370370296</v>
      </c>
      <c r="K160" s="27" t="b">
        <v>1</v>
      </c>
      <c r="L160" s="28">
        <f t="shared" si="3"/>
        <v>0</v>
      </c>
      <c r="M160" s="59"/>
      <c r="N160" s="59"/>
      <c r="O160" s="59" t="str">
        <f ca="1">IFERROR(__xludf.DUMMYFUNCTION("""COMPUTED_VALUE"""),"x")</f>
        <v>x</v>
      </c>
      <c r="P160" s="68" t="str">
        <f ca="1">IFERROR(__xludf.DUMMYFUNCTION("""COMPUTED_VALUE"""),"x")</f>
        <v>x</v>
      </c>
      <c r="Q160" s="59"/>
      <c r="R160" s="59"/>
      <c r="S160" s="59"/>
      <c r="T160" s="59" t="str">
        <f ca="1">IFERROR(__xludf.DUMMYFUNCTION("""COMPUTED_VALUE"""),"x")</f>
        <v>x</v>
      </c>
      <c r="U160" s="59"/>
      <c r="V160" s="59"/>
      <c r="W160" s="23" t="str">
        <f ca="1">IFERROR(__xludf.DUMMYFUNCTION("""COMPUTED_VALUE"""),"x")</f>
        <v>x</v>
      </c>
      <c r="X160" s="30"/>
      <c r="Y160" s="30"/>
      <c r="Z160" s="23" t="s">
        <v>91</v>
      </c>
      <c r="AA160" s="23" t="s">
        <v>91</v>
      </c>
      <c r="AB160" s="30">
        <f t="shared" ca="1" si="544"/>
        <v>4</v>
      </c>
      <c r="AC160" s="81" t="e">
        <f t="shared" ref="AC160:AQ160" si="548">IF(M160="x",M$999*1,"")*BY160</f>
        <v>#VALUE!</v>
      </c>
      <c r="AD160" s="81" t="e">
        <f t="shared" si="548"/>
        <v>#VALUE!</v>
      </c>
      <c r="AE160" s="81">
        <f t="shared" ca="1" si="548"/>
        <v>1</v>
      </c>
      <c r="AF160" s="81">
        <f t="shared" ca="1" si="548"/>
        <v>1</v>
      </c>
      <c r="AG160" s="81" t="e">
        <f t="shared" si="548"/>
        <v>#VALUE!</v>
      </c>
      <c r="AH160" s="81" t="e">
        <f t="shared" si="548"/>
        <v>#VALUE!</v>
      </c>
      <c r="AI160" s="81" t="e">
        <f t="shared" si="548"/>
        <v>#VALUE!</v>
      </c>
      <c r="AJ160" s="81">
        <f t="shared" ca="1" si="548"/>
        <v>1</v>
      </c>
      <c r="AK160" s="81" t="e">
        <f t="shared" si="548"/>
        <v>#VALUE!</v>
      </c>
      <c r="AL160" s="81" t="e">
        <f t="shared" si="548"/>
        <v>#VALUE!</v>
      </c>
      <c r="AM160" s="81">
        <f t="shared" ca="1" si="548"/>
        <v>1.1000000000000001</v>
      </c>
      <c r="AN160" s="81" t="e">
        <f t="shared" si="548"/>
        <v>#VALUE!</v>
      </c>
      <c r="AO160" s="81" t="e">
        <f t="shared" si="548"/>
        <v>#VALUE!</v>
      </c>
      <c r="AP160" s="81">
        <f t="shared" si="548"/>
        <v>0</v>
      </c>
      <c r="AQ160" s="81">
        <f t="shared" si="548"/>
        <v>1</v>
      </c>
      <c r="AR160" s="82" t="e">
        <f t="shared" si="452"/>
        <v>#VALUE!</v>
      </c>
      <c r="AS160" s="65" t="str">
        <f t="shared" si="7"/>
        <v/>
      </c>
      <c r="AT160" s="35" t="str">
        <f ca="1">IFERROR(__xludf.DUMMYFUNCTION("""COMPUTED_VALUE"""),"")</f>
        <v/>
      </c>
      <c r="AU160" s="35" t="str">
        <f ca="1">IFERROR(__xludf.DUMMYFUNCTION("""COMPUTED_VALUE"""),"")</f>
        <v/>
      </c>
      <c r="AV160" s="35">
        <f ca="1">IFERROR(__xludf.DUMMYFUNCTION("""COMPUTED_VALUE"""),5.5)</f>
        <v>5.5</v>
      </c>
      <c r="AW160" s="35">
        <f ca="1">IFERROR(__xludf.DUMMYFUNCTION("""COMPUTED_VALUE"""),8)</f>
        <v>8</v>
      </c>
      <c r="AX160" s="35">
        <f ca="1">IFERROR(__xludf.DUMMYFUNCTION("""COMPUTED_VALUE"""),10)</f>
        <v>10</v>
      </c>
      <c r="AY160" s="35">
        <f ca="1">IFERROR(__xludf.DUMMYFUNCTION("""COMPUTED_VALUE"""),10)</f>
        <v>10</v>
      </c>
      <c r="AZ160" s="35" t="str">
        <f ca="1">IFERROR(__xludf.DUMMYFUNCTION("""COMPUTED_VALUE"""),"")</f>
        <v/>
      </c>
      <c r="BA160" s="35">
        <f ca="1">IFERROR(__xludf.DUMMYFUNCTION("""COMPUTED_VALUE"""),10)</f>
        <v>10</v>
      </c>
      <c r="BB160" s="35" t="str">
        <f ca="1">IFERROR(__xludf.DUMMYFUNCTION("""COMPUTED_VALUE"""),"")</f>
        <v/>
      </c>
      <c r="BC160" s="35" t="str">
        <f ca="1">IFERROR(__xludf.DUMMYFUNCTION("""COMPUTED_VALUE"""),"")</f>
        <v/>
      </c>
      <c r="BD160" s="35">
        <f ca="1">IFERROR(__xludf.DUMMYFUNCTION("""COMPUTED_VALUE"""),7.66666666666666)</f>
        <v>7.6666666666666599</v>
      </c>
      <c r="BE160" s="35">
        <f ca="1">IFERROR(__xludf.DUMMYFUNCTION("""COMPUTED_VALUE"""),10)</f>
        <v>10</v>
      </c>
      <c r="BF160" s="43">
        <f ca="1">IFERROR(__xludf.DUMMYFUNCTION("""COMPUTED_VALUE"""),10)</f>
        <v>10</v>
      </c>
      <c r="BG160" s="35">
        <f ca="1">IFERROR(__xludf.DUMMYFUNCTION("""COMPUTED_VALUE"""),9.75)</f>
        <v>9.75</v>
      </c>
      <c r="BH160" s="35">
        <f ca="1">IFERROR(__xludf.DUMMYFUNCTION("""COMPUTED_VALUE"""),10)</f>
        <v>10</v>
      </c>
      <c r="BI160" s="53" t="e">
        <f t="shared" si="143"/>
        <v>#VALUE!</v>
      </c>
      <c r="BJ160" s="50" t="e">
        <f t="shared" ref="BJ160:BW160" si="549">IF(AD160=0,"",AD160*$AS160*(AU160/10))</f>
        <v>#VALUE!</v>
      </c>
      <c r="BK160" s="50" t="e">
        <f t="shared" ca="1" si="549"/>
        <v>#VALUE!</v>
      </c>
      <c r="BL160" s="50" t="e">
        <f t="shared" ca="1" si="549"/>
        <v>#VALUE!</v>
      </c>
      <c r="BM160" s="50" t="e">
        <f t="shared" si="549"/>
        <v>#VALUE!</v>
      </c>
      <c r="BN160" s="50" t="e">
        <f t="shared" si="549"/>
        <v>#VALUE!</v>
      </c>
      <c r="BO160" s="50" t="e">
        <f t="shared" si="549"/>
        <v>#VALUE!</v>
      </c>
      <c r="BP160" s="50" t="e">
        <f t="shared" ca="1" si="549"/>
        <v>#VALUE!</v>
      </c>
      <c r="BQ160" s="37" t="e">
        <f t="shared" si="549"/>
        <v>#VALUE!</v>
      </c>
      <c r="BR160" s="37" t="e">
        <f t="shared" si="549"/>
        <v>#VALUE!</v>
      </c>
      <c r="BS160" s="37" t="e">
        <f t="shared" ca="1" si="549"/>
        <v>#VALUE!</v>
      </c>
      <c r="BT160" s="37" t="e">
        <f t="shared" si="549"/>
        <v>#VALUE!</v>
      </c>
      <c r="BU160" s="37" t="e">
        <f t="shared" si="549"/>
        <v>#VALUE!</v>
      </c>
      <c r="BV160" s="37" t="str">
        <f t="shared" si="549"/>
        <v/>
      </c>
      <c r="BW160" s="37" t="e">
        <f t="shared" ca="1" si="549"/>
        <v>#VALUE!</v>
      </c>
      <c r="BX160" s="38" t="e">
        <f t="shared" si="9"/>
        <v>#VALUE!</v>
      </c>
      <c r="BY160" s="40" t="str">
        <f t="shared" si="535"/>
        <v/>
      </c>
      <c r="BZ160" s="40" t="str">
        <f t="shared" ref="BZ160:CM160" si="550">IF(N160="x","1","")</f>
        <v/>
      </c>
      <c r="CA160" s="40" t="str">
        <f t="shared" ca="1" si="550"/>
        <v>1</v>
      </c>
      <c r="CB160" s="40" t="str">
        <f t="shared" ca="1" si="550"/>
        <v>1</v>
      </c>
      <c r="CC160" s="40" t="str">
        <f t="shared" si="550"/>
        <v/>
      </c>
      <c r="CD160" s="40" t="str">
        <f t="shared" si="550"/>
        <v/>
      </c>
      <c r="CE160" s="40" t="str">
        <f t="shared" si="550"/>
        <v/>
      </c>
      <c r="CF160" s="40" t="str">
        <f t="shared" ca="1" si="550"/>
        <v>1</v>
      </c>
      <c r="CG160" s="40" t="str">
        <f t="shared" si="550"/>
        <v/>
      </c>
      <c r="CH160" s="40" t="str">
        <f t="shared" si="550"/>
        <v/>
      </c>
      <c r="CI160" s="40" t="str">
        <f t="shared" ca="1" si="550"/>
        <v>1</v>
      </c>
      <c r="CJ160" s="40" t="str">
        <f t="shared" si="550"/>
        <v/>
      </c>
      <c r="CK160" s="40" t="str">
        <f t="shared" si="550"/>
        <v/>
      </c>
      <c r="CL160" s="40" t="str">
        <f t="shared" si="550"/>
        <v>1</v>
      </c>
      <c r="CM160" s="40" t="str">
        <f t="shared" si="550"/>
        <v>1</v>
      </c>
    </row>
    <row r="161" spans="1:91" ht="17.25" customHeight="1" x14ac:dyDescent="0.2">
      <c r="A161" s="66" t="str">
        <f ca="1">IFERROR(__xludf.DUMMYFUNCTION("""COMPUTED_VALUE"""),"P966")</f>
        <v>P966</v>
      </c>
      <c r="B161" s="23" t="str">
        <f ca="1">IFERROR(__xludf.DUMMYFUNCTION("""COMPUTED_VALUE"""),"Ivaír Júlio")</f>
        <v>Ivaír Júlio</v>
      </c>
      <c r="C161" s="23" t="s">
        <v>91</v>
      </c>
      <c r="D161" s="24">
        <f ca="1">IFERROR(__xludf.DUMMYFUNCTION("""COMPUTED_VALUE"""),46034)</f>
        <v>46034</v>
      </c>
      <c r="E161" s="23"/>
      <c r="F161" s="23">
        <f ca="1">IFERROR(__xludf.DUMMYFUNCTION("""COMPUTED_VALUE"""),12)</f>
        <v>12</v>
      </c>
      <c r="G161" s="23">
        <f ca="1">IFERROR(__xludf.DUMMYFUNCTION("""COMPUTED_VALUE"""),540)</f>
        <v>540</v>
      </c>
      <c r="H161" s="47">
        <f t="shared" ca="1" si="100"/>
        <v>6.48</v>
      </c>
      <c r="I161" s="50">
        <f t="shared" ca="1" si="101"/>
        <v>300</v>
      </c>
      <c r="J161" s="64">
        <f ca="1">IFERROR(__xludf.DUMMYFUNCTION("""COMPUTED_VALUE"""),90.3703703703703)</f>
        <v>90.370370370370296</v>
      </c>
      <c r="K161" s="27" t="b">
        <v>0</v>
      </c>
      <c r="L161" s="28">
        <f t="shared" ca="1" si="3"/>
        <v>271.11111111111092</v>
      </c>
      <c r="M161" s="59"/>
      <c r="N161" s="59" t="str">
        <f ca="1">IFERROR(__xludf.DUMMYFUNCTION("""COMPUTED_VALUE"""),"x")</f>
        <v>x</v>
      </c>
      <c r="O161" s="59"/>
      <c r="P161" s="68" t="str">
        <f ca="1">IFERROR(__xludf.DUMMYFUNCTION("""COMPUTED_VALUE"""),"x")</f>
        <v>x</v>
      </c>
      <c r="Q161" s="59" t="str">
        <f ca="1">IFERROR(__xludf.DUMMYFUNCTION("""COMPUTED_VALUE"""),"x")</f>
        <v>x</v>
      </c>
      <c r="R161" s="59"/>
      <c r="S161" s="59" t="str">
        <f ca="1">IFERROR(__xludf.DUMMYFUNCTION("""COMPUTED_VALUE"""),"x")</f>
        <v>x</v>
      </c>
      <c r="T161" s="59"/>
      <c r="U161" s="59"/>
      <c r="V161" s="59"/>
      <c r="W161" s="23"/>
      <c r="X161" s="30" t="str">
        <f ca="1">IFERROR(__xludf.DUMMYFUNCTION("""COMPUTED_VALUE"""),"x")</f>
        <v>x</v>
      </c>
      <c r="Y161" s="30"/>
      <c r="Z161" s="23" t="s">
        <v>91</v>
      </c>
      <c r="AA161" s="23" t="s">
        <v>91</v>
      </c>
      <c r="AB161" s="30">
        <f t="shared" ca="1" si="544"/>
        <v>5</v>
      </c>
      <c r="AC161" s="81" t="e">
        <f t="shared" ref="AC161:AQ161" si="551">IF(M161="x",M$999*1,"")*BY161</f>
        <v>#VALUE!</v>
      </c>
      <c r="AD161" s="81">
        <f t="shared" ca="1" si="551"/>
        <v>1.1000000000000001</v>
      </c>
      <c r="AE161" s="81" t="e">
        <f t="shared" si="551"/>
        <v>#VALUE!</v>
      </c>
      <c r="AF161" s="81">
        <f t="shared" ca="1" si="551"/>
        <v>1</v>
      </c>
      <c r="AG161" s="81">
        <f t="shared" ca="1" si="551"/>
        <v>1</v>
      </c>
      <c r="AH161" s="81" t="e">
        <f t="shared" si="551"/>
        <v>#VALUE!</v>
      </c>
      <c r="AI161" s="81">
        <f t="shared" ca="1" si="551"/>
        <v>1.2</v>
      </c>
      <c r="AJ161" s="81" t="e">
        <f t="shared" si="551"/>
        <v>#VALUE!</v>
      </c>
      <c r="AK161" s="81" t="e">
        <f t="shared" si="551"/>
        <v>#VALUE!</v>
      </c>
      <c r="AL161" s="81" t="e">
        <f t="shared" si="551"/>
        <v>#VALUE!</v>
      </c>
      <c r="AM161" s="81" t="e">
        <f t="shared" si="551"/>
        <v>#VALUE!</v>
      </c>
      <c r="AN161" s="81">
        <f t="shared" ca="1" si="551"/>
        <v>1.1000000000000001</v>
      </c>
      <c r="AO161" s="81" t="e">
        <f t="shared" si="551"/>
        <v>#VALUE!</v>
      </c>
      <c r="AP161" s="81">
        <f t="shared" si="551"/>
        <v>0</v>
      </c>
      <c r="AQ161" s="81">
        <f t="shared" si="551"/>
        <v>1</v>
      </c>
      <c r="AR161" s="82" t="e">
        <f t="shared" si="452"/>
        <v>#VALUE!</v>
      </c>
      <c r="AS161" s="65" t="str">
        <f t="shared" ca="1" si="7"/>
        <v/>
      </c>
      <c r="AT161" s="35" t="str">
        <f ca="1">IFERROR(__xludf.DUMMYFUNCTION("""COMPUTED_VALUE"""),"")</f>
        <v/>
      </c>
      <c r="AU161" s="35">
        <f ca="1">IFERROR(__xludf.DUMMYFUNCTION("""COMPUTED_VALUE"""),10)</f>
        <v>10</v>
      </c>
      <c r="AV161" s="35" t="str">
        <f ca="1">IFERROR(__xludf.DUMMYFUNCTION("""COMPUTED_VALUE"""),"")</f>
        <v/>
      </c>
      <c r="AW161" s="35">
        <f ca="1">IFERROR(__xludf.DUMMYFUNCTION("""COMPUTED_VALUE"""),10)</f>
        <v>10</v>
      </c>
      <c r="AX161" s="35">
        <f ca="1">IFERROR(__xludf.DUMMYFUNCTION("""COMPUTED_VALUE"""),10)</f>
        <v>10</v>
      </c>
      <c r="AY161" s="35" t="str">
        <f ca="1">IFERROR(__xludf.DUMMYFUNCTION("""COMPUTED_VALUE"""),"")</f>
        <v/>
      </c>
      <c r="AZ161" s="35">
        <f ca="1">IFERROR(__xludf.DUMMYFUNCTION("""COMPUTED_VALUE"""),10)</f>
        <v>10</v>
      </c>
      <c r="BA161" s="35" t="str">
        <f ca="1">IFERROR(__xludf.DUMMYFUNCTION("""COMPUTED_VALUE"""),"")</f>
        <v/>
      </c>
      <c r="BB161" s="35" t="str">
        <f ca="1">IFERROR(__xludf.DUMMYFUNCTION("""COMPUTED_VALUE"""),"")</f>
        <v/>
      </c>
      <c r="BC161" s="35" t="str">
        <f ca="1">IFERROR(__xludf.DUMMYFUNCTION("""COMPUTED_VALUE"""),"")</f>
        <v/>
      </c>
      <c r="BD161" s="35" t="str">
        <f ca="1">IFERROR(__xludf.DUMMYFUNCTION("""COMPUTED_VALUE"""),"")</f>
        <v/>
      </c>
      <c r="BE161" s="35">
        <f ca="1">IFERROR(__xludf.DUMMYFUNCTION("""COMPUTED_VALUE"""),10)</f>
        <v>10</v>
      </c>
      <c r="BF161" s="43" t="str">
        <f ca="1">IFERROR(__xludf.DUMMYFUNCTION("""COMPUTED_VALUE"""),"")</f>
        <v/>
      </c>
      <c r="BG161" s="35">
        <f ca="1">IFERROR(__xludf.DUMMYFUNCTION("""COMPUTED_VALUE"""),10)</f>
        <v>10</v>
      </c>
      <c r="BH161" s="35">
        <f ca="1">IFERROR(__xludf.DUMMYFUNCTION("""COMPUTED_VALUE"""),10)</f>
        <v>10</v>
      </c>
      <c r="BI161" s="53" t="e">
        <f t="shared" si="143"/>
        <v>#VALUE!</v>
      </c>
      <c r="BJ161" s="50" t="e">
        <f t="shared" ref="BJ161:BW161" ca="1" si="552">IF(AD161=0,"",AD161*$AS161*(AU161/10))</f>
        <v>#VALUE!</v>
      </c>
      <c r="BK161" s="50" t="e">
        <f t="shared" si="552"/>
        <v>#VALUE!</v>
      </c>
      <c r="BL161" s="50" t="e">
        <f t="shared" ca="1" si="552"/>
        <v>#VALUE!</v>
      </c>
      <c r="BM161" s="50" t="e">
        <f t="shared" ca="1" si="552"/>
        <v>#VALUE!</v>
      </c>
      <c r="BN161" s="50" t="e">
        <f t="shared" si="552"/>
        <v>#VALUE!</v>
      </c>
      <c r="BO161" s="50" t="e">
        <f t="shared" ca="1" si="552"/>
        <v>#VALUE!</v>
      </c>
      <c r="BP161" s="50" t="e">
        <f t="shared" si="552"/>
        <v>#VALUE!</v>
      </c>
      <c r="BQ161" s="37" t="e">
        <f t="shared" si="552"/>
        <v>#VALUE!</v>
      </c>
      <c r="BR161" s="37" t="e">
        <f t="shared" si="552"/>
        <v>#VALUE!</v>
      </c>
      <c r="BS161" s="37" t="e">
        <f t="shared" si="552"/>
        <v>#VALUE!</v>
      </c>
      <c r="BT161" s="37" t="e">
        <f t="shared" ca="1" si="552"/>
        <v>#VALUE!</v>
      </c>
      <c r="BU161" s="37" t="e">
        <f t="shared" si="552"/>
        <v>#VALUE!</v>
      </c>
      <c r="BV161" s="37" t="str">
        <f t="shared" si="552"/>
        <v/>
      </c>
      <c r="BW161" s="37" t="e">
        <f t="shared" ca="1" si="552"/>
        <v>#VALUE!</v>
      </c>
      <c r="BX161" s="38" t="e">
        <f t="shared" si="9"/>
        <v>#VALUE!</v>
      </c>
      <c r="BY161" s="40" t="str">
        <f t="shared" si="535"/>
        <v/>
      </c>
      <c r="BZ161" s="40" t="str">
        <f t="shared" ref="BZ161:CM161" ca="1" si="553">IF(N161="x","1","")</f>
        <v>1</v>
      </c>
      <c r="CA161" s="40" t="str">
        <f t="shared" si="553"/>
        <v/>
      </c>
      <c r="CB161" s="40" t="str">
        <f t="shared" ca="1" si="553"/>
        <v>1</v>
      </c>
      <c r="CC161" s="40" t="str">
        <f t="shared" ca="1" si="553"/>
        <v>1</v>
      </c>
      <c r="CD161" s="40" t="str">
        <f t="shared" si="553"/>
        <v/>
      </c>
      <c r="CE161" s="40" t="str">
        <f t="shared" ca="1" si="553"/>
        <v>1</v>
      </c>
      <c r="CF161" s="40" t="str">
        <f t="shared" si="553"/>
        <v/>
      </c>
      <c r="CG161" s="40" t="str">
        <f t="shared" si="553"/>
        <v/>
      </c>
      <c r="CH161" s="40" t="str">
        <f t="shared" si="553"/>
        <v/>
      </c>
      <c r="CI161" s="40" t="str">
        <f t="shared" si="553"/>
        <v/>
      </c>
      <c r="CJ161" s="40" t="str">
        <f t="shared" ca="1" si="553"/>
        <v>1</v>
      </c>
      <c r="CK161" s="40" t="str">
        <f t="shared" si="553"/>
        <v/>
      </c>
      <c r="CL161" s="40" t="str">
        <f t="shared" si="553"/>
        <v>1</v>
      </c>
      <c r="CM161" s="40" t="str">
        <f t="shared" si="553"/>
        <v>1</v>
      </c>
    </row>
    <row r="162" spans="1:91" ht="17.25" customHeight="1" x14ac:dyDescent="0.2">
      <c r="A162" s="66" t="str">
        <f ca="1">IFERROR(__xludf.DUMMYFUNCTION("""COMPUTED_VALUE"""),"P974")</f>
        <v>P974</v>
      </c>
      <c r="B162" s="23" t="str">
        <f ca="1">IFERROR(__xludf.DUMMYFUNCTION("""COMPUTED_VALUE"""),"José Carlos Dias da Silva")</f>
        <v>José Carlos Dias da Silva</v>
      </c>
      <c r="C162" s="23" t="s">
        <v>91</v>
      </c>
      <c r="D162" s="24">
        <f ca="1">IFERROR(__xludf.DUMMYFUNCTION("""COMPUTED_VALUE"""),46036)</f>
        <v>46036</v>
      </c>
      <c r="E162" s="23"/>
      <c r="F162" s="23">
        <f ca="1">IFERROR(__xludf.DUMMYFUNCTION("""COMPUTED_VALUE"""),12)</f>
        <v>12</v>
      </c>
      <c r="G162" s="23">
        <f ca="1">IFERROR(__xludf.DUMMYFUNCTION("""COMPUTED_VALUE"""),540)</f>
        <v>540</v>
      </c>
      <c r="H162" s="47">
        <f t="shared" ca="1" si="100"/>
        <v>6.48</v>
      </c>
      <c r="I162" s="50">
        <f t="shared" ca="1" si="101"/>
        <v>300</v>
      </c>
      <c r="J162" s="64">
        <f ca="1">IFERROR(__xludf.DUMMYFUNCTION("""COMPUTED_VALUE"""),88)</f>
        <v>88</v>
      </c>
      <c r="K162" s="27" t="b">
        <v>0</v>
      </c>
      <c r="L162" s="28">
        <f t="shared" ca="1" si="3"/>
        <v>264</v>
      </c>
      <c r="M162" s="59"/>
      <c r="N162" s="59" t="str">
        <f ca="1">IFERROR(__xludf.DUMMYFUNCTION("""COMPUTED_VALUE"""),"x")</f>
        <v>x</v>
      </c>
      <c r="O162" s="59"/>
      <c r="P162" s="68" t="str">
        <f ca="1">IFERROR(__xludf.DUMMYFUNCTION("""COMPUTED_VALUE"""),"x")</f>
        <v>x</v>
      </c>
      <c r="Q162" s="59" t="str">
        <f ca="1">IFERROR(__xludf.DUMMYFUNCTION("""COMPUTED_VALUE"""),"x")</f>
        <v>x</v>
      </c>
      <c r="R162" s="59"/>
      <c r="S162" s="59" t="str">
        <f ca="1">IFERROR(__xludf.DUMMYFUNCTION("""COMPUTED_VALUE"""),"x")</f>
        <v>x</v>
      </c>
      <c r="T162" s="59" t="str">
        <f ca="1">IFERROR(__xludf.DUMMYFUNCTION("""COMPUTED_VALUE"""),"x")</f>
        <v>x</v>
      </c>
      <c r="U162" s="59"/>
      <c r="V162" s="59"/>
      <c r="W162" s="23"/>
      <c r="X162" s="30" t="str">
        <f ca="1">IFERROR(__xludf.DUMMYFUNCTION("""COMPUTED_VALUE"""),"x")</f>
        <v>x</v>
      </c>
      <c r="Y162" s="30"/>
      <c r="Z162" s="23" t="s">
        <v>91</v>
      </c>
      <c r="AA162" s="23" t="s">
        <v>91</v>
      </c>
      <c r="AB162" s="30">
        <f t="shared" ca="1" si="544"/>
        <v>6</v>
      </c>
      <c r="AC162" s="81" t="e">
        <f t="shared" ref="AC162:AQ162" si="554">IF(M162="x",M$999*1,"")*BY162</f>
        <v>#VALUE!</v>
      </c>
      <c r="AD162" s="81">
        <f t="shared" ca="1" si="554"/>
        <v>1.1000000000000001</v>
      </c>
      <c r="AE162" s="81" t="e">
        <f t="shared" si="554"/>
        <v>#VALUE!</v>
      </c>
      <c r="AF162" s="81">
        <f t="shared" ca="1" si="554"/>
        <v>1</v>
      </c>
      <c r="AG162" s="81">
        <f t="shared" ca="1" si="554"/>
        <v>1</v>
      </c>
      <c r="AH162" s="81" t="e">
        <f t="shared" si="554"/>
        <v>#VALUE!</v>
      </c>
      <c r="AI162" s="81">
        <f t="shared" ca="1" si="554"/>
        <v>1.2</v>
      </c>
      <c r="AJ162" s="81">
        <f t="shared" ca="1" si="554"/>
        <v>1</v>
      </c>
      <c r="AK162" s="81" t="e">
        <f t="shared" si="554"/>
        <v>#VALUE!</v>
      </c>
      <c r="AL162" s="81" t="e">
        <f t="shared" si="554"/>
        <v>#VALUE!</v>
      </c>
      <c r="AM162" s="81" t="e">
        <f t="shared" si="554"/>
        <v>#VALUE!</v>
      </c>
      <c r="AN162" s="81">
        <f t="shared" ca="1" si="554"/>
        <v>1.1000000000000001</v>
      </c>
      <c r="AO162" s="81" t="e">
        <f t="shared" si="554"/>
        <v>#VALUE!</v>
      </c>
      <c r="AP162" s="81">
        <f t="shared" si="554"/>
        <v>0</v>
      </c>
      <c r="AQ162" s="81">
        <f t="shared" si="554"/>
        <v>1</v>
      </c>
      <c r="AR162" s="82" t="e">
        <f t="shared" si="452"/>
        <v>#VALUE!</v>
      </c>
      <c r="AS162" s="65" t="str">
        <f t="shared" ca="1" si="7"/>
        <v/>
      </c>
      <c r="AT162" s="35">
        <f ca="1">IFERROR(__xludf.DUMMYFUNCTION("""COMPUTED_VALUE"""),10)</f>
        <v>10</v>
      </c>
      <c r="AU162" s="35">
        <f ca="1">IFERROR(__xludf.DUMMYFUNCTION("""COMPUTED_VALUE"""),10)</f>
        <v>10</v>
      </c>
      <c r="AV162" s="35">
        <f ca="1">IFERROR(__xludf.DUMMYFUNCTION("""COMPUTED_VALUE"""),10)</f>
        <v>10</v>
      </c>
      <c r="AW162" s="35">
        <f ca="1">IFERROR(__xludf.DUMMYFUNCTION("""COMPUTED_VALUE"""),10)</f>
        <v>10</v>
      </c>
      <c r="AX162" s="35">
        <f ca="1">IFERROR(__xludf.DUMMYFUNCTION("""COMPUTED_VALUE"""),10)</f>
        <v>10</v>
      </c>
      <c r="AY162" s="35">
        <f ca="1">IFERROR(__xludf.DUMMYFUNCTION("""COMPUTED_VALUE"""),10)</f>
        <v>10</v>
      </c>
      <c r="AZ162" s="35">
        <f ca="1">IFERROR(__xludf.DUMMYFUNCTION("""COMPUTED_VALUE"""),10)</f>
        <v>10</v>
      </c>
      <c r="BA162" s="35">
        <f ca="1">IFERROR(__xludf.DUMMYFUNCTION("""COMPUTED_VALUE"""),7.75)</f>
        <v>7.75</v>
      </c>
      <c r="BB162" s="35" t="str">
        <f ca="1">IFERROR(__xludf.DUMMYFUNCTION("""COMPUTED_VALUE"""),"")</f>
        <v/>
      </c>
      <c r="BC162" s="35" t="str">
        <f ca="1">IFERROR(__xludf.DUMMYFUNCTION("""COMPUTED_VALUE"""),"")</f>
        <v/>
      </c>
      <c r="BD162" s="35" t="str">
        <f ca="1">IFERROR(__xludf.DUMMYFUNCTION("""COMPUTED_VALUE"""),"")</f>
        <v/>
      </c>
      <c r="BE162" s="35">
        <f ca="1">IFERROR(__xludf.DUMMYFUNCTION("""COMPUTED_VALUE"""),9.8)</f>
        <v>9.8000000000000007</v>
      </c>
      <c r="BF162" s="43" t="str">
        <f ca="1">IFERROR(__xludf.DUMMYFUNCTION("""COMPUTED_VALUE"""),"")</f>
        <v/>
      </c>
      <c r="BG162" s="35">
        <f ca="1">IFERROR(__xludf.DUMMYFUNCTION("""COMPUTED_VALUE"""),10)</f>
        <v>10</v>
      </c>
      <c r="BH162" s="35">
        <f ca="1">IFERROR(__xludf.DUMMYFUNCTION("""COMPUTED_VALUE"""),9.16666666666666)</f>
        <v>9.1666666666666607</v>
      </c>
      <c r="BI162" s="53" t="e">
        <f t="shared" si="143"/>
        <v>#VALUE!</v>
      </c>
      <c r="BJ162" s="50" t="e">
        <f t="shared" ref="BJ162:BW162" ca="1" si="555">IF(AD162=0,"",AD162*$AS162*(AU162/10))</f>
        <v>#VALUE!</v>
      </c>
      <c r="BK162" s="50" t="e">
        <f t="shared" si="555"/>
        <v>#VALUE!</v>
      </c>
      <c r="BL162" s="50" t="e">
        <f t="shared" ca="1" si="555"/>
        <v>#VALUE!</v>
      </c>
      <c r="BM162" s="50" t="e">
        <f t="shared" ca="1" si="555"/>
        <v>#VALUE!</v>
      </c>
      <c r="BN162" s="50" t="e">
        <f t="shared" si="555"/>
        <v>#VALUE!</v>
      </c>
      <c r="BO162" s="50" t="e">
        <f t="shared" ca="1" si="555"/>
        <v>#VALUE!</v>
      </c>
      <c r="BP162" s="50" t="e">
        <f t="shared" ca="1" si="555"/>
        <v>#VALUE!</v>
      </c>
      <c r="BQ162" s="37" t="e">
        <f t="shared" si="555"/>
        <v>#VALUE!</v>
      </c>
      <c r="BR162" s="37" t="e">
        <f t="shared" si="555"/>
        <v>#VALUE!</v>
      </c>
      <c r="BS162" s="37" t="e">
        <f t="shared" si="555"/>
        <v>#VALUE!</v>
      </c>
      <c r="BT162" s="37" t="e">
        <f t="shared" ca="1" si="555"/>
        <v>#VALUE!</v>
      </c>
      <c r="BU162" s="37" t="e">
        <f t="shared" si="555"/>
        <v>#VALUE!</v>
      </c>
      <c r="BV162" s="37" t="str">
        <f t="shared" si="555"/>
        <v/>
      </c>
      <c r="BW162" s="37" t="e">
        <f t="shared" ca="1" si="555"/>
        <v>#VALUE!</v>
      </c>
      <c r="BX162" s="38" t="e">
        <f t="shared" si="9"/>
        <v>#VALUE!</v>
      </c>
      <c r="BY162" s="40" t="str">
        <f t="shared" si="535"/>
        <v/>
      </c>
      <c r="BZ162" s="40" t="str">
        <f t="shared" ref="BZ162:CM162" ca="1" si="556">IF(N162="x","1","")</f>
        <v>1</v>
      </c>
      <c r="CA162" s="40" t="str">
        <f t="shared" si="556"/>
        <v/>
      </c>
      <c r="CB162" s="40" t="str">
        <f t="shared" ca="1" si="556"/>
        <v>1</v>
      </c>
      <c r="CC162" s="40" t="str">
        <f t="shared" ca="1" si="556"/>
        <v>1</v>
      </c>
      <c r="CD162" s="40" t="str">
        <f t="shared" si="556"/>
        <v/>
      </c>
      <c r="CE162" s="40" t="str">
        <f t="shared" ca="1" si="556"/>
        <v>1</v>
      </c>
      <c r="CF162" s="40" t="str">
        <f t="shared" ca="1" si="556"/>
        <v>1</v>
      </c>
      <c r="CG162" s="40" t="str">
        <f t="shared" si="556"/>
        <v/>
      </c>
      <c r="CH162" s="40" t="str">
        <f t="shared" si="556"/>
        <v/>
      </c>
      <c r="CI162" s="40" t="str">
        <f t="shared" si="556"/>
        <v/>
      </c>
      <c r="CJ162" s="40" t="str">
        <f t="shared" ca="1" si="556"/>
        <v>1</v>
      </c>
      <c r="CK162" s="40" t="str">
        <f t="shared" si="556"/>
        <v/>
      </c>
      <c r="CL162" s="40" t="str">
        <f t="shared" si="556"/>
        <v>1</v>
      </c>
      <c r="CM162" s="40" t="str">
        <f t="shared" si="556"/>
        <v>1</v>
      </c>
    </row>
    <row r="163" spans="1:91" ht="17.25" customHeight="1" x14ac:dyDescent="0.2">
      <c r="A163" s="66" t="str">
        <f ca="1">IFERROR(__xludf.DUMMYFUNCTION("""COMPUTED_VALUE"""),"P986")</f>
        <v>P986</v>
      </c>
      <c r="B163" s="23" t="str">
        <f ca="1">IFERROR(__xludf.DUMMYFUNCTION("""COMPUTED_VALUE"""),"Renan Baia de Souza")</f>
        <v>Renan Baia de Souza</v>
      </c>
      <c r="C163" s="23" t="s">
        <v>91</v>
      </c>
      <c r="D163" s="24">
        <f ca="1">IFERROR(__xludf.DUMMYFUNCTION("""COMPUTED_VALUE"""),46037)</f>
        <v>46037</v>
      </c>
      <c r="E163" s="23"/>
      <c r="F163" s="23">
        <f ca="1">IFERROR(__xludf.DUMMYFUNCTION("""COMPUTED_VALUE"""),10)</f>
        <v>10</v>
      </c>
      <c r="G163" s="23">
        <f ca="1">IFERROR(__xludf.DUMMYFUNCTION("""COMPUTED_VALUE"""),540)</f>
        <v>540</v>
      </c>
      <c r="H163" s="47">
        <f t="shared" ca="1" si="100"/>
        <v>5.4</v>
      </c>
      <c r="I163" s="50">
        <f t="shared" ca="1" si="101"/>
        <v>300</v>
      </c>
      <c r="J163" s="64">
        <f ca="1">IFERROR(__xludf.DUMMYFUNCTION("""COMPUTED_VALUE"""),0)</f>
        <v>0</v>
      </c>
      <c r="K163" s="27" t="b">
        <v>0</v>
      </c>
      <c r="L163" s="28">
        <f t="shared" ca="1" si="3"/>
        <v>0</v>
      </c>
      <c r="M163" s="59"/>
      <c r="N163" s="59"/>
      <c r="O163" s="59" t="str">
        <f ca="1">IFERROR(__xludf.DUMMYFUNCTION("""COMPUTED_VALUE"""),"x")</f>
        <v>x</v>
      </c>
      <c r="P163" s="68" t="str">
        <f ca="1">IFERROR(__xludf.DUMMYFUNCTION("""COMPUTED_VALUE"""),"x")</f>
        <v>x</v>
      </c>
      <c r="Q163" s="59" t="str">
        <f ca="1">IFERROR(__xludf.DUMMYFUNCTION("""COMPUTED_VALUE"""),"x")</f>
        <v>x</v>
      </c>
      <c r="R163" s="59"/>
      <c r="S163" s="59"/>
      <c r="T163" s="59" t="str">
        <f ca="1">IFERROR(__xludf.DUMMYFUNCTION("""COMPUTED_VALUE"""),"x")</f>
        <v>x</v>
      </c>
      <c r="U163" s="59"/>
      <c r="V163" s="59"/>
      <c r="W163" s="23"/>
      <c r="X163" s="30"/>
      <c r="Y163" s="30"/>
      <c r="Z163" s="23" t="s">
        <v>91</v>
      </c>
      <c r="AA163" s="23" t="s">
        <v>91</v>
      </c>
      <c r="AB163" s="30">
        <f t="shared" ca="1" si="544"/>
        <v>4</v>
      </c>
      <c r="AC163" s="81" t="e">
        <f t="shared" ref="AC163:AQ163" si="557">IF(M163="x",M$999*1,"")*BY163</f>
        <v>#VALUE!</v>
      </c>
      <c r="AD163" s="81" t="e">
        <f t="shared" si="557"/>
        <v>#VALUE!</v>
      </c>
      <c r="AE163" s="81">
        <f t="shared" ca="1" si="557"/>
        <v>1</v>
      </c>
      <c r="AF163" s="81">
        <f t="shared" ca="1" si="557"/>
        <v>1</v>
      </c>
      <c r="AG163" s="81">
        <f t="shared" ca="1" si="557"/>
        <v>1</v>
      </c>
      <c r="AH163" s="81" t="e">
        <f t="shared" si="557"/>
        <v>#VALUE!</v>
      </c>
      <c r="AI163" s="81" t="e">
        <f t="shared" si="557"/>
        <v>#VALUE!</v>
      </c>
      <c r="AJ163" s="81">
        <f t="shared" ca="1" si="557"/>
        <v>1</v>
      </c>
      <c r="AK163" s="81" t="e">
        <f t="shared" si="557"/>
        <v>#VALUE!</v>
      </c>
      <c r="AL163" s="81" t="e">
        <f t="shared" si="557"/>
        <v>#VALUE!</v>
      </c>
      <c r="AM163" s="81" t="e">
        <f t="shared" si="557"/>
        <v>#VALUE!</v>
      </c>
      <c r="AN163" s="81" t="e">
        <f t="shared" si="557"/>
        <v>#VALUE!</v>
      </c>
      <c r="AO163" s="81" t="e">
        <f t="shared" si="557"/>
        <v>#VALUE!</v>
      </c>
      <c r="AP163" s="81">
        <f t="shared" si="557"/>
        <v>0</v>
      </c>
      <c r="AQ163" s="81">
        <f t="shared" si="557"/>
        <v>1</v>
      </c>
      <c r="AR163" s="82" t="e">
        <f t="shared" si="452"/>
        <v>#VALUE!</v>
      </c>
      <c r="AS163" s="65" t="str">
        <f t="shared" ca="1" si="7"/>
        <v/>
      </c>
      <c r="AT163" s="35" t="str">
        <f ca="1">IFERROR(__xludf.DUMMYFUNCTION("""COMPUTED_VALUE"""),"")</f>
        <v/>
      </c>
      <c r="AU163" s="35" t="str">
        <f ca="1">IFERROR(__xludf.DUMMYFUNCTION("""COMPUTED_VALUE"""),"")</f>
        <v/>
      </c>
      <c r="AV163" s="35">
        <f ca="1">IFERROR(__xludf.DUMMYFUNCTION("""COMPUTED_VALUE"""),10)</f>
        <v>10</v>
      </c>
      <c r="AW163" s="35">
        <f ca="1">IFERROR(__xludf.DUMMYFUNCTION("""COMPUTED_VALUE"""),10)</f>
        <v>10</v>
      </c>
      <c r="AX163" s="35">
        <f ca="1">IFERROR(__xludf.DUMMYFUNCTION("""COMPUTED_VALUE"""),10)</f>
        <v>10</v>
      </c>
      <c r="AY163" s="35">
        <f ca="1">IFERROR(__xludf.DUMMYFUNCTION("""COMPUTED_VALUE"""),10)</f>
        <v>10</v>
      </c>
      <c r="AZ163" s="35" t="str">
        <f ca="1">IFERROR(__xludf.DUMMYFUNCTION("""COMPUTED_VALUE"""),"")</f>
        <v/>
      </c>
      <c r="BA163" s="35">
        <f ca="1">IFERROR(__xludf.DUMMYFUNCTION("""COMPUTED_VALUE"""),7)</f>
        <v>7</v>
      </c>
      <c r="BB163" s="35" t="str">
        <f ca="1">IFERROR(__xludf.DUMMYFUNCTION("""COMPUTED_VALUE"""),"")</f>
        <v/>
      </c>
      <c r="BC163" s="35" t="str">
        <f ca="1">IFERROR(__xludf.DUMMYFUNCTION("""COMPUTED_VALUE"""),"")</f>
        <v/>
      </c>
      <c r="BD163" s="35">
        <f ca="1">IFERROR(__xludf.DUMMYFUNCTION("""COMPUTED_VALUE"""),10)</f>
        <v>10</v>
      </c>
      <c r="BE163" s="35" t="str">
        <f ca="1">IFERROR(__xludf.DUMMYFUNCTION("""COMPUTED_VALUE"""),"")</f>
        <v/>
      </c>
      <c r="BF163" s="35">
        <f ca="1">IFERROR(__xludf.DUMMYFUNCTION("""COMPUTED_VALUE"""),10)</f>
        <v>10</v>
      </c>
      <c r="BG163" s="35">
        <f ca="1">IFERROR(__xludf.DUMMYFUNCTION("""COMPUTED_VALUE"""),10)</f>
        <v>10</v>
      </c>
      <c r="BH163" s="35">
        <f ca="1">IFERROR(__xludf.DUMMYFUNCTION("""COMPUTED_VALUE"""),10)</f>
        <v>10</v>
      </c>
      <c r="BI163" s="53" t="e">
        <f t="shared" si="143"/>
        <v>#VALUE!</v>
      </c>
      <c r="BJ163" s="50" t="e">
        <f t="shared" ref="BJ163:BW163" si="558">IF(AD163=0,"",AD163*$AS163*(AU163/10))</f>
        <v>#VALUE!</v>
      </c>
      <c r="BK163" s="50" t="e">
        <f t="shared" ca="1" si="558"/>
        <v>#VALUE!</v>
      </c>
      <c r="BL163" s="50" t="e">
        <f t="shared" ca="1" si="558"/>
        <v>#VALUE!</v>
      </c>
      <c r="BM163" s="50" t="e">
        <f t="shared" ca="1" si="558"/>
        <v>#VALUE!</v>
      </c>
      <c r="BN163" s="50" t="e">
        <f t="shared" si="558"/>
        <v>#VALUE!</v>
      </c>
      <c r="BO163" s="50" t="e">
        <f t="shared" si="558"/>
        <v>#VALUE!</v>
      </c>
      <c r="BP163" s="50" t="e">
        <f t="shared" ca="1" si="558"/>
        <v>#VALUE!</v>
      </c>
      <c r="BQ163" s="37" t="e">
        <f t="shared" si="558"/>
        <v>#VALUE!</v>
      </c>
      <c r="BR163" s="37" t="e">
        <f t="shared" si="558"/>
        <v>#VALUE!</v>
      </c>
      <c r="BS163" s="37" t="e">
        <f t="shared" si="558"/>
        <v>#VALUE!</v>
      </c>
      <c r="BT163" s="37" t="e">
        <f t="shared" si="558"/>
        <v>#VALUE!</v>
      </c>
      <c r="BU163" s="37" t="e">
        <f t="shared" si="558"/>
        <v>#VALUE!</v>
      </c>
      <c r="BV163" s="37" t="str">
        <f t="shared" si="558"/>
        <v/>
      </c>
      <c r="BW163" s="37" t="e">
        <f t="shared" ca="1" si="558"/>
        <v>#VALUE!</v>
      </c>
      <c r="BX163" s="38" t="e">
        <f t="shared" si="9"/>
        <v>#VALUE!</v>
      </c>
      <c r="BY163" s="40" t="str">
        <f t="shared" si="535"/>
        <v/>
      </c>
      <c r="BZ163" s="40" t="str">
        <f t="shared" ref="BZ163:CM163" si="559">IF(N163="x","1","")</f>
        <v/>
      </c>
      <c r="CA163" s="40" t="str">
        <f t="shared" ca="1" si="559"/>
        <v>1</v>
      </c>
      <c r="CB163" s="40" t="str">
        <f t="shared" ca="1" si="559"/>
        <v>1</v>
      </c>
      <c r="CC163" s="40" t="str">
        <f t="shared" ca="1" si="559"/>
        <v>1</v>
      </c>
      <c r="CD163" s="40" t="str">
        <f t="shared" si="559"/>
        <v/>
      </c>
      <c r="CE163" s="40" t="str">
        <f t="shared" si="559"/>
        <v/>
      </c>
      <c r="CF163" s="40" t="str">
        <f t="shared" ca="1" si="559"/>
        <v>1</v>
      </c>
      <c r="CG163" s="40" t="str">
        <f t="shared" si="559"/>
        <v/>
      </c>
      <c r="CH163" s="40" t="str">
        <f t="shared" si="559"/>
        <v/>
      </c>
      <c r="CI163" s="40" t="str">
        <f t="shared" si="559"/>
        <v/>
      </c>
      <c r="CJ163" s="40" t="str">
        <f t="shared" si="559"/>
        <v/>
      </c>
      <c r="CK163" s="40" t="str">
        <f t="shared" si="559"/>
        <v/>
      </c>
      <c r="CL163" s="40" t="str">
        <f t="shared" si="559"/>
        <v>1</v>
      </c>
      <c r="CM163" s="40" t="str">
        <f t="shared" si="559"/>
        <v>1</v>
      </c>
    </row>
    <row r="164" spans="1:91" ht="17.25" customHeight="1" x14ac:dyDescent="0.2">
      <c r="A164" s="66" t="str">
        <f ca="1">IFERROR(__xludf.DUMMYFUNCTION("""COMPUTED_VALUE"""),"P987")</f>
        <v>P987</v>
      </c>
      <c r="B164" s="23" t="str">
        <f ca="1">IFERROR(__xludf.DUMMYFUNCTION("""COMPUTED_VALUE"""),"Sebastião Vieira Porto")</f>
        <v>Sebastião Vieira Porto</v>
      </c>
      <c r="C164" s="23" t="s">
        <v>91</v>
      </c>
      <c r="D164" s="24">
        <f ca="1">IFERROR(__xludf.DUMMYFUNCTION("""COMPUTED_VALUE"""),46037)</f>
        <v>46037</v>
      </c>
      <c r="E164" s="23"/>
      <c r="F164" s="23">
        <f ca="1">IFERROR(__xludf.DUMMYFUNCTION("""COMPUTED_VALUE"""),11)</f>
        <v>11</v>
      </c>
      <c r="G164" s="23">
        <f ca="1">IFERROR(__xludf.DUMMYFUNCTION("""COMPUTED_VALUE"""),540)</f>
        <v>540</v>
      </c>
      <c r="H164" s="47">
        <f t="shared" ca="1" si="100"/>
        <v>5.94</v>
      </c>
      <c r="I164" s="50">
        <f t="shared" ca="1" si="101"/>
        <v>300</v>
      </c>
      <c r="J164" s="64">
        <f ca="1">IFERROR(__xludf.DUMMYFUNCTION("""COMPUTED_VALUE"""),84.8148148148148)</f>
        <v>84.814814814814795</v>
      </c>
      <c r="K164" s="27" t="b">
        <v>1</v>
      </c>
      <c r="L164" s="28">
        <f t="shared" si="3"/>
        <v>0</v>
      </c>
      <c r="M164" s="59"/>
      <c r="N164" s="59" t="str">
        <f ca="1">IFERROR(__xludf.DUMMYFUNCTION("""COMPUTED_VALUE"""),"x")</f>
        <v>x</v>
      </c>
      <c r="O164" s="59"/>
      <c r="P164" s="68" t="str">
        <f ca="1">IFERROR(__xludf.DUMMYFUNCTION("""COMPUTED_VALUE"""),"x")</f>
        <v>x</v>
      </c>
      <c r="Q164" s="59" t="str">
        <f ca="1">IFERROR(__xludf.DUMMYFUNCTION("""COMPUTED_VALUE"""),"x")</f>
        <v>x</v>
      </c>
      <c r="R164" s="59"/>
      <c r="S164" s="59" t="str">
        <f ca="1">IFERROR(__xludf.DUMMYFUNCTION("""COMPUTED_VALUE"""),"x")</f>
        <v>x</v>
      </c>
      <c r="T164" s="59"/>
      <c r="U164" s="59"/>
      <c r="V164" s="59"/>
      <c r="W164" s="23"/>
      <c r="X164" s="30" t="str">
        <f ca="1">IFERROR(__xludf.DUMMYFUNCTION("""COMPUTED_VALUE"""),"x")</f>
        <v>x</v>
      </c>
      <c r="Y164" s="30"/>
      <c r="Z164" s="23" t="s">
        <v>91</v>
      </c>
      <c r="AA164" s="23" t="s">
        <v>91</v>
      </c>
      <c r="AB164" s="30">
        <f t="shared" ca="1" si="544"/>
        <v>5</v>
      </c>
      <c r="AC164" s="81" t="e">
        <f t="shared" ref="AC164:AQ164" si="560">IF(M164="x",M$999*1,"")*BY164</f>
        <v>#VALUE!</v>
      </c>
      <c r="AD164" s="81">
        <f t="shared" ca="1" si="560"/>
        <v>1.1000000000000001</v>
      </c>
      <c r="AE164" s="81" t="e">
        <f t="shared" si="560"/>
        <v>#VALUE!</v>
      </c>
      <c r="AF164" s="81">
        <f t="shared" ca="1" si="560"/>
        <v>1</v>
      </c>
      <c r="AG164" s="81">
        <f t="shared" ca="1" si="560"/>
        <v>1</v>
      </c>
      <c r="AH164" s="81" t="e">
        <f t="shared" si="560"/>
        <v>#VALUE!</v>
      </c>
      <c r="AI164" s="81">
        <f t="shared" ca="1" si="560"/>
        <v>1.2</v>
      </c>
      <c r="AJ164" s="81" t="e">
        <f t="shared" si="560"/>
        <v>#VALUE!</v>
      </c>
      <c r="AK164" s="81" t="e">
        <f t="shared" si="560"/>
        <v>#VALUE!</v>
      </c>
      <c r="AL164" s="81" t="e">
        <f t="shared" si="560"/>
        <v>#VALUE!</v>
      </c>
      <c r="AM164" s="81" t="e">
        <f t="shared" si="560"/>
        <v>#VALUE!</v>
      </c>
      <c r="AN164" s="81">
        <f t="shared" ca="1" si="560"/>
        <v>1.1000000000000001</v>
      </c>
      <c r="AO164" s="81" t="e">
        <f t="shared" si="560"/>
        <v>#VALUE!</v>
      </c>
      <c r="AP164" s="81">
        <f t="shared" si="560"/>
        <v>0</v>
      </c>
      <c r="AQ164" s="81">
        <f t="shared" si="560"/>
        <v>1</v>
      </c>
      <c r="AR164" s="82" t="e">
        <f t="shared" si="452"/>
        <v>#VALUE!</v>
      </c>
      <c r="AS164" s="65" t="str">
        <f t="shared" si="7"/>
        <v/>
      </c>
      <c r="AT164" s="35" t="str">
        <f ca="1">IFERROR(__xludf.DUMMYFUNCTION("""COMPUTED_VALUE"""),"")</f>
        <v/>
      </c>
      <c r="AU164" s="35">
        <f ca="1">IFERROR(__xludf.DUMMYFUNCTION("""COMPUTED_VALUE"""),10)</f>
        <v>10</v>
      </c>
      <c r="AV164" s="35" t="str">
        <f ca="1">IFERROR(__xludf.DUMMYFUNCTION("""COMPUTED_VALUE"""),"")</f>
        <v/>
      </c>
      <c r="AW164" s="35">
        <f ca="1">IFERROR(__xludf.DUMMYFUNCTION("""COMPUTED_VALUE"""),10)</f>
        <v>10</v>
      </c>
      <c r="AX164" s="35">
        <f ca="1">IFERROR(__xludf.DUMMYFUNCTION("""COMPUTED_VALUE"""),10)</f>
        <v>10</v>
      </c>
      <c r="AY164" s="35" t="str">
        <f ca="1">IFERROR(__xludf.DUMMYFUNCTION("""COMPUTED_VALUE"""),"")</f>
        <v/>
      </c>
      <c r="AZ164" s="35">
        <f ca="1">IFERROR(__xludf.DUMMYFUNCTION("""COMPUTED_VALUE"""),10)</f>
        <v>10</v>
      </c>
      <c r="BA164" s="35" t="str">
        <f ca="1">IFERROR(__xludf.DUMMYFUNCTION("""COMPUTED_VALUE"""),"")</f>
        <v/>
      </c>
      <c r="BB164" s="35" t="str">
        <f ca="1">IFERROR(__xludf.DUMMYFUNCTION("""COMPUTED_VALUE"""),"")</f>
        <v/>
      </c>
      <c r="BC164" s="35" t="str">
        <f ca="1">IFERROR(__xludf.DUMMYFUNCTION("""COMPUTED_VALUE"""),"")</f>
        <v/>
      </c>
      <c r="BD164" s="35" t="str">
        <f ca="1">IFERROR(__xludf.DUMMYFUNCTION("""COMPUTED_VALUE"""),"")</f>
        <v/>
      </c>
      <c r="BE164" s="35">
        <f ca="1">IFERROR(__xludf.DUMMYFUNCTION("""COMPUTED_VALUE"""),10)</f>
        <v>10</v>
      </c>
      <c r="BF164" s="35" t="str">
        <f ca="1">IFERROR(__xludf.DUMMYFUNCTION("""COMPUTED_VALUE"""),"")</f>
        <v/>
      </c>
      <c r="BG164" s="35">
        <f ca="1">IFERROR(__xludf.DUMMYFUNCTION("""COMPUTED_VALUE"""),10)</f>
        <v>10</v>
      </c>
      <c r="BH164" s="35">
        <f ca="1">IFERROR(__xludf.DUMMYFUNCTION("""COMPUTED_VALUE"""),10)</f>
        <v>10</v>
      </c>
      <c r="BI164" s="53" t="e">
        <f t="shared" si="143"/>
        <v>#VALUE!</v>
      </c>
      <c r="BJ164" s="50" t="e">
        <f t="shared" ref="BJ164:BW164" ca="1" si="561">IF(AD164=0,"",AD164*$AS164*(AU164/10))</f>
        <v>#VALUE!</v>
      </c>
      <c r="BK164" s="50" t="e">
        <f t="shared" si="561"/>
        <v>#VALUE!</v>
      </c>
      <c r="BL164" s="50" t="e">
        <f t="shared" ca="1" si="561"/>
        <v>#VALUE!</v>
      </c>
      <c r="BM164" s="50" t="e">
        <f t="shared" ca="1" si="561"/>
        <v>#VALUE!</v>
      </c>
      <c r="BN164" s="50" t="e">
        <f t="shared" si="561"/>
        <v>#VALUE!</v>
      </c>
      <c r="BO164" s="50" t="e">
        <f t="shared" ca="1" si="561"/>
        <v>#VALUE!</v>
      </c>
      <c r="BP164" s="50" t="e">
        <f t="shared" si="561"/>
        <v>#VALUE!</v>
      </c>
      <c r="BQ164" s="37" t="e">
        <f t="shared" si="561"/>
        <v>#VALUE!</v>
      </c>
      <c r="BR164" s="37" t="e">
        <f t="shared" si="561"/>
        <v>#VALUE!</v>
      </c>
      <c r="BS164" s="37" t="e">
        <f t="shared" si="561"/>
        <v>#VALUE!</v>
      </c>
      <c r="BT164" s="37" t="e">
        <f t="shared" ca="1" si="561"/>
        <v>#VALUE!</v>
      </c>
      <c r="BU164" s="37" t="e">
        <f t="shared" si="561"/>
        <v>#VALUE!</v>
      </c>
      <c r="BV164" s="37" t="str">
        <f t="shared" si="561"/>
        <v/>
      </c>
      <c r="BW164" s="37" t="e">
        <f t="shared" ca="1" si="561"/>
        <v>#VALUE!</v>
      </c>
      <c r="BX164" s="38" t="e">
        <f t="shared" si="9"/>
        <v>#VALUE!</v>
      </c>
      <c r="BY164" s="40" t="str">
        <f t="shared" si="535"/>
        <v/>
      </c>
      <c r="BZ164" s="40" t="str">
        <f t="shared" ref="BZ164:CM164" ca="1" si="562">IF(N164="x","1","")</f>
        <v>1</v>
      </c>
      <c r="CA164" s="40" t="str">
        <f t="shared" si="562"/>
        <v/>
      </c>
      <c r="CB164" s="40" t="str">
        <f t="shared" ca="1" si="562"/>
        <v>1</v>
      </c>
      <c r="CC164" s="40" t="str">
        <f t="shared" ca="1" si="562"/>
        <v>1</v>
      </c>
      <c r="CD164" s="40" t="str">
        <f t="shared" si="562"/>
        <v/>
      </c>
      <c r="CE164" s="40" t="str">
        <f t="shared" ca="1" si="562"/>
        <v>1</v>
      </c>
      <c r="CF164" s="40" t="str">
        <f t="shared" si="562"/>
        <v/>
      </c>
      <c r="CG164" s="40" t="str">
        <f t="shared" si="562"/>
        <v/>
      </c>
      <c r="CH164" s="40" t="str">
        <f t="shared" si="562"/>
        <v/>
      </c>
      <c r="CI164" s="40" t="str">
        <f t="shared" si="562"/>
        <v/>
      </c>
      <c r="CJ164" s="40" t="str">
        <f t="shared" ca="1" si="562"/>
        <v>1</v>
      </c>
      <c r="CK164" s="40" t="str">
        <f t="shared" si="562"/>
        <v/>
      </c>
      <c r="CL164" s="40" t="str">
        <f t="shared" si="562"/>
        <v>1</v>
      </c>
      <c r="CM164" s="40" t="str">
        <f t="shared" si="562"/>
        <v>1</v>
      </c>
    </row>
    <row r="165" spans="1:91" ht="17.25" customHeight="1" x14ac:dyDescent="0.2">
      <c r="A165" s="66" t="str">
        <f ca="1">IFERROR(__xludf.DUMMYFUNCTION("""COMPUTED_VALUE"""),"P985")</f>
        <v>P985</v>
      </c>
      <c r="B165" s="23" t="str">
        <f ca="1">IFERROR(__xludf.DUMMYFUNCTION("""COMPUTED_VALUE"""),"Elton Nascimento Guerra")</f>
        <v>Elton Nascimento Guerra</v>
      </c>
      <c r="C165" s="23" t="s">
        <v>91</v>
      </c>
      <c r="D165" s="24">
        <f ca="1">IFERROR(__xludf.DUMMYFUNCTION("""COMPUTED_VALUE"""),46038)</f>
        <v>46038</v>
      </c>
      <c r="E165" s="23"/>
      <c r="F165" s="23">
        <f ca="1">IFERROR(__xludf.DUMMYFUNCTION("""COMPUTED_VALUE"""),18)</f>
        <v>18</v>
      </c>
      <c r="G165" s="23">
        <f ca="1">IFERROR(__xludf.DUMMYFUNCTION("""COMPUTED_VALUE"""),540)</f>
        <v>540</v>
      </c>
      <c r="H165" s="47">
        <f t="shared" ca="1" si="100"/>
        <v>9.7200000000000006</v>
      </c>
      <c r="I165" s="50">
        <f t="shared" ca="1" si="101"/>
        <v>300</v>
      </c>
      <c r="J165" s="64">
        <f ca="1">IFERROR(__xludf.DUMMYFUNCTION("""COMPUTED_VALUE"""),85.5555555555555)</f>
        <v>85.5555555555555</v>
      </c>
      <c r="K165" s="27" t="b">
        <v>0</v>
      </c>
      <c r="L165" s="28">
        <f t="shared" ca="1" si="3"/>
        <v>256.66666666666652</v>
      </c>
      <c r="M165" s="59"/>
      <c r="N165" s="59" t="str">
        <f ca="1">IFERROR(__xludf.DUMMYFUNCTION("""COMPUTED_VALUE"""),"x")</f>
        <v>x</v>
      </c>
      <c r="O165" s="59"/>
      <c r="P165" s="68" t="str">
        <f ca="1">IFERROR(__xludf.DUMMYFUNCTION("""COMPUTED_VALUE"""),"x")</f>
        <v>x</v>
      </c>
      <c r="Q165" s="59" t="str">
        <f ca="1">IFERROR(__xludf.DUMMYFUNCTION("""COMPUTED_VALUE"""),"x")</f>
        <v>x</v>
      </c>
      <c r="R165" s="59"/>
      <c r="S165" s="59" t="str">
        <f ca="1">IFERROR(__xludf.DUMMYFUNCTION("""COMPUTED_VALUE"""),"x")</f>
        <v>x</v>
      </c>
      <c r="T165" s="59" t="str">
        <f ca="1">IFERROR(__xludf.DUMMYFUNCTION("""COMPUTED_VALUE"""),"x")</f>
        <v>x</v>
      </c>
      <c r="U165" s="59"/>
      <c r="V165" s="59"/>
      <c r="W165" s="23"/>
      <c r="X165" s="30" t="str">
        <f ca="1">IFERROR(__xludf.DUMMYFUNCTION("""COMPUTED_VALUE"""),"x")</f>
        <v>x</v>
      </c>
      <c r="Y165" s="30"/>
      <c r="Z165" s="23" t="s">
        <v>91</v>
      </c>
      <c r="AA165" s="23" t="s">
        <v>91</v>
      </c>
      <c r="AB165" s="30">
        <f t="shared" ca="1" si="544"/>
        <v>6</v>
      </c>
      <c r="AC165" s="81" t="e">
        <f t="shared" ref="AC165:AQ165" si="563">IF(M165="x",M$999*1,"")*BY165</f>
        <v>#VALUE!</v>
      </c>
      <c r="AD165" s="81">
        <f t="shared" ca="1" si="563"/>
        <v>1.1000000000000001</v>
      </c>
      <c r="AE165" s="81" t="e">
        <f t="shared" si="563"/>
        <v>#VALUE!</v>
      </c>
      <c r="AF165" s="81">
        <f t="shared" ca="1" si="563"/>
        <v>1</v>
      </c>
      <c r="AG165" s="81">
        <f t="shared" ca="1" si="563"/>
        <v>1</v>
      </c>
      <c r="AH165" s="81" t="e">
        <f t="shared" si="563"/>
        <v>#VALUE!</v>
      </c>
      <c r="AI165" s="81">
        <f t="shared" ca="1" si="563"/>
        <v>1.2</v>
      </c>
      <c r="AJ165" s="81">
        <f t="shared" ca="1" si="563"/>
        <v>1</v>
      </c>
      <c r="AK165" s="81" t="e">
        <f t="shared" si="563"/>
        <v>#VALUE!</v>
      </c>
      <c r="AL165" s="81" t="e">
        <f t="shared" si="563"/>
        <v>#VALUE!</v>
      </c>
      <c r="AM165" s="81" t="e">
        <f t="shared" si="563"/>
        <v>#VALUE!</v>
      </c>
      <c r="AN165" s="81">
        <f t="shared" ca="1" si="563"/>
        <v>1.1000000000000001</v>
      </c>
      <c r="AO165" s="81" t="e">
        <f t="shared" si="563"/>
        <v>#VALUE!</v>
      </c>
      <c r="AP165" s="81">
        <f t="shared" si="563"/>
        <v>0</v>
      </c>
      <c r="AQ165" s="81">
        <f t="shared" si="563"/>
        <v>1</v>
      </c>
      <c r="AR165" s="82" t="e">
        <f t="shared" si="452"/>
        <v>#VALUE!</v>
      </c>
      <c r="AS165" s="65" t="str">
        <f t="shared" ca="1" si="7"/>
        <v/>
      </c>
      <c r="AT165" s="35">
        <f ca="1">IFERROR(__xludf.DUMMYFUNCTION("""COMPUTED_VALUE"""),10)</f>
        <v>10</v>
      </c>
      <c r="AU165" s="35">
        <f ca="1">IFERROR(__xludf.DUMMYFUNCTION("""COMPUTED_VALUE"""),10)</f>
        <v>10</v>
      </c>
      <c r="AV165" s="35">
        <f ca="1">IFERROR(__xludf.DUMMYFUNCTION("""COMPUTED_VALUE"""),10)</f>
        <v>10</v>
      </c>
      <c r="AW165" s="35">
        <f ca="1">IFERROR(__xludf.DUMMYFUNCTION("""COMPUTED_VALUE"""),10)</f>
        <v>10</v>
      </c>
      <c r="AX165" s="35">
        <f ca="1">IFERROR(__xludf.DUMMYFUNCTION("""COMPUTED_VALUE"""),10)</f>
        <v>10</v>
      </c>
      <c r="AY165" s="35">
        <f ca="1">IFERROR(__xludf.DUMMYFUNCTION("""COMPUTED_VALUE"""),10)</f>
        <v>10</v>
      </c>
      <c r="AZ165" s="35">
        <f ca="1">IFERROR(__xludf.DUMMYFUNCTION("""COMPUTED_VALUE"""),10)</f>
        <v>10</v>
      </c>
      <c r="BA165" s="35">
        <f ca="1">IFERROR(__xludf.DUMMYFUNCTION("""COMPUTED_VALUE"""),9.4)</f>
        <v>9.4</v>
      </c>
      <c r="BB165" s="35" t="str">
        <f ca="1">IFERROR(__xludf.DUMMYFUNCTION("""COMPUTED_VALUE"""),"")</f>
        <v/>
      </c>
      <c r="BC165" s="35" t="str">
        <f ca="1">IFERROR(__xludf.DUMMYFUNCTION("""COMPUTED_VALUE"""),"")</f>
        <v/>
      </c>
      <c r="BD165" s="35">
        <f ca="1">IFERROR(__xludf.DUMMYFUNCTION("""COMPUTED_VALUE"""),10)</f>
        <v>10</v>
      </c>
      <c r="BE165" s="35">
        <f ca="1">IFERROR(__xludf.DUMMYFUNCTION("""COMPUTED_VALUE"""),9.5)</f>
        <v>9.5</v>
      </c>
      <c r="BF165" s="35">
        <f ca="1">IFERROR(__xludf.DUMMYFUNCTION("""COMPUTED_VALUE"""),10)</f>
        <v>10</v>
      </c>
      <c r="BG165" s="35">
        <f ca="1">IFERROR(__xludf.DUMMYFUNCTION("""COMPUTED_VALUE"""),10)</f>
        <v>10</v>
      </c>
      <c r="BH165" s="35">
        <f ca="1">IFERROR(__xludf.DUMMYFUNCTION("""COMPUTED_VALUE"""),10)</f>
        <v>10</v>
      </c>
      <c r="BI165" s="53" t="e">
        <f t="shared" si="143"/>
        <v>#VALUE!</v>
      </c>
      <c r="BJ165" s="50" t="e">
        <f t="shared" ref="BJ165:BW165" ca="1" si="564">IF(AD165=0,"",AD165*$AS165*(AU165/10))</f>
        <v>#VALUE!</v>
      </c>
      <c r="BK165" s="50" t="e">
        <f t="shared" si="564"/>
        <v>#VALUE!</v>
      </c>
      <c r="BL165" s="50" t="e">
        <f t="shared" ca="1" si="564"/>
        <v>#VALUE!</v>
      </c>
      <c r="BM165" s="50" t="e">
        <f t="shared" ca="1" si="564"/>
        <v>#VALUE!</v>
      </c>
      <c r="BN165" s="50" t="e">
        <f t="shared" si="564"/>
        <v>#VALUE!</v>
      </c>
      <c r="BO165" s="50" t="e">
        <f t="shared" ca="1" si="564"/>
        <v>#VALUE!</v>
      </c>
      <c r="BP165" s="50" t="e">
        <f t="shared" ca="1" si="564"/>
        <v>#VALUE!</v>
      </c>
      <c r="BQ165" s="37" t="e">
        <f t="shared" si="564"/>
        <v>#VALUE!</v>
      </c>
      <c r="BR165" s="37" t="e">
        <f t="shared" si="564"/>
        <v>#VALUE!</v>
      </c>
      <c r="BS165" s="37" t="e">
        <f t="shared" si="564"/>
        <v>#VALUE!</v>
      </c>
      <c r="BT165" s="37" t="e">
        <f t="shared" ca="1" si="564"/>
        <v>#VALUE!</v>
      </c>
      <c r="BU165" s="37" t="e">
        <f t="shared" si="564"/>
        <v>#VALUE!</v>
      </c>
      <c r="BV165" s="37" t="str">
        <f t="shared" si="564"/>
        <v/>
      </c>
      <c r="BW165" s="37" t="e">
        <f t="shared" ca="1" si="564"/>
        <v>#VALUE!</v>
      </c>
      <c r="BX165" s="38" t="e">
        <f t="shared" si="9"/>
        <v>#VALUE!</v>
      </c>
      <c r="BY165" s="40" t="str">
        <f t="shared" si="535"/>
        <v/>
      </c>
      <c r="BZ165" s="40" t="str">
        <f t="shared" ref="BZ165:CM165" ca="1" si="565">IF(N165="x","1","")</f>
        <v>1</v>
      </c>
      <c r="CA165" s="40" t="str">
        <f t="shared" si="565"/>
        <v/>
      </c>
      <c r="CB165" s="40" t="str">
        <f t="shared" ca="1" si="565"/>
        <v>1</v>
      </c>
      <c r="CC165" s="40" t="str">
        <f t="shared" ca="1" si="565"/>
        <v>1</v>
      </c>
      <c r="CD165" s="40" t="str">
        <f t="shared" si="565"/>
        <v/>
      </c>
      <c r="CE165" s="40" t="str">
        <f t="shared" ca="1" si="565"/>
        <v>1</v>
      </c>
      <c r="CF165" s="40" t="str">
        <f t="shared" ca="1" si="565"/>
        <v>1</v>
      </c>
      <c r="CG165" s="40" t="str">
        <f t="shared" si="565"/>
        <v/>
      </c>
      <c r="CH165" s="40" t="str">
        <f t="shared" si="565"/>
        <v/>
      </c>
      <c r="CI165" s="40" t="str">
        <f t="shared" si="565"/>
        <v/>
      </c>
      <c r="CJ165" s="40" t="str">
        <f t="shared" ca="1" si="565"/>
        <v>1</v>
      </c>
      <c r="CK165" s="40" t="str">
        <f t="shared" si="565"/>
        <v/>
      </c>
      <c r="CL165" s="40" t="str">
        <f t="shared" si="565"/>
        <v>1</v>
      </c>
      <c r="CM165" s="40" t="str">
        <f t="shared" si="565"/>
        <v>1</v>
      </c>
    </row>
    <row r="166" spans="1:91" ht="17.25" customHeight="1" x14ac:dyDescent="0.2">
      <c r="A166" s="66" t="str">
        <f ca="1">IFERROR(__xludf.DUMMYFUNCTION("""COMPUTED_VALUE"""),"P993")</f>
        <v>P993</v>
      </c>
      <c r="B166" s="23" t="str">
        <f ca="1">IFERROR(__xludf.DUMMYFUNCTION("""COMPUTED_VALUE"""),"Geraldo Ventura de Oliveira ")</f>
        <v xml:space="preserve">Geraldo Ventura de Oliveira </v>
      </c>
      <c r="C166" s="23" t="s">
        <v>91</v>
      </c>
      <c r="D166" s="24">
        <f ca="1">IFERROR(__xludf.DUMMYFUNCTION("""COMPUTED_VALUE"""),46051)</f>
        <v>46051</v>
      </c>
      <c r="E166" s="23"/>
      <c r="F166" s="23">
        <f ca="1">IFERROR(__xludf.DUMMYFUNCTION("""COMPUTED_VALUE"""),16)</f>
        <v>16</v>
      </c>
      <c r="G166" s="23">
        <f ca="1">IFERROR(__xludf.DUMMYFUNCTION("""COMPUTED_VALUE"""),600)</f>
        <v>600</v>
      </c>
      <c r="H166" s="47">
        <f t="shared" ca="1" si="100"/>
        <v>9.6</v>
      </c>
      <c r="I166" s="50">
        <f t="shared" ca="1" si="101"/>
        <v>300</v>
      </c>
      <c r="J166" s="64">
        <f ca="1">IFERROR(__xludf.DUMMYFUNCTION("""COMPUTED_VALUE"""),90.9259259259259)</f>
        <v>90.925925925925895</v>
      </c>
      <c r="K166" s="27" t="b">
        <v>0</v>
      </c>
      <c r="L166" s="28">
        <f t="shared" ca="1" si="3"/>
        <v>272.77777777777771</v>
      </c>
      <c r="M166" s="59"/>
      <c r="N166" s="59"/>
      <c r="O166" s="59" t="str">
        <f ca="1">IFERROR(__xludf.DUMMYFUNCTION("""COMPUTED_VALUE"""),"x")</f>
        <v>x</v>
      </c>
      <c r="P166" s="68" t="str">
        <f ca="1">IFERROR(__xludf.DUMMYFUNCTION("""COMPUTED_VALUE"""),"x")</f>
        <v>x</v>
      </c>
      <c r="Q166" s="59"/>
      <c r="R166" s="59"/>
      <c r="S166" s="59"/>
      <c r="T166" s="59" t="str">
        <f ca="1">IFERROR(__xludf.DUMMYFUNCTION("""COMPUTED_VALUE"""),"x")</f>
        <v>x</v>
      </c>
      <c r="U166" s="59"/>
      <c r="V166" s="59"/>
      <c r="W166" s="23" t="str">
        <f ca="1">IFERROR(__xludf.DUMMYFUNCTION("""COMPUTED_VALUE"""),"x")</f>
        <v>x</v>
      </c>
      <c r="X166" s="30"/>
      <c r="Y166" s="30" t="str">
        <f ca="1">IFERROR(__xludf.DUMMYFUNCTION("""COMPUTED_VALUE"""),"x")</f>
        <v>x</v>
      </c>
      <c r="Z166" s="23" t="s">
        <v>91</v>
      </c>
      <c r="AA166" s="23" t="s">
        <v>91</v>
      </c>
      <c r="AB166" s="30">
        <f t="shared" ca="1" si="544"/>
        <v>5</v>
      </c>
      <c r="AC166" s="81" t="e">
        <f t="shared" ref="AC166:AQ166" si="566">IF(M166="x",M$999*1,"")*BY166</f>
        <v>#VALUE!</v>
      </c>
      <c r="AD166" s="81" t="e">
        <f t="shared" si="566"/>
        <v>#VALUE!</v>
      </c>
      <c r="AE166" s="81">
        <f t="shared" ca="1" si="566"/>
        <v>1</v>
      </c>
      <c r="AF166" s="81">
        <f t="shared" ca="1" si="566"/>
        <v>1</v>
      </c>
      <c r="AG166" s="81" t="e">
        <f t="shared" si="566"/>
        <v>#VALUE!</v>
      </c>
      <c r="AH166" s="81" t="e">
        <f t="shared" si="566"/>
        <v>#VALUE!</v>
      </c>
      <c r="AI166" s="81" t="e">
        <f t="shared" si="566"/>
        <v>#VALUE!</v>
      </c>
      <c r="AJ166" s="81">
        <f t="shared" ca="1" si="566"/>
        <v>1</v>
      </c>
      <c r="AK166" s="81" t="e">
        <f t="shared" si="566"/>
        <v>#VALUE!</v>
      </c>
      <c r="AL166" s="81" t="e">
        <f t="shared" si="566"/>
        <v>#VALUE!</v>
      </c>
      <c r="AM166" s="81">
        <f t="shared" ca="1" si="566"/>
        <v>1.1000000000000001</v>
      </c>
      <c r="AN166" s="81" t="e">
        <f t="shared" si="566"/>
        <v>#VALUE!</v>
      </c>
      <c r="AO166" s="81">
        <f t="shared" ca="1" si="566"/>
        <v>1.2</v>
      </c>
      <c r="AP166" s="81">
        <f t="shared" si="566"/>
        <v>0</v>
      </c>
      <c r="AQ166" s="81">
        <f t="shared" si="566"/>
        <v>1</v>
      </c>
      <c r="AR166" s="82" t="e">
        <f t="shared" si="452"/>
        <v>#VALUE!</v>
      </c>
      <c r="AS166" s="65" t="str">
        <f t="shared" ca="1" si="7"/>
        <v/>
      </c>
      <c r="AT166" s="35">
        <f ca="1">IFERROR(__xludf.DUMMYFUNCTION("""COMPUTED_VALUE"""),10)</f>
        <v>10</v>
      </c>
      <c r="AU166" s="35">
        <f ca="1">IFERROR(__xludf.DUMMYFUNCTION("""COMPUTED_VALUE"""),10)</f>
        <v>10</v>
      </c>
      <c r="AV166" s="35">
        <f ca="1">IFERROR(__xludf.DUMMYFUNCTION("""COMPUTED_VALUE"""),9.4)</f>
        <v>9.4</v>
      </c>
      <c r="AW166" s="35">
        <f ca="1">IFERROR(__xludf.DUMMYFUNCTION("""COMPUTED_VALUE"""),9.2)</f>
        <v>9.1999999999999993</v>
      </c>
      <c r="AX166" s="35">
        <f ca="1">IFERROR(__xludf.DUMMYFUNCTION("""COMPUTED_VALUE"""),10)</f>
        <v>10</v>
      </c>
      <c r="AY166" s="35">
        <f ca="1">IFERROR(__xludf.DUMMYFUNCTION("""COMPUTED_VALUE"""),10)</f>
        <v>10</v>
      </c>
      <c r="AZ166" s="35">
        <f ca="1">IFERROR(__xludf.DUMMYFUNCTION("""COMPUTED_VALUE"""),10)</f>
        <v>10</v>
      </c>
      <c r="BA166" s="35">
        <f ca="1">IFERROR(__xludf.DUMMYFUNCTION("""COMPUTED_VALUE"""),10)</f>
        <v>10</v>
      </c>
      <c r="BB166" s="35" t="str">
        <f ca="1">IFERROR(__xludf.DUMMYFUNCTION("""COMPUTED_VALUE"""),"")</f>
        <v/>
      </c>
      <c r="BC166" s="35" t="str">
        <f ca="1">IFERROR(__xludf.DUMMYFUNCTION("""COMPUTED_VALUE"""),"")</f>
        <v/>
      </c>
      <c r="BD166" s="35">
        <f ca="1">IFERROR(__xludf.DUMMYFUNCTION("""COMPUTED_VALUE"""),9)</f>
        <v>9</v>
      </c>
      <c r="BE166" s="35">
        <f ca="1">IFERROR(__xludf.DUMMYFUNCTION("""COMPUTED_VALUE"""),10)</f>
        <v>10</v>
      </c>
      <c r="BF166" s="43">
        <f ca="1">IFERROR(__xludf.DUMMYFUNCTION("""COMPUTED_VALUE"""),10)</f>
        <v>10</v>
      </c>
      <c r="BG166" s="35">
        <f ca="1">IFERROR(__xludf.DUMMYFUNCTION("""COMPUTED_VALUE"""),9.8)</f>
        <v>9.8000000000000007</v>
      </c>
      <c r="BH166" s="35">
        <f ca="1">IFERROR(__xludf.DUMMYFUNCTION("""COMPUTED_VALUE"""),10)</f>
        <v>10</v>
      </c>
      <c r="BI166" s="53" t="e">
        <f t="shared" si="143"/>
        <v>#VALUE!</v>
      </c>
      <c r="BJ166" s="50" t="e">
        <f t="shared" ref="BJ166:BW166" si="567">IF(AD166=0,"",AD166*$AS166*(AU166/10))</f>
        <v>#VALUE!</v>
      </c>
      <c r="BK166" s="50" t="e">
        <f t="shared" ca="1" si="567"/>
        <v>#VALUE!</v>
      </c>
      <c r="BL166" s="50" t="e">
        <f t="shared" ca="1" si="567"/>
        <v>#VALUE!</v>
      </c>
      <c r="BM166" s="50" t="e">
        <f t="shared" si="567"/>
        <v>#VALUE!</v>
      </c>
      <c r="BN166" s="50" t="e">
        <f t="shared" si="567"/>
        <v>#VALUE!</v>
      </c>
      <c r="BO166" s="50" t="e">
        <f t="shared" si="567"/>
        <v>#VALUE!</v>
      </c>
      <c r="BP166" s="50" t="e">
        <f t="shared" ca="1" si="567"/>
        <v>#VALUE!</v>
      </c>
      <c r="BQ166" s="37" t="e">
        <f t="shared" si="567"/>
        <v>#VALUE!</v>
      </c>
      <c r="BR166" s="37" t="e">
        <f t="shared" si="567"/>
        <v>#VALUE!</v>
      </c>
      <c r="BS166" s="37" t="e">
        <f t="shared" ca="1" si="567"/>
        <v>#VALUE!</v>
      </c>
      <c r="BT166" s="37" t="e">
        <f t="shared" si="567"/>
        <v>#VALUE!</v>
      </c>
      <c r="BU166" s="37" t="e">
        <f t="shared" ca="1" si="567"/>
        <v>#VALUE!</v>
      </c>
      <c r="BV166" s="37" t="str">
        <f t="shared" si="567"/>
        <v/>
      </c>
      <c r="BW166" s="37" t="e">
        <f t="shared" ca="1" si="567"/>
        <v>#VALUE!</v>
      </c>
      <c r="BX166" s="38" t="e">
        <f t="shared" si="9"/>
        <v>#VALUE!</v>
      </c>
      <c r="BY166" s="40" t="str">
        <f t="shared" si="535"/>
        <v/>
      </c>
      <c r="BZ166" s="40" t="str">
        <f t="shared" ref="BZ166:CM166" si="568">IF(N166="x","1","")</f>
        <v/>
      </c>
      <c r="CA166" s="40" t="str">
        <f t="shared" ca="1" si="568"/>
        <v>1</v>
      </c>
      <c r="CB166" s="40" t="str">
        <f t="shared" ca="1" si="568"/>
        <v>1</v>
      </c>
      <c r="CC166" s="40" t="str">
        <f t="shared" si="568"/>
        <v/>
      </c>
      <c r="CD166" s="40" t="str">
        <f t="shared" si="568"/>
        <v/>
      </c>
      <c r="CE166" s="40" t="str">
        <f t="shared" si="568"/>
        <v/>
      </c>
      <c r="CF166" s="40" t="str">
        <f t="shared" ca="1" si="568"/>
        <v>1</v>
      </c>
      <c r="CG166" s="40" t="str">
        <f t="shared" si="568"/>
        <v/>
      </c>
      <c r="CH166" s="40" t="str">
        <f t="shared" si="568"/>
        <v/>
      </c>
      <c r="CI166" s="40" t="str">
        <f t="shared" ca="1" si="568"/>
        <v>1</v>
      </c>
      <c r="CJ166" s="40" t="str">
        <f t="shared" si="568"/>
        <v/>
      </c>
      <c r="CK166" s="40" t="str">
        <f t="shared" ca="1" si="568"/>
        <v>1</v>
      </c>
      <c r="CL166" s="40" t="str">
        <f t="shared" si="568"/>
        <v>1</v>
      </c>
      <c r="CM166" s="40" t="str">
        <f t="shared" si="568"/>
        <v>1</v>
      </c>
    </row>
    <row r="167" spans="1:91" ht="17.25" customHeight="1" x14ac:dyDescent="0.2">
      <c r="A167" s="66" t="str">
        <f ca="1">IFERROR(__xludf.DUMMYFUNCTION("""COMPUTED_VALUE"""),"P992")</f>
        <v>P992</v>
      </c>
      <c r="B167" s="23" t="str">
        <f ca="1">IFERROR(__xludf.DUMMYFUNCTION("""COMPUTED_VALUE"""),"Sebastiana da Silva Stock")</f>
        <v>Sebastiana da Silva Stock</v>
      </c>
      <c r="C167" s="23" t="s">
        <v>97</v>
      </c>
      <c r="D167" s="24">
        <f ca="1">IFERROR(__xludf.DUMMYFUNCTION("""COMPUTED_VALUE"""),46052)</f>
        <v>46052</v>
      </c>
      <c r="E167" s="23"/>
      <c r="F167" s="23">
        <f ca="1">IFERROR(__xludf.DUMMYFUNCTION("""COMPUTED_VALUE"""),8)</f>
        <v>8</v>
      </c>
      <c r="G167" s="23">
        <f ca="1">IFERROR(__xludf.DUMMYFUNCTION("""COMPUTED_VALUE"""),600)</f>
        <v>600</v>
      </c>
      <c r="H167" s="23">
        <f t="shared" ca="1" si="100"/>
        <v>4.8</v>
      </c>
      <c r="I167" s="25">
        <f t="shared" ca="1" si="101"/>
        <v>200</v>
      </c>
      <c r="J167" s="64">
        <f ca="1">IFERROR(__xludf.DUMMYFUNCTION("""COMPUTED_VALUE"""),0)</f>
        <v>0</v>
      </c>
      <c r="K167" s="89" t="b">
        <v>1</v>
      </c>
      <c r="L167" s="90">
        <f t="shared" si="3"/>
        <v>0</v>
      </c>
      <c r="M167" s="59"/>
      <c r="N167" s="59" t="str">
        <f ca="1">IFERROR(__xludf.DUMMYFUNCTION("""COMPUTED_VALUE"""),"x")</f>
        <v>x</v>
      </c>
      <c r="O167" s="59"/>
      <c r="P167" s="59" t="str">
        <f ca="1">IFERROR(__xludf.DUMMYFUNCTION("""COMPUTED_VALUE"""),"x")</f>
        <v>x</v>
      </c>
      <c r="Q167" s="59" t="str">
        <f ca="1">IFERROR(__xludf.DUMMYFUNCTION("""COMPUTED_VALUE"""),"x")</f>
        <v>x</v>
      </c>
      <c r="R167" s="59"/>
      <c r="S167" s="59" t="str">
        <f ca="1">IFERROR(__xludf.DUMMYFUNCTION("""COMPUTED_VALUE"""),"x")</f>
        <v>x</v>
      </c>
      <c r="T167" s="59"/>
      <c r="U167" s="59"/>
      <c r="V167" s="59"/>
      <c r="W167" s="23"/>
      <c r="X167" s="91" t="str">
        <f ca="1">IFERROR(__xludf.DUMMYFUNCTION("""COMPUTED_VALUE"""),"x")</f>
        <v>x</v>
      </c>
      <c r="Y167" s="91"/>
      <c r="Z167" s="91" t="s">
        <v>91</v>
      </c>
      <c r="AA167" s="91" t="s">
        <v>91</v>
      </c>
      <c r="AB167" s="30">
        <f t="shared" ca="1" si="544"/>
        <v>5</v>
      </c>
      <c r="AC167" s="81" t="e">
        <f t="shared" ref="AC167:AQ167" si="569">IF(M167="x",M$999*1,"")*BY167</f>
        <v>#VALUE!</v>
      </c>
      <c r="AD167" s="81">
        <f t="shared" ca="1" si="569"/>
        <v>1.1000000000000001</v>
      </c>
      <c r="AE167" s="81" t="e">
        <f t="shared" si="569"/>
        <v>#VALUE!</v>
      </c>
      <c r="AF167" s="81">
        <f t="shared" ca="1" si="569"/>
        <v>1</v>
      </c>
      <c r="AG167" s="81">
        <f t="shared" ca="1" si="569"/>
        <v>1</v>
      </c>
      <c r="AH167" s="81" t="e">
        <f t="shared" si="569"/>
        <v>#VALUE!</v>
      </c>
      <c r="AI167" s="81">
        <f t="shared" ca="1" si="569"/>
        <v>1.2</v>
      </c>
      <c r="AJ167" s="81" t="e">
        <f t="shared" si="569"/>
        <v>#VALUE!</v>
      </c>
      <c r="AK167" s="81" t="e">
        <f t="shared" si="569"/>
        <v>#VALUE!</v>
      </c>
      <c r="AL167" s="81" t="e">
        <f t="shared" si="569"/>
        <v>#VALUE!</v>
      </c>
      <c r="AM167" s="81" t="e">
        <f t="shared" si="569"/>
        <v>#VALUE!</v>
      </c>
      <c r="AN167" s="81">
        <f t="shared" ca="1" si="569"/>
        <v>1.1000000000000001</v>
      </c>
      <c r="AO167" s="81" t="e">
        <f t="shared" si="569"/>
        <v>#VALUE!</v>
      </c>
      <c r="AP167" s="81">
        <f t="shared" si="569"/>
        <v>0</v>
      </c>
      <c r="AQ167" s="81">
        <f t="shared" si="569"/>
        <v>1</v>
      </c>
      <c r="AR167" s="82" t="e">
        <f t="shared" si="452"/>
        <v>#VALUE!</v>
      </c>
      <c r="AS167" s="65" t="str">
        <f t="shared" si="7"/>
        <v/>
      </c>
      <c r="AT167" s="35">
        <f ca="1">IFERROR(__xludf.DUMMYFUNCTION("""COMPUTED_VALUE"""),10)</f>
        <v>10</v>
      </c>
      <c r="AU167" s="35">
        <f ca="1">IFERROR(__xludf.DUMMYFUNCTION("""COMPUTED_VALUE"""),10)</f>
        <v>10</v>
      </c>
      <c r="AV167" s="35" t="str">
        <f ca="1">IFERROR(__xludf.DUMMYFUNCTION("""COMPUTED_VALUE"""),"")</f>
        <v/>
      </c>
      <c r="AW167" s="35">
        <f ca="1">IFERROR(__xludf.DUMMYFUNCTION("""COMPUTED_VALUE"""),10)</f>
        <v>10</v>
      </c>
      <c r="AX167" s="35">
        <f ca="1">IFERROR(__xludf.DUMMYFUNCTION("""COMPUTED_VALUE"""),10)</f>
        <v>10</v>
      </c>
      <c r="AY167" s="35" t="str">
        <f ca="1">IFERROR(__xludf.DUMMYFUNCTION("""COMPUTED_VALUE"""),"")</f>
        <v/>
      </c>
      <c r="AZ167" s="35">
        <f ca="1">IFERROR(__xludf.DUMMYFUNCTION("""COMPUTED_VALUE"""),9.6)</f>
        <v>9.6</v>
      </c>
      <c r="BA167" s="35">
        <f ca="1">IFERROR(__xludf.DUMMYFUNCTION("""COMPUTED_VALUE"""),10)</f>
        <v>10</v>
      </c>
      <c r="BB167" s="35">
        <f ca="1">IFERROR(__xludf.DUMMYFUNCTION("""COMPUTED_VALUE"""),10)</f>
        <v>10</v>
      </c>
      <c r="BC167" s="35">
        <f ca="1">IFERROR(__xludf.DUMMYFUNCTION("""COMPUTED_VALUE"""),10)</f>
        <v>10</v>
      </c>
      <c r="BD167" s="35" t="str">
        <f ca="1">IFERROR(__xludf.DUMMYFUNCTION("""COMPUTED_VALUE"""),"")</f>
        <v/>
      </c>
      <c r="BE167" s="35">
        <f ca="1">IFERROR(__xludf.DUMMYFUNCTION("""COMPUTED_VALUE"""),10)</f>
        <v>10</v>
      </c>
      <c r="BF167" s="43" t="str">
        <f ca="1">IFERROR(__xludf.DUMMYFUNCTION("""COMPUTED_VALUE"""),"")</f>
        <v/>
      </c>
      <c r="BG167" s="35">
        <f ca="1">IFERROR(__xludf.DUMMYFUNCTION("""COMPUTED_VALUE"""),10)</f>
        <v>10</v>
      </c>
      <c r="BH167" s="35">
        <f ca="1">IFERROR(__xludf.DUMMYFUNCTION("""COMPUTED_VALUE"""),10)</f>
        <v>10</v>
      </c>
      <c r="BI167" s="25" t="e">
        <f t="shared" si="143"/>
        <v>#VALUE!</v>
      </c>
      <c r="BJ167" s="25" t="e">
        <f t="shared" ref="BJ167:BW167" ca="1" si="570">IF(AD167=0,"",AD167*$AS167*(AU167/10))</f>
        <v>#VALUE!</v>
      </c>
      <c r="BK167" s="25" t="e">
        <f t="shared" si="570"/>
        <v>#VALUE!</v>
      </c>
      <c r="BL167" s="25" t="e">
        <f t="shared" ca="1" si="570"/>
        <v>#VALUE!</v>
      </c>
      <c r="BM167" s="25" t="e">
        <f t="shared" ca="1" si="570"/>
        <v>#VALUE!</v>
      </c>
      <c r="BN167" s="25" t="e">
        <f t="shared" si="570"/>
        <v>#VALUE!</v>
      </c>
      <c r="BO167" s="25" t="e">
        <f t="shared" ca="1" si="570"/>
        <v>#VALUE!</v>
      </c>
      <c r="BP167" s="25" t="e">
        <f t="shared" si="570"/>
        <v>#VALUE!</v>
      </c>
      <c r="BQ167" s="37" t="e">
        <f t="shared" si="570"/>
        <v>#VALUE!</v>
      </c>
      <c r="BR167" s="37" t="e">
        <f t="shared" si="570"/>
        <v>#VALUE!</v>
      </c>
      <c r="BS167" s="37" t="e">
        <f t="shared" si="570"/>
        <v>#VALUE!</v>
      </c>
      <c r="BT167" s="37" t="e">
        <f t="shared" ca="1" si="570"/>
        <v>#VALUE!</v>
      </c>
      <c r="BU167" s="37" t="e">
        <f t="shared" si="570"/>
        <v>#VALUE!</v>
      </c>
      <c r="BV167" s="37" t="str">
        <f t="shared" si="570"/>
        <v/>
      </c>
      <c r="BW167" s="37" t="e">
        <f t="shared" ca="1" si="570"/>
        <v>#VALUE!</v>
      </c>
      <c r="BX167" s="38" t="e">
        <f t="shared" si="9"/>
        <v>#VALUE!</v>
      </c>
      <c r="BY167" s="40" t="str">
        <f t="shared" si="535"/>
        <v/>
      </c>
      <c r="BZ167" s="40" t="str">
        <f t="shared" ref="BZ167:CM167" ca="1" si="571">IF(N167="x","1","")</f>
        <v>1</v>
      </c>
      <c r="CA167" s="40" t="str">
        <f t="shared" si="571"/>
        <v/>
      </c>
      <c r="CB167" s="40" t="str">
        <f t="shared" ca="1" si="571"/>
        <v>1</v>
      </c>
      <c r="CC167" s="40" t="str">
        <f t="shared" ca="1" si="571"/>
        <v>1</v>
      </c>
      <c r="CD167" s="40" t="str">
        <f t="shared" si="571"/>
        <v/>
      </c>
      <c r="CE167" s="40" t="str">
        <f t="shared" ca="1" si="571"/>
        <v>1</v>
      </c>
      <c r="CF167" s="40" t="str">
        <f t="shared" si="571"/>
        <v/>
      </c>
      <c r="CG167" s="40" t="str">
        <f t="shared" si="571"/>
        <v/>
      </c>
      <c r="CH167" s="40" t="str">
        <f t="shared" si="571"/>
        <v/>
      </c>
      <c r="CI167" s="40" t="str">
        <f t="shared" si="571"/>
        <v/>
      </c>
      <c r="CJ167" s="40" t="str">
        <f t="shared" ca="1" si="571"/>
        <v>1</v>
      </c>
      <c r="CK167" s="40" t="str">
        <f t="shared" si="571"/>
        <v/>
      </c>
      <c r="CL167" s="40" t="str">
        <f t="shared" si="571"/>
        <v>1</v>
      </c>
      <c r="CM167" s="40" t="str">
        <f t="shared" si="571"/>
        <v>1</v>
      </c>
    </row>
    <row r="168" spans="1:91" ht="17.25" customHeight="1" x14ac:dyDescent="0.2">
      <c r="A168" s="66" t="str">
        <f ca="1">IFERROR(__xludf.DUMMYFUNCTION("""COMPUTED_VALUE"""),"P945")</f>
        <v>P945</v>
      </c>
      <c r="B168" s="23" t="str">
        <f ca="1">IFERROR(__xludf.DUMMYFUNCTION("""COMPUTED_VALUE"""),"Agenor Estevam")</f>
        <v>Agenor Estevam</v>
      </c>
      <c r="C168" s="23" t="s">
        <v>97</v>
      </c>
      <c r="D168" s="24">
        <f ca="1">IFERROR(__xludf.DUMMYFUNCTION("""COMPUTED_VALUE"""),46053)</f>
        <v>46053</v>
      </c>
      <c r="E168" s="23"/>
      <c r="F168" s="23">
        <f ca="1">IFERROR(__xludf.DUMMYFUNCTION("""COMPUTED_VALUE"""),12)</f>
        <v>12</v>
      </c>
      <c r="G168" s="23">
        <f ca="1">IFERROR(__xludf.DUMMYFUNCTION("""COMPUTED_VALUE"""),540)</f>
        <v>540</v>
      </c>
      <c r="H168" s="23">
        <f t="shared" ca="1" si="100"/>
        <v>6.48</v>
      </c>
      <c r="I168" s="25">
        <f t="shared" ca="1" si="101"/>
        <v>300</v>
      </c>
      <c r="J168" s="64">
        <f ca="1">IFERROR(__xludf.DUMMYFUNCTION("""COMPUTED_VALUE"""),86.2962962962963)</f>
        <v>86.296296296296305</v>
      </c>
      <c r="K168" s="89" t="b">
        <v>1</v>
      </c>
      <c r="L168" s="90">
        <f t="shared" si="3"/>
        <v>0</v>
      </c>
      <c r="M168" s="59"/>
      <c r="N168" s="59"/>
      <c r="O168" s="59" t="str">
        <f ca="1">IFERROR(__xludf.DUMMYFUNCTION("""COMPUTED_VALUE"""),"x")</f>
        <v>x</v>
      </c>
      <c r="P168" s="59" t="str">
        <f ca="1">IFERROR(__xludf.DUMMYFUNCTION("""COMPUTED_VALUE"""),"x")</f>
        <v>x</v>
      </c>
      <c r="Q168" s="59"/>
      <c r="R168" s="59"/>
      <c r="S168" s="59"/>
      <c r="T168" s="59" t="str">
        <f ca="1">IFERROR(__xludf.DUMMYFUNCTION("""COMPUTED_VALUE"""),"x")</f>
        <v>x</v>
      </c>
      <c r="U168" s="59"/>
      <c r="V168" s="59"/>
      <c r="W168" s="23" t="str">
        <f ca="1">IFERROR(__xludf.DUMMYFUNCTION("""COMPUTED_VALUE"""),"x")</f>
        <v>x</v>
      </c>
      <c r="X168" s="91"/>
      <c r="Y168" s="91" t="str">
        <f ca="1">IFERROR(__xludf.DUMMYFUNCTION("""COMPUTED_VALUE"""),"x")</f>
        <v>x</v>
      </c>
      <c r="Z168" s="91" t="s">
        <v>91</v>
      </c>
      <c r="AA168" s="91" t="s">
        <v>91</v>
      </c>
      <c r="AB168" s="30">
        <f t="shared" ca="1" si="544"/>
        <v>5</v>
      </c>
      <c r="AC168" s="81" t="e">
        <f t="shared" ref="AC168:AQ168" si="572">IF(M168="x",M$999*1,"")*BY168</f>
        <v>#VALUE!</v>
      </c>
      <c r="AD168" s="81" t="e">
        <f t="shared" si="572"/>
        <v>#VALUE!</v>
      </c>
      <c r="AE168" s="81">
        <f t="shared" ca="1" si="572"/>
        <v>1</v>
      </c>
      <c r="AF168" s="81">
        <f t="shared" ca="1" si="572"/>
        <v>1</v>
      </c>
      <c r="AG168" s="81" t="e">
        <f t="shared" si="572"/>
        <v>#VALUE!</v>
      </c>
      <c r="AH168" s="81" t="e">
        <f t="shared" si="572"/>
        <v>#VALUE!</v>
      </c>
      <c r="AI168" s="81" t="e">
        <f t="shared" si="572"/>
        <v>#VALUE!</v>
      </c>
      <c r="AJ168" s="81">
        <f t="shared" ca="1" si="572"/>
        <v>1</v>
      </c>
      <c r="AK168" s="81" t="e">
        <f t="shared" si="572"/>
        <v>#VALUE!</v>
      </c>
      <c r="AL168" s="81" t="e">
        <f t="shared" si="572"/>
        <v>#VALUE!</v>
      </c>
      <c r="AM168" s="81">
        <f t="shared" ca="1" si="572"/>
        <v>1.1000000000000001</v>
      </c>
      <c r="AN168" s="81" t="e">
        <f t="shared" si="572"/>
        <v>#VALUE!</v>
      </c>
      <c r="AO168" s="81">
        <f t="shared" ca="1" si="572"/>
        <v>1.2</v>
      </c>
      <c r="AP168" s="81">
        <f t="shared" si="572"/>
        <v>0</v>
      </c>
      <c r="AQ168" s="81">
        <f t="shared" si="572"/>
        <v>1</v>
      </c>
      <c r="AR168" s="82" t="e">
        <f t="shared" si="452"/>
        <v>#VALUE!</v>
      </c>
      <c r="AS168" s="65" t="str">
        <f t="shared" si="7"/>
        <v/>
      </c>
      <c r="AT168" s="35" t="str">
        <f ca="1">IFERROR(__xludf.DUMMYFUNCTION("""COMPUTED_VALUE"""),"")</f>
        <v/>
      </c>
      <c r="AU168" s="35" t="str">
        <f ca="1">IFERROR(__xludf.DUMMYFUNCTION("""COMPUTED_VALUE"""),"")</f>
        <v/>
      </c>
      <c r="AV168" s="88"/>
      <c r="AW168" s="35">
        <f ca="1">IFERROR(__xludf.DUMMYFUNCTION("""COMPUTED_VALUE"""),10)</f>
        <v>10</v>
      </c>
      <c r="AX168" s="35">
        <f ca="1">IFERROR(__xludf.DUMMYFUNCTION("""COMPUTED_VALUE"""),10)</f>
        <v>10</v>
      </c>
      <c r="AY168" s="35" t="str">
        <f ca="1">IFERROR(__xludf.DUMMYFUNCTION("""COMPUTED_VALUE"""),"")</f>
        <v/>
      </c>
      <c r="AZ168" s="35" t="str">
        <f ca="1">IFERROR(__xludf.DUMMYFUNCTION("""COMPUTED_VALUE"""),"")</f>
        <v/>
      </c>
      <c r="BA168" s="35">
        <f ca="1">IFERROR(__xludf.DUMMYFUNCTION("""COMPUTED_VALUE"""),10)</f>
        <v>10</v>
      </c>
      <c r="BB168" s="35" t="str">
        <f ca="1">IFERROR(__xludf.DUMMYFUNCTION("""COMPUTED_VALUE"""),"")</f>
        <v/>
      </c>
      <c r="BC168" s="88" t="str">
        <f ca="1">IFERROR(__xludf.DUMMYFUNCTION("""COMPUTED_VALUE"""),"")</f>
        <v/>
      </c>
      <c r="BD168" s="43">
        <f ca="1">IFERROR(__xludf.DUMMYFUNCTION("""COMPUTED_VALUE"""),8)</f>
        <v>8</v>
      </c>
      <c r="BE168" s="43" t="str">
        <f ca="1">IFERROR(__xludf.DUMMYFUNCTION("""COMPUTED_VALUE"""),"")</f>
        <v/>
      </c>
      <c r="BF168" s="43" t="str">
        <f ca="1">IFERROR(__xludf.DUMMYFUNCTION("""COMPUTED_VALUE"""),"")</f>
        <v/>
      </c>
      <c r="BG168" s="35">
        <f ca="1">IFERROR(__xludf.DUMMYFUNCTION("""COMPUTED_VALUE"""),10)</f>
        <v>10</v>
      </c>
      <c r="BH168" s="35">
        <f ca="1">IFERROR(__xludf.DUMMYFUNCTION("""COMPUTED_VALUE"""),10)</f>
        <v>10</v>
      </c>
      <c r="BI168" s="25" t="e">
        <f t="shared" si="143"/>
        <v>#VALUE!</v>
      </c>
      <c r="BJ168" s="25" t="e">
        <f t="shared" ref="BJ168:BW168" si="573">IF(AD168=0,"",AD168*$AS168*(AU168/10))</f>
        <v>#VALUE!</v>
      </c>
      <c r="BK168" s="25" t="e">
        <f t="shared" ca="1" si="573"/>
        <v>#VALUE!</v>
      </c>
      <c r="BL168" s="25" t="e">
        <f t="shared" ca="1" si="573"/>
        <v>#VALUE!</v>
      </c>
      <c r="BM168" s="25" t="e">
        <f t="shared" si="573"/>
        <v>#VALUE!</v>
      </c>
      <c r="BN168" s="25" t="e">
        <f t="shared" si="573"/>
        <v>#VALUE!</v>
      </c>
      <c r="BO168" s="25" t="e">
        <f t="shared" si="573"/>
        <v>#VALUE!</v>
      </c>
      <c r="BP168" s="25" t="e">
        <f t="shared" ca="1" si="573"/>
        <v>#VALUE!</v>
      </c>
      <c r="BQ168" s="37" t="e">
        <f t="shared" si="573"/>
        <v>#VALUE!</v>
      </c>
      <c r="BR168" s="37" t="e">
        <f t="shared" si="573"/>
        <v>#VALUE!</v>
      </c>
      <c r="BS168" s="37" t="e">
        <f t="shared" ca="1" si="573"/>
        <v>#VALUE!</v>
      </c>
      <c r="BT168" s="37" t="e">
        <f t="shared" si="573"/>
        <v>#VALUE!</v>
      </c>
      <c r="BU168" s="37" t="e">
        <f t="shared" ca="1" si="573"/>
        <v>#VALUE!</v>
      </c>
      <c r="BV168" s="37" t="str">
        <f t="shared" si="573"/>
        <v/>
      </c>
      <c r="BW168" s="37" t="e">
        <f t="shared" ca="1" si="573"/>
        <v>#VALUE!</v>
      </c>
      <c r="BX168" s="38" t="e">
        <f t="shared" si="9"/>
        <v>#VALUE!</v>
      </c>
      <c r="BY168" s="40" t="str">
        <f t="shared" si="535"/>
        <v/>
      </c>
      <c r="BZ168" s="40" t="str">
        <f t="shared" ref="BZ168:CM168" si="574">IF(N168="x","1","")</f>
        <v/>
      </c>
      <c r="CA168" s="40" t="str">
        <f t="shared" ca="1" si="574"/>
        <v>1</v>
      </c>
      <c r="CB168" s="40" t="str">
        <f t="shared" ca="1" si="574"/>
        <v>1</v>
      </c>
      <c r="CC168" s="40" t="str">
        <f t="shared" si="574"/>
        <v/>
      </c>
      <c r="CD168" s="40" t="str">
        <f t="shared" si="574"/>
        <v/>
      </c>
      <c r="CE168" s="40" t="str">
        <f t="shared" si="574"/>
        <v/>
      </c>
      <c r="CF168" s="40" t="str">
        <f t="shared" ca="1" si="574"/>
        <v>1</v>
      </c>
      <c r="CG168" s="40" t="str">
        <f t="shared" si="574"/>
        <v/>
      </c>
      <c r="CH168" s="40" t="str">
        <f t="shared" si="574"/>
        <v/>
      </c>
      <c r="CI168" s="40" t="str">
        <f t="shared" ca="1" si="574"/>
        <v>1</v>
      </c>
      <c r="CJ168" s="40" t="str">
        <f t="shared" si="574"/>
        <v/>
      </c>
      <c r="CK168" s="40" t="str">
        <f t="shared" ca="1" si="574"/>
        <v>1</v>
      </c>
      <c r="CL168" s="40" t="str">
        <f t="shared" si="574"/>
        <v>1</v>
      </c>
      <c r="CM168" s="40" t="str">
        <f t="shared" si="574"/>
        <v>1</v>
      </c>
    </row>
    <row r="169" spans="1:91" ht="17.25" customHeight="1" x14ac:dyDescent="0.2">
      <c r="A169" s="66" t="str">
        <f ca="1">IFERROR(__xludf.DUMMYFUNCTION("""COMPUTED_VALUE"""),"P916")</f>
        <v>P916</v>
      </c>
      <c r="B169" s="23" t="str">
        <f ca="1">IFERROR(__xludf.DUMMYFUNCTION("""COMPUTED_VALUE"""),"Lucimar Freitas III (Muriaé)")</f>
        <v>Lucimar Freitas III (Muriaé)</v>
      </c>
      <c r="C169" s="23" t="s">
        <v>91</v>
      </c>
      <c r="D169" s="24">
        <f ca="1">IFERROR(__xludf.DUMMYFUNCTION("""COMPUTED_VALUE"""),46051)</f>
        <v>46051</v>
      </c>
      <c r="E169" s="23"/>
      <c r="F169" s="23">
        <f ca="1">IFERROR(__xludf.DUMMYFUNCTION("""COMPUTED_VALUE"""),56)</f>
        <v>56</v>
      </c>
      <c r="G169" s="23">
        <f ca="1">IFERROR(__xludf.DUMMYFUNCTION("""COMPUTED_VALUE"""),700)</f>
        <v>700</v>
      </c>
      <c r="H169" s="23">
        <f t="shared" ca="1" si="100"/>
        <v>39.200000000000003</v>
      </c>
      <c r="I169" s="25">
        <f t="shared" ca="1" si="101"/>
        <v>1000</v>
      </c>
      <c r="J169" s="64">
        <f ca="1">IFERROR(__xludf.DUMMYFUNCTION("""COMPUTED_VALUE"""),40.8333333333333)</f>
        <v>40.8333333333333</v>
      </c>
      <c r="K169" s="89" t="b">
        <v>0</v>
      </c>
      <c r="L169" s="90">
        <f t="shared" ca="1" si="3"/>
        <v>408.33333333333297</v>
      </c>
      <c r="M169" s="59" t="str">
        <f ca="1">IFERROR(__xludf.DUMMYFUNCTION("""COMPUTED_VALUE"""),"x")</f>
        <v>x</v>
      </c>
      <c r="N169" s="59" t="str">
        <f ca="1">IFERROR(__xludf.DUMMYFUNCTION("""COMPUTED_VALUE"""),"x")</f>
        <v>x</v>
      </c>
      <c r="O169" s="59" t="str">
        <f ca="1">IFERROR(__xludf.DUMMYFUNCTION("""COMPUTED_VALUE"""),"x")</f>
        <v>x</v>
      </c>
      <c r="P169" s="59" t="str">
        <f ca="1">IFERROR(__xludf.DUMMYFUNCTION("""COMPUTED_VALUE"""),"x")</f>
        <v>x</v>
      </c>
      <c r="Q169" s="59" t="str">
        <f ca="1">IFERROR(__xludf.DUMMYFUNCTION("""COMPUTED_VALUE"""),"x")</f>
        <v>x</v>
      </c>
      <c r="R169" s="59" t="str">
        <f ca="1">IFERROR(__xludf.DUMMYFUNCTION("""COMPUTED_VALUE"""),"x")</f>
        <v>x</v>
      </c>
      <c r="S169" s="59" t="str">
        <f ca="1">IFERROR(__xludf.DUMMYFUNCTION("""COMPUTED_VALUE"""),"x")</f>
        <v>x</v>
      </c>
      <c r="T169" s="59" t="str">
        <f ca="1">IFERROR(__xludf.DUMMYFUNCTION("""COMPUTED_VALUE"""),"x")</f>
        <v>x</v>
      </c>
      <c r="U169" s="59"/>
      <c r="V169" s="59"/>
      <c r="W169" s="23"/>
      <c r="X169" s="91" t="str">
        <f ca="1">IFERROR(__xludf.DUMMYFUNCTION("""COMPUTED_VALUE"""),"x")</f>
        <v>x</v>
      </c>
      <c r="Y169" s="91"/>
      <c r="Z169" s="91" t="s">
        <v>91</v>
      </c>
      <c r="AA169" s="91" t="s">
        <v>91</v>
      </c>
      <c r="AB169" s="30">
        <f t="shared" ca="1" si="544"/>
        <v>9</v>
      </c>
      <c r="AC169" s="81">
        <f t="shared" ref="AC169:AQ169" ca="1" si="575">IF(M169="x",M$999*1,"")*BY169</f>
        <v>1.2</v>
      </c>
      <c r="AD169" s="81">
        <f t="shared" ca="1" si="575"/>
        <v>1.1000000000000001</v>
      </c>
      <c r="AE169" s="81">
        <f t="shared" ca="1" si="575"/>
        <v>0.66</v>
      </c>
      <c r="AF169" s="81">
        <f t="shared" ca="1" si="575"/>
        <v>0.2</v>
      </c>
      <c r="AG169" s="81">
        <f t="shared" ca="1" si="575"/>
        <v>1</v>
      </c>
      <c r="AH169" s="81">
        <f t="shared" ca="1" si="575"/>
        <v>0.36300000000000004</v>
      </c>
      <c r="AI169" s="81">
        <f t="shared" ca="1" si="575"/>
        <v>0.6</v>
      </c>
      <c r="AJ169" s="81">
        <f t="shared" ca="1" si="575"/>
        <v>0.66</v>
      </c>
      <c r="AK169" s="81" t="e">
        <f t="shared" si="575"/>
        <v>#VALUE!</v>
      </c>
      <c r="AL169" s="81" t="e">
        <f t="shared" si="575"/>
        <v>#VALUE!</v>
      </c>
      <c r="AM169" s="81" t="e">
        <f t="shared" si="575"/>
        <v>#VALUE!</v>
      </c>
      <c r="AN169" s="81">
        <f t="shared" ca="1" si="575"/>
        <v>1.1000000000000001</v>
      </c>
      <c r="AO169" s="81" t="e">
        <f t="shared" si="575"/>
        <v>#VALUE!</v>
      </c>
      <c r="AP169" s="81">
        <f t="shared" si="575"/>
        <v>0</v>
      </c>
      <c r="AQ169" s="81">
        <f t="shared" si="575"/>
        <v>1</v>
      </c>
      <c r="AR169" s="82" t="e">
        <f t="shared" ca="1" si="452"/>
        <v>#VALUE!</v>
      </c>
      <c r="AS169" s="65" t="str">
        <f t="shared" ca="1" si="7"/>
        <v/>
      </c>
      <c r="AT169" s="35">
        <f ca="1">IFERROR(__xludf.DUMMYFUNCTION("""COMPUTED_VALUE"""),8.57142857142857)</f>
        <v>8.5714285714285694</v>
      </c>
      <c r="AU169" s="35">
        <f ca="1">IFERROR(__xludf.DUMMYFUNCTION("""COMPUTED_VALUE"""),10)</f>
        <v>10</v>
      </c>
      <c r="AV169" s="88">
        <f ca="1">IFERROR(__xludf.DUMMYFUNCTION("""COMPUTED_VALUE"""),10)</f>
        <v>10</v>
      </c>
      <c r="AW169" s="35">
        <f ca="1">IFERROR(__xludf.DUMMYFUNCTION("""COMPUTED_VALUE"""),9.14285714285714)</f>
        <v>9.1428571428571406</v>
      </c>
      <c r="AX169" s="35">
        <f ca="1">IFERROR(__xludf.DUMMYFUNCTION("""COMPUTED_VALUE"""),10)</f>
        <v>10</v>
      </c>
      <c r="AY169" s="35">
        <f ca="1">IFERROR(__xludf.DUMMYFUNCTION("""COMPUTED_VALUE"""),10)</f>
        <v>10</v>
      </c>
      <c r="AZ169" s="35">
        <f ca="1">IFERROR(__xludf.DUMMYFUNCTION("""COMPUTED_VALUE"""),10)</f>
        <v>10</v>
      </c>
      <c r="BA169" s="35">
        <f ca="1">IFERROR(__xludf.DUMMYFUNCTION("""COMPUTED_VALUE"""),10)</f>
        <v>10</v>
      </c>
      <c r="BB169" s="35" t="str">
        <f ca="1">IFERROR(__xludf.DUMMYFUNCTION("""COMPUTED_VALUE"""),"")</f>
        <v/>
      </c>
      <c r="BC169" s="88" t="str">
        <f ca="1">IFERROR(__xludf.DUMMYFUNCTION("""COMPUTED_VALUE"""),"")</f>
        <v/>
      </c>
      <c r="BD169" s="43" t="str">
        <f ca="1">IFERROR(__xludf.DUMMYFUNCTION("""COMPUTED_VALUE"""),"")</f>
        <v/>
      </c>
      <c r="BE169" s="43">
        <f ca="1">IFERROR(__xludf.DUMMYFUNCTION("""COMPUTED_VALUE"""),10)</f>
        <v>10</v>
      </c>
      <c r="BF169" s="43" t="str">
        <f ca="1">IFERROR(__xludf.DUMMYFUNCTION("""COMPUTED_VALUE"""),"")</f>
        <v/>
      </c>
      <c r="BG169" s="23"/>
      <c r="BH169" s="43">
        <f ca="1">IFERROR(__xludf.DUMMYFUNCTION("""COMPUTED_VALUE"""),9.14285714285714)</f>
        <v>9.1428571428571406</v>
      </c>
      <c r="BI169" s="25" t="e">
        <f t="shared" ca="1" si="143"/>
        <v>#VALUE!</v>
      </c>
      <c r="BJ169" s="25" t="e">
        <f t="shared" ref="BJ169:BW169" ca="1" si="576">IF(AD169=0,"",AD169*$AS169*(AU169/10))</f>
        <v>#VALUE!</v>
      </c>
      <c r="BK169" s="25" t="e">
        <f t="shared" ca="1" si="576"/>
        <v>#VALUE!</v>
      </c>
      <c r="BL169" s="25" t="e">
        <f t="shared" ca="1" si="576"/>
        <v>#VALUE!</v>
      </c>
      <c r="BM169" s="25" t="e">
        <f t="shared" ca="1" si="576"/>
        <v>#VALUE!</v>
      </c>
      <c r="BN169" s="25" t="e">
        <f t="shared" ca="1" si="576"/>
        <v>#VALUE!</v>
      </c>
      <c r="BO169" s="25" t="e">
        <f t="shared" ca="1" si="576"/>
        <v>#VALUE!</v>
      </c>
      <c r="BP169" s="25" t="e">
        <f t="shared" ca="1" si="576"/>
        <v>#VALUE!</v>
      </c>
      <c r="BQ169" s="25" t="e">
        <f t="shared" si="576"/>
        <v>#VALUE!</v>
      </c>
      <c r="BR169" s="25" t="e">
        <f t="shared" si="576"/>
        <v>#VALUE!</v>
      </c>
      <c r="BS169" s="25" t="e">
        <f t="shared" si="576"/>
        <v>#VALUE!</v>
      </c>
      <c r="BT169" s="25" t="e">
        <f t="shared" ca="1" si="576"/>
        <v>#VALUE!</v>
      </c>
      <c r="BU169" s="25" t="e">
        <f t="shared" si="576"/>
        <v>#VALUE!</v>
      </c>
      <c r="BV169" s="25" t="str">
        <f t="shared" si="576"/>
        <v/>
      </c>
      <c r="BW169" s="37" t="e">
        <f t="shared" ca="1" si="576"/>
        <v>#VALUE!</v>
      </c>
      <c r="BX169" s="38" t="e">
        <f t="shared" ref="BX169:BX423" ca="1" si="577">SUM(BI169:BR169)</f>
        <v>#VALUE!</v>
      </c>
      <c r="BY169" s="40" t="str">
        <f t="shared" ca="1" si="535"/>
        <v>1</v>
      </c>
      <c r="BZ169" s="40" t="str">
        <f t="shared" ref="BZ169:BZ423" ca="1" si="578">IF(N169="x","1","")</f>
        <v>1</v>
      </c>
      <c r="CA169" s="40">
        <v>0.66</v>
      </c>
      <c r="CB169" s="40">
        <v>0.2</v>
      </c>
      <c r="CC169" s="40" t="str">
        <f ca="1">IF(Q169="x","1","")</f>
        <v>1</v>
      </c>
      <c r="CD169" s="40">
        <v>0.33</v>
      </c>
      <c r="CE169" s="40">
        <v>0.5</v>
      </c>
      <c r="CF169" s="40">
        <v>0.66</v>
      </c>
      <c r="CG169" s="40" t="str">
        <f t="shared" ref="CG169:CM169" si="579">IF(U169="x","1","")</f>
        <v/>
      </c>
      <c r="CH169" s="40" t="str">
        <f t="shared" si="579"/>
        <v/>
      </c>
      <c r="CI169" s="40" t="str">
        <f t="shared" si="579"/>
        <v/>
      </c>
      <c r="CJ169" s="40" t="str">
        <f t="shared" ca="1" si="579"/>
        <v>1</v>
      </c>
      <c r="CK169" s="40" t="str">
        <f t="shared" si="579"/>
        <v/>
      </c>
      <c r="CL169" s="40" t="str">
        <f t="shared" si="579"/>
        <v>1</v>
      </c>
      <c r="CM169" s="40" t="str">
        <f t="shared" si="579"/>
        <v>1</v>
      </c>
    </row>
    <row r="170" spans="1:91" ht="17.25" customHeight="1" x14ac:dyDescent="0.2">
      <c r="A170" s="92" t="str">
        <f ca="1">IFERROR(__xludf.DUMMYFUNCTION("""COMPUTED_VALUE"""),"P988")</f>
        <v>P988</v>
      </c>
      <c r="B170" s="93" t="str">
        <f ca="1">IFERROR(__xludf.DUMMYFUNCTION("""COMPUTED_VALUE"""),"Vitória Alves Cerqueira")</f>
        <v>Vitória Alves Cerqueira</v>
      </c>
      <c r="C170" s="93"/>
      <c r="D170" s="94">
        <f ca="1">IFERROR(__xludf.DUMMYFUNCTION("""COMPUTED_VALUE"""),46059)</f>
        <v>46059</v>
      </c>
      <c r="E170" s="93" t="str">
        <f t="shared" ref="E170:E424" ca="1" si="580">IF(ISBLANK(D170),"",TEXT(D170,"MMMM"))</f>
        <v>fevereiro</v>
      </c>
      <c r="F170" s="93">
        <f ca="1">IFERROR(__xludf.DUMMYFUNCTION("""COMPUTED_VALUE"""),20)</f>
        <v>20</v>
      </c>
      <c r="G170" s="93">
        <f ca="1">IFERROR(__xludf.DUMMYFUNCTION("""COMPUTED_VALUE"""),600)</f>
        <v>600</v>
      </c>
      <c r="H170" s="93">
        <f t="shared" ca="1" si="100"/>
        <v>12</v>
      </c>
      <c r="I170" s="95">
        <f t="shared" ca="1" si="101"/>
        <v>500</v>
      </c>
      <c r="J170" s="96">
        <f ca="1">IFERROR(__xludf.DUMMYFUNCTION("""COMPUTED_VALUE"""),39.0625)</f>
        <v>39.0625</v>
      </c>
      <c r="K170" s="97" t="b">
        <v>0</v>
      </c>
      <c r="L170" s="98" t="str">
        <f t="shared" si="3"/>
        <v>PENDENTE</v>
      </c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3"/>
      <c r="X170" s="100"/>
      <c r="Y170" s="100"/>
      <c r="Z170" s="100"/>
      <c r="AA170" s="100"/>
      <c r="AB170" s="100"/>
      <c r="AC170" s="101"/>
      <c r="AD170" s="3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93"/>
      <c r="AQ170" s="93"/>
      <c r="AR170" s="93"/>
      <c r="AS170" s="102"/>
      <c r="AT170" s="103"/>
      <c r="AU170" s="103"/>
      <c r="AV170" s="103"/>
      <c r="AW170" s="104"/>
      <c r="AX170" s="103"/>
      <c r="AY170" s="103"/>
      <c r="AZ170" s="103"/>
      <c r="BA170" s="103"/>
      <c r="BB170" s="104"/>
      <c r="BC170" s="103"/>
      <c r="BD170" s="93"/>
      <c r="BE170" s="105"/>
      <c r="BF170" s="105"/>
      <c r="BG170" s="93"/>
      <c r="BH170" s="93"/>
      <c r="BI170" s="95" t="str">
        <f t="shared" si="143"/>
        <v/>
      </c>
      <c r="BJ170" s="95" t="str">
        <f t="shared" ref="BJ170:BW170" si="581">IF(AD170=0,"",AD170*$AS170*(AU170/10))</f>
        <v/>
      </c>
      <c r="BK170" s="95" t="str">
        <f t="shared" si="581"/>
        <v/>
      </c>
      <c r="BL170" s="95" t="str">
        <f t="shared" si="581"/>
        <v/>
      </c>
      <c r="BM170" s="95" t="str">
        <f t="shared" si="581"/>
        <v/>
      </c>
      <c r="BN170" s="95" t="str">
        <f t="shared" si="581"/>
        <v/>
      </c>
      <c r="BO170" s="95" t="str">
        <f t="shared" si="581"/>
        <v/>
      </c>
      <c r="BP170" s="95" t="str">
        <f t="shared" si="581"/>
        <v/>
      </c>
      <c r="BQ170" s="37" t="str">
        <f t="shared" si="581"/>
        <v/>
      </c>
      <c r="BR170" s="37" t="str">
        <f t="shared" si="581"/>
        <v/>
      </c>
      <c r="BS170" s="37" t="str">
        <f t="shared" si="581"/>
        <v/>
      </c>
      <c r="BT170" s="37" t="str">
        <f t="shared" si="581"/>
        <v/>
      </c>
      <c r="BU170" s="37" t="str">
        <f t="shared" si="581"/>
        <v/>
      </c>
      <c r="BV170" s="37" t="str">
        <f t="shared" si="581"/>
        <v/>
      </c>
      <c r="BW170" s="37" t="str">
        <f t="shared" si="581"/>
        <v/>
      </c>
      <c r="BX170" s="38">
        <f t="shared" si="577"/>
        <v>0</v>
      </c>
      <c r="BY170" s="106" t="str">
        <f t="shared" si="535"/>
        <v/>
      </c>
      <c r="BZ170" s="106" t="str">
        <f t="shared" si="578"/>
        <v/>
      </c>
      <c r="CA170" s="106" t="str">
        <f t="shared" ref="CA170:CH170" si="582">IF(O170="x","1","")</f>
        <v/>
      </c>
      <c r="CB170" s="106" t="str">
        <f t="shared" si="582"/>
        <v/>
      </c>
      <c r="CC170" s="106" t="str">
        <f t="shared" si="582"/>
        <v/>
      </c>
      <c r="CD170" s="106" t="str">
        <f t="shared" si="582"/>
        <v/>
      </c>
      <c r="CE170" s="106" t="str">
        <f t="shared" si="582"/>
        <v/>
      </c>
      <c r="CF170" s="106" t="str">
        <f t="shared" si="582"/>
        <v/>
      </c>
      <c r="CG170" s="106" t="str">
        <f t="shared" si="582"/>
        <v/>
      </c>
      <c r="CH170" s="106" t="str">
        <f t="shared" si="582"/>
        <v/>
      </c>
      <c r="CI170" s="40"/>
      <c r="CJ170" s="40"/>
      <c r="CK170" s="40"/>
      <c r="CL170" s="40"/>
      <c r="CM170" s="40"/>
    </row>
    <row r="171" spans="1:91" ht="17.25" customHeight="1" x14ac:dyDescent="0.2">
      <c r="A171" s="92" t="str">
        <f ca="1">IFERROR(__xludf.DUMMYFUNCTION("""COMPUTED_VALUE"""),"P952")</f>
        <v>P952</v>
      </c>
      <c r="B171" s="93" t="str">
        <f ca="1">IFERROR(__xludf.DUMMYFUNCTION("""COMPUTED_VALUE"""),"Marcio Adriano ")</f>
        <v xml:space="preserve">Marcio Adriano </v>
      </c>
      <c r="C171" s="93"/>
      <c r="D171" s="94">
        <f ca="1">IFERROR(__xludf.DUMMYFUNCTION("""COMPUTED_VALUE"""),46062)</f>
        <v>46062</v>
      </c>
      <c r="E171" s="93" t="str">
        <f t="shared" ca="1" si="580"/>
        <v>fevereiro</v>
      </c>
      <c r="F171" s="93">
        <f ca="1">IFERROR(__xludf.DUMMYFUNCTION("""COMPUTED_VALUE"""),14)</f>
        <v>14</v>
      </c>
      <c r="G171" s="93">
        <f ca="1">IFERROR(__xludf.DUMMYFUNCTION("""COMPUTED_VALUE"""),540)</f>
        <v>540</v>
      </c>
      <c r="H171" s="93">
        <f t="shared" ca="1" si="100"/>
        <v>7.56</v>
      </c>
      <c r="I171" s="95">
        <f t="shared" ca="1" si="101"/>
        <v>300</v>
      </c>
      <c r="J171" s="96">
        <f ca="1">IFERROR(__xludf.DUMMYFUNCTION("""COMPUTED_VALUE"""),71.875)</f>
        <v>71.875</v>
      </c>
      <c r="K171" s="97" t="b">
        <v>0</v>
      </c>
      <c r="L171" s="98" t="str">
        <f t="shared" si="3"/>
        <v>PENDENTE</v>
      </c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3"/>
      <c r="X171" s="100"/>
      <c r="Y171" s="100"/>
      <c r="Z171" s="100"/>
      <c r="AA171" s="100"/>
      <c r="AB171" s="100"/>
      <c r="AC171" s="101"/>
      <c r="AD171" s="3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93"/>
      <c r="AQ171" s="93"/>
      <c r="AR171" s="93"/>
      <c r="AS171" s="102"/>
      <c r="AT171" s="103"/>
      <c r="AU171" s="103"/>
      <c r="AV171" s="103"/>
      <c r="AW171" s="104"/>
      <c r="AX171" s="103"/>
      <c r="AY171" s="103"/>
      <c r="AZ171" s="103"/>
      <c r="BA171" s="103"/>
      <c r="BB171" s="104"/>
      <c r="BC171" s="103"/>
      <c r="BD171" s="93"/>
      <c r="BE171" s="105"/>
      <c r="BF171" s="105"/>
      <c r="BG171" s="93"/>
      <c r="BH171" s="93"/>
      <c r="BI171" s="95" t="str">
        <f t="shared" si="143"/>
        <v/>
      </c>
      <c r="BJ171" s="95" t="str">
        <f t="shared" ref="BJ171:BW171" si="583">IF(AD171=0,"",AD171*$AS171*(AU171/10))</f>
        <v/>
      </c>
      <c r="BK171" s="95" t="str">
        <f t="shared" si="583"/>
        <v/>
      </c>
      <c r="BL171" s="95" t="str">
        <f t="shared" si="583"/>
        <v/>
      </c>
      <c r="BM171" s="95" t="str">
        <f t="shared" si="583"/>
        <v/>
      </c>
      <c r="BN171" s="95" t="str">
        <f t="shared" si="583"/>
        <v/>
      </c>
      <c r="BO171" s="95" t="str">
        <f t="shared" si="583"/>
        <v/>
      </c>
      <c r="BP171" s="95" t="str">
        <f t="shared" si="583"/>
        <v/>
      </c>
      <c r="BQ171" s="37" t="str">
        <f t="shared" si="583"/>
        <v/>
      </c>
      <c r="BR171" s="37" t="str">
        <f t="shared" si="583"/>
        <v/>
      </c>
      <c r="BS171" s="37" t="str">
        <f t="shared" si="583"/>
        <v/>
      </c>
      <c r="BT171" s="37" t="str">
        <f t="shared" si="583"/>
        <v/>
      </c>
      <c r="BU171" s="37" t="str">
        <f t="shared" si="583"/>
        <v/>
      </c>
      <c r="BV171" s="37" t="str">
        <f t="shared" si="583"/>
        <v/>
      </c>
      <c r="BW171" s="37" t="str">
        <f t="shared" si="583"/>
        <v/>
      </c>
      <c r="BX171" s="38">
        <f t="shared" si="577"/>
        <v>0</v>
      </c>
      <c r="BY171" s="106" t="str">
        <f t="shared" si="535"/>
        <v/>
      </c>
      <c r="BZ171" s="106" t="str">
        <f t="shared" si="578"/>
        <v/>
      </c>
      <c r="CA171" s="106" t="str">
        <f t="shared" ref="CA171:CH171" si="584">IF(O171="x","1","")</f>
        <v/>
      </c>
      <c r="CB171" s="106" t="str">
        <f t="shared" si="584"/>
        <v/>
      </c>
      <c r="CC171" s="106" t="str">
        <f t="shared" si="584"/>
        <v/>
      </c>
      <c r="CD171" s="106" t="str">
        <f t="shared" si="584"/>
        <v/>
      </c>
      <c r="CE171" s="106" t="str">
        <f t="shared" si="584"/>
        <v/>
      </c>
      <c r="CF171" s="106" t="str">
        <f t="shared" si="584"/>
        <v/>
      </c>
      <c r="CG171" s="106" t="str">
        <f t="shared" si="584"/>
        <v/>
      </c>
      <c r="CH171" s="106" t="str">
        <f t="shared" si="584"/>
        <v/>
      </c>
      <c r="CI171" s="40"/>
      <c r="CJ171" s="40"/>
      <c r="CK171" s="40"/>
      <c r="CL171" s="40"/>
      <c r="CM171" s="40"/>
    </row>
    <row r="172" spans="1:91" ht="17.25" customHeight="1" x14ac:dyDescent="0.2">
      <c r="A172" s="92" t="str">
        <f ca="1">IFERROR(__xludf.DUMMYFUNCTION("""COMPUTED_VALUE"""),"P996")</f>
        <v>P996</v>
      </c>
      <c r="B172" s="93" t="str">
        <f ca="1">IFERROR(__xludf.DUMMYFUNCTION("""COMPUTED_VALUE"""),"Veronilson Viana")</f>
        <v>Veronilson Viana</v>
      </c>
      <c r="C172" s="93"/>
      <c r="D172" s="94">
        <f ca="1">IFERROR(__xludf.DUMMYFUNCTION("""COMPUTED_VALUE"""),46063)</f>
        <v>46063</v>
      </c>
      <c r="E172" s="93" t="str">
        <f t="shared" ca="1" si="580"/>
        <v>fevereiro</v>
      </c>
      <c r="F172" s="93">
        <f ca="1">IFERROR(__xludf.DUMMYFUNCTION("""COMPUTED_VALUE"""),12)</f>
        <v>12</v>
      </c>
      <c r="G172" s="93">
        <f ca="1">IFERROR(__xludf.DUMMYFUNCTION("""COMPUTED_VALUE"""),560)</f>
        <v>560</v>
      </c>
      <c r="H172" s="93">
        <f t="shared" ca="1" si="100"/>
        <v>6.72</v>
      </c>
      <c r="I172" s="95">
        <f t="shared" ca="1" si="101"/>
        <v>300</v>
      </c>
      <c r="J172" s="96">
        <f ca="1">IFERROR(__xludf.DUMMYFUNCTION("""COMPUTED_VALUE"""),65.625)</f>
        <v>65.625</v>
      </c>
      <c r="K172" s="97" t="b">
        <v>0</v>
      </c>
      <c r="L172" s="98" t="str">
        <f t="shared" si="3"/>
        <v>PENDENTE</v>
      </c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3"/>
      <c r="X172" s="100"/>
      <c r="Y172" s="100"/>
      <c r="Z172" s="100"/>
      <c r="AA172" s="100"/>
      <c r="AB172" s="100"/>
      <c r="AC172" s="101"/>
      <c r="AD172" s="3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93"/>
      <c r="AQ172" s="93"/>
      <c r="AR172" s="93"/>
      <c r="AS172" s="102"/>
      <c r="AT172" s="104" t="str">
        <f ca="1">IFERROR(__xludf.DUMMYFUNCTION("""COMPUTED_VALUE"""),"")</f>
        <v/>
      </c>
      <c r="AU172" s="104" t="str">
        <f ca="1">IFERROR(__xludf.DUMMYFUNCTION("""COMPUTED_VALUE"""),"")</f>
        <v/>
      </c>
      <c r="AV172" s="103"/>
      <c r="AW172" s="104" t="str">
        <f ca="1">IFERROR(__xludf.DUMMYFUNCTION("""COMPUTED_VALUE"""),"")</f>
        <v/>
      </c>
      <c r="AX172" s="104" t="str">
        <f ca="1">IFERROR(__xludf.DUMMYFUNCTION("""COMPUTED_VALUE"""),"")</f>
        <v/>
      </c>
      <c r="AY172" s="103"/>
      <c r="AZ172" s="104" t="str">
        <f ca="1">IFERROR(__xludf.DUMMYFUNCTION("""COMPUTED_VALUE"""),"")</f>
        <v/>
      </c>
      <c r="BA172" s="104" t="str">
        <f ca="1">IFERROR(__xludf.DUMMYFUNCTION("""COMPUTED_VALUE"""),"")</f>
        <v/>
      </c>
      <c r="BB172" s="104" t="str">
        <f ca="1">IFERROR(__xludf.DUMMYFUNCTION("""COMPUTED_VALUE"""),"")</f>
        <v/>
      </c>
      <c r="BC172" s="103" t="str">
        <f ca="1">IFERROR(__xludf.DUMMYFUNCTION("""COMPUTED_VALUE"""),"")</f>
        <v/>
      </c>
      <c r="BD172" s="105" t="str">
        <f ca="1">IFERROR(__xludf.DUMMYFUNCTION("""COMPUTED_VALUE"""),"")</f>
        <v/>
      </c>
      <c r="BE172" s="105" t="str">
        <f ca="1">IFERROR(__xludf.DUMMYFUNCTION("""COMPUTED_VALUE"""),"")</f>
        <v/>
      </c>
      <c r="BF172" s="105" t="str">
        <f ca="1">IFERROR(__xludf.DUMMYFUNCTION("""COMPUTED_VALUE"""),"")</f>
        <v/>
      </c>
      <c r="BG172" s="93"/>
      <c r="BH172" s="93"/>
      <c r="BI172" s="95" t="str">
        <f t="shared" si="143"/>
        <v/>
      </c>
      <c r="BJ172" s="95" t="str">
        <f t="shared" ref="BJ172:BW172" si="585">IF(AD172=0,"",AD172*$AS172*(AU172/10))</f>
        <v/>
      </c>
      <c r="BK172" s="95" t="str">
        <f t="shared" si="585"/>
        <v/>
      </c>
      <c r="BL172" s="95" t="str">
        <f t="shared" si="585"/>
        <v/>
      </c>
      <c r="BM172" s="95" t="str">
        <f t="shared" si="585"/>
        <v/>
      </c>
      <c r="BN172" s="95" t="str">
        <f t="shared" si="585"/>
        <v/>
      </c>
      <c r="BO172" s="95" t="str">
        <f t="shared" si="585"/>
        <v/>
      </c>
      <c r="BP172" s="95" t="str">
        <f t="shared" si="585"/>
        <v/>
      </c>
      <c r="BQ172" s="37" t="str">
        <f t="shared" si="585"/>
        <v/>
      </c>
      <c r="BR172" s="37" t="str">
        <f t="shared" si="585"/>
        <v/>
      </c>
      <c r="BS172" s="37" t="str">
        <f t="shared" si="585"/>
        <v/>
      </c>
      <c r="BT172" s="37" t="str">
        <f t="shared" si="585"/>
        <v/>
      </c>
      <c r="BU172" s="37" t="str">
        <f t="shared" si="585"/>
        <v/>
      </c>
      <c r="BV172" s="37" t="str">
        <f t="shared" si="585"/>
        <v/>
      </c>
      <c r="BW172" s="37" t="str">
        <f t="shared" si="585"/>
        <v/>
      </c>
      <c r="BX172" s="38">
        <f t="shared" si="577"/>
        <v>0</v>
      </c>
      <c r="BY172" s="106" t="str">
        <f t="shared" si="535"/>
        <v/>
      </c>
      <c r="BZ172" s="106" t="str">
        <f t="shared" si="578"/>
        <v/>
      </c>
      <c r="CA172" s="106" t="str">
        <f t="shared" ref="CA172:CH172" si="586">IF(O172="x","1","")</f>
        <v/>
      </c>
      <c r="CB172" s="106" t="str">
        <f t="shared" si="586"/>
        <v/>
      </c>
      <c r="CC172" s="106" t="str">
        <f t="shared" si="586"/>
        <v/>
      </c>
      <c r="CD172" s="106" t="str">
        <f t="shared" si="586"/>
        <v/>
      </c>
      <c r="CE172" s="106" t="str">
        <f t="shared" si="586"/>
        <v/>
      </c>
      <c r="CF172" s="106" t="str">
        <f t="shared" si="586"/>
        <v/>
      </c>
      <c r="CG172" s="106" t="str">
        <f t="shared" si="586"/>
        <v/>
      </c>
      <c r="CH172" s="106" t="str">
        <f t="shared" si="586"/>
        <v/>
      </c>
      <c r="CI172" s="40"/>
      <c r="CJ172" s="40"/>
      <c r="CK172" s="40"/>
      <c r="CL172" s="40"/>
      <c r="CM172" s="40"/>
    </row>
    <row r="173" spans="1:91" ht="17.25" customHeight="1" x14ac:dyDescent="0.2">
      <c r="A173" s="92" t="str">
        <f ca="1">IFERROR(__xludf.DUMMYFUNCTION("""COMPUTED_VALUE"""),"P968")</f>
        <v>P968</v>
      </c>
      <c r="B173" s="93" t="str">
        <f ca="1">IFERROR(__xludf.DUMMYFUNCTION("""COMPUTED_VALUE"""),"Leandro Guerra - avaliar em março")</f>
        <v>Leandro Guerra - avaliar em março</v>
      </c>
      <c r="C173" s="93"/>
      <c r="D173" s="94">
        <f ca="1">IFERROR(__xludf.DUMMYFUNCTION("""COMPUTED_VALUE"""),46063)</f>
        <v>46063</v>
      </c>
      <c r="E173" s="93" t="str">
        <f t="shared" ca="1" si="580"/>
        <v>fevereiro</v>
      </c>
      <c r="F173" s="93">
        <f ca="1">IFERROR(__xludf.DUMMYFUNCTION("""COMPUTED_VALUE"""),11)</f>
        <v>11</v>
      </c>
      <c r="G173" s="93">
        <f ca="1">IFERROR(__xludf.DUMMYFUNCTION("""COMPUTED_VALUE"""),540)</f>
        <v>540</v>
      </c>
      <c r="H173" s="93">
        <f t="shared" ca="1" si="100"/>
        <v>5.94</v>
      </c>
      <c r="I173" s="95">
        <f t="shared" ca="1" si="101"/>
        <v>300</v>
      </c>
      <c r="J173" s="96">
        <f ca="1">IFERROR(__xludf.DUMMYFUNCTION("""COMPUTED_VALUE"""),62.5)</f>
        <v>62.5</v>
      </c>
      <c r="K173" s="97" t="b">
        <v>0</v>
      </c>
      <c r="L173" s="98" t="str">
        <f t="shared" si="3"/>
        <v>PENDENTE</v>
      </c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3"/>
      <c r="X173" s="100"/>
      <c r="Y173" s="100"/>
      <c r="Z173" s="100"/>
      <c r="AA173" s="100"/>
      <c r="AB173" s="100"/>
      <c r="AC173" s="101"/>
      <c r="AD173" s="3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93"/>
      <c r="AQ173" s="93"/>
      <c r="AR173" s="93"/>
      <c r="AS173" s="102"/>
      <c r="AT173" s="104" t="str">
        <f ca="1">IFERROR(__xludf.DUMMYFUNCTION("""COMPUTED_VALUE"""),"")</f>
        <v/>
      </c>
      <c r="AU173" s="104" t="str">
        <f ca="1">IFERROR(__xludf.DUMMYFUNCTION("""COMPUTED_VALUE"""),"")</f>
        <v/>
      </c>
      <c r="AV173" s="103"/>
      <c r="AW173" s="104" t="str">
        <f ca="1">IFERROR(__xludf.DUMMYFUNCTION("""COMPUTED_VALUE"""),"")</f>
        <v/>
      </c>
      <c r="AX173" s="104" t="str">
        <f ca="1">IFERROR(__xludf.DUMMYFUNCTION("""COMPUTED_VALUE"""),"")</f>
        <v/>
      </c>
      <c r="AY173" s="103"/>
      <c r="AZ173" s="104" t="str">
        <f ca="1">IFERROR(__xludf.DUMMYFUNCTION("""COMPUTED_VALUE"""),"")</f>
        <v/>
      </c>
      <c r="BA173" s="104" t="str">
        <f ca="1">IFERROR(__xludf.DUMMYFUNCTION("""COMPUTED_VALUE"""),"")</f>
        <v/>
      </c>
      <c r="BB173" s="104" t="str">
        <f ca="1">IFERROR(__xludf.DUMMYFUNCTION("""COMPUTED_VALUE"""),"")</f>
        <v/>
      </c>
      <c r="BC173" s="103" t="str">
        <f ca="1">IFERROR(__xludf.DUMMYFUNCTION("""COMPUTED_VALUE"""),"")</f>
        <v/>
      </c>
      <c r="BD173" s="105" t="str">
        <f ca="1">IFERROR(__xludf.DUMMYFUNCTION("""COMPUTED_VALUE"""),"")</f>
        <v/>
      </c>
      <c r="BE173" s="105" t="str">
        <f ca="1">IFERROR(__xludf.DUMMYFUNCTION("""COMPUTED_VALUE"""),"")</f>
        <v/>
      </c>
      <c r="BF173" s="105" t="str">
        <f ca="1">IFERROR(__xludf.DUMMYFUNCTION("""COMPUTED_VALUE"""),"")</f>
        <v/>
      </c>
      <c r="BG173" s="93"/>
      <c r="BH173" s="93"/>
      <c r="BI173" s="95" t="str">
        <f t="shared" si="143"/>
        <v/>
      </c>
      <c r="BJ173" s="95" t="str">
        <f t="shared" ref="BJ173:BW173" si="587">IF(AD173=0,"",AD173*$AS173*(AU173/10))</f>
        <v/>
      </c>
      <c r="BK173" s="95" t="str">
        <f t="shared" si="587"/>
        <v/>
      </c>
      <c r="BL173" s="95" t="str">
        <f t="shared" si="587"/>
        <v/>
      </c>
      <c r="BM173" s="95" t="str">
        <f t="shared" si="587"/>
        <v/>
      </c>
      <c r="BN173" s="95" t="str">
        <f t="shared" si="587"/>
        <v/>
      </c>
      <c r="BO173" s="95" t="str">
        <f t="shared" si="587"/>
        <v/>
      </c>
      <c r="BP173" s="95" t="str">
        <f t="shared" si="587"/>
        <v/>
      </c>
      <c r="BQ173" s="37" t="str">
        <f t="shared" si="587"/>
        <v/>
      </c>
      <c r="BR173" s="37" t="str">
        <f t="shared" si="587"/>
        <v/>
      </c>
      <c r="BS173" s="37" t="str">
        <f t="shared" si="587"/>
        <v/>
      </c>
      <c r="BT173" s="37" t="str">
        <f t="shared" si="587"/>
        <v/>
      </c>
      <c r="BU173" s="37" t="str">
        <f t="shared" si="587"/>
        <v/>
      </c>
      <c r="BV173" s="37" t="str">
        <f t="shared" si="587"/>
        <v/>
      </c>
      <c r="BW173" s="37" t="str">
        <f t="shared" si="587"/>
        <v/>
      </c>
      <c r="BX173" s="38">
        <f t="shared" si="577"/>
        <v>0</v>
      </c>
      <c r="BY173" s="106" t="str">
        <f t="shared" si="535"/>
        <v/>
      </c>
      <c r="BZ173" s="106" t="str">
        <f t="shared" si="578"/>
        <v/>
      </c>
      <c r="CA173" s="106" t="str">
        <f t="shared" ref="CA173:CH173" si="588">IF(O173="x","1","")</f>
        <v/>
      </c>
      <c r="CB173" s="106" t="str">
        <f t="shared" si="588"/>
        <v/>
      </c>
      <c r="CC173" s="106" t="str">
        <f t="shared" si="588"/>
        <v/>
      </c>
      <c r="CD173" s="106" t="str">
        <f t="shared" si="588"/>
        <v/>
      </c>
      <c r="CE173" s="106" t="str">
        <f t="shared" si="588"/>
        <v/>
      </c>
      <c r="CF173" s="106" t="str">
        <f t="shared" si="588"/>
        <v/>
      </c>
      <c r="CG173" s="106" t="str">
        <f t="shared" si="588"/>
        <v/>
      </c>
      <c r="CH173" s="106" t="str">
        <f t="shared" si="588"/>
        <v/>
      </c>
      <c r="CI173" s="40"/>
      <c r="CJ173" s="40"/>
      <c r="CK173" s="40"/>
      <c r="CL173" s="40"/>
      <c r="CM173" s="40"/>
    </row>
    <row r="174" spans="1:91" ht="17.25" customHeight="1" x14ac:dyDescent="0.2">
      <c r="A174" s="92" t="str">
        <f ca="1">IFERROR(__xludf.DUMMYFUNCTION("""COMPUTED_VALUE"""),"P990")</f>
        <v>P990</v>
      </c>
      <c r="B174" s="93" t="str">
        <f ca="1">IFERROR(__xludf.DUMMYFUNCTION("""COMPUTED_VALUE"""),"Mário da Silva Diniz")</f>
        <v>Mário da Silva Diniz</v>
      </c>
      <c r="C174" s="93"/>
      <c r="D174" s="94">
        <f ca="1">IFERROR(__xludf.DUMMYFUNCTION("""COMPUTED_VALUE"""),46071)</f>
        <v>46071</v>
      </c>
      <c r="E174" s="93" t="str">
        <f t="shared" ca="1" si="580"/>
        <v>fevereiro</v>
      </c>
      <c r="F174" s="93">
        <f ca="1">IFERROR(__xludf.DUMMYFUNCTION("""COMPUTED_VALUE"""),25)</f>
        <v>25</v>
      </c>
      <c r="G174" s="93">
        <f ca="1">IFERROR(__xludf.DUMMYFUNCTION("""COMPUTED_VALUE"""),600)</f>
        <v>600</v>
      </c>
      <c r="H174" s="93">
        <f t="shared" ca="1" si="100"/>
        <v>15</v>
      </c>
      <c r="I174" s="95">
        <f t="shared" ca="1" si="101"/>
        <v>500</v>
      </c>
      <c r="J174" s="96">
        <f ca="1">IFERROR(__xludf.DUMMYFUNCTION("""COMPUTED_VALUE"""),70.8333333333333)</f>
        <v>70.8333333333333</v>
      </c>
      <c r="K174" s="97" t="b">
        <v>0</v>
      </c>
      <c r="L174" s="98" t="str">
        <f t="shared" si="3"/>
        <v>PENDENTE</v>
      </c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3"/>
      <c r="X174" s="100"/>
      <c r="Y174" s="100"/>
      <c r="Z174" s="100"/>
      <c r="AA174" s="100"/>
      <c r="AB174" s="100"/>
      <c r="AC174" s="101"/>
      <c r="AD174" s="3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93"/>
      <c r="AQ174" s="93"/>
      <c r="AR174" s="93"/>
      <c r="AS174" s="102"/>
      <c r="AT174" s="104" t="str">
        <f ca="1">IFERROR(__xludf.DUMMYFUNCTION("""COMPUTED_VALUE"""),"")</f>
        <v/>
      </c>
      <c r="AU174" s="104" t="str">
        <f ca="1">IFERROR(__xludf.DUMMYFUNCTION("""COMPUTED_VALUE"""),"")</f>
        <v/>
      </c>
      <c r="AV174" s="103"/>
      <c r="AW174" s="104" t="str">
        <f ca="1">IFERROR(__xludf.DUMMYFUNCTION("""COMPUTED_VALUE"""),"")</f>
        <v/>
      </c>
      <c r="AX174" s="104" t="str">
        <f ca="1">IFERROR(__xludf.DUMMYFUNCTION("""COMPUTED_VALUE"""),"")</f>
        <v/>
      </c>
      <c r="AY174" s="103"/>
      <c r="AZ174" s="104" t="str">
        <f ca="1">IFERROR(__xludf.DUMMYFUNCTION("""COMPUTED_VALUE"""),"")</f>
        <v/>
      </c>
      <c r="BA174" s="104" t="str">
        <f ca="1">IFERROR(__xludf.DUMMYFUNCTION("""COMPUTED_VALUE"""),"")</f>
        <v/>
      </c>
      <c r="BB174" s="104" t="str">
        <f ca="1">IFERROR(__xludf.DUMMYFUNCTION("""COMPUTED_VALUE"""),"")</f>
        <v/>
      </c>
      <c r="BC174" s="103" t="str">
        <f ca="1">IFERROR(__xludf.DUMMYFUNCTION("""COMPUTED_VALUE"""),"")</f>
        <v/>
      </c>
      <c r="BD174" s="105" t="str">
        <f ca="1">IFERROR(__xludf.DUMMYFUNCTION("""COMPUTED_VALUE"""),"")</f>
        <v/>
      </c>
      <c r="BE174" s="105" t="str">
        <f ca="1">IFERROR(__xludf.DUMMYFUNCTION("""COMPUTED_VALUE"""),"")</f>
        <v/>
      </c>
      <c r="BF174" s="105" t="str">
        <f ca="1">IFERROR(__xludf.DUMMYFUNCTION("""COMPUTED_VALUE"""),"")</f>
        <v/>
      </c>
      <c r="BG174" s="93"/>
      <c r="BH174" s="93"/>
      <c r="BI174" s="95" t="str">
        <f t="shared" si="143"/>
        <v/>
      </c>
      <c r="BJ174" s="95" t="str">
        <f t="shared" ref="BJ174:BW174" si="589">IF(AD174=0,"",AD174*$AS174*(AU174/10))</f>
        <v/>
      </c>
      <c r="BK174" s="95" t="str">
        <f t="shared" si="589"/>
        <v/>
      </c>
      <c r="BL174" s="95" t="str">
        <f t="shared" si="589"/>
        <v/>
      </c>
      <c r="BM174" s="95" t="str">
        <f t="shared" si="589"/>
        <v/>
      </c>
      <c r="BN174" s="95" t="str">
        <f t="shared" si="589"/>
        <v/>
      </c>
      <c r="BO174" s="95" t="str">
        <f t="shared" si="589"/>
        <v/>
      </c>
      <c r="BP174" s="95" t="str">
        <f t="shared" si="589"/>
        <v/>
      </c>
      <c r="BQ174" s="37" t="str">
        <f t="shared" si="589"/>
        <v/>
      </c>
      <c r="BR174" s="37" t="str">
        <f t="shared" si="589"/>
        <v/>
      </c>
      <c r="BS174" s="37" t="str">
        <f t="shared" si="589"/>
        <v/>
      </c>
      <c r="BT174" s="37" t="str">
        <f t="shared" si="589"/>
        <v/>
      </c>
      <c r="BU174" s="37" t="str">
        <f t="shared" si="589"/>
        <v/>
      </c>
      <c r="BV174" s="37" t="str">
        <f t="shared" si="589"/>
        <v/>
      </c>
      <c r="BW174" s="37" t="str">
        <f t="shared" si="589"/>
        <v/>
      </c>
      <c r="BX174" s="38">
        <f t="shared" si="577"/>
        <v>0</v>
      </c>
      <c r="BY174" s="106" t="str">
        <f t="shared" si="535"/>
        <v/>
      </c>
      <c r="BZ174" s="106" t="str">
        <f t="shared" si="578"/>
        <v/>
      </c>
      <c r="CA174" s="106" t="str">
        <f t="shared" ref="CA174:CH174" si="590">IF(O174="x","1","")</f>
        <v/>
      </c>
      <c r="CB174" s="106" t="str">
        <f t="shared" si="590"/>
        <v/>
      </c>
      <c r="CC174" s="106" t="str">
        <f t="shared" si="590"/>
        <v/>
      </c>
      <c r="CD174" s="106" t="str">
        <f t="shared" si="590"/>
        <v/>
      </c>
      <c r="CE174" s="106" t="str">
        <f t="shared" si="590"/>
        <v/>
      </c>
      <c r="CF174" s="106" t="str">
        <f t="shared" si="590"/>
        <v/>
      </c>
      <c r="CG174" s="106" t="str">
        <f t="shared" si="590"/>
        <v/>
      </c>
      <c r="CH174" s="106" t="str">
        <f t="shared" si="590"/>
        <v/>
      </c>
      <c r="CI174" s="40"/>
      <c r="CJ174" s="40"/>
      <c r="CK174" s="40"/>
      <c r="CL174" s="40"/>
      <c r="CM174" s="40"/>
    </row>
    <row r="175" spans="1:91" ht="17.25" customHeight="1" x14ac:dyDescent="0.2">
      <c r="A175" s="92" t="str">
        <f ca="1">IFERROR(__xludf.DUMMYFUNCTION("""COMPUTED_VALUE"""),"P981")</f>
        <v>P981</v>
      </c>
      <c r="B175" s="93" t="str">
        <f ca="1">IFERROR(__xludf.DUMMYFUNCTION("""COMPUTED_VALUE"""),"Bruno Alvim")</f>
        <v>Bruno Alvim</v>
      </c>
      <c r="C175" s="93"/>
      <c r="D175" s="94">
        <f ca="1">IFERROR(__xludf.DUMMYFUNCTION("""COMPUTED_VALUE"""),46072)</f>
        <v>46072</v>
      </c>
      <c r="E175" s="93" t="str">
        <f t="shared" ca="1" si="580"/>
        <v>fevereiro</v>
      </c>
      <c r="F175" s="93">
        <f ca="1">IFERROR(__xludf.DUMMYFUNCTION("""COMPUTED_VALUE"""),20)</f>
        <v>20</v>
      </c>
      <c r="G175" s="93">
        <f ca="1">IFERROR(__xludf.DUMMYFUNCTION("""COMPUTED_VALUE"""),560)</f>
        <v>560</v>
      </c>
      <c r="H175" s="93">
        <f t="shared" ca="1" si="100"/>
        <v>11.2</v>
      </c>
      <c r="I175" s="95">
        <f t="shared" ca="1" si="101"/>
        <v>500</v>
      </c>
      <c r="J175" s="96">
        <f ca="1">IFERROR(__xludf.DUMMYFUNCTION("""COMPUTED_VALUE"""),70)</f>
        <v>70</v>
      </c>
      <c r="K175" s="97" t="b">
        <v>0</v>
      </c>
      <c r="L175" s="98" t="str">
        <f t="shared" si="3"/>
        <v>PENDENTE</v>
      </c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3"/>
      <c r="X175" s="100"/>
      <c r="Y175" s="100"/>
      <c r="Z175" s="100"/>
      <c r="AA175" s="100"/>
      <c r="AB175" s="100"/>
      <c r="AC175" s="101"/>
      <c r="AD175" s="3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93"/>
      <c r="AQ175" s="93"/>
      <c r="AR175" s="93"/>
      <c r="AS175" s="102"/>
      <c r="AT175" s="104" t="str">
        <f ca="1">IFERROR(__xludf.DUMMYFUNCTION("""COMPUTED_VALUE"""),"")</f>
        <v/>
      </c>
      <c r="AU175" s="104" t="str">
        <f ca="1">IFERROR(__xludf.DUMMYFUNCTION("""COMPUTED_VALUE"""),"")</f>
        <v/>
      </c>
      <c r="AV175" s="103"/>
      <c r="AW175" s="104" t="str">
        <f ca="1">IFERROR(__xludf.DUMMYFUNCTION("""COMPUTED_VALUE"""),"")</f>
        <v/>
      </c>
      <c r="AX175" s="104" t="str">
        <f ca="1">IFERROR(__xludf.DUMMYFUNCTION("""COMPUTED_VALUE"""),"")</f>
        <v/>
      </c>
      <c r="AY175" s="103"/>
      <c r="AZ175" s="104" t="str">
        <f ca="1">IFERROR(__xludf.DUMMYFUNCTION("""COMPUTED_VALUE"""),"")</f>
        <v/>
      </c>
      <c r="BA175" s="104" t="str">
        <f ca="1">IFERROR(__xludf.DUMMYFUNCTION("""COMPUTED_VALUE"""),"")</f>
        <v/>
      </c>
      <c r="BB175" s="104" t="str">
        <f ca="1">IFERROR(__xludf.DUMMYFUNCTION("""COMPUTED_VALUE"""),"")</f>
        <v/>
      </c>
      <c r="BC175" s="103" t="str">
        <f ca="1">IFERROR(__xludf.DUMMYFUNCTION("""COMPUTED_VALUE"""),"")</f>
        <v/>
      </c>
      <c r="BD175" s="105" t="str">
        <f ca="1">IFERROR(__xludf.DUMMYFUNCTION("""COMPUTED_VALUE"""),"")</f>
        <v/>
      </c>
      <c r="BE175" s="105" t="str">
        <f ca="1">IFERROR(__xludf.DUMMYFUNCTION("""COMPUTED_VALUE"""),"")</f>
        <v/>
      </c>
      <c r="BF175" s="105" t="str">
        <f ca="1">IFERROR(__xludf.DUMMYFUNCTION("""COMPUTED_VALUE"""),"")</f>
        <v/>
      </c>
      <c r="BG175" s="93"/>
      <c r="BH175" s="93"/>
      <c r="BI175" s="95" t="str">
        <f t="shared" si="143"/>
        <v/>
      </c>
      <c r="BJ175" s="95" t="str">
        <f t="shared" ref="BJ175:BW175" si="591">IF(AD175=0,"",AD175*$AS175*(AU175/10))</f>
        <v/>
      </c>
      <c r="BK175" s="95" t="str">
        <f t="shared" si="591"/>
        <v/>
      </c>
      <c r="BL175" s="95" t="str">
        <f t="shared" si="591"/>
        <v/>
      </c>
      <c r="BM175" s="95" t="str">
        <f t="shared" si="591"/>
        <v/>
      </c>
      <c r="BN175" s="95" t="str">
        <f t="shared" si="591"/>
        <v/>
      </c>
      <c r="BO175" s="95" t="str">
        <f t="shared" si="591"/>
        <v/>
      </c>
      <c r="BP175" s="95" t="str">
        <f t="shared" si="591"/>
        <v/>
      </c>
      <c r="BQ175" s="37" t="str">
        <f t="shared" si="591"/>
        <v/>
      </c>
      <c r="BR175" s="37" t="str">
        <f t="shared" si="591"/>
        <v/>
      </c>
      <c r="BS175" s="37" t="str">
        <f t="shared" si="591"/>
        <v/>
      </c>
      <c r="BT175" s="37" t="str">
        <f t="shared" si="591"/>
        <v/>
      </c>
      <c r="BU175" s="37" t="str">
        <f t="shared" si="591"/>
        <v/>
      </c>
      <c r="BV175" s="37" t="str">
        <f t="shared" si="591"/>
        <v/>
      </c>
      <c r="BW175" s="37" t="str">
        <f t="shared" si="591"/>
        <v/>
      </c>
      <c r="BX175" s="38">
        <f t="shared" si="577"/>
        <v>0</v>
      </c>
      <c r="BY175" s="106" t="str">
        <f t="shared" si="535"/>
        <v/>
      </c>
      <c r="BZ175" s="106" t="str">
        <f t="shared" si="578"/>
        <v/>
      </c>
      <c r="CA175" s="106" t="str">
        <f t="shared" ref="CA175:CH175" si="592">IF(O175="x","1","")</f>
        <v/>
      </c>
      <c r="CB175" s="106" t="str">
        <f t="shared" si="592"/>
        <v/>
      </c>
      <c r="CC175" s="106" t="str">
        <f t="shared" si="592"/>
        <v/>
      </c>
      <c r="CD175" s="106" t="str">
        <f t="shared" si="592"/>
        <v/>
      </c>
      <c r="CE175" s="106" t="str">
        <f t="shared" si="592"/>
        <v/>
      </c>
      <c r="CF175" s="106" t="str">
        <f t="shared" si="592"/>
        <v/>
      </c>
      <c r="CG175" s="106" t="str">
        <f t="shared" si="592"/>
        <v/>
      </c>
      <c r="CH175" s="106" t="str">
        <f t="shared" si="592"/>
        <v/>
      </c>
      <c r="CI175" s="40"/>
      <c r="CJ175" s="40"/>
      <c r="CK175" s="40"/>
      <c r="CL175" s="40"/>
      <c r="CM175" s="40"/>
    </row>
    <row r="176" spans="1:91" ht="17.25" customHeight="1" x14ac:dyDescent="0.2">
      <c r="A176" s="92" t="str">
        <f ca="1">IFERROR(__xludf.DUMMYFUNCTION("""COMPUTED_VALUE"""),"P994")</f>
        <v>P994</v>
      </c>
      <c r="B176" s="93" t="str">
        <f ca="1">IFERROR(__xludf.DUMMYFUNCTION("""COMPUTED_VALUE"""),"Gabriel Vinícius Atílio")</f>
        <v>Gabriel Vinícius Atílio</v>
      </c>
      <c r="C176" s="93"/>
      <c r="D176" s="94">
        <f ca="1">IFERROR(__xludf.DUMMYFUNCTION("""COMPUTED_VALUE"""),46072)</f>
        <v>46072</v>
      </c>
      <c r="E176" s="93" t="str">
        <f t="shared" ca="1" si="580"/>
        <v>fevereiro</v>
      </c>
      <c r="F176" s="93">
        <f ca="1">IFERROR(__xludf.DUMMYFUNCTION("""COMPUTED_VALUE"""),20)</f>
        <v>20</v>
      </c>
      <c r="G176" s="93">
        <f ca="1">IFERROR(__xludf.DUMMYFUNCTION("""COMPUTED_VALUE"""),600)</f>
        <v>600</v>
      </c>
      <c r="H176" s="93">
        <f t="shared" ca="1" si="100"/>
        <v>12</v>
      </c>
      <c r="I176" s="95">
        <f t="shared" ca="1" si="101"/>
        <v>500</v>
      </c>
      <c r="J176" s="96">
        <f ca="1">IFERROR(__xludf.DUMMYFUNCTION("""COMPUTED_VALUE"""),57.5)</f>
        <v>57.5</v>
      </c>
      <c r="K176" s="97" t="b">
        <v>0</v>
      </c>
      <c r="L176" s="98" t="str">
        <f t="shared" si="3"/>
        <v>PENDENTE</v>
      </c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3"/>
      <c r="X176" s="100"/>
      <c r="Y176" s="100"/>
      <c r="Z176" s="100"/>
      <c r="AA176" s="100"/>
      <c r="AB176" s="100"/>
      <c r="AC176" s="101"/>
      <c r="AD176" s="3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93"/>
      <c r="AQ176" s="93"/>
      <c r="AR176" s="93"/>
      <c r="AS176" s="102"/>
      <c r="AT176" s="104" t="str">
        <f ca="1">IFERROR(__xludf.DUMMYFUNCTION("""COMPUTED_VALUE"""),"")</f>
        <v/>
      </c>
      <c r="AU176" s="104" t="str">
        <f ca="1">IFERROR(__xludf.DUMMYFUNCTION("""COMPUTED_VALUE"""),"")</f>
        <v/>
      </c>
      <c r="AV176" s="103"/>
      <c r="AW176" s="104" t="str">
        <f ca="1">IFERROR(__xludf.DUMMYFUNCTION("""COMPUTED_VALUE"""),"")</f>
        <v/>
      </c>
      <c r="AX176" s="104" t="str">
        <f ca="1">IFERROR(__xludf.DUMMYFUNCTION("""COMPUTED_VALUE"""),"")</f>
        <v/>
      </c>
      <c r="AY176" s="103"/>
      <c r="AZ176" s="104" t="str">
        <f ca="1">IFERROR(__xludf.DUMMYFUNCTION("""COMPUTED_VALUE"""),"")</f>
        <v/>
      </c>
      <c r="BA176" s="104" t="str">
        <f ca="1">IFERROR(__xludf.DUMMYFUNCTION("""COMPUTED_VALUE"""),"")</f>
        <v/>
      </c>
      <c r="BB176" s="104" t="str">
        <f ca="1">IFERROR(__xludf.DUMMYFUNCTION("""COMPUTED_VALUE"""),"")</f>
        <v/>
      </c>
      <c r="BC176" s="103" t="str">
        <f ca="1">IFERROR(__xludf.DUMMYFUNCTION("""COMPUTED_VALUE"""),"")</f>
        <v/>
      </c>
      <c r="BD176" s="105" t="str">
        <f ca="1">IFERROR(__xludf.DUMMYFUNCTION("""COMPUTED_VALUE"""),"")</f>
        <v/>
      </c>
      <c r="BE176" s="105" t="str">
        <f ca="1">IFERROR(__xludf.DUMMYFUNCTION("""COMPUTED_VALUE"""),"")</f>
        <v/>
      </c>
      <c r="BF176" s="105" t="str">
        <f ca="1">IFERROR(__xludf.DUMMYFUNCTION("""COMPUTED_VALUE"""),"")</f>
        <v/>
      </c>
      <c r="BG176" s="93"/>
      <c r="BH176" s="93"/>
      <c r="BI176" s="95" t="str">
        <f t="shared" si="143"/>
        <v/>
      </c>
      <c r="BJ176" s="95" t="str">
        <f t="shared" ref="BJ176:BW176" si="593">IF(AD176=0,"",AD176*$AS176*(AU176/10))</f>
        <v/>
      </c>
      <c r="BK176" s="95" t="str">
        <f t="shared" si="593"/>
        <v/>
      </c>
      <c r="BL176" s="95" t="str">
        <f t="shared" si="593"/>
        <v/>
      </c>
      <c r="BM176" s="95" t="str">
        <f t="shared" si="593"/>
        <v/>
      </c>
      <c r="BN176" s="95" t="str">
        <f t="shared" si="593"/>
        <v/>
      </c>
      <c r="BO176" s="95" t="str">
        <f t="shared" si="593"/>
        <v/>
      </c>
      <c r="BP176" s="95" t="str">
        <f t="shared" si="593"/>
        <v/>
      </c>
      <c r="BQ176" s="37" t="str">
        <f t="shared" si="593"/>
        <v/>
      </c>
      <c r="BR176" s="37" t="str">
        <f t="shared" si="593"/>
        <v/>
      </c>
      <c r="BS176" s="37" t="str">
        <f t="shared" si="593"/>
        <v/>
      </c>
      <c r="BT176" s="37" t="str">
        <f t="shared" si="593"/>
        <v/>
      </c>
      <c r="BU176" s="37" t="str">
        <f t="shared" si="593"/>
        <v/>
      </c>
      <c r="BV176" s="37" t="str">
        <f t="shared" si="593"/>
        <v/>
      </c>
      <c r="BW176" s="37" t="str">
        <f t="shared" si="593"/>
        <v/>
      </c>
      <c r="BX176" s="38">
        <f t="shared" si="577"/>
        <v>0</v>
      </c>
      <c r="BY176" s="106" t="str">
        <f t="shared" si="535"/>
        <v/>
      </c>
      <c r="BZ176" s="106" t="str">
        <f t="shared" si="578"/>
        <v/>
      </c>
      <c r="CA176" s="106" t="str">
        <f t="shared" ref="CA176:CH176" si="594">IF(O176="x","1","")</f>
        <v/>
      </c>
      <c r="CB176" s="106" t="str">
        <f t="shared" si="594"/>
        <v/>
      </c>
      <c r="CC176" s="106" t="str">
        <f t="shared" si="594"/>
        <v/>
      </c>
      <c r="CD176" s="106" t="str">
        <f t="shared" si="594"/>
        <v/>
      </c>
      <c r="CE176" s="106" t="str">
        <f t="shared" si="594"/>
        <v/>
      </c>
      <c r="CF176" s="106" t="str">
        <f t="shared" si="594"/>
        <v/>
      </c>
      <c r="CG176" s="106" t="str">
        <f t="shared" si="594"/>
        <v/>
      </c>
      <c r="CH176" s="106" t="str">
        <f t="shared" si="594"/>
        <v/>
      </c>
      <c r="CI176" s="40"/>
      <c r="CJ176" s="40"/>
      <c r="CK176" s="40"/>
      <c r="CL176" s="40"/>
      <c r="CM176" s="40"/>
    </row>
    <row r="177" spans="1:91" ht="17.25" customHeight="1" x14ac:dyDescent="0.2">
      <c r="A177" s="92" t="str">
        <f ca="1">IFERROR(__xludf.DUMMYFUNCTION("""COMPUTED_VALUE"""),"P964")</f>
        <v>P964</v>
      </c>
      <c r="B177" s="93" t="str">
        <f ca="1">IFERROR(__xludf.DUMMYFUNCTION("""COMPUTED_VALUE"""),"Josias de Souza Lima")</f>
        <v>Josias de Souza Lima</v>
      </c>
      <c r="C177" s="93"/>
      <c r="D177" s="94">
        <f ca="1">IFERROR(__xludf.DUMMYFUNCTION("""COMPUTED_VALUE"""),46080)</f>
        <v>46080</v>
      </c>
      <c r="E177" s="93" t="str">
        <f t="shared" ca="1" si="580"/>
        <v>fevereiro</v>
      </c>
      <c r="F177" s="93">
        <f ca="1">IFERROR(__xludf.DUMMYFUNCTION("""COMPUTED_VALUE"""),18)</f>
        <v>18</v>
      </c>
      <c r="G177" s="93">
        <f ca="1">IFERROR(__xludf.DUMMYFUNCTION("""COMPUTED_VALUE"""),540)</f>
        <v>540</v>
      </c>
      <c r="H177" s="93">
        <f t="shared" ca="1" si="100"/>
        <v>9.7200000000000006</v>
      </c>
      <c r="I177" s="95">
        <f t="shared" ca="1" si="101"/>
        <v>300</v>
      </c>
      <c r="J177" s="96">
        <f ca="1">IFERROR(__xludf.DUMMYFUNCTION("""COMPUTED_VALUE"""),45)</f>
        <v>45</v>
      </c>
      <c r="K177" s="97" t="b">
        <v>0</v>
      </c>
      <c r="L177" s="98" t="str">
        <f t="shared" si="3"/>
        <v>PENDENTE</v>
      </c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3"/>
      <c r="X177" s="100"/>
      <c r="Y177" s="100"/>
      <c r="Z177" s="100"/>
      <c r="AA177" s="100"/>
      <c r="AB177" s="100"/>
      <c r="AC177" s="101"/>
      <c r="AD177" s="3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93"/>
      <c r="AQ177" s="93"/>
      <c r="AR177" s="93"/>
      <c r="AS177" s="102"/>
      <c r="AT177" s="104" t="str">
        <f ca="1">IFERROR(__xludf.DUMMYFUNCTION("""COMPUTED_VALUE"""),"")</f>
        <v/>
      </c>
      <c r="AU177" s="104" t="str">
        <f ca="1">IFERROR(__xludf.DUMMYFUNCTION("""COMPUTED_VALUE"""),"")</f>
        <v/>
      </c>
      <c r="AV177" s="103"/>
      <c r="AW177" s="104" t="str">
        <f ca="1">IFERROR(__xludf.DUMMYFUNCTION("""COMPUTED_VALUE"""),"")</f>
        <v/>
      </c>
      <c r="AX177" s="104" t="str">
        <f ca="1">IFERROR(__xludf.DUMMYFUNCTION("""COMPUTED_VALUE"""),"")</f>
        <v/>
      </c>
      <c r="AY177" s="103"/>
      <c r="AZ177" s="104" t="str">
        <f ca="1">IFERROR(__xludf.DUMMYFUNCTION("""COMPUTED_VALUE"""),"")</f>
        <v/>
      </c>
      <c r="BA177" s="104" t="str">
        <f ca="1">IFERROR(__xludf.DUMMYFUNCTION("""COMPUTED_VALUE"""),"")</f>
        <v/>
      </c>
      <c r="BB177" s="104" t="str">
        <f ca="1">IFERROR(__xludf.DUMMYFUNCTION("""COMPUTED_VALUE"""),"")</f>
        <v/>
      </c>
      <c r="BC177" s="103" t="str">
        <f ca="1">IFERROR(__xludf.DUMMYFUNCTION("""COMPUTED_VALUE"""),"")</f>
        <v/>
      </c>
      <c r="BD177" s="105" t="str">
        <f ca="1">IFERROR(__xludf.DUMMYFUNCTION("""COMPUTED_VALUE"""),"")</f>
        <v/>
      </c>
      <c r="BE177" s="105" t="str">
        <f ca="1">IFERROR(__xludf.DUMMYFUNCTION("""COMPUTED_VALUE"""),"")</f>
        <v/>
      </c>
      <c r="BF177" s="105" t="str">
        <f ca="1">IFERROR(__xludf.DUMMYFUNCTION("""COMPUTED_VALUE"""),"")</f>
        <v/>
      </c>
      <c r="BG177" s="93"/>
      <c r="BH177" s="93"/>
      <c r="BI177" s="95" t="str">
        <f t="shared" si="143"/>
        <v/>
      </c>
      <c r="BJ177" s="95" t="str">
        <f t="shared" ref="BJ177:BW177" si="595">IF(AD177=0,"",AD177*$AS177*(AU177/10))</f>
        <v/>
      </c>
      <c r="BK177" s="95" t="str">
        <f t="shared" si="595"/>
        <v/>
      </c>
      <c r="BL177" s="95" t="str">
        <f t="shared" si="595"/>
        <v/>
      </c>
      <c r="BM177" s="95" t="str">
        <f t="shared" si="595"/>
        <v/>
      </c>
      <c r="BN177" s="95" t="str">
        <f t="shared" si="595"/>
        <v/>
      </c>
      <c r="BO177" s="95" t="str">
        <f t="shared" si="595"/>
        <v/>
      </c>
      <c r="BP177" s="95" t="str">
        <f t="shared" si="595"/>
        <v/>
      </c>
      <c r="BQ177" s="37" t="str">
        <f t="shared" si="595"/>
        <v/>
      </c>
      <c r="BR177" s="37" t="str">
        <f t="shared" si="595"/>
        <v/>
      </c>
      <c r="BS177" s="37" t="str">
        <f t="shared" si="595"/>
        <v/>
      </c>
      <c r="BT177" s="37" t="str">
        <f t="shared" si="595"/>
        <v/>
      </c>
      <c r="BU177" s="37" t="str">
        <f t="shared" si="595"/>
        <v/>
      </c>
      <c r="BV177" s="37" t="str">
        <f t="shared" si="595"/>
        <v/>
      </c>
      <c r="BW177" s="37" t="str">
        <f t="shared" si="595"/>
        <v/>
      </c>
      <c r="BX177" s="38">
        <f t="shared" si="577"/>
        <v>0</v>
      </c>
      <c r="BY177" s="106" t="str">
        <f t="shared" si="535"/>
        <v/>
      </c>
      <c r="BZ177" s="106" t="str">
        <f t="shared" si="578"/>
        <v/>
      </c>
      <c r="CA177" s="106" t="str">
        <f t="shared" ref="CA177:CH177" si="596">IF(O177="x","1","")</f>
        <v/>
      </c>
      <c r="CB177" s="106" t="str">
        <f t="shared" si="596"/>
        <v/>
      </c>
      <c r="CC177" s="106" t="str">
        <f t="shared" si="596"/>
        <v/>
      </c>
      <c r="CD177" s="106" t="str">
        <f t="shared" si="596"/>
        <v/>
      </c>
      <c r="CE177" s="106" t="str">
        <f t="shared" si="596"/>
        <v/>
      </c>
      <c r="CF177" s="106" t="str">
        <f t="shared" si="596"/>
        <v/>
      </c>
      <c r="CG177" s="106" t="str">
        <f t="shared" si="596"/>
        <v/>
      </c>
      <c r="CH177" s="106" t="str">
        <f t="shared" si="596"/>
        <v/>
      </c>
      <c r="CI177" s="40"/>
      <c r="CJ177" s="40"/>
      <c r="CK177" s="40"/>
      <c r="CL177" s="40"/>
      <c r="CM177" s="40"/>
    </row>
    <row r="178" spans="1:91" ht="17.25" customHeight="1" x14ac:dyDescent="0.2">
      <c r="A178" s="92" t="str">
        <f ca="1">IFERROR(__xludf.DUMMYFUNCTION("""COMPUTED_VALUE"""),"P989")</f>
        <v>P989</v>
      </c>
      <c r="B178" s="93" t="str">
        <f ca="1">IFERROR(__xludf.DUMMYFUNCTION("""COMPUTED_VALUE"""),"Rosimeire Gomes ")</f>
        <v xml:space="preserve">Rosimeire Gomes </v>
      </c>
      <c r="C178" s="93"/>
      <c r="D178" s="94">
        <f ca="1">IFERROR(__xludf.DUMMYFUNCTION("""COMPUTED_VALUE"""),46098)</f>
        <v>46098</v>
      </c>
      <c r="E178" s="93" t="str">
        <f t="shared" ca="1" si="580"/>
        <v>março</v>
      </c>
      <c r="F178" s="93">
        <f ca="1">IFERROR(__xludf.DUMMYFUNCTION("""COMPUTED_VALUE"""),26)</f>
        <v>26</v>
      </c>
      <c r="G178" s="93">
        <f ca="1">IFERROR(__xludf.DUMMYFUNCTION("""COMPUTED_VALUE"""),540)</f>
        <v>540</v>
      </c>
      <c r="H178" s="93">
        <f t="shared" ca="1" si="100"/>
        <v>14.04</v>
      </c>
      <c r="I178" s="95">
        <f t="shared" ca="1" si="101"/>
        <v>500</v>
      </c>
      <c r="J178" s="96">
        <f ca="1">IFERROR(__xludf.DUMMYFUNCTION("""COMPUTED_VALUE"""),45)</f>
        <v>45</v>
      </c>
      <c r="K178" s="97" t="b">
        <v>0</v>
      </c>
      <c r="L178" s="98" t="str">
        <f t="shared" si="3"/>
        <v>PENDENTE</v>
      </c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3"/>
      <c r="X178" s="100"/>
      <c r="Y178" s="100"/>
      <c r="Z178" s="100"/>
      <c r="AA178" s="100"/>
      <c r="AB178" s="100"/>
      <c r="AC178" s="101"/>
      <c r="AD178" s="3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93"/>
      <c r="AQ178" s="93"/>
      <c r="AR178" s="93"/>
      <c r="AS178" s="102"/>
      <c r="AT178" s="104" t="str">
        <f ca="1">IFERROR(__xludf.DUMMYFUNCTION("""COMPUTED_VALUE"""),"")</f>
        <v/>
      </c>
      <c r="AU178" s="104" t="str">
        <f ca="1">IFERROR(__xludf.DUMMYFUNCTION("""COMPUTED_VALUE"""),"")</f>
        <v/>
      </c>
      <c r="AV178" s="103"/>
      <c r="AW178" s="104" t="str">
        <f ca="1">IFERROR(__xludf.DUMMYFUNCTION("""COMPUTED_VALUE"""),"")</f>
        <v/>
      </c>
      <c r="AX178" s="104" t="str">
        <f ca="1">IFERROR(__xludf.DUMMYFUNCTION("""COMPUTED_VALUE"""),"")</f>
        <v/>
      </c>
      <c r="AY178" s="103"/>
      <c r="AZ178" s="104" t="str">
        <f ca="1">IFERROR(__xludf.DUMMYFUNCTION("""COMPUTED_VALUE"""),"")</f>
        <v/>
      </c>
      <c r="BA178" s="104" t="str">
        <f ca="1">IFERROR(__xludf.DUMMYFUNCTION("""COMPUTED_VALUE"""),"")</f>
        <v/>
      </c>
      <c r="BB178" s="104" t="str">
        <f ca="1">IFERROR(__xludf.DUMMYFUNCTION("""COMPUTED_VALUE"""),"")</f>
        <v/>
      </c>
      <c r="BC178" s="103" t="str">
        <f ca="1">IFERROR(__xludf.DUMMYFUNCTION("""COMPUTED_VALUE"""),"")</f>
        <v/>
      </c>
      <c r="BD178" s="105" t="str">
        <f ca="1">IFERROR(__xludf.DUMMYFUNCTION("""COMPUTED_VALUE"""),"")</f>
        <v/>
      </c>
      <c r="BE178" s="105" t="str">
        <f ca="1">IFERROR(__xludf.DUMMYFUNCTION("""COMPUTED_VALUE"""),"")</f>
        <v/>
      </c>
      <c r="BF178" s="105" t="str">
        <f ca="1">IFERROR(__xludf.DUMMYFUNCTION("""COMPUTED_VALUE"""),"")</f>
        <v/>
      </c>
      <c r="BG178" s="93"/>
      <c r="BH178" s="93"/>
      <c r="BI178" s="95" t="str">
        <f t="shared" si="143"/>
        <v/>
      </c>
      <c r="BJ178" s="95" t="str">
        <f t="shared" ref="BJ178:BW178" si="597">IF(AD178=0,"",AD178*$AS178*(AU178/10))</f>
        <v/>
      </c>
      <c r="BK178" s="95" t="str">
        <f t="shared" si="597"/>
        <v/>
      </c>
      <c r="BL178" s="95" t="str">
        <f t="shared" si="597"/>
        <v/>
      </c>
      <c r="BM178" s="95" t="str">
        <f t="shared" si="597"/>
        <v/>
      </c>
      <c r="BN178" s="95" t="str">
        <f t="shared" si="597"/>
        <v/>
      </c>
      <c r="BO178" s="95" t="str">
        <f t="shared" si="597"/>
        <v/>
      </c>
      <c r="BP178" s="95" t="str">
        <f t="shared" si="597"/>
        <v/>
      </c>
      <c r="BQ178" s="37" t="str">
        <f t="shared" si="597"/>
        <v/>
      </c>
      <c r="BR178" s="37" t="str">
        <f t="shared" si="597"/>
        <v/>
      </c>
      <c r="BS178" s="37" t="str">
        <f t="shared" si="597"/>
        <v/>
      </c>
      <c r="BT178" s="37" t="str">
        <f t="shared" si="597"/>
        <v/>
      </c>
      <c r="BU178" s="37" t="str">
        <f t="shared" si="597"/>
        <v/>
      </c>
      <c r="BV178" s="37" t="str">
        <f t="shared" si="597"/>
        <v/>
      </c>
      <c r="BW178" s="37" t="str">
        <f t="shared" si="597"/>
        <v/>
      </c>
      <c r="BX178" s="38">
        <f t="shared" si="577"/>
        <v>0</v>
      </c>
      <c r="BY178" s="106" t="str">
        <f t="shared" si="535"/>
        <v/>
      </c>
      <c r="BZ178" s="106" t="str">
        <f t="shared" si="578"/>
        <v/>
      </c>
      <c r="CA178" s="106" t="str">
        <f t="shared" ref="CA178:CH178" si="598">IF(O178="x","1","")</f>
        <v/>
      </c>
      <c r="CB178" s="106" t="str">
        <f t="shared" si="598"/>
        <v/>
      </c>
      <c r="CC178" s="106" t="str">
        <f t="shared" si="598"/>
        <v/>
      </c>
      <c r="CD178" s="106" t="str">
        <f t="shared" si="598"/>
        <v/>
      </c>
      <c r="CE178" s="106" t="str">
        <f t="shared" si="598"/>
        <v/>
      </c>
      <c r="CF178" s="106" t="str">
        <f t="shared" si="598"/>
        <v/>
      </c>
      <c r="CG178" s="106" t="str">
        <f t="shared" si="598"/>
        <v/>
      </c>
      <c r="CH178" s="106" t="str">
        <f t="shared" si="598"/>
        <v/>
      </c>
      <c r="CI178" s="40"/>
      <c r="CJ178" s="40"/>
      <c r="CK178" s="40"/>
      <c r="CL178" s="40"/>
      <c r="CM178" s="40"/>
    </row>
    <row r="179" spans="1:91" ht="17.25" customHeight="1" x14ac:dyDescent="0.2">
      <c r="A179" s="92"/>
      <c r="B179" s="93"/>
      <c r="C179" s="93"/>
      <c r="D179" s="93"/>
      <c r="E179" s="93" t="str">
        <f t="shared" si="580"/>
        <v/>
      </c>
      <c r="F179" s="93"/>
      <c r="G179" s="93"/>
      <c r="H179" s="93" t="str">
        <f t="shared" si="100"/>
        <v/>
      </c>
      <c r="I179" s="95" t="str">
        <f t="shared" si="101"/>
        <v/>
      </c>
      <c r="J179" s="93"/>
      <c r="K179" s="97" t="b">
        <v>0</v>
      </c>
      <c r="L179" s="98" t="str">
        <f t="shared" si="3"/>
        <v>PENDENTE</v>
      </c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3"/>
      <c r="X179" s="100"/>
      <c r="Y179" s="100"/>
      <c r="Z179" s="100"/>
      <c r="AA179" s="100"/>
      <c r="AB179" s="100"/>
      <c r="AC179" s="101"/>
      <c r="AD179" s="3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93"/>
      <c r="AQ179" s="93"/>
      <c r="AR179" s="93"/>
      <c r="AS179" s="102"/>
      <c r="AT179" s="104" t="str">
        <f ca="1">IFERROR(__xludf.DUMMYFUNCTION("""COMPUTED_VALUE"""),"")</f>
        <v/>
      </c>
      <c r="AU179" s="104" t="str">
        <f ca="1">IFERROR(__xludf.DUMMYFUNCTION("""COMPUTED_VALUE"""),"")</f>
        <v/>
      </c>
      <c r="AV179" s="103"/>
      <c r="AW179" s="104" t="str">
        <f ca="1">IFERROR(__xludf.DUMMYFUNCTION("""COMPUTED_VALUE"""),"")</f>
        <v/>
      </c>
      <c r="AX179" s="104" t="str">
        <f ca="1">IFERROR(__xludf.DUMMYFUNCTION("""COMPUTED_VALUE"""),"")</f>
        <v/>
      </c>
      <c r="AY179" s="103"/>
      <c r="AZ179" s="104" t="str">
        <f ca="1">IFERROR(__xludf.DUMMYFUNCTION("""COMPUTED_VALUE"""),"")</f>
        <v/>
      </c>
      <c r="BA179" s="104" t="str">
        <f ca="1">IFERROR(__xludf.DUMMYFUNCTION("""COMPUTED_VALUE"""),"")</f>
        <v/>
      </c>
      <c r="BB179" s="104" t="str">
        <f ca="1">IFERROR(__xludf.DUMMYFUNCTION("""COMPUTED_VALUE"""),"")</f>
        <v/>
      </c>
      <c r="BC179" s="103" t="str">
        <f ca="1">IFERROR(__xludf.DUMMYFUNCTION("""COMPUTED_VALUE"""),"")</f>
        <v/>
      </c>
      <c r="BD179" s="105" t="str">
        <f ca="1">IFERROR(__xludf.DUMMYFUNCTION("""COMPUTED_VALUE"""),"")</f>
        <v/>
      </c>
      <c r="BE179" s="105" t="str">
        <f ca="1">IFERROR(__xludf.DUMMYFUNCTION("""COMPUTED_VALUE"""),"")</f>
        <v/>
      </c>
      <c r="BF179" s="105" t="str">
        <f ca="1">IFERROR(__xludf.DUMMYFUNCTION("""COMPUTED_VALUE"""),"")</f>
        <v/>
      </c>
      <c r="BG179" s="93"/>
      <c r="BH179" s="93"/>
      <c r="BI179" s="95" t="str">
        <f t="shared" si="143"/>
        <v/>
      </c>
      <c r="BJ179" s="95" t="str">
        <f t="shared" ref="BJ179:BW179" si="599">IF(AD179=0,"",AD179*$AS179*(AU179/10))</f>
        <v/>
      </c>
      <c r="BK179" s="95" t="str">
        <f t="shared" si="599"/>
        <v/>
      </c>
      <c r="BL179" s="95" t="str">
        <f t="shared" si="599"/>
        <v/>
      </c>
      <c r="BM179" s="95" t="str">
        <f t="shared" si="599"/>
        <v/>
      </c>
      <c r="BN179" s="95" t="str">
        <f t="shared" si="599"/>
        <v/>
      </c>
      <c r="BO179" s="95" t="str">
        <f t="shared" si="599"/>
        <v/>
      </c>
      <c r="BP179" s="95" t="str">
        <f t="shared" si="599"/>
        <v/>
      </c>
      <c r="BQ179" s="37" t="str">
        <f t="shared" si="599"/>
        <v/>
      </c>
      <c r="BR179" s="37" t="str">
        <f t="shared" si="599"/>
        <v/>
      </c>
      <c r="BS179" s="37" t="str">
        <f t="shared" si="599"/>
        <v/>
      </c>
      <c r="BT179" s="37" t="str">
        <f t="shared" si="599"/>
        <v/>
      </c>
      <c r="BU179" s="37" t="str">
        <f t="shared" si="599"/>
        <v/>
      </c>
      <c r="BV179" s="37" t="str">
        <f t="shared" si="599"/>
        <v/>
      </c>
      <c r="BW179" s="37" t="str">
        <f t="shared" si="599"/>
        <v/>
      </c>
      <c r="BX179" s="38">
        <f t="shared" si="577"/>
        <v>0</v>
      </c>
      <c r="BY179" s="106" t="str">
        <f t="shared" si="535"/>
        <v/>
      </c>
      <c r="BZ179" s="106" t="str">
        <f t="shared" si="578"/>
        <v/>
      </c>
      <c r="CA179" s="106" t="str">
        <f t="shared" ref="CA179:CH179" si="600">IF(O179="x","1","")</f>
        <v/>
      </c>
      <c r="CB179" s="106" t="str">
        <f t="shared" si="600"/>
        <v/>
      </c>
      <c r="CC179" s="106" t="str">
        <f t="shared" si="600"/>
        <v/>
      </c>
      <c r="CD179" s="106" t="str">
        <f t="shared" si="600"/>
        <v/>
      </c>
      <c r="CE179" s="106" t="str">
        <f t="shared" si="600"/>
        <v/>
      </c>
      <c r="CF179" s="106" t="str">
        <f t="shared" si="600"/>
        <v/>
      </c>
      <c r="CG179" s="106" t="str">
        <f t="shared" si="600"/>
        <v/>
      </c>
      <c r="CH179" s="106" t="str">
        <f t="shared" si="600"/>
        <v/>
      </c>
      <c r="CI179" s="40"/>
      <c r="CJ179" s="40"/>
      <c r="CK179" s="40"/>
      <c r="CL179" s="40"/>
      <c r="CM179" s="40"/>
    </row>
    <row r="180" spans="1:91" ht="17.25" customHeight="1" x14ac:dyDescent="0.2">
      <c r="A180" s="92"/>
      <c r="B180" s="93"/>
      <c r="C180" s="93"/>
      <c r="D180" s="93"/>
      <c r="E180" s="93" t="str">
        <f t="shared" si="580"/>
        <v/>
      </c>
      <c r="F180" s="93"/>
      <c r="G180" s="93"/>
      <c r="H180" s="93" t="str">
        <f t="shared" si="100"/>
        <v/>
      </c>
      <c r="I180" s="95" t="str">
        <f t="shared" si="101"/>
        <v/>
      </c>
      <c r="J180" s="93"/>
      <c r="K180" s="97" t="b">
        <v>0</v>
      </c>
      <c r="L180" s="98" t="str">
        <f t="shared" si="3"/>
        <v>PENDENTE</v>
      </c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3"/>
      <c r="X180" s="100"/>
      <c r="Y180" s="100"/>
      <c r="Z180" s="100"/>
      <c r="AA180" s="100"/>
      <c r="AB180" s="100"/>
      <c r="AC180" s="101"/>
      <c r="AD180" s="3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93"/>
      <c r="AQ180" s="93"/>
      <c r="AR180" s="93"/>
      <c r="AS180" s="102"/>
      <c r="AT180" s="104" t="str">
        <f ca="1">IFERROR(__xludf.DUMMYFUNCTION("""COMPUTED_VALUE"""),"")</f>
        <v/>
      </c>
      <c r="AU180" s="104" t="str">
        <f ca="1">IFERROR(__xludf.DUMMYFUNCTION("""COMPUTED_VALUE"""),"")</f>
        <v/>
      </c>
      <c r="AV180" s="103"/>
      <c r="AW180" s="104" t="str">
        <f ca="1">IFERROR(__xludf.DUMMYFUNCTION("""COMPUTED_VALUE"""),"")</f>
        <v/>
      </c>
      <c r="AX180" s="104" t="str">
        <f ca="1">IFERROR(__xludf.DUMMYFUNCTION("""COMPUTED_VALUE"""),"")</f>
        <v/>
      </c>
      <c r="AY180" s="103"/>
      <c r="AZ180" s="104" t="str">
        <f ca="1">IFERROR(__xludf.DUMMYFUNCTION("""COMPUTED_VALUE"""),"")</f>
        <v/>
      </c>
      <c r="BA180" s="104" t="str">
        <f ca="1">IFERROR(__xludf.DUMMYFUNCTION("""COMPUTED_VALUE"""),"")</f>
        <v/>
      </c>
      <c r="BB180" s="104" t="str">
        <f ca="1">IFERROR(__xludf.DUMMYFUNCTION("""COMPUTED_VALUE"""),"")</f>
        <v/>
      </c>
      <c r="BC180" s="103" t="str">
        <f ca="1">IFERROR(__xludf.DUMMYFUNCTION("""COMPUTED_VALUE"""),"")</f>
        <v/>
      </c>
      <c r="BD180" s="105" t="str">
        <f ca="1">IFERROR(__xludf.DUMMYFUNCTION("""COMPUTED_VALUE"""),"")</f>
        <v/>
      </c>
      <c r="BE180" s="105" t="str">
        <f ca="1">IFERROR(__xludf.DUMMYFUNCTION("""COMPUTED_VALUE"""),"")</f>
        <v/>
      </c>
      <c r="BF180" s="105" t="str">
        <f ca="1">IFERROR(__xludf.DUMMYFUNCTION("""COMPUTED_VALUE"""),"")</f>
        <v/>
      </c>
      <c r="BG180" s="93"/>
      <c r="BH180" s="93"/>
      <c r="BI180" s="95" t="str">
        <f t="shared" si="143"/>
        <v/>
      </c>
      <c r="BJ180" s="95" t="str">
        <f t="shared" ref="BJ180:BW180" si="601">IF(AD180=0,"",AD180*$AS180*(AU180/10))</f>
        <v/>
      </c>
      <c r="BK180" s="95" t="str">
        <f t="shared" si="601"/>
        <v/>
      </c>
      <c r="BL180" s="95" t="str">
        <f t="shared" si="601"/>
        <v/>
      </c>
      <c r="BM180" s="95" t="str">
        <f t="shared" si="601"/>
        <v/>
      </c>
      <c r="BN180" s="95" t="str">
        <f t="shared" si="601"/>
        <v/>
      </c>
      <c r="BO180" s="95" t="str">
        <f t="shared" si="601"/>
        <v/>
      </c>
      <c r="BP180" s="95" t="str">
        <f t="shared" si="601"/>
        <v/>
      </c>
      <c r="BQ180" s="37" t="str">
        <f t="shared" si="601"/>
        <v/>
      </c>
      <c r="BR180" s="37" t="str">
        <f t="shared" si="601"/>
        <v/>
      </c>
      <c r="BS180" s="37" t="str">
        <f t="shared" si="601"/>
        <v/>
      </c>
      <c r="BT180" s="37" t="str">
        <f t="shared" si="601"/>
        <v/>
      </c>
      <c r="BU180" s="37" t="str">
        <f t="shared" si="601"/>
        <v/>
      </c>
      <c r="BV180" s="37" t="str">
        <f t="shared" si="601"/>
        <v/>
      </c>
      <c r="BW180" s="37" t="str">
        <f t="shared" si="601"/>
        <v/>
      </c>
      <c r="BX180" s="38">
        <f t="shared" si="577"/>
        <v>0</v>
      </c>
      <c r="BY180" s="106" t="str">
        <f t="shared" si="535"/>
        <v/>
      </c>
      <c r="BZ180" s="106" t="str">
        <f t="shared" si="578"/>
        <v/>
      </c>
      <c r="CA180" s="106" t="str">
        <f t="shared" ref="CA180:CH180" si="602">IF(O180="x","1","")</f>
        <v/>
      </c>
      <c r="CB180" s="106" t="str">
        <f t="shared" si="602"/>
        <v/>
      </c>
      <c r="CC180" s="106" t="str">
        <f t="shared" si="602"/>
        <v/>
      </c>
      <c r="CD180" s="106" t="str">
        <f t="shared" si="602"/>
        <v/>
      </c>
      <c r="CE180" s="106" t="str">
        <f t="shared" si="602"/>
        <v/>
      </c>
      <c r="CF180" s="106" t="str">
        <f t="shared" si="602"/>
        <v/>
      </c>
      <c r="CG180" s="106" t="str">
        <f t="shared" si="602"/>
        <v/>
      </c>
      <c r="CH180" s="106" t="str">
        <f t="shared" si="602"/>
        <v/>
      </c>
      <c r="CI180" s="40"/>
      <c r="CJ180" s="40"/>
      <c r="CK180" s="40"/>
      <c r="CL180" s="40"/>
      <c r="CM180" s="40"/>
    </row>
    <row r="181" spans="1:91" ht="17.25" customHeight="1" x14ac:dyDescent="0.2">
      <c r="A181" s="92"/>
      <c r="B181" s="93"/>
      <c r="C181" s="93"/>
      <c r="D181" s="93"/>
      <c r="E181" s="93" t="str">
        <f t="shared" si="580"/>
        <v/>
      </c>
      <c r="F181" s="93"/>
      <c r="G181" s="93"/>
      <c r="H181" s="93" t="str">
        <f t="shared" si="100"/>
        <v/>
      </c>
      <c r="I181" s="95" t="str">
        <f t="shared" si="101"/>
        <v/>
      </c>
      <c r="J181" s="93"/>
      <c r="K181" s="97" t="b">
        <v>0</v>
      </c>
      <c r="L181" s="98" t="str">
        <f t="shared" si="3"/>
        <v>PENDENTE</v>
      </c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3"/>
      <c r="X181" s="100"/>
      <c r="Y181" s="100"/>
      <c r="Z181" s="100"/>
      <c r="AA181" s="100"/>
      <c r="AB181" s="100"/>
      <c r="AC181" s="101"/>
      <c r="AD181" s="3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93"/>
      <c r="AQ181" s="93"/>
      <c r="AR181" s="93"/>
      <c r="AS181" s="102"/>
      <c r="AT181" s="104" t="str">
        <f ca="1">IFERROR(__xludf.DUMMYFUNCTION("""COMPUTED_VALUE"""),"")</f>
        <v/>
      </c>
      <c r="AU181" s="104" t="str">
        <f ca="1">IFERROR(__xludf.DUMMYFUNCTION("""COMPUTED_VALUE"""),"")</f>
        <v/>
      </c>
      <c r="AV181" s="103"/>
      <c r="AW181" s="104" t="str">
        <f ca="1">IFERROR(__xludf.DUMMYFUNCTION("""COMPUTED_VALUE"""),"")</f>
        <v/>
      </c>
      <c r="AX181" s="104" t="str">
        <f ca="1">IFERROR(__xludf.DUMMYFUNCTION("""COMPUTED_VALUE"""),"")</f>
        <v/>
      </c>
      <c r="AY181" s="103"/>
      <c r="AZ181" s="104" t="str">
        <f ca="1">IFERROR(__xludf.DUMMYFUNCTION("""COMPUTED_VALUE"""),"")</f>
        <v/>
      </c>
      <c r="BA181" s="104" t="str">
        <f ca="1">IFERROR(__xludf.DUMMYFUNCTION("""COMPUTED_VALUE"""),"")</f>
        <v/>
      </c>
      <c r="BB181" s="104" t="str">
        <f ca="1">IFERROR(__xludf.DUMMYFUNCTION("""COMPUTED_VALUE"""),"")</f>
        <v/>
      </c>
      <c r="BC181" s="103" t="str">
        <f ca="1">IFERROR(__xludf.DUMMYFUNCTION("""COMPUTED_VALUE"""),"")</f>
        <v/>
      </c>
      <c r="BD181" s="105" t="str">
        <f ca="1">IFERROR(__xludf.DUMMYFUNCTION("""COMPUTED_VALUE"""),"")</f>
        <v/>
      </c>
      <c r="BE181" s="105" t="str">
        <f ca="1">IFERROR(__xludf.DUMMYFUNCTION("""COMPUTED_VALUE"""),"")</f>
        <v/>
      </c>
      <c r="BF181" s="105" t="str">
        <f ca="1">IFERROR(__xludf.DUMMYFUNCTION("""COMPUTED_VALUE"""),"")</f>
        <v/>
      </c>
      <c r="BG181" s="93"/>
      <c r="BH181" s="93"/>
      <c r="BI181" s="95" t="str">
        <f t="shared" si="143"/>
        <v/>
      </c>
      <c r="BJ181" s="95" t="str">
        <f t="shared" ref="BJ181:BW181" si="603">IF(AD181=0,"",AD181*$AS181*(AU181/10))</f>
        <v/>
      </c>
      <c r="BK181" s="95" t="str">
        <f t="shared" si="603"/>
        <v/>
      </c>
      <c r="BL181" s="95" t="str">
        <f t="shared" si="603"/>
        <v/>
      </c>
      <c r="BM181" s="95" t="str">
        <f t="shared" si="603"/>
        <v/>
      </c>
      <c r="BN181" s="95" t="str">
        <f t="shared" si="603"/>
        <v/>
      </c>
      <c r="BO181" s="95" t="str">
        <f t="shared" si="603"/>
        <v/>
      </c>
      <c r="BP181" s="95" t="str">
        <f t="shared" si="603"/>
        <v/>
      </c>
      <c r="BQ181" s="37" t="str">
        <f t="shared" si="603"/>
        <v/>
      </c>
      <c r="BR181" s="37" t="str">
        <f t="shared" si="603"/>
        <v/>
      </c>
      <c r="BS181" s="37" t="str">
        <f t="shared" si="603"/>
        <v/>
      </c>
      <c r="BT181" s="37" t="str">
        <f t="shared" si="603"/>
        <v/>
      </c>
      <c r="BU181" s="37" t="str">
        <f t="shared" si="603"/>
        <v/>
      </c>
      <c r="BV181" s="37" t="str">
        <f t="shared" si="603"/>
        <v/>
      </c>
      <c r="BW181" s="37" t="str">
        <f t="shared" si="603"/>
        <v/>
      </c>
      <c r="BX181" s="38">
        <f t="shared" si="577"/>
        <v>0</v>
      </c>
      <c r="BY181" s="106" t="str">
        <f t="shared" si="535"/>
        <v/>
      </c>
      <c r="BZ181" s="106" t="str">
        <f t="shared" si="578"/>
        <v/>
      </c>
      <c r="CA181" s="106" t="str">
        <f t="shared" ref="CA181:CH181" si="604">IF(O181="x","1","")</f>
        <v/>
      </c>
      <c r="CB181" s="106" t="str">
        <f t="shared" si="604"/>
        <v/>
      </c>
      <c r="CC181" s="106" t="str">
        <f t="shared" si="604"/>
        <v/>
      </c>
      <c r="CD181" s="106" t="str">
        <f t="shared" si="604"/>
        <v/>
      </c>
      <c r="CE181" s="106" t="str">
        <f t="shared" si="604"/>
        <v/>
      </c>
      <c r="CF181" s="106" t="str">
        <f t="shared" si="604"/>
        <v/>
      </c>
      <c r="CG181" s="106" t="str">
        <f t="shared" si="604"/>
        <v/>
      </c>
      <c r="CH181" s="106" t="str">
        <f t="shared" si="604"/>
        <v/>
      </c>
      <c r="CI181" s="40"/>
      <c r="CJ181" s="40"/>
      <c r="CK181" s="40"/>
      <c r="CL181" s="40"/>
      <c r="CM181" s="40"/>
    </row>
    <row r="182" spans="1:91" ht="17.25" customHeight="1" x14ac:dyDescent="0.2">
      <c r="A182" s="92"/>
      <c r="B182" s="93"/>
      <c r="C182" s="93"/>
      <c r="D182" s="93"/>
      <c r="E182" s="93" t="str">
        <f t="shared" si="580"/>
        <v/>
      </c>
      <c r="F182" s="93"/>
      <c r="G182" s="93"/>
      <c r="H182" s="93" t="str">
        <f t="shared" si="100"/>
        <v/>
      </c>
      <c r="I182" s="95" t="str">
        <f t="shared" si="101"/>
        <v/>
      </c>
      <c r="J182" s="93"/>
      <c r="K182" s="97" t="b">
        <v>0</v>
      </c>
      <c r="L182" s="98" t="str">
        <f t="shared" si="3"/>
        <v>PENDENTE</v>
      </c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3"/>
      <c r="X182" s="100"/>
      <c r="Y182" s="100"/>
      <c r="Z182" s="100"/>
      <c r="AA182" s="100"/>
      <c r="AB182" s="100"/>
      <c r="AC182" s="101"/>
      <c r="AD182" s="3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93"/>
      <c r="AQ182" s="93"/>
      <c r="AR182" s="93"/>
      <c r="AS182" s="102"/>
      <c r="AT182" s="104" t="str">
        <f ca="1">IFERROR(__xludf.DUMMYFUNCTION("""COMPUTED_VALUE"""),"")</f>
        <v/>
      </c>
      <c r="AU182" s="104" t="str">
        <f ca="1">IFERROR(__xludf.DUMMYFUNCTION("""COMPUTED_VALUE"""),"")</f>
        <v/>
      </c>
      <c r="AV182" s="103"/>
      <c r="AW182" s="104" t="str">
        <f ca="1">IFERROR(__xludf.DUMMYFUNCTION("""COMPUTED_VALUE"""),"")</f>
        <v/>
      </c>
      <c r="AX182" s="104" t="str">
        <f ca="1">IFERROR(__xludf.DUMMYFUNCTION("""COMPUTED_VALUE"""),"")</f>
        <v/>
      </c>
      <c r="AY182" s="103"/>
      <c r="AZ182" s="104" t="str">
        <f ca="1">IFERROR(__xludf.DUMMYFUNCTION("""COMPUTED_VALUE"""),"")</f>
        <v/>
      </c>
      <c r="BA182" s="104" t="str">
        <f ca="1">IFERROR(__xludf.DUMMYFUNCTION("""COMPUTED_VALUE"""),"")</f>
        <v/>
      </c>
      <c r="BB182" s="104" t="str">
        <f ca="1">IFERROR(__xludf.DUMMYFUNCTION("""COMPUTED_VALUE"""),"")</f>
        <v/>
      </c>
      <c r="BC182" s="103" t="str">
        <f ca="1">IFERROR(__xludf.DUMMYFUNCTION("""COMPUTED_VALUE"""),"")</f>
        <v/>
      </c>
      <c r="BD182" s="105" t="str">
        <f ca="1">IFERROR(__xludf.DUMMYFUNCTION("""COMPUTED_VALUE"""),"")</f>
        <v/>
      </c>
      <c r="BE182" s="105" t="str">
        <f ca="1">IFERROR(__xludf.DUMMYFUNCTION("""COMPUTED_VALUE"""),"")</f>
        <v/>
      </c>
      <c r="BF182" s="105" t="str">
        <f ca="1">IFERROR(__xludf.DUMMYFUNCTION("""COMPUTED_VALUE"""),"")</f>
        <v/>
      </c>
      <c r="BG182" s="93"/>
      <c r="BH182" s="93"/>
      <c r="BI182" s="95" t="str">
        <f t="shared" si="143"/>
        <v/>
      </c>
      <c r="BJ182" s="95" t="str">
        <f t="shared" ref="BJ182:BW182" si="605">IF(AD182=0,"",AD182*$AS182*(AU182/10))</f>
        <v/>
      </c>
      <c r="BK182" s="95" t="str">
        <f t="shared" si="605"/>
        <v/>
      </c>
      <c r="BL182" s="95" t="str">
        <f t="shared" si="605"/>
        <v/>
      </c>
      <c r="BM182" s="95" t="str">
        <f t="shared" si="605"/>
        <v/>
      </c>
      <c r="BN182" s="95" t="str">
        <f t="shared" si="605"/>
        <v/>
      </c>
      <c r="BO182" s="95" t="str">
        <f t="shared" si="605"/>
        <v/>
      </c>
      <c r="BP182" s="95" t="str">
        <f t="shared" si="605"/>
        <v/>
      </c>
      <c r="BQ182" s="37" t="str">
        <f t="shared" si="605"/>
        <v/>
      </c>
      <c r="BR182" s="37" t="str">
        <f t="shared" si="605"/>
        <v/>
      </c>
      <c r="BS182" s="37" t="str">
        <f t="shared" si="605"/>
        <v/>
      </c>
      <c r="BT182" s="37" t="str">
        <f t="shared" si="605"/>
        <v/>
      </c>
      <c r="BU182" s="37" t="str">
        <f t="shared" si="605"/>
        <v/>
      </c>
      <c r="BV182" s="37" t="str">
        <f t="shared" si="605"/>
        <v/>
      </c>
      <c r="BW182" s="37" t="str">
        <f t="shared" si="605"/>
        <v/>
      </c>
      <c r="BX182" s="38">
        <f t="shared" si="577"/>
        <v>0</v>
      </c>
      <c r="BY182" s="106" t="str">
        <f t="shared" si="535"/>
        <v/>
      </c>
      <c r="BZ182" s="106" t="str">
        <f t="shared" si="578"/>
        <v/>
      </c>
      <c r="CA182" s="106" t="str">
        <f t="shared" ref="CA182:CH182" si="606">IF(O182="x","1","")</f>
        <v/>
      </c>
      <c r="CB182" s="106" t="str">
        <f t="shared" si="606"/>
        <v/>
      </c>
      <c r="CC182" s="106" t="str">
        <f t="shared" si="606"/>
        <v/>
      </c>
      <c r="CD182" s="106" t="str">
        <f t="shared" si="606"/>
        <v/>
      </c>
      <c r="CE182" s="106" t="str">
        <f t="shared" si="606"/>
        <v/>
      </c>
      <c r="CF182" s="106" t="str">
        <f t="shared" si="606"/>
        <v/>
      </c>
      <c r="CG182" s="106" t="str">
        <f t="shared" si="606"/>
        <v/>
      </c>
      <c r="CH182" s="106" t="str">
        <f t="shared" si="606"/>
        <v/>
      </c>
      <c r="CI182" s="40"/>
      <c r="CJ182" s="40"/>
      <c r="CK182" s="40"/>
      <c r="CL182" s="40"/>
      <c r="CM182" s="40"/>
    </row>
    <row r="183" spans="1:91" ht="17.25" customHeight="1" x14ac:dyDescent="0.2">
      <c r="A183" s="92"/>
      <c r="B183" s="93"/>
      <c r="C183" s="93"/>
      <c r="D183" s="93"/>
      <c r="E183" s="93" t="str">
        <f t="shared" si="580"/>
        <v/>
      </c>
      <c r="F183" s="93"/>
      <c r="G183" s="93"/>
      <c r="H183" s="93" t="str">
        <f t="shared" si="100"/>
        <v/>
      </c>
      <c r="I183" s="95" t="str">
        <f t="shared" si="101"/>
        <v/>
      </c>
      <c r="J183" s="93"/>
      <c r="K183" s="97" t="b">
        <v>0</v>
      </c>
      <c r="L183" s="98" t="str">
        <f t="shared" si="3"/>
        <v>PENDENTE</v>
      </c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3"/>
      <c r="X183" s="100"/>
      <c r="Y183" s="100"/>
      <c r="Z183" s="100"/>
      <c r="AA183" s="100"/>
      <c r="AB183" s="100"/>
      <c r="AC183" s="101"/>
      <c r="AD183" s="3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93"/>
      <c r="AQ183" s="93"/>
      <c r="AR183" s="93"/>
      <c r="AS183" s="102"/>
      <c r="AT183" s="104" t="str">
        <f ca="1">IFERROR(__xludf.DUMMYFUNCTION("""COMPUTED_VALUE"""),"")</f>
        <v/>
      </c>
      <c r="AU183" s="104" t="str">
        <f ca="1">IFERROR(__xludf.DUMMYFUNCTION("""COMPUTED_VALUE"""),"")</f>
        <v/>
      </c>
      <c r="AV183" s="103"/>
      <c r="AW183" s="104" t="str">
        <f ca="1">IFERROR(__xludf.DUMMYFUNCTION("""COMPUTED_VALUE"""),"")</f>
        <v/>
      </c>
      <c r="AX183" s="104" t="str">
        <f ca="1">IFERROR(__xludf.DUMMYFUNCTION("""COMPUTED_VALUE"""),"")</f>
        <v/>
      </c>
      <c r="AY183" s="103"/>
      <c r="AZ183" s="104" t="str">
        <f ca="1">IFERROR(__xludf.DUMMYFUNCTION("""COMPUTED_VALUE"""),"")</f>
        <v/>
      </c>
      <c r="BA183" s="104" t="str">
        <f ca="1">IFERROR(__xludf.DUMMYFUNCTION("""COMPUTED_VALUE"""),"")</f>
        <v/>
      </c>
      <c r="BB183" s="104" t="str">
        <f ca="1">IFERROR(__xludf.DUMMYFUNCTION("""COMPUTED_VALUE"""),"")</f>
        <v/>
      </c>
      <c r="BC183" s="103" t="str">
        <f ca="1">IFERROR(__xludf.DUMMYFUNCTION("""COMPUTED_VALUE"""),"")</f>
        <v/>
      </c>
      <c r="BD183" s="105" t="str">
        <f ca="1">IFERROR(__xludf.DUMMYFUNCTION("""COMPUTED_VALUE"""),"")</f>
        <v/>
      </c>
      <c r="BE183" s="105" t="str">
        <f ca="1">IFERROR(__xludf.DUMMYFUNCTION("""COMPUTED_VALUE"""),"")</f>
        <v/>
      </c>
      <c r="BF183" s="105" t="str">
        <f ca="1">IFERROR(__xludf.DUMMYFUNCTION("""COMPUTED_VALUE"""),"")</f>
        <v/>
      </c>
      <c r="BG183" s="93"/>
      <c r="BH183" s="93"/>
      <c r="BI183" s="95" t="str">
        <f t="shared" si="143"/>
        <v/>
      </c>
      <c r="BJ183" s="95" t="str">
        <f t="shared" ref="BJ183:BW183" si="607">IF(AD183=0,"",AD183*$AS183*(AU183/10))</f>
        <v/>
      </c>
      <c r="BK183" s="95" t="str">
        <f t="shared" si="607"/>
        <v/>
      </c>
      <c r="BL183" s="95" t="str">
        <f t="shared" si="607"/>
        <v/>
      </c>
      <c r="BM183" s="95" t="str">
        <f t="shared" si="607"/>
        <v/>
      </c>
      <c r="BN183" s="95" t="str">
        <f t="shared" si="607"/>
        <v/>
      </c>
      <c r="BO183" s="95" t="str">
        <f t="shared" si="607"/>
        <v/>
      </c>
      <c r="BP183" s="95" t="str">
        <f t="shared" si="607"/>
        <v/>
      </c>
      <c r="BQ183" s="37" t="str">
        <f t="shared" si="607"/>
        <v/>
      </c>
      <c r="BR183" s="37" t="str">
        <f t="shared" si="607"/>
        <v/>
      </c>
      <c r="BS183" s="37" t="str">
        <f t="shared" si="607"/>
        <v/>
      </c>
      <c r="BT183" s="37" t="str">
        <f t="shared" si="607"/>
        <v/>
      </c>
      <c r="BU183" s="37" t="str">
        <f t="shared" si="607"/>
        <v/>
      </c>
      <c r="BV183" s="37" t="str">
        <f t="shared" si="607"/>
        <v/>
      </c>
      <c r="BW183" s="37" t="str">
        <f t="shared" si="607"/>
        <v/>
      </c>
      <c r="BX183" s="38">
        <f t="shared" si="577"/>
        <v>0</v>
      </c>
      <c r="BY183" s="106" t="str">
        <f t="shared" si="535"/>
        <v/>
      </c>
      <c r="BZ183" s="106" t="str">
        <f t="shared" si="578"/>
        <v/>
      </c>
      <c r="CA183" s="106" t="str">
        <f t="shared" ref="CA183:CH183" si="608">IF(O183="x","1","")</f>
        <v/>
      </c>
      <c r="CB183" s="106" t="str">
        <f t="shared" si="608"/>
        <v/>
      </c>
      <c r="CC183" s="106" t="str">
        <f t="shared" si="608"/>
        <v/>
      </c>
      <c r="CD183" s="106" t="str">
        <f t="shared" si="608"/>
        <v/>
      </c>
      <c r="CE183" s="106" t="str">
        <f t="shared" si="608"/>
        <v/>
      </c>
      <c r="CF183" s="106" t="str">
        <f t="shared" si="608"/>
        <v/>
      </c>
      <c r="CG183" s="106" t="str">
        <f t="shared" si="608"/>
        <v/>
      </c>
      <c r="CH183" s="106" t="str">
        <f t="shared" si="608"/>
        <v/>
      </c>
      <c r="CI183" s="40"/>
      <c r="CJ183" s="40"/>
      <c r="CK183" s="40"/>
      <c r="CL183" s="40"/>
      <c r="CM183" s="40"/>
    </row>
    <row r="184" spans="1:91" ht="17.25" customHeight="1" x14ac:dyDescent="0.2">
      <c r="A184" s="92"/>
      <c r="B184" s="93"/>
      <c r="C184" s="93"/>
      <c r="D184" s="93"/>
      <c r="E184" s="93" t="str">
        <f t="shared" si="580"/>
        <v/>
      </c>
      <c r="F184" s="93"/>
      <c r="G184" s="93"/>
      <c r="H184" s="93" t="str">
        <f t="shared" si="100"/>
        <v/>
      </c>
      <c r="I184" s="95" t="str">
        <f t="shared" si="101"/>
        <v/>
      </c>
      <c r="J184" s="93"/>
      <c r="K184" s="97" t="b">
        <v>0</v>
      </c>
      <c r="L184" s="98" t="str">
        <f t="shared" si="3"/>
        <v>PENDENTE</v>
      </c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3"/>
      <c r="X184" s="100"/>
      <c r="Y184" s="100"/>
      <c r="Z184" s="100"/>
      <c r="AA184" s="100"/>
      <c r="AB184" s="100"/>
      <c r="AC184" s="101"/>
      <c r="AD184" s="3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93"/>
      <c r="AQ184" s="93"/>
      <c r="AR184" s="93"/>
      <c r="AS184" s="102"/>
      <c r="AT184" s="104" t="str">
        <f ca="1">IFERROR(__xludf.DUMMYFUNCTION("""COMPUTED_VALUE"""),"")</f>
        <v/>
      </c>
      <c r="AU184" s="104" t="str">
        <f ca="1">IFERROR(__xludf.DUMMYFUNCTION("""COMPUTED_VALUE"""),"")</f>
        <v/>
      </c>
      <c r="AV184" s="103"/>
      <c r="AW184" s="104" t="str">
        <f ca="1">IFERROR(__xludf.DUMMYFUNCTION("""COMPUTED_VALUE"""),"")</f>
        <v/>
      </c>
      <c r="AX184" s="104" t="str">
        <f ca="1">IFERROR(__xludf.DUMMYFUNCTION("""COMPUTED_VALUE"""),"")</f>
        <v/>
      </c>
      <c r="AY184" s="103"/>
      <c r="AZ184" s="104" t="str">
        <f ca="1">IFERROR(__xludf.DUMMYFUNCTION("""COMPUTED_VALUE"""),"")</f>
        <v/>
      </c>
      <c r="BA184" s="104" t="str">
        <f ca="1">IFERROR(__xludf.DUMMYFUNCTION("""COMPUTED_VALUE"""),"")</f>
        <v/>
      </c>
      <c r="BB184" s="104" t="str">
        <f ca="1">IFERROR(__xludf.DUMMYFUNCTION("""COMPUTED_VALUE"""),"")</f>
        <v/>
      </c>
      <c r="BC184" s="103" t="str">
        <f ca="1">IFERROR(__xludf.DUMMYFUNCTION("""COMPUTED_VALUE"""),"")</f>
        <v/>
      </c>
      <c r="BD184" s="105" t="str">
        <f ca="1">IFERROR(__xludf.DUMMYFUNCTION("""COMPUTED_VALUE"""),"")</f>
        <v/>
      </c>
      <c r="BE184" s="105" t="str">
        <f ca="1">IFERROR(__xludf.DUMMYFUNCTION("""COMPUTED_VALUE"""),"")</f>
        <v/>
      </c>
      <c r="BF184" s="105" t="str">
        <f ca="1">IFERROR(__xludf.DUMMYFUNCTION("""COMPUTED_VALUE"""),"")</f>
        <v/>
      </c>
      <c r="BG184" s="93"/>
      <c r="BH184" s="93"/>
      <c r="BI184" s="95" t="str">
        <f t="shared" si="143"/>
        <v/>
      </c>
      <c r="BJ184" s="95" t="str">
        <f t="shared" ref="BJ184:BW184" si="609">IF(AD184=0,"",AD184*$AS184*(AU184/10))</f>
        <v/>
      </c>
      <c r="BK184" s="95" t="str">
        <f t="shared" si="609"/>
        <v/>
      </c>
      <c r="BL184" s="95" t="str">
        <f t="shared" si="609"/>
        <v/>
      </c>
      <c r="BM184" s="95" t="str">
        <f t="shared" si="609"/>
        <v/>
      </c>
      <c r="BN184" s="95" t="str">
        <f t="shared" si="609"/>
        <v/>
      </c>
      <c r="BO184" s="95" t="str">
        <f t="shared" si="609"/>
        <v/>
      </c>
      <c r="BP184" s="95" t="str">
        <f t="shared" si="609"/>
        <v/>
      </c>
      <c r="BQ184" s="37" t="str">
        <f t="shared" si="609"/>
        <v/>
      </c>
      <c r="BR184" s="37" t="str">
        <f t="shared" si="609"/>
        <v/>
      </c>
      <c r="BS184" s="37" t="str">
        <f t="shared" si="609"/>
        <v/>
      </c>
      <c r="BT184" s="37" t="str">
        <f t="shared" si="609"/>
        <v/>
      </c>
      <c r="BU184" s="37" t="str">
        <f t="shared" si="609"/>
        <v/>
      </c>
      <c r="BV184" s="37" t="str">
        <f t="shared" si="609"/>
        <v/>
      </c>
      <c r="BW184" s="37" t="str">
        <f t="shared" si="609"/>
        <v/>
      </c>
      <c r="BX184" s="38">
        <f t="shared" si="577"/>
        <v>0</v>
      </c>
      <c r="BY184" s="106" t="str">
        <f t="shared" si="535"/>
        <v/>
      </c>
      <c r="BZ184" s="106" t="str">
        <f t="shared" si="578"/>
        <v/>
      </c>
      <c r="CA184" s="106" t="str">
        <f t="shared" ref="CA184:CH184" si="610">IF(O184="x","1","")</f>
        <v/>
      </c>
      <c r="CB184" s="106" t="str">
        <f t="shared" si="610"/>
        <v/>
      </c>
      <c r="CC184" s="106" t="str">
        <f t="shared" si="610"/>
        <v/>
      </c>
      <c r="CD184" s="106" t="str">
        <f t="shared" si="610"/>
        <v/>
      </c>
      <c r="CE184" s="106" t="str">
        <f t="shared" si="610"/>
        <v/>
      </c>
      <c r="CF184" s="106" t="str">
        <f t="shared" si="610"/>
        <v/>
      </c>
      <c r="CG184" s="106" t="str">
        <f t="shared" si="610"/>
        <v/>
      </c>
      <c r="CH184" s="106" t="str">
        <f t="shared" si="610"/>
        <v/>
      </c>
      <c r="CI184" s="40"/>
      <c r="CJ184" s="40"/>
      <c r="CK184" s="40"/>
      <c r="CL184" s="40"/>
      <c r="CM184" s="40"/>
    </row>
    <row r="185" spans="1:91" ht="17.25" customHeight="1" x14ac:dyDescent="0.2">
      <c r="A185" s="92"/>
      <c r="B185" s="93"/>
      <c r="C185" s="93"/>
      <c r="D185" s="93"/>
      <c r="E185" s="93" t="str">
        <f t="shared" si="580"/>
        <v/>
      </c>
      <c r="F185" s="93"/>
      <c r="G185" s="93"/>
      <c r="H185" s="93" t="str">
        <f t="shared" si="100"/>
        <v/>
      </c>
      <c r="I185" s="95" t="str">
        <f t="shared" si="101"/>
        <v/>
      </c>
      <c r="J185" s="93"/>
      <c r="K185" s="97" t="b">
        <v>0</v>
      </c>
      <c r="L185" s="98" t="str">
        <f t="shared" si="3"/>
        <v>PENDENTE</v>
      </c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3"/>
      <c r="X185" s="100"/>
      <c r="Y185" s="100"/>
      <c r="Z185" s="100"/>
      <c r="AA185" s="100"/>
      <c r="AB185" s="100"/>
      <c r="AC185" s="101"/>
      <c r="AD185" s="3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93"/>
      <c r="AQ185" s="93"/>
      <c r="AR185" s="93"/>
      <c r="AS185" s="102"/>
      <c r="AT185" s="104" t="str">
        <f ca="1">IFERROR(__xludf.DUMMYFUNCTION("""COMPUTED_VALUE"""),"")</f>
        <v/>
      </c>
      <c r="AU185" s="104" t="str">
        <f ca="1">IFERROR(__xludf.DUMMYFUNCTION("""COMPUTED_VALUE"""),"")</f>
        <v/>
      </c>
      <c r="AV185" s="103"/>
      <c r="AW185" s="104" t="str">
        <f ca="1">IFERROR(__xludf.DUMMYFUNCTION("""COMPUTED_VALUE"""),"")</f>
        <v/>
      </c>
      <c r="AX185" s="104" t="str">
        <f ca="1">IFERROR(__xludf.DUMMYFUNCTION("""COMPUTED_VALUE"""),"")</f>
        <v/>
      </c>
      <c r="AY185" s="103"/>
      <c r="AZ185" s="104" t="str">
        <f ca="1">IFERROR(__xludf.DUMMYFUNCTION("""COMPUTED_VALUE"""),"")</f>
        <v/>
      </c>
      <c r="BA185" s="104" t="str">
        <f ca="1">IFERROR(__xludf.DUMMYFUNCTION("""COMPUTED_VALUE"""),"")</f>
        <v/>
      </c>
      <c r="BB185" s="104" t="str">
        <f ca="1">IFERROR(__xludf.DUMMYFUNCTION("""COMPUTED_VALUE"""),"")</f>
        <v/>
      </c>
      <c r="BC185" s="103" t="str">
        <f ca="1">IFERROR(__xludf.DUMMYFUNCTION("""COMPUTED_VALUE"""),"")</f>
        <v/>
      </c>
      <c r="BD185" s="105" t="str">
        <f ca="1">IFERROR(__xludf.DUMMYFUNCTION("""COMPUTED_VALUE"""),"")</f>
        <v/>
      </c>
      <c r="BE185" s="105" t="str">
        <f ca="1">IFERROR(__xludf.DUMMYFUNCTION("""COMPUTED_VALUE"""),"")</f>
        <v/>
      </c>
      <c r="BF185" s="105" t="str">
        <f ca="1">IFERROR(__xludf.DUMMYFUNCTION("""COMPUTED_VALUE"""),"")</f>
        <v/>
      </c>
      <c r="BG185" s="93"/>
      <c r="BH185" s="93"/>
      <c r="BI185" s="95" t="str">
        <f t="shared" si="143"/>
        <v/>
      </c>
      <c r="BJ185" s="95" t="str">
        <f t="shared" ref="BJ185:BW185" si="611">IF(AD185=0,"",AD185*$AS185*(AU185/10))</f>
        <v/>
      </c>
      <c r="BK185" s="95" t="str">
        <f t="shared" si="611"/>
        <v/>
      </c>
      <c r="BL185" s="95" t="str">
        <f t="shared" si="611"/>
        <v/>
      </c>
      <c r="BM185" s="95" t="str">
        <f t="shared" si="611"/>
        <v/>
      </c>
      <c r="BN185" s="95" t="str">
        <f t="shared" si="611"/>
        <v/>
      </c>
      <c r="BO185" s="95" t="str">
        <f t="shared" si="611"/>
        <v/>
      </c>
      <c r="BP185" s="95" t="str">
        <f t="shared" si="611"/>
        <v/>
      </c>
      <c r="BQ185" s="37" t="str">
        <f t="shared" si="611"/>
        <v/>
      </c>
      <c r="BR185" s="37" t="str">
        <f t="shared" si="611"/>
        <v/>
      </c>
      <c r="BS185" s="37" t="str">
        <f t="shared" si="611"/>
        <v/>
      </c>
      <c r="BT185" s="37" t="str">
        <f t="shared" si="611"/>
        <v/>
      </c>
      <c r="BU185" s="37" t="str">
        <f t="shared" si="611"/>
        <v/>
      </c>
      <c r="BV185" s="37" t="str">
        <f t="shared" si="611"/>
        <v/>
      </c>
      <c r="BW185" s="37" t="str">
        <f t="shared" si="611"/>
        <v/>
      </c>
      <c r="BX185" s="38">
        <f t="shared" si="577"/>
        <v>0</v>
      </c>
      <c r="BY185" s="106" t="str">
        <f t="shared" si="535"/>
        <v/>
      </c>
      <c r="BZ185" s="106" t="str">
        <f t="shared" si="578"/>
        <v/>
      </c>
      <c r="CA185" s="106" t="str">
        <f t="shared" ref="CA185:CH185" si="612">IF(O185="x","1","")</f>
        <v/>
      </c>
      <c r="CB185" s="106" t="str">
        <f t="shared" si="612"/>
        <v/>
      </c>
      <c r="CC185" s="106" t="str">
        <f t="shared" si="612"/>
        <v/>
      </c>
      <c r="CD185" s="106" t="str">
        <f t="shared" si="612"/>
        <v/>
      </c>
      <c r="CE185" s="106" t="str">
        <f t="shared" si="612"/>
        <v/>
      </c>
      <c r="CF185" s="106" t="str">
        <f t="shared" si="612"/>
        <v/>
      </c>
      <c r="CG185" s="106" t="str">
        <f t="shared" si="612"/>
        <v/>
      </c>
      <c r="CH185" s="106" t="str">
        <f t="shared" si="612"/>
        <v/>
      </c>
      <c r="CI185" s="40"/>
      <c r="CJ185" s="40"/>
      <c r="CK185" s="40"/>
      <c r="CL185" s="40"/>
      <c r="CM185" s="40"/>
    </row>
    <row r="186" spans="1:91" ht="17.25" customHeight="1" x14ac:dyDescent="0.2">
      <c r="A186" s="92"/>
      <c r="B186" s="93"/>
      <c r="C186" s="93"/>
      <c r="D186" s="93"/>
      <c r="E186" s="93" t="str">
        <f t="shared" si="580"/>
        <v/>
      </c>
      <c r="F186" s="93"/>
      <c r="G186" s="93"/>
      <c r="H186" s="93" t="str">
        <f t="shared" si="100"/>
        <v/>
      </c>
      <c r="I186" s="95" t="str">
        <f t="shared" si="101"/>
        <v/>
      </c>
      <c r="J186" s="93"/>
      <c r="K186" s="97" t="b">
        <v>0</v>
      </c>
      <c r="L186" s="98" t="str">
        <f t="shared" si="3"/>
        <v>PENDENTE</v>
      </c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3"/>
      <c r="X186" s="100"/>
      <c r="Y186" s="100"/>
      <c r="Z186" s="100"/>
      <c r="AA186" s="100"/>
      <c r="AB186" s="100"/>
      <c r="AC186" s="101"/>
      <c r="AD186" s="3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93"/>
      <c r="AQ186" s="93"/>
      <c r="AR186" s="93"/>
      <c r="AS186" s="102"/>
      <c r="AT186" s="104" t="str">
        <f ca="1">IFERROR(__xludf.DUMMYFUNCTION("""COMPUTED_VALUE"""),"")</f>
        <v/>
      </c>
      <c r="AU186" s="104" t="str">
        <f ca="1">IFERROR(__xludf.DUMMYFUNCTION("""COMPUTED_VALUE"""),"")</f>
        <v/>
      </c>
      <c r="AV186" s="103"/>
      <c r="AW186" s="104" t="str">
        <f ca="1">IFERROR(__xludf.DUMMYFUNCTION("""COMPUTED_VALUE"""),"")</f>
        <v/>
      </c>
      <c r="AX186" s="104" t="str">
        <f ca="1">IFERROR(__xludf.DUMMYFUNCTION("""COMPUTED_VALUE"""),"")</f>
        <v/>
      </c>
      <c r="AY186" s="103"/>
      <c r="AZ186" s="104" t="str">
        <f ca="1">IFERROR(__xludf.DUMMYFUNCTION("""COMPUTED_VALUE"""),"")</f>
        <v/>
      </c>
      <c r="BA186" s="104" t="str">
        <f ca="1">IFERROR(__xludf.DUMMYFUNCTION("""COMPUTED_VALUE"""),"")</f>
        <v/>
      </c>
      <c r="BB186" s="104" t="str">
        <f ca="1">IFERROR(__xludf.DUMMYFUNCTION("""COMPUTED_VALUE"""),"")</f>
        <v/>
      </c>
      <c r="BC186" s="103" t="str">
        <f ca="1">IFERROR(__xludf.DUMMYFUNCTION("""COMPUTED_VALUE"""),"")</f>
        <v/>
      </c>
      <c r="BD186" s="105" t="str">
        <f ca="1">IFERROR(__xludf.DUMMYFUNCTION("""COMPUTED_VALUE"""),"")</f>
        <v/>
      </c>
      <c r="BE186" s="105" t="str">
        <f ca="1">IFERROR(__xludf.DUMMYFUNCTION("""COMPUTED_VALUE"""),"")</f>
        <v/>
      </c>
      <c r="BF186" s="105" t="str">
        <f ca="1">IFERROR(__xludf.DUMMYFUNCTION("""COMPUTED_VALUE"""),"")</f>
        <v/>
      </c>
      <c r="BG186" s="93"/>
      <c r="BH186" s="93"/>
      <c r="BI186" s="95" t="str">
        <f t="shared" si="143"/>
        <v/>
      </c>
      <c r="BJ186" s="95" t="str">
        <f t="shared" ref="BJ186:BW186" si="613">IF(AD186=0,"",AD186*$AS186*(AU186/10))</f>
        <v/>
      </c>
      <c r="BK186" s="95" t="str">
        <f t="shared" si="613"/>
        <v/>
      </c>
      <c r="BL186" s="95" t="str">
        <f t="shared" si="613"/>
        <v/>
      </c>
      <c r="BM186" s="95" t="str">
        <f t="shared" si="613"/>
        <v/>
      </c>
      <c r="BN186" s="95" t="str">
        <f t="shared" si="613"/>
        <v/>
      </c>
      <c r="BO186" s="95" t="str">
        <f t="shared" si="613"/>
        <v/>
      </c>
      <c r="BP186" s="95" t="str">
        <f t="shared" si="613"/>
        <v/>
      </c>
      <c r="BQ186" s="37" t="str">
        <f t="shared" si="613"/>
        <v/>
      </c>
      <c r="BR186" s="37" t="str">
        <f t="shared" si="613"/>
        <v/>
      </c>
      <c r="BS186" s="37" t="str">
        <f t="shared" si="613"/>
        <v/>
      </c>
      <c r="BT186" s="37" t="str">
        <f t="shared" si="613"/>
        <v/>
      </c>
      <c r="BU186" s="37" t="str">
        <f t="shared" si="613"/>
        <v/>
      </c>
      <c r="BV186" s="37" t="str">
        <f t="shared" si="613"/>
        <v/>
      </c>
      <c r="BW186" s="37" t="str">
        <f t="shared" si="613"/>
        <v/>
      </c>
      <c r="BX186" s="38">
        <f t="shared" si="577"/>
        <v>0</v>
      </c>
      <c r="BY186" s="106" t="str">
        <f t="shared" si="535"/>
        <v/>
      </c>
      <c r="BZ186" s="106" t="str">
        <f t="shared" si="578"/>
        <v/>
      </c>
      <c r="CA186" s="106" t="str">
        <f t="shared" ref="CA186:CH186" si="614">IF(O186="x","1","")</f>
        <v/>
      </c>
      <c r="CB186" s="106" t="str">
        <f t="shared" si="614"/>
        <v/>
      </c>
      <c r="CC186" s="106" t="str">
        <f t="shared" si="614"/>
        <v/>
      </c>
      <c r="CD186" s="106" t="str">
        <f t="shared" si="614"/>
        <v/>
      </c>
      <c r="CE186" s="106" t="str">
        <f t="shared" si="614"/>
        <v/>
      </c>
      <c r="CF186" s="106" t="str">
        <f t="shared" si="614"/>
        <v/>
      </c>
      <c r="CG186" s="106" t="str">
        <f t="shared" si="614"/>
        <v/>
      </c>
      <c r="CH186" s="106" t="str">
        <f t="shared" si="614"/>
        <v/>
      </c>
      <c r="CI186" s="40"/>
      <c r="CJ186" s="40"/>
      <c r="CK186" s="40"/>
      <c r="CL186" s="40"/>
      <c r="CM186" s="40"/>
    </row>
    <row r="187" spans="1:91" ht="17.25" customHeight="1" x14ac:dyDescent="0.2">
      <c r="A187" s="92"/>
      <c r="B187" s="93"/>
      <c r="C187" s="93"/>
      <c r="D187" s="93"/>
      <c r="E187" s="93" t="str">
        <f t="shared" si="580"/>
        <v/>
      </c>
      <c r="F187" s="93"/>
      <c r="G187" s="93"/>
      <c r="H187" s="93" t="str">
        <f t="shared" si="100"/>
        <v/>
      </c>
      <c r="I187" s="95" t="str">
        <f t="shared" si="101"/>
        <v/>
      </c>
      <c r="J187" s="93"/>
      <c r="K187" s="97" t="b">
        <v>0</v>
      </c>
      <c r="L187" s="98" t="str">
        <f t="shared" si="3"/>
        <v>PENDENTE</v>
      </c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3"/>
      <c r="X187" s="100"/>
      <c r="Y187" s="100"/>
      <c r="Z187" s="100"/>
      <c r="AA187" s="100"/>
      <c r="AB187" s="100"/>
      <c r="AC187" s="101"/>
      <c r="AD187" s="3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93"/>
      <c r="AQ187" s="93"/>
      <c r="AR187" s="93"/>
      <c r="AS187" s="102"/>
      <c r="AT187" s="104" t="str">
        <f ca="1">IFERROR(__xludf.DUMMYFUNCTION("""COMPUTED_VALUE"""),"")</f>
        <v/>
      </c>
      <c r="AU187" s="104" t="str">
        <f ca="1">IFERROR(__xludf.DUMMYFUNCTION("""COMPUTED_VALUE"""),"")</f>
        <v/>
      </c>
      <c r="AV187" s="103"/>
      <c r="AW187" s="104" t="str">
        <f ca="1">IFERROR(__xludf.DUMMYFUNCTION("""COMPUTED_VALUE"""),"")</f>
        <v/>
      </c>
      <c r="AX187" s="104" t="str">
        <f ca="1">IFERROR(__xludf.DUMMYFUNCTION("""COMPUTED_VALUE"""),"")</f>
        <v/>
      </c>
      <c r="AY187" s="103"/>
      <c r="AZ187" s="104" t="str">
        <f ca="1">IFERROR(__xludf.DUMMYFUNCTION("""COMPUTED_VALUE"""),"")</f>
        <v/>
      </c>
      <c r="BA187" s="104" t="str">
        <f ca="1">IFERROR(__xludf.DUMMYFUNCTION("""COMPUTED_VALUE"""),"")</f>
        <v/>
      </c>
      <c r="BB187" s="104" t="str">
        <f ca="1">IFERROR(__xludf.DUMMYFUNCTION("""COMPUTED_VALUE"""),"")</f>
        <v/>
      </c>
      <c r="BC187" s="103" t="str">
        <f ca="1">IFERROR(__xludf.DUMMYFUNCTION("""COMPUTED_VALUE"""),"")</f>
        <v/>
      </c>
      <c r="BD187" s="105" t="str">
        <f ca="1">IFERROR(__xludf.DUMMYFUNCTION("""COMPUTED_VALUE"""),"")</f>
        <v/>
      </c>
      <c r="BE187" s="105" t="str">
        <f ca="1">IFERROR(__xludf.DUMMYFUNCTION("""COMPUTED_VALUE"""),"")</f>
        <v/>
      </c>
      <c r="BF187" s="105" t="str">
        <f ca="1">IFERROR(__xludf.DUMMYFUNCTION("""COMPUTED_VALUE"""),"")</f>
        <v/>
      </c>
      <c r="BG187" s="93"/>
      <c r="BH187" s="93"/>
      <c r="BI187" s="95" t="str">
        <f t="shared" si="143"/>
        <v/>
      </c>
      <c r="BJ187" s="95" t="str">
        <f t="shared" ref="BJ187:BW187" si="615">IF(AD187=0,"",AD187*$AS187*(AU187/10))</f>
        <v/>
      </c>
      <c r="BK187" s="95" t="str">
        <f t="shared" si="615"/>
        <v/>
      </c>
      <c r="BL187" s="95" t="str">
        <f t="shared" si="615"/>
        <v/>
      </c>
      <c r="BM187" s="95" t="str">
        <f t="shared" si="615"/>
        <v/>
      </c>
      <c r="BN187" s="95" t="str">
        <f t="shared" si="615"/>
        <v/>
      </c>
      <c r="BO187" s="95" t="str">
        <f t="shared" si="615"/>
        <v/>
      </c>
      <c r="BP187" s="95" t="str">
        <f t="shared" si="615"/>
        <v/>
      </c>
      <c r="BQ187" s="37" t="str">
        <f t="shared" si="615"/>
        <v/>
      </c>
      <c r="BR187" s="37" t="str">
        <f t="shared" si="615"/>
        <v/>
      </c>
      <c r="BS187" s="37" t="str">
        <f t="shared" si="615"/>
        <v/>
      </c>
      <c r="BT187" s="37" t="str">
        <f t="shared" si="615"/>
        <v/>
      </c>
      <c r="BU187" s="37" t="str">
        <f t="shared" si="615"/>
        <v/>
      </c>
      <c r="BV187" s="37" t="str">
        <f t="shared" si="615"/>
        <v/>
      </c>
      <c r="BW187" s="37" t="str">
        <f t="shared" si="615"/>
        <v/>
      </c>
      <c r="BX187" s="38">
        <f t="shared" si="577"/>
        <v>0</v>
      </c>
      <c r="BY187" s="106" t="str">
        <f t="shared" si="535"/>
        <v/>
      </c>
      <c r="BZ187" s="106" t="str">
        <f t="shared" si="578"/>
        <v/>
      </c>
      <c r="CA187" s="106" t="str">
        <f t="shared" ref="CA187:CH187" si="616">IF(O187="x","1","")</f>
        <v/>
      </c>
      <c r="CB187" s="106" t="str">
        <f t="shared" si="616"/>
        <v/>
      </c>
      <c r="CC187" s="106" t="str">
        <f t="shared" si="616"/>
        <v/>
      </c>
      <c r="CD187" s="106" t="str">
        <f t="shared" si="616"/>
        <v/>
      </c>
      <c r="CE187" s="106" t="str">
        <f t="shared" si="616"/>
        <v/>
      </c>
      <c r="CF187" s="106" t="str">
        <f t="shared" si="616"/>
        <v/>
      </c>
      <c r="CG187" s="106" t="str">
        <f t="shared" si="616"/>
        <v/>
      </c>
      <c r="CH187" s="106" t="str">
        <f t="shared" si="616"/>
        <v/>
      </c>
      <c r="CI187" s="40"/>
      <c r="CJ187" s="40"/>
      <c r="CK187" s="40"/>
      <c r="CL187" s="40"/>
      <c r="CM187" s="40"/>
    </row>
    <row r="188" spans="1:91" ht="17.25" customHeight="1" x14ac:dyDescent="0.2">
      <c r="A188" s="92"/>
      <c r="B188" s="93"/>
      <c r="C188" s="93"/>
      <c r="D188" s="93"/>
      <c r="E188" s="93" t="str">
        <f t="shared" si="580"/>
        <v/>
      </c>
      <c r="F188" s="93"/>
      <c r="G188" s="93"/>
      <c r="H188" s="93" t="str">
        <f t="shared" si="100"/>
        <v/>
      </c>
      <c r="I188" s="95" t="str">
        <f t="shared" si="101"/>
        <v/>
      </c>
      <c r="J188" s="93"/>
      <c r="K188" s="97" t="b">
        <v>0</v>
      </c>
      <c r="L188" s="98" t="str">
        <f t="shared" si="3"/>
        <v>PENDENTE</v>
      </c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3"/>
      <c r="X188" s="100"/>
      <c r="Y188" s="100"/>
      <c r="Z188" s="100"/>
      <c r="AA188" s="100"/>
      <c r="AB188" s="100"/>
      <c r="AC188" s="101"/>
      <c r="AD188" s="3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93"/>
      <c r="AQ188" s="93"/>
      <c r="AR188" s="93"/>
      <c r="AS188" s="102"/>
      <c r="AT188" s="104" t="str">
        <f ca="1">IFERROR(__xludf.DUMMYFUNCTION("""COMPUTED_VALUE"""),"")</f>
        <v/>
      </c>
      <c r="AU188" s="104" t="str">
        <f ca="1">IFERROR(__xludf.DUMMYFUNCTION("""COMPUTED_VALUE"""),"")</f>
        <v/>
      </c>
      <c r="AV188" s="103"/>
      <c r="AW188" s="104" t="str">
        <f ca="1">IFERROR(__xludf.DUMMYFUNCTION("""COMPUTED_VALUE"""),"")</f>
        <v/>
      </c>
      <c r="AX188" s="104" t="str">
        <f ca="1">IFERROR(__xludf.DUMMYFUNCTION("""COMPUTED_VALUE"""),"")</f>
        <v/>
      </c>
      <c r="AY188" s="103"/>
      <c r="AZ188" s="104" t="str">
        <f ca="1">IFERROR(__xludf.DUMMYFUNCTION("""COMPUTED_VALUE"""),"")</f>
        <v/>
      </c>
      <c r="BA188" s="104" t="str">
        <f ca="1">IFERROR(__xludf.DUMMYFUNCTION("""COMPUTED_VALUE"""),"")</f>
        <v/>
      </c>
      <c r="BB188" s="104" t="str">
        <f ca="1">IFERROR(__xludf.DUMMYFUNCTION("""COMPUTED_VALUE"""),"")</f>
        <v/>
      </c>
      <c r="BC188" s="103" t="str">
        <f ca="1">IFERROR(__xludf.DUMMYFUNCTION("""COMPUTED_VALUE"""),"")</f>
        <v/>
      </c>
      <c r="BD188" s="105" t="str">
        <f ca="1">IFERROR(__xludf.DUMMYFUNCTION("""COMPUTED_VALUE"""),"")</f>
        <v/>
      </c>
      <c r="BE188" s="105" t="str">
        <f ca="1">IFERROR(__xludf.DUMMYFUNCTION("""COMPUTED_VALUE"""),"")</f>
        <v/>
      </c>
      <c r="BF188" s="105" t="str">
        <f ca="1">IFERROR(__xludf.DUMMYFUNCTION("""COMPUTED_VALUE"""),"")</f>
        <v/>
      </c>
      <c r="BG188" s="93"/>
      <c r="BH188" s="93"/>
      <c r="BI188" s="95" t="str">
        <f t="shared" si="143"/>
        <v/>
      </c>
      <c r="BJ188" s="95" t="str">
        <f t="shared" ref="BJ188:BW188" si="617">IF(AD188=0,"",AD188*$AS188*(AU188/10))</f>
        <v/>
      </c>
      <c r="BK188" s="95" t="str">
        <f t="shared" si="617"/>
        <v/>
      </c>
      <c r="BL188" s="95" t="str">
        <f t="shared" si="617"/>
        <v/>
      </c>
      <c r="BM188" s="95" t="str">
        <f t="shared" si="617"/>
        <v/>
      </c>
      <c r="BN188" s="95" t="str">
        <f t="shared" si="617"/>
        <v/>
      </c>
      <c r="BO188" s="95" t="str">
        <f t="shared" si="617"/>
        <v/>
      </c>
      <c r="BP188" s="95" t="str">
        <f t="shared" si="617"/>
        <v/>
      </c>
      <c r="BQ188" s="37" t="str">
        <f t="shared" si="617"/>
        <v/>
      </c>
      <c r="BR188" s="37" t="str">
        <f t="shared" si="617"/>
        <v/>
      </c>
      <c r="BS188" s="37" t="str">
        <f t="shared" si="617"/>
        <v/>
      </c>
      <c r="BT188" s="37" t="str">
        <f t="shared" si="617"/>
        <v/>
      </c>
      <c r="BU188" s="37" t="str">
        <f t="shared" si="617"/>
        <v/>
      </c>
      <c r="BV188" s="37" t="str">
        <f t="shared" si="617"/>
        <v/>
      </c>
      <c r="BW188" s="37" t="str">
        <f t="shared" si="617"/>
        <v/>
      </c>
      <c r="BX188" s="38">
        <f t="shared" si="577"/>
        <v>0</v>
      </c>
      <c r="BY188" s="106" t="str">
        <f t="shared" si="535"/>
        <v/>
      </c>
      <c r="BZ188" s="106" t="str">
        <f t="shared" si="578"/>
        <v/>
      </c>
      <c r="CA188" s="106" t="str">
        <f t="shared" ref="CA188:CH188" si="618">IF(O188="x","1","")</f>
        <v/>
      </c>
      <c r="CB188" s="106" t="str">
        <f t="shared" si="618"/>
        <v/>
      </c>
      <c r="CC188" s="106" t="str">
        <f t="shared" si="618"/>
        <v/>
      </c>
      <c r="CD188" s="106" t="str">
        <f t="shared" si="618"/>
        <v/>
      </c>
      <c r="CE188" s="106" t="str">
        <f t="shared" si="618"/>
        <v/>
      </c>
      <c r="CF188" s="106" t="str">
        <f t="shared" si="618"/>
        <v/>
      </c>
      <c r="CG188" s="106" t="str">
        <f t="shared" si="618"/>
        <v/>
      </c>
      <c r="CH188" s="106" t="str">
        <f t="shared" si="618"/>
        <v/>
      </c>
      <c r="CI188" s="40"/>
      <c r="CJ188" s="40"/>
      <c r="CK188" s="40"/>
      <c r="CL188" s="40"/>
      <c r="CM188" s="40"/>
    </row>
    <row r="189" spans="1:91" ht="17.25" customHeight="1" x14ac:dyDescent="0.2">
      <c r="A189" s="92"/>
      <c r="B189" s="93"/>
      <c r="C189" s="93"/>
      <c r="D189" s="93"/>
      <c r="E189" s="93" t="str">
        <f t="shared" si="580"/>
        <v/>
      </c>
      <c r="F189" s="93"/>
      <c r="G189" s="93"/>
      <c r="H189" s="93" t="str">
        <f t="shared" si="100"/>
        <v/>
      </c>
      <c r="I189" s="95" t="str">
        <f t="shared" si="101"/>
        <v/>
      </c>
      <c r="J189" s="93"/>
      <c r="K189" s="97" t="b">
        <v>0</v>
      </c>
      <c r="L189" s="98" t="str">
        <f t="shared" si="3"/>
        <v>PENDENTE</v>
      </c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3"/>
      <c r="X189" s="100"/>
      <c r="Y189" s="100"/>
      <c r="Z189" s="100"/>
      <c r="AA189" s="100"/>
      <c r="AB189" s="100"/>
      <c r="AC189" s="101"/>
      <c r="AD189" s="3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93"/>
      <c r="AQ189" s="93"/>
      <c r="AR189" s="93"/>
      <c r="AS189" s="102"/>
      <c r="AT189" s="104" t="str">
        <f ca="1">IFERROR(__xludf.DUMMYFUNCTION("""COMPUTED_VALUE"""),"")</f>
        <v/>
      </c>
      <c r="AU189" s="104" t="str">
        <f ca="1">IFERROR(__xludf.DUMMYFUNCTION("""COMPUTED_VALUE"""),"")</f>
        <v/>
      </c>
      <c r="AV189" s="103"/>
      <c r="AW189" s="104" t="str">
        <f ca="1">IFERROR(__xludf.DUMMYFUNCTION("""COMPUTED_VALUE"""),"")</f>
        <v/>
      </c>
      <c r="AX189" s="104" t="str">
        <f ca="1">IFERROR(__xludf.DUMMYFUNCTION("""COMPUTED_VALUE"""),"")</f>
        <v/>
      </c>
      <c r="AY189" s="103"/>
      <c r="AZ189" s="104" t="str">
        <f ca="1">IFERROR(__xludf.DUMMYFUNCTION("""COMPUTED_VALUE"""),"")</f>
        <v/>
      </c>
      <c r="BA189" s="104" t="str">
        <f ca="1">IFERROR(__xludf.DUMMYFUNCTION("""COMPUTED_VALUE"""),"")</f>
        <v/>
      </c>
      <c r="BB189" s="104" t="str">
        <f ca="1">IFERROR(__xludf.DUMMYFUNCTION("""COMPUTED_VALUE"""),"")</f>
        <v/>
      </c>
      <c r="BC189" s="103" t="str">
        <f ca="1">IFERROR(__xludf.DUMMYFUNCTION("""COMPUTED_VALUE"""),"")</f>
        <v/>
      </c>
      <c r="BD189" s="105" t="str">
        <f ca="1">IFERROR(__xludf.DUMMYFUNCTION("""COMPUTED_VALUE"""),"")</f>
        <v/>
      </c>
      <c r="BE189" s="105" t="str">
        <f ca="1">IFERROR(__xludf.DUMMYFUNCTION("""COMPUTED_VALUE"""),"")</f>
        <v/>
      </c>
      <c r="BF189" s="105" t="str">
        <f ca="1">IFERROR(__xludf.DUMMYFUNCTION("""COMPUTED_VALUE"""),"")</f>
        <v/>
      </c>
      <c r="BG189" s="93"/>
      <c r="BH189" s="93"/>
      <c r="BI189" s="95" t="str">
        <f t="shared" si="143"/>
        <v/>
      </c>
      <c r="BJ189" s="95" t="str">
        <f t="shared" ref="BJ189:BW189" si="619">IF(AD189=0,"",AD189*$AS189*(AU189/10))</f>
        <v/>
      </c>
      <c r="BK189" s="95" t="str">
        <f t="shared" si="619"/>
        <v/>
      </c>
      <c r="BL189" s="95" t="str">
        <f t="shared" si="619"/>
        <v/>
      </c>
      <c r="BM189" s="95" t="str">
        <f t="shared" si="619"/>
        <v/>
      </c>
      <c r="BN189" s="95" t="str">
        <f t="shared" si="619"/>
        <v/>
      </c>
      <c r="BO189" s="95" t="str">
        <f t="shared" si="619"/>
        <v/>
      </c>
      <c r="BP189" s="95" t="str">
        <f t="shared" si="619"/>
        <v/>
      </c>
      <c r="BQ189" s="37" t="str">
        <f t="shared" si="619"/>
        <v/>
      </c>
      <c r="BR189" s="37" t="str">
        <f t="shared" si="619"/>
        <v/>
      </c>
      <c r="BS189" s="37" t="str">
        <f t="shared" si="619"/>
        <v/>
      </c>
      <c r="BT189" s="37" t="str">
        <f t="shared" si="619"/>
        <v/>
      </c>
      <c r="BU189" s="37" t="str">
        <f t="shared" si="619"/>
        <v/>
      </c>
      <c r="BV189" s="37" t="str">
        <f t="shared" si="619"/>
        <v/>
      </c>
      <c r="BW189" s="37" t="str">
        <f t="shared" si="619"/>
        <v/>
      </c>
      <c r="BX189" s="38">
        <f t="shared" si="577"/>
        <v>0</v>
      </c>
      <c r="BY189" s="106" t="str">
        <f t="shared" si="535"/>
        <v/>
      </c>
      <c r="BZ189" s="106" t="str">
        <f t="shared" si="578"/>
        <v/>
      </c>
      <c r="CA189" s="106" t="str">
        <f t="shared" ref="CA189:CH189" si="620">IF(O189="x","1","")</f>
        <v/>
      </c>
      <c r="CB189" s="106" t="str">
        <f t="shared" si="620"/>
        <v/>
      </c>
      <c r="CC189" s="106" t="str">
        <f t="shared" si="620"/>
        <v/>
      </c>
      <c r="CD189" s="106" t="str">
        <f t="shared" si="620"/>
        <v/>
      </c>
      <c r="CE189" s="106" t="str">
        <f t="shared" si="620"/>
        <v/>
      </c>
      <c r="CF189" s="106" t="str">
        <f t="shared" si="620"/>
        <v/>
      </c>
      <c r="CG189" s="106" t="str">
        <f t="shared" si="620"/>
        <v/>
      </c>
      <c r="CH189" s="106" t="str">
        <f t="shared" si="620"/>
        <v/>
      </c>
      <c r="CI189" s="40"/>
      <c r="CJ189" s="40"/>
      <c r="CK189" s="40"/>
      <c r="CL189" s="40"/>
      <c r="CM189" s="40"/>
    </row>
    <row r="190" spans="1:91" ht="17.25" customHeight="1" x14ac:dyDescent="0.2">
      <c r="A190" s="92"/>
      <c r="B190" s="93"/>
      <c r="C190" s="93"/>
      <c r="D190" s="93"/>
      <c r="E190" s="93" t="str">
        <f t="shared" si="580"/>
        <v/>
      </c>
      <c r="F190" s="93"/>
      <c r="G190" s="93"/>
      <c r="H190" s="93" t="str">
        <f t="shared" si="100"/>
        <v/>
      </c>
      <c r="I190" s="95" t="str">
        <f t="shared" si="101"/>
        <v/>
      </c>
      <c r="J190" s="93"/>
      <c r="K190" s="97" t="b">
        <v>0</v>
      </c>
      <c r="L190" s="98" t="str">
        <f t="shared" si="3"/>
        <v>PENDENTE</v>
      </c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3"/>
      <c r="X190" s="100"/>
      <c r="Y190" s="100"/>
      <c r="Z190" s="100"/>
      <c r="AA190" s="100"/>
      <c r="AB190" s="100"/>
      <c r="AC190" s="101"/>
      <c r="AD190" s="3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93"/>
      <c r="AQ190" s="93"/>
      <c r="AR190" s="93"/>
      <c r="AS190" s="102"/>
      <c r="AT190" s="104" t="str">
        <f ca="1">IFERROR(__xludf.DUMMYFUNCTION("""COMPUTED_VALUE"""),"")</f>
        <v/>
      </c>
      <c r="AU190" s="104" t="str">
        <f ca="1">IFERROR(__xludf.DUMMYFUNCTION("""COMPUTED_VALUE"""),"")</f>
        <v/>
      </c>
      <c r="AV190" s="103"/>
      <c r="AW190" s="104" t="str">
        <f ca="1">IFERROR(__xludf.DUMMYFUNCTION("""COMPUTED_VALUE"""),"")</f>
        <v/>
      </c>
      <c r="AX190" s="104" t="str">
        <f ca="1">IFERROR(__xludf.DUMMYFUNCTION("""COMPUTED_VALUE"""),"")</f>
        <v/>
      </c>
      <c r="AY190" s="103"/>
      <c r="AZ190" s="104" t="str">
        <f ca="1">IFERROR(__xludf.DUMMYFUNCTION("""COMPUTED_VALUE"""),"")</f>
        <v/>
      </c>
      <c r="BA190" s="104" t="str">
        <f ca="1">IFERROR(__xludf.DUMMYFUNCTION("""COMPUTED_VALUE"""),"")</f>
        <v/>
      </c>
      <c r="BB190" s="104" t="str">
        <f ca="1">IFERROR(__xludf.DUMMYFUNCTION("""COMPUTED_VALUE"""),"")</f>
        <v/>
      </c>
      <c r="BC190" s="103" t="str">
        <f ca="1">IFERROR(__xludf.DUMMYFUNCTION("""COMPUTED_VALUE"""),"")</f>
        <v/>
      </c>
      <c r="BD190" s="105" t="str">
        <f ca="1">IFERROR(__xludf.DUMMYFUNCTION("""COMPUTED_VALUE"""),"")</f>
        <v/>
      </c>
      <c r="BE190" s="105" t="str">
        <f ca="1">IFERROR(__xludf.DUMMYFUNCTION("""COMPUTED_VALUE"""),"")</f>
        <v/>
      </c>
      <c r="BF190" s="105" t="str">
        <f ca="1">IFERROR(__xludf.DUMMYFUNCTION("""COMPUTED_VALUE"""),"")</f>
        <v/>
      </c>
      <c r="BG190" s="93"/>
      <c r="BH190" s="93"/>
      <c r="BI190" s="95" t="str">
        <f t="shared" si="143"/>
        <v/>
      </c>
      <c r="BJ190" s="95" t="str">
        <f t="shared" ref="BJ190:BW190" si="621">IF(AD190=0,"",AD190*$AS190*(AU190/10))</f>
        <v/>
      </c>
      <c r="BK190" s="95" t="str">
        <f t="shared" si="621"/>
        <v/>
      </c>
      <c r="BL190" s="95" t="str">
        <f t="shared" si="621"/>
        <v/>
      </c>
      <c r="BM190" s="95" t="str">
        <f t="shared" si="621"/>
        <v/>
      </c>
      <c r="BN190" s="95" t="str">
        <f t="shared" si="621"/>
        <v/>
      </c>
      <c r="BO190" s="95" t="str">
        <f t="shared" si="621"/>
        <v/>
      </c>
      <c r="BP190" s="95" t="str">
        <f t="shared" si="621"/>
        <v/>
      </c>
      <c r="BQ190" s="37" t="str">
        <f t="shared" si="621"/>
        <v/>
      </c>
      <c r="BR190" s="37" t="str">
        <f t="shared" si="621"/>
        <v/>
      </c>
      <c r="BS190" s="37" t="str">
        <f t="shared" si="621"/>
        <v/>
      </c>
      <c r="BT190" s="37" t="str">
        <f t="shared" si="621"/>
        <v/>
      </c>
      <c r="BU190" s="37" t="str">
        <f t="shared" si="621"/>
        <v/>
      </c>
      <c r="BV190" s="37" t="str">
        <f t="shared" si="621"/>
        <v/>
      </c>
      <c r="BW190" s="37" t="str">
        <f t="shared" si="621"/>
        <v/>
      </c>
      <c r="BX190" s="38">
        <f t="shared" si="577"/>
        <v>0</v>
      </c>
      <c r="BY190" s="106" t="str">
        <f t="shared" si="535"/>
        <v/>
      </c>
      <c r="BZ190" s="106" t="str">
        <f t="shared" si="578"/>
        <v/>
      </c>
      <c r="CA190" s="106" t="str">
        <f t="shared" ref="CA190:CH190" si="622">IF(O190="x","1","")</f>
        <v/>
      </c>
      <c r="CB190" s="106" t="str">
        <f t="shared" si="622"/>
        <v/>
      </c>
      <c r="CC190" s="106" t="str">
        <f t="shared" si="622"/>
        <v/>
      </c>
      <c r="CD190" s="106" t="str">
        <f t="shared" si="622"/>
        <v/>
      </c>
      <c r="CE190" s="106" t="str">
        <f t="shared" si="622"/>
        <v/>
      </c>
      <c r="CF190" s="106" t="str">
        <f t="shared" si="622"/>
        <v/>
      </c>
      <c r="CG190" s="106" t="str">
        <f t="shared" si="622"/>
        <v/>
      </c>
      <c r="CH190" s="106" t="str">
        <f t="shared" si="622"/>
        <v/>
      </c>
      <c r="CI190" s="40"/>
      <c r="CJ190" s="40"/>
      <c r="CK190" s="40"/>
      <c r="CL190" s="40"/>
      <c r="CM190" s="40"/>
    </row>
    <row r="191" spans="1:91" ht="17.25" customHeight="1" x14ac:dyDescent="0.2">
      <c r="A191" s="92"/>
      <c r="B191" s="93"/>
      <c r="C191" s="93"/>
      <c r="D191" s="93"/>
      <c r="E191" s="93" t="str">
        <f t="shared" si="580"/>
        <v/>
      </c>
      <c r="F191" s="93"/>
      <c r="G191" s="93"/>
      <c r="H191" s="93" t="str">
        <f t="shared" si="100"/>
        <v/>
      </c>
      <c r="I191" s="95" t="str">
        <f t="shared" si="101"/>
        <v/>
      </c>
      <c r="J191" s="93"/>
      <c r="K191" s="97" t="b">
        <v>0</v>
      </c>
      <c r="L191" s="98" t="str">
        <f t="shared" si="3"/>
        <v>PENDENTE</v>
      </c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3"/>
      <c r="X191" s="100"/>
      <c r="Y191" s="100"/>
      <c r="Z191" s="100"/>
      <c r="AA191" s="100"/>
      <c r="AB191" s="100"/>
      <c r="AC191" s="101"/>
      <c r="AD191" s="3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93"/>
      <c r="AQ191" s="93"/>
      <c r="AR191" s="93"/>
      <c r="AS191" s="102"/>
      <c r="AT191" s="104" t="str">
        <f ca="1">IFERROR(__xludf.DUMMYFUNCTION("""COMPUTED_VALUE"""),"")</f>
        <v/>
      </c>
      <c r="AU191" s="104" t="str">
        <f ca="1">IFERROR(__xludf.DUMMYFUNCTION("""COMPUTED_VALUE"""),"")</f>
        <v/>
      </c>
      <c r="AV191" s="103"/>
      <c r="AW191" s="104" t="str">
        <f ca="1">IFERROR(__xludf.DUMMYFUNCTION("""COMPUTED_VALUE"""),"")</f>
        <v/>
      </c>
      <c r="AX191" s="104" t="str">
        <f ca="1">IFERROR(__xludf.DUMMYFUNCTION("""COMPUTED_VALUE"""),"")</f>
        <v/>
      </c>
      <c r="AY191" s="103"/>
      <c r="AZ191" s="104" t="str">
        <f ca="1">IFERROR(__xludf.DUMMYFUNCTION("""COMPUTED_VALUE"""),"")</f>
        <v/>
      </c>
      <c r="BA191" s="104" t="str">
        <f ca="1">IFERROR(__xludf.DUMMYFUNCTION("""COMPUTED_VALUE"""),"")</f>
        <v/>
      </c>
      <c r="BB191" s="104" t="str">
        <f ca="1">IFERROR(__xludf.DUMMYFUNCTION("""COMPUTED_VALUE"""),"")</f>
        <v/>
      </c>
      <c r="BC191" s="103" t="str">
        <f ca="1">IFERROR(__xludf.DUMMYFUNCTION("""COMPUTED_VALUE"""),"")</f>
        <v/>
      </c>
      <c r="BD191" s="105" t="str">
        <f ca="1">IFERROR(__xludf.DUMMYFUNCTION("""COMPUTED_VALUE"""),"")</f>
        <v/>
      </c>
      <c r="BE191" s="105" t="str">
        <f ca="1">IFERROR(__xludf.DUMMYFUNCTION("""COMPUTED_VALUE"""),"")</f>
        <v/>
      </c>
      <c r="BF191" s="105" t="str">
        <f ca="1">IFERROR(__xludf.DUMMYFUNCTION("""COMPUTED_VALUE"""),"")</f>
        <v/>
      </c>
      <c r="BG191" s="93"/>
      <c r="BH191" s="93"/>
      <c r="BI191" s="95" t="str">
        <f t="shared" si="143"/>
        <v/>
      </c>
      <c r="BJ191" s="95" t="str">
        <f t="shared" ref="BJ191:BW191" si="623">IF(AD191=0,"",AD191*$AS191*(AU191/10))</f>
        <v/>
      </c>
      <c r="BK191" s="95" t="str">
        <f t="shared" si="623"/>
        <v/>
      </c>
      <c r="BL191" s="95" t="str">
        <f t="shared" si="623"/>
        <v/>
      </c>
      <c r="BM191" s="95" t="str">
        <f t="shared" si="623"/>
        <v/>
      </c>
      <c r="BN191" s="95" t="str">
        <f t="shared" si="623"/>
        <v/>
      </c>
      <c r="BO191" s="95" t="str">
        <f t="shared" si="623"/>
        <v/>
      </c>
      <c r="BP191" s="95" t="str">
        <f t="shared" si="623"/>
        <v/>
      </c>
      <c r="BQ191" s="37" t="str">
        <f t="shared" si="623"/>
        <v/>
      </c>
      <c r="BR191" s="37" t="str">
        <f t="shared" si="623"/>
        <v/>
      </c>
      <c r="BS191" s="37" t="str">
        <f t="shared" si="623"/>
        <v/>
      </c>
      <c r="BT191" s="37" t="str">
        <f t="shared" si="623"/>
        <v/>
      </c>
      <c r="BU191" s="37" t="str">
        <f t="shared" si="623"/>
        <v/>
      </c>
      <c r="BV191" s="37" t="str">
        <f t="shared" si="623"/>
        <v/>
      </c>
      <c r="BW191" s="37" t="str">
        <f t="shared" si="623"/>
        <v/>
      </c>
      <c r="BX191" s="38">
        <f t="shared" si="577"/>
        <v>0</v>
      </c>
      <c r="BY191" s="106" t="str">
        <f t="shared" si="535"/>
        <v/>
      </c>
      <c r="BZ191" s="106" t="str">
        <f t="shared" si="578"/>
        <v/>
      </c>
      <c r="CA191" s="106" t="str">
        <f t="shared" ref="CA191:CH191" si="624">IF(O191="x","1","")</f>
        <v/>
      </c>
      <c r="CB191" s="106" t="str">
        <f t="shared" si="624"/>
        <v/>
      </c>
      <c r="CC191" s="106" t="str">
        <f t="shared" si="624"/>
        <v/>
      </c>
      <c r="CD191" s="106" t="str">
        <f t="shared" si="624"/>
        <v/>
      </c>
      <c r="CE191" s="106" t="str">
        <f t="shared" si="624"/>
        <v/>
      </c>
      <c r="CF191" s="106" t="str">
        <f t="shared" si="624"/>
        <v/>
      </c>
      <c r="CG191" s="106" t="str">
        <f t="shared" si="624"/>
        <v/>
      </c>
      <c r="CH191" s="106" t="str">
        <f t="shared" si="624"/>
        <v/>
      </c>
      <c r="CI191" s="40"/>
      <c r="CJ191" s="40"/>
      <c r="CK191" s="40"/>
      <c r="CL191" s="40"/>
      <c r="CM191" s="40"/>
    </row>
    <row r="192" spans="1:91" ht="17.25" customHeight="1" x14ac:dyDescent="0.2">
      <c r="A192" s="92"/>
      <c r="B192" s="93"/>
      <c r="C192" s="93"/>
      <c r="D192" s="93"/>
      <c r="E192" s="93" t="str">
        <f t="shared" si="580"/>
        <v/>
      </c>
      <c r="F192" s="93"/>
      <c r="G192" s="93"/>
      <c r="H192" s="93" t="str">
        <f t="shared" si="100"/>
        <v/>
      </c>
      <c r="I192" s="95" t="str">
        <f t="shared" si="101"/>
        <v/>
      </c>
      <c r="J192" s="93"/>
      <c r="K192" s="97" t="b">
        <v>0</v>
      </c>
      <c r="L192" s="98" t="str">
        <f t="shared" si="3"/>
        <v>PENDENTE</v>
      </c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3"/>
      <c r="X192" s="100"/>
      <c r="Y192" s="100"/>
      <c r="Z192" s="100"/>
      <c r="AA192" s="100"/>
      <c r="AB192" s="100"/>
      <c r="AC192" s="101"/>
      <c r="AD192" s="3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93"/>
      <c r="AQ192" s="93"/>
      <c r="AR192" s="93"/>
      <c r="AS192" s="102"/>
      <c r="AT192" s="104" t="str">
        <f ca="1">IFERROR(__xludf.DUMMYFUNCTION("""COMPUTED_VALUE"""),"")</f>
        <v/>
      </c>
      <c r="AU192" s="104" t="str">
        <f ca="1">IFERROR(__xludf.DUMMYFUNCTION("""COMPUTED_VALUE"""),"")</f>
        <v/>
      </c>
      <c r="AV192" s="103"/>
      <c r="AW192" s="104" t="str">
        <f ca="1">IFERROR(__xludf.DUMMYFUNCTION("""COMPUTED_VALUE"""),"")</f>
        <v/>
      </c>
      <c r="AX192" s="104" t="str">
        <f ca="1">IFERROR(__xludf.DUMMYFUNCTION("""COMPUTED_VALUE"""),"")</f>
        <v/>
      </c>
      <c r="AY192" s="103"/>
      <c r="AZ192" s="104" t="str">
        <f ca="1">IFERROR(__xludf.DUMMYFUNCTION("""COMPUTED_VALUE"""),"")</f>
        <v/>
      </c>
      <c r="BA192" s="104" t="str">
        <f ca="1">IFERROR(__xludf.DUMMYFUNCTION("""COMPUTED_VALUE"""),"")</f>
        <v/>
      </c>
      <c r="BB192" s="104" t="str">
        <f ca="1">IFERROR(__xludf.DUMMYFUNCTION("""COMPUTED_VALUE"""),"")</f>
        <v/>
      </c>
      <c r="BC192" s="103" t="str">
        <f ca="1">IFERROR(__xludf.DUMMYFUNCTION("""COMPUTED_VALUE"""),"")</f>
        <v/>
      </c>
      <c r="BD192" s="105" t="str">
        <f ca="1">IFERROR(__xludf.DUMMYFUNCTION("""COMPUTED_VALUE"""),"")</f>
        <v/>
      </c>
      <c r="BE192" s="105" t="str">
        <f ca="1">IFERROR(__xludf.DUMMYFUNCTION("""COMPUTED_VALUE"""),"")</f>
        <v/>
      </c>
      <c r="BF192" s="105" t="str">
        <f ca="1">IFERROR(__xludf.DUMMYFUNCTION("""COMPUTED_VALUE"""),"")</f>
        <v/>
      </c>
      <c r="BG192" s="93"/>
      <c r="BH192" s="93"/>
      <c r="BI192" s="95" t="str">
        <f t="shared" si="143"/>
        <v/>
      </c>
      <c r="BJ192" s="95" t="str">
        <f t="shared" ref="BJ192:BW192" si="625">IF(AD192=0,"",AD192*$AS192*(AU192/10))</f>
        <v/>
      </c>
      <c r="BK192" s="95" t="str">
        <f t="shared" si="625"/>
        <v/>
      </c>
      <c r="BL192" s="95" t="str">
        <f t="shared" si="625"/>
        <v/>
      </c>
      <c r="BM192" s="95" t="str">
        <f t="shared" si="625"/>
        <v/>
      </c>
      <c r="BN192" s="95" t="str">
        <f t="shared" si="625"/>
        <v/>
      </c>
      <c r="BO192" s="95" t="str">
        <f t="shared" si="625"/>
        <v/>
      </c>
      <c r="BP192" s="95" t="str">
        <f t="shared" si="625"/>
        <v/>
      </c>
      <c r="BQ192" s="37" t="str">
        <f t="shared" si="625"/>
        <v/>
      </c>
      <c r="BR192" s="37" t="str">
        <f t="shared" si="625"/>
        <v/>
      </c>
      <c r="BS192" s="37" t="str">
        <f t="shared" si="625"/>
        <v/>
      </c>
      <c r="BT192" s="37" t="str">
        <f t="shared" si="625"/>
        <v/>
      </c>
      <c r="BU192" s="37" t="str">
        <f t="shared" si="625"/>
        <v/>
      </c>
      <c r="BV192" s="37" t="str">
        <f t="shared" si="625"/>
        <v/>
      </c>
      <c r="BW192" s="37" t="str">
        <f t="shared" si="625"/>
        <v/>
      </c>
      <c r="BX192" s="38">
        <f t="shared" si="577"/>
        <v>0</v>
      </c>
      <c r="BY192" s="106" t="str">
        <f t="shared" si="535"/>
        <v/>
      </c>
      <c r="BZ192" s="106" t="str">
        <f t="shared" si="578"/>
        <v/>
      </c>
      <c r="CA192" s="106" t="str">
        <f t="shared" ref="CA192:CH192" si="626">IF(O192="x","1","")</f>
        <v/>
      </c>
      <c r="CB192" s="106" t="str">
        <f t="shared" si="626"/>
        <v/>
      </c>
      <c r="CC192" s="106" t="str">
        <f t="shared" si="626"/>
        <v/>
      </c>
      <c r="CD192" s="106" t="str">
        <f t="shared" si="626"/>
        <v/>
      </c>
      <c r="CE192" s="106" t="str">
        <f t="shared" si="626"/>
        <v/>
      </c>
      <c r="CF192" s="106" t="str">
        <f t="shared" si="626"/>
        <v/>
      </c>
      <c r="CG192" s="106" t="str">
        <f t="shared" si="626"/>
        <v/>
      </c>
      <c r="CH192" s="106" t="str">
        <f t="shared" si="626"/>
        <v/>
      </c>
      <c r="CI192" s="40"/>
      <c r="CJ192" s="40"/>
      <c r="CK192" s="40"/>
      <c r="CL192" s="40"/>
      <c r="CM192" s="40"/>
    </row>
    <row r="193" spans="1:91" ht="17.25" customHeight="1" x14ac:dyDescent="0.2">
      <c r="A193" s="92"/>
      <c r="B193" s="93"/>
      <c r="C193" s="93"/>
      <c r="D193" s="93"/>
      <c r="E193" s="93" t="str">
        <f t="shared" si="580"/>
        <v/>
      </c>
      <c r="F193" s="93"/>
      <c r="G193" s="93"/>
      <c r="H193" s="93" t="str">
        <f t="shared" si="100"/>
        <v/>
      </c>
      <c r="I193" s="95" t="str">
        <f t="shared" si="101"/>
        <v/>
      </c>
      <c r="J193" s="93"/>
      <c r="K193" s="97" t="b">
        <v>0</v>
      </c>
      <c r="L193" s="98" t="str">
        <f t="shared" si="3"/>
        <v>PENDENTE</v>
      </c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3"/>
      <c r="X193" s="100"/>
      <c r="Y193" s="100"/>
      <c r="Z193" s="100"/>
      <c r="AA193" s="100"/>
      <c r="AB193" s="100"/>
      <c r="AC193" s="101"/>
      <c r="AD193" s="3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93"/>
      <c r="AQ193" s="93"/>
      <c r="AR193" s="93"/>
      <c r="AS193" s="102"/>
      <c r="AT193" s="104" t="str">
        <f ca="1">IFERROR(__xludf.DUMMYFUNCTION("""COMPUTED_VALUE"""),"")</f>
        <v/>
      </c>
      <c r="AU193" s="104" t="str">
        <f ca="1">IFERROR(__xludf.DUMMYFUNCTION("""COMPUTED_VALUE"""),"")</f>
        <v/>
      </c>
      <c r="AV193" s="103"/>
      <c r="AW193" s="104" t="str">
        <f ca="1">IFERROR(__xludf.DUMMYFUNCTION("""COMPUTED_VALUE"""),"")</f>
        <v/>
      </c>
      <c r="AX193" s="104" t="str">
        <f ca="1">IFERROR(__xludf.DUMMYFUNCTION("""COMPUTED_VALUE"""),"")</f>
        <v/>
      </c>
      <c r="AY193" s="103"/>
      <c r="AZ193" s="104" t="str">
        <f ca="1">IFERROR(__xludf.DUMMYFUNCTION("""COMPUTED_VALUE"""),"")</f>
        <v/>
      </c>
      <c r="BA193" s="104" t="str">
        <f ca="1">IFERROR(__xludf.DUMMYFUNCTION("""COMPUTED_VALUE"""),"")</f>
        <v/>
      </c>
      <c r="BB193" s="104" t="str">
        <f ca="1">IFERROR(__xludf.DUMMYFUNCTION("""COMPUTED_VALUE"""),"")</f>
        <v/>
      </c>
      <c r="BC193" s="103" t="str">
        <f ca="1">IFERROR(__xludf.DUMMYFUNCTION("""COMPUTED_VALUE"""),"")</f>
        <v/>
      </c>
      <c r="BD193" s="105" t="str">
        <f ca="1">IFERROR(__xludf.DUMMYFUNCTION("""COMPUTED_VALUE"""),"")</f>
        <v/>
      </c>
      <c r="BE193" s="105" t="str">
        <f ca="1">IFERROR(__xludf.DUMMYFUNCTION("""COMPUTED_VALUE"""),"")</f>
        <v/>
      </c>
      <c r="BF193" s="105" t="str">
        <f ca="1">IFERROR(__xludf.DUMMYFUNCTION("""COMPUTED_VALUE"""),"")</f>
        <v/>
      </c>
      <c r="BG193" s="93"/>
      <c r="BH193" s="93"/>
      <c r="BI193" s="95" t="str">
        <f t="shared" si="143"/>
        <v/>
      </c>
      <c r="BJ193" s="95" t="str">
        <f t="shared" ref="BJ193:BW193" si="627">IF(AD193=0,"",AD193*$AS193*(AU193/10))</f>
        <v/>
      </c>
      <c r="BK193" s="95" t="str">
        <f t="shared" si="627"/>
        <v/>
      </c>
      <c r="BL193" s="95" t="str">
        <f t="shared" si="627"/>
        <v/>
      </c>
      <c r="BM193" s="95" t="str">
        <f t="shared" si="627"/>
        <v/>
      </c>
      <c r="BN193" s="95" t="str">
        <f t="shared" si="627"/>
        <v/>
      </c>
      <c r="BO193" s="95" t="str">
        <f t="shared" si="627"/>
        <v/>
      </c>
      <c r="BP193" s="95" t="str">
        <f t="shared" si="627"/>
        <v/>
      </c>
      <c r="BQ193" s="37" t="str">
        <f t="shared" si="627"/>
        <v/>
      </c>
      <c r="BR193" s="37" t="str">
        <f t="shared" si="627"/>
        <v/>
      </c>
      <c r="BS193" s="37" t="str">
        <f t="shared" si="627"/>
        <v/>
      </c>
      <c r="BT193" s="37" t="str">
        <f t="shared" si="627"/>
        <v/>
      </c>
      <c r="BU193" s="37" t="str">
        <f t="shared" si="627"/>
        <v/>
      </c>
      <c r="BV193" s="37" t="str">
        <f t="shared" si="627"/>
        <v/>
      </c>
      <c r="BW193" s="37" t="str">
        <f t="shared" si="627"/>
        <v/>
      </c>
      <c r="BX193" s="38">
        <f t="shared" si="577"/>
        <v>0</v>
      </c>
      <c r="BY193" s="106" t="str">
        <f t="shared" si="535"/>
        <v/>
      </c>
      <c r="BZ193" s="106" t="str">
        <f t="shared" si="578"/>
        <v/>
      </c>
      <c r="CA193" s="106" t="str">
        <f t="shared" ref="CA193:CH193" si="628">IF(O193="x","1","")</f>
        <v/>
      </c>
      <c r="CB193" s="106" t="str">
        <f t="shared" si="628"/>
        <v/>
      </c>
      <c r="CC193" s="106" t="str">
        <f t="shared" si="628"/>
        <v/>
      </c>
      <c r="CD193" s="106" t="str">
        <f t="shared" si="628"/>
        <v/>
      </c>
      <c r="CE193" s="106" t="str">
        <f t="shared" si="628"/>
        <v/>
      </c>
      <c r="CF193" s="106" t="str">
        <f t="shared" si="628"/>
        <v/>
      </c>
      <c r="CG193" s="106" t="str">
        <f t="shared" si="628"/>
        <v/>
      </c>
      <c r="CH193" s="106" t="str">
        <f t="shared" si="628"/>
        <v/>
      </c>
      <c r="CI193" s="40"/>
      <c r="CJ193" s="40"/>
      <c r="CK193" s="40"/>
      <c r="CL193" s="40"/>
      <c r="CM193" s="40"/>
    </row>
    <row r="194" spans="1:91" ht="17.25" customHeight="1" x14ac:dyDescent="0.2">
      <c r="A194" s="92"/>
      <c r="B194" s="93"/>
      <c r="C194" s="93"/>
      <c r="D194" s="93"/>
      <c r="E194" s="93" t="str">
        <f t="shared" si="580"/>
        <v/>
      </c>
      <c r="F194" s="93"/>
      <c r="G194" s="93"/>
      <c r="H194" s="93" t="str">
        <f t="shared" si="100"/>
        <v/>
      </c>
      <c r="I194" s="95" t="str">
        <f t="shared" si="101"/>
        <v/>
      </c>
      <c r="J194" s="93"/>
      <c r="K194" s="97" t="b">
        <v>0</v>
      </c>
      <c r="L194" s="98" t="str">
        <f t="shared" si="3"/>
        <v>PENDENTE</v>
      </c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3"/>
      <c r="X194" s="100"/>
      <c r="Y194" s="100"/>
      <c r="Z194" s="100"/>
      <c r="AA194" s="100"/>
      <c r="AB194" s="100"/>
      <c r="AC194" s="101"/>
      <c r="AD194" s="3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93"/>
      <c r="AQ194" s="93"/>
      <c r="AR194" s="93"/>
      <c r="AS194" s="102"/>
      <c r="AT194" s="104" t="str">
        <f ca="1">IFERROR(__xludf.DUMMYFUNCTION("""COMPUTED_VALUE"""),"")</f>
        <v/>
      </c>
      <c r="AU194" s="104" t="str">
        <f ca="1">IFERROR(__xludf.DUMMYFUNCTION("""COMPUTED_VALUE"""),"")</f>
        <v/>
      </c>
      <c r="AV194" s="103"/>
      <c r="AW194" s="104" t="str">
        <f ca="1">IFERROR(__xludf.DUMMYFUNCTION("""COMPUTED_VALUE"""),"")</f>
        <v/>
      </c>
      <c r="AX194" s="104" t="str">
        <f ca="1">IFERROR(__xludf.DUMMYFUNCTION("""COMPUTED_VALUE"""),"")</f>
        <v/>
      </c>
      <c r="AY194" s="103"/>
      <c r="AZ194" s="104" t="str">
        <f ca="1">IFERROR(__xludf.DUMMYFUNCTION("""COMPUTED_VALUE"""),"")</f>
        <v/>
      </c>
      <c r="BA194" s="104" t="str">
        <f ca="1">IFERROR(__xludf.DUMMYFUNCTION("""COMPUTED_VALUE"""),"")</f>
        <v/>
      </c>
      <c r="BB194" s="104" t="str">
        <f ca="1">IFERROR(__xludf.DUMMYFUNCTION("""COMPUTED_VALUE"""),"")</f>
        <v/>
      </c>
      <c r="BC194" s="103" t="str">
        <f ca="1">IFERROR(__xludf.DUMMYFUNCTION("""COMPUTED_VALUE"""),"")</f>
        <v/>
      </c>
      <c r="BD194" s="105" t="str">
        <f ca="1">IFERROR(__xludf.DUMMYFUNCTION("""COMPUTED_VALUE"""),"")</f>
        <v/>
      </c>
      <c r="BE194" s="105" t="str">
        <f ca="1">IFERROR(__xludf.DUMMYFUNCTION("""COMPUTED_VALUE"""),"")</f>
        <v/>
      </c>
      <c r="BF194" s="105" t="str">
        <f ca="1">IFERROR(__xludf.DUMMYFUNCTION("""COMPUTED_VALUE"""),"")</f>
        <v/>
      </c>
      <c r="BG194" s="93"/>
      <c r="BH194" s="93"/>
      <c r="BI194" s="95" t="str">
        <f t="shared" si="143"/>
        <v/>
      </c>
      <c r="BJ194" s="95" t="str">
        <f t="shared" ref="BJ194:BW194" si="629">IF(AD194=0,"",AD194*$AS194*(AU194/10))</f>
        <v/>
      </c>
      <c r="BK194" s="95" t="str">
        <f t="shared" si="629"/>
        <v/>
      </c>
      <c r="BL194" s="95" t="str">
        <f t="shared" si="629"/>
        <v/>
      </c>
      <c r="BM194" s="95" t="str">
        <f t="shared" si="629"/>
        <v/>
      </c>
      <c r="BN194" s="95" t="str">
        <f t="shared" si="629"/>
        <v/>
      </c>
      <c r="BO194" s="95" t="str">
        <f t="shared" si="629"/>
        <v/>
      </c>
      <c r="BP194" s="95" t="str">
        <f t="shared" si="629"/>
        <v/>
      </c>
      <c r="BQ194" s="37" t="str">
        <f t="shared" si="629"/>
        <v/>
      </c>
      <c r="BR194" s="37" t="str">
        <f t="shared" si="629"/>
        <v/>
      </c>
      <c r="BS194" s="37" t="str">
        <f t="shared" si="629"/>
        <v/>
      </c>
      <c r="BT194" s="37" t="str">
        <f t="shared" si="629"/>
        <v/>
      </c>
      <c r="BU194" s="37" t="str">
        <f t="shared" si="629"/>
        <v/>
      </c>
      <c r="BV194" s="37" t="str">
        <f t="shared" si="629"/>
        <v/>
      </c>
      <c r="BW194" s="37" t="str">
        <f t="shared" si="629"/>
        <v/>
      </c>
      <c r="BX194" s="38">
        <f t="shared" si="577"/>
        <v>0</v>
      </c>
      <c r="BY194" s="106" t="str">
        <f t="shared" si="535"/>
        <v/>
      </c>
      <c r="BZ194" s="106" t="str">
        <f t="shared" si="578"/>
        <v/>
      </c>
      <c r="CA194" s="106" t="str">
        <f t="shared" ref="CA194:CH194" si="630">IF(O194="x","1","")</f>
        <v/>
      </c>
      <c r="CB194" s="106" t="str">
        <f t="shared" si="630"/>
        <v/>
      </c>
      <c r="CC194" s="106" t="str">
        <f t="shared" si="630"/>
        <v/>
      </c>
      <c r="CD194" s="106" t="str">
        <f t="shared" si="630"/>
        <v/>
      </c>
      <c r="CE194" s="106" t="str">
        <f t="shared" si="630"/>
        <v/>
      </c>
      <c r="CF194" s="106" t="str">
        <f t="shared" si="630"/>
        <v/>
      </c>
      <c r="CG194" s="106" t="str">
        <f t="shared" si="630"/>
        <v/>
      </c>
      <c r="CH194" s="106" t="str">
        <f t="shared" si="630"/>
        <v/>
      </c>
      <c r="CI194" s="40"/>
      <c r="CJ194" s="40"/>
      <c r="CK194" s="40"/>
      <c r="CL194" s="40"/>
      <c r="CM194" s="40"/>
    </row>
    <row r="195" spans="1:91" ht="17.25" customHeight="1" x14ac:dyDescent="0.2">
      <c r="A195" s="92"/>
      <c r="B195" s="93"/>
      <c r="C195" s="93"/>
      <c r="D195" s="93"/>
      <c r="E195" s="93" t="str">
        <f t="shared" si="580"/>
        <v/>
      </c>
      <c r="F195" s="93"/>
      <c r="G195" s="93"/>
      <c r="H195" s="93" t="str">
        <f t="shared" si="100"/>
        <v/>
      </c>
      <c r="I195" s="95" t="str">
        <f t="shared" si="101"/>
        <v/>
      </c>
      <c r="J195" s="93"/>
      <c r="K195" s="97" t="b">
        <v>0</v>
      </c>
      <c r="L195" s="98" t="str">
        <f t="shared" si="3"/>
        <v>PENDENTE</v>
      </c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3"/>
      <c r="X195" s="100"/>
      <c r="Y195" s="100"/>
      <c r="Z195" s="100"/>
      <c r="AA195" s="100"/>
      <c r="AB195" s="100"/>
      <c r="AC195" s="101"/>
      <c r="AD195" s="3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93"/>
      <c r="AQ195" s="93"/>
      <c r="AR195" s="93"/>
      <c r="AS195" s="102"/>
      <c r="AT195" s="104" t="str">
        <f ca="1">IFERROR(__xludf.DUMMYFUNCTION("""COMPUTED_VALUE"""),"")</f>
        <v/>
      </c>
      <c r="AU195" s="104" t="str">
        <f ca="1">IFERROR(__xludf.DUMMYFUNCTION("""COMPUTED_VALUE"""),"")</f>
        <v/>
      </c>
      <c r="AV195" s="103"/>
      <c r="AW195" s="104" t="str">
        <f ca="1">IFERROR(__xludf.DUMMYFUNCTION("""COMPUTED_VALUE"""),"")</f>
        <v/>
      </c>
      <c r="AX195" s="104" t="str">
        <f ca="1">IFERROR(__xludf.DUMMYFUNCTION("""COMPUTED_VALUE"""),"")</f>
        <v/>
      </c>
      <c r="AY195" s="103"/>
      <c r="AZ195" s="104" t="str">
        <f ca="1">IFERROR(__xludf.DUMMYFUNCTION("""COMPUTED_VALUE"""),"")</f>
        <v/>
      </c>
      <c r="BA195" s="104" t="str">
        <f ca="1">IFERROR(__xludf.DUMMYFUNCTION("""COMPUTED_VALUE"""),"")</f>
        <v/>
      </c>
      <c r="BB195" s="104" t="str">
        <f ca="1">IFERROR(__xludf.DUMMYFUNCTION("""COMPUTED_VALUE"""),"")</f>
        <v/>
      </c>
      <c r="BC195" s="103" t="str">
        <f ca="1">IFERROR(__xludf.DUMMYFUNCTION("""COMPUTED_VALUE"""),"")</f>
        <v/>
      </c>
      <c r="BD195" s="105" t="str">
        <f ca="1">IFERROR(__xludf.DUMMYFUNCTION("""COMPUTED_VALUE"""),"")</f>
        <v/>
      </c>
      <c r="BE195" s="105" t="str">
        <f ca="1">IFERROR(__xludf.DUMMYFUNCTION("""COMPUTED_VALUE"""),"")</f>
        <v/>
      </c>
      <c r="BF195" s="105" t="str">
        <f ca="1">IFERROR(__xludf.DUMMYFUNCTION("""COMPUTED_VALUE"""),"")</f>
        <v/>
      </c>
      <c r="BG195" s="93"/>
      <c r="BH195" s="93"/>
      <c r="BI195" s="95" t="str">
        <f t="shared" si="143"/>
        <v/>
      </c>
      <c r="BJ195" s="95" t="str">
        <f t="shared" ref="BJ195:BW195" si="631">IF(AD195=0,"",AD195*$AS195*(AU195/10))</f>
        <v/>
      </c>
      <c r="BK195" s="95" t="str">
        <f t="shared" si="631"/>
        <v/>
      </c>
      <c r="BL195" s="95" t="str">
        <f t="shared" si="631"/>
        <v/>
      </c>
      <c r="BM195" s="95" t="str">
        <f t="shared" si="631"/>
        <v/>
      </c>
      <c r="BN195" s="95" t="str">
        <f t="shared" si="631"/>
        <v/>
      </c>
      <c r="BO195" s="95" t="str">
        <f t="shared" si="631"/>
        <v/>
      </c>
      <c r="BP195" s="95" t="str">
        <f t="shared" si="631"/>
        <v/>
      </c>
      <c r="BQ195" s="37" t="str">
        <f t="shared" si="631"/>
        <v/>
      </c>
      <c r="BR195" s="37" t="str">
        <f t="shared" si="631"/>
        <v/>
      </c>
      <c r="BS195" s="37" t="str">
        <f t="shared" si="631"/>
        <v/>
      </c>
      <c r="BT195" s="37" t="str">
        <f t="shared" si="631"/>
        <v/>
      </c>
      <c r="BU195" s="37" t="str">
        <f t="shared" si="631"/>
        <v/>
      </c>
      <c r="BV195" s="37" t="str">
        <f t="shared" si="631"/>
        <v/>
      </c>
      <c r="BW195" s="37" t="str">
        <f t="shared" si="631"/>
        <v/>
      </c>
      <c r="BX195" s="38">
        <f t="shared" si="577"/>
        <v>0</v>
      </c>
      <c r="BY195" s="106" t="str">
        <f t="shared" si="535"/>
        <v/>
      </c>
      <c r="BZ195" s="106" t="str">
        <f t="shared" si="578"/>
        <v/>
      </c>
      <c r="CA195" s="106" t="str">
        <f t="shared" ref="CA195:CH195" si="632">IF(O195="x","1","")</f>
        <v/>
      </c>
      <c r="CB195" s="106" t="str">
        <f t="shared" si="632"/>
        <v/>
      </c>
      <c r="CC195" s="106" t="str">
        <f t="shared" si="632"/>
        <v/>
      </c>
      <c r="CD195" s="106" t="str">
        <f t="shared" si="632"/>
        <v/>
      </c>
      <c r="CE195" s="106" t="str">
        <f t="shared" si="632"/>
        <v/>
      </c>
      <c r="CF195" s="106" t="str">
        <f t="shared" si="632"/>
        <v/>
      </c>
      <c r="CG195" s="106" t="str">
        <f t="shared" si="632"/>
        <v/>
      </c>
      <c r="CH195" s="106" t="str">
        <f t="shared" si="632"/>
        <v/>
      </c>
      <c r="CI195" s="40"/>
      <c r="CJ195" s="40"/>
      <c r="CK195" s="40"/>
      <c r="CL195" s="40"/>
      <c r="CM195" s="40"/>
    </row>
    <row r="196" spans="1:91" ht="17.25" customHeight="1" x14ac:dyDescent="0.2">
      <c r="A196" s="92"/>
      <c r="B196" s="93"/>
      <c r="C196" s="93"/>
      <c r="D196" s="93"/>
      <c r="E196" s="93" t="str">
        <f t="shared" si="580"/>
        <v/>
      </c>
      <c r="F196" s="93"/>
      <c r="G196" s="93"/>
      <c r="H196" s="93" t="str">
        <f t="shared" si="100"/>
        <v/>
      </c>
      <c r="I196" s="95" t="str">
        <f t="shared" si="101"/>
        <v/>
      </c>
      <c r="J196" s="93"/>
      <c r="K196" s="97" t="b">
        <v>0</v>
      </c>
      <c r="L196" s="98" t="str">
        <f t="shared" si="3"/>
        <v>PENDENTE</v>
      </c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3"/>
      <c r="X196" s="100"/>
      <c r="Y196" s="100"/>
      <c r="Z196" s="100"/>
      <c r="AA196" s="100"/>
      <c r="AB196" s="100"/>
      <c r="AC196" s="101"/>
      <c r="AD196" s="3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93"/>
      <c r="AQ196" s="93"/>
      <c r="AR196" s="93"/>
      <c r="AS196" s="102"/>
      <c r="AT196" s="104" t="str">
        <f ca="1">IFERROR(__xludf.DUMMYFUNCTION("""COMPUTED_VALUE"""),"")</f>
        <v/>
      </c>
      <c r="AU196" s="104" t="str">
        <f ca="1">IFERROR(__xludf.DUMMYFUNCTION("""COMPUTED_VALUE"""),"")</f>
        <v/>
      </c>
      <c r="AV196" s="103"/>
      <c r="AW196" s="104" t="str">
        <f ca="1">IFERROR(__xludf.DUMMYFUNCTION("""COMPUTED_VALUE"""),"")</f>
        <v/>
      </c>
      <c r="AX196" s="104" t="str">
        <f ca="1">IFERROR(__xludf.DUMMYFUNCTION("""COMPUTED_VALUE"""),"")</f>
        <v/>
      </c>
      <c r="AY196" s="103"/>
      <c r="AZ196" s="104" t="str">
        <f ca="1">IFERROR(__xludf.DUMMYFUNCTION("""COMPUTED_VALUE"""),"")</f>
        <v/>
      </c>
      <c r="BA196" s="104" t="str">
        <f ca="1">IFERROR(__xludf.DUMMYFUNCTION("""COMPUTED_VALUE"""),"")</f>
        <v/>
      </c>
      <c r="BB196" s="104" t="str">
        <f ca="1">IFERROR(__xludf.DUMMYFUNCTION("""COMPUTED_VALUE"""),"")</f>
        <v/>
      </c>
      <c r="BC196" s="103" t="str">
        <f ca="1">IFERROR(__xludf.DUMMYFUNCTION("""COMPUTED_VALUE"""),"")</f>
        <v/>
      </c>
      <c r="BD196" s="105" t="str">
        <f ca="1">IFERROR(__xludf.DUMMYFUNCTION("""COMPUTED_VALUE"""),"")</f>
        <v/>
      </c>
      <c r="BE196" s="105" t="str">
        <f ca="1">IFERROR(__xludf.DUMMYFUNCTION("""COMPUTED_VALUE"""),"")</f>
        <v/>
      </c>
      <c r="BF196" s="105" t="str">
        <f ca="1">IFERROR(__xludf.DUMMYFUNCTION("""COMPUTED_VALUE"""),"")</f>
        <v/>
      </c>
      <c r="BG196" s="93"/>
      <c r="BH196" s="93"/>
      <c r="BI196" s="95" t="str">
        <f t="shared" si="143"/>
        <v/>
      </c>
      <c r="BJ196" s="95" t="str">
        <f t="shared" ref="BJ196:BW196" si="633">IF(AD196=0,"",AD196*$AS196*(AU196/10))</f>
        <v/>
      </c>
      <c r="BK196" s="95" t="str">
        <f t="shared" si="633"/>
        <v/>
      </c>
      <c r="BL196" s="95" t="str">
        <f t="shared" si="633"/>
        <v/>
      </c>
      <c r="BM196" s="95" t="str">
        <f t="shared" si="633"/>
        <v/>
      </c>
      <c r="BN196" s="95" t="str">
        <f t="shared" si="633"/>
        <v/>
      </c>
      <c r="BO196" s="95" t="str">
        <f t="shared" si="633"/>
        <v/>
      </c>
      <c r="BP196" s="95" t="str">
        <f t="shared" si="633"/>
        <v/>
      </c>
      <c r="BQ196" s="37" t="str">
        <f t="shared" si="633"/>
        <v/>
      </c>
      <c r="BR196" s="37" t="str">
        <f t="shared" si="633"/>
        <v/>
      </c>
      <c r="BS196" s="37" t="str">
        <f t="shared" si="633"/>
        <v/>
      </c>
      <c r="BT196" s="37" t="str">
        <f t="shared" si="633"/>
        <v/>
      </c>
      <c r="BU196" s="37" t="str">
        <f t="shared" si="633"/>
        <v/>
      </c>
      <c r="BV196" s="37" t="str">
        <f t="shared" si="633"/>
        <v/>
      </c>
      <c r="BW196" s="37" t="str">
        <f t="shared" si="633"/>
        <v/>
      </c>
      <c r="BX196" s="38">
        <f t="shared" si="577"/>
        <v>0</v>
      </c>
      <c r="BY196" s="106" t="str">
        <f t="shared" si="535"/>
        <v/>
      </c>
      <c r="BZ196" s="106" t="str">
        <f t="shared" si="578"/>
        <v/>
      </c>
      <c r="CA196" s="106" t="str">
        <f t="shared" ref="CA196:CH196" si="634">IF(O196="x","1","")</f>
        <v/>
      </c>
      <c r="CB196" s="106" t="str">
        <f t="shared" si="634"/>
        <v/>
      </c>
      <c r="CC196" s="106" t="str">
        <f t="shared" si="634"/>
        <v/>
      </c>
      <c r="CD196" s="106" t="str">
        <f t="shared" si="634"/>
        <v/>
      </c>
      <c r="CE196" s="106" t="str">
        <f t="shared" si="634"/>
        <v/>
      </c>
      <c r="CF196" s="106" t="str">
        <f t="shared" si="634"/>
        <v/>
      </c>
      <c r="CG196" s="106" t="str">
        <f t="shared" si="634"/>
        <v/>
      </c>
      <c r="CH196" s="106" t="str">
        <f t="shared" si="634"/>
        <v/>
      </c>
      <c r="CI196" s="40"/>
      <c r="CJ196" s="40"/>
      <c r="CK196" s="40"/>
      <c r="CL196" s="40"/>
      <c r="CM196" s="40"/>
    </row>
    <row r="197" spans="1:91" ht="17.25" customHeight="1" x14ac:dyDescent="0.2">
      <c r="A197" s="92"/>
      <c r="B197" s="93"/>
      <c r="C197" s="93"/>
      <c r="D197" s="93"/>
      <c r="E197" s="93" t="str">
        <f t="shared" si="580"/>
        <v/>
      </c>
      <c r="F197" s="93"/>
      <c r="G197" s="93"/>
      <c r="H197" s="93" t="str">
        <f t="shared" si="100"/>
        <v/>
      </c>
      <c r="I197" s="95" t="str">
        <f t="shared" si="101"/>
        <v/>
      </c>
      <c r="J197" s="93"/>
      <c r="K197" s="97" t="b">
        <v>0</v>
      </c>
      <c r="L197" s="98" t="str">
        <f t="shared" si="3"/>
        <v>PENDENTE</v>
      </c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3"/>
      <c r="X197" s="100"/>
      <c r="Y197" s="100"/>
      <c r="Z197" s="100"/>
      <c r="AA197" s="100"/>
      <c r="AB197" s="100"/>
      <c r="AC197" s="101"/>
      <c r="AD197" s="3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93"/>
      <c r="AQ197" s="93"/>
      <c r="AR197" s="93"/>
      <c r="AS197" s="102"/>
      <c r="AT197" s="104" t="str">
        <f ca="1">IFERROR(__xludf.DUMMYFUNCTION("""COMPUTED_VALUE"""),"")</f>
        <v/>
      </c>
      <c r="AU197" s="104" t="str">
        <f ca="1">IFERROR(__xludf.DUMMYFUNCTION("""COMPUTED_VALUE"""),"")</f>
        <v/>
      </c>
      <c r="AV197" s="103"/>
      <c r="AW197" s="104" t="str">
        <f ca="1">IFERROR(__xludf.DUMMYFUNCTION("""COMPUTED_VALUE"""),"")</f>
        <v/>
      </c>
      <c r="AX197" s="104" t="str">
        <f ca="1">IFERROR(__xludf.DUMMYFUNCTION("""COMPUTED_VALUE"""),"")</f>
        <v/>
      </c>
      <c r="AY197" s="103"/>
      <c r="AZ197" s="104" t="str">
        <f ca="1">IFERROR(__xludf.DUMMYFUNCTION("""COMPUTED_VALUE"""),"")</f>
        <v/>
      </c>
      <c r="BA197" s="104" t="str">
        <f ca="1">IFERROR(__xludf.DUMMYFUNCTION("""COMPUTED_VALUE"""),"")</f>
        <v/>
      </c>
      <c r="BB197" s="104" t="str">
        <f ca="1">IFERROR(__xludf.DUMMYFUNCTION("""COMPUTED_VALUE"""),"")</f>
        <v/>
      </c>
      <c r="BC197" s="103" t="str">
        <f ca="1">IFERROR(__xludf.DUMMYFUNCTION("""COMPUTED_VALUE"""),"")</f>
        <v/>
      </c>
      <c r="BD197" s="105" t="str">
        <f ca="1">IFERROR(__xludf.DUMMYFUNCTION("""COMPUTED_VALUE"""),"")</f>
        <v/>
      </c>
      <c r="BE197" s="105" t="str">
        <f ca="1">IFERROR(__xludf.DUMMYFUNCTION("""COMPUTED_VALUE"""),"")</f>
        <v/>
      </c>
      <c r="BF197" s="105" t="str">
        <f ca="1">IFERROR(__xludf.DUMMYFUNCTION("""COMPUTED_VALUE"""),"")</f>
        <v/>
      </c>
      <c r="BG197" s="93"/>
      <c r="BH197" s="93"/>
      <c r="BI197" s="95" t="str">
        <f t="shared" si="143"/>
        <v/>
      </c>
      <c r="BJ197" s="95" t="str">
        <f t="shared" ref="BJ197:BW197" si="635">IF(AD197=0,"",AD197*$AS197*(AU197/10))</f>
        <v/>
      </c>
      <c r="BK197" s="95" t="str">
        <f t="shared" si="635"/>
        <v/>
      </c>
      <c r="BL197" s="95" t="str">
        <f t="shared" si="635"/>
        <v/>
      </c>
      <c r="BM197" s="95" t="str">
        <f t="shared" si="635"/>
        <v/>
      </c>
      <c r="BN197" s="95" t="str">
        <f t="shared" si="635"/>
        <v/>
      </c>
      <c r="BO197" s="95" t="str">
        <f t="shared" si="635"/>
        <v/>
      </c>
      <c r="BP197" s="95" t="str">
        <f t="shared" si="635"/>
        <v/>
      </c>
      <c r="BQ197" s="37" t="str">
        <f t="shared" si="635"/>
        <v/>
      </c>
      <c r="BR197" s="37" t="str">
        <f t="shared" si="635"/>
        <v/>
      </c>
      <c r="BS197" s="37" t="str">
        <f t="shared" si="635"/>
        <v/>
      </c>
      <c r="BT197" s="37" t="str">
        <f t="shared" si="635"/>
        <v/>
      </c>
      <c r="BU197" s="37" t="str">
        <f t="shared" si="635"/>
        <v/>
      </c>
      <c r="BV197" s="37" t="str">
        <f t="shared" si="635"/>
        <v/>
      </c>
      <c r="BW197" s="37" t="str">
        <f t="shared" si="635"/>
        <v/>
      </c>
      <c r="BX197" s="38">
        <f t="shared" si="577"/>
        <v>0</v>
      </c>
      <c r="BY197" s="106" t="str">
        <f t="shared" si="535"/>
        <v/>
      </c>
      <c r="BZ197" s="106" t="str">
        <f t="shared" si="578"/>
        <v/>
      </c>
      <c r="CA197" s="106" t="str">
        <f t="shared" ref="CA197:CH197" si="636">IF(O197="x","1","")</f>
        <v/>
      </c>
      <c r="CB197" s="106" t="str">
        <f t="shared" si="636"/>
        <v/>
      </c>
      <c r="CC197" s="106" t="str">
        <f t="shared" si="636"/>
        <v/>
      </c>
      <c r="CD197" s="106" t="str">
        <f t="shared" si="636"/>
        <v/>
      </c>
      <c r="CE197" s="106" t="str">
        <f t="shared" si="636"/>
        <v/>
      </c>
      <c r="CF197" s="106" t="str">
        <f t="shared" si="636"/>
        <v/>
      </c>
      <c r="CG197" s="106" t="str">
        <f t="shared" si="636"/>
        <v/>
      </c>
      <c r="CH197" s="106" t="str">
        <f t="shared" si="636"/>
        <v/>
      </c>
      <c r="CI197" s="40"/>
      <c r="CJ197" s="40"/>
      <c r="CK197" s="40"/>
      <c r="CL197" s="40"/>
      <c r="CM197" s="40"/>
    </row>
    <row r="198" spans="1:91" ht="17.25" customHeight="1" x14ac:dyDescent="0.2">
      <c r="A198" s="92"/>
      <c r="B198" s="93"/>
      <c r="C198" s="93"/>
      <c r="D198" s="93"/>
      <c r="E198" s="93" t="str">
        <f t="shared" si="580"/>
        <v/>
      </c>
      <c r="F198" s="93"/>
      <c r="G198" s="93"/>
      <c r="H198" s="93" t="str">
        <f t="shared" si="100"/>
        <v/>
      </c>
      <c r="I198" s="95" t="str">
        <f t="shared" si="101"/>
        <v/>
      </c>
      <c r="J198" s="93"/>
      <c r="K198" s="97" t="b">
        <v>0</v>
      </c>
      <c r="L198" s="98" t="str">
        <f t="shared" si="3"/>
        <v>PENDENTE</v>
      </c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3"/>
      <c r="X198" s="100"/>
      <c r="Y198" s="100"/>
      <c r="Z198" s="100"/>
      <c r="AA198" s="100"/>
      <c r="AB198" s="100"/>
      <c r="AC198" s="101"/>
      <c r="AD198" s="3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93"/>
      <c r="AQ198" s="93"/>
      <c r="AR198" s="93"/>
      <c r="AS198" s="102"/>
      <c r="AT198" s="104" t="str">
        <f ca="1">IFERROR(__xludf.DUMMYFUNCTION("""COMPUTED_VALUE"""),"")</f>
        <v/>
      </c>
      <c r="AU198" s="104" t="str">
        <f ca="1">IFERROR(__xludf.DUMMYFUNCTION("""COMPUTED_VALUE"""),"")</f>
        <v/>
      </c>
      <c r="AV198" s="103"/>
      <c r="AW198" s="104" t="str">
        <f ca="1">IFERROR(__xludf.DUMMYFUNCTION("""COMPUTED_VALUE"""),"")</f>
        <v/>
      </c>
      <c r="AX198" s="104" t="str">
        <f ca="1">IFERROR(__xludf.DUMMYFUNCTION("""COMPUTED_VALUE"""),"")</f>
        <v/>
      </c>
      <c r="AY198" s="103"/>
      <c r="AZ198" s="104" t="str">
        <f ca="1">IFERROR(__xludf.DUMMYFUNCTION("""COMPUTED_VALUE"""),"")</f>
        <v/>
      </c>
      <c r="BA198" s="104" t="str">
        <f ca="1">IFERROR(__xludf.DUMMYFUNCTION("""COMPUTED_VALUE"""),"")</f>
        <v/>
      </c>
      <c r="BB198" s="104" t="str">
        <f ca="1">IFERROR(__xludf.DUMMYFUNCTION("""COMPUTED_VALUE"""),"")</f>
        <v/>
      </c>
      <c r="BC198" s="103" t="str">
        <f ca="1">IFERROR(__xludf.DUMMYFUNCTION("""COMPUTED_VALUE"""),"")</f>
        <v/>
      </c>
      <c r="BD198" s="105" t="str">
        <f ca="1">IFERROR(__xludf.DUMMYFUNCTION("""COMPUTED_VALUE"""),"")</f>
        <v/>
      </c>
      <c r="BE198" s="105" t="str">
        <f ca="1">IFERROR(__xludf.DUMMYFUNCTION("""COMPUTED_VALUE"""),"")</f>
        <v/>
      </c>
      <c r="BF198" s="105" t="str">
        <f ca="1">IFERROR(__xludf.DUMMYFUNCTION("""COMPUTED_VALUE"""),"")</f>
        <v/>
      </c>
      <c r="BG198" s="93"/>
      <c r="BH198" s="93"/>
      <c r="BI198" s="95" t="str">
        <f t="shared" si="143"/>
        <v/>
      </c>
      <c r="BJ198" s="95" t="str">
        <f t="shared" ref="BJ198:BW198" si="637">IF(AD198=0,"",AD198*$AS198*(AU198/10))</f>
        <v/>
      </c>
      <c r="BK198" s="95" t="str">
        <f t="shared" si="637"/>
        <v/>
      </c>
      <c r="BL198" s="95" t="str">
        <f t="shared" si="637"/>
        <v/>
      </c>
      <c r="BM198" s="95" t="str">
        <f t="shared" si="637"/>
        <v/>
      </c>
      <c r="BN198" s="95" t="str">
        <f t="shared" si="637"/>
        <v/>
      </c>
      <c r="BO198" s="95" t="str">
        <f t="shared" si="637"/>
        <v/>
      </c>
      <c r="BP198" s="95" t="str">
        <f t="shared" si="637"/>
        <v/>
      </c>
      <c r="BQ198" s="37" t="str">
        <f t="shared" si="637"/>
        <v/>
      </c>
      <c r="BR198" s="37" t="str">
        <f t="shared" si="637"/>
        <v/>
      </c>
      <c r="BS198" s="37" t="str">
        <f t="shared" si="637"/>
        <v/>
      </c>
      <c r="BT198" s="37" t="str">
        <f t="shared" si="637"/>
        <v/>
      </c>
      <c r="BU198" s="37" t="str">
        <f t="shared" si="637"/>
        <v/>
      </c>
      <c r="BV198" s="37" t="str">
        <f t="shared" si="637"/>
        <v/>
      </c>
      <c r="BW198" s="37" t="str">
        <f t="shared" si="637"/>
        <v/>
      </c>
      <c r="BX198" s="38">
        <f t="shared" si="577"/>
        <v>0</v>
      </c>
      <c r="BY198" s="106" t="str">
        <f t="shared" si="535"/>
        <v/>
      </c>
      <c r="BZ198" s="106" t="str">
        <f t="shared" si="578"/>
        <v/>
      </c>
      <c r="CA198" s="106" t="str">
        <f t="shared" ref="CA198:CH198" si="638">IF(O198="x","1","")</f>
        <v/>
      </c>
      <c r="CB198" s="106" t="str">
        <f t="shared" si="638"/>
        <v/>
      </c>
      <c r="CC198" s="106" t="str">
        <f t="shared" si="638"/>
        <v/>
      </c>
      <c r="CD198" s="106" t="str">
        <f t="shared" si="638"/>
        <v/>
      </c>
      <c r="CE198" s="106" t="str">
        <f t="shared" si="638"/>
        <v/>
      </c>
      <c r="CF198" s="106" t="str">
        <f t="shared" si="638"/>
        <v/>
      </c>
      <c r="CG198" s="106" t="str">
        <f t="shared" si="638"/>
        <v/>
      </c>
      <c r="CH198" s="106" t="str">
        <f t="shared" si="638"/>
        <v/>
      </c>
      <c r="CI198" s="40"/>
      <c r="CJ198" s="40"/>
      <c r="CK198" s="40"/>
      <c r="CL198" s="40"/>
      <c r="CM198" s="40"/>
    </row>
    <row r="199" spans="1:91" ht="17.25" customHeight="1" x14ac:dyDescent="0.2">
      <c r="A199" s="92"/>
      <c r="B199" s="93"/>
      <c r="C199" s="93"/>
      <c r="D199" s="93"/>
      <c r="E199" s="93" t="str">
        <f t="shared" si="580"/>
        <v/>
      </c>
      <c r="F199" s="93"/>
      <c r="G199" s="93"/>
      <c r="H199" s="93" t="str">
        <f t="shared" si="100"/>
        <v/>
      </c>
      <c r="I199" s="95" t="str">
        <f t="shared" si="101"/>
        <v/>
      </c>
      <c r="J199" s="93"/>
      <c r="K199" s="97" t="b">
        <v>0</v>
      </c>
      <c r="L199" s="98" t="str">
        <f t="shared" si="3"/>
        <v>PENDENTE</v>
      </c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3"/>
      <c r="X199" s="100"/>
      <c r="Y199" s="100"/>
      <c r="Z199" s="100"/>
      <c r="AA199" s="100"/>
      <c r="AB199" s="100"/>
      <c r="AC199" s="101"/>
      <c r="AD199" s="3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93"/>
      <c r="AQ199" s="93"/>
      <c r="AR199" s="93"/>
      <c r="AS199" s="102"/>
      <c r="AT199" s="104" t="str">
        <f ca="1">IFERROR(__xludf.DUMMYFUNCTION("""COMPUTED_VALUE"""),"")</f>
        <v/>
      </c>
      <c r="AU199" s="104" t="str">
        <f ca="1">IFERROR(__xludf.DUMMYFUNCTION("""COMPUTED_VALUE"""),"")</f>
        <v/>
      </c>
      <c r="AV199" s="103"/>
      <c r="AW199" s="104" t="str">
        <f ca="1">IFERROR(__xludf.DUMMYFUNCTION("""COMPUTED_VALUE"""),"")</f>
        <v/>
      </c>
      <c r="AX199" s="104" t="str">
        <f ca="1">IFERROR(__xludf.DUMMYFUNCTION("""COMPUTED_VALUE"""),"")</f>
        <v/>
      </c>
      <c r="AY199" s="103"/>
      <c r="AZ199" s="104" t="str">
        <f ca="1">IFERROR(__xludf.DUMMYFUNCTION("""COMPUTED_VALUE"""),"")</f>
        <v/>
      </c>
      <c r="BA199" s="104" t="str">
        <f ca="1">IFERROR(__xludf.DUMMYFUNCTION("""COMPUTED_VALUE"""),"")</f>
        <v/>
      </c>
      <c r="BB199" s="104" t="str">
        <f ca="1">IFERROR(__xludf.DUMMYFUNCTION("""COMPUTED_VALUE"""),"")</f>
        <v/>
      </c>
      <c r="BC199" s="103" t="str">
        <f ca="1">IFERROR(__xludf.DUMMYFUNCTION("""COMPUTED_VALUE"""),"")</f>
        <v/>
      </c>
      <c r="BD199" s="105" t="str">
        <f ca="1">IFERROR(__xludf.DUMMYFUNCTION("""COMPUTED_VALUE"""),"")</f>
        <v/>
      </c>
      <c r="BE199" s="105" t="str">
        <f ca="1">IFERROR(__xludf.DUMMYFUNCTION("""COMPUTED_VALUE"""),"")</f>
        <v/>
      </c>
      <c r="BF199" s="105" t="str">
        <f ca="1">IFERROR(__xludf.DUMMYFUNCTION("""COMPUTED_VALUE"""),"")</f>
        <v/>
      </c>
      <c r="BG199" s="93"/>
      <c r="BH199" s="93"/>
      <c r="BI199" s="95" t="str">
        <f t="shared" si="143"/>
        <v/>
      </c>
      <c r="BJ199" s="95" t="str">
        <f t="shared" ref="BJ199:BW199" si="639">IF(AD199=0,"",AD199*$AS199*(AU199/10))</f>
        <v/>
      </c>
      <c r="BK199" s="95" t="str">
        <f t="shared" si="639"/>
        <v/>
      </c>
      <c r="BL199" s="95" t="str">
        <f t="shared" si="639"/>
        <v/>
      </c>
      <c r="BM199" s="95" t="str">
        <f t="shared" si="639"/>
        <v/>
      </c>
      <c r="BN199" s="95" t="str">
        <f t="shared" si="639"/>
        <v/>
      </c>
      <c r="BO199" s="95" t="str">
        <f t="shared" si="639"/>
        <v/>
      </c>
      <c r="BP199" s="95" t="str">
        <f t="shared" si="639"/>
        <v/>
      </c>
      <c r="BQ199" s="37" t="str">
        <f t="shared" si="639"/>
        <v/>
      </c>
      <c r="BR199" s="37" t="str">
        <f t="shared" si="639"/>
        <v/>
      </c>
      <c r="BS199" s="37" t="str">
        <f t="shared" si="639"/>
        <v/>
      </c>
      <c r="BT199" s="37" t="str">
        <f t="shared" si="639"/>
        <v/>
      </c>
      <c r="BU199" s="37" t="str">
        <f t="shared" si="639"/>
        <v/>
      </c>
      <c r="BV199" s="37" t="str">
        <f t="shared" si="639"/>
        <v/>
      </c>
      <c r="BW199" s="37" t="str">
        <f t="shared" si="639"/>
        <v/>
      </c>
      <c r="BX199" s="38">
        <f t="shared" si="577"/>
        <v>0</v>
      </c>
      <c r="BY199" s="106" t="str">
        <f t="shared" si="535"/>
        <v/>
      </c>
      <c r="BZ199" s="106" t="str">
        <f t="shared" si="578"/>
        <v/>
      </c>
      <c r="CA199" s="106" t="str">
        <f t="shared" ref="CA199:CH199" si="640">IF(O199="x","1","")</f>
        <v/>
      </c>
      <c r="CB199" s="106" t="str">
        <f t="shared" si="640"/>
        <v/>
      </c>
      <c r="CC199" s="106" t="str">
        <f t="shared" si="640"/>
        <v/>
      </c>
      <c r="CD199" s="106" t="str">
        <f t="shared" si="640"/>
        <v/>
      </c>
      <c r="CE199" s="106" t="str">
        <f t="shared" si="640"/>
        <v/>
      </c>
      <c r="CF199" s="106" t="str">
        <f t="shared" si="640"/>
        <v/>
      </c>
      <c r="CG199" s="106" t="str">
        <f t="shared" si="640"/>
        <v/>
      </c>
      <c r="CH199" s="106" t="str">
        <f t="shared" si="640"/>
        <v/>
      </c>
      <c r="CI199" s="40"/>
      <c r="CJ199" s="40"/>
      <c r="CK199" s="40"/>
      <c r="CL199" s="40"/>
      <c r="CM199" s="40"/>
    </row>
    <row r="200" spans="1:91" ht="17.25" customHeight="1" x14ac:dyDescent="0.2">
      <c r="A200" s="92"/>
      <c r="B200" s="93"/>
      <c r="C200" s="93"/>
      <c r="D200" s="93"/>
      <c r="E200" s="93" t="str">
        <f t="shared" si="580"/>
        <v/>
      </c>
      <c r="F200" s="93"/>
      <c r="G200" s="93"/>
      <c r="H200" s="93" t="str">
        <f t="shared" si="100"/>
        <v/>
      </c>
      <c r="I200" s="95" t="str">
        <f t="shared" si="101"/>
        <v/>
      </c>
      <c r="J200" s="93"/>
      <c r="K200" s="97" t="b">
        <v>0</v>
      </c>
      <c r="L200" s="98" t="str">
        <f t="shared" si="3"/>
        <v>PENDENTE</v>
      </c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3"/>
      <c r="X200" s="100"/>
      <c r="Y200" s="100"/>
      <c r="Z200" s="100"/>
      <c r="AA200" s="100"/>
      <c r="AB200" s="100"/>
      <c r="AC200" s="101"/>
      <c r="AD200" s="3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93"/>
      <c r="AQ200" s="93"/>
      <c r="AR200" s="93"/>
      <c r="AS200" s="102"/>
      <c r="AT200" s="104" t="str">
        <f ca="1">IFERROR(__xludf.DUMMYFUNCTION("""COMPUTED_VALUE"""),"")</f>
        <v/>
      </c>
      <c r="AU200" s="104" t="str">
        <f ca="1">IFERROR(__xludf.DUMMYFUNCTION("""COMPUTED_VALUE"""),"")</f>
        <v/>
      </c>
      <c r="AV200" s="103"/>
      <c r="AW200" s="104" t="str">
        <f ca="1">IFERROR(__xludf.DUMMYFUNCTION("""COMPUTED_VALUE"""),"")</f>
        <v/>
      </c>
      <c r="AX200" s="104" t="str">
        <f ca="1">IFERROR(__xludf.DUMMYFUNCTION("""COMPUTED_VALUE"""),"")</f>
        <v/>
      </c>
      <c r="AY200" s="103"/>
      <c r="AZ200" s="104" t="str">
        <f ca="1">IFERROR(__xludf.DUMMYFUNCTION("""COMPUTED_VALUE"""),"")</f>
        <v/>
      </c>
      <c r="BA200" s="104" t="str">
        <f ca="1">IFERROR(__xludf.DUMMYFUNCTION("""COMPUTED_VALUE"""),"")</f>
        <v/>
      </c>
      <c r="BB200" s="104" t="str">
        <f ca="1">IFERROR(__xludf.DUMMYFUNCTION("""COMPUTED_VALUE"""),"")</f>
        <v/>
      </c>
      <c r="BC200" s="103" t="str">
        <f ca="1">IFERROR(__xludf.DUMMYFUNCTION("""COMPUTED_VALUE"""),"")</f>
        <v/>
      </c>
      <c r="BD200" s="105" t="str">
        <f ca="1">IFERROR(__xludf.DUMMYFUNCTION("""COMPUTED_VALUE"""),"")</f>
        <v/>
      </c>
      <c r="BE200" s="105" t="str">
        <f ca="1">IFERROR(__xludf.DUMMYFUNCTION("""COMPUTED_VALUE"""),"")</f>
        <v/>
      </c>
      <c r="BF200" s="105" t="str">
        <f ca="1">IFERROR(__xludf.DUMMYFUNCTION("""COMPUTED_VALUE"""),"")</f>
        <v/>
      </c>
      <c r="BG200" s="93"/>
      <c r="BH200" s="93"/>
      <c r="BI200" s="95" t="str">
        <f t="shared" si="143"/>
        <v/>
      </c>
      <c r="BJ200" s="95" t="str">
        <f t="shared" ref="BJ200:BW200" si="641">IF(AD200=0,"",AD200*$AS200*(AU200/10))</f>
        <v/>
      </c>
      <c r="BK200" s="95" t="str">
        <f t="shared" si="641"/>
        <v/>
      </c>
      <c r="BL200" s="95" t="str">
        <f t="shared" si="641"/>
        <v/>
      </c>
      <c r="BM200" s="95" t="str">
        <f t="shared" si="641"/>
        <v/>
      </c>
      <c r="BN200" s="95" t="str">
        <f t="shared" si="641"/>
        <v/>
      </c>
      <c r="BO200" s="95" t="str">
        <f t="shared" si="641"/>
        <v/>
      </c>
      <c r="BP200" s="95" t="str">
        <f t="shared" si="641"/>
        <v/>
      </c>
      <c r="BQ200" s="37" t="str">
        <f t="shared" si="641"/>
        <v/>
      </c>
      <c r="BR200" s="37" t="str">
        <f t="shared" si="641"/>
        <v/>
      </c>
      <c r="BS200" s="37" t="str">
        <f t="shared" si="641"/>
        <v/>
      </c>
      <c r="BT200" s="37" t="str">
        <f t="shared" si="641"/>
        <v/>
      </c>
      <c r="BU200" s="37" t="str">
        <f t="shared" si="641"/>
        <v/>
      </c>
      <c r="BV200" s="37" t="str">
        <f t="shared" si="641"/>
        <v/>
      </c>
      <c r="BW200" s="37" t="str">
        <f t="shared" si="641"/>
        <v/>
      </c>
      <c r="BX200" s="38">
        <f t="shared" si="577"/>
        <v>0</v>
      </c>
      <c r="BY200" s="106" t="str">
        <f t="shared" si="535"/>
        <v/>
      </c>
      <c r="BZ200" s="106" t="str">
        <f t="shared" si="578"/>
        <v/>
      </c>
      <c r="CA200" s="106" t="str">
        <f t="shared" ref="CA200:CH200" si="642">IF(O200="x","1","")</f>
        <v/>
      </c>
      <c r="CB200" s="106" t="str">
        <f t="shared" si="642"/>
        <v/>
      </c>
      <c r="CC200" s="106" t="str">
        <f t="shared" si="642"/>
        <v/>
      </c>
      <c r="CD200" s="106" t="str">
        <f t="shared" si="642"/>
        <v/>
      </c>
      <c r="CE200" s="106" t="str">
        <f t="shared" si="642"/>
        <v/>
      </c>
      <c r="CF200" s="106" t="str">
        <f t="shared" si="642"/>
        <v/>
      </c>
      <c r="CG200" s="106" t="str">
        <f t="shared" si="642"/>
        <v/>
      </c>
      <c r="CH200" s="106" t="str">
        <f t="shared" si="642"/>
        <v/>
      </c>
      <c r="CI200" s="40"/>
      <c r="CJ200" s="40"/>
      <c r="CK200" s="40"/>
      <c r="CL200" s="40"/>
      <c r="CM200" s="40"/>
    </row>
    <row r="201" spans="1:91" ht="17.25" customHeight="1" x14ac:dyDescent="0.2">
      <c r="A201" s="92"/>
      <c r="B201" s="93"/>
      <c r="C201" s="93"/>
      <c r="D201" s="93"/>
      <c r="E201" s="93" t="str">
        <f t="shared" si="580"/>
        <v/>
      </c>
      <c r="F201" s="93"/>
      <c r="G201" s="93"/>
      <c r="H201" s="93" t="str">
        <f t="shared" si="100"/>
        <v/>
      </c>
      <c r="I201" s="95" t="str">
        <f t="shared" si="101"/>
        <v/>
      </c>
      <c r="J201" s="93"/>
      <c r="K201" s="97" t="b">
        <v>0</v>
      </c>
      <c r="L201" s="98" t="str">
        <f t="shared" si="3"/>
        <v>PENDENTE</v>
      </c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3"/>
      <c r="X201" s="100"/>
      <c r="Y201" s="100"/>
      <c r="Z201" s="100"/>
      <c r="AA201" s="100"/>
      <c r="AB201" s="100"/>
      <c r="AC201" s="101"/>
      <c r="AD201" s="3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93"/>
      <c r="AQ201" s="93"/>
      <c r="AR201" s="93"/>
      <c r="AS201" s="102"/>
      <c r="AT201" s="104" t="str">
        <f ca="1">IFERROR(__xludf.DUMMYFUNCTION("""COMPUTED_VALUE"""),"")</f>
        <v/>
      </c>
      <c r="AU201" s="104" t="str">
        <f ca="1">IFERROR(__xludf.DUMMYFUNCTION("""COMPUTED_VALUE"""),"")</f>
        <v/>
      </c>
      <c r="AV201" s="103"/>
      <c r="AW201" s="104" t="str">
        <f ca="1">IFERROR(__xludf.DUMMYFUNCTION("""COMPUTED_VALUE"""),"")</f>
        <v/>
      </c>
      <c r="AX201" s="104" t="str">
        <f ca="1">IFERROR(__xludf.DUMMYFUNCTION("""COMPUTED_VALUE"""),"")</f>
        <v/>
      </c>
      <c r="AY201" s="103"/>
      <c r="AZ201" s="104" t="str">
        <f ca="1">IFERROR(__xludf.DUMMYFUNCTION("""COMPUTED_VALUE"""),"")</f>
        <v/>
      </c>
      <c r="BA201" s="104" t="str">
        <f ca="1">IFERROR(__xludf.DUMMYFUNCTION("""COMPUTED_VALUE"""),"")</f>
        <v/>
      </c>
      <c r="BB201" s="104" t="str">
        <f ca="1">IFERROR(__xludf.DUMMYFUNCTION("""COMPUTED_VALUE"""),"")</f>
        <v/>
      </c>
      <c r="BC201" s="103" t="str">
        <f ca="1">IFERROR(__xludf.DUMMYFUNCTION("""COMPUTED_VALUE"""),"")</f>
        <v/>
      </c>
      <c r="BD201" s="105" t="str">
        <f ca="1">IFERROR(__xludf.DUMMYFUNCTION("""COMPUTED_VALUE"""),"")</f>
        <v/>
      </c>
      <c r="BE201" s="105" t="str">
        <f ca="1">IFERROR(__xludf.DUMMYFUNCTION("""COMPUTED_VALUE"""),"")</f>
        <v/>
      </c>
      <c r="BF201" s="105" t="str">
        <f ca="1">IFERROR(__xludf.DUMMYFUNCTION("""COMPUTED_VALUE"""),"")</f>
        <v/>
      </c>
      <c r="BG201" s="93"/>
      <c r="BH201" s="93"/>
      <c r="BI201" s="95" t="str">
        <f t="shared" si="143"/>
        <v/>
      </c>
      <c r="BJ201" s="95" t="str">
        <f t="shared" ref="BJ201:BR201" si="643">IF(AD201=0,"",AD201*$AS201*(AU201/10))</f>
        <v/>
      </c>
      <c r="BK201" s="95" t="str">
        <f t="shared" si="643"/>
        <v/>
      </c>
      <c r="BL201" s="95" t="str">
        <f t="shared" si="643"/>
        <v/>
      </c>
      <c r="BM201" s="95" t="str">
        <f t="shared" si="643"/>
        <v/>
      </c>
      <c r="BN201" s="95" t="str">
        <f t="shared" si="643"/>
        <v/>
      </c>
      <c r="BO201" s="95" t="str">
        <f t="shared" si="643"/>
        <v/>
      </c>
      <c r="BP201" s="95" t="str">
        <f t="shared" si="643"/>
        <v/>
      </c>
      <c r="BQ201" s="95" t="str">
        <f t="shared" si="643"/>
        <v/>
      </c>
      <c r="BR201" s="95" t="str">
        <f t="shared" si="643"/>
        <v/>
      </c>
      <c r="BS201" s="38"/>
      <c r="BT201" s="38"/>
      <c r="BU201" s="38"/>
      <c r="BV201" s="38"/>
      <c r="BW201" s="38"/>
      <c r="BX201" s="38">
        <f t="shared" si="577"/>
        <v>0</v>
      </c>
      <c r="BY201" s="106" t="str">
        <f t="shared" si="535"/>
        <v/>
      </c>
      <c r="BZ201" s="106" t="str">
        <f t="shared" si="578"/>
        <v/>
      </c>
      <c r="CA201" s="106" t="str">
        <f t="shared" ref="CA201:CH201" si="644">IF(O201="x","1","")</f>
        <v/>
      </c>
      <c r="CB201" s="106" t="str">
        <f t="shared" si="644"/>
        <v/>
      </c>
      <c r="CC201" s="106" t="str">
        <f t="shared" si="644"/>
        <v/>
      </c>
      <c r="CD201" s="106" t="str">
        <f t="shared" si="644"/>
        <v/>
      </c>
      <c r="CE201" s="106" t="str">
        <f t="shared" si="644"/>
        <v/>
      </c>
      <c r="CF201" s="106" t="str">
        <f t="shared" si="644"/>
        <v/>
      </c>
      <c r="CG201" s="106" t="str">
        <f t="shared" si="644"/>
        <v/>
      </c>
      <c r="CH201" s="106" t="str">
        <f t="shared" si="644"/>
        <v/>
      </c>
      <c r="CI201" s="40"/>
      <c r="CJ201" s="40"/>
      <c r="CK201" s="40"/>
      <c r="CL201" s="40"/>
      <c r="CM201" s="40"/>
    </row>
    <row r="202" spans="1:91" ht="17.25" customHeight="1" x14ac:dyDescent="0.2">
      <c r="A202" s="92"/>
      <c r="B202" s="93"/>
      <c r="C202" s="93"/>
      <c r="D202" s="93"/>
      <c r="E202" s="93" t="str">
        <f t="shared" si="580"/>
        <v/>
      </c>
      <c r="F202" s="93"/>
      <c r="G202" s="93"/>
      <c r="H202" s="93" t="str">
        <f t="shared" si="100"/>
        <v/>
      </c>
      <c r="I202" s="95" t="str">
        <f t="shared" si="101"/>
        <v/>
      </c>
      <c r="J202" s="93"/>
      <c r="K202" s="97" t="b">
        <v>0</v>
      </c>
      <c r="L202" s="98" t="str">
        <f t="shared" si="3"/>
        <v>PENDENTE</v>
      </c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3"/>
      <c r="X202" s="100"/>
      <c r="Y202" s="100"/>
      <c r="Z202" s="100"/>
      <c r="AA202" s="100"/>
      <c r="AB202" s="100"/>
      <c r="AC202" s="101"/>
      <c r="AD202" s="3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93"/>
      <c r="AQ202" s="93"/>
      <c r="AR202" s="93"/>
      <c r="AS202" s="102"/>
      <c r="AT202" s="104" t="str">
        <f ca="1">IFERROR(__xludf.DUMMYFUNCTION("""COMPUTED_VALUE"""),"")</f>
        <v/>
      </c>
      <c r="AU202" s="104" t="str">
        <f ca="1">IFERROR(__xludf.DUMMYFUNCTION("""COMPUTED_VALUE"""),"")</f>
        <v/>
      </c>
      <c r="AV202" s="103"/>
      <c r="AW202" s="104" t="str">
        <f ca="1">IFERROR(__xludf.DUMMYFUNCTION("""COMPUTED_VALUE"""),"")</f>
        <v/>
      </c>
      <c r="AX202" s="104" t="str">
        <f ca="1">IFERROR(__xludf.DUMMYFUNCTION("""COMPUTED_VALUE"""),"")</f>
        <v/>
      </c>
      <c r="AY202" s="103"/>
      <c r="AZ202" s="104" t="str">
        <f ca="1">IFERROR(__xludf.DUMMYFUNCTION("""COMPUTED_VALUE"""),"")</f>
        <v/>
      </c>
      <c r="BA202" s="104" t="str">
        <f ca="1">IFERROR(__xludf.DUMMYFUNCTION("""COMPUTED_VALUE"""),"")</f>
        <v/>
      </c>
      <c r="BB202" s="104" t="str">
        <f ca="1">IFERROR(__xludf.DUMMYFUNCTION("""COMPUTED_VALUE"""),"")</f>
        <v/>
      </c>
      <c r="BC202" s="103" t="str">
        <f ca="1">IFERROR(__xludf.DUMMYFUNCTION("""COMPUTED_VALUE"""),"")</f>
        <v/>
      </c>
      <c r="BD202" s="105" t="str">
        <f ca="1">IFERROR(__xludf.DUMMYFUNCTION("""COMPUTED_VALUE"""),"")</f>
        <v/>
      </c>
      <c r="BE202" s="105" t="str">
        <f ca="1">IFERROR(__xludf.DUMMYFUNCTION("""COMPUTED_VALUE"""),"")</f>
        <v/>
      </c>
      <c r="BF202" s="105" t="str">
        <f ca="1">IFERROR(__xludf.DUMMYFUNCTION("""COMPUTED_VALUE"""),"")</f>
        <v/>
      </c>
      <c r="BG202" s="93"/>
      <c r="BH202" s="93"/>
      <c r="BI202" s="95" t="str">
        <f t="shared" si="143"/>
        <v/>
      </c>
      <c r="BJ202" s="95" t="str">
        <f t="shared" ref="BJ202:BR202" si="645">IF(AD202=0,"",AD202*$AS202*(AU202/10))</f>
        <v/>
      </c>
      <c r="BK202" s="95" t="str">
        <f t="shared" si="645"/>
        <v/>
      </c>
      <c r="BL202" s="95" t="str">
        <f t="shared" si="645"/>
        <v/>
      </c>
      <c r="BM202" s="95" t="str">
        <f t="shared" si="645"/>
        <v/>
      </c>
      <c r="BN202" s="95" t="str">
        <f t="shared" si="645"/>
        <v/>
      </c>
      <c r="BO202" s="95" t="str">
        <f t="shared" si="645"/>
        <v/>
      </c>
      <c r="BP202" s="95" t="str">
        <f t="shared" si="645"/>
        <v/>
      </c>
      <c r="BQ202" s="95" t="str">
        <f t="shared" si="645"/>
        <v/>
      </c>
      <c r="BR202" s="95" t="str">
        <f t="shared" si="645"/>
        <v/>
      </c>
      <c r="BS202" s="38"/>
      <c r="BT202" s="38"/>
      <c r="BU202" s="38"/>
      <c r="BV202" s="38"/>
      <c r="BW202" s="38"/>
      <c r="BX202" s="38">
        <f t="shared" si="577"/>
        <v>0</v>
      </c>
      <c r="BY202" s="106" t="str">
        <f t="shared" si="535"/>
        <v/>
      </c>
      <c r="BZ202" s="106" t="str">
        <f t="shared" si="578"/>
        <v/>
      </c>
      <c r="CA202" s="106" t="str">
        <f t="shared" ref="CA202:CH202" si="646">IF(O202="x","1","")</f>
        <v/>
      </c>
      <c r="CB202" s="106" t="str">
        <f t="shared" si="646"/>
        <v/>
      </c>
      <c r="CC202" s="106" t="str">
        <f t="shared" si="646"/>
        <v/>
      </c>
      <c r="CD202" s="106" t="str">
        <f t="shared" si="646"/>
        <v/>
      </c>
      <c r="CE202" s="106" t="str">
        <f t="shared" si="646"/>
        <v/>
      </c>
      <c r="CF202" s="106" t="str">
        <f t="shared" si="646"/>
        <v/>
      </c>
      <c r="CG202" s="106" t="str">
        <f t="shared" si="646"/>
        <v/>
      </c>
      <c r="CH202" s="106" t="str">
        <f t="shared" si="646"/>
        <v/>
      </c>
      <c r="CI202" s="40"/>
      <c r="CJ202" s="40"/>
      <c r="CK202" s="40"/>
      <c r="CL202" s="40"/>
      <c r="CM202" s="40"/>
    </row>
    <row r="203" spans="1:91" ht="17.25" customHeight="1" x14ac:dyDescent="0.2">
      <c r="A203" s="92"/>
      <c r="B203" s="93"/>
      <c r="C203" s="93"/>
      <c r="D203" s="93"/>
      <c r="E203" s="93" t="str">
        <f t="shared" si="580"/>
        <v/>
      </c>
      <c r="F203" s="93"/>
      <c r="G203" s="93"/>
      <c r="H203" s="93" t="str">
        <f t="shared" si="100"/>
        <v/>
      </c>
      <c r="I203" s="95" t="str">
        <f t="shared" si="101"/>
        <v/>
      </c>
      <c r="J203" s="93"/>
      <c r="K203" s="97" t="b">
        <v>0</v>
      </c>
      <c r="L203" s="98" t="str">
        <f t="shared" si="3"/>
        <v>PENDENTE</v>
      </c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3"/>
      <c r="X203" s="100"/>
      <c r="Y203" s="100"/>
      <c r="Z203" s="100"/>
      <c r="AA203" s="100"/>
      <c r="AB203" s="100"/>
      <c r="AC203" s="101"/>
      <c r="AD203" s="3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93"/>
      <c r="AQ203" s="93"/>
      <c r="AR203" s="93"/>
      <c r="AS203" s="102"/>
      <c r="AT203" s="104" t="str">
        <f ca="1">IFERROR(__xludf.DUMMYFUNCTION("""COMPUTED_VALUE"""),"")</f>
        <v/>
      </c>
      <c r="AU203" s="104" t="str">
        <f ca="1">IFERROR(__xludf.DUMMYFUNCTION("""COMPUTED_VALUE"""),"")</f>
        <v/>
      </c>
      <c r="AV203" s="103"/>
      <c r="AW203" s="104" t="str">
        <f ca="1">IFERROR(__xludf.DUMMYFUNCTION("""COMPUTED_VALUE"""),"")</f>
        <v/>
      </c>
      <c r="AX203" s="104" t="str">
        <f ca="1">IFERROR(__xludf.DUMMYFUNCTION("""COMPUTED_VALUE"""),"")</f>
        <v/>
      </c>
      <c r="AY203" s="103"/>
      <c r="AZ203" s="104" t="str">
        <f ca="1">IFERROR(__xludf.DUMMYFUNCTION("""COMPUTED_VALUE"""),"")</f>
        <v/>
      </c>
      <c r="BA203" s="104" t="str">
        <f ca="1">IFERROR(__xludf.DUMMYFUNCTION("""COMPUTED_VALUE"""),"")</f>
        <v/>
      </c>
      <c r="BB203" s="104" t="str">
        <f ca="1">IFERROR(__xludf.DUMMYFUNCTION("""COMPUTED_VALUE"""),"")</f>
        <v/>
      </c>
      <c r="BC203" s="103" t="str">
        <f ca="1">IFERROR(__xludf.DUMMYFUNCTION("""COMPUTED_VALUE"""),"")</f>
        <v/>
      </c>
      <c r="BD203" s="105" t="str">
        <f ca="1">IFERROR(__xludf.DUMMYFUNCTION("""COMPUTED_VALUE"""),"")</f>
        <v/>
      </c>
      <c r="BE203" s="105" t="str">
        <f ca="1">IFERROR(__xludf.DUMMYFUNCTION("""COMPUTED_VALUE"""),"")</f>
        <v/>
      </c>
      <c r="BF203" s="105" t="str">
        <f ca="1">IFERROR(__xludf.DUMMYFUNCTION("""COMPUTED_VALUE"""),"")</f>
        <v/>
      </c>
      <c r="BG203" s="93"/>
      <c r="BH203" s="93"/>
      <c r="BI203" s="95" t="str">
        <f t="shared" si="143"/>
        <v/>
      </c>
      <c r="BJ203" s="95" t="str">
        <f t="shared" ref="BJ203:BR203" si="647">IF(AD203=0,"",AD203*$AS203*(AU203/10))</f>
        <v/>
      </c>
      <c r="BK203" s="95" t="str">
        <f t="shared" si="647"/>
        <v/>
      </c>
      <c r="BL203" s="95" t="str">
        <f t="shared" si="647"/>
        <v/>
      </c>
      <c r="BM203" s="95" t="str">
        <f t="shared" si="647"/>
        <v/>
      </c>
      <c r="BN203" s="95" t="str">
        <f t="shared" si="647"/>
        <v/>
      </c>
      <c r="BO203" s="95" t="str">
        <f t="shared" si="647"/>
        <v/>
      </c>
      <c r="BP203" s="95" t="str">
        <f t="shared" si="647"/>
        <v/>
      </c>
      <c r="BQ203" s="95" t="str">
        <f t="shared" si="647"/>
        <v/>
      </c>
      <c r="BR203" s="95" t="str">
        <f t="shared" si="647"/>
        <v/>
      </c>
      <c r="BS203" s="38"/>
      <c r="BT203" s="38"/>
      <c r="BU203" s="38"/>
      <c r="BV203" s="38"/>
      <c r="BW203" s="38"/>
      <c r="BX203" s="38">
        <f t="shared" si="577"/>
        <v>0</v>
      </c>
      <c r="BY203" s="106" t="str">
        <f t="shared" si="535"/>
        <v/>
      </c>
      <c r="BZ203" s="106" t="str">
        <f t="shared" si="578"/>
        <v/>
      </c>
      <c r="CA203" s="106" t="str">
        <f t="shared" ref="CA203:CH203" si="648">IF(O203="x","1","")</f>
        <v/>
      </c>
      <c r="CB203" s="106" t="str">
        <f t="shared" si="648"/>
        <v/>
      </c>
      <c r="CC203" s="106" t="str">
        <f t="shared" si="648"/>
        <v/>
      </c>
      <c r="CD203" s="106" t="str">
        <f t="shared" si="648"/>
        <v/>
      </c>
      <c r="CE203" s="106" t="str">
        <f t="shared" si="648"/>
        <v/>
      </c>
      <c r="CF203" s="106" t="str">
        <f t="shared" si="648"/>
        <v/>
      </c>
      <c r="CG203" s="106" t="str">
        <f t="shared" si="648"/>
        <v/>
      </c>
      <c r="CH203" s="106" t="str">
        <f t="shared" si="648"/>
        <v/>
      </c>
      <c r="CI203" s="40"/>
      <c r="CJ203" s="40"/>
      <c r="CK203" s="40"/>
      <c r="CL203" s="40"/>
      <c r="CM203" s="40"/>
    </row>
    <row r="204" spans="1:91" ht="17.25" customHeight="1" x14ac:dyDescent="0.2">
      <c r="A204" s="92"/>
      <c r="B204" s="93"/>
      <c r="C204" s="93"/>
      <c r="D204" s="93"/>
      <c r="E204" s="93" t="str">
        <f t="shared" si="580"/>
        <v/>
      </c>
      <c r="F204" s="93"/>
      <c r="G204" s="93"/>
      <c r="H204" s="93" t="str">
        <f t="shared" si="100"/>
        <v/>
      </c>
      <c r="I204" s="95" t="str">
        <f t="shared" si="101"/>
        <v/>
      </c>
      <c r="J204" s="93"/>
      <c r="K204" s="97" t="b">
        <v>0</v>
      </c>
      <c r="L204" s="98" t="str">
        <f t="shared" si="3"/>
        <v>PENDENTE</v>
      </c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3"/>
      <c r="X204" s="100"/>
      <c r="Y204" s="100"/>
      <c r="Z204" s="100"/>
      <c r="AA204" s="100"/>
      <c r="AB204" s="100"/>
      <c r="AC204" s="101"/>
      <c r="AD204" s="3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93"/>
      <c r="AQ204" s="93"/>
      <c r="AR204" s="93"/>
      <c r="AS204" s="102"/>
      <c r="AT204" s="104" t="str">
        <f ca="1">IFERROR(__xludf.DUMMYFUNCTION("""COMPUTED_VALUE"""),"")</f>
        <v/>
      </c>
      <c r="AU204" s="104" t="str">
        <f ca="1">IFERROR(__xludf.DUMMYFUNCTION("""COMPUTED_VALUE"""),"")</f>
        <v/>
      </c>
      <c r="AV204" s="103"/>
      <c r="AW204" s="104" t="str">
        <f ca="1">IFERROR(__xludf.DUMMYFUNCTION("""COMPUTED_VALUE"""),"")</f>
        <v/>
      </c>
      <c r="AX204" s="104" t="str">
        <f ca="1">IFERROR(__xludf.DUMMYFUNCTION("""COMPUTED_VALUE"""),"")</f>
        <v/>
      </c>
      <c r="AY204" s="103"/>
      <c r="AZ204" s="104" t="str">
        <f ca="1">IFERROR(__xludf.DUMMYFUNCTION("""COMPUTED_VALUE"""),"")</f>
        <v/>
      </c>
      <c r="BA204" s="104" t="str">
        <f ca="1">IFERROR(__xludf.DUMMYFUNCTION("""COMPUTED_VALUE"""),"")</f>
        <v/>
      </c>
      <c r="BB204" s="104" t="str">
        <f ca="1">IFERROR(__xludf.DUMMYFUNCTION("""COMPUTED_VALUE"""),"")</f>
        <v/>
      </c>
      <c r="BC204" s="103" t="str">
        <f ca="1">IFERROR(__xludf.DUMMYFUNCTION("""COMPUTED_VALUE"""),"")</f>
        <v/>
      </c>
      <c r="BD204" s="105" t="str">
        <f ca="1">IFERROR(__xludf.DUMMYFUNCTION("""COMPUTED_VALUE"""),"")</f>
        <v/>
      </c>
      <c r="BE204" s="105" t="str">
        <f ca="1">IFERROR(__xludf.DUMMYFUNCTION("""COMPUTED_VALUE"""),"")</f>
        <v/>
      </c>
      <c r="BF204" s="105" t="str">
        <f ca="1">IFERROR(__xludf.DUMMYFUNCTION("""COMPUTED_VALUE"""),"")</f>
        <v/>
      </c>
      <c r="BG204" s="93"/>
      <c r="BH204" s="93"/>
      <c r="BI204" s="95" t="str">
        <f t="shared" si="143"/>
        <v/>
      </c>
      <c r="BJ204" s="95" t="str">
        <f t="shared" ref="BJ204:BR204" si="649">IF(AD204=0,"",AD204*$AS204*(AU204/10))</f>
        <v/>
      </c>
      <c r="BK204" s="95" t="str">
        <f t="shared" si="649"/>
        <v/>
      </c>
      <c r="BL204" s="95" t="str">
        <f t="shared" si="649"/>
        <v/>
      </c>
      <c r="BM204" s="95" t="str">
        <f t="shared" si="649"/>
        <v/>
      </c>
      <c r="BN204" s="95" t="str">
        <f t="shared" si="649"/>
        <v/>
      </c>
      <c r="BO204" s="95" t="str">
        <f t="shared" si="649"/>
        <v/>
      </c>
      <c r="BP204" s="95" t="str">
        <f t="shared" si="649"/>
        <v/>
      </c>
      <c r="BQ204" s="95" t="str">
        <f t="shared" si="649"/>
        <v/>
      </c>
      <c r="BR204" s="95" t="str">
        <f t="shared" si="649"/>
        <v/>
      </c>
      <c r="BS204" s="38"/>
      <c r="BT204" s="38"/>
      <c r="BU204" s="38"/>
      <c r="BV204" s="38"/>
      <c r="BW204" s="38"/>
      <c r="BX204" s="38">
        <f t="shared" si="577"/>
        <v>0</v>
      </c>
      <c r="BY204" s="106" t="str">
        <f t="shared" si="535"/>
        <v/>
      </c>
      <c r="BZ204" s="106" t="str">
        <f t="shared" si="578"/>
        <v/>
      </c>
      <c r="CA204" s="106" t="str">
        <f t="shared" ref="CA204:CH204" si="650">IF(O204="x","1","")</f>
        <v/>
      </c>
      <c r="CB204" s="106" t="str">
        <f t="shared" si="650"/>
        <v/>
      </c>
      <c r="CC204" s="106" t="str">
        <f t="shared" si="650"/>
        <v/>
      </c>
      <c r="CD204" s="106" t="str">
        <f t="shared" si="650"/>
        <v/>
      </c>
      <c r="CE204" s="106" t="str">
        <f t="shared" si="650"/>
        <v/>
      </c>
      <c r="CF204" s="106" t="str">
        <f t="shared" si="650"/>
        <v/>
      </c>
      <c r="CG204" s="106" t="str">
        <f t="shared" si="650"/>
        <v/>
      </c>
      <c r="CH204" s="106" t="str">
        <f t="shared" si="650"/>
        <v/>
      </c>
      <c r="CI204" s="40"/>
      <c r="CJ204" s="40"/>
      <c r="CK204" s="40"/>
      <c r="CL204" s="40"/>
      <c r="CM204" s="40"/>
    </row>
    <row r="205" spans="1:91" ht="17.25" customHeight="1" x14ac:dyDescent="0.2">
      <c r="A205" s="92"/>
      <c r="B205" s="93"/>
      <c r="C205" s="93"/>
      <c r="D205" s="93"/>
      <c r="E205" s="93" t="str">
        <f t="shared" si="580"/>
        <v/>
      </c>
      <c r="F205" s="93"/>
      <c r="G205" s="93"/>
      <c r="H205" s="93" t="str">
        <f t="shared" si="100"/>
        <v/>
      </c>
      <c r="I205" s="95" t="str">
        <f t="shared" si="101"/>
        <v/>
      </c>
      <c r="J205" s="93"/>
      <c r="K205" s="97" t="b">
        <v>0</v>
      </c>
      <c r="L205" s="98" t="str">
        <f t="shared" si="3"/>
        <v>PENDENTE</v>
      </c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3"/>
      <c r="X205" s="100"/>
      <c r="Y205" s="100"/>
      <c r="Z205" s="100"/>
      <c r="AA205" s="100"/>
      <c r="AB205" s="100"/>
      <c r="AC205" s="101"/>
      <c r="AD205" s="3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93"/>
      <c r="AQ205" s="93"/>
      <c r="AR205" s="93"/>
      <c r="AS205" s="102"/>
      <c r="AT205" s="104" t="str">
        <f ca="1">IFERROR(__xludf.DUMMYFUNCTION("""COMPUTED_VALUE"""),"")</f>
        <v/>
      </c>
      <c r="AU205" s="104" t="str">
        <f ca="1">IFERROR(__xludf.DUMMYFUNCTION("""COMPUTED_VALUE"""),"")</f>
        <v/>
      </c>
      <c r="AV205" s="103"/>
      <c r="AW205" s="104" t="str">
        <f ca="1">IFERROR(__xludf.DUMMYFUNCTION("""COMPUTED_VALUE"""),"")</f>
        <v/>
      </c>
      <c r="AX205" s="104" t="str">
        <f ca="1">IFERROR(__xludf.DUMMYFUNCTION("""COMPUTED_VALUE"""),"")</f>
        <v/>
      </c>
      <c r="AY205" s="103"/>
      <c r="AZ205" s="104" t="str">
        <f ca="1">IFERROR(__xludf.DUMMYFUNCTION("""COMPUTED_VALUE"""),"")</f>
        <v/>
      </c>
      <c r="BA205" s="104" t="str">
        <f ca="1">IFERROR(__xludf.DUMMYFUNCTION("""COMPUTED_VALUE"""),"")</f>
        <v/>
      </c>
      <c r="BB205" s="104" t="str">
        <f ca="1">IFERROR(__xludf.DUMMYFUNCTION("""COMPUTED_VALUE"""),"")</f>
        <v/>
      </c>
      <c r="BC205" s="103" t="str">
        <f ca="1">IFERROR(__xludf.DUMMYFUNCTION("""COMPUTED_VALUE"""),"")</f>
        <v/>
      </c>
      <c r="BD205" s="105" t="str">
        <f ca="1">IFERROR(__xludf.DUMMYFUNCTION("""COMPUTED_VALUE"""),"")</f>
        <v/>
      </c>
      <c r="BE205" s="105" t="str">
        <f ca="1">IFERROR(__xludf.DUMMYFUNCTION("""COMPUTED_VALUE"""),"")</f>
        <v/>
      </c>
      <c r="BF205" s="105" t="str">
        <f ca="1">IFERROR(__xludf.DUMMYFUNCTION("""COMPUTED_VALUE"""),"")</f>
        <v/>
      </c>
      <c r="BG205" s="93"/>
      <c r="BH205" s="93"/>
      <c r="BI205" s="95" t="str">
        <f t="shared" si="143"/>
        <v/>
      </c>
      <c r="BJ205" s="95" t="str">
        <f t="shared" ref="BJ205:BR205" si="651">IF(AD205=0,"",AD205*$AS205*(AU205/10))</f>
        <v/>
      </c>
      <c r="BK205" s="95" t="str">
        <f t="shared" si="651"/>
        <v/>
      </c>
      <c r="BL205" s="95" t="str">
        <f t="shared" si="651"/>
        <v/>
      </c>
      <c r="BM205" s="95" t="str">
        <f t="shared" si="651"/>
        <v/>
      </c>
      <c r="BN205" s="95" t="str">
        <f t="shared" si="651"/>
        <v/>
      </c>
      <c r="BO205" s="95" t="str">
        <f t="shared" si="651"/>
        <v/>
      </c>
      <c r="BP205" s="95" t="str">
        <f t="shared" si="651"/>
        <v/>
      </c>
      <c r="BQ205" s="95" t="str">
        <f t="shared" si="651"/>
        <v/>
      </c>
      <c r="BR205" s="95" t="str">
        <f t="shared" si="651"/>
        <v/>
      </c>
      <c r="BS205" s="38"/>
      <c r="BT205" s="38"/>
      <c r="BU205" s="38"/>
      <c r="BV205" s="38"/>
      <c r="BW205" s="38"/>
      <c r="BX205" s="38">
        <f t="shared" si="577"/>
        <v>0</v>
      </c>
      <c r="BY205" s="106" t="str">
        <f t="shared" si="535"/>
        <v/>
      </c>
      <c r="BZ205" s="106" t="str">
        <f t="shared" si="578"/>
        <v/>
      </c>
      <c r="CA205" s="106" t="str">
        <f t="shared" ref="CA205:CH205" si="652">IF(O205="x","1","")</f>
        <v/>
      </c>
      <c r="CB205" s="106" t="str">
        <f t="shared" si="652"/>
        <v/>
      </c>
      <c r="CC205" s="106" t="str">
        <f t="shared" si="652"/>
        <v/>
      </c>
      <c r="CD205" s="106" t="str">
        <f t="shared" si="652"/>
        <v/>
      </c>
      <c r="CE205" s="106" t="str">
        <f t="shared" si="652"/>
        <v/>
      </c>
      <c r="CF205" s="106" t="str">
        <f t="shared" si="652"/>
        <v/>
      </c>
      <c r="CG205" s="106" t="str">
        <f t="shared" si="652"/>
        <v/>
      </c>
      <c r="CH205" s="106" t="str">
        <f t="shared" si="652"/>
        <v/>
      </c>
      <c r="CI205" s="40"/>
      <c r="CJ205" s="40"/>
      <c r="CK205" s="40"/>
      <c r="CL205" s="40"/>
      <c r="CM205" s="40"/>
    </row>
    <row r="206" spans="1:91" ht="17.25" customHeight="1" x14ac:dyDescent="0.2">
      <c r="A206" s="92"/>
      <c r="B206" s="93"/>
      <c r="C206" s="93"/>
      <c r="D206" s="93"/>
      <c r="E206" s="93" t="str">
        <f t="shared" si="580"/>
        <v/>
      </c>
      <c r="F206" s="93"/>
      <c r="G206" s="93"/>
      <c r="H206" s="93" t="str">
        <f t="shared" si="100"/>
        <v/>
      </c>
      <c r="I206" s="95" t="str">
        <f t="shared" si="101"/>
        <v/>
      </c>
      <c r="J206" s="93"/>
      <c r="K206" s="97" t="b">
        <v>0</v>
      </c>
      <c r="L206" s="98" t="str">
        <f t="shared" si="3"/>
        <v>PENDENTE</v>
      </c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3"/>
      <c r="X206" s="100"/>
      <c r="Y206" s="100"/>
      <c r="Z206" s="100"/>
      <c r="AA206" s="100"/>
      <c r="AB206" s="100"/>
      <c r="AC206" s="101"/>
      <c r="AD206" s="3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93"/>
      <c r="AQ206" s="93"/>
      <c r="AR206" s="93"/>
      <c r="AS206" s="102"/>
      <c r="AT206" s="104" t="str">
        <f ca="1">IFERROR(__xludf.DUMMYFUNCTION("""COMPUTED_VALUE"""),"")</f>
        <v/>
      </c>
      <c r="AU206" s="104" t="str">
        <f ca="1">IFERROR(__xludf.DUMMYFUNCTION("""COMPUTED_VALUE"""),"")</f>
        <v/>
      </c>
      <c r="AV206" s="103"/>
      <c r="AW206" s="104" t="str">
        <f ca="1">IFERROR(__xludf.DUMMYFUNCTION("""COMPUTED_VALUE"""),"")</f>
        <v/>
      </c>
      <c r="AX206" s="104" t="str">
        <f ca="1">IFERROR(__xludf.DUMMYFUNCTION("""COMPUTED_VALUE"""),"")</f>
        <v/>
      </c>
      <c r="AY206" s="103"/>
      <c r="AZ206" s="104" t="str">
        <f ca="1">IFERROR(__xludf.DUMMYFUNCTION("""COMPUTED_VALUE"""),"")</f>
        <v/>
      </c>
      <c r="BA206" s="104" t="str">
        <f ca="1">IFERROR(__xludf.DUMMYFUNCTION("""COMPUTED_VALUE"""),"")</f>
        <v/>
      </c>
      <c r="BB206" s="104" t="str">
        <f ca="1">IFERROR(__xludf.DUMMYFUNCTION("""COMPUTED_VALUE"""),"")</f>
        <v/>
      </c>
      <c r="BC206" s="103" t="str">
        <f ca="1">IFERROR(__xludf.DUMMYFUNCTION("""COMPUTED_VALUE"""),"")</f>
        <v/>
      </c>
      <c r="BD206" s="105" t="str">
        <f ca="1">IFERROR(__xludf.DUMMYFUNCTION("""COMPUTED_VALUE"""),"")</f>
        <v/>
      </c>
      <c r="BE206" s="105" t="str">
        <f ca="1">IFERROR(__xludf.DUMMYFUNCTION("""COMPUTED_VALUE"""),"")</f>
        <v/>
      </c>
      <c r="BF206" s="105" t="str">
        <f ca="1">IFERROR(__xludf.DUMMYFUNCTION("""COMPUTED_VALUE"""),"")</f>
        <v/>
      </c>
      <c r="BG206" s="93"/>
      <c r="BH206" s="93"/>
      <c r="BI206" s="95" t="str">
        <f t="shared" si="143"/>
        <v/>
      </c>
      <c r="BJ206" s="95" t="str">
        <f t="shared" ref="BJ206:BR206" si="653">IF(AD206=0,"",AD206*$AS206*(AU206/10))</f>
        <v/>
      </c>
      <c r="BK206" s="95" t="str">
        <f t="shared" si="653"/>
        <v/>
      </c>
      <c r="BL206" s="95" t="str">
        <f t="shared" si="653"/>
        <v/>
      </c>
      <c r="BM206" s="95" t="str">
        <f t="shared" si="653"/>
        <v/>
      </c>
      <c r="BN206" s="95" t="str">
        <f t="shared" si="653"/>
        <v/>
      </c>
      <c r="BO206" s="95" t="str">
        <f t="shared" si="653"/>
        <v/>
      </c>
      <c r="BP206" s="95" t="str">
        <f t="shared" si="653"/>
        <v/>
      </c>
      <c r="BQ206" s="95" t="str">
        <f t="shared" si="653"/>
        <v/>
      </c>
      <c r="BR206" s="95" t="str">
        <f t="shared" si="653"/>
        <v/>
      </c>
      <c r="BS206" s="38"/>
      <c r="BT206" s="38"/>
      <c r="BU206" s="38"/>
      <c r="BV206" s="38"/>
      <c r="BW206" s="38"/>
      <c r="BX206" s="38">
        <f t="shared" si="577"/>
        <v>0</v>
      </c>
      <c r="BY206" s="106" t="str">
        <f t="shared" si="535"/>
        <v/>
      </c>
      <c r="BZ206" s="106" t="str">
        <f t="shared" si="578"/>
        <v/>
      </c>
      <c r="CA206" s="106" t="str">
        <f t="shared" ref="CA206:CH206" si="654">IF(O206="x","1","")</f>
        <v/>
      </c>
      <c r="CB206" s="106" t="str">
        <f t="shared" si="654"/>
        <v/>
      </c>
      <c r="CC206" s="106" t="str">
        <f t="shared" si="654"/>
        <v/>
      </c>
      <c r="CD206" s="106" t="str">
        <f t="shared" si="654"/>
        <v/>
      </c>
      <c r="CE206" s="106" t="str">
        <f t="shared" si="654"/>
        <v/>
      </c>
      <c r="CF206" s="106" t="str">
        <f t="shared" si="654"/>
        <v/>
      </c>
      <c r="CG206" s="106" t="str">
        <f t="shared" si="654"/>
        <v/>
      </c>
      <c r="CH206" s="106" t="str">
        <f t="shared" si="654"/>
        <v/>
      </c>
      <c r="CI206" s="40"/>
      <c r="CJ206" s="40"/>
      <c r="CK206" s="40"/>
      <c r="CL206" s="40"/>
      <c r="CM206" s="40"/>
    </row>
    <row r="207" spans="1:91" ht="17.25" customHeight="1" x14ac:dyDescent="0.2">
      <c r="A207" s="92"/>
      <c r="B207" s="93"/>
      <c r="C207" s="93"/>
      <c r="D207" s="93"/>
      <c r="E207" s="93" t="str">
        <f t="shared" si="580"/>
        <v/>
      </c>
      <c r="F207" s="93"/>
      <c r="G207" s="93"/>
      <c r="H207" s="93" t="str">
        <f t="shared" si="100"/>
        <v/>
      </c>
      <c r="I207" s="95" t="str">
        <f t="shared" si="101"/>
        <v/>
      </c>
      <c r="J207" s="93"/>
      <c r="K207" s="97" t="b">
        <v>0</v>
      </c>
      <c r="L207" s="98" t="str">
        <f t="shared" si="3"/>
        <v>PENDENTE</v>
      </c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3"/>
      <c r="X207" s="100"/>
      <c r="Y207" s="100"/>
      <c r="Z207" s="100"/>
      <c r="AA207" s="100"/>
      <c r="AB207" s="100"/>
      <c r="AC207" s="101"/>
      <c r="AD207" s="3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93"/>
      <c r="AQ207" s="93"/>
      <c r="AR207" s="93"/>
      <c r="AS207" s="102"/>
      <c r="AT207" s="104" t="str">
        <f ca="1">IFERROR(__xludf.DUMMYFUNCTION("""COMPUTED_VALUE"""),"")</f>
        <v/>
      </c>
      <c r="AU207" s="104" t="str">
        <f ca="1">IFERROR(__xludf.DUMMYFUNCTION("""COMPUTED_VALUE"""),"")</f>
        <v/>
      </c>
      <c r="AV207" s="103"/>
      <c r="AW207" s="104" t="str">
        <f ca="1">IFERROR(__xludf.DUMMYFUNCTION("""COMPUTED_VALUE"""),"")</f>
        <v/>
      </c>
      <c r="AX207" s="104" t="str">
        <f ca="1">IFERROR(__xludf.DUMMYFUNCTION("""COMPUTED_VALUE"""),"")</f>
        <v/>
      </c>
      <c r="AY207" s="103"/>
      <c r="AZ207" s="104" t="str">
        <f ca="1">IFERROR(__xludf.DUMMYFUNCTION("""COMPUTED_VALUE"""),"")</f>
        <v/>
      </c>
      <c r="BA207" s="104" t="str">
        <f ca="1">IFERROR(__xludf.DUMMYFUNCTION("""COMPUTED_VALUE"""),"")</f>
        <v/>
      </c>
      <c r="BB207" s="104" t="str">
        <f ca="1">IFERROR(__xludf.DUMMYFUNCTION("""COMPUTED_VALUE"""),"")</f>
        <v/>
      </c>
      <c r="BC207" s="103" t="str">
        <f ca="1">IFERROR(__xludf.DUMMYFUNCTION("""COMPUTED_VALUE"""),"")</f>
        <v/>
      </c>
      <c r="BD207" s="105" t="str">
        <f ca="1">IFERROR(__xludf.DUMMYFUNCTION("""COMPUTED_VALUE"""),"")</f>
        <v/>
      </c>
      <c r="BE207" s="105" t="str">
        <f ca="1">IFERROR(__xludf.DUMMYFUNCTION("""COMPUTED_VALUE"""),"")</f>
        <v/>
      </c>
      <c r="BF207" s="105" t="str">
        <f ca="1">IFERROR(__xludf.DUMMYFUNCTION("""COMPUTED_VALUE"""),"")</f>
        <v/>
      </c>
      <c r="BG207" s="93"/>
      <c r="BH207" s="93"/>
      <c r="BI207" s="95" t="str">
        <f t="shared" si="143"/>
        <v/>
      </c>
      <c r="BJ207" s="95" t="str">
        <f t="shared" ref="BJ207:BR207" si="655">IF(AD207=0,"",AD207*$AS207*(AU207/10))</f>
        <v/>
      </c>
      <c r="BK207" s="95" t="str">
        <f t="shared" si="655"/>
        <v/>
      </c>
      <c r="BL207" s="95" t="str">
        <f t="shared" si="655"/>
        <v/>
      </c>
      <c r="BM207" s="95" t="str">
        <f t="shared" si="655"/>
        <v/>
      </c>
      <c r="BN207" s="95" t="str">
        <f t="shared" si="655"/>
        <v/>
      </c>
      <c r="BO207" s="95" t="str">
        <f t="shared" si="655"/>
        <v/>
      </c>
      <c r="BP207" s="95" t="str">
        <f t="shared" si="655"/>
        <v/>
      </c>
      <c r="BQ207" s="95" t="str">
        <f t="shared" si="655"/>
        <v/>
      </c>
      <c r="BR207" s="95" t="str">
        <f t="shared" si="655"/>
        <v/>
      </c>
      <c r="BS207" s="38"/>
      <c r="BT207" s="38"/>
      <c r="BU207" s="38"/>
      <c r="BV207" s="38"/>
      <c r="BW207" s="38"/>
      <c r="BX207" s="38">
        <f t="shared" si="577"/>
        <v>0</v>
      </c>
      <c r="BY207" s="106" t="str">
        <f t="shared" si="535"/>
        <v/>
      </c>
      <c r="BZ207" s="106" t="str">
        <f t="shared" si="578"/>
        <v/>
      </c>
      <c r="CA207" s="106" t="str">
        <f t="shared" ref="CA207:CH207" si="656">IF(O207="x","1","")</f>
        <v/>
      </c>
      <c r="CB207" s="106" t="str">
        <f t="shared" si="656"/>
        <v/>
      </c>
      <c r="CC207" s="106" t="str">
        <f t="shared" si="656"/>
        <v/>
      </c>
      <c r="CD207" s="106" t="str">
        <f t="shared" si="656"/>
        <v/>
      </c>
      <c r="CE207" s="106" t="str">
        <f t="shared" si="656"/>
        <v/>
      </c>
      <c r="CF207" s="106" t="str">
        <f t="shared" si="656"/>
        <v/>
      </c>
      <c r="CG207" s="106" t="str">
        <f t="shared" si="656"/>
        <v/>
      </c>
      <c r="CH207" s="106" t="str">
        <f t="shared" si="656"/>
        <v/>
      </c>
      <c r="CI207" s="40"/>
      <c r="CJ207" s="40"/>
      <c r="CK207" s="40"/>
      <c r="CL207" s="40"/>
      <c r="CM207" s="40"/>
    </row>
    <row r="208" spans="1:91" ht="17.25" customHeight="1" x14ac:dyDescent="0.2">
      <c r="A208" s="92"/>
      <c r="B208" s="93"/>
      <c r="C208" s="93"/>
      <c r="D208" s="93"/>
      <c r="E208" s="93" t="str">
        <f t="shared" si="580"/>
        <v/>
      </c>
      <c r="F208" s="93"/>
      <c r="G208" s="93"/>
      <c r="H208" s="93" t="str">
        <f t="shared" si="100"/>
        <v/>
      </c>
      <c r="I208" s="95" t="str">
        <f t="shared" si="101"/>
        <v/>
      </c>
      <c r="J208" s="93"/>
      <c r="K208" s="97" t="b">
        <v>0</v>
      </c>
      <c r="L208" s="98" t="str">
        <f t="shared" si="3"/>
        <v>PENDENTE</v>
      </c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3"/>
      <c r="X208" s="100"/>
      <c r="Y208" s="100"/>
      <c r="Z208" s="100"/>
      <c r="AA208" s="100"/>
      <c r="AB208" s="100"/>
      <c r="AC208" s="101"/>
      <c r="AD208" s="3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93"/>
      <c r="AQ208" s="93"/>
      <c r="AR208" s="93"/>
      <c r="AS208" s="102"/>
      <c r="AT208" s="104" t="str">
        <f ca="1">IFERROR(__xludf.DUMMYFUNCTION("""COMPUTED_VALUE"""),"")</f>
        <v/>
      </c>
      <c r="AU208" s="104" t="str">
        <f ca="1">IFERROR(__xludf.DUMMYFUNCTION("""COMPUTED_VALUE"""),"")</f>
        <v/>
      </c>
      <c r="AV208" s="103"/>
      <c r="AW208" s="104" t="str">
        <f ca="1">IFERROR(__xludf.DUMMYFUNCTION("""COMPUTED_VALUE"""),"")</f>
        <v/>
      </c>
      <c r="AX208" s="104" t="str">
        <f ca="1">IFERROR(__xludf.DUMMYFUNCTION("""COMPUTED_VALUE"""),"")</f>
        <v/>
      </c>
      <c r="AY208" s="103"/>
      <c r="AZ208" s="104" t="str">
        <f ca="1">IFERROR(__xludf.DUMMYFUNCTION("""COMPUTED_VALUE"""),"")</f>
        <v/>
      </c>
      <c r="BA208" s="104" t="str">
        <f ca="1">IFERROR(__xludf.DUMMYFUNCTION("""COMPUTED_VALUE"""),"")</f>
        <v/>
      </c>
      <c r="BB208" s="104" t="str">
        <f ca="1">IFERROR(__xludf.DUMMYFUNCTION("""COMPUTED_VALUE"""),"")</f>
        <v/>
      </c>
      <c r="BC208" s="103" t="str">
        <f ca="1">IFERROR(__xludf.DUMMYFUNCTION("""COMPUTED_VALUE"""),"")</f>
        <v/>
      </c>
      <c r="BD208" s="105" t="str">
        <f ca="1">IFERROR(__xludf.DUMMYFUNCTION("""COMPUTED_VALUE"""),"")</f>
        <v/>
      </c>
      <c r="BE208" s="105" t="str">
        <f ca="1">IFERROR(__xludf.DUMMYFUNCTION("""COMPUTED_VALUE"""),"")</f>
        <v/>
      </c>
      <c r="BF208" s="105" t="str">
        <f ca="1">IFERROR(__xludf.DUMMYFUNCTION("""COMPUTED_VALUE"""),"")</f>
        <v/>
      </c>
      <c r="BG208" s="93"/>
      <c r="BH208" s="93"/>
      <c r="BI208" s="95" t="str">
        <f t="shared" si="143"/>
        <v/>
      </c>
      <c r="BJ208" s="95" t="str">
        <f t="shared" ref="BJ208:BR208" si="657">IF(AD208=0,"",AD208*$AS208*(AU208/10))</f>
        <v/>
      </c>
      <c r="BK208" s="95" t="str">
        <f t="shared" si="657"/>
        <v/>
      </c>
      <c r="BL208" s="95" t="str">
        <f t="shared" si="657"/>
        <v/>
      </c>
      <c r="BM208" s="95" t="str">
        <f t="shared" si="657"/>
        <v/>
      </c>
      <c r="BN208" s="95" t="str">
        <f t="shared" si="657"/>
        <v/>
      </c>
      <c r="BO208" s="95" t="str">
        <f t="shared" si="657"/>
        <v/>
      </c>
      <c r="BP208" s="95" t="str">
        <f t="shared" si="657"/>
        <v/>
      </c>
      <c r="BQ208" s="95" t="str">
        <f t="shared" si="657"/>
        <v/>
      </c>
      <c r="BR208" s="95" t="str">
        <f t="shared" si="657"/>
        <v/>
      </c>
      <c r="BS208" s="38"/>
      <c r="BT208" s="38"/>
      <c r="BU208" s="38"/>
      <c r="BV208" s="38"/>
      <c r="BW208" s="38"/>
      <c r="BX208" s="38">
        <f t="shared" si="577"/>
        <v>0</v>
      </c>
      <c r="BY208" s="106" t="str">
        <f t="shared" si="535"/>
        <v/>
      </c>
      <c r="BZ208" s="106" t="str">
        <f t="shared" si="578"/>
        <v/>
      </c>
      <c r="CA208" s="106" t="str">
        <f t="shared" ref="CA208:CH208" si="658">IF(O208="x","1","")</f>
        <v/>
      </c>
      <c r="CB208" s="106" t="str">
        <f t="shared" si="658"/>
        <v/>
      </c>
      <c r="CC208" s="106" t="str">
        <f t="shared" si="658"/>
        <v/>
      </c>
      <c r="CD208" s="106" t="str">
        <f t="shared" si="658"/>
        <v/>
      </c>
      <c r="CE208" s="106" t="str">
        <f t="shared" si="658"/>
        <v/>
      </c>
      <c r="CF208" s="106" t="str">
        <f t="shared" si="658"/>
        <v/>
      </c>
      <c r="CG208" s="106" t="str">
        <f t="shared" si="658"/>
        <v/>
      </c>
      <c r="CH208" s="106" t="str">
        <f t="shared" si="658"/>
        <v/>
      </c>
      <c r="CI208" s="40"/>
      <c r="CJ208" s="40"/>
      <c r="CK208" s="40"/>
      <c r="CL208" s="40"/>
      <c r="CM208" s="40"/>
    </row>
    <row r="209" spans="1:91" ht="17.25" customHeight="1" x14ac:dyDescent="0.2">
      <c r="A209" s="92"/>
      <c r="B209" s="93"/>
      <c r="C209" s="93"/>
      <c r="D209" s="93"/>
      <c r="E209" s="93" t="str">
        <f t="shared" si="580"/>
        <v/>
      </c>
      <c r="F209" s="93"/>
      <c r="G209" s="93"/>
      <c r="H209" s="93" t="str">
        <f t="shared" si="100"/>
        <v/>
      </c>
      <c r="I209" s="95" t="str">
        <f t="shared" si="101"/>
        <v/>
      </c>
      <c r="J209" s="93"/>
      <c r="K209" s="97" t="b">
        <v>0</v>
      </c>
      <c r="L209" s="98" t="str">
        <f t="shared" si="3"/>
        <v>PENDENTE</v>
      </c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3"/>
      <c r="X209" s="100"/>
      <c r="Y209" s="100"/>
      <c r="Z209" s="100"/>
      <c r="AA209" s="100"/>
      <c r="AB209" s="100"/>
      <c r="AC209" s="101"/>
      <c r="AD209" s="3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93"/>
      <c r="AQ209" s="93"/>
      <c r="AR209" s="93"/>
      <c r="AS209" s="102"/>
      <c r="AT209" s="104" t="str">
        <f ca="1">IFERROR(__xludf.DUMMYFUNCTION("""COMPUTED_VALUE"""),"")</f>
        <v/>
      </c>
      <c r="AU209" s="104" t="str">
        <f ca="1">IFERROR(__xludf.DUMMYFUNCTION("""COMPUTED_VALUE"""),"")</f>
        <v/>
      </c>
      <c r="AV209" s="103"/>
      <c r="AW209" s="104" t="str">
        <f ca="1">IFERROR(__xludf.DUMMYFUNCTION("""COMPUTED_VALUE"""),"")</f>
        <v/>
      </c>
      <c r="AX209" s="104" t="str">
        <f ca="1">IFERROR(__xludf.DUMMYFUNCTION("""COMPUTED_VALUE"""),"")</f>
        <v/>
      </c>
      <c r="AY209" s="103"/>
      <c r="AZ209" s="104" t="str">
        <f ca="1">IFERROR(__xludf.DUMMYFUNCTION("""COMPUTED_VALUE"""),"")</f>
        <v/>
      </c>
      <c r="BA209" s="104" t="str">
        <f ca="1">IFERROR(__xludf.DUMMYFUNCTION("""COMPUTED_VALUE"""),"")</f>
        <v/>
      </c>
      <c r="BB209" s="104" t="str">
        <f ca="1">IFERROR(__xludf.DUMMYFUNCTION("""COMPUTED_VALUE"""),"")</f>
        <v/>
      </c>
      <c r="BC209" s="103" t="str">
        <f ca="1">IFERROR(__xludf.DUMMYFUNCTION("""COMPUTED_VALUE"""),"")</f>
        <v/>
      </c>
      <c r="BD209" s="105" t="str">
        <f ca="1">IFERROR(__xludf.DUMMYFUNCTION("""COMPUTED_VALUE"""),"")</f>
        <v/>
      </c>
      <c r="BE209" s="105" t="str">
        <f ca="1">IFERROR(__xludf.DUMMYFUNCTION("""COMPUTED_VALUE"""),"")</f>
        <v/>
      </c>
      <c r="BF209" s="105" t="str">
        <f ca="1">IFERROR(__xludf.DUMMYFUNCTION("""COMPUTED_VALUE"""),"")</f>
        <v/>
      </c>
      <c r="BG209" s="93"/>
      <c r="BH209" s="93"/>
      <c r="BI209" s="95" t="str">
        <f t="shared" si="143"/>
        <v/>
      </c>
      <c r="BJ209" s="95" t="str">
        <f t="shared" ref="BJ209:BR209" si="659">IF(AD209=0,"",AD209*$AS209*(AU209/10))</f>
        <v/>
      </c>
      <c r="BK209" s="95" t="str">
        <f t="shared" si="659"/>
        <v/>
      </c>
      <c r="BL209" s="95" t="str">
        <f t="shared" si="659"/>
        <v/>
      </c>
      <c r="BM209" s="95" t="str">
        <f t="shared" si="659"/>
        <v/>
      </c>
      <c r="BN209" s="95" t="str">
        <f t="shared" si="659"/>
        <v/>
      </c>
      <c r="BO209" s="95" t="str">
        <f t="shared" si="659"/>
        <v/>
      </c>
      <c r="BP209" s="95" t="str">
        <f t="shared" si="659"/>
        <v/>
      </c>
      <c r="BQ209" s="95" t="str">
        <f t="shared" si="659"/>
        <v/>
      </c>
      <c r="BR209" s="95" t="str">
        <f t="shared" si="659"/>
        <v/>
      </c>
      <c r="BS209" s="38"/>
      <c r="BT209" s="38"/>
      <c r="BU209" s="38"/>
      <c r="BV209" s="38"/>
      <c r="BW209" s="38"/>
      <c r="BX209" s="38">
        <f t="shared" si="577"/>
        <v>0</v>
      </c>
      <c r="BY209" s="106" t="str">
        <f t="shared" si="535"/>
        <v/>
      </c>
      <c r="BZ209" s="106" t="str">
        <f t="shared" si="578"/>
        <v/>
      </c>
      <c r="CA209" s="106" t="str">
        <f t="shared" ref="CA209:CH209" si="660">IF(O209="x","1","")</f>
        <v/>
      </c>
      <c r="CB209" s="106" t="str">
        <f t="shared" si="660"/>
        <v/>
      </c>
      <c r="CC209" s="106" t="str">
        <f t="shared" si="660"/>
        <v/>
      </c>
      <c r="CD209" s="106" t="str">
        <f t="shared" si="660"/>
        <v/>
      </c>
      <c r="CE209" s="106" t="str">
        <f t="shared" si="660"/>
        <v/>
      </c>
      <c r="CF209" s="106" t="str">
        <f t="shared" si="660"/>
        <v/>
      </c>
      <c r="CG209" s="106" t="str">
        <f t="shared" si="660"/>
        <v/>
      </c>
      <c r="CH209" s="106" t="str">
        <f t="shared" si="660"/>
        <v/>
      </c>
      <c r="CI209" s="40"/>
      <c r="CJ209" s="40"/>
      <c r="CK209" s="40"/>
      <c r="CL209" s="40"/>
      <c r="CM209" s="40"/>
    </row>
    <row r="210" spans="1:91" ht="17.25" customHeight="1" x14ac:dyDescent="0.2">
      <c r="A210" s="92"/>
      <c r="B210" s="93"/>
      <c r="C210" s="93"/>
      <c r="D210" s="93"/>
      <c r="E210" s="93" t="str">
        <f t="shared" si="580"/>
        <v/>
      </c>
      <c r="F210" s="93"/>
      <c r="G210" s="93"/>
      <c r="H210" s="93" t="str">
        <f t="shared" si="100"/>
        <v/>
      </c>
      <c r="I210" s="95" t="str">
        <f t="shared" si="101"/>
        <v/>
      </c>
      <c r="J210" s="93"/>
      <c r="K210" s="97" t="b">
        <v>0</v>
      </c>
      <c r="L210" s="98" t="str">
        <f t="shared" si="3"/>
        <v>PENDENTE</v>
      </c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3"/>
      <c r="X210" s="100"/>
      <c r="Y210" s="100"/>
      <c r="Z210" s="100"/>
      <c r="AA210" s="100"/>
      <c r="AB210" s="100"/>
      <c r="AC210" s="101"/>
      <c r="AD210" s="3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93"/>
      <c r="AQ210" s="93"/>
      <c r="AR210" s="93"/>
      <c r="AS210" s="102"/>
      <c r="AT210" s="104" t="str">
        <f ca="1">IFERROR(__xludf.DUMMYFUNCTION("""COMPUTED_VALUE"""),"")</f>
        <v/>
      </c>
      <c r="AU210" s="104" t="str">
        <f ca="1">IFERROR(__xludf.DUMMYFUNCTION("""COMPUTED_VALUE"""),"")</f>
        <v/>
      </c>
      <c r="AV210" s="103"/>
      <c r="AW210" s="104" t="str">
        <f ca="1">IFERROR(__xludf.DUMMYFUNCTION("""COMPUTED_VALUE"""),"")</f>
        <v/>
      </c>
      <c r="AX210" s="104" t="str">
        <f ca="1">IFERROR(__xludf.DUMMYFUNCTION("""COMPUTED_VALUE"""),"")</f>
        <v/>
      </c>
      <c r="AY210" s="103"/>
      <c r="AZ210" s="104" t="str">
        <f ca="1">IFERROR(__xludf.DUMMYFUNCTION("""COMPUTED_VALUE"""),"")</f>
        <v/>
      </c>
      <c r="BA210" s="104" t="str">
        <f ca="1">IFERROR(__xludf.DUMMYFUNCTION("""COMPUTED_VALUE"""),"")</f>
        <v/>
      </c>
      <c r="BB210" s="104" t="str">
        <f ca="1">IFERROR(__xludf.DUMMYFUNCTION("""COMPUTED_VALUE"""),"")</f>
        <v/>
      </c>
      <c r="BC210" s="103" t="str">
        <f ca="1">IFERROR(__xludf.DUMMYFUNCTION("""COMPUTED_VALUE"""),"")</f>
        <v/>
      </c>
      <c r="BD210" s="105" t="str">
        <f ca="1">IFERROR(__xludf.DUMMYFUNCTION("""COMPUTED_VALUE"""),"")</f>
        <v/>
      </c>
      <c r="BE210" s="105" t="str">
        <f ca="1">IFERROR(__xludf.DUMMYFUNCTION("""COMPUTED_VALUE"""),"")</f>
        <v/>
      </c>
      <c r="BF210" s="105" t="str">
        <f ca="1">IFERROR(__xludf.DUMMYFUNCTION("""COMPUTED_VALUE"""),"")</f>
        <v/>
      </c>
      <c r="BG210" s="93"/>
      <c r="BH210" s="93"/>
      <c r="BI210" s="95" t="str">
        <f t="shared" si="143"/>
        <v/>
      </c>
      <c r="BJ210" s="95" t="str">
        <f t="shared" ref="BJ210:BR210" si="661">IF(AD210=0,"",AD210*$AS210*(AU210/10))</f>
        <v/>
      </c>
      <c r="BK210" s="95" t="str">
        <f t="shared" si="661"/>
        <v/>
      </c>
      <c r="BL210" s="95" t="str">
        <f t="shared" si="661"/>
        <v/>
      </c>
      <c r="BM210" s="95" t="str">
        <f t="shared" si="661"/>
        <v/>
      </c>
      <c r="BN210" s="95" t="str">
        <f t="shared" si="661"/>
        <v/>
      </c>
      <c r="BO210" s="95" t="str">
        <f t="shared" si="661"/>
        <v/>
      </c>
      <c r="BP210" s="95" t="str">
        <f t="shared" si="661"/>
        <v/>
      </c>
      <c r="BQ210" s="95" t="str">
        <f t="shared" si="661"/>
        <v/>
      </c>
      <c r="BR210" s="95" t="str">
        <f t="shared" si="661"/>
        <v/>
      </c>
      <c r="BS210" s="38"/>
      <c r="BT210" s="38"/>
      <c r="BU210" s="38"/>
      <c r="BV210" s="38"/>
      <c r="BW210" s="38"/>
      <c r="BX210" s="38">
        <f t="shared" si="577"/>
        <v>0</v>
      </c>
      <c r="BY210" s="106" t="str">
        <f t="shared" si="535"/>
        <v/>
      </c>
      <c r="BZ210" s="106" t="str">
        <f t="shared" si="578"/>
        <v/>
      </c>
      <c r="CA210" s="106" t="str">
        <f t="shared" ref="CA210:CH210" si="662">IF(O210="x","1","")</f>
        <v/>
      </c>
      <c r="CB210" s="106" t="str">
        <f t="shared" si="662"/>
        <v/>
      </c>
      <c r="CC210" s="106" t="str">
        <f t="shared" si="662"/>
        <v/>
      </c>
      <c r="CD210" s="106" t="str">
        <f t="shared" si="662"/>
        <v/>
      </c>
      <c r="CE210" s="106" t="str">
        <f t="shared" si="662"/>
        <v/>
      </c>
      <c r="CF210" s="106" t="str">
        <f t="shared" si="662"/>
        <v/>
      </c>
      <c r="CG210" s="106" t="str">
        <f t="shared" si="662"/>
        <v/>
      </c>
      <c r="CH210" s="106" t="str">
        <f t="shared" si="662"/>
        <v/>
      </c>
      <c r="CI210" s="40"/>
      <c r="CJ210" s="40"/>
      <c r="CK210" s="40"/>
      <c r="CL210" s="40"/>
      <c r="CM210" s="40"/>
    </row>
    <row r="211" spans="1:91" ht="17.25" customHeight="1" x14ac:dyDescent="0.2">
      <c r="A211" s="92"/>
      <c r="B211" s="93"/>
      <c r="C211" s="93"/>
      <c r="D211" s="93"/>
      <c r="E211" s="93" t="str">
        <f t="shared" si="580"/>
        <v/>
      </c>
      <c r="F211" s="93"/>
      <c r="G211" s="93"/>
      <c r="H211" s="93" t="str">
        <f t="shared" si="100"/>
        <v/>
      </c>
      <c r="I211" s="95" t="str">
        <f t="shared" si="101"/>
        <v/>
      </c>
      <c r="J211" s="93"/>
      <c r="K211" s="97" t="b">
        <v>0</v>
      </c>
      <c r="L211" s="98" t="str">
        <f t="shared" si="3"/>
        <v>PENDENTE</v>
      </c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3"/>
      <c r="X211" s="100"/>
      <c r="Y211" s="100"/>
      <c r="Z211" s="100"/>
      <c r="AA211" s="100"/>
      <c r="AB211" s="100"/>
      <c r="AC211" s="101"/>
      <c r="AD211" s="3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93"/>
      <c r="AQ211" s="93"/>
      <c r="AR211" s="93"/>
      <c r="AS211" s="102"/>
      <c r="AT211" s="104" t="str">
        <f ca="1">IFERROR(__xludf.DUMMYFUNCTION("""COMPUTED_VALUE"""),"")</f>
        <v/>
      </c>
      <c r="AU211" s="104" t="str">
        <f ca="1">IFERROR(__xludf.DUMMYFUNCTION("""COMPUTED_VALUE"""),"")</f>
        <v/>
      </c>
      <c r="AV211" s="103"/>
      <c r="AW211" s="104" t="str">
        <f ca="1">IFERROR(__xludf.DUMMYFUNCTION("""COMPUTED_VALUE"""),"")</f>
        <v/>
      </c>
      <c r="AX211" s="104" t="str">
        <f ca="1">IFERROR(__xludf.DUMMYFUNCTION("""COMPUTED_VALUE"""),"")</f>
        <v/>
      </c>
      <c r="AY211" s="103"/>
      <c r="AZ211" s="104" t="str">
        <f ca="1">IFERROR(__xludf.DUMMYFUNCTION("""COMPUTED_VALUE"""),"")</f>
        <v/>
      </c>
      <c r="BA211" s="104" t="str">
        <f ca="1">IFERROR(__xludf.DUMMYFUNCTION("""COMPUTED_VALUE"""),"")</f>
        <v/>
      </c>
      <c r="BB211" s="104" t="str">
        <f ca="1">IFERROR(__xludf.DUMMYFUNCTION("""COMPUTED_VALUE"""),"")</f>
        <v/>
      </c>
      <c r="BC211" s="103" t="str">
        <f ca="1">IFERROR(__xludf.DUMMYFUNCTION("""COMPUTED_VALUE"""),"")</f>
        <v/>
      </c>
      <c r="BD211" s="105" t="str">
        <f ca="1">IFERROR(__xludf.DUMMYFUNCTION("""COMPUTED_VALUE"""),"")</f>
        <v/>
      </c>
      <c r="BE211" s="105" t="str">
        <f ca="1">IFERROR(__xludf.DUMMYFUNCTION("""COMPUTED_VALUE"""),"")</f>
        <v/>
      </c>
      <c r="BF211" s="105" t="str">
        <f ca="1">IFERROR(__xludf.DUMMYFUNCTION("""COMPUTED_VALUE"""),"")</f>
        <v/>
      </c>
      <c r="BG211" s="93"/>
      <c r="BH211" s="93"/>
      <c r="BI211" s="95" t="str">
        <f t="shared" si="143"/>
        <v/>
      </c>
      <c r="BJ211" s="95" t="str">
        <f t="shared" ref="BJ211:BR211" si="663">IF(AD211=0,"",AD211*$AS211*(AU211/10))</f>
        <v/>
      </c>
      <c r="BK211" s="95" t="str">
        <f t="shared" si="663"/>
        <v/>
      </c>
      <c r="BL211" s="95" t="str">
        <f t="shared" si="663"/>
        <v/>
      </c>
      <c r="BM211" s="95" t="str">
        <f t="shared" si="663"/>
        <v/>
      </c>
      <c r="BN211" s="95" t="str">
        <f t="shared" si="663"/>
        <v/>
      </c>
      <c r="BO211" s="95" t="str">
        <f t="shared" si="663"/>
        <v/>
      </c>
      <c r="BP211" s="95" t="str">
        <f t="shared" si="663"/>
        <v/>
      </c>
      <c r="BQ211" s="95" t="str">
        <f t="shared" si="663"/>
        <v/>
      </c>
      <c r="BR211" s="95" t="str">
        <f t="shared" si="663"/>
        <v/>
      </c>
      <c r="BS211" s="38"/>
      <c r="BT211" s="38"/>
      <c r="BU211" s="38"/>
      <c r="BV211" s="38"/>
      <c r="BW211" s="38"/>
      <c r="BX211" s="38">
        <f t="shared" si="577"/>
        <v>0</v>
      </c>
      <c r="BY211" s="106" t="str">
        <f t="shared" si="535"/>
        <v/>
      </c>
      <c r="BZ211" s="106" t="str">
        <f t="shared" si="578"/>
        <v/>
      </c>
      <c r="CA211" s="106" t="str">
        <f t="shared" ref="CA211:CH211" si="664">IF(O211="x","1","")</f>
        <v/>
      </c>
      <c r="CB211" s="106" t="str">
        <f t="shared" si="664"/>
        <v/>
      </c>
      <c r="CC211" s="106" t="str">
        <f t="shared" si="664"/>
        <v/>
      </c>
      <c r="CD211" s="106" t="str">
        <f t="shared" si="664"/>
        <v/>
      </c>
      <c r="CE211" s="106" t="str">
        <f t="shared" si="664"/>
        <v/>
      </c>
      <c r="CF211" s="106" t="str">
        <f t="shared" si="664"/>
        <v/>
      </c>
      <c r="CG211" s="106" t="str">
        <f t="shared" si="664"/>
        <v/>
      </c>
      <c r="CH211" s="106" t="str">
        <f t="shared" si="664"/>
        <v/>
      </c>
      <c r="CI211" s="40"/>
      <c r="CJ211" s="40"/>
      <c r="CK211" s="40"/>
      <c r="CL211" s="40"/>
      <c r="CM211" s="40"/>
    </row>
    <row r="212" spans="1:91" ht="17.25" customHeight="1" x14ac:dyDescent="0.2">
      <c r="A212" s="92"/>
      <c r="B212" s="93"/>
      <c r="C212" s="93"/>
      <c r="D212" s="93"/>
      <c r="E212" s="93" t="str">
        <f t="shared" si="580"/>
        <v/>
      </c>
      <c r="F212" s="93"/>
      <c r="G212" s="93"/>
      <c r="H212" s="93" t="str">
        <f t="shared" si="100"/>
        <v/>
      </c>
      <c r="I212" s="95" t="str">
        <f t="shared" si="101"/>
        <v/>
      </c>
      <c r="J212" s="93"/>
      <c r="K212" s="97" t="b">
        <v>0</v>
      </c>
      <c r="L212" s="98" t="str">
        <f t="shared" si="3"/>
        <v>PENDENTE</v>
      </c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3"/>
      <c r="X212" s="100"/>
      <c r="Y212" s="100"/>
      <c r="Z212" s="100"/>
      <c r="AA212" s="100"/>
      <c r="AB212" s="100"/>
      <c r="AC212" s="101"/>
      <c r="AD212" s="3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93"/>
      <c r="AQ212" s="93"/>
      <c r="AR212" s="93"/>
      <c r="AS212" s="102"/>
      <c r="AT212" s="104" t="str">
        <f ca="1">IFERROR(__xludf.DUMMYFUNCTION("""COMPUTED_VALUE"""),"")</f>
        <v/>
      </c>
      <c r="AU212" s="104" t="str">
        <f ca="1">IFERROR(__xludf.DUMMYFUNCTION("""COMPUTED_VALUE"""),"")</f>
        <v/>
      </c>
      <c r="AV212" s="103"/>
      <c r="AW212" s="104" t="str">
        <f ca="1">IFERROR(__xludf.DUMMYFUNCTION("""COMPUTED_VALUE"""),"")</f>
        <v/>
      </c>
      <c r="AX212" s="104" t="str">
        <f ca="1">IFERROR(__xludf.DUMMYFUNCTION("""COMPUTED_VALUE"""),"")</f>
        <v/>
      </c>
      <c r="AY212" s="103"/>
      <c r="AZ212" s="104" t="str">
        <f ca="1">IFERROR(__xludf.DUMMYFUNCTION("""COMPUTED_VALUE"""),"")</f>
        <v/>
      </c>
      <c r="BA212" s="104" t="str">
        <f ca="1">IFERROR(__xludf.DUMMYFUNCTION("""COMPUTED_VALUE"""),"")</f>
        <v/>
      </c>
      <c r="BB212" s="104" t="str">
        <f ca="1">IFERROR(__xludf.DUMMYFUNCTION("""COMPUTED_VALUE"""),"")</f>
        <v/>
      </c>
      <c r="BC212" s="103" t="str">
        <f ca="1">IFERROR(__xludf.DUMMYFUNCTION("""COMPUTED_VALUE"""),"")</f>
        <v/>
      </c>
      <c r="BD212" s="105" t="str">
        <f ca="1">IFERROR(__xludf.DUMMYFUNCTION("""COMPUTED_VALUE"""),"")</f>
        <v/>
      </c>
      <c r="BE212" s="105" t="str">
        <f ca="1">IFERROR(__xludf.DUMMYFUNCTION("""COMPUTED_VALUE"""),"")</f>
        <v/>
      </c>
      <c r="BF212" s="105" t="str">
        <f ca="1">IFERROR(__xludf.DUMMYFUNCTION("""COMPUTED_VALUE"""),"")</f>
        <v/>
      </c>
      <c r="BG212" s="93"/>
      <c r="BH212" s="93"/>
      <c r="BI212" s="95" t="str">
        <f t="shared" si="143"/>
        <v/>
      </c>
      <c r="BJ212" s="95" t="str">
        <f t="shared" ref="BJ212:BR212" si="665">IF(AD212=0,"",AD212*$AS212*(AU212/10))</f>
        <v/>
      </c>
      <c r="BK212" s="95" t="str">
        <f t="shared" si="665"/>
        <v/>
      </c>
      <c r="BL212" s="95" t="str">
        <f t="shared" si="665"/>
        <v/>
      </c>
      <c r="BM212" s="95" t="str">
        <f t="shared" si="665"/>
        <v/>
      </c>
      <c r="BN212" s="95" t="str">
        <f t="shared" si="665"/>
        <v/>
      </c>
      <c r="BO212" s="95" t="str">
        <f t="shared" si="665"/>
        <v/>
      </c>
      <c r="BP212" s="95" t="str">
        <f t="shared" si="665"/>
        <v/>
      </c>
      <c r="BQ212" s="95" t="str">
        <f t="shared" si="665"/>
        <v/>
      </c>
      <c r="BR212" s="95" t="str">
        <f t="shared" si="665"/>
        <v/>
      </c>
      <c r="BS212" s="38"/>
      <c r="BT212" s="38"/>
      <c r="BU212" s="38"/>
      <c r="BV212" s="38"/>
      <c r="BW212" s="38"/>
      <c r="BX212" s="38">
        <f t="shared" si="577"/>
        <v>0</v>
      </c>
      <c r="BY212" s="106" t="str">
        <f t="shared" si="535"/>
        <v/>
      </c>
      <c r="BZ212" s="106" t="str">
        <f t="shared" si="578"/>
        <v/>
      </c>
      <c r="CA212" s="106" t="str">
        <f t="shared" ref="CA212:CH212" si="666">IF(O212="x","1","")</f>
        <v/>
      </c>
      <c r="CB212" s="106" t="str">
        <f t="shared" si="666"/>
        <v/>
      </c>
      <c r="CC212" s="106" t="str">
        <f t="shared" si="666"/>
        <v/>
      </c>
      <c r="CD212" s="106" t="str">
        <f t="shared" si="666"/>
        <v/>
      </c>
      <c r="CE212" s="106" t="str">
        <f t="shared" si="666"/>
        <v/>
      </c>
      <c r="CF212" s="106" t="str">
        <f t="shared" si="666"/>
        <v/>
      </c>
      <c r="CG212" s="106" t="str">
        <f t="shared" si="666"/>
        <v/>
      </c>
      <c r="CH212" s="106" t="str">
        <f t="shared" si="666"/>
        <v/>
      </c>
      <c r="CI212" s="40"/>
      <c r="CJ212" s="40"/>
      <c r="CK212" s="40"/>
      <c r="CL212" s="40"/>
      <c r="CM212" s="40"/>
    </row>
    <row r="213" spans="1:91" ht="17.25" customHeight="1" x14ac:dyDescent="0.2">
      <c r="A213" s="92"/>
      <c r="B213" s="93"/>
      <c r="C213" s="93"/>
      <c r="D213" s="93"/>
      <c r="E213" s="93" t="str">
        <f t="shared" si="580"/>
        <v/>
      </c>
      <c r="F213" s="93"/>
      <c r="G213" s="93"/>
      <c r="H213" s="93" t="str">
        <f t="shared" si="100"/>
        <v/>
      </c>
      <c r="I213" s="95" t="str">
        <f t="shared" si="101"/>
        <v/>
      </c>
      <c r="J213" s="93"/>
      <c r="K213" s="97" t="b">
        <v>0</v>
      </c>
      <c r="L213" s="98" t="str">
        <f t="shared" si="3"/>
        <v>PENDENTE</v>
      </c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3"/>
      <c r="X213" s="100"/>
      <c r="Y213" s="100"/>
      <c r="Z213" s="100"/>
      <c r="AA213" s="100"/>
      <c r="AB213" s="100"/>
      <c r="AC213" s="101"/>
      <c r="AD213" s="3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93"/>
      <c r="AQ213" s="93"/>
      <c r="AR213" s="93"/>
      <c r="AS213" s="102"/>
      <c r="AT213" s="104" t="str">
        <f ca="1">IFERROR(__xludf.DUMMYFUNCTION("""COMPUTED_VALUE"""),"")</f>
        <v/>
      </c>
      <c r="AU213" s="104" t="str">
        <f ca="1">IFERROR(__xludf.DUMMYFUNCTION("""COMPUTED_VALUE"""),"")</f>
        <v/>
      </c>
      <c r="AV213" s="103"/>
      <c r="AW213" s="104" t="str">
        <f ca="1">IFERROR(__xludf.DUMMYFUNCTION("""COMPUTED_VALUE"""),"")</f>
        <v/>
      </c>
      <c r="AX213" s="104" t="str">
        <f ca="1">IFERROR(__xludf.DUMMYFUNCTION("""COMPUTED_VALUE"""),"")</f>
        <v/>
      </c>
      <c r="AY213" s="103"/>
      <c r="AZ213" s="104" t="str">
        <f ca="1">IFERROR(__xludf.DUMMYFUNCTION("""COMPUTED_VALUE"""),"")</f>
        <v/>
      </c>
      <c r="BA213" s="104" t="str">
        <f ca="1">IFERROR(__xludf.DUMMYFUNCTION("""COMPUTED_VALUE"""),"")</f>
        <v/>
      </c>
      <c r="BB213" s="104" t="str">
        <f ca="1">IFERROR(__xludf.DUMMYFUNCTION("""COMPUTED_VALUE"""),"")</f>
        <v/>
      </c>
      <c r="BC213" s="103" t="str">
        <f ca="1">IFERROR(__xludf.DUMMYFUNCTION("""COMPUTED_VALUE"""),"")</f>
        <v/>
      </c>
      <c r="BD213" s="105" t="str">
        <f ca="1">IFERROR(__xludf.DUMMYFUNCTION("""COMPUTED_VALUE"""),"")</f>
        <v/>
      </c>
      <c r="BE213" s="105" t="str">
        <f ca="1">IFERROR(__xludf.DUMMYFUNCTION("""COMPUTED_VALUE"""),"")</f>
        <v/>
      </c>
      <c r="BF213" s="105" t="str">
        <f ca="1">IFERROR(__xludf.DUMMYFUNCTION("""COMPUTED_VALUE"""),"")</f>
        <v/>
      </c>
      <c r="BG213" s="93"/>
      <c r="BH213" s="93"/>
      <c r="BI213" s="95" t="str">
        <f t="shared" si="143"/>
        <v/>
      </c>
      <c r="BJ213" s="95" t="str">
        <f t="shared" ref="BJ213:BR213" si="667">IF(AD213=0,"",AD213*$AS213*(AU213/10))</f>
        <v/>
      </c>
      <c r="BK213" s="95" t="str">
        <f t="shared" si="667"/>
        <v/>
      </c>
      <c r="BL213" s="95" t="str">
        <f t="shared" si="667"/>
        <v/>
      </c>
      <c r="BM213" s="95" t="str">
        <f t="shared" si="667"/>
        <v/>
      </c>
      <c r="BN213" s="95" t="str">
        <f t="shared" si="667"/>
        <v/>
      </c>
      <c r="BO213" s="95" t="str">
        <f t="shared" si="667"/>
        <v/>
      </c>
      <c r="BP213" s="95" t="str">
        <f t="shared" si="667"/>
        <v/>
      </c>
      <c r="BQ213" s="95" t="str">
        <f t="shared" si="667"/>
        <v/>
      </c>
      <c r="BR213" s="95" t="str">
        <f t="shared" si="667"/>
        <v/>
      </c>
      <c r="BS213" s="38"/>
      <c r="BT213" s="38"/>
      <c r="BU213" s="38"/>
      <c r="BV213" s="38"/>
      <c r="BW213" s="38"/>
      <c r="BX213" s="38">
        <f t="shared" si="577"/>
        <v>0</v>
      </c>
      <c r="BY213" s="106" t="str">
        <f t="shared" si="535"/>
        <v/>
      </c>
      <c r="BZ213" s="106" t="str">
        <f t="shared" si="578"/>
        <v/>
      </c>
      <c r="CA213" s="106" t="str">
        <f t="shared" ref="CA213:CH213" si="668">IF(O213="x","1","")</f>
        <v/>
      </c>
      <c r="CB213" s="106" t="str">
        <f t="shared" si="668"/>
        <v/>
      </c>
      <c r="CC213" s="106" t="str">
        <f t="shared" si="668"/>
        <v/>
      </c>
      <c r="CD213" s="106" t="str">
        <f t="shared" si="668"/>
        <v/>
      </c>
      <c r="CE213" s="106" t="str">
        <f t="shared" si="668"/>
        <v/>
      </c>
      <c r="CF213" s="106" t="str">
        <f t="shared" si="668"/>
        <v/>
      </c>
      <c r="CG213" s="106" t="str">
        <f t="shared" si="668"/>
        <v/>
      </c>
      <c r="CH213" s="106" t="str">
        <f t="shared" si="668"/>
        <v/>
      </c>
      <c r="CI213" s="40"/>
      <c r="CJ213" s="40"/>
      <c r="CK213" s="40"/>
      <c r="CL213" s="40"/>
      <c r="CM213" s="40"/>
    </row>
    <row r="214" spans="1:91" ht="17.25" customHeight="1" x14ac:dyDescent="0.2">
      <c r="A214" s="92"/>
      <c r="B214" s="93"/>
      <c r="C214" s="93"/>
      <c r="D214" s="93"/>
      <c r="E214" s="93" t="str">
        <f t="shared" si="580"/>
        <v/>
      </c>
      <c r="F214" s="93"/>
      <c r="G214" s="93"/>
      <c r="H214" s="93" t="str">
        <f t="shared" si="100"/>
        <v/>
      </c>
      <c r="I214" s="95" t="str">
        <f t="shared" si="101"/>
        <v/>
      </c>
      <c r="J214" s="93"/>
      <c r="K214" s="97" t="b">
        <v>0</v>
      </c>
      <c r="L214" s="98" t="str">
        <f t="shared" si="3"/>
        <v>PENDENTE</v>
      </c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3"/>
      <c r="X214" s="100"/>
      <c r="Y214" s="100"/>
      <c r="Z214" s="100"/>
      <c r="AA214" s="100"/>
      <c r="AB214" s="100"/>
      <c r="AC214" s="101"/>
      <c r="AD214" s="3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93"/>
      <c r="AQ214" s="93"/>
      <c r="AR214" s="93"/>
      <c r="AS214" s="102"/>
      <c r="AT214" s="104" t="str">
        <f ca="1">IFERROR(__xludf.DUMMYFUNCTION("""COMPUTED_VALUE"""),"")</f>
        <v/>
      </c>
      <c r="AU214" s="104" t="str">
        <f ca="1">IFERROR(__xludf.DUMMYFUNCTION("""COMPUTED_VALUE"""),"")</f>
        <v/>
      </c>
      <c r="AV214" s="103"/>
      <c r="AW214" s="104" t="str">
        <f ca="1">IFERROR(__xludf.DUMMYFUNCTION("""COMPUTED_VALUE"""),"")</f>
        <v/>
      </c>
      <c r="AX214" s="104" t="str">
        <f ca="1">IFERROR(__xludf.DUMMYFUNCTION("""COMPUTED_VALUE"""),"")</f>
        <v/>
      </c>
      <c r="AY214" s="103"/>
      <c r="AZ214" s="104" t="str">
        <f ca="1">IFERROR(__xludf.DUMMYFUNCTION("""COMPUTED_VALUE"""),"")</f>
        <v/>
      </c>
      <c r="BA214" s="104" t="str">
        <f ca="1">IFERROR(__xludf.DUMMYFUNCTION("""COMPUTED_VALUE"""),"")</f>
        <v/>
      </c>
      <c r="BB214" s="104" t="str">
        <f ca="1">IFERROR(__xludf.DUMMYFUNCTION("""COMPUTED_VALUE"""),"")</f>
        <v/>
      </c>
      <c r="BC214" s="103" t="str">
        <f ca="1">IFERROR(__xludf.DUMMYFUNCTION("""COMPUTED_VALUE"""),"")</f>
        <v/>
      </c>
      <c r="BD214" s="105" t="str">
        <f ca="1">IFERROR(__xludf.DUMMYFUNCTION("""COMPUTED_VALUE"""),"")</f>
        <v/>
      </c>
      <c r="BE214" s="105" t="str">
        <f ca="1">IFERROR(__xludf.DUMMYFUNCTION("""COMPUTED_VALUE"""),"")</f>
        <v/>
      </c>
      <c r="BF214" s="105" t="str">
        <f ca="1">IFERROR(__xludf.DUMMYFUNCTION("""COMPUTED_VALUE"""),"")</f>
        <v/>
      </c>
      <c r="BG214" s="93"/>
      <c r="BH214" s="93"/>
      <c r="BI214" s="95" t="str">
        <f t="shared" si="143"/>
        <v/>
      </c>
      <c r="BJ214" s="95" t="str">
        <f t="shared" ref="BJ214:BR214" si="669">IF(AD214=0,"",AD214*$AS214*(AU214/10))</f>
        <v/>
      </c>
      <c r="BK214" s="95" t="str">
        <f t="shared" si="669"/>
        <v/>
      </c>
      <c r="BL214" s="95" t="str">
        <f t="shared" si="669"/>
        <v/>
      </c>
      <c r="BM214" s="95" t="str">
        <f t="shared" si="669"/>
        <v/>
      </c>
      <c r="BN214" s="95" t="str">
        <f t="shared" si="669"/>
        <v/>
      </c>
      <c r="BO214" s="95" t="str">
        <f t="shared" si="669"/>
        <v/>
      </c>
      <c r="BP214" s="95" t="str">
        <f t="shared" si="669"/>
        <v/>
      </c>
      <c r="BQ214" s="95" t="str">
        <f t="shared" si="669"/>
        <v/>
      </c>
      <c r="BR214" s="95" t="str">
        <f t="shared" si="669"/>
        <v/>
      </c>
      <c r="BS214" s="38"/>
      <c r="BT214" s="38"/>
      <c r="BU214" s="38"/>
      <c r="BV214" s="38"/>
      <c r="BW214" s="38"/>
      <c r="BX214" s="38">
        <f t="shared" si="577"/>
        <v>0</v>
      </c>
      <c r="BY214" s="106" t="str">
        <f t="shared" si="535"/>
        <v/>
      </c>
      <c r="BZ214" s="106" t="str">
        <f t="shared" si="578"/>
        <v/>
      </c>
      <c r="CA214" s="106" t="str">
        <f t="shared" ref="CA214:CH214" si="670">IF(O214="x","1","")</f>
        <v/>
      </c>
      <c r="CB214" s="106" t="str">
        <f t="shared" si="670"/>
        <v/>
      </c>
      <c r="CC214" s="106" t="str">
        <f t="shared" si="670"/>
        <v/>
      </c>
      <c r="CD214" s="106" t="str">
        <f t="shared" si="670"/>
        <v/>
      </c>
      <c r="CE214" s="106" t="str">
        <f t="shared" si="670"/>
        <v/>
      </c>
      <c r="CF214" s="106" t="str">
        <f t="shared" si="670"/>
        <v/>
      </c>
      <c r="CG214" s="106" t="str">
        <f t="shared" si="670"/>
        <v/>
      </c>
      <c r="CH214" s="106" t="str">
        <f t="shared" si="670"/>
        <v/>
      </c>
      <c r="CI214" s="40"/>
      <c r="CJ214" s="40"/>
      <c r="CK214" s="40"/>
      <c r="CL214" s="40"/>
      <c r="CM214" s="40"/>
    </row>
    <row r="215" spans="1:91" ht="17.25" customHeight="1" x14ac:dyDescent="0.2">
      <c r="A215" s="92"/>
      <c r="B215" s="93"/>
      <c r="C215" s="93"/>
      <c r="D215" s="93"/>
      <c r="E215" s="93" t="str">
        <f t="shared" si="580"/>
        <v/>
      </c>
      <c r="F215" s="93"/>
      <c r="G215" s="93"/>
      <c r="H215" s="93" t="str">
        <f t="shared" si="100"/>
        <v/>
      </c>
      <c r="I215" s="95" t="str">
        <f t="shared" si="101"/>
        <v/>
      </c>
      <c r="J215" s="93"/>
      <c r="K215" s="97" t="b">
        <v>0</v>
      </c>
      <c r="L215" s="98" t="str">
        <f t="shared" si="3"/>
        <v>PENDENTE</v>
      </c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3"/>
      <c r="X215" s="100"/>
      <c r="Y215" s="100"/>
      <c r="Z215" s="100"/>
      <c r="AA215" s="100"/>
      <c r="AB215" s="100"/>
      <c r="AC215" s="101"/>
      <c r="AD215" s="3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93"/>
      <c r="AQ215" s="93"/>
      <c r="AR215" s="93"/>
      <c r="AS215" s="102"/>
      <c r="AT215" s="104" t="str">
        <f ca="1">IFERROR(__xludf.DUMMYFUNCTION("""COMPUTED_VALUE"""),"")</f>
        <v/>
      </c>
      <c r="AU215" s="104" t="str">
        <f ca="1">IFERROR(__xludf.DUMMYFUNCTION("""COMPUTED_VALUE"""),"")</f>
        <v/>
      </c>
      <c r="AV215" s="103"/>
      <c r="AW215" s="104" t="str">
        <f ca="1">IFERROR(__xludf.DUMMYFUNCTION("""COMPUTED_VALUE"""),"")</f>
        <v/>
      </c>
      <c r="AX215" s="104" t="str">
        <f ca="1">IFERROR(__xludf.DUMMYFUNCTION("""COMPUTED_VALUE"""),"")</f>
        <v/>
      </c>
      <c r="AY215" s="103"/>
      <c r="AZ215" s="104" t="str">
        <f ca="1">IFERROR(__xludf.DUMMYFUNCTION("""COMPUTED_VALUE"""),"")</f>
        <v/>
      </c>
      <c r="BA215" s="104" t="str">
        <f ca="1">IFERROR(__xludf.DUMMYFUNCTION("""COMPUTED_VALUE"""),"")</f>
        <v/>
      </c>
      <c r="BB215" s="104" t="str">
        <f ca="1">IFERROR(__xludf.DUMMYFUNCTION("""COMPUTED_VALUE"""),"")</f>
        <v/>
      </c>
      <c r="BC215" s="103" t="str">
        <f ca="1">IFERROR(__xludf.DUMMYFUNCTION("""COMPUTED_VALUE"""),"")</f>
        <v/>
      </c>
      <c r="BD215" s="105" t="str">
        <f ca="1">IFERROR(__xludf.DUMMYFUNCTION("""COMPUTED_VALUE"""),"")</f>
        <v/>
      </c>
      <c r="BE215" s="105" t="str">
        <f ca="1">IFERROR(__xludf.DUMMYFUNCTION("""COMPUTED_VALUE"""),"")</f>
        <v/>
      </c>
      <c r="BF215" s="105" t="str">
        <f ca="1">IFERROR(__xludf.DUMMYFUNCTION("""COMPUTED_VALUE"""),"")</f>
        <v/>
      </c>
      <c r="BG215" s="93"/>
      <c r="BH215" s="93"/>
      <c r="BI215" s="95" t="str">
        <f t="shared" si="143"/>
        <v/>
      </c>
      <c r="BJ215" s="95" t="str">
        <f t="shared" ref="BJ215:BR215" si="671">IF(AD215=0,"",AD215*$AS215*(AU215/10))</f>
        <v/>
      </c>
      <c r="BK215" s="95" t="str">
        <f t="shared" si="671"/>
        <v/>
      </c>
      <c r="BL215" s="95" t="str">
        <f t="shared" si="671"/>
        <v/>
      </c>
      <c r="BM215" s="95" t="str">
        <f t="shared" si="671"/>
        <v/>
      </c>
      <c r="BN215" s="95" t="str">
        <f t="shared" si="671"/>
        <v/>
      </c>
      <c r="BO215" s="95" t="str">
        <f t="shared" si="671"/>
        <v/>
      </c>
      <c r="BP215" s="95" t="str">
        <f t="shared" si="671"/>
        <v/>
      </c>
      <c r="BQ215" s="95" t="str">
        <f t="shared" si="671"/>
        <v/>
      </c>
      <c r="BR215" s="95" t="str">
        <f t="shared" si="671"/>
        <v/>
      </c>
      <c r="BS215" s="38"/>
      <c r="BT215" s="38"/>
      <c r="BU215" s="38"/>
      <c r="BV215" s="38"/>
      <c r="BW215" s="38"/>
      <c r="BX215" s="38">
        <f t="shared" si="577"/>
        <v>0</v>
      </c>
      <c r="BY215" s="106" t="str">
        <f t="shared" si="535"/>
        <v/>
      </c>
      <c r="BZ215" s="106" t="str">
        <f t="shared" si="578"/>
        <v/>
      </c>
      <c r="CA215" s="106" t="str">
        <f t="shared" ref="CA215:CH215" si="672">IF(O215="x","1","")</f>
        <v/>
      </c>
      <c r="CB215" s="106" t="str">
        <f t="shared" si="672"/>
        <v/>
      </c>
      <c r="CC215" s="106" t="str">
        <f t="shared" si="672"/>
        <v/>
      </c>
      <c r="CD215" s="106" t="str">
        <f t="shared" si="672"/>
        <v/>
      </c>
      <c r="CE215" s="106" t="str">
        <f t="shared" si="672"/>
        <v/>
      </c>
      <c r="CF215" s="106" t="str">
        <f t="shared" si="672"/>
        <v/>
      </c>
      <c r="CG215" s="106" t="str">
        <f t="shared" si="672"/>
        <v/>
      </c>
      <c r="CH215" s="106" t="str">
        <f t="shared" si="672"/>
        <v/>
      </c>
      <c r="CI215" s="40"/>
      <c r="CJ215" s="40"/>
      <c r="CK215" s="40"/>
      <c r="CL215" s="40"/>
      <c r="CM215" s="40"/>
    </row>
    <row r="216" spans="1:91" ht="17.25" customHeight="1" x14ac:dyDescent="0.2">
      <c r="A216" s="92"/>
      <c r="B216" s="93"/>
      <c r="C216" s="93"/>
      <c r="D216" s="93"/>
      <c r="E216" s="93" t="str">
        <f t="shared" si="580"/>
        <v/>
      </c>
      <c r="F216" s="93"/>
      <c r="G216" s="93"/>
      <c r="H216" s="93" t="str">
        <f t="shared" si="100"/>
        <v/>
      </c>
      <c r="I216" s="95" t="str">
        <f t="shared" si="101"/>
        <v/>
      </c>
      <c r="J216" s="93"/>
      <c r="K216" s="97" t="b">
        <v>0</v>
      </c>
      <c r="L216" s="98" t="str">
        <f t="shared" si="3"/>
        <v>PENDENTE</v>
      </c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3"/>
      <c r="X216" s="100"/>
      <c r="Y216" s="100"/>
      <c r="Z216" s="100"/>
      <c r="AA216" s="100"/>
      <c r="AB216" s="100"/>
      <c r="AC216" s="101"/>
      <c r="AD216" s="3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93"/>
      <c r="AQ216" s="93"/>
      <c r="AR216" s="93"/>
      <c r="AS216" s="102"/>
      <c r="AT216" s="104" t="str">
        <f ca="1">IFERROR(__xludf.DUMMYFUNCTION("""COMPUTED_VALUE"""),"")</f>
        <v/>
      </c>
      <c r="AU216" s="104" t="str">
        <f ca="1">IFERROR(__xludf.DUMMYFUNCTION("""COMPUTED_VALUE"""),"")</f>
        <v/>
      </c>
      <c r="AV216" s="103"/>
      <c r="AW216" s="104" t="str">
        <f ca="1">IFERROR(__xludf.DUMMYFUNCTION("""COMPUTED_VALUE"""),"")</f>
        <v/>
      </c>
      <c r="AX216" s="104" t="str">
        <f ca="1">IFERROR(__xludf.DUMMYFUNCTION("""COMPUTED_VALUE"""),"")</f>
        <v/>
      </c>
      <c r="AY216" s="103"/>
      <c r="AZ216" s="104" t="str">
        <f ca="1">IFERROR(__xludf.DUMMYFUNCTION("""COMPUTED_VALUE"""),"")</f>
        <v/>
      </c>
      <c r="BA216" s="104" t="str">
        <f ca="1">IFERROR(__xludf.DUMMYFUNCTION("""COMPUTED_VALUE"""),"")</f>
        <v/>
      </c>
      <c r="BB216" s="104" t="str">
        <f ca="1">IFERROR(__xludf.DUMMYFUNCTION("""COMPUTED_VALUE"""),"")</f>
        <v/>
      </c>
      <c r="BC216" s="103" t="str">
        <f ca="1">IFERROR(__xludf.DUMMYFUNCTION("""COMPUTED_VALUE"""),"")</f>
        <v/>
      </c>
      <c r="BD216" s="105" t="str">
        <f ca="1">IFERROR(__xludf.DUMMYFUNCTION("""COMPUTED_VALUE"""),"")</f>
        <v/>
      </c>
      <c r="BE216" s="105" t="str">
        <f ca="1">IFERROR(__xludf.DUMMYFUNCTION("""COMPUTED_VALUE"""),"")</f>
        <v/>
      </c>
      <c r="BF216" s="105" t="str">
        <f ca="1">IFERROR(__xludf.DUMMYFUNCTION("""COMPUTED_VALUE"""),"")</f>
        <v/>
      </c>
      <c r="BG216" s="93"/>
      <c r="BH216" s="93"/>
      <c r="BI216" s="95" t="str">
        <f t="shared" si="143"/>
        <v/>
      </c>
      <c r="BJ216" s="95" t="str">
        <f t="shared" ref="BJ216:BR216" si="673">IF(AD216=0,"",AD216*$AS216*(AU216/10))</f>
        <v/>
      </c>
      <c r="BK216" s="95" t="str">
        <f t="shared" si="673"/>
        <v/>
      </c>
      <c r="BL216" s="95" t="str">
        <f t="shared" si="673"/>
        <v/>
      </c>
      <c r="BM216" s="95" t="str">
        <f t="shared" si="673"/>
        <v/>
      </c>
      <c r="BN216" s="95" t="str">
        <f t="shared" si="673"/>
        <v/>
      </c>
      <c r="BO216" s="95" t="str">
        <f t="shared" si="673"/>
        <v/>
      </c>
      <c r="BP216" s="95" t="str">
        <f t="shared" si="673"/>
        <v/>
      </c>
      <c r="BQ216" s="95" t="str">
        <f t="shared" si="673"/>
        <v/>
      </c>
      <c r="BR216" s="95" t="str">
        <f t="shared" si="673"/>
        <v/>
      </c>
      <c r="BS216" s="38"/>
      <c r="BT216" s="38"/>
      <c r="BU216" s="38"/>
      <c r="BV216" s="38"/>
      <c r="BW216" s="38"/>
      <c r="BX216" s="38">
        <f t="shared" si="577"/>
        <v>0</v>
      </c>
      <c r="BY216" s="106" t="str">
        <f t="shared" si="535"/>
        <v/>
      </c>
      <c r="BZ216" s="106" t="str">
        <f t="shared" si="578"/>
        <v/>
      </c>
      <c r="CA216" s="106" t="str">
        <f t="shared" ref="CA216:CH216" si="674">IF(O216="x","1","")</f>
        <v/>
      </c>
      <c r="CB216" s="106" t="str">
        <f t="shared" si="674"/>
        <v/>
      </c>
      <c r="CC216" s="106" t="str">
        <f t="shared" si="674"/>
        <v/>
      </c>
      <c r="CD216" s="106" t="str">
        <f t="shared" si="674"/>
        <v/>
      </c>
      <c r="CE216" s="106" t="str">
        <f t="shared" si="674"/>
        <v/>
      </c>
      <c r="CF216" s="106" t="str">
        <f t="shared" si="674"/>
        <v/>
      </c>
      <c r="CG216" s="106" t="str">
        <f t="shared" si="674"/>
        <v/>
      </c>
      <c r="CH216" s="106" t="str">
        <f t="shared" si="674"/>
        <v/>
      </c>
      <c r="CI216" s="40"/>
      <c r="CJ216" s="40"/>
      <c r="CK216" s="40"/>
      <c r="CL216" s="40"/>
      <c r="CM216" s="40"/>
    </row>
    <row r="217" spans="1:91" ht="17.25" customHeight="1" x14ac:dyDescent="0.2">
      <c r="A217" s="92"/>
      <c r="B217" s="93"/>
      <c r="C217" s="93"/>
      <c r="D217" s="93"/>
      <c r="E217" s="93" t="str">
        <f t="shared" si="580"/>
        <v/>
      </c>
      <c r="F217" s="93"/>
      <c r="G217" s="93"/>
      <c r="H217" s="93" t="str">
        <f t="shared" si="100"/>
        <v/>
      </c>
      <c r="I217" s="95" t="str">
        <f t="shared" si="101"/>
        <v/>
      </c>
      <c r="J217" s="93"/>
      <c r="K217" s="97" t="b">
        <v>0</v>
      </c>
      <c r="L217" s="98" t="str">
        <f t="shared" si="3"/>
        <v>PENDENTE</v>
      </c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3"/>
      <c r="X217" s="100"/>
      <c r="Y217" s="100"/>
      <c r="Z217" s="100"/>
      <c r="AA217" s="100"/>
      <c r="AB217" s="100"/>
      <c r="AC217" s="101"/>
      <c r="AD217" s="3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93"/>
      <c r="AQ217" s="93"/>
      <c r="AR217" s="93"/>
      <c r="AS217" s="102"/>
      <c r="AT217" s="104" t="str">
        <f ca="1">IFERROR(__xludf.DUMMYFUNCTION("""COMPUTED_VALUE"""),"")</f>
        <v/>
      </c>
      <c r="AU217" s="104" t="str">
        <f ca="1">IFERROR(__xludf.DUMMYFUNCTION("""COMPUTED_VALUE"""),"")</f>
        <v/>
      </c>
      <c r="AV217" s="103"/>
      <c r="AW217" s="104" t="str">
        <f ca="1">IFERROR(__xludf.DUMMYFUNCTION("""COMPUTED_VALUE"""),"")</f>
        <v/>
      </c>
      <c r="AX217" s="104" t="str">
        <f ca="1">IFERROR(__xludf.DUMMYFUNCTION("""COMPUTED_VALUE"""),"")</f>
        <v/>
      </c>
      <c r="AY217" s="103"/>
      <c r="AZ217" s="104" t="str">
        <f ca="1">IFERROR(__xludf.DUMMYFUNCTION("""COMPUTED_VALUE"""),"")</f>
        <v/>
      </c>
      <c r="BA217" s="104" t="str">
        <f ca="1">IFERROR(__xludf.DUMMYFUNCTION("""COMPUTED_VALUE"""),"")</f>
        <v/>
      </c>
      <c r="BB217" s="104" t="str">
        <f ca="1">IFERROR(__xludf.DUMMYFUNCTION("""COMPUTED_VALUE"""),"")</f>
        <v/>
      </c>
      <c r="BC217" s="103" t="str">
        <f ca="1">IFERROR(__xludf.DUMMYFUNCTION("""COMPUTED_VALUE"""),"")</f>
        <v/>
      </c>
      <c r="BD217" s="105" t="str">
        <f ca="1">IFERROR(__xludf.DUMMYFUNCTION("""COMPUTED_VALUE"""),"")</f>
        <v/>
      </c>
      <c r="BE217" s="105" t="str">
        <f ca="1">IFERROR(__xludf.DUMMYFUNCTION("""COMPUTED_VALUE"""),"")</f>
        <v/>
      </c>
      <c r="BF217" s="105" t="str">
        <f ca="1">IFERROR(__xludf.DUMMYFUNCTION("""COMPUTED_VALUE"""),"")</f>
        <v/>
      </c>
      <c r="BG217" s="93"/>
      <c r="BH217" s="93"/>
      <c r="BI217" s="95" t="str">
        <f t="shared" si="143"/>
        <v/>
      </c>
      <c r="BJ217" s="95" t="str">
        <f t="shared" ref="BJ217:BR217" si="675">IF(AD217=0,"",AD217*$AS217*(AU217/10))</f>
        <v/>
      </c>
      <c r="BK217" s="95" t="str">
        <f t="shared" si="675"/>
        <v/>
      </c>
      <c r="BL217" s="95" t="str">
        <f t="shared" si="675"/>
        <v/>
      </c>
      <c r="BM217" s="95" t="str">
        <f t="shared" si="675"/>
        <v/>
      </c>
      <c r="BN217" s="95" t="str">
        <f t="shared" si="675"/>
        <v/>
      </c>
      <c r="BO217" s="95" t="str">
        <f t="shared" si="675"/>
        <v/>
      </c>
      <c r="BP217" s="95" t="str">
        <f t="shared" si="675"/>
        <v/>
      </c>
      <c r="BQ217" s="95" t="str">
        <f t="shared" si="675"/>
        <v/>
      </c>
      <c r="BR217" s="95" t="str">
        <f t="shared" si="675"/>
        <v/>
      </c>
      <c r="BS217" s="38"/>
      <c r="BT217" s="38"/>
      <c r="BU217" s="38"/>
      <c r="BV217" s="38"/>
      <c r="BW217" s="38"/>
      <c r="BX217" s="38">
        <f t="shared" si="577"/>
        <v>0</v>
      </c>
      <c r="BY217" s="106" t="str">
        <f t="shared" si="535"/>
        <v/>
      </c>
      <c r="BZ217" s="106" t="str">
        <f t="shared" si="578"/>
        <v/>
      </c>
      <c r="CA217" s="106" t="str">
        <f t="shared" ref="CA217:CH217" si="676">IF(O217="x","1","")</f>
        <v/>
      </c>
      <c r="CB217" s="106" t="str">
        <f t="shared" si="676"/>
        <v/>
      </c>
      <c r="CC217" s="106" t="str">
        <f t="shared" si="676"/>
        <v/>
      </c>
      <c r="CD217" s="106" t="str">
        <f t="shared" si="676"/>
        <v/>
      </c>
      <c r="CE217" s="106" t="str">
        <f t="shared" si="676"/>
        <v/>
      </c>
      <c r="CF217" s="106" t="str">
        <f t="shared" si="676"/>
        <v/>
      </c>
      <c r="CG217" s="106" t="str">
        <f t="shared" si="676"/>
        <v/>
      </c>
      <c r="CH217" s="106" t="str">
        <f t="shared" si="676"/>
        <v/>
      </c>
      <c r="CI217" s="40"/>
      <c r="CJ217" s="40"/>
      <c r="CK217" s="40"/>
      <c r="CL217" s="40"/>
      <c r="CM217" s="40"/>
    </row>
    <row r="218" spans="1:91" ht="17.25" customHeight="1" x14ac:dyDescent="0.2">
      <c r="A218" s="92"/>
      <c r="B218" s="93"/>
      <c r="C218" s="93"/>
      <c r="D218" s="93"/>
      <c r="E218" s="93" t="str">
        <f t="shared" si="580"/>
        <v/>
      </c>
      <c r="F218" s="93"/>
      <c r="G218" s="93"/>
      <c r="H218" s="93" t="str">
        <f t="shared" si="100"/>
        <v/>
      </c>
      <c r="I218" s="95" t="str">
        <f t="shared" si="101"/>
        <v/>
      </c>
      <c r="J218" s="93"/>
      <c r="K218" s="97" t="b">
        <v>0</v>
      </c>
      <c r="L218" s="98" t="str">
        <f t="shared" si="3"/>
        <v>PENDENTE</v>
      </c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3"/>
      <c r="X218" s="100"/>
      <c r="Y218" s="100"/>
      <c r="Z218" s="100"/>
      <c r="AA218" s="100"/>
      <c r="AB218" s="100"/>
      <c r="AC218" s="101"/>
      <c r="AD218" s="3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93"/>
      <c r="AQ218" s="93"/>
      <c r="AR218" s="93"/>
      <c r="AS218" s="102"/>
      <c r="AT218" s="104" t="str">
        <f ca="1">IFERROR(__xludf.DUMMYFUNCTION("""COMPUTED_VALUE"""),"")</f>
        <v/>
      </c>
      <c r="AU218" s="104" t="str">
        <f ca="1">IFERROR(__xludf.DUMMYFUNCTION("""COMPUTED_VALUE"""),"")</f>
        <v/>
      </c>
      <c r="AV218" s="103"/>
      <c r="AW218" s="104" t="str">
        <f ca="1">IFERROR(__xludf.DUMMYFUNCTION("""COMPUTED_VALUE"""),"")</f>
        <v/>
      </c>
      <c r="AX218" s="104" t="str">
        <f ca="1">IFERROR(__xludf.DUMMYFUNCTION("""COMPUTED_VALUE"""),"")</f>
        <v/>
      </c>
      <c r="AY218" s="103"/>
      <c r="AZ218" s="104" t="str">
        <f ca="1">IFERROR(__xludf.DUMMYFUNCTION("""COMPUTED_VALUE"""),"")</f>
        <v/>
      </c>
      <c r="BA218" s="104" t="str">
        <f ca="1">IFERROR(__xludf.DUMMYFUNCTION("""COMPUTED_VALUE"""),"")</f>
        <v/>
      </c>
      <c r="BB218" s="104" t="str">
        <f ca="1">IFERROR(__xludf.DUMMYFUNCTION("""COMPUTED_VALUE"""),"")</f>
        <v/>
      </c>
      <c r="BC218" s="103" t="str">
        <f ca="1">IFERROR(__xludf.DUMMYFUNCTION("""COMPUTED_VALUE"""),"")</f>
        <v/>
      </c>
      <c r="BD218" s="105" t="str">
        <f ca="1">IFERROR(__xludf.DUMMYFUNCTION("""COMPUTED_VALUE"""),"")</f>
        <v/>
      </c>
      <c r="BE218" s="105" t="str">
        <f ca="1">IFERROR(__xludf.DUMMYFUNCTION("""COMPUTED_VALUE"""),"")</f>
        <v/>
      </c>
      <c r="BF218" s="105" t="str">
        <f ca="1">IFERROR(__xludf.DUMMYFUNCTION("""COMPUTED_VALUE"""),"")</f>
        <v/>
      </c>
      <c r="BG218" s="93"/>
      <c r="BH218" s="93"/>
      <c r="BI218" s="95" t="str">
        <f t="shared" si="143"/>
        <v/>
      </c>
      <c r="BJ218" s="95" t="str">
        <f t="shared" ref="BJ218:BR218" si="677">IF(AD218=0,"",AD218*$AS218*(AU218/10))</f>
        <v/>
      </c>
      <c r="BK218" s="95" t="str">
        <f t="shared" si="677"/>
        <v/>
      </c>
      <c r="BL218" s="95" t="str">
        <f t="shared" si="677"/>
        <v/>
      </c>
      <c r="BM218" s="95" t="str">
        <f t="shared" si="677"/>
        <v/>
      </c>
      <c r="BN218" s="95" t="str">
        <f t="shared" si="677"/>
        <v/>
      </c>
      <c r="BO218" s="95" t="str">
        <f t="shared" si="677"/>
        <v/>
      </c>
      <c r="BP218" s="95" t="str">
        <f t="shared" si="677"/>
        <v/>
      </c>
      <c r="BQ218" s="95" t="str">
        <f t="shared" si="677"/>
        <v/>
      </c>
      <c r="BR218" s="95" t="str">
        <f t="shared" si="677"/>
        <v/>
      </c>
      <c r="BS218" s="38"/>
      <c r="BT218" s="38"/>
      <c r="BU218" s="38"/>
      <c r="BV218" s="38"/>
      <c r="BW218" s="38"/>
      <c r="BX218" s="38">
        <f t="shared" si="577"/>
        <v>0</v>
      </c>
      <c r="BY218" s="106" t="str">
        <f t="shared" si="535"/>
        <v/>
      </c>
      <c r="BZ218" s="106" t="str">
        <f t="shared" si="578"/>
        <v/>
      </c>
      <c r="CA218" s="106" t="str">
        <f t="shared" ref="CA218:CH218" si="678">IF(O218="x","1","")</f>
        <v/>
      </c>
      <c r="CB218" s="106" t="str">
        <f t="shared" si="678"/>
        <v/>
      </c>
      <c r="CC218" s="106" t="str">
        <f t="shared" si="678"/>
        <v/>
      </c>
      <c r="CD218" s="106" t="str">
        <f t="shared" si="678"/>
        <v/>
      </c>
      <c r="CE218" s="106" t="str">
        <f t="shared" si="678"/>
        <v/>
      </c>
      <c r="CF218" s="106" t="str">
        <f t="shared" si="678"/>
        <v/>
      </c>
      <c r="CG218" s="106" t="str">
        <f t="shared" si="678"/>
        <v/>
      </c>
      <c r="CH218" s="106" t="str">
        <f t="shared" si="678"/>
        <v/>
      </c>
      <c r="CI218" s="40"/>
      <c r="CJ218" s="40"/>
      <c r="CK218" s="40"/>
      <c r="CL218" s="40"/>
      <c r="CM218" s="40"/>
    </row>
    <row r="219" spans="1:91" ht="17.25" customHeight="1" x14ac:dyDescent="0.2">
      <c r="A219" s="92"/>
      <c r="B219" s="93"/>
      <c r="C219" s="93"/>
      <c r="D219" s="93"/>
      <c r="E219" s="93" t="str">
        <f t="shared" si="580"/>
        <v/>
      </c>
      <c r="F219" s="93"/>
      <c r="G219" s="93"/>
      <c r="H219" s="93" t="str">
        <f t="shared" si="100"/>
        <v/>
      </c>
      <c r="I219" s="95" t="str">
        <f t="shared" si="101"/>
        <v/>
      </c>
      <c r="J219" s="93"/>
      <c r="K219" s="97" t="b">
        <v>0</v>
      </c>
      <c r="L219" s="98" t="str">
        <f t="shared" si="3"/>
        <v>PENDENTE</v>
      </c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3"/>
      <c r="X219" s="100"/>
      <c r="Y219" s="100"/>
      <c r="Z219" s="100"/>
      <c r="AA219" s="100"/>
      <c r="AB219" s="100"/>
      <c r="AC219" s="101"/>
      <c r="AD219" s="3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93"/>
      <c r="AQ219" s="93"/>
      <c r="AR219" s="93"/>
      <c r="AS219" s="102"/>
      <c r="AT219" s="104" t="str">
        <f ca="1">IFERROR(__xludf.DUMMYFUNCTION("""COMPUTED_VALUE"""),"")</f>
        <v/>
      </c>
      <c r="AU219" s="104" t="str">
        <f ca="1">IFERROR(__xludf.DUMMYFUNCTION("""COMPUTED_VALUE"""),"")</f>
        <v/>
      </c>
      <c r="AV219" s="103"/>
      <c r="AW219" s="104" t="str">
        <f ca="1">IFERROR(__xludf.DUMMYFUNCTION("""COMPUTED_VALUE"""),"")</f>
        <v/>
      </c>
      <c r="AX219" s="104" t="str">
        <f ca="1">IFERROR(__xludf.DUMMYFUNCTION("""COMPUTED_VALUE"""),"")</f>
        <v/>
      </c>
      <c r="AY219" s="103"/>
      <c r="AZ219" s="104" t="str">
        <f ca="1">IFERROR(__xludf.DUMMYFUNCTION("""COMPUTED_VALUE"""),"")</f>
        <v/>
      </c>
      <c r="BA219" s="104" t="str">
        <f ca="1">IFERROR(__xludf.DUMMYFUNCTION("""COMPUTED_VALUE"""),"")</f>
        <v/>
      </c>
      <c r="BB219" s="104" t="str">
        <f ca="1">IFERROR(__xludf.DUMMYFUNCTION("""COMPUTED_VALUE"""),"")</f>
        <v/>
      </c>
      <c r="BC219" s="103" t="str">
        <f ca="1">IFERROR(__xludf.DUMMYFUNCTION("""COMPUTED_VALUE"""),"")</f>
        <v/>
      </c>
      <c r="BD219" s="105" t="str">
        <f ca="1">IFERROR(__xludf.DUMMYFUNCTION("""COMPUTED_VALUE"""),"")</f>
        <v/>
      </c>
      <c r="BE219" s="105" t="str">
        <f ca="1">IFERROR(__xludf.DUMMYFUNCTION("""COMPUTED_VALUE"""),"")</f>
        <v/>
      </c>
      <c r="BF219" s="105" t="str">
        <f ca="1">IFERROR(__xludf.DUMMYFUNCTION("""COMPUTED_VALUE"""),"")</f>
        <v/>
      </c>
      <c r="BG219" s="93"/>
      <c r="BH219" s="93"/>
      <c r="BI219" s="95" t="str">
        <f t="shared" si="143"/>
        <v/>
      </c>
      <c r="BJ219" s="95" t="str">
        <f t="shared" ref="BJ219:BR219" si="679">IF(AD219=0,"",AD219*$AS219*(AU219/10))</f>
        <v/>
      </c>
      <c r="BK219" s="95" t="str">
        <f t="shared" si="679"/>
        <v/>
      </c>
      <c r="BL219" s="95" t="str">
        <f t="shared" si="679"/>
        <v/>
      </c>
      <c r="BM219" s="95" t="str">
        <f t="shared" si="679"/>
        <v/>
      </c>
      <c r="BN219" s="95" t="str">
        <f t="shared" si="679"/>
        <v/>
      </c>
      <c r="BO219" s="95" t="str">
        <f t="shared" si="679"/>
        <v/>
      </c>
      <c r="BP219" s="95" t="str">
        <f t="shared" si="679"/>
        <v/>
      </c>
      <c r="BQ219" s="95" t="str">
        <f t="shared" si="679"/>
        <v/>
      </c>
      <c r="BR219" s="95" t="str">
        <f t="shared" si="679"/>
        <v/>
      </c>
      <c r="BS219" s="38"/>
      <c r="BT219" s="38"/>
      <c r="BU219" s="38"/>
      <c r="BV219" s="38"/>
      <c r="BW219" s="38"/>
      <c r="BX219" s="38">
        <f t="shared" si="577"/>
        <v>0</v>
      </c>
      <c r="BY219" s="106" t="str">
        <f t="shared" si="535"/>
        <v/>
      </c>
      <c r="BZ219" s="106" t="str">
        <f t="shared" si="578"/>
        <v/>
      </c>
      <c r="CA219" s="106" t="str">
        <f t="shared" ref="CA219:CH219" si="680">IF(O219="x","1","")</f>
        <v/>
      </c>
      <c r="CB219" s="106" t="str">
        <f t="shared" si="680"/>
        <v/>
      </c>
      <c r="CC219" s="106" t="str">
        <f t="shared" si="680"/>
        <v/>
      </c>
      <c r="CD219" s="106" t="str">
        <f t="shared" si="680"/>
        <v/>
      </c>
      <c r="CE219" s="106" t="str">
        <f t="shared" si="680"/>
        <v/>
      </c>
      <c r="CF219" s="106" t="str">
        <f t="shared" si="680"/>
        <v/>
      </c>
      <c r="CG219" s="106" t="str">
        <f t="shared" si="680"/>
        <v/>
      </c>
      <c r="CH219" s="106" t="str">
        <f t="shared" si="680"/>
        <v/>
      </c>
      <c r="CI219" s="40"/>
      <c r="CJ219" s="40"/>
      <c r="CK219" s="40"/>
      <c r="CL219" s="40"/>
      <c r="CM219" s="40"/>
    </row>
    <row r="220" spans="1:91" ht="17.25" customHeight="1" x14ac:dyDescent="0.2">
      <c r="A220" s="92"/>
      <c r="B220" s="93"/>
      <c r="C220" s="93"/>
      <c r="D220" s="93"/>
      <c r="E220" s="93" t="str">
        <f t="shared" si="580"/>
        <v/>
      </c>
      <c r="F220" s="93"/>
      <c r="G220" s="93"/>
      <c r="H220" s="93" t="str">
        <f t="shared" si="100"/>
        <v/>
      </c>
      <c r="I220" s="95" t="str">
        <f t="shared" si="101"/>
        <v/>
      </c>
      <c r="J220" s="93"/>
      <c r="K220" s="97" t="b">
        <v>0</v>
      </c>
      <c r="L220" s="98" t="str">
        <f t="shared" si="3"/>
        <v>PENDENTE</v>
      </c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3"/>
      <c r="X220" s="100"/>
      <c r="Y220" s="100"/>
      <c r="Z220" s="100"/>
      <c r="AA220" s="100"/>
      <c r="AB220" s="100"/>
      <c r="AC220" s="101"/>
      <c r="AD220" s="3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93"/>
      <c r="AQ220" s="93"/>
      <c r="AR220" s="93"/>
      <c r="AS220" s="102"/>
      <c r="AT220" s="104" t="str">
        <f ca="1">IFERROR(__xludf.DUMMYFUNCTION("""COMPUTED_VALUE"""),"")</f>
        <v/>
      </c>
      <c r="AU220" s="104" t="str">
        <f ca="1">IFERROR(__xludf.DUMMYFUNCTION("""COMPUTED_VALUE"""),"")</f>
        <v/>
      </c>
      <c r="AV220" s="103"/>
      <c r="AW220" s="104" t="str">
        <f ca="1">IFERROR(__xludf.DUMMYFUNCTION("""COMPUTED_VALUE"""),"")</f>
        <v/>
      </c>
      <c r="AX220" s="104" t="str">
        <f ca="1">IFERROR(__xludf.DUMMYFUNCTION("""COMPUTED_VALUE"""),"")</f>
        <v/>
      </c>
      <c r="AY220" s="103"/>
      <c r="AZ220" s="104" t="str">
        <f ca="1">IFERROR(__xludf.DUMMYFUNCTION("""COMPUTED_VALUE"""),"")</f>
        <v/>
      </c>
      <c r="BA220" s="104" t="str">
        <f ca="1">IFERROR(__xludf.DUMMYFUNCTION("""COMPUTED_VALUE"""),"")</f>
        <v/>
      </c>
      <c r="BB220" s="104" t="str">
        <f ca="1">IFERROR(__xludf.DUMMYFUNCTION("""COMPUTED_VALUE"""),"")</f>
        <v/>
      </c>
      <c r="BC220" s="103" t="str">
        <f ca="1">IFERROR(__xludf.DUMMYFUNCTION("""COMPUTED_VALUE"""),"")</f>
        <v/>
      </c>
      <c r="BD220" s="105" t="str">
        <f ca="1">IFERROR(__xludf.DUMMYFUNCTION("""COMPUTED_VALUE"""),"")</f>
        <v/>
      </c>
      <c r="BE220" s="105" t="str">
        <f ca="1">IFERROR(__xludf.DUMMYFUNCTION("""COMPUTED_VALUE"""),"")</f>
        <v/>
      </c>
      <c r="BF220" s="105" t="str">
        <f ca="1">IFERROR(__xludf.DUMMYFUNCTION("""COMPUTED_VALUE"""),"")</f>
        <v/>
      </c>
      <c r="BG220" s="93"/>
      <c r="BH220" s="93"/>
      <c r="BI220" s="95" t="str">
        <f t="shared" si="143"/>
        <v/>
      </c>
      <c r="BJ220" s="95" t="str">
        <f t="shared" ref="BJ220:BR220" si="681">IF(AD220=0,"",AD220*$AS220*(AU220/10))</f>
        <v/>
      </c>
      <c r="BK220" s="95" t="str">
        <f t="shared" si="681"/>
        <v/>
      </c>
      <c r="BL220" s="95" t="str">
        <f t="shared" si="681"/>
        <v/>
      </c>
      <c r="BM220" s="95" t="str">
        <f t="shared" si="681"/>
        <v/>
      </c>
      <c r="BN220" s="95" t="str">
        <f t="shared" si="681"/>
        <v/>
      </c>
      <c r="BO220" s="95" t="str">
        <f t="shared" si="681"/>
        <v/>
      </c>
      <c r="BP220" s="95" t="str">
        <f t="shared" si="681"/>
        <v/>
      </c>
      <c r="BQ220" s="95" t="str">
        <f t="shared" si="681"/>
        <v/>
      </c>
      <c r="BR220" s="95" t="str">
        <f t="shared" si="681"/>
        <v/>
      </c>
      <c r="BS220" s="38"/>
      <c r="BT220" s="38"/>
      <c r="BU220" s="38"/>
      <c r="BV220" s="38"/>
      <c r="BW220" s="38"/>
      <c r="BX220" s="38">
        <f t="shared" si="577"/>
        <v>0</v>
      </c>
      <c r="BY220" s="106" t="str">
        <f t="shared" si="535"/>
        <v/>
      </c>
      <c r="BZ220" s="106" t="str">
        <f t="shared" si="578"/>
        <v/>
      </c>
      <c r="CA220" s="106" t="str">
        <f t="shared" ref="CA220:CH220" si="682">IF(O220="x","1","")</f>
        <v/>
      </c>
      <c r="CB220" s="106" t="str">
        <f t="shared" si="682"/>
        <v/>
      </c>
      <c r="CC220" s="106" t="str">
        <f t="shared" si="682"/>
        <v/>
      </c>
      <c r="CD220" s="106" t="str">
        <f t="shared" si="682"/>
        <v/>
      </c>
      <c r="CE220" s="106" t="str">
        <f t="shared" si="682"/>
        <v/>
      </c>
      <c r="CF220" s="106" t="str">
        <f t="shared" si="682"/>
        <v/>
      </c>
      <c r="CG220" s="106" t="str">
        <f t="shared" si="682"/>
        <v/>
      </c>
      <c r="CH220" s="106" t="str">
        <f t="shared" si="682"/>
        <v/>
      </c>
      <c r="CI220" s="40"/>
      <c r="CJ220" s="40"/>
      <c r="CK220" s="40"/>
      <c r="CL220" s="40"/>
      <c r="CM220" s="40"/>
    </row>
    <row r="221" spans="1:91" ht="17.25" customHeight="1" x14ac:dyDescent="0.2">
      <c r="A221" s="92"/>
      <c r="B221" s="93"/>
      <c r="C221" s="93"/>
      <c r="D221" s="93"/>
      <c r="E221" s="93" t="str">
        <f t="shared" si="580"/>
        <v/>
      </c>
      <c r="F221" s="93"/>
      <c r="G221" s="93"/>
      <c r="H221" s="93" t="str">
        <f t="shared" si="100"/>
        <v/>
      </c>
      <c r="I221" s="95" t="str">
        <f t="shared" si="101"/>
        <v/>
      </c>
      <c r="J221" s="93"/>
      <c r="K221" s="97" t="b">
        <v>0</v>
      </c>
      <c r="L221" s="98" t="str">
        <f t="shared" si="3"/>
        <v>PENDENTE</v>
      </c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3"/>
      <c r="X221" s="100"/>
      <c r="Y221" s="100"/>
      <c r="Z221" s="100"/>
      <c r="AA221" s="100"/>
      <c r="AB221" s="100"/>
      <c r="AC221" s="101"/>
      <c r="AD221" s="3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93"/>
      <c r="AQ221" s="93"/>
      <c r="AR221" s="93"/>
      <c r="AS221" s="102"/>
      <c r="AT221" s="104" t="str">
        <f ca="1">IFERROR(__xludf.DUMMYFUNCTION("""COMPUTED_VALUE"""),"")</f>
        <v/>
      </c>
      <c r="AU221" s="104" t="str">
        <f ca="1">IFERROR(__xludf.DUMMYFUNCTION("""COMPUTED_VALUE"""),"")</f>
        <v/>
      </c>
      <c r="AV221" s="103"/>
      <c r="AW221" s="104" t="str">
        <f ca="1">IFERROR(__xludf.DUMMYFUNCTION("""COMPUTED_VALUE"""),"")</f>
        <v/>
      </c>
      <c r="AX221" s="104" t="str">
        <f ca="1">IFERROR(__xludf.DUMMYFUNCTION("""COMPUTED_VALUE"""),"")</f>
        <v/>
      </c>
      <c r="AY221" s="103"/>
      <c r="AZ221" s="104" t="str">
        <f ca="1">IFERROR(__xludf.DUMMYFUNCTION("""COMPUTED_VALUE"""),"")</f>
        <v/>
      </c>
      <c r="BA221" s="104" t="str">
        <f ca="1">IFERROR(__xludf.DUMMYFUNCTION("""COMPUTED_VALUE"""),"")</f>
        <v/>
      </c>
      <c r="BB221" s="104" t="str">
        <f ca="1">IFERROR(__xludf.DUMMYFUNCTION("""COMPUTED_VALUE"""),"")</f>
        <v/>
      </c>
      <c r="BC221" s="103" t="str">
        <f ca="1">IFERROR(__xludf.DUMMYFUNCTION("""COMPUTED_VALUE"""),"")</f>
        <v/>
      </c>
      <c r="BD221" s="105" t="str">
        <f ca="1">IFERROR(__xludf.DUMMYFUNCTION("""COMPUTED_VALUE"""),"")</f>
        <v/>
      </c>
      <c r="BE221" s="105" t="str">
        <f ca="1">IFERROR(__xludf.DUMMYFUNCTION("""COMPUTED_VALUE"""),"")</f>
        <v/>
      </c>
      <c r="BF221" s="105" t="str">
        <f ca="1">IFERROR(__xludf.DUMMYFUNCTION("""COMPUTED_VALUE"""),"")</f>
        <v/>
      </c>
      <c r="BG221" s="93"/>
      <c r="BH221" s="93"/>
      <c r="BI221" s="95" t="str">
        <f t="shared" si="143"/>
        <v/>
      </c>
      <c r="BJ221" s="95" t="str">
        <f t="shared" ref="BJ221:BR221" si="683">IF(AD221=0,"",AD221*$AS221*(AU221/10))</f>
        <v/>
      </c>
      <c r="BK221" s="95" t="str">
        <f t="shared" si="683"/>
        <v/>
      </c>
      <c r="BL221" s="95" t="str">
        <f t="shared" si="683"/>
        <v/>
      </c>
      <c r="BM221" s="95" t="str">
        <f t="shared" si="683"/>
        <v/>
      </c>
      <c r="BN221" s="95" t="str">
        <f t="shared" si="683"/>
        <v/>
      </c>
      <c r="BO221" s="95" t="str">
        <f t="shared" si="683"/>
        <v/>
      </c>
      <c r="BP221" s="95" t="str">
        <f t="shared" si="683"/>
        <v/>
      </c>
      <c r="BQ221" s="95" t="str">
        <f t="shared" si="683"/>
        <v/>
      </c>
      <c r="BR221" s="95" t="str">
        <f t="shared" si="683"/>
        <v/>
      </c>
      <c r="BS221" s="38"/>
      <c r="BT221" s="38"/>
      <c r="BU221" s="38"/>
      <c r="BV221" s="38"/>
      <c r="BW221" s="38"/>
      <c r="BX221" s="38">
        <f t="shared" si="577"/>
        <v>0</v>
      </c>
      <c r="BY221" s="106" t="str">
        <f t="shared" si="535"/>
        <v/>
      </c>
      <c r="BZ221" s="106" t="str">
        <f t="shared" si="578"/>
        <v/>
      </c>
      <c r="CA221" s="106" t="str">
        <f t="shared" ref="CA221:CH221" si="684">IF(O221="x","1","")</f>
        <v/>
      </c>
      <c r="CB221" s="106" t="str">
        <f t="shared" si="684"/>
        <v/>
      </c>
      <c r="CC221" s="106" t="str">
        <f t="shared" si="684"/>
        <v/>
      </c>
      <c r="CD221" s="106" t="str">
        <f t="shared" si="684"/>
        <v/>
      </c>
      <c r="CE221" s="106" t="str">
        <f t="shared" si="684"/>
        <v/>
      </c>
      <c r="CF221" s="106" t="str">
        <f t="shared" si="684"/>
        <v/>
      </c>
      <c r="CG221" s="106" t="str">
        <f t="shared" si="684"/>
        <v/>
      </c>
      <c r="CH221" s="106" t="str">
        <f t="shared" si="684"/>
        <v/>
      </c>
      <c r="CI221" s="40"/>
      <c r="CJ221" s="40"/>
      <c r="CK221" s="40"/>
      <c r="CL221" s="40"/>
      <c r="CM221" s="40"/>
    </row>
    <row r="222" spans="1:91" ht="17.25" customHeight="1" x14ac:dyDescent="0.2">
      <c r="A222" s="92"/>
      <c r="B222" s="93"/>
      <c r="C222" s="93"/>
      <c r="D222" s="93"/>
      <c r="E222" s="93" t="str">
        <f t="shared" si="580"/>
        <v/>
      </c>
      <c r="F222" s="93"/>
      <c r="G222" s="93"/>
      <c r="H222" s="93" t="str">
        <f t="shared" si="100"/>
        <v/>
      </c>
      <c r="I222" s="95" t="str">
        <f t="shared" si="101"/>
        <v/>
      </c>
      <c r="J222" s="93"/>
      <c r="K222" s="97" t="b">
        <v>0</v>
      </c>
      <c r="L222" s="98" t="str">
        <f t="shared" si="3"/>
        <v>PENDENTE</v>
      </c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3"/>
      <c r="X222" s="100"/>
      <c r="Y222" s="100"/>
      <c r="Z222" s="100"/>
      <c r="AA222" s="100"/>
      <c r="AB222" s="100"/>
      <c r="AC222" s="101"/>
      <c r="AD222" s="3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93"/>
      <c r="AQ222" s="93"/>
      <c r="AR222" s="93"/>
      <c r="AS222" s="102"/>
      <c r="AT222" s="104" t="str">
        <f ca="1">IFERROR(__xludf.DUMMYFUNCTION("""COMPUTED_VALUE"""),"")</f>
        <v/>
      </c>
      <c r="AU222" s="104" t="str">
        <f ca="1">IFERROR(__xludf.DUMMYFUNCTION("""COMPUTED_VALUE"""),"")</f>
        <v/>
      </c>
      <c r="AV222" s="103"/>
      <c r="AW222" s="104" t="str">
        <f ca="1">IFERROR(__xludf.DUMMYFUNCTION("""COMPUTED_VALUE"""),"")</f>
        <v/>
      </c>
      <c r="AX222" s="104" t="str">
        <f ca="1">IFERROR(__xludf.DUMMYFUNCTION("""COMPUTED_VALUE"""),"")</f>
        <v/>
      </c>
      <c r="AY222" s="103"/>
      <c r="AZ222" s="104" t="str">
        <f ca="1">IFERROR(__xludf.DUMMYFUNCTION("""COMPUTED_VALUE"""),"")</f>
        <v/>
      </c>
      <c r="BA222" s="104" t="str">
        <f ca="1">IFERROR(__xludf.DUMMYFUNCTION("""COMPUTED_VALUE"""),"")</f>
        <v/>
      </c>
      <c r="BB222" s="104" t="str">
        <f ca="1">IFERROR(__xludf.DUMMYFUNCTION("""COMPUTED_VALUE"""),"")</f>
        <v/>
      </c>
      <c r="BC222" s="103" t="str">
        <f ca="1">IFERROR(__xludf.DUMMYFUNCTION("""COMPUTED_VALUE"""),"")</f>
        <v/>
      </c>
      <c r="BD222" s="105" t="str">
        <f ca="1">IFERROR(__xludf.DUMMYFUNCTION("""COMPUTED_VALUE"""),"")</f>
        <v/>
      </c>
      <c r="BE222" s="105" t="str">
        <f ca="1">IFERROR(__xludf.DUMMYFUNCTION("""COMPUTED_VALUE"""),"")</f>
        <v/>
      </c>
      <c r="BF222" s="105" t="str">
        <f ca="1">IFERROR(__xludf.DUMMYFUNCTION("""COMPUTED_VALUE"""),"")</f>
        <v/>
      </c>
      <c r="BG222" s="93"/>
      <c r="BH222" s="93"/>
      <c r="BI222" s="95" t="str">
        <f t="shared" si="143"/>
        <v/>
      </c>
      <c r="BJ222" s="95" t="str">
        <f t="shared" ref="BJ222:BR222" si="685">IF(AD222=0,"",AD222*$AS222*(AU222/10))</f>
        <v/>
      </c>
      <c r="BK222" s="95" t="str">
        <f t="shared" si="685"/>
        <v/>
      </c>
      <c r="BL222" s="95" t="str">
        <f t="shared" si="685"/>
        <v/>
      </c>
      <c r="BM222" s="95" t="str">
        <f t="shared" si="685"/>
        <v/>
      </c>
      <c r="BN222" s="95" t="str">
        <f t="shared" si="685"/>
        <v/>
      </c>
      <c r="BO222" s="95" t="str">
        <f t="shared" si="685"/>
        <v/>
      </c>
      <c r="BP222" s="95" t="str">
        <f t="shared" si="685"/>
        <v/>
      </c>
      <c r="BQ222" s="95" t="str">
        <f t="shared" si="685"/>
        <v/>
      </c>
      <c r="BR222" s="95" t="str">
        <f t="shared" si="685"/>
        <v/>
      </c>
      <c r="BS222" s="38"/>
      <c r="BT222" s="38"/>
      <c r="BU222" s="38"/>
      <c r="BV222" s="38"/>
      <c r="BW222" s="38"/>
      <c r="BX222" s="38">
        <f t="shared" si="577"/>
        <v>0</v>
      </c>
      <c r="BY222" s="106" t="str">
        <f t="shared" si="535"/>
        <v/>
      </c>
      <c r="BZ222" s="106" t="str">
        <f t="shared" si="578"/>
        <v/>
      </c>
      <c r="CA222" s="106" t="str">
        <f t="shared" ref="CA222:CH222" si="686">IF(O222="x","1","")</f>
        <v/>
      </c>
      <c r="CB222" s="106" t="str">
        <f t="shared" si="686"/>
        <v/>
      </c>
      <c r="CC222" s="106" t="str">
        <f t="shared" si="686"/>
        <v/>
      </c>
      <c r="CD222" s="106" t="str">
        <f t="shared" si="686"/>
        <v/>
      </c>
      <c r="CE222" s="106" t="str">
        <f t="shared" si="686"/>
        <v/>
      </c>
      <c r="CF222" s="106" t="str">
        <f t="shared" si="686"/>
        <v/>
      </c>
      <c r="CG222" s="106" t="str">
        <f t="shared" si="686"/>
        <v/>
      </c>
      <c r="CH222" s="106" t="str">
        <f t="shared" si="686"/>
        <v/>
      </c>
      <c r="CI222" s="40"/>
      <c r="CJ222" s="40"/>
      <c r="CK222" s="40"/>
      <c r="CL222" s="40"/>
      <c r="CM222" s="40"/>
    </row>
    <row r="223" spans="1:91" ht="17.25" customHeight="1" x14ac:dyDescent="0.2">
      <c r="A223" s="92"/>
      <c r="B223" s="93"/>
      <c r="C223" s="93"/>
      <c r="D223" s="93"/>
      <c r="E223" s="93" t="str">
        <f t="shared" si="580"/>
        <v/>
      </c>
      <c r="F223" s="93"/>
      <c r="G223" s="93"/>
      <c r="H223" s="93" t="str">
        <f t="shared" si="100"/>
        <v/>
      </c>
      <c r="I223" s="95" t="str">
        <f t="shared" si="101"/>
        <v/>
      </c>
      <c r="J223" s="93"/>
      <c r="K223" s="97" t="b">
        <v>0</v>
      </c>
      <c r="L223" s="98" t="str">
        <f t="shared" si="3"/>
        <v>PENDENTE</v>
      </c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3"/>
      <c r="X223" s="100"/>
      <c r="Y223" s="100"/>
      <c r="Z223" s="100"/>
      <c r="AA223" s="100"/>
      <c r="AB223" s="100"/>
      <c r="AC223" s="101"/>
      <c r="AD223" s="3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93"/>
      <c r="AQ223" s="93"/>
      <c r="AR223" s="93"/>
      <c r="AS223" s="102"/>
      <c r="AT223" s="104" t="str">
        <f ca="1">IFERROR(__xludf.DUMMYFUNCTION("""COMPUTED_VALUE"""),"")</f>
        <v/>
      </c>
      <c r="AU223" s="104" t="str">
        <f ca="1">IFERROR(__xludf.DUMMYFUNCTION("""COMPUTED_VALUE"""),"")</f>
        <v/>
      </c>
      <c r="AV223" s="103"/>
      <c r="AW223" s="104" t="str">
        <f ca="1">IFERROR(__xludf.DUMMYFUNCTION("""COMPUTED_VALUE"""),"")</f>
        <v/>
      </c>
      <c r="AX223" s="104" t="str">
        <f ca="1">IFERROR(__xludf.DUMMYFUNCTION("""COMPUTED_VALUE"""),"")</f>
        <v/>
      </c>
      <c r="AY223" s="103"/>
      <c r="AZ223" s="104" t="str">
        <f ca="1">IFERROR(__xludf.DUMMYFUNCTION("""COMPUTED_VALUE"""),"")</f>
        <v/>
      </c>
      <c r="BA223" s="104" t="str">
        <f ca="1">IFERROR(__xludf.DUMMYFUNCTION("""COMPUTED_VALUE"""),"")</f>
        <v/>
      </c>
      <c r="BB223" s="104" t="str">
        <f ca="1">IFERROR(__xludf.DUMMYFUNCTION("""COMPUTED_VALUE"""),"")</f>
        <v/>
      </c>
      <c r="BC223" s="103" t="str">
        <f ca="1">IFERROR(__xludf.DUMMYFUNCTION("""COMPUTED_VALUE"""),"")</f>
        <v/>
      </c>
      <c r="BD223" s="105" t="str">
        <f ca="1">IFERROR(__xludf.DUMMYFUNCTION("""COMPUTED_VALUE"""),"")</f>
        <v/>
      </c>
      <c r="BE223" s="105" t="str">
        <f ca="1">IFERROR(__xludf.DUMMYFUNCTION("""COMPUTED_VALUE"""),"")</f>
        <v/>
      </c>
      <c r="BF223" s="105" t="str">
        <f ca="1">IFERROR(__xludf.DUMMYFUNCTION("""COMPUTED_VALUE"""),"")</f>
        <v/>
      </c>
      <c r="BG223" s="93"/>
      <c r="BH223" s="93"/>
      <c r="BI223" s="95" t="str">
        <f t="shared" si="143"/>
        <v/>
      </c>
      <c r="BJ223" s="95" t="str">
        <f t="shared" ref="BJ223:BR223" si="687">IF(AD223=0,"",AD223*$AS223*(AU223/10))</f>
        <v/>
      </c>
      <c r="BK223" s="95" t="str">
        <f t="shared" si="687"/>
        <v/>
      </c>
      <c r="BL223" s="95" t="str">
        <f t="shared" si="687"/>
        <v/>
      </c>
      <c r="BM223" s="95" t="str">
        <f t="shared" si="687"/>
        <v/>
      </c>
      <c r="BN223" s="95" t="str">
        <f t="shared" si="687"/>
        <v/>
      </c>
      <c r="BO223" s="95" t="str">
        <f t="shared" si="687"/>
        <v/>
      </c>
      <c r="BP223" s="95" t="str">
        <f t="shared" si="687"/>
        <v/>
      </c>
      <c r="BQ223" s="95" t="str">
        <f t="shared" si="687"/>
        <v/>
      </c>
      <c r="BR223" s="95" t="str">
        <f t="shared" si="687"/>
        <v/>
      </c>
      <c r="BS223" s="38"/>
      <c r="BT223" s="38"/>
      <c r="BU223" s="38"/>
      <c r="BV223" s="38"/>
      <c r="BW223" s="38"/>
      <c r="BX223" s="38">
        <f t="shared" si="577"/>
        <v>0</v>
      </c>
      <c r="BY223" s="106" t="str">
        <f t="shared" si="535"/>
        <v/>
      </c>
      <c r="BZ223" s="106" t="str">
        <f t="shared" si="578"/>
        <v/>
      </c>
      <c r="CA223" s="106" t="str">
        <f t="shared" ref="CA223:CH223" si="688">IF(O223="x","1","")</f>
        <v/>
      </c>
      <c r="CB223" s="106" t="str">
        <f t="shared" si="688"/>
        <v/>
      </c>
      <c r="CC223" s="106" t="str">
        <f t="shared" si="688"/>
        <v/>
      </c>
      <c r="CD223" s="106" t="str">
        <f t="shared" si="688"/>
        <v/>
      </c>
      <c r="CE223" s="106" t="str">
        <f t="shared" si="688"/>
        <v/>
      </c>
      <c r="CF223" s="106" t="str">
        <f t="shared" si="688"/>
        <v/>
      </c>
      <c r="CG223" s="106" t="str">
        <f t="shared" si="688"/>
        <v/>
      </c>
      <c r="CH223" s="106" t="str">
        <f t="shared" si="688"/>
        <v/>
      </c>
      <c r="CI223" s="40"/>
      <c r="CJ223" s="40"/>
      <c r="CK223" s="40"/>
      <c r="CL223" s="40"/>
      <c r="CM223" s="40"/>
    </row>
    <row r="224" spans="1:91" ht="17.25" customHeight="1" x14ac:dyDescent="0.2">
      <c r="A224" s="92"/>
      <c r="B224" s="93"/>
      <c r="C224" s="93"/>
      <c r="D224" s="93"/>
      <c r="E224" s="93" t="str">
        <f t="shared" si="580"/>
        <v/>
      </c>
      <c r="F224" s="93"/>
      <c r="G224" s="93"/>
      <c r="H224" s="93" t="str">
        <f t="shared" si="100"/>
        <v/>
      </c>
      <c r="I224" s="95" t="str">
        <f t="shared" si="101"/>
        <v/>
      </c>
      <c r="J224" s="93"/>
      <c r="K224" s="97" t="b">
        <v>0</v>
      </c>
      <c r="L224" s="98" t="str">
        <f t="shared" si="3"/>
        <v>PENDENTE</v>
      </c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3"/>
      <c r="X224" s="100"/>
      <c r="Y224" s="100"/>
      <c r="Z224" s="100"/>
      <c r="AA224" s="100"/>
      <c r="AB224" s="100"/>
      <c r="AC224" s="101"/>
      <c r="AD224" s="3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93"/>
      <c r="AQ224" s="93"/>
      <c r="AR224" s="93"/>
      <c r="AS224" s="102"/>
      <c r="AT224" s="104" t="str">
        <f ca="1">IFERROR(__xludf.DUMMYFUNCTION("""COMPUTED_VALUE"""),"")</f>
        <v/>
      </c>
      <c r="AU224" s="104" t="str">
        <f ca="1">IFERROR(__xludf.DUMMYFUNCTION("""COMPUTED_VALUE"""),"")</f>
        <v/>
      </c>
      <c r="AV224" s="103"/>
      <c r="AW224" s="104" t="str">
        <f ca="1">IFERROR(__xludf.DUMMYFUNCTION("""COMPUTED_VALUE"""),"")</f>
        <v/>
      </c>
      <c r="AX224" s="104" t="str">
        <f ca="1">IFERROR(__xludf.DUMMYFUNCTION("""COMPUTED_VALUE"""),"")</f>
        <v/>
      </c>
      <c r="AY224" s="103"/>
      <c r="AZ224" s="104" t="str">
        <f ca="1">IFERROR(__xludf.DUMMYFUNCTION("""COMPUTED_VALUE"""),"")</f>
        <v/>
      </c>
      <c r="BA224" s="104" t="str">
        <f ca="1">IFERROR(__xludf.DUMMYFUNCTION("""COMPUTED_VALUE"""),"")</f>
        <v/>
      </c>
      <c r="BB224" s="104" t="str">
        <f ca="1">IFERROR(__xludf.DUMMYFUNCTION("""COMPUTED_VALUE"""),"")</f>
        <v/>
      </c>
      <c r="BC224" s="103" t="str">
        <f ca="1">IFERROR(__xludf.DUMMYFUNCTION("""COMPUTED_VALUE"""),"")</f>
        <v/>
      </c>
      <c r="BD224" s="105" t="str">
        <f ca="1">IFERROR(__xludf.DUMMYFUNCTION("""COMPUTED_VALUE"""),"")</f>
        <v/>
      </c>
      <c r="BE224" s="105" t="str">
        <f ca="1">IFERROR(__xludf.DUMMYFUNCTION("""COMPUTED_VALUE"""),"")</f>
        <v/>
      </c>
      <c r="BF224" s="105" t="str">
        <f ca="1">IFERROR(__xludf.DUMMYFUNCTION("""COMPUTED_VALUE"""),"")</f>
        <v/>
      </c>
      <c r="BG224" s="93"/>
      <c r="BH224" s="93"/>
      <c r="BI224" s="95" t="str">
        <f t="shared" si="143"/>
        <v/>
      </c>
      <c r="BJ224" s="95" t="str">
        <f t="shared" ref="BJ224:BR224" si="689">IF(AD224=0,"",AD224*$AS224*(AU224/10))</f>
        <v/>
      </c>
      <c r="BK224" s="95" t="str">
        <f t="shared" si="689"/>
        <v/>
      </c>
      <c r="BL224" s="95" t="str">
        <f t="shared" si="689"/>
        <v/>
      </c>
      <c r="BM224" s="95" t="str">
        <f t="shared" si="689"/>
        <v/>
      </c>
      <c r="BN224" s="95" t="str">
        <f t="shared" si="689"/>
        <v/>
      </c>
      <c r="BO224" s="95" t="str">
        <f t="shared" si="689"/>
        <v/>
      </c>
      <c r="BP224" s="95" t="str">
        <f t="shared" si="689"/>
        <v/>
      </c>
      <c r="BQ224" s="95" t="str">
        <f t="shared" si="689"/>
        <v/>
      </c>
      <c r="BR224" s="95" t="str">
        <f t="shared" si="689"/>
        <v/>
      </c>
      <c r="BS224" s="38"/>
      <c r="BT224" s="38"/>
      <c r="BU224" s="38"/>
      <c r="BV224" s="38"/>
      <c r="BW224" s="38"/>
      <c r="BX224" s="38">
        <f t="shared" si="577"/>
        <v>0</v>
      </c>
      <c r="BY224" s="106" t="str">
        <f t="shared" si="535"/>
        <v/>
      </c>
      <c r="BZ224" s="106" t="str">
        <f t="shared" si="578"/>
        <v/>
      </c>
      <c r="CA224" s="106" t="str">
        <f t="shared" ref="CA224:CH224" si="690">IF(O224="x","1","")</f>
        <v/>
      </c>
      <c r="CB224" s="106" t="str">
        <f t="shared" si="690"/>
        <v/>
      </c>
      <c r="CC224" s="106" t="str">
        <f t="shared" si="690"/>
        <v/>
      </c>
      <c r="CD224" s="106" t="str">
        <f t="shared" si="690"/>
        <v/>
      </c>
      <c r="CE224" s="106" t="str">
        <f t="shared" si="690"/>
        <v/>
      </c>
      <c r="CF224" s="106" t="str">
        <f t="shared" si="690"/>
        <v/>
      </c>
      <c r="CG224" s="106" t="str">
        <f t="shared" si="690"/>
        <v/>
      </c>
      <c r="CH224" s="106" t="str">
        <f t="shared" si="690"/>
        <v/>
      </c>
      <c r="CI224" s="40"/>
      <c r="CJ224" s="40"/>
      <c r="CK224" s="40"/>
      <c r="CL224" s="40"/>
      <c r="CM224" s="40"/>
    </row>
    <row r="225" spans="1:91" ht="17.25" customHeight="1" x14ac:dyDescent="0.2">
      <c r="A225" s="92"/>
      <c r="B225" s="93"/>
      <c r="C225" s="93"/>
      <c r="D225" s="93"/>
      <c r="E225" s="93" t="str">
        <f t="shared" si="580"/>
        <v/>
      </c>
      <c r="F225" s="93"/>
      <c r="G225" s="93"/>
      <c r="H225" s="93" t="str">
        <f t="shared" si="100"/>
        <v/>
      </c>
      <c r="I225" s="95" t="str">
        <f t="shared" si="101"/>
        <v/>
      </c>
      <c r="J225" s="93"/>
      <c r="K225" s="97" t="b">
        <v>0</v>
      </c>
      <c r="L225" s="98" t="str">
        <f t="shared" si="3"/>
        <v>PENDENTE</v>
      </c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3"/>
      <c r="X225" s="100"/>
      <c r="Y225" s="100"/>
      <c r="Z225" s="100"/>
      <c r="AA225" s="100"/>
      <c r="AB225" s="100"/>
      <c r="AC225" s="101"/>
      <c r="AD225" s="3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93"/>
      <c r="AQ225" s="93"/>
      <c r="AR225" s="93"/>
      <c r="AS225" s="102"/>
      <c r="AT225" s="104" t="str">
        <f ca="1">IFERROR(__xludf.DUMMYFUNCTION("""COMPUTED_VALUE"""),"")</f>
        <v/>
      </c>
      <c r="AU225" s="104" t="str">
        <f ca="1">IFERROR(__xludf.DUMMYFUNCTION("""COMPUTED_VALUE"""),"")</f>
        <v/>
      </c>
      <c r="AV225" s="103"/>
      <c r="AW225" s="104" t="str">
        <f ca="1">IFERROR(__xludf.DUMMYFUNCTION("""COMPUTED_VALUE"""),"")</f>
        <v/>
      </c>
      <c r="AX225" s="104" t="str">
        <f ca="1">IFERROR(__xludf.DUMMYFUNCTION("""COMPUTED_VALUE"""),"")</f>
        <v/>
      </c>
      <c r="AY225" s="103"/>
      <c r="AZ225" s="104" t="str">
        <f ca="1">IFERROR(__xludf.DUMMYFUNCTION("""COMPUTED_VALUE"""),"")</f>
        <v/>
      </c>
      <c r="BA225" s="104" t="str">
        <f ca="1">IFERROR(__xludf.DUMMYFUNCTION("""COMPUTED_VALUE"""),"")</f>
        <v/>
      </c>
      <c r="BB225" s="104" t="str">
        <f ca="1">IFERROR(__xludf.DUMMYFUNCTION("""COMPUTED_VALUE"""),"")</f>
        <v/>
      </c>
      <c r="BC225" s="103" t="str">
        <f ca="1">IFERROR(__xludf.DUMMYFUNCTION("""COMPUTED_VALUE"""),"")</f>
        <v/>
      </c>
      <c r="BD225" s="105" t="str">
        <f ca="1">IFERROR(__xludf.DUMMYFUNCTION("""COMPUTED_VALUE"""),"")</f>
        <v/>
      </c>
      <c r="BE225" s="105" t="str">
        <f ca="1">IFERROR(__xludf.DUMMYFUNCTION("""COMPUTED_VALUE"""),"")</f>
        <v/>
      </c>
      <c r="BF225" s="105" t="str">
        <f ca="1">IFERROR(__xludf.DUMMYFUNCTION("""COMPUTED_VALUE"""),"")</f>
        <v/>
      </c>
      <c r="BG225" s="93"/>
      <c r="BH225" s="93"/>
      <c r="BI225" s="95" t="str">
        <f t="shared" si="143"/>
        <v/>
      </c>
      <c r="BJ225" s="95" t="str">
        <f t="shared" ref="BJ225:BR225" si="691">IF(AD225=0,"",AD225*$AS225*(AU225/10))</f>
        <v/>
      </c>
      <c r="BK225" s="95" t="str">
        <f t="shared" si="691"/>
        <v/>
      </c>
      <c r="BL225" s="95" t="str">
        <f t="shared" si="691"/>
        <v/>
      </c>
      <c r="BM225" s="95" t="str">
        <f t="shared" si="691"/>
        <v/>
      </c>
      <c r="BN225" s="95" t="str">
        <f t="shared" si="691"/>
        <v/>
      </c>
      <c r="BO225" s="95" t="str">
        <f t="shared" si="691"/>
        <v/>
      </c>
      <c r="BP225" s="95" t="str">
        <f t="shared" si="691"/>
        <v/>
      </c>
      <c r="BQ225" s="95" t="str">
        <f t="shared" si="691"/>
        <v/>
      </c>
      <c r="BR225" s="95" t="str">
        <f t="shared" si="691"/>
        <v/>
      </c>
      <c r="BS225" s="38"/>
      <c r="BT225" s="38"/>
      <c r="BU225" s="38"/>
      <c r="BV225" s="38"/>
      <c r="BW225" s="38"/>
      <c r="BX225" s="38">
        <f t="shared" si="577"/>
        <v>0</v>
      </c>
      <c r="BY225" s="106" t="str">
        <f t="shared" si="535"/>
        <v/>
      </c>
      <c r="BZ225" s="106" t="str">
        <f t="shared" si="578"/>
        <v/>
      </c>
      <c r="CA225" s="106" t="str">
        <f t="shared" ref="CA225:CH225" si="692">IF(O225="x","1","")</f>
        <v/>
      </c>
      <c r="CB225" s="106" t="str">
        <f t="shared" si="692"/>
        <v/>
      </c>
      <c r="CC225" s="106" t="str">
        <f t="shared" si="692"/>
        <v/>
      </c>
      <c r="CD225" s="106" t="str">
        <f t="shared" si="692"/>
        <v/>
      </c>
      <c r="CE225" s="106" t="str">
        <f t="shared" si="692"/>
        <v/>
      </c>
      <c r="CF225" s="106" t="str">
        <f t="shared" si="692"/>
        <v/>
      </c>
      <c r="CG225" s="106" t="str">
        <f t="shared" si="692"/>
        <v/>
      </c>
      <c r="CH225" s="106" t="str">
        <f t="shared" si="692"/>
        <v/>
      </c>
      <c r="CI225" s="40"/>
      <c r="CJ225" s="40"/>
      <c r="CK225" s="40"/>
      <c r="CL225" s="40"/>
      <c r="CM225" s="40"/>
    </row>
    <row r="226" spans="1:91" ht="17.25" customHeight="1" x14ac:dyDescent="0.2">
      <c r="A226" s="92"/>
      <c r="B226" s="93"/>
      <c r="C226" s="93"/>
      <c r="D226" s="93"/>
      <c r="E226" s="93" t="str">
        <f t="shared" si="580"/>
        <v/>
      </c>
      <c r="F226" s="93"/>
      <c r="G226" s="93"/>
      <c r="H226" s="93" t="str">
        <f t="shared" si="100"/>
        <v/>
      </c>
      <c r="I226" s="95" t="str">
        <f t="shared" si="101"/>
        <v/>
      </c>
      <c r="J226" s="93"/>
      <c r="K226" s="97" t="b">
        <v>0</v>
      </c>
      <c r="L226" s="98" t="str">
        <f t="shared" si="3"/>
        <v>PENDENTE</v>
      </c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3"/>
      <c r="X226" s="100"/>
      <c r="Y226" s="100"/>
      <c r="Z226" s="100"/>
      <c r="AA226" s="100"/>
      <c r="AB226" s="100"/>
      <c r="AC226" s="101"/>
      <c r="AD226" s="3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93"/>
      <c r="AQ226" s="93"/>
      <c r="AR226" s="93"/>
      <c r="AS226" s="102"/>
      <c r="AT226" s="104" t="str">
        <f ca="1">IFERROR(__xludf.DUMMYFUNCTION("""COMPUTED_VALUE"""),"")</f>
        <v/>
      </c>
      <c r="AU226" s="104" t="str">
        <f ca="1">IFERROR(__xludf.DUMMYFUNCTION("""COMPUTED_VALUE"""),"")</f>
        <v/>
      </c>
      <c r="AV226" s="103"/>
      <c r="AW226" s="104" t="str">
        <f ca="1">IFERROR(__xludf.DUMMYFUNCTION("""COMPUTED_VALUE"""),"")</f>
        <v/>
      </c>
      <c r="AX226" s="104" t="str">
        <f ca="1">IFERROR(__xludf.DUMMYFUNCTION("""COMPUTED_VALUE"""),"")</f>
        <v/>
      </c>
      <c r="AY226" s="103"/>
      <c r="AZ226" s="104" t="str">
        <f ca="1">IFERROR(__xludf.DUMMYFUNCTION("""COMPUTED_VALUE"""),"")</f>
        <v/>
      </c>
      <c r="BA226" s="104" t="str">
        <f ca="1">IFERROR(__xludf.DUMMYFUNCTION("""COMPUTED_VALUE"""),"")</f>
        <v/>
      </c>
      <c r="BB226" s="104" t="str">
        <f ca="1">IFERROR(__xludf.DUMMYFUNCTION("""COMPUTED_VALUE"""),"")</f>
        <v/>
      </c>
      <c r="BC226" s="103" t="str">
        <f ca="1">IFERROR(__xludf.DUMMYFUNCTION("""COMPUTED_VALUE"""),"")</f>
        <v/>
      </c>
      <c r="BD226" s="105" t="str">
        <f ca="1">IFERROR(__xludf.DUMMYFUNCTION("""COMPUTED_VALUE"""),"")</f>
        <v/>
      </c>
      <c r="BE226" s="105" t="str">
        <f ca="1">IFERROR(__xludf.DUMMYFUNCTION("""COMPUTED_VALUE"""),"")</f>
        <v/>
      </c>
      <c r="BF226" s="105" t="str">
        <f ca="1">IFERROR(__xludf.DUMMYFUNCTION("""COMPUTED_VALUE"""),"")</f>
        <v/>
      </c>
      <c r="BG226" s="93"/>
      <c r="BH226" s="93"/>
      <c r="BI226" s="95" t="str">
        <f t="shared" si="143"/>
        <v/>
      </c>
      <c r="BJ226" s="95" t="str">
        <f t="shared" ref="BJ226:BR226" si="693">IF(AD226=0,"",AD226*$AS226*(AU226/10))</f>
        <v/>
      </c>
      <c r="BK226" s="95" t="str">
        <f t="shared" si="693"/>
        <v/>
      </c>
      <c r="BL226" s="95" t="str">
        <f t="shared" si="693"/>
        <v/>
      </c>
      <c r="BM226" s="95" t="str">
        <f t="shared" si="693"/>
        <v/>
      </c>
      <c r="BN226" s="95" t="str">
        <f t="shared" si="693"/>
        <v/>
      </c>
      <c r="BO226" s="95" t="str">
        <f t="shared" si="693"/>
        <v/>
      </c>
      <c r="BP226" s="95" t="str">
        <f t="shared" si="693"/>
        <v/>
      </c>
      <c r="BQ226" s="95" t="str">
        <f t="shared" si="693"/>
        <v/>
      </c>
      <c r="BR226" s="95" t="str">
        <f t="shared" si="693"/>
        <v/>
      </c>
      <c r="BS226" s="38"/>
      <c r="BT226" s="38"/>
      <c r="BU226" s="38"/>
      <c r="BV226" s="38"/>
      <c r="BW226" s="38"/>
      <c r="BX226" s="38">
        <f t="shared" si="577"/>
        <v>0</v>
      </c>
      <c r="BY226" s="106" t="str">
        <f t="shared" si="535"/>
        <v/>
      </c>
      <c r="BZ226" s="106" t="str">
        <f t="shared" si="578"/>
        <v/>
      </c>
      <c r="CA226" s="106" t="str">
        <f t="shared" ref="CA226:CH226" si="694">IF(O226="x","1","")</f>
        <v/>
      </c>
      <c r="CB226" s="106" t="str">
        <f t="shared" si="694"/>
        <v/>
      </c>
      <c r="CC226" s="106" t="str">
        <f t="shared" si="694"/>
        <v/>
      </c>
      <c r="CD226" s="106" t="str">
        <f t="shared" si="694"/>
        <v/>
      </c>
      <c r="CE226" s="106" t="str">
        <f t="shared" si="694"/>
        <v/>
      </c>
      <c r="CF226" s="106" t="str">
        <f t="shared" si="694"/>
        <v/>
      </c>
      <c r="CG226" s="106" t="str">
        <f t="shared" si="694"/>
        <v/>
      </c>
      <c r="CH226" s="106" t="str">
        <f t="shared" si="694"/>
        <v/>
      </c>
      <c r="CI226" s="40"/>
      <c r="CJ226" s="40"/>
      <c r="CK226" s="40"/>
      <c r="CL226" s="40"/>
      <c r="CM226" s="40"/>
    </row>
    <row r="227" spans="1:91" ht="17.25" customHeight="1" x14ac:dyDescent="0.2">
      <c r="A227" s="92"/>
      <c r="B227" s="93"/>
      <c r="C227" s="93"/>
      <c r="D227" s="93"/>
      <c r="E227" s="93" t="str">
        <f t="shared" si="580"/>
        <v/>
      </c>
      <c r="F227" s="93"/>
      <c r="G227" s="93"/>
      <c r="H227" s="93" t="str">
        <f t="shared" si="100"/>
        <v/>
      </c>
      <c r="I227" s="95" t="str">
        <f t="shared" si="101"/>
        <v/>
      </c>
      <c r="J227" s="93"/>
      <c r="K227" s="97" t="b">
        <v>0</v>
      </c>
      <c r="L227" s="98" t="str">
        <f t="shared" si="3"/>
        <v>PENDENTE</v>
      </c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3"/>
      <c r="X227" s="100"/>
      <c r="Y227" s="100"/>
      <c r="Z227" s="100"/>
      <c r="AA227" s="100"/>
      <c r="AB227" s="100"/>
      <c r="AC227" s="101"/>
      <c r="AD227" s="3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93"/>
      <c r="AQ227" s="93"/>
      <c r="AR227" s="93"/>
      <c r="AS227" s="102"/>
      <c r="AT227" s="104" t="str">
        <f ca="1">IFERROR(__xludf.DUMMYFUNCTION("""COMPUTED_VALUE"""),"")</f>
        <v/>
      </c>
      <c r="AU227" s="104" t="str">
        <f ca="1">IFERROR(__xludf.DUMMYFUNCTION("""COMPUTED_VALUE"""),"")</f>
        <v/>
      </c>
      <c r="AV227" s="103"/>
      <c r="AW227" s="104" t="str">
        <f ca="1">IFERROR(__xludf.DUMMYFUNCTION("""COMPUTED_VALUE"""),"")</f>
        <v/>
      </c>
      <c r="AX227" s="104" t="str">
        <f ca="1">IFERROR(__xludf.DUMMYFUNCTION("""COMPUTED_VALUE"""),"")</f>
        <v/>
      </c>
      <c r="AY227" s="103"/>
      <c r="AZ227" s="104" t="str">
        <f ca="1">IFERROR(__xludf.DUMMYFUNCTION("""COMPUTED_VALUE"""),"")</f>
        <v/>
      </c>
      <c r="BA227" s="104" t="str">
        <f ca="1">IFERROR(__xludf.DUMMYFUNCTION("""COMPUTED_VALUE"""),"")</f>
        <v/>
      </c>
      <c r="BB227" s="104" t="str">
        <f ca="1">IFERROR(__xludf.DUMMYFUNCTION("""COMPUTED_VALUE"""),"")</f>
        <v/>
      </c>
      <c r="BC227" s="103" t="str">
        <f ca="1">IFERROR(__xludf.DUMMYFUNCTION("""COMPUTED_VALUE"""),"")</f>
        <v/>
      </c>
      <c r="BD227" s="105" t="str">
        <f ca="1">IFERROR(__xludf.DUMMYFUNCTION("""COMPUTED_VALUE"""),"")</f>
        <v/>
      </c>
      <c r="BE227" s="105" t="str">
        <f ca="1">IFERROR(__xludf.DUMMYFUNCTION("""COMPUTED_VALUE"""),"")</f>
        <v/>
      </c>
      <c r="BF227" s="105" t="str">
        <f ca="1">IFERROR(__xludf.DUMMYFUNCTION("""COMPUTED_VALUE"""),"")</f>
        <v/>
      </c>
      <c r="BG227" s="93"/>
      <c r="BH227" s="93"/>
      <c r="BI227" s="95" t="str">
        <f t="shared" si="143"/>
        <v/>
      </c>
      <c r="BJ227" s="95" t="str">
        <f t="shared" ref="BJ227:BR227" si="695">IF(AD227=0,"",AD227*$AS227*(AU227/10))</f>
        <v/>
      </c>
      <c r="BK227" s="95" t="str">
        <f t="shared" si="695"/>
        <v/>
      </c>
      <c r="BL227" s="95" t="str">
        <f t="shared" si="695"/>
        <v/>
      </c>
      <c r="BM227" s="95" t="str">
        <f t="shared" si="695"/>
        <v/>
      </c>
      <c r="BN227" s="95" t="str">
        <f t="shared" si="695"/>
        <v/>
      </c>
      <c r="BO227" s="95" t="str">
        <f t="shared" si="695"/>
        <v/>
      </c>
      <c r="BP227" s="95" t="str">
        <f t="shared" si="695"/>
        <v/>
      </c>
      <c r="BQ227" s="95" t="str">
        <f t="shared" si="695"/>
        <v/>
      </c>
      <c r="BR227" s="95" t="str">
        <f t="shared" si="695"/>
        <v/>
      </c>
      <c r="BS227" s="38"/>
      <c r="BT227" s="38"/>
      <c r="BU227" s="38"/>
      <c r="BV227" s="38"/>
      <c r="BW227" s="38"/>
      <c r="BX227" s="38">
        <f t="shared" si="577"/>
        <v>0</v>
      </c>
      <c r="BY227" s="106" t="str">
        <f t="shared" si="535"/>
        <v/>
      </c>
      <c r="BZ227" s="106" t="str">
        <f t="shared" si="578"/>
        <v/>
      </c>
      <c r="CA227" s="106" t="str">
        <f t="shared" ref="CA227:CH227" si="696">IF(O227="x","1","")</f>
        <v/>
      </c>
      <c r="CB227" s="106" t="str">
        <f t="shared" si="696"/>
        <v/>
      </c>
      <c r="CC227" s="106" t="str">
        <f t="shared" si="696"/>
        <v/>
      </c>
      <c r="CD227" s="106" t="str">
        <f t="shared" si="696"/>
        <v/>
      </c>
      <c r="CE227" s="106" t="str">
        <f t="shared" si="696"/>
        <v/>
      </c>
      <c r="CF227" s="106" t="str">
        <f t="shared" si="696"/>
        <v/>
      </c>
      <c r="CG227" s="106" t="str">
        <f t="shared" si="696"/>
        <v/>
      </c>
      <c r="CH227" s="106" t="str">
        <f t="shared" si="696"/>
        <v/>
      </c>
      <c r="CI227" s="40"/>
      <c r="CJ227" s="40"/>
      <c r="CK227" s="40"/>
      <c r="CL227" s="40"/>
      <c r="CM227" s="40"/>
    </row>
    <row r="228" spans="1:91" ht="17.25" customHeight="1" x14ac:dyDescent="0.2">
      <c r="A228" s="92"/>
      <c r="B228" s="93"/>
      <c r="C228" s="93"/>
      <c r="D228" s="93"/>
      <c r="E228" s="93" t="str">
        <f t="shared" si="580"/>
        <v/>
      </c>
      <c r="F228" s="93"/>
      <c r="G228" s="93"/>
      <c r="H228" s="93" t="str">
        <f t="shared" si="100"/>
        <v/>
      </c>
      <c r="I228" s="95" t="str">
        <f t="shared" si="101"/>
        <v/>
      </c>
      <c r="J228" s="93"/>
      <c r="K228" s="97" t="b">
        <v>0</v>
      </c>
      <c r="L228" s="98" t="str">
        <f t="shared" si="3"/>
        <v>PENDENTE</v>
      </c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3"/>
      <c r="X228" s="100"/>
      <c r="Y228" s="100"/>
      <c r="Z228" s="100"/>
      <c r="AA228" s="100"/>
      <c r="AB228" s="100"/>
      <c r="AC228" s="101"/>
      <c r="AD228" s="3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93"/>
      <c r="AQ228" s="93"/>
      <c r="AR228" s="93"/>
      <c r="AS228" s="102"/>
      <c r="AT228" s="104" t="str">
        <f ca="1">IFERROR(__xludf.DUMMYFUNCTION("""COMPUTED_VALUE"""),"")</f>
        <v/>
      </c>
      <c r="AU228" s="104" t="str">
        <f ca="1">IFERROR(__xludf.DUMMYFUNCTION("""COMPUTED_VALUE"""),"")</f>
        <v/>
      </c>
      <c r="AV228" s="103"/>
      <c r="AW228" s="104" t="str">
        <f ca="1">IFERROR(__xludf.DUMMYFUNCTION("""COMPUTED_VALUE"""),"")</f>
        <v/>
      </c>
      <c r="AX228" s="104" t="str">
        <f ca="1">IFERROR(__xludf.DUMMYFUNCTION("""COMPUTED_VALUE"""),"")</f>
        <v/>
      </c>
      <c r="AY228" s="103"/>
      <c r="AZ228" s="104" t="str">
        <f ca="1">IFERROR(__xludf.DUMMYFUNCTION("""COMPUTED_VALUE"""),"")</f>
        <v/>
      </c>
      <c r="BA228" s="104" t="str">
        <f ca="1">IFERROR(__xludf.DUMMYFUNCTION("""COMPUTED_VALUE"""),"")</f>
        <v/>
      </c>
      <c r="BB228" s="104" t="str">
        <f ca="1">IFERROR(__xludf.DUMMYFUNCTION("""COMPUTED_VALUE"""),"")</f>
        <v/>
      </c>
      <c r="BC228" s="103" t="str">
        <f ca="1">IFERROR(__xludf.DUMMYFUNCTION("""COMPUTED_VALUE"""),"")</f>
        <v/>
      </c>
      <c r="BD228" s="105" t="str">
        <f ca="1">IFERROR(__xludf.DUMMYFUNCTION("""COMPUTED_VALUE"""),"")</f>
        <v/>
      </c>
      <c r="BE228" s="105" t="str">
        <f ca="1">IFERROR(__xludf.DUMMYFUNCTION("""COMPUTED_VALUE"""),"")</f>
        <v/>
      </c>
      <c r="BF228" s="105" t="str">
        <f ca="1">IFERROR(__xludf.DUMMYFUNCTION("""COMPUTED_VALUE"""),"")</f>
        <v/>
      </c>
      <c r="BG228" s="93"/>
      <c r="BH228" s="93"/>
      <c r="BI228" s="95" t="str">
        <f t="shared" si="143"/>
        <v/>
      </c>
      <c r="BJ228" s="95" t="str">
        <f t="shared" ref="BJ228:BR228" si="697">IF(AD228=0,"",AD228*$AS228*(AU228/10))</f>
        <v/>
      </c>
      <c r="BK228" s="95" t="str">
        <f t="shared" si="697"/>
        <v/>
      </c>
      <c r="BL228" s="95" t="str">
        <f t="shared" si="697"/>
        <v/>
      </c>
      <c r="BM228" s="95" t="str">
        <f t="shared" si="697"/>
        <v/>
      </c>
      <c r="BN228" s="95" t="str">
        <f t="shared" si="697"/>
        <v/>
      </c>
      <c r="BO228" s="95" t="str">
        <f t="shared" si="697"/>
        <v/>
      </c>
      <c r="BP228" s="95" t="str">
        <f t="shared" si="697"/>
        <v/>
      </c>
      <c r="BQ228" s="95" t="str">
        <f t="shared" si="697"/>
        <v/>
      </c>
      <c r="BR228" s="95" t="str">
        <f t="shared" si="697"/>
        <v/>
      </c>
      <c r="BS228" s="38"/>
      <c r="BT228" s="38"/>
      <c r="BU228" s="38"/>
      <c r="BV228" s="38"/>
      <c r="BW228" s="38"/>
      <c r="BX228" s="38">
        <f t="shared" si="577"/>
        <v>0</v>
      </c>
      <c r="BY228" s="106" t="str">
        <f t="shared" si="535"/>
        <v/>
      </c>
      <c r="BZ228" s="106" t="str">
        <f t="shared" si="578"/>
        <v/>
      </c>
      <c r="CA228" s="106" t="str">
        <f t="shared" ref="CA228:CH228" si="698">IF(O228="x","1","")</f>
        <v/>
      </c>
      <c r="CB228" s="106" t="str">
        <f t="shared" si="698"/>
        <v/>
      </c>
      <c r="CC228" s="106" t="str">
        <f t="shared" si="698"/>
        <v/>
      </c>
      <c r="CD228" s="106" t="str">
        <f t="shared" si="698"/>
        <v/>
      </c>
      <c r="CE228" s="106" t="str">
        <f t="shared" si="698"/>
        <v/>
      </c>
      <c r="CF228" s="106" t="str">
        <f t="shared" si="698"/>
        <v/>
      </c>
      <c r="CG228" s="106" t="str">
        <f t="shared" si="698"/>
        <v/>
      </c>
      <c r="CH228" s="106" t="str">
        <f t="shared" si="698"/>
        <v/>
      </c>
      <c r="CI228" s="40"/>
      <c r="CJ228" s="40"/>
      <c r="CK228" s="40"/>
      <c r="CL228" s="40"/>
      <c r="CM228" s="40"/>
    </row>
    <row r="229" spans="1:91" ht="17.25" customHeight="1" x14ac:dyDescent="0.2">
      <c r="A229" s="92"/>
      <c r="B229" s="93"/>
      <c r="C229" s="93"/>
      <c r="D229" s="93"/>
      <c r="E229" s="93" t="str">
        <f t="shared" si="580"/>
        <v/>
      </c>
      <c r="F229" s="93"/>
      <c r="G229" s="93"/>
      <c r="H229" s="93" t="str">
        <f t="shared" si="100"/>
        <v/>
      </c>
      <c r="I229" s="95" t="str">
        <f t="shared" si="101"/>
        <v/>
      </c>
      <c r="J229" s="93"/>
      <c r="K229" s="97" t="b">
        <v>0</v>
      </c>
      <c r="L229" s="98" t="str">
        <f t="shared" si="3"/>
        <v>PENDENTE</v>
      </c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3"/>
      <c r="X229" s="100"/>
      <c r="Y229" s="100"/>
      <c r="Z229" s="100"/>
      <c r="AA229" s="100"/>
      <c r="AB229" s="100"/>
      <c r="AC229" s="101"/>
      <c r="AD229" s="3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93"/>
      <c r="AQ229" s="93"/>
      <c r="AR229" s="93"/>
      <c r="AS229" s="102"/>
      <c r="AT229" s="104" t="str">
        <f ca="1">IFERROR(__xludf.DUMMYFUNCTION("""COMPUTED_VALUE"""),"")</f>
        <v/>
      </c>
      <c r="AU229" s="104" t="str">
        <f ca="1">IFERROR(__xludf.DUMMYFUNCTION("""COMPUTED_VALUE"""),"")</f>
        <v/>
      </c>
      <c r="AV229" s="103"/>
      <c r="AW229" s="104"/>
      <c r="AX229" s="104" t="str">
        <f ca="1">IFERROR(__xludf.DUMMYFUNCTION("""COMPUTED_VALUE"""),"")</f>
        <v/>
      </c>
      <c r="AY229" s="103"/>
      <c r="AZ229" s="104" t="str">
        <f ca="1">IFERROR(__xludf.DUMMYFUNCTION("""COMPUTED_VALUE"""),"")</f>
        <v/>
      </c>
      <c r="BA229" s="104" t="str">
        <f ca="1">IFERROR(__xludf.DUMMYFUNCTION("""COMPUTED_VALUE"""),"")</f>
        <v/>
      </c>
      <c r="BB229" s="104" t="str">
        <f ca="1">IFERROR(__xludf.DUMMYFUNCTION("""COMPUTED_VALUE"""),"")</f>
        <v/>
      </c>
      <c r="BC229" s="103" t="str">
        <f ca="1">IFERROR(__xludf.DUMMYFUNCTION("""COMPUTED_VALUE"""),"")</f>
        <v/>
      </c>
      <c r="BD229" s="105" t="str">
        <f ca="1">IFERROR(__xludf.DUMMYFUNCTION("""COMPUTED_VALUE"""),"")</f>
        <v/>
      </c>
      <c r="BE229" s="105" t="str">
        <f ca="1">IFERROR(__xludf.DUMMYFUNCTION("""COMPUTED_VALUE"""),"")</f>
        <v/>
      </c>
      <c r="BF229" s="105" t="str">
        <f ca="1">IFERROR(__xludf.DUMMYFUNCTION("""COMPUTED_VALUE"""),"")</f>
        <v/>
      </c>
      <c r="BG229" s="93"/>
      <c r="BH229" s="93"/>
      <c r="BI229" s="95" t="str">
        <f t="shared" si="143"/>
        <v/>
      </c>
      <c r="BJ229" s="95" t="str">
        <f t="shared" ref="BJ229:BR229" si="699">IF(AD229=0,"",AD229*$AS229*(AU229/10))</f>
        <v/>
      </c>
      <c r="BK229" s="95" t="str">
        <f t="shared" si="699"/>
        <v/>
      </c>
      <c r="BL229" s="95" t="str">
        <f t="shared" si="699"/>
        <v/>
      </c>
      <c r="BM229" s="95" t="str">
        <f t="shared" si="699"/>
        <v/>
      </c>
      <c r="BN229" s="95" t="str">
        <f t="shared" si="699"/>
        <v/>
      </c>
      <c r="BO229" s="95" t="str">
        <f t="shared" si="699"/>
        <v/>
      </c>
      <c r="BP229" s="95" t="str">
        <f t="shared" si="699"/>
        <v/>
      </c>
      <c r="BQ229" s="95" t="str">
        <f t="shared" si="699"/>
        <v/>
      </c>
      <c r="BR229" s="95" t="str">
        <f t="shared" si="699"/>
        <v/>
      </c>
      <c r="BS229" s="38"/>
      <c r="BT229" s="38"/>
      <c r="BU229" s="38"/>
      <c r="BV229" s="38"/>
      <c r="BW229" s="38"/>
      <c r="BX229" s="38">
        <f t="shared" si="577"/>
        <v>0</v>
      </c>
      <c r="BY229" s="106" t="str">
        <f t="shared" si="535"/>
        <v/>
      </c>
      <c r="BZ229" s="106" t="str">
        <f t="shared" si="578"/>
        <v/>
      </c>
      <c r="CA229" s="106" t="str">
        <f t="shared" ref="CA229:CH229" si="700">IF(O229="x","1","")</f>
        <v/>
      </c>
      <c r="CB229" s="106" t="str">
        <f t="shared" si="700"/>
        <v/>
      </c>
      <c r="CC229" s="106" t="str">
        <f t="shared" si="700"/>
        <v/>
      </c>
      <c r="CD229" s="106" t="str">
        <f t="shared" si="700"/>
        <v/>
      </c>
      <c r="CE229" s="106" t="str">
        <f t="shared" si="700"/>
        <v/>
      </c>
      <c r="CF229" s="106" t="str">
        <f t="shared" si="700"/>
        <v/>
      </c>
      <c r="CG229" s="106" t="str">
        <f t="shared" si="700"/>
        <v/>
      </c>
      <c r="CH229" s="106" t="str">
        <f t="shared" si="700"/>
        <v/>
      </c>
      <c r="CI229" s="40"/>
      <c r="CJ229" s="40"/>
      <c r="CK229" s="40"/>
      <c r="CL229" s="40"/>
      <c r="CM229" s="40"/>
    </row>
    <row r="230" spans="1:91" ht="17.25" customHeight="1" x14ac:dyDescent="0.2">
      <c r="A230" s="92"/>
      <c r="B230" s="93"/>
      <c r="C230" s="93"/>
      <c r="D230" s="93"/>
      <c r="E230" s="93" t="str">
        <f t="shared" si="580"/>
        <v/>
      </c>
      <c r="F230" s="93"/>
      <c r="G230" s="93"/>
      <c r="H230" s="93" t="str">
        <f t="shared" si="100"/>
        <v/>
      </c>
      <c r="I230" s="95" t="str">
        <f t="shared" si="101"/>
        <v/>
      </c>
      <c r="J230" s="93"/>
      <c r="K230" s="97" t="b">
        <v>0</v>
      </c>
      <c r="L230" s="98" t="str">
        <f t="shared" si="3"/>
        <v>PENDENTE</v>
      </c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3"/>
      <c r="X230" s="100"/>
      <c r="Y230" s="100"/>
      <c r="Z230" s="100"/>
      <c r="AA230" s="100"/>
      <c r="AB230" s="100"/>
      <c r="AC230" s="101"/>
      <c r="AD230" s="3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93"/>
      <c r="AQ230" s="93"/>
      <c r="AR230" s="93"/>
      <c r="AS230" s="102"/>
      <c r="AT230" s="104" t="str">
        <f ca="1">IFERROR(__xludf.DUMMYFUNCTION("""COMPUTED_VALUE"""),"")</f>
        <v/>
      </c>
      <c r="AU230" s="104" t="str">
        <f ca="1">IFERROR(__xludf.DUMMYFUNCTION("""COMPUTED_VALUE"""),"")</f>
        <v/>
      </c>
      <c r="AV230" s="103"/>
      <c r="AW230" s="104"/>
      <c r="AX230" s="104" t="str">
        <f ca="1">IFERROR(__xludf.DUMMYFUNCTION("""COMPUTED_VALUE"""),"")</f>
        <v/>
      </c>
      <c r="AY230" s="103"/>
      <c r="AZ230" s="104" t="str">
        <f ca="1">IFERROR(__xludf.DUMMYFUNCTION("""COMPUTED_VALUE"""),"")</f>
        <v/>
      </c>
      <c r="BA230" s="104" t="str">
        <f ca="1">IFERROR(__xludf.DUMMYFUNCTION("""COMPUTED_VALUE"""),"")</f>
        <v/>
      </c>
      <c r="BB230" s="104" t="str">
        <f ca="1">IFERROR(__xludf.DUMMYFUNCTION("""COMPUTED_VALUE"""),"")</f>
        <v/>
      </c>
      <c r="BC230" s="103" t="str">
        <f ca="1">IFERROR(__xludf.DUMMYFUNCTION("""COMPUTED_VALUE"""),"")</f>
        <v/>
      </c>
      <c r="BD230" s="105" t="str">
        <f ca="1">IFERROR(__xludf.DUMMYFUNCTION("""COMPUTED_VALUE"""),"")</f>
        <v/>
      </c>
      <c r="BE230" s="105" t="str">
        <f ca="1">IFERROR(__xludf.DUMMYFUNCTION("""COMPUTED_VALUE"""),"")</f>
        <v/>
      </c>
      <c r="BF230" s="105" t="str">
        <f ca="1">IFERROR(__xludf.DUMMYFUNCTION("""COMPUTED_VALUE"""),"")</f>
        <v/>
      </c>
      <c r="BG230" s="93"/>
      <c r="BH230" s="93"/>
      <c r="BI230" s="95" t="str">
        <f t="shared" si="143"/>
        <v/>
      </c>
      <c r="BJ230" s="95" t="str">
        <f t="shared" ref="BJ230:BR230" si="701">IF(AD230=0,"",AD230*$AS230*(AU230/10))</f>
        <v/>
      </c>
      <c r="BK230" s="95" t="str">
        <f t="shared" si="701"/>
        <v/>
      </c>
      <c r="BL230" s="95" t="str">
        <f t="shared" si="701"/>
        <v/>
      </c>
      <c r="BM230" s="95" t="str">
        <f t="shared" si="701"/>
        <v/>
      </c>
      <c r="BN230" s="95" t="str">
        <f t="shared" si="701"/>
        <v/>
      </c>
      <c r="BO230" s="95" t="str">
        <f t="shared" si="701"/>
        <v/>
      </c>
      <c r="BP230" s="95" t="str">
        <f t="shared" si="701"/>
        <v/>
      </c>
      <c r="BQ230" s="95" t="str">
        <f t="shared" si="701"/>
        <v/>
      </c>
      <c r="BR230" s="95" t="str">
        <f t="shared" si="701"/>
        <v/>
      </c>
      <c r="BS230" s="38"/>
      <c r="BT230" s="38"/>
      <c r="BU230" s="38"/>
      <c r="BV230" s="38"/>
      <c r="BW230" s="38"/>
      <c r="BX230" s="38">
        <f t="shared" si="577"/>
        <v>0</v>
      </c>
      <c r="BY230" s="106" t="str">
        <f t="shared" si="535"/>
        <v/>
      </c>
      <c r="BZ230" s="106" t="str">
        <f t="shared" si="578"/>
        <v/>
      </c>
      <c r="CA230" s="106" t="str">
        <f t="shared" ref="CA230:CH230" si="702">IF(O230="x","1","")</f>
        <v/>
      </c>
      <c r="CB230" s="106" t="str">
        <f t="shared" si="702"/>
        <v/>
      </c>
      <c r="CC230" s="106" t="str">
        <f t="shared" si="702"/>
        <v/>
      </c>
      <c r="CD230" s="106" t="str">
        <f t="shared" si="702"/>
        <v/>
      </c>
      <c r="CE230" s="106" t="str">
        <f t="shared" si="702"/>
        <v/>
      </c>
      <c r="CF230" s="106" t="str">
        <f t="shared" si="702"/>
        <v/>
      </c>
      <c r="CG230" s="106" t="str">
        <f t="shared" si="702"/>
        <v/>
      </c>
      <c r="CH230" s="106" t="str">
        <f t="shared" si="702"/>
        <v/>
      </c>
      <c r="CI230" s="40"/>
      <c r="CJ230" s="40"/>
      <c r="CK230" s="40"/>
      <c r="CL230" s="40"/>
      <c r="CM230" s="40"/>
    </row>
    <row r="231" spans="1:91" ht="17.25" customHeight="1" x14ac:dyDescent="0.2">
      <c r="A231" s="92"/>
      <c r="B231" s="93"/>
      <c r="C231" s="93"/>
      <c r="D231" s="93"/>
      <c r="E231" s="93" t="str">
        <f t="shared" si="580"/>
        <v/>
      </c>
      <c r="F231" s="93"/>
      <c r="G231" s="93"/>
      <c r="H231" s="93" t="str">
        <f t="shared" si="100"/>
        <v/>
      </c>
      <c r="I231" s="95" t="str">
        <f t="shared" si="101"/>
        <v/>
      </c>
      <c r="J231" s="93"/>
      <c r="K231" s="97" t="b">
        <v>0</v>
      </c>
      <c r="L231" s="98" t="str">
        <f t="shared" si="3"/>
        <v>PENDENTE</v>
      </c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3"/>
      <c r="X231" s="100"/>
      <c r="Y231" s="100"/>
      <c r="Z231" s="100"/>
      <c r="AA231" s="100"/>
      <c r="AB231" s="100"/>
      <c r="AC231" s="101"/>
      <c r="AD231" s="3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93"/>
      <c r="AQ231" s="93"/>
      <c r="AR231" s="93"/>
      <c r="AS231" s="102"/>
      <c r="AT231" s="104" t="str">
        <f ca="1">IFERROR(__xludf.DUMMYFUNCTION("""COMPUTED_VALUE"""),"")</f>
        <v/>
      </c>
      <c r="AU231" s="104" t="str">
        <f ca="1">IFERROR(__xludf.DUMMYFUNCTION("""COMPUTED_VALUE"""),"")</f>
        <v/>
      </c>
      <c r="AV231" s="103"/>
      <c r="AW231" s="104"/>
      <c r="AX231" s="104" t="str">
        <f ca="1">IFERROR(__xludf.DUMMYFUNCTION("""COMPUTED_VALUE"""),"")</f>
        <v/>
      </c>
      <c r="AY231" s="103"/>
      <c r="AZ231" s="104" t="str">
        <f ca="1">IFERROR(__xludf.DUMMYFUNCTION("""COMPUTED_VALUE"""),"")</f>
        <v/>
      </c>
      <c r="BA231" s="104" t="str">
        <f ca="1">IFERROR(__xludf.DUMMYFUNCTION("""COMPUTED_VALUE"""),"")</f>
        <v/>
      </c>
      <c r="BB231" s="104" t="str">
        <f ca="1">IFERROR(__xludf.DUMMYFUNCTION("""COMPUTED_VALUE"""),"")</f>
        <v/>
      </c>
      <c r="BC231" s="103" t="str">
        <f ca="1">IFERROR(__xludf.DUMMYFUNCTION("""COMPUTED_VALUE"""),"")</f>
        <v/>
      </c>
      <c r="BD231" s="105" t="str">
        <f ca="1">IFERROR(__xludf.DUMMYFUNCTION("""COMPUTED_VALUE"""),"")</f>
        <v/>
      </c>
      <c r="BE231" s="105" t="str">
        <f ca="1">IFERROR(__xludf.DUMMYFUNCTION("""COMPUTED_VALUE"""),"")</f>
        <v/>
      </c>
      <c r="BF231" s="105" t="str">
        <f ca="1">IFERROR(__xludf.DUMMYFUNCTION("""COMPUTED_VALUE"""),"")</f>
        <v/>
      </c>
      <c r="BG231" s="93"/>
      <c r="BH231" s="93"/>
      <c r="BI231" s="95" t="str">
        <f t="shared" si="143"/>
        <v/>
      </c>
      <c r="BJ231" s="95" t="str">
        <f t="shared" ref="BJ231:BR231" si="703">IF(AD231=0,"",AD231*$AS231*(AU231/10))</f>
        <v/>
      </c>
      <c r="BK231" s="95" t="str">
        <f t="shared" si="703"/>
        <v/>
      </c>
      <c r="BL231" s="95" t="str">
        <f t="shared" si="703"/>
        <v/>
      </c>
      <c r="BM231" s="95" t="str">
        <f t="shared" si="703"/>
        <v/>
      </c>
      <c r="BN231" s="95" t="str">
        <f t="shared" si="703"/>
        <v/>
      </c>
      <c r="BO231" s="95" t="str">
        <f t="shared" si="703"/>
        <v/>
      </c>
      <c r="BP231" s="95" t="str">
        <f t="shared" si="703"/>
        <v/>
      </c>
      <c r="BQ231" s="95" t="str">
        <f t="shared" si="703"/>
        <v/>
      </c>
      <c r="BR231" s="95" t="str">
        <f t="shared" si="703"/>
        <v/>
      </c>
      <c r="BS231" s="38"/>
      <c r="BT231" s="38"/>
      <c r="BU231" s="38"/>
      <c r="BV231" s="38"/>
      <c r="BW231" s="38"/>
      <c r="BX231" s="38">
        <f t="shared" si="577"/>
        <v>0</v>
      </c>
      <c r="BY231" s="106" t="str">
        <f t="shared" si="535"/>
        <v/>
      </c>
      <c r="BZ231" s="106" t="str">
        <f t="shared" si="578"/>
        <v/>
      </c>
      <c r="CA231" s="106" t="str">
        <f t="shared" ref="CA231:CH231" si="704">IF(O231="x","1","")</f>
        <v/>
      </c>
      <c r="CB231" s="106" t="str">
        <f t="shared" si="704"/>
        <v/>
      </c>
      <c r="CC231" s="106" t="str">
        <f t="shared" si="704"/>
        <v/>
      </c>
      <c r="CD231" s="106" t="str">
        <f t="shared" si="704"/>
        <v/>
      </c>
      <c r="CE231" s="106" t="str">
        <f t="shared" si="704"/>
        <v/>
      </c>
      <c r="CF231" s="106" t="str">
        <f t="shared" si="704"/>
        <v/>
      </c>
      <c r="CG231" s="106" t="str">
        <f t="shared" si="704"/>
        <v/>
      </c>
      <c r="CH231" s="106" t="str">
        <f t="shared" si="704"/>
        <v/>
      </c>
      <c r="CI231" s="40"/>
      <c r="CJ231" s="40"/>
      <c r="CK231" s="40"/>
      <c r="CL231" s="40"/>
      <c r="CM231" s="40"/>
    </row>
    <row r="232" spans="1:91" ht="17.25" customHeight="1" x14ac:dyDescent="0.2">
      <c r="A232" s="92"/>
      <c r="B232" s="93"/>
      <c r="C232" s="93"/>
      <c r="D232" s="93"/>
      <c r="E232" s="93" t="str">
        <f t="shared" si="580"/>
        <v/>
      </c>
      <c r="F232" s="93"/>
      <c r="G232" s="93"/>
      <c r="H232" s="93" t="str">
        <f t="shared" si="100"/>
        <v/>
      </c>
      <c r="I232" s="95" t="str">
        <f t="shared" si="101"/>
        <v/>
      </c>
      <c r="J232" s="93"/>
      <c r="K232" s="97" t="b">
        <v>0</v>
      </c>
      <c r="L232" s="98" t="str">
        <f t="shared" si="3"/>
        <v>PENDENTE</v>
      </c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3"/>
      <c r="X232" s="100"/>
      <c r="Y232" s="100"/>
      <c r="Z232" s="100"/>
      <c r="AA232" s="100"/>
      <c r="AB232" s="100"/>
      <c r="AC232" s="101"/>
      <c r="AD232" s="3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93"/>
      <c r="AQ232" s="93"/>
      <c r="AR232" s="93"/>
      <c r="AS232" s="102"/>
      <c r="AT232" s="104" t="str">
        <f ca="1">IFERROR(__xludf.DUMMYFUNCTION("""COMPUTED_VALUE"""),"")</f>
        <v/>
      </c>
      <c r="AU232" s="104" t="str">
        <f ca="1">IFERROR(__xludf.DUMMYFUNCTION("""COMPUTED_VALUE"""),"")</f>
        <v/>
      </c>
      <c r="AV232" s="103"/>
      <c r="AW232" s="104"/>
      <c r="AX232" s="104" t="str">
        <f ca="1">IFERROR(__xludf.DUMMYFUNCTION("""COMPUTED_VALUE"""),"")</f>
        <v/>
      </c>
      <c r="AY232" s="103"/>
      <c r="AZ232" s="104" t="str">
        <f ca="1">IFERROR(__xludf.DUMMYFUNCTION("""COMPUTED_VALUE"""),"")</f>
        <v/>
      </c>
      <c r="BA232" s="104" t="str">
        <f ca="1">IFERROR(__xludf.DUMMYFUNCTION("""COMPUTED_VALUE"""),"")</f>
        <v/>
      </c>
      <c r="BB232" s="104" t="str">
        <f ca="1">IFERROR(__xludf.DUMMYFUNCTION("""COMPUTED_VALUE"""),"")</f>
        <v/>
      </c>
      <c r="BC232" s="103" t="str">
        <f ca="1">IFERROR(__xludf.DUMMYFUNCTION("""COMPUTED_VALUE"""),"")</f>
        <v/>
      </c>
      <c r="BD232" s="105" t="str">
        <f ca="1">IFERROR(__xludf.DUMMYFUNCTION("""COMPUTED_VALUE"""),"")</f>
        <v/>
      </c>
      <c r="BE232" s="105" t="str">
        <f ca="1">IFERROR(__xludf.DUMMYFUNCTION("""COMPUTED_VALUE"""),"")</f>
        <v/>
      </c>
      <c r="BF232" s="105" t="str">
        <f ca="1">IFERROR(__xludf.DUMMYFUNCTION("""COMPUTED_VALUE"""),"")</f>
        <v/>
      </c>
      <c r="BG232" s="93"/>
      <c r="BH232" s="93"/>
      <c r="BI232" s="95" t="str">
        <f t="shared" si="143"/>
        <v/>
      </c>
      <c r="BJ232" s="95" t="str">
        <f t="shared" ref="BJ232:BR232" si="705">IF(AD232=0,"",AD232*$AS232*(AU232/10))</f>
        <v/>
      </c>
      <c r="BK232" s="95" t="str">
        <f t="shared" si="705"/>
        <v/>
      </c>
      <c r="BL232" s="95" t="str">
        <f t="shared" si="705"/>
        <v/>
      </c>
      <c r="BM232" s="95" t="str">
        <f t="shared" si="705"/>
        <v/>
      </c>
      <c r="BN232" s="95" t="str">
        <f t="shared" si="705"/>
        <v/>
      </c>
      <c r="BO232" s="95" t="str">
        <f t="shared" si="705"/>
        <v/>
      </c>
      <c r="BP232" s="95" t="str">
        <f t="shared" si="705"/>
        <v/>
      </c>
      <c r="BQ232" s="95" t="str">
        <f t="shared" si="705"/>
        <v/>
      </c>
      <c r="BR232" s="95" t="str">
        <f t="shared" si="705"/>
        <v/>
      </c>
      <c r="BS232" s="38"/>
      <c r="BT232" s="38"/>
      <c r="BU232" s="38"/>
      <c r="BV232" s="38"/>
      <c r="BW232" s="38"/>
      <c r="BX232" s="38">
        <f t="shared" si="577"/>
        <v>0</v>
      </c>
      <c r="BY232" s="106" t="str">
        <f t="shared" si="535"/>
        <v/>
      </c>
      <c r="BZ232" s="106" t="str">
        <f t="shared" si="578"/>
        <v/>
      </c>
      <c r="CA232" s="106" t="str">
        <f t="shared" ref="CA232:CH232" si="706">IF(O232="x","1","")</f>
        <v/>
      </c>
      <c r="CB232" s="106" t="str">
        <f t="shared" si="706"/>
        <v/>
      </c>
      <c r="CC232" s="106" t="str">
        <f t="shared" si="706"/>
        <v/>
      </c>
      <c r="CD232" s="106" t="str">
        <f t="shared" si="706"/>
        <v/>
      </c>
      <c r="CE232" s="106" t="str">
        <f t="shared" si="706"/>
        <v/>
      </c>
      <c r="CF232" s="106" t="str">
        <f t="shared" si="706"/>
        <v/>
      </c>
      <c r="CG232" s="106" t="str">
        <f t="shared" si="706"/>
        <v/>
      </c>
      <c r="CH232" s="106" t="str">
        <f t="shared" si="706"/>
        <v/>
      </c>
      <c r="CI232" s="40"/>
      <c r="CJ232" s="40"/>
      <c r="CK232" s="40"/>
      <c r="CL232" s="40"/>
      <c r="CM232" s="40"/>
    </row>
    <row r="233" spans="1:91" ht="17.25" customHeight="1" x14ac:dyDescent="0.2">
      <c r="A233" s="92"/>
      <c r="B233" s="93"/>
      <c r="C233" s="93"/>
      <c r="D233" s="93"/>
      <c r="E233" s="93" t="str">
        <f t="shared" si="580"/>
        <v/>
      </c>
      <c r="F233" s="93"/>
      <c r="G233" s="93"/>
      <c r="H233" s="93" t="str">
        <f t="shared" si="100"/>
        <v/>
      </c>
      <c r="I233" s="95" t="str">
        <f t="shared" si="101"/>
        <v/>
      </c>
      <c r="J233" s="93"/>
      <c r="K233" s="97" t="b">
        <v>0</v>
      </c>
      <c r="L233" s="98" t="str">
        <f t="shared" si="3"/>
        <v>PENDENTE</v>
      </c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3"/>
      <c r="X233" s="100"/>
      <c r="Y233" s="100"/>
      <c r="Z233" s="100"/>
      <c r="AA233" s="100"/>
      <c r="AB233" s="100"/>
      <c r="AC233" s="101"/>
      <c r="AD233" s="3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93"/>
      <c r="AQ233" s="93"/>
      <c r="AR233" s="93"/>
      <c r="AS233" s="102"/>
      <c r="AT233" s="104" t="str">
        <f ca="1">IFERROR(__xludf.DUMMYFUNCTION("""COMPUTED_VALUE"""),"")</f>
        <v/>
      </c>
      <c r="AU233" s="104" t="str">
        <f ca="1">IFERROR(__xludf.DUMMYFUNCTION("""COMPUTED_VALUE"""),"")</f>
        <v/>
      </c>
      <c r="AV233" s="103"/>
      <c r="AW233" s="104"/>
      <c r="AX233" s="104" t="str">
        <f ca="1">IFERROR(__xludf.DUMMYFUNCTION("""COMPUTED_VALUE"""),"")</f>
        <v/>
      </c>
      <c r="AY233" s="103"/>
      <c r="AZ233" s="104" t="str">
        <f ca="1">IFERROR(__xludf.DUMMYFUNCTION("""COMPUTED_VALUE"""),"")</f>
        <v/>
      </c>
      <c r="BA233" s="104" t="str">
        <f ca="1">IFERROR(__xludf.DUMMYFUNCTION("""COMPUTED_VALUE"""),"")</f>
        <v/>
      </c>
      <c r="BB233" s="104" t="str">
        <f ca="1">IFERROR(__xludf.DUMMYFUNCTION("""COMPUTED_VALUE"""),"")</f>
        <v/>
      </c>
      <c r="BC233" s="103" t="str">
        <f ca="1">IFERROR(__xludf.DUMMYFUNCTION("""COMPUTED_VALUE"""),"")</f>
        <v/>
      </c>
      <c r="BD233" s="105" t="str">
        <f ca="1">IFERROR(__xludf.DUMMYFUNCTION("""COMPUTED_VALUE"""),"")</f>
        <v/>
      </c>
      <c r="BE233" s="105" t="str">
        <f ca="1">IFERROR(__xludf.DUMMYFUNCTION("""COMPUTED_VALUE"""),"")</f>
        <v/>
      </c>
      <c r="BF233" s="105" t="str">
        <f ca="1">IFERROR(__xludf.DUMMYFUNCTION("""COMPUTED_VALUE"""),"")</f>
        <v/>
      </c>
      <c r="BG233" s="93"/>
      <c r="BH233" s="93"/>
      <c r="BI233" s="95" t="str">
        <f t="shared" si="143"/>
        <v/>
      </c>
      <c r="BJ233" s="95" t="str">
        <f t="shared" ref="BJ233:BR233" si="707">IF(AD233=0,"",AD233*$AS233*(AU233/10))</f>
        <v/>
      </c>
      <c r="BK233" s="95" t="str">
        <f t="shared" si="707"/>
        <v/>
      </c>
      <c r="BL233" s="95" t="str">
        <f t="shared" si="707"/>
        <v/>
      </c>
      <c r="BM233" s="95" t="str">
        <f t="shared" si="707"/>
        <v/>
      </c>
      <c r="BN233" s="95" t="str">
        <f t="shared" si="707"/>
        <v/>
      </c>
      <c r="BO233" s="95" t="str">
        <f t="shared" si="707"/>
        <v/>
      </c>
      <c r="BP233" s="95" t="str">
        <f t="shared" si="707"/>
        <v/>
      </c>
      <c r="BQ233" s="95" t="str">
        <f t="shared" si="707"/>
        <v/>
      </c>
      <c r="BR233" s="95" t="str">
        <f t="shared" si="707"/>
        <v/>
      </c>
      <c r="BS233" s="38"/>
      <c r="BT233" s="38"/>
      <c r="BU233" s="38"/>
      <c r="BV233" s="38"/>
      <c r="BW233" s="38"/>
      <c r="BX233" s="38">
        <f t="shared" si="577"/>
        <v>0</v>
      </c>
      <c r="BY233" s="106" t="str">
        <f t="shared" si="535"/>
        <v/>
      </c>
      <c r="BZ233" s="106" t="str">
        <f t="shared" si="578"/>
        <v/>
      </c>
      <c r="CA233" s="106" t="str">
        <f t="shared" ref="CA233:CH233" si="708">IF(O233="x","1","")</f>
        <v/>
      </c>
      <c r="CB233" s="106" t="str">
        <f t="shared" si="708"/>
        <v/>
      </c>
      <c r="CC233" s="106" t="str">
        <f t="shared" si="708"/>
        <v/>
      </c>
      <c r="CD233" s="106" t="str">
        <f t="shared" si="708"/>
        <v/>
      </c>
      <c r="CE233" s="106" t="str">
        <f t="shared" si="708"/>
        <v/>
      </c>
      <c r="CF233" s="106" t="str">
        <f t="shared" si="708"/>
        <v/>
      </c>
      <c r="CG233" s="106" t="str">
        <f t="shared" si="708"/>
        <v/>
      </c>
      <c r="CH233" s="106" t="str">
        <f t="shared" si="708"/>
        <v/>
      </c>
      <c r="CI233" s="40"/>
      <c r="CJ233" s="40"/>
      <c r="CK233" s="40"/>
      <c r="CL233" s="40"/>
      <c r="CM233" s="40"/>
    </row>
    <row r="234" spans="1:91" ht="17.25" customHeight="1" x14ac:dyDescent="0.2">
      <c r="A234" s="92"/>
      <c r="B234" s="93"/>
      <c r="C234" s="93"/>
      <c r="D234" s="93"/>
      <c r="E234" s="93" t="str">
        <f t="shared" si="580"/>
        <v/>
      </c>
      <c r="F234" s="93"/>
      <c r="G234" s="93"/>
      <c r="H234" s="93" t="str">
        <f t="shared" si="100"/>
        <v/>
      </c>
      <c r="I234" s="95" t="str">
        <f t="shared" si="101"/>
        <v/>
      </c>
      <c r="J234" s="93"/>
      <c r="K234" s="97" t="b">
        <v>0</v>
      </c>
      <c r="L234" s="98" t="str">
        <f t="shared" si="3"/>
        <v>PENDENTE</v>
      </c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3"/>
      <c r="X234" s="100"/>
      <c r="Y234" s="100"/>
      <c r="Z234" s="100"/>
      <c r="AA234" s="100"/>
      <c r="AB234" s="100"/>
      <c r="AC234" s="101"/>
      <c r="AD234" s="3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93"/>
      <c r="AQ234" s="93"/>
      <c r="AR234" s="93"/>
      <c r="AS234" s="102"/>
      <c r="AT234" s="104" t="str">
        <f ca="1">IFERROR(__xludf.DUMMYFUNCTION("""COMPUTED_VALUE"""),"")</f>
        <v/>
      </c>
      <c r="AU234" s="104" t="str">
        <f ca="1">IFERROR(__xludf.DUMMYFUNCTION("""COMPUTED_VALUE"""),"")</f>
        <v/>
      </c>
      <c r="AV234" s="103"/>
      <c r="AW234" s="104"/>
      <c r="AX234" s="104" t="str">
        <f ca="1">IFERROR(__xludf.DUMMYFUNCTION("""COMPUTED_VALUE"""),"")</f>
        <v/>
      </c>
      <c r="AY234" s="103"/>
      <c r="AZ234" s="104" t="str">
        <f ca="1">IFERROR(__xludf.DUMMYFUNCTION("""COMPUTED_VALUE"""),"")</f>
        <v/>
      </c>
      <c r="BA234" s="104" t="str">
        <f ca="1">IFERROR(__xludf.DUMMYFUNCTION("""COMPUTED_VALUE"""),"")</f>
        <v/>
      </c>
      <c r="BB234" s="104" t="str">
        <f ca="1">IFERROR(__xludf.DUMMYFUNCTION("""COMPUTED_VALUE"""),"")</f>
        <v/>
      </c>
      <c r="BC234" s="103" t="str">
        <f ca="1">IFERROR(__xludf.DUMMYFUNCTION("""COMPUTED_VALUE"""),"")</f>
        <v/>
      </c>
      <c r="BD234" s="105" t="str">
        <f ca="1">IFERROR(__xludf.DUMMYFUNCTION("""COMPUTED_VALUE"""),"")</f>
        <v/>
      </c>
      <c r="BE234" s="105" t="str">
        <f ca="1">IFERROR(__xludf.DUMMYFUNCTION("""COMPUTED_VALUE"""),"")</f>
        <v/>
      </c>
      <c r="BF234" s="105" t="str">
        <f ca="1">IFERROR(__xludf.DUMMYFUNCTION("""COMPUTED_VALUE"""),"")</f>
        <v/>
      </c>
      <c r="BG234" s="93"/>
      <c r="BH234" s="93"/>
      <c r="BI234" s="95" t="str">
        <f t="shared" si="143"/>
        <v/>
      </c>
      <c r="BJ234" s="95" t="str">
        <f t="shared" ref="BJ234:BR234" si="709">IF(AD234=0,"",AD234*$AS234*(AU234/10))</f>
        <v/>
      </c>
      <c r="BK234" s="95" t="str">
        <f t="shared" si="709"/>
        <v/>
      </c>
      <c r="BL234" s="95" t="str">
        <f t="shared" si="709"/>
        <v/>
      </c>
      <c r="BM234" s="95" t="str">
        <f t="shared" si="709"/>
        <v/>
      </c>
      <c r="BN234" s="95" t="str">
        <f t="shared" si="709"/>
        <v/>
      </c>
      <c r="BO234" s="95" t="str">
        <f t="shared" si="709"/>
        <v/>
      </c>
      <c r="BP234" s="95" t="str">
        <f t="shared" si="709"/>
        <v/>
      </c>
      <c r="BQ234" s="95" t="str">
        <f t="shared" si="709"/>
        <v/>
      </c>
      <c r="BR234" s="95" t="str">
        <f t="shared" si="709"/>
        <v/>
      </c>
      <c r="BS234" s="38"/>
      <c r="BT234" s="38"/>
      <c r="BU234" s="38"/>
      <c r="BV234" s="38"/>
      <c r="BW234" s="38"/>
      <c r="BX234" s="38">
        <f t="shared" si="577"/>
        <v>0</v>
      </c>
      <c r="BY234" s="106" t="str">
        <f t="shared" si="535"/>
        <v/>
      </c>
      <c r="BZ234" s="106" t="str">
        <f t="shared" si="578"/>
        <v/>
      </c>
      <c r="CA234" s="106" t="str">
        <f t="shared" ref="CA234:CH234" si="710">IF(O234="x","1","")</f>
        <v/>
      </c>
      <c r="CB234" s="106" t="str">
        <f t="shared" si="710"/>
        <v/>
      </c>
      <c r="CC234" s="106" t="str">
        <f t="shared" si="710"/>
        <v/>
      </c>
      <c r="CD234" s="106" t="str">
        <f t="shared" si="710"/>
        <v/>
      </c>
      <c r="CE234" s="106" t="str">
        <f t="shared" si="710"/>
        <v/>
      </c>
      <c r="CF234" s="106" t="str">
        <f t="shared" si="710"/>
        <v/>
      </c>
      <c r="CG234" s="106" t="str">
        <f t="shared" si="710"/>
        <v/>
      </c>
      <c r="CH234" s="106" t="str">
        <f t="shared" si="710"/>
        <v/>
      </c>
      <c r="CI234" s="40"/>
      <c r="CJ234" s="40"/>
      <c r="CK234" s="40"/>
      <c r="CL234" s="40"/>
      <c r="CM234" s="40"/>
    </row>
    <row r="235" spans="1:91" ht="17.25" customHeight="1" x14ac:dyDescent="0.2">
      <c r="A235" s="92"/>
      <c r="B235" s="93"/>
      <c r="C235" s="93"/>
      <c r="D235" s="93"/>
      <c r="E235" s="93" t="str">
        <f t="shared" si="580"/>
        <v/>
      </c>
      <c r="F235" s="93"/>
      <c r="G235" s="93"/>
      <c r="H235" s="93" t="str">
        <f t="shared" si="100"/>
        <v/>
      </c>
      <c r="I235" s="95" t="str">
        <f t="shared" si="101"/>
        <v/>
      </c>
      <c r="J235" s="93"/>
      <c r="K235" s="97" t="b">
        <v>0</v>
      </c>
      <c r="L235" s="98" t="str">
        <f t="shared" si="3"/>
        <v>PENDENTE</v>
      </c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3"/>
      <c r="X235" s="100"/>
      <c r="Y235" s="100"/>
      <c r="Z235" s="100"/>
      <c r="AA235" s="100"/>
      <c r="AB235" s="100"/>
      <c r="AC235" s="101"/>
      <c r="AD235" s="3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93"/>
      <c r="AQ235" s="93"/>
      <c r="AR235" s="93"/>
      <c r="AS235" s="102"/>
      <c r="AT235" s="104" t="str">
        <f ca="1">IFERROR(__xludf.DUMMYFUNCTION("""COMPUTED_VALUE"""),"")</f>
        <v/>
      </c>
      <c r="AU235" s="104" t="str">
        <f ca="1">IFERROR(__xludf.DUMMYFUNCTION("""COMPUTED_VALUE"""),"")</f>
        <v/>
      </c>
      <c r="AV235" s="103"/>
      <c r="AW235" s="104"/>
      <c r="AX235" s="104" t="str">
        <f ca="1">IFERROR(__xludf.DUMMYFUNCTION("""COMPUTED_VALUE"""),"")</f>
        <v/>
      </c>
      <c r="AY235" s="103"/>
      <c r="AZ235" s="104" t="str">
        <f ca="1">IFERROR(__xludf.DUMMYFUNCTION("""COMPUTED_VALUE"""),"")</f>
        <v/>
      </c>
      <c r="BA235" s="104" t="str">
        <f ca="1">IFERROR(__xludf.DUMMYFUNCTION("""COMPUTED_VALUE"""),"")</f>
        <v/>
      </c>
      <c r="BB235" s="104" t="str">
        <f ca="1">IFERROR(__xludf.DUMMYFUNCTION("""COMPUTED_VALUE"""),"")</f>
        <v/>
      </c>
      <c r="BC235" s="103" t="str">
        <f ca="1">IFERROR(__xludf.DUMMYFUNCTION("""COMPUTED_VALUE"""),"")</f>
        <v/>
      </c>
      <c r="BD235" s="105" t="str">
        <f ca="1">IFERROR(__xludf.DUMMYFUNCTION("""COMPUTED_VALUE"""),"")</f>
        <v/>
      </c>
      <c r="BE235" s="105" t="str">
        <f ca="1">IFERROR(__xludf.DUMMYFUNCTION("""COMPUTED_VALUE"""),"")</f>
        <v/>
      </c>
      <c r="BF235" s="105" t="str">
        <f ca="1">IFERROR(__xludf.DUMMYFUNCTION("""COMPUTED_VALUE"""),"")</f>
        <v/>
      </c>
      <c r="BG235" s="93"/>
      <c r="BH235" s="93"/>
      <c r="BI235" s="95" t="str">
        <f t="shared" si="143"/>
        <v/>
      </c>
      <c r="BJ235" s="95" t="str">
        <f t="shared" ref="BJ235:BR235" si="711">IF(AD235=0,"",AD235*$AS235*(AU235/10))</f>
        <v/>
      </c>
      <c r="BK235" s="95" t="str">
        <f t="shared" si="711"/>
        <v/>
      </c>
      <c r="BL235" s="95" t="str">
        <f t="shared" si="711"/>
        <v/>
      </c>
      <c r="BM235" s="95" t="str">
        <f t="shared" si="711"/>
        <v/>
      </c>
      <c r="BN235" s="95" t="str">
        <f t="shared" si="711"/>
        <v/>
      </c>
      <c r="BO235" s="95" t="str">
        <f t="shared" si="711"/>
        <v/>
      </c>
      <c r="BP235" s="95" t="str">
        <f t="shared" si="711"/>
        <v/>
      </c>
      <c r="BQ235" s="95" t="str">
        <f t="shared" si="711"/>
        <v/>
      </c>
      <c r="BR235" s="95" t="str">
        <f t="shared" si="711"/>
        <v/>
      </c>
      <c r="BS235" s="38"/>
      <c r="BT235" s="38"/>
      <c r="BU235" s="38"/>
      <c r="BV235" s="38"/>
      <c r="BW235" s="38"/>
      <c r="BX235" s="38">
        <f t="shared" si="577"/>
        <v>0</v>
      </c>
      <c r="BY235" s="106" t="str">
        <f t="shared" si="535"/>
        <v/>
      </c>
      <c r="BZ235" s="106" t="str">
        <f t="shared" si="578"/>
        <v/>
      </c>
      <c r="CA235" s="106" t="str">
        <f t="shared" ref="CA235:CH235" si="712">IF(O235="x","1","")</f>
        <v/>
      </c>
      <c r="CB235" s="106" t="str">
        <f t="shared" si="712"/>
        <v/>
      </c>
      <c r="CC235" s="106" t="str">
        <f t="shared" si="712"/>
        <v/>
      </c>
      <c r="CD235" s="106" t="str">
        <f t="shared" si="712"/>
        <v/>
      </c>
      <c r="CE235" s="106" t="str">
        <f t="shared" si="712"/>
        <v/>
      </c>
      <c r="CF235" s="106" t="str">
        <f t="shared" si="712"/>
        <v/>
      </c>
      <c r="CG235" s="106" t="str">
        <f t="shared" si="712"/>
        <v/>
      </c>
      <c r="CH235" s="106" t="str">
        <f t="shared" si="712"/>
        <v/>
      </c>
      <c r="CI235" s="40"/>
      <c r="CJ235" s="40"/>
      <c r="CK235" s="40"/>
      <c r="CL235" s="40"/>
      <c r="CM235" s="40"/>
    </row>
    <row r="236" spans="1:91" ht="17.25" customHeight="1" x14ac:dyDescent="0.2">
      <c r="A236" s="92"/>
      <c r="B236" s="93"/>
      <c r="C236" s="93"/>
      <c r="D236" s="93"/>
      <c r="E236" s="93" t="str">
        <f t="shared" si="580"/>
        <v/>
      </c>
      <c r="F236" s="93"/>
      <c r="G236" s="93"/>
      <c r="H236" s="93" t="str">
        <f t="shared" si="100"/>
        <v/>
      </c>
      <c r="I236" s="95" t="str">
        <f t="shared" si="101"/>
        <v/>
      </c>
      <c r="J236" s="93"/>
      <c r="K236" s="97" t="b">
        <v>0</v>
      </c>
      <c r="L236" s="98" t="str">
        <f t="shared" si="3"/>
        <v>PENDENTE</v>
      </c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3"/>
      <c r="X236" s="100"/>
      <c r="Y236" s="100"/>
      <c r="Z236" s="100"/>
      <c r="AA236" s="100"/>
      <c r="AB236" s="100"/>
      <c r="AC236" s="101"/>
      <c r="AD236" s="3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93"/>
      <c r="AQ236" s="93"/>
      <c r="AR236" s="93"/>
      <c r="AS236" s="102"/>
      <c r="AT236" s="104" t="str">
        <f ca="1">IFERROR(__xludf.DUMMYFUNCTION("""COMPUTED_VALUE"""),"")</f>
        <v/>
      </c>
      <c r="AU236" s="104" t="str">
        <f ca="1">IFERROR(__xludf.DUMMYFUNCTION("""COMPUTED_VALUE"""),"")</f>
        <v/>
      </c>
      <c r="AV236" s="103"/>
      <c r="AW236" s="104"/>
      <c r="AX236" s="104" t="str">
        <f ca="1">IFERROR(__xludf.DUMMYFUNCTION("""COMPUTED_VALUE"""),"")</f>
        <v/>
      </c>
      <c r="AY236" s="103"/>
      <c r="AZ236" s="104" t="str">
        <f ca="1">IFERROR(__xludf.DUMMYFUNCTION("""COMPUTED_VALUE"""),"")</f>
        <v/>
      </c>
      <c r="BA236" s="103"/>
      <c r="BB236" s="104" t="str">
        <f ca="1">IFERROR(__xludf.DUMMYFUNCTION("""COMPUTED_VALUE"""),"")</f>
        <v/>
      </c>
      <c r="BC236" s="103" t="str">
        <f ca="1">IFERROR(__xludf.DUMMYFUNCTION("""COMPUTED_VALUE"""),"")</f>
        <v/>
      </c>
      <c r="BD236" s="105" t="str">
        <f ca="1">IFERROR(__xludf.DUMMYFUNCTION("""COMPUTED_VALUE"""),"")</f>
        <v/>
      </c>
      <c r="BE236" s="105" t="str">
        <f ca="1">IFERROR(__xludf.DUMMYFUNCTION("""COMPUTED_VALUE"""),"")</f>
        <v/>
      </c>
      <c r="BF236" s="105" t="str">
        <f ca="1">IFERROR(__xludf.DUMMYFUNCTION("""COMPUTED_VALUE"""),"")</f>
        <v/>
      </c>
      <c r="BG236" s="93"/>
      <c r="BH236" s="93"/>
      <c r="BI236" s="95" t="str">
        <f t="shared" si="143"/>
        <v/>
      </c>
      <c r="BJ236" s="95" t="str">
        <f t="shared" ref="BJ236:BR236" si="713">IF(AD236=0,"",AD236*$AS236*(AU236/10))</f>
        <v/>
      </c>
      <c r="BK236" s="95" t="str">
        <f t="shared" si="713"/>
        <v/>
      </c>
      <c r="BL236" s="95" t="str">
        <f t="shared" si="713"/>
        <v/>
      </c>
      <c r="BM236" s="95" t="str">
        <f t="shared" si="713"/>
        <v/>
      </c>
      <c r="BN236" s="95" t="str">
        <f t="shared" si="713"/>
        <v/>
      </c>
      <c r="BO236" s="95" t="str">
        <f t="shared" si="713"/>
        <v/>
      </c>
      <c r="BP236" s="95" t="str">
        <f t="shared" si="713"/>
        <v/>
      </c>
      <c r="BQ236" s="95" t="str">
        <f t="shared" si="713"/>
        <v/>
      </c>
      <c r="BR236" s="95" t="str">
        <f t="shared" si="713"/>
        <v/>
      </c>
      <c r="BS236" s="38"/>
      <c r="BT236" s="38"/>
      <c r="BU236" s="38"/>
      <c r="BV236" s="38"/>
      <c r="BW236" s="38"/>
      <c r="BX236" s="38">
        <f t="shared" si="577"/>
        <v>0</v>
      </c>
      <c r="BY236" s="106" t="str">
        <f t="shared" si="535"/>
        <v/>
      </c>
      <c r="BZ236" s="106" t="str">
        <f t="shared" si="578"/>
        <v/>
      </c>
      <c r="CA236" s="106" t="str">
        <f t="shared" ref="CA236:CH236" si="714">IF(O236="x","1","")</f>
        <v/>
      </c>
      <c r="CB236" s="106" t="str">
        <f t="shared" si="714"/>
        <v/>
      </c>
      <c r="CC236" s="106" t="str">
        <f t="shared" si="714"/>
        <v/>
      </c>
      <c r="CD236" s="106" t="str">
        <f t="shared" si="714"/>
        <v/>
      </c>
      <c r="CE236" s="106" t="str">
        <f t="shared" si="714"/>
        <v/>
      </c>
      <c r="CF236" s="106" t="str">
        <f t="shared" si="714"/>
        <v/>
      </c>
      <c r="CG236" s="106" t="str">
        <f t="shared" si="714"/>
        <v/>
      </c>
      <c r="CH236" s="106" t="str">
        <f t="shared" si="714"/>
        <v/>
      </c>
      <c r="CI236" s="40"/>
      <c r="CJ236" s="40"/>
      <c r="CK236" s="40"/>
      <c r="CL236" s="40"/>
      <c r="CM236" s="40"/>
    </row>
    <row r="237" spans="1:91" ht="17.25" customHeight="1" x14ac:dyDescent="0.2">
      <c r="A237" s="92"/>
      <c r="B237" s="93"/>
      <c r="C237" s="93"/>
      <c r="D237" s="93"/>
      <c r="E237" s="93" t="str">
        <f t="shared" si="580"/>
        <v/>
      </c>
      <c r="F237" s="93"/>
      <c r="G237" s="93"/>
      <c r="H237" s="93" t="str">
        <f t="shared" si="100"/>
        <v/>
      </c>
      <c r="I237" s="95" t="str">
        <f t="shared" si="101"/>
        <v/>
      </c>
      <c r="J237" s="93"/>
      <c r="K237" s="97" t="b">
        <v>0</v>
      </c>
      <c r="L237" s="98" t="str">
        <f t="shared" si="3"/>
        <v>PENDENTE</v>
      </c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3"/>
      <c r="X237" s="100"/>
      <c r="Y237" s="100"/>
      <c r="Z237" s="100"/>
      <c r="AA237" s="100"/>
      <c r="AB237" s="100"/>
      <c r="AC237" s="101"/>
      <c r="AD237" s="3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93"/>
      <c r="AQ237" s="93"/>
      <c r="AR237" s="93"/>
      <c r="AS237" s="102"/>
      <c r="AT237" s="104" t="str">
        <f ca="1">IFERROR(__xludf.DUMMYFUNCTION("""COMPUTED_VALUE"""),"")</f>
        <v/>
      </c>
      <c r="AU237" s="104" t="str">
        <f ca="1">IFERROR(__xludf.DUMMYFUNCTION("""COMPUTED_VALUE"""),"")</f>
        <v/>
      </c>
      <c r="AV237" s="103"/>
      <c r="AW237" s="104"/>
      <c r="AX237" s="104" t="str">
        <f ca="1">IFERROR(__xludf.DUMMYFUNCTION("""COMPUTED_VALUE"""),"")</f>
        <v/>
      </c>
      <c r="AY237" s="103"/>
      <c r="AZ237" s="104" t="str">
        <f ca="1">IFERROR(__xludf.DUMMYFUNCTION("""COMPUTED_VALUE"""),"")</f>
        <v/>
      </c>
      <c r="BA237" s="103"/>
      <c r="BB237" s="104"/>
      <c r="BC237" s="103" t="str">
        <f ca="1">IFERROR(__xludf.DUMMYFUNCTION("""COMPUTED_VALUE"""),"")</f>
        <v/>
      </c>
      <c r="BD237" s="105" t="str">
        <f ca="1">IFERROR(__xludf.DUMMYFUNCTION("""COMPUTED_VALUE"""),"")</f>
        <v/>
      </c>
      <c r="BE237" s="105" t="str">
        <f ca="1">IFERROR(__xludf.DUMMYFUNCTION("""COMPUTED_VALUE"""),"")</f>
        <v/>
      </c>
      <c r="BF237" s="105" t="str">
        <f ca="1">IFERROR(__xludf.DUMMYFUNCTION("""COMPUTED_VALUE"""),"")</f>
        <v/>
      </c>
      <c r="BG237" s="93"/>
      <c r="BH237" s="93"/>
      <c r="BI237" s="95" t="str">
        <f t="shared" si="143"/>
        <v/>
      </c>
      <c r="BJ237" s="95" t="str">
        <f t="shared" ref="BJ237:BR237" si="715">IF(AD237=0,"",AD237*$AS237*(AU237/10))</f>
        <v/>
      </c>
      <c r="BK237" s="95" t="str">
        <f t="shared" si="715"/>
        <v/>
      </c>
      <c r="BL237" s="95" t="str">
        <f t="shared" si="715"/>
        <v/>
      </c>
      <c r="BM237" s="95" t="str">
        <f t="shared" si="715"/>
        <v/>
      </c>
      <c r="BN237" s="95" t="str">
        <f t="shared" si="715"/>
        <v/>
      </c>
      <c r="BO237" s="95" t="str">
        <f t="shared" si="715"/>
        <v/>
      </c>
      <c r="BP237" s="95" t="str">
        <f t="shared" si="715"/>
        <v/>
      </c>
      <c r="BQ237" s="95" t="str">
        <f t="shared" si="715"/>
        <v/>
      </c>
      <c r="BR237" s="95" t="str">
        <f t="shared" si="715"/>
        <v/>
      </c>
      <c r="BS237" s="38"/>
      <c r="BT237" s="38"/>
      <c r="BU237" s="38"/>
      <c r="BV237" s="38"/>
      <c r="BW237" s="38"/>
      <c r="BX237" s="38">
        <f t="shared" si="577"/>
        <v>0</v>
      </c>
      <c r="BY237" s="106" t="str">
        <f t="shared" si="535"/>
        <v/>
      </c>
      <c r="BZ237" s="106" t="str">
        <f t="shared" si="578"/>
        <v/>
      </c>
      <c r="CA237" s="106" t="str">
        <f t="shared" ref="CA237:CH237" si="716">IF(O237="x","1","")</f>
        <v/>
      </c>
      <c r="CB237" s="106" t="str">
        <f t="shared" si="716"/>
        <v/>
      </c>
      <c r="CC237" s="106" t="str">
        <f t="shared" si="716"/>
        <v/>
      </c>
      <c r="CD237" s="106" t="str">
        <f t="shared" si="716"/>
        <v/>
      </c>
      <c r="CE237" s="106" t="str">
        <f t="shared" si="716"/>
        <v/>
      </c>
      <c r="CF237" s="106" t="str">
        <f t="shared" si="716"/>
        <v/>
      </c>
      <c r="CG237" s="106" t="str">
        <f t="shared" si="716"/>
        <v/>
      </c>
      <c r="CH237" s="106" t="str">
        <f t="shared" si="716"/>
        <v/>
      </c>
      <c r="CI237" s="40"/>
      <c r="CJ237" s="40"/>
      <c r="CK237" s="40"/>
      <c r="CL237" s="40"/>
      <c r="CM237" s="40"/>
    </row>
    <row r="238" spans="1:91" ht="17.25" customHeight="1" x14ac:dyDescent="0.2">
      <c r="A238" s="92"/>
      <c r="B238" s="93"/>
      <c r="C238" s="93"/>
      <c r="D238" s="93"/>
      <c r="E238" s="93" t="str">
        <f t="shared" si="580"/>
        <v/>
      </c>
      <c r="F238" s="93"/>
      <c r="G238" s="93"/>
      <c r="H238" s="93" t="str">
        <f t="shared" si="100"/>
        <v/>
      </c>
      <c r="I238" s="95" t="str">
        <f t="shared" si="101"/>
        <v/>
      </c>
      <c r="J238" s="93"/>
      <c r="K238" s="97" t="b">
        <v>0</v>
      </c>
      <c r="L238" s="98" t="str">
        <f t="shared" si="3"/>
        <v>PENDENTE</v>
      </c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3"/>
      <c r="X238" s="100"/>
      <c r="Y238" s="100"/>
      <c r="Z238" s="100"/>
      <c r="AA238" s="100"/>
      <c r="AB238" s="100"/>
      <c r="AC238" s="101"/>
      <c r="AD238" s="3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93"/>
      <c r="AQ238" s="93"/>
      <c r="AR238" s="93"/>
      <c r="AS238" s="102"/>
      <c r="AT238" s="104" t="str">
        <f ca="1">IFERROR(__xludf.DUMMYFUNCTION("""COMPUTED_VALUE"""),"")</f>
        <v/>
      </c>
      <c r="AU238" s="104" t="str">
        <f ca="1">IFERROR(__xludf.DUMMYFUNCTION("""COMPUTED_VALUE"""),"")</f>
        <v/>
      </c>
      <c r="AV238" s="103"/>
      <c r="AW238" s="104"/>
      <c r="AX238" s="104" t="str">
        <f ca="1">IFERROR(__xludf.DUMMYFUNCTION("""COMPUTED_VALUE"""),"")</f>
        <v/>
      </c>
      <c r="AY238" s="103"/>
      <c r="AZ238" s="104" t="str">
        <f ca="1">IFERROR(__xludf.DUMMYFUNCTION("""COMPUTED_VALUE"""),"")</f>
        <v/>
      </c>
      <c r="BA238" s="103"/>
      <c r="BB238" s="104"/>
      <c r="BC238" s="103" t="str">
        <f ca="1">IFERROR(__xludf.DUMMYFUNCTION("""COMPUTED_VALUE"""),"")</f>
        <v/>
      </c>
      <c r="BD238" s="105" t="str">
        <f ca="1">IFERROR(__xludf.DUMMYFUNCTION("""COMPUTED_VALUE"""),"")</f>
        <v/>
      </c>
      <c r="BE238" s="105" t="str">
        <f ca="1">IFERROR(__xludf.DUMMYFUNCTION("""COMPUTED_VALUE"""),"")</f>
        <v/>
      </c>
      <c r="BF238" s="105" t="str">
        <f ca="1">IFERROR(__xludf.DUMMYFUNCTION("""COMPUTED_VALUE"""),"")</f>
        <v/>
      </c>
      <c r="BG238" s="93"/>
      <c r="BH238" s="93"/>
      <c r="BI238" s="95" t="str">
        <f t="shared" si="143"/>
        <v/>
      </c>
      <c r="BJ238" s="95" t="str">
        <f t="shared" ref="BJ238:BR238" si="717">IF(AD238=0,"",AD238*$AS238*(AU238/10))</f>
        <v/>
      </c>
      <c r="BK238" s="95" t="str">
        <f t="shared" si="717"/>
        <v/>
      </c>
      <c r="BL238" s="95" t="str">
        <f t="shared" si="717"/>
        <v/>
      </c>
      <c r="BM238" s="95" t="str">
        <f t="shared" si="717"/>
        <v/>
      </c>
      <c r="BN238" s="95" t="str">
        <f t="shared" si="717"/>
        <v/>
      </c>
      <c r="BO238" s="95" t="str">
        <f t="shared" si="717"/>
        <v/>
      </c>
      <c r="BP238" s="95" t="str">
        <f t="shared" si="717"/>
        <v/>
      </c>
      <c r="BQ238" s="95" t="str">
        <f t="shared" si="717"/>
        <v/>
      </c>
      <c r="BR238" s="95" t="str">
        <f t="shared" si="717"/>
        <v/>
      </c>
      <c r="BS238" s="38"/>
      <c r="BT238" s="38"/>
      <c r="BU238" s="38"/>
      <c r="BV238" s="38"/>
      <c r="BW238" s="38"/>
      <c r="BX238" s="38">
        <f t="shared" si="577"/>
        <v>0</v>
      </c>
      <c r="BY238" s="106" t="str">
        <f t="shared" si="535"/>
        <v/>
      </c>
      <c r="BZ238" s="106" t="str">
        <f t="shared" si="578"/>
        <v/>
      </c>
      <c r="CA238" s="106" t="str">
        <f t="shared" ref="CA238:CH238" si="718">IF(O238="x","1","")</f>
        <v/>
      </c>
      <c r="CB238" s="106" t="str">
        <f t="shared" si="718"/>
        <v/>
      </c>
      <c r="CC238" s="106" t="str">
        <f t="shared" si="718"/>
        <v/>
      </c>
      <c r="CD238" s="106" t="str">
        <f t="shared" si="718"/>
        <v/>
      </c>
      <c r="CE238" s="106" t="str">
        <f t="shared" si="718"/>
        <v/>
      </c>
      <c r="CF238" s="106" t="str">
        <f t="shared" si="718"/>
        <v/>
      </c>
      <c r="CG238" s="106" t="str">
        <f t="shared" si="718"/>
        <v/>
      </c>
      <c r="CH238" s="106" t="str">
        <f t="shared" si="718"/>
        <v/>
      </c>
      <c r="CI238" s="40"/>
      <c r="CJ238" s="40"/>
      <c r="CK238" s="40"/>
      <c r="CL238" s="40"/>
      <c r="CM238" s="40"/>
    </row>
    <row r="239" spans="1:91" ht="17.25" customHeight="1" x14ac:dyDescent="0.2">
      <c r="A239" s="92"/>
      <c r="B239" s="93"/>
      <c r="C239" s="93"/>
      <c r="D239" s="93"/>
      <c r="E239" s="93" t="str">
        <f t="shared" si="580"/>
        <v/>
      </c>
      <c r="F239" s="93"/>
      <c r="G239" s="93"/>
      <c r="H239" s="93" t="str">
        <f t="shared" si="100"/>
        <v/>
      </c>
      <c r="I239" s="95" t="str">
        <f t="shared" si="101"/>
        <v/>
      </c>
      <c r="J239" s="93"/>
      <c r="K239" s="97" t="b">
        <v>0</v>
      </c>
      <c r="L239" s="98" t="str">
        <f t="shared" si="3"/>
        <v>PENDENTE</v>
      </c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3"/>
      <c r="X239" s="100"/>
      <c r="Y239" s="100"/>
      <c r="Z239" s="100"/>
      <c r="AA239" s="100"/>
      <c r="AB239" s="100"/>
      <c r="AC239" s="101"/>
      <c r="AD239" s="3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93"/>
      <c r="AQ239" s="93"/>
      <c r="AR239" s="93"/>
      <c r="AS239" s="102"/>
      <c r="AT239" s="104" t="str">
        <f ca="1">IFERROR(__xludf.DUMMYFUNCTION("""COMPUTED_VALUE"""),"")</f>
        <v/>
      </c>
      <c r="AU239" s="104" t="str">
        <f ca="1">IFERROR(__xludf.DUMMYFUNCTION("""COMPUTED_VALUE"""),"")</f>
        <v/>
      </c>
      <c r="AV239" s="103"/>
      <c r="AW239" s="104"/>
      <c r="AX239" s="104" t="str">
        <f ca="1">IFERROR(__xludf.DUMMYFUNCTION("""COMPUTED_VALUE"""),"")</f>
        <v/>
      </c>
      <c r="AY239" s="103"/>
      <c r="AZ239" s="104" t="str">
        <f ca="1">IFERROR(__xludf.DUMMYFUNCTION("""COMPUTED_VALUE"""),"")</f>
        <v/>
      </c>
      <c r="BA239" s="103"/>
      <c r="BB239" s="104"/>
      <c r="BC239" s="103" t="str">
        <f ca="1">IFERROR(__xludf.DUMMYFUNCTION("""COMPUTED_VALUE"""),"")</f>
        <v/>
      </c>
      <c r="BD239" s="105" t="str">
        <f ca="1">IFERROR(__xludf.DUMMYFUNCTION("""COMPUTED_VALUE"""),"")</f>
        <v/>
      </c>
      <c r="BE239" s="105" t="str">
        <f ca="1">IFERROR(__xludf.DUMMYFUNCTION("""COMPUTED_VALUE"""),"")</f>
        <v/>
      </c>
      <c r="BF239" s="105" t="str">
        <f ca="1">IFERROR(__xludf.DUMMYFUNCTION("""COMPUTED_VALUE"""),"")</f>
        <v/>
      </c>
      <c r="BG239" s="93"/>
      <c r="BH239" s="93"/>
      <c r="BI239" s="95" t="str">
        <f t="shared" si="143"/>
        <v/>
      </c>
      <c r="BJ239" s="95" t="str">
        <f t="shared" ref="BJ239:BR239" si="719">IF(AD239=0,"",AD239*$AS239*(AU239/10))</f>
        <v/>
      </c>
      <c r="BK239" s="95" t="str">
        <f t="shared" si="719"/>
        <v/>
      </c>
      <c r="BL239" s="95" t="str">
        <f t="shared" si="719"/>
        <v/>
      </c>
      <c r="BM239" s="95" t="str">
        <f t="shared" si="719"/>
        <v/>
      </c>
      <c r="BN239" s="95" t="str">
        <f t="shared" si="719"/>
        <v/>
      </c>
      <c r="BO239" s="95" t="str">
        <f t="shared" si="719"/>
        <v/>
      </c>
      <c r="BP239" s="95" t="str">
        <f t="shared" si="719"/>
        <v/>
      </c>
      <c r="BQ239" s="95" t="str">
        <f t="shared" si="719"/>
        <v/>
      </c>
      <c r="BR239" s="95" t="str">
        <f t="shared" si="719"/>
        <v/>
      </c>
      <c r="BS239" s="38"/>
      <c r="BT239" s="38"/>
      <c r="BU239" s="38"/>
      <c r="BV239" s="38"/>
      <c r="BW239" s="38"/>
      <c r="BX239" s="38">
        <f t="shared" si="577"/>
        <v>0</v>
      </c>
      <c r="BY239" s="106" t="str">
        <f t="shared" si="535"/>
        <v/>
      </c>
      <c r="BZ239" s="106" t="str">
        <f t="shared" si="578"/>
        <v/>
      </c>
      <c r="CA239" s="106" t="str">
        <f t="shared" ref="CA239:CH239" si="720">IF(O239="x","1","")</f>
        <v/>
      </c>
      <c r="CB239" s="106" t="str">
        <f t="shared" si="720"/>
        <v/>
      </c>
      <c r="CC239" s="106" t="str">
        <f t="shared" si="720"/>
        <v/>
      </c>
      <c r="CD239" s="106" t="str">
        <f t="shared" si="720"/>
        <v/>
      </c>
      <c r="CE239" s="106" t="str">
        <f t="shared" si="720"/>
        <v/>
      </c>
      <c r="CF239" s="106" t="str">
        <f t="shared" si="720"/>
        <v/>
      </c>
      <c r="CG239" s="106" t="str">
        <f t="shared" si="720"/>
        <v/>
      </c>
      <c r="CH239" s="106" t="str">
        <f t="shared" si="720"/>
        <v/>
      </c>
      <c r="CI239" s="40"/>
      <c r="CJ239" s="40"/>
      <c r="CK239" s="40"/>
      <c r="CL239" s="40"/>
      <c r="CM239" s="40"/>
    </row>
    <row r="240" spans="1:91" ht="17.25" customHeight="1" x14ac:dyDescent="0.2">
      <c r="A240" s="92"/>
      <c r="B240" s="93"/>
      <c r="C240" s="93"/>
      <c r="D240" s="93"/>
      <c r="E240" s="93" t="str">
        <f t="shared" si="580"/>
        <v/>
      </c>
      <c r="F240" s="93"/>
      <c r="G240" s="93"/>
      <c r="H240" s="93" t="str">
        <f t="shared" si="100"/>
        <v/>
      </c>
      <c r="I240" s="95" t="str">
        <f t="shared" si="101"/>
        <v/>
      </c>
      <c r="J240" s="93"/>
      <c r="K240" s="97" t="b">
        <v>0</v>
      </c>
      <c r="L240" s="98" t="str">
        <f t="shared" si="3"/>
        <v>PENDENTE</v>
      </c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3"/>
      <c r="X240" s="100"/>
      <c r="Y240" s="100"/>
      <c r="Z240" s="100"/>
      <c r="AA240" s="100"/>
      <c r="AB240" s="100"/>
      <c r="AC240" s="101"/>
      <c r="AD240" s="3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93"/>
      <c r="AQ240" s="93"/>
      <c r="AR240" s="93"/>
      <c r="AS240" s="102"/>
      <c r="AT240" s="104" t="str">
        <f ca="1">IFERROR(__xludf.DUMMYFUNCTION("""COMPUTED_VALUE"""),"")</f>
        <v/>
      </c>
      <c r="AU240" s="104" t="str">
        <f ca="1">IFERROR(__xludf.DUMMYFUNCTION("""COMPUTED_VALUE"""),"")</f>
        <v/>
      </c>
      <c r="AV240" s="103"/>
      <c r="AW240" s="104"/>
      <c r="AX240" s="104" t="str">
        <f ca="1">IFERROR(__xludf.DUMMYFUNCTION("""COMPUTED_VALUE"""),"")</f>
        <v/>
      </c>
      <c r="AY240" s="103"/>
      <c r="AZ240" s="104" t="str">
        <f ca="1">IFERROR(__xludf.DUMMYFUNCTION("""COMPUTED_VALUE"""),"")</f>
        <v/>
      </c>
      <c r="BA240" s="103"/>
      <c r="BB240" s="104"/>
      <c r="BC240" s="103" t="str">
        <f ca="1">IFERROR(__xludf.DUMMYFUNCTION("""COMPUTED_VALUE"""),"")</f>
        <v/>
      </c>
      <c r="BD240" s="105" t="str">
        <f ca="1">IFERROR(__xludf.DUMMYFUNCTION("""COMPUTED_VALUE"""),"")</f>
        <v/>
      </c>
      <c r="BE240" s="105" t="str">
        <f ca="1">IFERROR(__xludf.DUMMYFUNCTION("""COMPUTED_VALUE"""),"")</f>
        <v/>
      </c>
      <c r="BF240" s="105" t="str">
        <f ca="1">IFERROR(__xludf.DUMMYFUNCTION("""COMPUTED_VALUE"""),"")</f>
        <v/>
      </c>
      <c r="BG240" s="93"/>
      <c r="BH240" s="93"/>
      <c r="BI240" s="95" t="str">
        <f t="shared" si="143"/>
        <v/>
      </c>
      <c r="BJ240" s="95" t="str">
        <f t="shared" ref="BJ240:BR240" si="721">IF(AD240=0,"",AD240*$AS240*(AU240/10))</f>
        <v/>
      </c>
      <c r="BK240" s="95" t="str">
        <f t="shared" si="721"/>
        <v/>
      </c>
      <c r="BL240" s="95" t="str">
        <f t="shared" si="721"/>
        <v/>
      </c>
      <c r="BM240" s="95" t="str">
        <f t="shared" si="721"/>
        <v/>
      </c>
      <c r="BN240" s="95" t="str">
        <f t="shared" si="721"/>
        <v/>
      </c>
      <c r="BO240" s="95" t="str">
        <f t="shared" si="721"/>
        <v/>
      </c>
      <c r="BP240" s="95" t="str">
        <f t="shared" si="721"/>
        <v/>
      </c>
      <c r="BQ240" s="95" t="str">
        <f t="shared" si="721"/>
        <v/>
      </c>
      <c r="BR240" s="95" t="str">
        <f t="shared" si="721"/>
        <v/>
      </c>
      <c r="BS240" s="38"/>
      <c r="BT240" s="38"/>
      <c r="BU240" s="38"/>
      <c r="BV240" s="38"/>
      <c r="BW240" s="38"/>
      <c r="BX240" s="38">
        <f t="shared" si="577"/>
        <v>0</v>
      </c>
      <c r="BY240" s="106" t="str">
        <f t="shared" si="535"/>
        <v/>
      </c>
      <c r="BZ240" s="106" t="str">
        <f t="shared" si="578"/>
        <v/>
      </c>
      <c r="CA240" s="106" t="str">
        <f t="shared" ref="CA240:CH240" si="722">IF(O240="x","1","")</f>
        <v/>
      </c>
      <c r="CB240" s="106" t="str">
        <f t="shared" si="722"/>
        <v/>
      </c>
      <c r="CC240" s="106" t="str">
        <f t="shared" si="722"/>
        <v/>
      </c>
      <c r="CD240" s="106" t="str">
        <f t="shared" si="722"/>
        <v/>
      </c>
      <c r="CE240" s="106" t="str">
        <f t="shared" si="722"/>
        <v/>
      </c>
      <c r="CF240" s="106" t="str">
        <f t="shared" si="722"/>
        <v/>
      </c>
      <c r="CG240" s="106" t="str">
        <f t="shared" si="722"/>
        <v/>
      </c>
      <c r="CH240" s="106" t="str">
        <f t="shared" si="722"/>
        <v/>
      </c>
      <c r="CI240" s="40"/>
      <c r="CJ240" s="40"/>
      <c r="CK240" s="40"/>
      <c r="CL240" s="40"/>
      <c r="CM240" s="40"/>
    </row>
    <row r="241" spans="1:91" ht="17.25" customHeight="1" x14ac:dyDescent="0.2">
      <c r="A241" s="92"/>
      <c r="B241" s="93"/>
      <c r="C241" s="93"/>
      <c r="D241" s="93"/>
      <c r="E241" s="93" t="str">
        <f t="shared" si="580"/>
        <v/>
      </c>
      <c r="F241" s="93"/>
      <c r="G241" s="93"/>
      <c r="H241" s="93" t="str">
        <f t="shared" si="100"/>
        <v/>
      </c>
      <c r="I241" s="95" t="str">
        <f t="shared" si="101"/>
        <v/>
      </c>
      <c r="J241" s="93"/>
      <c r="K241" s="97" t="b">
        <v>0</v>
      </c>
      <c r="L241" s="98" t="str">
        <f t="shared" si="3"/>
        <v>PENDENTE</v>
      </c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3"/>
      <c r="X241" s="100"/>
      <c r="Y241" s="100"/>
      <c r="Z241" s="100"/>
      <c r="AA241" s="100"/>
      <c r="AB241" s="100"/>
      <c r="AC241" s="101"/>
      <c r="AD241" s="3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93"/>
      <c r="AQ241" s="93"/>
      <c r="AR241" s="93"/>
      <c r="AS241" s="102"/>
      <c r="AT241" s="104" t="str">
        <f ca="1">IFERROR(__xludf.DUMMYFUNCTION("""COMPUTED_VALUE"""),"")</f>
        <v/>
      </c>
      <c r="AU241" s="104" t="str">
        <f ca="1">IFERROR(__xludf.DUMMYFUNCTION("""COMPUTED_VALUE"""),"")</f>
        <v/>
      </c>
      <c r="AV241" s="103"/>
      <c r="AW241" s="104"/>
      <c r="AX241" s="104" t="str">
        <f ca="1">IFERROR(__xludf.DUMMYFUNCTION("""COMPUTED_VALUE"""),"")</f>
        <v/>
      </c>
      <c r="AY241" s="103"/>
      <c r="AZ241" s="104" t="str">
        <f ca="1">IFERROR(__xludf.DUMMYFUNCTION("""COMPUTED_VALUE"""),"")</f>
        <v/>
      </c>
      <c r="BA241" s="103"/>
      <c r="BB241" s="104"/>
      <c r="BC241" s="103" t="str">
        <f ca="1">IFERROR(__xludf.DUMMYFUNCTION("""COMPUTED_VALUE"""),"")</f>
        <v/>
      </c>
      <c r="BD241" s="105" t="str">
        <f ca="1">IFERROR(__xludf.DUMMYFUNCTION("""COMPUTED_VALUE"""),"")</f>
        <v/>
      </c>
      <c r="BE241" s="105" t="str">
        <f ca="1">IFERROR(__xludf.DUMMYFUNCTION("""COMPUTED_VALUE"""),"")</f>
        <v/>
      </c>
      <c r="BF241" s="105" t="str">
        <f ca="1">IFERROR(__xludf.DUMMYFUNCTION("""COMPUTED_VALUE"""),"")</f>
        <v/>
      </c>
      <c r="BG241" s="93"/>
      <c r="BH241" s="93"/>
      <c r="BI241" s="95" t="str">
        <f t="shared" si="143"/>
        <v/>
      </c>
      <c r="BJ241" s="95" t="str">
        <f t="shared" ref="BJ241:BR241" si="723">IF(AD241=0,"",AD241*$AS241*(AU241/10))</f>
        <v/>
      </c>
      <c r="BK241" s="95" t="str">
        <f t="shared" si="723"/>
        <v/>
      </c>
      <c r="BL241" s="95" t="str">
        <f t="shared" si="723"/>
        <v/>
      </c>
      <c r="BM241" s="95" t="str">
        <f t="shared" si="723"/>
        <v/>
      </c>
      <c r="BN241" s="95" t="str">
        <f t="shared" si="723"/>
        <v/>
      </c>
      <c r="BO241" s="95" t="str">
        <f t="shared" si="723"/>
        <v/>
      </c>
      <c r="BP241" s="95" t="str">
        <f t="shared" si="723"/>
        <v/>
      </c>
      <c r="BQ241" s="95" t="str">
        <f t="shared" si="723"/>
        <v/>
      </c>
      <c r="BR241" s="95" t="str">
        <f t="shared" si="723"/>
        <v/>
      </c>
      <c r="BS241" s="38"/>
      <c r="BT241" s="38"/>
      <c r="BU241" s="38"/>
      <c r="BV241" s="38"/>
      <c r="BW241" s="38"/>
      <c r="BX241" s="38">
        <f t="shared" si="577"/>
        <v>0</v>
      </c>
      <c r="BY241" s="106" t="str">
        <f t="shared" si="535"/>
        <v/>
      </c>
      <c r="BZ241" s="106" t="str">
        <f t="shared" si="578"/>
        <v/>
      </c>
      <c r="CA241" s="106" t="str">
        <f t="shared" ref="CA241:CH241" si="724">IF(O241="x","1","")</f>
        <v/>
      </c>
      <c r="CB241" s="106" t="str">
        <f t="shared" si="724"/>
        <v/>
      </c>
      <c r="CC241" s="106" t="str">
        <f t="shared" si="724"/>
        <v/>
      </c>
      <c r="CD241" s="106" t="str">
        <f t="shared" si="724"/>
        <v/>
      </c>
      <c r="CE241" s="106" t="str">
        <f t="shared" si="724"/>
        <v/>
      </c>
      <c r="CF241" s="106" t="str">
        <f t="shared" si="724"/>
        <v/>
      </c>
      <c r="CG241" s="106" t="str">
        <f t="shared" si="724"/>
        <v/>
      </c>
      <c r="CH241" s="106" t="str">
        <f t="shared" si="724"/>
        <v/>
      </c>
      <c r="CI241" s="40"/>
      <c r="CJ241" s="40"/>
      <c r="CK241" s="40"/>
      <c r="CL241" s="40"/>
      <c r="CM241" s="40"/>
    </row>
    <row r="242" spans="1:91" ht="17.25" customHeight="1" x14ac:dyDescent="0.2">
      <c r="A242" s="92"/>
      <c r="B242" s="93"/>
      <c r="C242" s="93"/>
      <c r="D242" s="93"/>
      <c r="E242" s="93" t="str">
        <f t="shared" si="580"/>
        <v/>
      </c>
      <c r="F242" s="93"/>
      <c r="G242" s="93"/>
      <c r="H242" s="93" t="str">
        <f t="shared" si="100"/>
        <v/>
      </c>
      <c r="I242" s="95" t="str">
        <f t="shared" si="101"/>
        <v/>
      </c>
      <c r="J242" s="93"/>
      <c r="K242" s="97" t="b">
        <v>0</v>
      </c>
      <c r="L242" s="98" t="str">
        <f t="shared" si="3"/>
        <v>PENDENTE</v>
      </c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3"/>
      <c r="X242" s="100"/>
      <c r="Y242" s="100"/>
      <c r="Z242" s="100"/>
      <c r="AA242" s="100"/>
      <c r="AB242" s="100"/>
      <c r="AC242" s="101"/>
      <c r="AD242" s="3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93"/>
      <c r="AQ242" s="93"/>
      <c r="AR242" s="93"/>
      <c r="AS242" s="102"/>
      <c r="AT242" s="104" t="str">
        <f ca="1">IFERROR(__xludf.DUMMYFUNCTION("""COMPUTED_VALUE"""),"")</f>
        <v/>
      </c>
      <c r="AU242" s="103"/>
      <c r="AV242" s="103"/>
      <c r="AW242" s="104"/>
      <c r="AX242" s="104" t="str">
        <f ca="1">IFERROR(__xludf.DUMMYFUNCTION("""COMPUTED_VALUE"""),"")</f>
        <v/>
      </c>
      <c r="AY242" s="103"/>
      <c r="AZ242" s="104" t="str">
        <f ca="1">IFERROR(__xludf.DUMMYFUNCTION("""COMPUTED_VALUE"""),"")</f>
        <v/>
      </c>
      <c r="BA242" s="103"/>
      <c r="BB242" s="104"/>
      <c r="BC242" s="103" t="str">
        <f ca="1">IFERROR(__xludf.DUMMYFUNCTION("""COMPUTED_VALUE"""),"")</f>
        <v/>
      </c>
      <c r="BD242" s="105" t="str">
        <f ca="1">IFERROR(__xludf.DUMMYFUNCTION("""COMPUTED_VALUE"""),"")</f>
        <v/>
      </c>
      <c r="BE242" s="105" t="str">
        <f ca="1">IFERROR(__xludf.DUMMYFUNCTION("""COMPUTED_VALUE"""),"")</f>
        <v/>
      </c>
      <c r="BF242" s="105" t="str">
        <f ca="1">IFERROR(__xludf.DUMMYFUNCTION("""COMPUTED_VALUE"""),"")</f>
        <v/>
      </c>
      <c r="BG242" s="93"/>
      <c r="BH242" s="93"/>
      <c r="BI242" s="95" t="str">
        <f t="shared" si="143"/>
        <v/>
      </c>
      <c r="BJ242" s="95" t="str">
        <f t="shared" ref="BJ242:BR242" si="725">IF(AD242=0,"",AD242*$AS242*(AU242/10))</f>
        <v/>
      </c>
      <c r="BK242" s="95" t="str">
        <f t="shared" si="725"/>
        <v/>
      </c>
      <c r="BL242" s="95" t="str">
        <f t="shared" si="725"/>
        <v/>
      </c>
      <c r="BM242" s="95" t="str">
        <f t="shared" si="725"/>
        <v/>
      </c>
      <c r="BN242" s="95" t="str">
        <f t="shared" si="725"/>
        <v/>
      </c>
      <c r="BO242" s="95" t="str">
        <f t="shared" si="725"/>
        <v/>
      </c>
      <c r="BP242" s="95" t="str">
        <f t="shared" si="725"/>
        <v/>
      </c>
      <c r="BQ242" s="95" t="str">
        <f t="shared" si="725"/>
        <v/>
      </c>
      <c r="BR242" s="95" t="str">
        <f t="shared" si="725"/>
        <v/>
      </c>
      <c r="BS242" s="38"/>
      <c r="BT242" s="38"/>
      <c r="BU242" s="38"/>
      <c r="BV242" s="38"/>
      <c r="BW242" s="38"/>
      <c r="BX242" s="38">
        <f t="shared" si="577"/>
        <v>0</v>
      </c>
      <c r="BY242" s="106" t="str">
        <f t="shared" si="535"/>
        <v/>
      </c>
      <c r="BZ242" s="106" t="str">
        <f t="shared" si="578"/>
        <v/>
      </c>
      <c r="CA242" s="106" t="str">
        <f t="shared" ref="CA242:CH242" si="726">IF(O242="x","1","")</f>
        <v/>
      </c>
      <c r="CB242" s="106" t="str">
        <f t="shared" si="726"/>
        <v/>
      </c>
      <c r="CC242" s="106" t="str">
        <f t="shared" si="726"/>
        <v/>
      </c>
      <c r="CD242" s="106" t="str">
        <f t="shared" si="726"/>
        <v/>
      </c>
      <c r="CE242" s="106" t="str">
        <f t="shared" si="726"/>
        <v/>
      </c>
      <c r="CF242" s="106" t="str">
        <f t="shared" si="726"/>
        <v/>
      </c>
      <c r="CG242" s="106" t="str">
        <f t="shared" si="726"/>
        <v/>
      </c>
      <c r="CH242" s="106" t="str">
        <f t="shared" si="726"/>
        <v/>
      </c>
      <c r="CI242" s="40"/>
      <c r="CJ242" s="40"/>
      <c r="CK242" s="40"/>
      <c r="CL242" s="40"/>
      <c r="CM242" s="40"/>
    </row>
    <row r="243" spans="1:91" ht="17.25" customHeight="1" x14ac:dyDescent="0.2">
      <c r="A243" s="92"/>
      <c r="B243" s="93"/>
      <c r="C243" s="93"/>
      <c r="D243" s="93"/>
      <c r="E243" s="93" t="str">
        <f t="shared" si="580"/>
        <v/>
      </c>
      <c r="F243" s="93"/>
      <c r="G243" s="93"/>
      <c r="H243" s="93" t="str">
        <f t="shared" si="100"/>
        <v/>
      </c>
      <c r="I243" s="95" t="str">
        <f t="shared" si="101"/>
        <v/>
      </c>
      <c r="J243" s="93"/>
      <c r="K243" s="97" t="b">
        <v>0</v>
      </c>
      <c r="L243" s="98" t="str">
        <f t="shared" si="3"/>
        <v>PENDENTE</v>
      </c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3"/>
      <c r="X243" s="100"/>
      <c r="Y243" s="100"/>
      <c r="Z243" s="100"/>
      <c r="AA243" s="100"/>
      <c r="AB243" s="100"/>
      <c r="AC243" s="101"/>
      <c r="AD243" s="3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93"/>
      <c r="AQ243" s="93"/>
      <c r="AR243" s="93"/>
      <c r="AS243" s="102"/>
      <c r="AT243" s="104" t="str">
        <f ca="1">IFERROR(__xludf.DUMMYFUNCTION("""COMPUTED_VALUE"""),"")</f>
        <v/>
      </c>
      <c r="AU243" s="103"/>
      <c r="AV243" s="103"/>
      <c r="AW243" s="104"/>
      <c r="AX243" s="104" t="str">
        <f ca="1">IFERROR(__xludf.DUMMYFUNCTION("""COMPUTED_VALUE"""),"")</f>
        <v/>
      </c>
      <c r="AY243" s="103"/>
      <c r="AZ243" s="104" t="str">
        <f ca="1">IFERROR(__xludf.DUMMYFUNCTION("""COMPUTED_VALUE"""),"")</f>
        <v/>
      </c>
      <c r="BA243" s="103"/>
      <c r="BB243" s="104"/>
      <c r="BC243" s="103" t="str">
        <f ca="1">IFERROR(__xludf.DUMMYFUNCTION("""COMPUTED_VALUE"""),"")</f>
        <v/>
      </c>
      <c r="BD243" s="105" t="str">
        <f ca="1">IFERROR(__xludf.DUMMYFUNCTION("""COMPUTED_VALUE"""),"")</f>
        <v/>
      </c>
      <c r="BE243" s="105" t="str">
        <f ca="1">IFERROR(__xludf.DUMMYFUNCTION("""COMPUTED_VALUE"""),"")</f>
        <v/>
      </c>
      <c r="BF243" s="105" t="str">
        <f ca="1">IFERROR(__xludf.DUMMYFUNCTION("""COMPUTED_VALUE"""),"")</f>
        <v/>
      </c>
      <c r="BG243" s="93"/>
      <c r="BH243" s="93"/>
      <c r="BI243" s="95" t="str">
        <f t="shared" si="143"/>
        <v/>
      </c>
      <c r="BJ243" s="95" t="str">
        <f t="shared" ref="BJ243:BR243" si="727">IF(AD243=0,"",AD243*$AS243*(AU243/10))</f>
        <v/>
      </c>
      <c r="BK243" s="95" t="str">
        <f t="shared" si="727"/>
        <v/>
      </c>
      <c r="BL243" s="95" t="str">
        <f t="shared" si="727"/>
        <v/>
      </c>
      <c r="BM243" s="95" t="str">
        <f t="shared" si="727"/>
        <v/>
      </c>
      <c r="BN243" s="95" t="str">
        <f t="shared" si="727"/>
        <v/>
      </c>
      <c r="BO243" s="95" t="str">
        <f t="shared" si="727"/>
        <v/>
      </c>
      <c r="BP243" s="95" t="str">
        <f t="shared" si="727"/>
        <v/>
      </c>
      <c r="BQ243" s="95" t="str">
        <f t="shared" si="727"/>
        <v/>
      </c>
      <c r="BR243" s="95" t="str">
        <f t="shared" si="727"/>
        <v/>
      </c>
      <c r="BS243" s="38"/>
      <c r="BT243" s="38"/>
      <c r="BU243" s="38"/>
      <c r="BV243" s="38"/>
      <c r="BW243" s="38"/>
      <c r="BX243" s="38">
        <f t="shared" si="577"/>
        <v>0</v>
      </c>
      <c r="BY243" s="106" t="str">
        <f t="shared" si="535"/>
        <v/>
      </c>
      <c r="BZ243" s="106" t="str">
        <f t="shared" si="578"/>
        <v/>
      </c>
      <c r="CA243" s="106" t="str">
        <f t="shared" ref="CA243:CH243" si="728">IF(O243="x","1","")</f>
        <v/>
      </c>
      <c r="CB243" s="106" t="str">
        <f t="shared" si="728"/>
        <v/>
      </c>
      <c r="CC243" s="106" t="str">
        <f t="shared" si="728"/>
        <v/>
      </c>
      <c r="CD243" s="106" t="str">
        <f t="shared" si="728"/>
        <v/>
      </c>
      <c r="CE243" s="106" t="str">
        <f t="shared" si="728"/>
        <v/>
      </c>
      <c r="CF243" s="106" t="str">
        <f t="shared" si="728"/>
        <v/>
      </c>
      <c r="CG243" s="106" t="str">
        <f t="shared" si="728"/>
        <v/>
      </c>
      <c r="CH243" s="106" t="str">
        <f t="shared" si="728"/>
        <v/>
      </c>
      <c r="CI243" s="40"/>
      <c r="CJ243" s="40"/>
      <c r="CK243" s="40"/>
      <c r="CL243" s="40"/>
      <c r="CM243" s="40"/>
    </row>
    <row r="244" spans="1:91" ht="17.25" customHeight="1" x14ac:dyDescent="0.2">
      <c r="A244" s="92"/>
      <c r="B244" s="93"/>
      <c r="C244" s="93"/>
      <c r="D244" s="93"/>
      <c r="E244" s="93" t="str">
        <f t="shared" si="580"/>
        <v/>
      </c>
      <c r="F244" s="93"/>
      <c r="G244" s="93"/>
      <c r="H244" s="93" t="str">
        <f t="shared" si="100"/>
        <v/>
      </c>
      <c r="I244" s="95" t="str">
        <f t="shared" si="101"/>
        <v/>
      </c>
      <c r="J244" s="93"/>
      <c r="K244" s="97" t="b">
        <v>0</v>
      </c>
      <c r="L244" s="98" t="str">
        <f t="shared" si="3"/>
        <v>PENDENTE</v>
      </c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3"/>
      <c r="X244" s="100"/>
      <c r="Y244" s="100"/>
      <c r="Z244" s="100"/>
      <c r="AA244" s="100"/>
      <c r="AB244" s="100"/>
      <c r="AC244" s="101"/>
      <c r="AD244" s="3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93"/>
      <c r="AQ244" s="93"/>
      <c r="AR244" s="93"/>
      <c r="AS244" s="102"/>
      <c r="AT244" s="104" t="str">
        <f ca="1">IFERROR(__xludf.DUMMYFUNCTION("""COMPUTED_VALUE"""),"")</f>
        <v/>
      </c>
      <c r="AU244" s="103"/>
      <c r="AV244" s="103"/>
      <c r="AW244" s="104"/>
      <c r="AX244" s="104" t="str">
        <f ca="1">IFERROR(__xludf.DUMMYFUNCTION("""COMPUTED_VALUE"""),"")</f>
        <v/>
      </c>
      <c r="AY244" s="103"/>
      <c r="AZ244" s="104" t="str">
        <f ca="1">IFERROR(__xludf.DUMMYFUNCTION("""COMPUTED_VALUE"""),"")</f>
        <v/>
      </c>
      <c r="BA244" s="103"/>
      <c r="BB244" s="104"/>
      <c r="BC244" s="103" t="str">
        <f ca="1">IFERROR(__xludf.DUMMYFUNCTION("""COMPUTED_VALUE"""),"")</f>
        <v/>
      </c>
      <c r="BD244" s="105" t="str">
        <f ca="1">IFERROR(__xludf.DUMMYFUNCTION("""COMPUTED_VALUE"""),"")</f>
        <v/>
      </c>
      <c r="BE244" s="105" t="str">
        <f ca="1">IFERROR(__xludf.DUMMYFUNCTION("""COMPUTED_VALUE"""),"")</f>
        <v/>
      </c>
      <c r="BF244" s="105" t="str">
        <f ca="1">IFERROR(__xludf.DUMMYFUNCTION("""COMPUTED_VALUE"""),"")</f>
        <v/>
      </c>
      <c r="BG244" s="93"/>
      <c r="BH244" s="93"/>
      <c r="BI244" s="95" t="str">
        <f t="shared" si="143"/>
        <v/>
      </c>
      <c r="BJ244" s="95" t="str">
        <f t="shared" ref="BJ244:BR244" si="729">IF(AD244=0,"",AD244*$AS244*(AU244/10))</f>
        <v/>
      </c>
      <c r="BK244" s="95" t="str">
        <f t="shared" si="729"/>
        <v/>
      </c>
      <c r="BL244" s="95" t="str">
        <f t="shared" si="729"/>
        <v/>
      </c>
      <c r="BM244" s="95" t="str">
        <f t="shared" si="729"/>
        <v/>
      </c>
      <c r="BN244" s="95" t="str">
        <f t="shared" si="729"/>
        <v/>
      </c>
      <c r="BO244" s="95" t="str">
        <f t="shared" si="729"/>
        <v/>
      </c>
      <c r="BP244" s="95" t="str">
        <f t="shared" si="729"/>
        <v/>
      </c>
      <c r="BQ244" s="95" t="str">
        <f t="shared" si="729"/>
        <v/>
      </c>
      <c r="BR244" s="95" t="str">
        <f t="shared" si="729"/>
        <v/>
      </c>
      <c r="BS244" s="38"/>
      <c r="BT244" s="38"/>
      <c r="BU244" s="38"/>
      <c r="BV244" s="38"/>
      <c r="BW244" s="38"/>
      <c r="BX244" s="38">
        <f t="shared" si="577"/>
        <v>0</v>
      </c>
      <c r="BY244" s="106" t="str">
        <f t="shared" si="535"/>
        <v/>
      </c>
      <c r="BZ244" s="106" t="str">
        <f t="shared" si="578"/>
        <v/>
      </c>
      <c r="CA244" s="106" t="str">
        <f t="shared" ref="CA244:CH244" si="730">IF(O244="x","1","")</f>
        <v/>
      </c>
      <c r="CB244" s="106" t="str">
        <f t="shared" si="730"/>
        <v/>
      </c>
      <c r="CC244" s="106" t="str">
        <f t="shared" si="730"/>
        <v/>
      </c>
      <c r="CD244" s="106" t="str">
        <f t="shared" si="730"/>
        <v/>
      </c>
      <c r="CE244" s="106" t="str">
        <f t="shared" si="730"/>
        <v/>
      </c>
      <c r="CF244" s="106" t="str">
        <f t="shared" si="730"/>
        <v/>
      </c>
      <c r="CG244" s="106" t="str">
        <f t="shared" si="730"/>
        <v/>
      </c>
      <c r="CH244" s="106" t="str">
        <f t="shared" si="730"/>
        <v/>
      </c>
      <c r="CI244" s="40"/>
      <c r="CJ244" s="40"/>
      <c r="CK244" s="40"/>
      <c r="CL244" s="40"/>
      <c r="CM244" s="40"/>
    </row>
    <row r="245" spans="1:91" ht="17.25" customHeight="1" x14ac:dyDescent="0.2">
      <c r="A245" s="92"/>
      <c r="B245" s="93"/>
      <c r="C245" s="93"/>
      <c r="D245" s="93"/>
      <c r="E245" s="93" t="str">
        <f t="shared" si="580"/>
        <v/>
      </c>
      <c r="F245" s="93"/>
      <c r="G245" s="93"/>
      <c r="H245" s="93" t="str">
        <f t="shared" si="100"/>
        <v/>
      </c>
      <c r="I245" s="95" t="str">
        <f t="shared" si="101"/>
        <v/>
      </c>
      <c r="J245" s="93"/>
      <c r="K245" s="97" t="b">
        <v>0</v>
      </c>
      <c r="L245" s="98" t="str">
        <f t="shared" si="3"/>
        <v>PENDENTE</v>
      </c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3"/>
      <c r="X245" s="100"/>
      <c r="Y245" s="100"/>
      <c r="Z245" s="100"/>
      <c r="AA245" s="100"/>
      <c r="AB245" s="100"/>
      <c r="AC245" s="101"/>
      <c r="AD245" s="3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93"/>
      <c r="AQ245" s="93"/>
      <c r="AR245" s="93"/>
      <c r="AS245" s="102"/>
      <c r="AT245" s="104" t="str">
        <f ca="1">IFERROR(__xludf.DUMMYFUNCTION("""COMPUTED_VALUE"""),"")</f>
        <v/>
      </c>
      <c r="AU245" s="103"/>
      <c r="AV245" s="103"/>
      <c r="AW245" s="104"/>
      <c r="AX245" s="104" t="str">
        <f ca="1">IFERROR(__xludf.DUMMYFUNCTION("""COMPUTED_VALUE"""),"")</f>
        <v/>
      </c>
      <c r="AY245" s="103"/>
      <c r="AZ245" s="104" t="str">
        <f ca="1">IFERROR(__xludf.DUMMYFUNCTION("""COMPUTED_VALUE"""),"")</f>
        <v/>
      </c>
      <c r="BA245" s="103"/>
      <c r="BB245" s="104"/>
      <c r="BC245" s="103" t="str">
        <f ca="1">IFERROR(__xludf.DUMMYFUNCTION("""COMPUTED_VALUE"""),"")</f>
        <v/>
      </c>
      <c r="BD245" s="105" t="str">
        <f ca="1">IFERROR(__xludf.DUMMYFUNCTION("""COMPUTED_VALUE"""),"")</f>
        <v/>
      </c>
      <c r="BE245" s="105" t="str">
        <f ca="1">IFERROR(__xludf.DUMMYFUNCTION("""COMPUTED_VALUE"""),"")</f>
        <v/>
      </c>
      <c r="BF245" s="105" t="str">
        <f ca="1">IFERROR(__xludf.DUMMYFUNCTION("""COMPUTED_VALUE"""),"")</f>
        <v/>
      </c>
      <c r="BG245" s="93"/>
      <c r="BH245" s="93"/>
      <c r="BI245" s="95" t="str">
        <f t="shared" si="143"/>
        <v/>
      </c>
      <c r="BJ245" s="95" t="str">
        <f t="shared" ref="BJ245:BR245" si="731">IF(AD245=0,"",AD245*$AS245*(AU245/10))</f>
        <v/>
      </c>
      <c r="BK245" s="95" t="str">
        <f t="shared" si="731"/>
        <v/>
      </c>
      <c r="BL245" s="95" t="str">
        <f t="shared" si="731"/>
        <v/>
      </c>
      <c r="BM245" s="95" t="str">
        <f t="shared" si="731"/>
        <v/>
      </c>
      <c r="BN245" s="95" t="str">
        <f t="shared" si="731"/>
        <v/>
      </c>
      <c r="BO245" s="95" t="str">
        <f t="shared" si="731"/>
        <v/>
      </c>
      <c r="BP245" s="95" t="str">
        <f t="shared" si="731"/>
        <v/>
      </c>
      <c r="BQ245" s="95" t="str">
        <f t="shared" si="731"/>
        <v/>
      </c>
      <c r="BR245" s="95" t="str">
        <f t="shared" si="731"/>
        <v/>
      </c>
      <c r="BS245" s="38"/>
      <c r="BT245" s="38"/>
      <c r="BU245" s="38"/>
      <c r="BV245" s="38"/>
      <c r="BW245" s="38"/>
      <c r="BX245" s="38">
        <f t="shared" si="577"/>
        <v>0</v>
      </c>
      <c r="BY245" s="106" t="str">
        <f t="shared" si="535"/>
        <v/>
      </c>
      <c r="BZ245" s="106" t="str">
        <f t="shared" si="578"/>
        <v/>
      </c>
      <c r="CA245" s="106" t="str">
        <f t="shared" ref="CA245:CH245" si="732">IF(O245="x","1","")</f>
        <v/>
      </c>
      <c r="CB245" s="106" t="str">
        <f t="shared" si="732"/>
        <v/>
      </c>
      <c r="CC245" s="106" t="str">
        <f t="shared" si="732"/>
        <v/>
      </c>
      <c r="CD245" s="106" t="str">
        <f t="shared" si="732"/>
        <v/>
      </c>
      <c r="CE245" s="106" t="str">
        <f t="shared" si="732"/>
        <v/>
      </c>
      <c r="CF245" s="106" t="str">
        <f t="shared" si="732"/>
        <v/>
      </c>
      <c r="CG245" s="106" t="str">
        <f t="shared" si="732"/>
        <v/>
      </c>
      <c r="CH245" s="106" t="str">
        <f t="shared" si="732"/>
        <v/>
      </c>
      <c r="CI245" s="40"/>
      <c r="CJ245" s="40"/>
      <c r="CK245" s="40"/>
      <c r="CL245" s="40"/>
      <c r="CM245" s="40"/>
    </row>
    <row r="246" spans="1:91" ht="17.25" customHeight="1" x14ac:dyDescent="0.2">
      <c r="A246" s="92"/>
      <c r="B246" s="93"/>
      <c r="C246" s="93"/>
      <c r="D246" s="93"/>
      <c r="E246" s="93" t="str">
        <f t="shared" si="580"/>
        <v/>
      </c>
      <c r="F246" s="93"/>
      <c r="G246" s="93"/>
      <c r="H246" s="93" t="str">
        <f t="shared" si="100"/>
        <v/>
      </c>
      <c r="I246" s="95" t="str">
        <f t="shared" si="101"/>
        <v/>
      </c>
      <c r="J246" s="93"/>
      <c r="K246" s="97" t="b">
        <v>0</v>
      </c>
      <c r="L246" s="98" t="str">
        <f t="shared" si="3"/>
        <v>PENDENTE</v>
      </c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3"/>
      <c r="X246" s="100"/>
      <c r="Y246" s="100"/>
      <c r="Z246" s="100"/>
      <c r="AA246" s="100"/>
      <c r="AB246" s="100"/>
      <c r="AC246" s="101"/>
      <c r="AD246" s="3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93"/>
      <c r="AQ246" s="93"/>
      <c r="AR246" s="93"/>
      <c r="AS246" s="102"/>
      <c r="AT246" s="104" t="str">
        <f ca="1">IFERROR(__xludf.DUMMYFUNCTION("""COMPUTED_VALUE"""),"")</f>
        <v/>
      </c>
      <c r="AU246" s="103"/>
      <c r="AV246" s="103"/>
      <c r="AW246" s="104"/>
      <c r="AX246" s="104" t="str">
        <f ca="1">IFERROR(__xludf.DUMMYFUNCTION("""COMPUTED_VALUE"""),"")</f>
        <v/>
      </c>
      <c r="AY246" s="103"/>
      <c r="AZ246" s="104" t="str">
        <f ca="1">IFERROR(__xludf.DUMMYFUNCTION("""COMPUTED_VALUE"""),"")</f>
        <v/>
      </c>
      <c r="BA246" s="103"/>
      <c r="BB246" s="104"/>
      <c r="BC246" s="103" t="str">
        <f ca="1">IFERROR(__xludf.DUMMYFUNCTION("""COMPUTED_VALUE"""),"")</f>
        <v/>
      </c>
      <c r="BD246" s="105" t="str">
        <f ca="1">IFERROR(__xludf.DUMMYFUNCTION("""COMPUTED_VALUE"""),"")</f>
        <v/>
      </c>
      <c r="BE246" s="105" t="str">
        <f ca="1">IFERROR(__xludf.DUMMYFUNCTION("""COMPUTED_VALUE"""),"")</f>
        <v/>
      </c>
      <c r="BF246" s="105" t="str">
        <f ca="1">IFERROR(__xludf.DUMMYFUNCTION("""COMPUTED_VALUE"""),"")</f>
        <v/>
      </c>
      <c r="BG246" s="93"/>
      <c r="BH246" s="93"/>
      <c r="BI246" s="95" t="str">
        <f t="shared" si="143"/>
        <v/>
      </c>
      <c r="BJ246" s="95" t="str">
        <f t="shared" ref="BJ246:BR246" si="733">IF(AD246=0,"",AD246*$AS246*(AU246/10))</f>
        <v/>
      </c>
      <c r="BK246" s="95" t="str">
        <f t="shared" si="733"/>
        <v/>
      </c>
      <c r="BL246" s="95" t="str">
        <f t="shared" si="733"/>
        <v/>
      </c>
      <c r="BM246" s="95" t="str">
        <f t="shared" si="733"/>
        <v/>
      </c>
      <c r="BN246" s="95" t="str">
        <f t="shared" si="733"/>
        <v/>
      </c>
      <c r="BO246" s="95" t="str">
        <f t="shared" si="733"/>
        <v/>
      </c>
      <c r="BP246" s="95" t="str">
        <f t="shared" si="733"/>
        <v/>
      </c>
      <c r="BQ246" s="95" t="str">
        <f t="shared" si="733"/>
        <v/>
      </c>
      <c r="BR246" s="95" t="str">
        <f t="shared" si="733"/>
        <v/>
      </c>
      <c r="BS246" s="38"/>
      <c r="BT246" s="38"/>
      <c r="BU246" s="38"/>
      <c r="BV246" s="38"/>
      <c r="BW246" s="38"/>
      <c r="BX246" s="38">
        <f t="shared" si="577"/>
        <v>0</v>
      </c>
      <c r="BY246" s="106" t="str">
        <f t="shared" si="535"/>
        <v/>
      </c>
      <c r="BZ246" s="106" t="str">
        <f t="shared" si="578"/>
        <v/>
      </c>
      <c r="CA246" s="106" t="str">
        <f t="shared" ref="CA246:CH246" si="734">IF(O246="x","1","")</f>
        <v/>
      </c>
      <c r="CB246" s="106" t="str">
        <f t="shared" si="734"/>
        <v/>
      </c>
      <c r="CC246" s="106" t="str">
        <f t="shared" si="734"/>
        <v/>
      </c>
      <c r="CD246" s="106" t="str">
        <f t="shared" si="734"/>
        <v/>
      </c>
      <c r="CE246" s="106" t="str">
        <f t="shared" si="734"/>
        <v/>
      </c>
      <c r="CF246" s="106" t="str">
        <f t="shared" si="734"/>
        <v/>
      </c>
      <c r="CG246" s="106" t="str">
        <f t="shared" si="734"/>
        <v/>
      </c>
      <c r="CH246" s="106" t="str">
        <f t="shared" si="734"/>
        <v/>
      </c>
      <c r="CI246" s="40"/>
      <c r="CJ246" s="40"/>
      <c r="CK246" s="40"/>
      <c r="CL246" s="40"/>
      <c r="CM246" s="40"/>
    </row>
    <row r="247" spans="1:91" ht="17.25" customHeight="1" x14ac:dyDescent="0.2">
      <c r="A247" s="92"/>
      <c r="B247" s="93"/>
      <c r="C247" s="93"/>
      <c r="D247" s="93"/>
      <c r="E247" s="93" t="str">
        <f t="shared" si="580"/>
        <v/>
      </c>
      <c r="F247" s="93"/>
      <c r="G247" s="93"/>
      <c r="H247" s="93" t="str">
        <f t="shared" si="100"/>
        <v/>
      </c>
      <c r="I247" s="95" t="str">
        <f t="shared" si="101"/>
        <v/>
      </c>
      <c r="J247" s="93"/>
      <c r="K247" s="97" t="b">
        <v>0</v>
      </c>
      <c r="L247" s="98" t="str">
        <f t="shared" si="3"/>
        <v>PENDENTE</v>
      </c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3"/>
      <c r="X247" s="100"/>
      <c r="Y247" s="100"/>
      <c r="Z247" s="100"/>
      <c r="AA247" s="100"/>
      <c r="AB247" s="100"/>
      <c r="AC247" s="101"/>
      <c r="AD247" s="3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93"/>
      <c r="AQ247" s="93"/>
      <c r="AR247" s="93"/>
      <c r="AS247" s="102"/>
      <c r="AT247" s="104" t="str">
        <f ca="1">IFERROR(__xludf.DUMMYFUNCTION("""COMPUTED_VALUE"""),"")</f>
        <v/>
      </c>
      <c r="AU247" s="103"/>
      <c r="AV247" s="103"/>
      <c r="AW247" s="104"/>
      <c r="AX247" s="104" t="str">
        <f ca="1">IFERROR(__xludf.DUMMYFUNCTION("""COMPUTED_VALUE"""),"")</f>
        <v/>
      </c>
      <c r="AY247" s="103"/>
      <c r="AZ247" s="104" t="str">
        <f ca="1">IFERROR(__xludf.DUMMYFUNCTION("""COMPUTED_VALUE"""),"")</f>
        <v/>
      </c>
      <c r="BA247" s="103"/>
      <c r="BB247" s="104"/>
      <c r="BC247" s="103" t="str">
        <f ca="1">IFERROR(__xludf.DUMMYFUNCTION("""COMPUTED_VALUE"""),"")</f>
        <v/>
      </c>
      <c r="BD247" s="105" t="str">
        <f ca="1">IFERROR(__xludf.DUMMYFUNCTION("""COMPUTED_VALUE"""),"")</f>
        <v/>
      </c>
      <c r="BE247" s="105" t="str">
        <f ca="1">IFERROR(__xludf.DUMMYFUNCTION("""COMPUTED_VALUE"""),"")</f>
        <v/>
      </c>
      <c r="BF247" s="105" t="str">
        <f ca="1">IFERROR(__xludf.DUMMYFUNCTION("""COMPUTED_VALUE"""),"")</f>
        <v/>
      </c>
      <c r="BG247" s="93"/>
      <c r="BH247" s="93"/>
      <c r="BI247" s="95" t="str">
        <f t="shared" si="143"/>
        <v/>
      </c>
      <c r="BJ247" s="95" t="str">
        <f t="shared" ref="BJ247:BR247" si="735">IF(AD247=0,"",AD247*$AS247*(AU247/10))</f>
        <v/>
      </c>
      <c r="BK247" s="95" t="str">
        <f t="shared" si="735"/>
        <v/>
      </c>
      <c r="BL247" s="95" t="str">
        <f t="shared" si="735"/>
        <v/>
      </c>
      <c r="BM247" s="95" t="str">
        <f t="shared" si="735"/>
        <v/>
      </c>
      <c r="BN247" s="95" t="str">
        <f t="shared" si="735"/>
        <v/>
      </c>
      <c r="BO247" s="95" t="str">
        <f t="shared" si="735"/>
        <v/>
      </c>
      <c r="BP247" s="95" t="str">
        <f t="shared" si="735"/>
        <v/>
      </c>
      <c r="BQ247" s="95" t="str">
        <f t="shared" si="735"/>
        <v/>
      </c>
      <c r="BR247" s="95" t="str">
        <f t="shared" si="735"/>
        <v/>
      </c>
      <c r="BS247" s="38"/>
      <c r="BT247" s="38"/>
      <c r="BU247" s="38"/>
      <c r="BV247" s="38"/>
      <c r="BW247" s="38"/>
      <c r="BX247" s="38">
        <f t="shared" si="577"/>
        <v>0</v>
      </c>
      <c r="BY247" s="106" t="str">
        <f t="shared" si="535"/>
        <v/>
      </c>
      <c r="BZ247" s="106" t="str">
        <f t="shared" si="578"/>
        <v/>
      </c>
      <c r="CA247" s="106" t="str">
        <f t="shared" ref="CA247:CH247" si="736">IF(O247="x","1","")</f>
        <v/>
      </c>
      <c r="CB247" s="106" t="str">
        <f t="shared" si="736"/>
        <v/>
      </c>
      <c r="CC247" s="106" t="str">
        <f t="shared" si="736"/>
        <v/>
      </c>
      <c r="CD247" s="106" t="str">
        <f t="shared" si="736"/>
        <v/>
      </c>
      <c r="CE247" s="106" t="str">
        <f t="shared" si="736"/>
        <v/>
      </c>
      <c r="CF247" s="106" t="str">
        <f t="shared" si="736"/>
        <v/>
      </c>
      <c r="CG247" s="106" t="str">
        <f t="shared" si="736"/>
        <v/>
      </c>
      <c r="CH247" s="106" t="str">
        <f t="shared" si="736"/>
        <v/>
      </c>
      <c r="CI247" s="40"/>
      <c r="CJ247" s="40"/>
      <c r="CK247" s="40"/>
      <c r="CL247" s="40"/>
      <c r="CM247" s="40"/>
    </row>
    <row r="248" spans="1:91" ht="17.25" customHeight="1" x14ac:dyDescent="0.2">
      <c r="A248" s="92"/>
      <c r="B248" s="93"/>
      <c r="C248" s="93"/>
      <c r="D248" s="93"/>
      <c r="E248" s="93" t="str">
        <f t="shared" si="580"/>
        <v/>
      </c>
      <c r="F248" s="93"/>
      <c r="G248" s="93"/>
      <c r="H248" s="93" t="str">
        <f t="shared" si="100"/>
        <v/>
      </c>
      <c r="I248" s="95" t="str">
        <f t="shared" si="101"/>
        <v/>
      </c>
      <c r="J248" s="93"/>
      <c r="K248" s="97" t="b">
        <v>0</v>
      </c>
      <c r="L248" s="98" t="str">
        <f t="shared" si="3"/>
        <v>PENDENTE</v>
      </c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3"/>
      <c r="X248" s="100"/>
      <c r="Y248" s="100"/>
      <c r="Z248" s="100"/>
      <c r="AA248" s="100"/>
      <c r="AB248" s="100"/>
      <c r="AC248" s="101"/>
      <c r="AD248" s="3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93"/>
      <c r="AQ248" s="93"/>
      <c r="AR248" s="93"/>
      <c r="AS248" s="102"/>
      <c r="AT248" s="104" t="str">
        <f ca="1">IFERROR(__xludf.DUMMYFUNCTION("""COMPUTED_VALUE"""),"")</f>
        <v/>
      </c>
      <c r="AU248" s="103"/>
      <c r="AV248" s="103"/>
      <c r="AW248" s="104"/>
      <c r="AX248" s="104" t="str">
        <f ca="1">IFERROR(__xludf.DUMMYFUNCTION("""COMPUTED_VALUE"""),"")</f>
        <v/>
      </c>
      <c r="AY248" s="103"/>
      <c r="AZ248" s="104" t="str">
        <f ca="1">IFERROR(__xludf.DUMMYFUNCTION("""COMPUTED_VALUE"""),"")</f>
        <v/>
      </c>
      <c r="BA248" s="103"/>
      <c r="BB248" s="104"/>
      <c r="BC248" s="103" t="str">
        <f ca="1">IFERROR(__xludf.DUMMYFUNCTION("""COMPUTED_VALUE"""),"")</f>
        <v/>
      </c>
      <c r="BD248" s="105" t="str">
        <f ca="1">IFERROR(__xludf.DUMMYFUNCTION("""COMPUTED_VALUE"""),"")</f>
        <v/>
      </c>
      <c r="BE248" s="105" t="str">
        <f ca="1">IFERROR(__xludf.DUMMYFUNCTION("""COMPUTED_VALUE"""),"")</f>
        <v/>
      </c>
      <c r="BF248" s="105" t="str">
        <f ca="1">IFERROR(__xludf.DUMMYFUNCTION("""COMPUTED_VALUE"""),"")</f>
        <v/>
      </c>
      <c r="BG248" s="93"/>
      <c r="BH248" s="93"/>
      <c r="BI248" s="95" t="str">
        <f t="shared" si="143"/>
        <v/>
      </c>
      <c r="BJ248" s="95" t="str">
        <f t="shared" ref="BJ248:BR248" si="737">IF(AD248=0,"",AD248*$AS248*(AU248/10))</f>
        <v/>
      </c>
      <c r="BK248" s="95" t="str">
        <f t="shared" si="737"/>
        <v/>
      </c>
      <c r="BL248" s="95" t="str">
        <f t="shared" si="737"/>
        <v/>
      </c>
      <c r="BM248" s="95" t="str">
        <f t="shared" si="737"/>
        <v/>
      </c>
      <c r="BN248" s="95" t="str">
        <f t="shared" si="737"/>
        <v/>
      </c>
      <c r="BO248" s="95" t="str">
        <f t="shared" si="737"/>
        <v/>
      </c>
      <c r="BP248" s="95" t="str">
        <f t="shared" si="737"/>
        <v/>
      </c>
      <c r="BQ248" s="95" t="str">
        <f t="shared" si="737"/>
        <v/>
      </c>
      <c r="BR248" s="95" t="str">
        <f t="shared" si="737"/>
        <v/>
      </c>
      <c r="BS248" s="38"/>
      <c r="BT248" s="38"/>
      <c r="BU248" s="38"/>
      <c r="BV248" s="38"/>
      <c r="BW248" s="38"/>
      <c r="BX248" s="38">
        <f t="shared" si="577"/>
        <v>0</v>
      </c>
      <c r="BY248" s="106" t="str">
        <f t="shared" si="535"/>
        <v/>
      </c>
      <c r="BZ248" s="106" t="str">
        <f t="shared" si="578"/>
        <v/>
      </c>
      <c r="CA248" s="106" t="str">
        <f t="shared" ref="CA248:CH248" si="738">IF(O248="x","1","")</f>
        <v/>
      </c>
      <c r="CB248" s="106" t="str">
        <f t="shared" si="738"/>
        <v/>
      </c>
      <c r="CC248" s="106" t="str">
        <f t="shared" si="738"/>
        <v/>
      </c>
      <c r="CD248" s="106" t="str">
        <f t="shared" si="738"/>
        <v/>
      </c>
      <c r="CE248" s="106" t="str">
        <f t="shared" si="738"/>
        <v/>
      </c>
      <c r="CF248" s="106" t="str">
        <f t="shared" si="738"/>
        <v/>
      </c>
      <c r="CG248" s="106" t="str">
        <f t="shared" si="738"/>
        <v/>
      </c>
      <c r="CH248" s="106" t="str">
        <f t="shared" si="738"/>
        <v/>
      </c>
      <c r="CI248" s="40"/>
      <c r="CJ248" s="40"/>
      <c r="CK248" s="40"/>
      <c r="CL248" s="40"/>
      <c r="CM248" s="40"/>
    </row>
    <row r="249" spans="1:91" ht="17.25" customHeight="1" x14ac:dyDescent="0.2">
      <c r="A249" s="92"/>
      <c r="B249" s="93"/>
      <c r="C249" s="93"/>
      <c r="D249" s="93"/>
      <c r="E249" s="93" t="str">
        <f t="shared" si="580"/>
        <v/>
      </c>
      <c r="F249" s="93"/>
      <c r="G249" s="93"/>
      <c r="H249" s="93" t="str">
        <f t="shared" si="100"/>
        <v/>
      </c>
      <c r="I249" s="95" t="str">
        <f t="shared" si="101"/>
        <v/>
      </c>
      <c r="J249" s="93"/>
      <c r="K249" s="97" t="b">
        <v>0</v>
      </c>
      <c r="L249" s="98" t="str">
        <f t="shared" si="3"/>
        <v>PENDENTE</v>
      </c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3"/>
      <c r="X249" s="100"/>
      <c r="Y249" s="100"/>
      <c r="Z249" s="100"/>
      <c r="AA249" s="100"/>
      <c r="AB249" s="100"/>
      <c r="AC249" s="101"/>
      <c r="AD249" s="3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93"/>
      <c r="AQ249" s="93"/>
      <c r="AR249" s="93"/>
      <c r="AS249" s="102"/>
      <c r="AT249" s="104" t="str">
        <f ca="1">IFERROR(__xludf.DUMMYFUNCTION("""COMPUTED_VALUE"""),"")</f>
        <v/>
      </c>
      <c r="AU249" s="103"/>
      <c r="AV249" s="103"/>
      <c r="AW249" s="104"/>
      <c r="AX249" s="104" t="str">
        <f ca="1">IFERROR(__xludf.DUMMYFUNCTION("""COMPUTED_VALUE"""),"")</f>
        <v/>
      </c>
      <c r="AY249" s="103"/>
      <c r="AZ249" s="104" t="str">
        <f ca="1">IFERROR(__xludf.DUMMYFUNCTION("""COMPUTED_VALUE"""),"")</f>
        <v/>
      </c>
      <c r="BA249" s="103"/>
      <c r="BB249" s="104"/>
      <c r="BC249" s="103" t="str">
        <f ca="1">IFERROR(__xludf.DUMMYFUNCTION("""COMPUTED_VALUE"""),"")</f>
        <v/>
      </c>
      <c r="BD249" s="105" t="str">
        <f ca="1">IFERROR(__xludf.DUMMYFUNCTION("""COMPUTED_VALUE"""),"")</f>
        <v/>
      </c>
      <c r="BE249" s="105" t="str">
        <f ca="1">IFERROR(__xludf.DUMMYFUNCTION("""COMPUTED_VALUE"""),"")</f>
        <v/>
      </c>
      <c r="BF249" s="105" t="str">
        <f ca="1">IFERROR(__xludf.DUMMYFUNCTION("""COMPUTED_VALUE"""),"")</f>
        <v/>
      </c>
      <c r="BG249" s="93"/>
      <c r="BH249" s="93"/>
      <c r="BI249" s="95" t="str">
        <f t="shared" si="143"/>
        <v/>
      </c>
      <c r="BJ249" s="95" t="str">
        <f t="shared" ref="BJ249:BR249" si="739">IF(AD249=0,"",AD249*$AS249*(AU249/10))</f>
        <v/>
      </c>
      <c r="BK249" s="95" t="str">
        <f t="shared" si="739"/>
        <v/>
      </c>
      <c r="BL249" s="95" t="str">
        <f t="shared" si="739"/>
        <v/>
      </c>
      <c r="BM249" s="95" t="str">
        <f t="shared" si="739"/>
        <v/>
      </c>
      <c r="BN249" s="95" t="str">
        <f t="shared" si="739"/>
        <v/>
      </c>
      <c r="BO249" s="95" t="str">
        <f t="shared" si="739"/>
        <v/>
      </c>
      <c r="BP249" s="95" t="str">
        <f t="shared" si="739"/>
        <v/>
      </c>
      <c r="BQ249" s="95" t="str">
        <f t="shared" si="739"/>
        <v/>
      </c>
      <c r="BR249" s="95" t="str">
        <f t="shared" si="739"/>
        <v/>
      </c>
      <c r="BS249" s="38"/>
      <c r="BT249" s="38"/>
      <c r="BU249" s="38"/>
      <c r="BV249" s="38"/>
      <c r="BW249" s="38"/>
      <c r="BX249" s="38">
        <f t="shared" si="577"/>
        <v>0</v>
      </c>
      <c r="BY249" s="106" t="str">
        <f t="shared" si="535"/>
        <v/>
      </c>
      <c r="BZ249" s="106" t="str">
        <f t="shared" si="578"/>
        <v/>
      </c>
      <c r="CA249" s="106" t="str">
        <f t="shared" ref="CA249:CH249" si="740">IF(O249="x","1","")</f>
        <v/>
      </c>
      <c r="CB249" s="106" t="str">
        <f t="shared" si="740"/>
        <v/>
      </c>
      <c r="CC249" s="106" t="str">
        <f t="shared" si="740"/>
        <v/>
      </c>
      <c r="CD249" s="106" t="str">
        <f t="shared" si="740"/>
        <v/>
      </c>
      <c r="CE249" s="106" t="str">
        <f t="shared" si="740"/>
        <v/>
      </c>
      <c r="CF249" s="106" t="str">
        <f t="shared" si="740"/>
        <v/>
      </c>
      <c r="CG249" s="106" t="str">
        <f t="shared" si="740"/>
        <v/>
      </c>
      <c r="CH249" s="106" t="str">
        <f t="shared" si="740"/>
        <v/>
      </c>
      <c r="CI249" s="40"/>
      <c r="CJ249" s="40"/>
      <c r="CK249" s="40"/>
      <c r="CL249" s="40"/>
      <c r="CM249" s="40"/>
    </row>
    <row r="250" spans="1:91" ht="17.25" customHeight="1" x14ac:dyDescent="0.2">
      <c r="A250" s="92"/>
      <c r="B250" s="93"/>
      <c r="C250" s="93"/>
      <c r="D250" s="93"/>
      <c r="E250" s="93" t="str">
        <f t="shared" si="580"/>
        <v/>
      </c>
      <c r="F250" s="93"/>
      <c r="G250" s="93"/>
      <c r="H250" s="93" t="str">
        <f t="shared" si="100"/>
        <v/>
      </c>
      <c r="I250" s="95" t="str">
        <f t="shared" si="101"/>
        <v/>
      </c>
      <c r="J250" s="93"/>
      <c r="K250" s="97" t="b">
        <v>0</v>
      </c>
      <c r="L250" s="98" t="str">
        <f t="shared" si="3"/>
        <v>PENDENTE</v>
      </c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3"/>
      <c r="X250" s="100"/>
      <c r="Y250" s="100"/>
      <c r="Z250" s="100"/>
      <c r="AA250" s="100"/>
      <c r="AB250" s="100"/>
      <c r="AC250" s="101"/>
      <c r="AD250" s="3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93"/>
      <c r="AQ250" s="93"/>
      <c r="AR250" s="93"/>
      <c r="AS250" s="102"/>
      <c r="AT250" s="104" t="str">
        <f ca="1">IFERROR(__xludf.DUMMYFUNCTION("""COMPUTED_VALUE"""),"")</f>
        <v/>
      </c>
      <c r="AU250" s="103"/>
      <c r="AV250" s="103"/>
      <c r="AW250" s="104"/>
      <c r="AX250" s="104" t="str">
        <f ca="1">IFERROR(__xludf.DUMMYFUNCTION("""COMPUTED_VALUE"""),"")</f>
        <v/>
      </c>
      <c r="AY250" s="103"/>
      <c r="AZ250" s="104" t="str">
        <f ca="1">IFERROR(__xludf.DUMMYFUNCTION("""COMPUTED_VALUE"""),"")</f>
        <v/>
      </c>
      <c r="BA250" s="103"/>
      <c r="BB250" s="104"/>
      <c r="BC250" s="103" t="str">
        <f ca="1">IFERROR(__xludf.DUMMYFUNCTION("""COMPUTED_VALUE"""),"")</f>
        <v/>
      </c>
      <c r="BD250" s="105" t="str">
        <f ca="1">IFERROR(__xludf.DUMMYFUNCTION("""COMPUTED_VALUE"""),"")</f>
        <v/>
      </c>
      <c r="BE250" s="105" t="str">
        <f ca="1">IFERROR(__xludf.DUMMYFUNCTION("""COMPUTED_VALUE"""),"")</f>
        <v/>
      </c>
      <c r="BF250" s="105" t="str">
        <f ca="1">IFERROR(__xludf.DUMMYFUNCTION("""COMPUTED_VALUE"""),"")</f>
        <v/>
      </c>
      <c r="BG250" s="93"/>
      <c r="BH250" s="93"/>
      <c r="BI250" s="95" t="str">
        <f t="shared" si="143"/>
        <v/>
      </c>
      <c r="BJ250" s="95" t="str">
        <f t="shared" ref="BJ250:BR250" si="741">IF(AD250=0,"",AD250*$AS250*(AU250/10))</f>
        <v/>
      </c>
      <c r="BK250" s="95" t="str">
        <f t="shared" si="741"/>
        <v/>
      </c>
      <c r="BL250" s="95" t="str">
        <f t="shared" si="741"/>
        <v/>
      </c>
      <c r="BM250" s="95" t="str">
        <f t="shared" si="741"/>
        <v/>
      </c>
      <c r="BN250" s="95" t="str">
        <f t="shared" si="741"/>
        <v/>
      </c>
      <c r="BO250" s="95" t="str">
        <f t="shared" si="741"/>
        <v/>
      </c>
      <c r="BP250" s="95" t="str">
        <f t="shared" si="741"/>
        <v/>
      </c>
      <c r="BQ250" s="95" t="str">
        <f t="shared" si="741"/>
        <v/>
      </c>
      <c r="BR250" s="95" t="str">
        <f t="shared" si="741"/>
        <v/>
      </c>
      <c r="BS250" s="38"/>
      <c r="BT250" s="38"/>
      <c r="BU250" s="38"/>
      <c r="BV250" s="38"/>
      <c r="BW250" s="38"/>
      <c r="BX250" s="38">
        <f t="shared" si="577"/>
        <v>0</v>
      </c>
      <c r="BY250" s="106" t="str">
        <f t="shared" si="535"/>
        <v/>
      </c>
      <c r="BZ250" s="106" t="str">
        <f t="shared" si="578"/>
        <v/>
      </c>
      <c r="CA250" s="106" t="str">
        <f t="shared" ref="CA250:CH250" si="742">IF(O250="x","1","")</f>
        <v/>
      </c>
      <c r="CB250" s="106" t="str">
        <f t="shared" si="742"/>
        <v/>
      </c>
      <c r="CC250" s="106" t="str">
        <f t="shared" si="742"/>
        <v/>
      </c>
      <c r="CD250" s="106" t="str">
        <f t="shared" si="742"/>
        <v/>
      </c>
      <c r="CE250" s="106" t="str">
        <f t="shared" si="742"/>
        <v/>
      </c>
      <c r="CF250" s="106" t="str">
        <f t="shared" si="742"/>
        <v/>
      </c>
      <c r="CG250" s="106" t="str">
        <f t="shared" si="742"/>
        <v/>
      </c>
      <c r="CH250" s="106" t="str">
        <f t="shared" si="742"/>
        <v/>
      </c>
      <c r="CI250" s="40"/>
      <c r="CJ250" s="40"/>
      <c r="CK250" s="40"/>
      <c r="CL250" s="40"/>
      <c r="CM250" s="40"/>
    </row>
    <row r="251" spans="1:91" ht="17.25" customHeight="1" x14ac:dyDescent="0.2">
      <c r="A251" s="92"/>
      <c r="B251" s="93"/>
      <c r="C251" s="93"/>
      <c r="D251" s="93"/>
      <c r="E251" s="93" t="str">
        <f t="shared" si="580"/>
        <v/>
      </c>
      <c r="F251" s="93"/>
      <c r="G251" s="93"/>
      <c r="H251" s="93" t="str">
        <f t="shared" si="100"/>
        <v/>
      </c>
      <c r="I251" s="95" t="str">
        <f t="shared" si="101"/>
        <v/>
      </c>
      <c r="J251" s="93"/>
      <c r="K251" s="97" t="b">
        <v>0</v>
      </c>
      <c r="L251" s="98" t="str">
        <f t="shared" si="3"/>
        <v>PENDENTE</v>
      </c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3"/>
      <c r="X251" s="100"/>
      <c r="Y251" s="100"/>
      <c r="Z251" s="100"/>
      <c r="AA251" s="100"/>
      <c r="AB251" s="100"/>
      <c r="AC251" s="101"/>
      <c r="AD251" s="3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93"/>
      <c r="AQ251" s="93"/>
      <c r="AR251" s="93"/>
      <c r="AS251" s="102"/>
      <c r="AT251" s="104" t="str">
        <f ca="1">IFERROR(__xludf.DUMMYFUNCTION("""COMPUTED_VALUE"""),"")</f>
        <v/>
      </c>
      <c r="AU251" s="103"/>
      <c r="AV251" s="103"/>
      <c r="AW251" s="104"/>
      <c r="AX251" s="104" t="str">
        <f ca="1">IFERROR(__xludf.DUMMYFUNCTION("""COMPUTED_VALUE"""),"")</f>
        <v/>
      </c>
      <c r="AY251" s="103"/>
      <c r="AZ251" s="104" t="str">
        <f ca="1">IFERROR(__xludf.DUMMYFUNCTION("""COMPUTED_VALUE"""),"")</f>
        <v/>
      </c>
      <c r="BA251" s="103"/>
      <c r="BB251" s="104"/>
      <c r="BC251" s="103" t="str">
        <f ca="1">IFERROR(__xludf.DUMMYFUNCTION("""COMPUTED_VALUE"""),"")</f>
        <v/>
      </c>
      <c r="BD251" s="105" t="str">
        <f ca="1">IFERROR(__xludf.DUMMYFUNCTION("""COMPUTED_VALUE"""),"")</f>
        <v/>
      </c>
      <c r="BE251" s="105" t="str">
        <f ca="1">IFERROR(__xludf.DUMMYFUNCTION("""COMPUTED_VALUE"""),"")</f>
        <v/>
      </c>
      <c r="BF251" s="105" t="str">
        <f ca="1">IFERROR(__xludf.DUMMYFUNCTION("""COMPUTED_VALUE"""),"")</f>
        <v/>
      </c>
      <c r="BG251" s="93"/>
      <c r="BH251" s="93"/>
      <c r="BI251" s="95" t="str">
        <f t="shared" si="143"/>
        <v/>
      </c>
      <c r="BJ251" s="95" t="str">
        <f t="shared" ref="BJ251:BR251" si="743">IF(AD251=0,"",AD251*$AS251*(AU251/10))</f>
        <v/>
      </c>
      <c r="BK251" s="95" t="str">
        <f t="shared" si="743"/>
        <v/>
      </c>
      <c r="BL251" s="95" t="str">
        <f t="shared" si="743"/>
        <v/>
      </c>
      <c r="BM251" s="95" t="str">
        <f t="shared" si="743"/>
        <v/>
      </c>
      <c r="BN251" s="95" t="str">
        <f t="shared" si="743"/>
        <v/>
      </c>
      <c r="BO251" s="95" t="str">
        <f t="shared" si="743"/>
        <v/>
      </c>
      <c r="BP251" s="95" t="str">
        <f t="shared" si="743"/>
        <v/>
      </c>
      <c r="BQ251" s="95" t="str">
        <f t="shared" si="743"/>
        <v/>
      </c>
      <c r="BR251" s="95" t="str">
        <f t="shared" si="743"/>
        <v/>
      </c>
      <c r="BS251" s="38"/>
      <c r="BT251" s="38"/>
      <c r="BU251" s="38"/>
      <c r="BV251" s="38"/>
      <c r="BW251" s="38"/>
      <c r="BX251" s="38">
        <f t="shared" si="577"/>
        <v>0</v>
      </c>
      <c r="BY251" s="106" t="str">
        <f t="shared" si="535"/>
        <v/>
      </c>
      <c r="BZ251" s="106" t="str">
        <f t="shared" si="578"/>
        <v/>
      </c>
      <c r="CA251" s="106" t="str">
        <f t="shared" ref="CA251:CH251" si="744">IF(O251="x","1","")</f>
        <v/>
      </c>
      <c r="CB251" s="106" t="str">
        <f t="shared" si="744"/>
        <v/>
      </c>
      <c r="CC251" s="106" t="str">
        <f t="shared" si="744"/>
        <v/>
      </c>
      <c r="CD251" s="106" t="str">
        <f t="shared" si="744"/>
        <v/>
      </c>
      <c r="CE251" s="106" t="str">
        <f t="shared" si="744"/>
        <v/>
      </c>
      <c r="CF251" s="106" t="str">
        <f t="shared" si="744"/>
        <v/>
      </c>
      <c r="CG251" s="106" t="str">
        <f t="shared" si="744"/>
        <v/>
      </c>
      <c r="CH251" s="106" t="str">
        <f t="shared" si="744"/>
        <v/>
      </c>
      <c r="CI251" s="40"/>
      <c r="CJ251" s="40"/>
      <c r="CK251" s="40"/>
      <c r="CL251" s="40"/>
      <c r="CM251" s="40"/>
    </row>
    <row r="252" spans="1:91" ht="17.25" customHeight="1" x14ac:dyDescent="0.2">
      <c r="A252" s="92"/>
      <c r="B252" s="93"/>
      <c r="C252" s="93"/>
      <c r="D252" s="93"/>
      <c r="E252" s="93" t="str">
        <f t="shared" si="580"/>
        <v/>
      </c>
      <c r="F252" s="93"/>
      <c r="G252" s="93"/>
      <c r="H252" s="93" t="str">
        <f t="shared" si="100"/>
        <v/>
      </c>
      <c r="I252" s="95" t="str">
        <f t="shared" si="101"/>
        <v/>
      </c>
      <c r="J252" s="93"/>
      <c r="K252" s="97" t="b">
        <v>0</v>
      </c>
      <c r="L252" s="98" t="str">
        <f t="shared" si="3"/>
        <v>PENDENTE</v>
      </c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3"/>
      <c r="X252" s="100"/>
      <c r="Y252" s="100"/>
      <c r="Z252" s="100"/>
      <c r="AA252" s="100"/>
      <c r="AB252" s="100"/>
      <c r="AC252" s="101"/>
      <c r="AD252" s="3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93"/>
      <c r="AQ252" s="93"/>
      <c r="AR252" s="93"/>
      <c r="AS252" s="102"/>
      <c r="AT252" s="104" t="str">
        <f ca="1">IFERROR(__xludf.DUMMYFUNCTION("""COMPUTED_VALUE"""),"")</f>
        <v/>
      </c>
      <c r="AU252" s="103"/>
      <c r="AV252" s="103"/>
      <c r="AW252" s="104"/>
      <c r="AX252" s="104" t="str">
        <f ca="1">IFERROR(__xludf.DUMMYFUNCTION("""COMPUTED_VALUE"""),"")</f>
        <v/>
      </c>
      <c r="AY252" s="103"/>
      <c r="AZ252" s="104" t="str">
        <f ca="1">IFERROR(__xludf.DUMMYFUNCTION("""COMPUTED_VALUE"""),"")</f>
        <v/>
      </c>
      <c r="BA252" s="103"/>
      <c r="BB252" s="104"/>
      <c r="BC252" s="103" t="str">
        <f ca="1">IFERROR(__xludf.DUMMYFUNCTION("""COMPUTED_VALUE"""),"")</f>
        <v/>
      </c>
      <c r="BD252" s="105" t="str">
        <f ca="1">IFERROR(__xludf.DUMMYFUNCTION("""COMPUTED_VALUE"""),"")</f>
        <v/>
      </c>
      <c r="BE252" s="105" t="str">
        <f ca="1">IFERROR(__xludf.DUMMYFUNCTION("""COMPUTED_VALUE"""),"")</f>
        <v/>
      </c>
      <c r="BF252" s="105" t="str">
        <f ca="1">IFERROR(__xludf.DUMMYFUNCTION("""COMPUTED_VALUE"""),"")</f>
        <v/>
      </c>
      <c r="BG252" s="93"/>
      <c r="BH252" s="93"/>
      <c r="BI252" s="95" t="str">
        <f t="shared" si="143"/>
        <v/>
      </c>
      <c r="BJ252" s="95" t="str">
        <f t="shared" ref="BJ252:BR252" si="745">IF(AD252=0,"",AD252*$AS252*(AU252/10))</f>
        <v/>
      </c>
      <c r="BK252" s="95" t="str">
        <f t="shared" si="745"/>
        <v/>
      </c>
      <c r="BL252" s="95" t="str">
        <f t="shared" si="745"/>
        <v/>
      </c>
      <c r="BM252" s="95" t="str">
        <f t="shared" si="745"/>
        <v/>
      </c>
      <c r="BN252" s="95" t="str">
        <f t="shared" si="745"/>
        <v/>
      </c>
      <c r="BO252" s="95" t="str">
        <f t="shared" si="745"/>
        <v/>
      </c>
      <c r="BP252" s="95" t="str">
        <f t="shared" si="745"/>
        <v/>
      </c>
      <c r="BQ252" s="95" t="str">
        <f t="shared" si="745"/>
        <v/>
      </c>
      <c r="BR252" s="95" t="str">
        <f t="shared" si="745"/>
        <v/>
      </c>
      <c r="BS252" s="38"/>
      <c r="BT252" s="38"/>
      <c r="BU252" s="38"/>
      <c r="BV252" s="38"/>
      <c r="BW252" s="38"/>
      <c r="BX252" s="38">
        <f t="shared" si="577"/>
        <v>0</v>
      </c>
      <c r="BY252" s="106" t="str">
        <f t="shared" si="535"/>
        <v/>
      </c>
      <c r="BZ252" s="106" t="str">
        <f t="shared" si="578"/>
        <v/>
      </c>
      <c r="CA252" s="106" t="str">
        <f t="shared" ref="CA252:CH252" si="746">IF(O252="x","1","")</f>
        <v/>
      </c>
      <c r="CB252" s="106" t="str">
        <f t="shared" si="746"/>
        <v/>
      </c>
      <c r="CC252" s="106" t="str">
        <f t="shared" si="746"/>
        <v/>
      </c>
      <c r="CD252" s="106" t="str">
        <f t="shared" si="746"/>
        <v/>
      </c>
      <c r="CE252" s="106" t="str">
        <f t="shared" si="746"/>
        <v/>
      </c>
      <c r="CF252" s="106" t="str">
        <f t="shared" si="746"/>
        <v/>
      </c>
      <c r="CG252" s="106" t="str">
        <f t="shared" si="746"/>
        <v/>
      </c>
      <c r="CH252" s="106" t="str">
        <f t="shared" si="746"/>
        <v/>
      </c>
      <c r="CI252" s="40"/>
      <c r="CJ252" s="40"/>
      <c r="CK252" s="40"/>
      <c r="CL252" s="40"/>
      <c r="CM252" s="40"/>
    </row>
    <row r="253" spans="1:91" ht="17.25" customHeight="1" x14ac:dyDescent="0.2">
      <c r="A253" s="92"/>
      <c r="B253" s="93"/>
      <c r="C253" s="93"/>
      <c r="D253" s="93"/>
      <c r="E253" s="93" t="str">
        <f t="shared" si="580"/>
        <v/>
      </c>
      <c r="F253" s="93"/>
      <c r="G253" s="93"/>
      <c r="H253" s="93" t="str">
        <f t="shared" si="100"/>
        <v/>
      </c>
      <c r="I253" s="95" t="str">
        <f t="shared" si="101"/>
        <v/>
      </c>
      <c r="J253" s="93"/>
      <c r="K253" s="97" t="b">
        <v>0</v>
      </c>
      <c r="L253" s="98" t="str">
        <f t="shared" si="3"/>
        <v>PENDENTE</v>
      </c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3"/>
      <c r="X253" s="100"/>
      <c r="Y253" s="100"/>
      <c r="Z253" s="100"/>
      <c r="AA253" s="100"/>
      <c r="AB253" s="100"/>
      <c r="AC253" s="101"/>
      <c r="AD253" s="3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93"/>
      <c r="AQ253" s="93"/>
      <c r="AR253" s="93"/>
      <c r="AS253" s="102"/>
      <c r="AT253" s="104" t="str">
        <f ca="1">IFERROR(__xludf.DUMMYFUNCTION("""COMPUTED_VALUE"""),"")</f>
        <v/>
      </c>
      <c r="AU253" s="103"/>
      <c r="AV253" s="103"/>
      <c r="AW253" s="104"/>
      <c r="AX253" s="104" t="str">
        <f ca="1">IFERROR(__xludf.DUMMYFUNCTION("""COMPUTED_VALUE"""),"")</f>
        <v/>
      </c>
      <c r="AY253" s="103"/>
      <c r="AZ253" s="103"/>
      <c r="BA253" s="103"/>
      <c r="BB253" s="104"/>
      <c r="BC253" s="103" t="str">
        <f ca="1">IFERROR(__xludf.DUMMYFUNCTION("""COMPUTED_VALUE"""),"")</f>
        <v/>
      </c>
      <c r="BD253" s="105" t="str">
        <f ca="1">IFERROR(__xludf.DUMMYFUNCTION("""COMPUTED_VALUE"""),"")</f>
        <v/>
      </c>
      <c r="BE253" s="105" t="str">
        <f ca="1">IFERROR(__xludf.DUMMYFUNCTION("""COMPUTED_VALUE"""),"")</f>
        <v/>
      </c>
      <c r="BF253" s="105" t="str">
        <f ca="1">IFERROR(__xludf.DUMMYFUNCTION("""COMPUTED_VALUE"""),"")</f>
        <v/>
      </c>
      <c r="BG253" s="93"/>
      <c r="BH253" s="93"/>
      <c r="BI253" s="95" t="str">
        <f t="shared" si="143"/>
        <v/>
      </c>
      <c r="BJ253" s="95" t="str">
        <f t="shared" ref="BJ253:BR253" si="747">IF(AD253=0,"",AD253*$AS253*(AU253/10))</f>
        <v/>
      </c>
      <c r="BK253" s="95" t="str">
        <f t="shared" si="747"/>
        <v/>
      </c>
      <c r="BL253" s="95" t="str">
        <f t="shared" si="747"/>
        <v/>
      </c>
      <c r="BM253" s="95" t="str">
        <f t="shared" si="747"/>
        <v/>
      </c>
      <c r="BN253" s="95" t="str">
        <f t="shared" si="747"/>
        <v/>
      </c>
      <c r="BO253" s="95" t="str">
        <f t="shared" si="747"/>
        <v/>
      </c>
      <c r="BP253" s="95" t="str">
        <f t="shared" si="747"/>
        <v/>
      </c>
      <c r="BQ253" s="95" t="str">
        <f t="shared" si="747"/>
        <v/>
      </c>
      <c r="BR253" s="95" t="str">
        <f t="shared" si="747"/>
        <v/>
      </c>
      <c r="BS253" s="38"/>
      <c r="BT253" s="38"/>
      <c r="BU253" s="38"/>
      <c r="BV253" s="38"/>
      <c r="BW253" s="38"/>
      <c r="BX253" s="38">
        <f t="shared" si="577"/>
        <v>0</v>
      </c>
      <c r="BY253" s="106" t="str">
        <f t="shared" si="535"/>
        <v/>
      </c>
      <c r="BZ253" s="106" t="str">
        <f t="shared" si="578"/>
        <v/>
      </c>
      <c r="CA253" s="106" t="str">
        <f t="shared" ref="CA253:CH253" si="748">IF(O253="x","1","")</f>
        <v/>
      </c>
      <c r="CB253" s="106" t="str">
        <f t="shared" si="748"/>
        <v/>
      </c>
      <c r="CC253" s="106" t="str">
        <f t="shared" si="748"/>
        <v/>
      </c>
      <c r="CD253" s="106" t="str">
        <f t="shared" si="748"/>
        <v/>
      </c>
      <c r="CE253" s="106" t="str">
        <f t="shared" si="748"/>
        <v/>
      </c>
      <c r="CF253" s="106" t="str">
        <f t="shared" si="748"/>
        <v/>
      </c>
      <c r="CG253" s="106" t="str">
        <f t="shared" si="748"/>
        <v/>
      </c>
      <c r="CH253" s="106" t="str">
        <f t="shared" si="748"/>
        <v/>
      </c>
      <c r="CI253" s="40"/>
      <c r="CJ253" s="40"/>
      <c r="CK253" s="40"/>
      <c r="CL253" s="40"/>
      <c r="CM253" s="40"/>
    </row>
    <row r="254" spans="1:91" ht="17.25" customHeight="1" x14ac:dyDescent="0.2">
      <c r="A254" s="92"/>
      <c r="B254" s="93"/>
      <c r="C254" s="93"/>
      <c r="D254" s="93"/>
      <c r="E254" s="93" t="str">
        <f t="shared" si="580"/>
        <v/>
      </c>
      <c r="F254" s="93"/>
      <c r="G254" s="93"/>
      <c r="H254" s="93" t="str">
        <f t="shared" si="100"/>
        <v/>
      </c>
      <c r="I254" s="95" t="str">
        <f t="shared" si="101"/>
        <v/>
      </c>
      <c r="J254" s="93"/>
      <c r="K254" s="97" t="b">
        <v>0</v>
      </c>
      <c r="L254" s="98" t="str">
        <f t="shared" si="3"/>
        <v>PENDENTE</v>
      </c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3"/>
      <c r="X254" s="100"/>
      <c r="Y254" s="100"/>
      <c r="Z254" s="100"/>
      <c r="AA254" s="100"/>
      <c r="AB254" s="100"/>
      <c r="AC254" s="101"/>
      <c r="AD254" s="3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93"/>
      <c r="AQ254" s="93"/>
      <c r="AR254" s="93"/>
      <c r="AS254" s="102"/>
      <c r="AT254" s="104" t="str">
        <f ca="1">IFERROR(__xludf.DUMMYFUNCTION("""COMPUTED_VALUE"""),"")</f>
        <v/>
      </c>
      <c r="AU254" s="103"/>
      <c r="AV254" s="103"/>
      <c r="AW254" s="104"/>
      <c r="AX254" s="104" t="str">
        <f ca="1">IFERROR(__xludf.DUMMYFUNCTION("""COMPUTED_VALUE"""),"")</f>
        <v/>
      </c>
      <c r="AY254" s="103"/>
      <c r="AZ254" s="103"/>
      <c r="BA254" s="103"/>
      <c r="BB254" s="104"/>
      <c r="BC254" s="103" t="str">
        <f ca="1">IFERROR(__xludf.DUMMYFUNCTION("""COMPUTED_VALUE"""),"")</f>
        <v/>
      </c>
      <c r="BD254" s="105" t="str">
        <f ca="1">IFERROR(__xludf.DUMMYFUNCTION("""COMPUTED_VALUE"""),"")</f>
        <v/>
      </c>
      <c r="BE254" s="105" t="str">
        <f ca="1">IFERROR(__xludf.DUMMYFUNCTION("""COMPUTED_VALUE"""),"")</f>
        <v/>
      </c>
      <c r="BF254" s="105" t="str">
        <f ca="1">IFERROR(__xludf.DUMMYFUNCTION("""COMPUTED_VALUE"""),"")</f>
        <v/>
      </c>
      <c r="BG254" s="93"/>
      <c r="BH254" s="93"/>
      <c r="BI254" s="95" t="str">
        <f t="shared" si="143"/>
        <v/>
      </c>
      <c r="BJ254" s="95" t="str">
        <f t="shared" ref="BJ254:BR254" si="749">IF(AD254=0,"",AD254*$AS254*(AU254/10))</f>
        <v/>
      </c>
      <c r="BK254" s="95" t="str">
        <f t="shared" si="749"/>
        <v/>
      </c>
      <c r="BL254" s="95" t="str">
        <f t="shared" si="749"/>
        <v/>
      </c>
      <c r="BM254" s="95" t="str">
        <f t="shared" si="749"/>
        <v/>
      </c>
      <c r="BN254" s="95" t="str">
        <f t="shared" si="749"/>
        <v/>
      </c>
      <c r="BO254" s="95" t="str">
        <f t="shared" si="749"/>
        <v/>
      </c>
      <c r="BP254" s="95" t="str">
        <f t="shared" si="749"/>
        <v/>
      </c>
      <c r="BQ254" s="95" t="str">
        <f t="shared" si="749"/>
        <v/>
      </c>
      <c r="BR254" s="95" t="str">
        <f t="shared" si="749"/>
        <v/>
      </c>
      <c r="BS254" s="38"/>
      <c r="BT254" s="38"/>
      <c r="BU254" s="38"/>
      <c r="BV254" s="38"/>
      <c r="BW254" s="38"/>
      <c r="BX254" s="38">
        <f t="shared" si="577"/>
        <v>0</v>
      </c>
      <c r="BY254" s="106" t="str">
        <f t="shared" si="535"/>
        <v/>
      </c>
      <c r="BZ254" s="106" t="str">
        <f t="shared" si="578"/>
        <v/>
      </c>
      <c r="CA254" s="106" t="str">
        <f t="shared" ref="CA254:CH254" si="750">IF(O254="x","1","")</f>
        <v/>
      </c>
      <c r="CB254" s="106" t="str">
        <f t="shared" si="750"/>
        <v/>
      </c>
      <c r="CC254" s="106" t="str">
        <f t="shared" si="750"/>
        <v/>
      </c>
      <c r="CD254" s="106" t="str">
        <f t="shared" si="750"/>
        <v/>
      </c>
      <c r="CE254" s="106" t="str">
        <f t="shared" si="750"/>
        <v/>
      </c>
      <c r="CF254" s="106" t="str">
        <f t="shared" si="750"/>
        <v/>
      </c>
      <c r="CG254" s="106" t="str">
        <f t="shared" si="750"/>
        <v/>
      </c>
      <c r="CH254" s="106" t="str">
        <f t="shared" si="750"/>
        <v/>
      </c>
      <c r="CI254" s="40"/>
      <c r="CJ254" s="40"/>
      <c r="CK254" s="40"/>
      <c r="CL254" s="40"/>
      <c r="CM254" s="40"/>
    </row>
    <row r="255" spans="1:91" ht="17.25" customHeight="1" x14ac:dyDescent="0.2">
      <c r="A255" s="92"/>
      <c r="B255" s="93"/>
      <c r="C255" s="93"/>
      <c r="D255" s="93"/>
      <c r="E255" s="93" t="str">
        <f t="shared" si="580"/>
        <v/>
      </c>
      <c r="F255" s="93"/>
      <c r="G255" s="93"/>
      <c r="H255" s="93" t="str">
        <f t="shared" si="100"/>
        <v/>
      </c>
      <c r="I255" s="95" t="str">
        <f t="shared" si="101"/>
        <v/>
      </c>
      <c r="J255" s="93"/>
      <c r="K255" s="97" t="b">
        <v>0</v>
      </c>
      <c r="L255" s="98" t="str">
        <f t="shared" si="3"/>
        <v>PENDENTE</v>
      </c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3"/>
      <c r="X255" s="100"/>
      <c r="Y255" s="100"/>
      <c r="Z255" s="100"/>
      <c r="AA255" s="100"/>
      <c r="AB255" s="100"/>
      <c r="AC255" s="101"/>
      <c r="AD255" s="3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93"/>
      <c r="AQ255" s="93"/>
      <c r="AR255" s="93"/>
      <c r="AS255" s="102"/>
      <c r="AT255" s="104" t="str">
        <f ca="1">IFERROR(__xludf.DUMMYFUNCTION("""COMPUTED_VALUE"""),"")</f>
        <v/>
      </c>
      <c r="AU255" s="103"/>
      <c r="AV255" s="103"/>
      <c r="AW255" s="104"/>
      <c r="AX255" s="104" t="str">
        <f ca="1">IFERROR(__xludf.DUMMYFUNCTION("""COMPUTED_VALUE"""),"")</f>
        <v/>
      </c>
      <c r="AY255" s="103"/>
      <c r="AZ255" s="103"/>
      <c r="BA255" s="103"/>
      <c r="BB255" s="104"/>
      <c r="BC255" s="103" t="str">
        <f ca="1">IFERROR(__xludf.DUMMYFUNCTION("""COMPUTED_VALUE"""),"")</f>
        <v/>
      </c>
      <c r="BD255" s="105" t="str">
        <f ca="1">IFERROR(__xludf.DUMMYFUNCTION("""COMPUTED_VALUE"""),"")</f>
        <v/>
      </c>
      <c r="BE255" s="105" t="str">
        <f ca="1">IFERROR(__xludf.DUMMYFUNCTION("""COMPUTED_VALUE"""),"")</f>
        <v/>
      </c>
      <c r="BF255" s="105" t="str">
        <f ca="1">IFERROR(__xludf.DUMMYFUNCTION("""COMPUTED_VALUE"""),"")</f>
        <v/>
      </c>
      <c r="BG255" s="93"/>
      <c r="BH255" s="93"/>
      <c r="BI255" s="95" t="str">
        <f t="shared" si="143"/>
        <v/>
      </c>
      <c r="BJ255" s="95" t="str">
        <f t="shared" ref="BJ255:BR255" si="751">IF(AD255=0,"",AD255*$AS255*(AU255/10))</f>
        <v/>
      </c>
      <c r="BK255" s="95" t="str">
        <f t="shared" si="751"/>
        <v/>
      </c>
      <c r="BL255" s="95" t="str">
        <f t="shared" si="751"/>
        <v/>
      </c>
      <c r="BM255" s="95" t="str">
        <f t="shared" si="751"/>
        <v/>
      </c>
      <c r="BN255" s="95" t="str">
        <f t="shared" si="751"/>
        <v/>
      </c>
      <c r="BO255" s="95" t="str">
        <f t="shared" si="751"/>
        <v/>
      </c>
      <c r="BP255" s="95" t="str">
        <f t="shared" si="751"/>
        <v/>
      </c>
      <c r="BQ255" s="95" t="str">
        <f t="shared" si="751"/>
        <v/>
      </c>
      <c r="BR255" s="95" t="str">
        <f t="shared" si="751"/>
        <v/>
      </c>
      <c r="BS255" s="38"/>
      <c r="BT255" s="38"/>
      <c r="BU255" s="38"/>
      <c r="BV255" s="38"/>
      <c r="BW255" s="38"/>
      <c r="BX255" s="38">
        <f t="shared" si="577"/>
        <v>0</v>
      </c>
      <c r="BY255" s="106" t="str">
        <f t="shared" si="535"/>
        <v/>
      </c>
      <c r="BZ255" s="106" t="str">
        <f t="shared" si="578"/>
        <v/>
      </c>
      <c r="CA255" s="106" t="str">
        <f t="shared" ref="CA255:CH255" si="752">IF(O255="x","1","")</f>
        <v/>
      </c>
      <c r="CB255" s="106" t="str">
        <f t="shared" si="752"/>
        <v/>
      </c>
      <c r="CC255" s="106" t="str">
        <f t="shared" si="752"/>
        <v/>
      </c>
      <c r="CD255" s="106" t="str">
        <f t="shared" si="752"/>
        <v/>
      </c>
      <c r="CE255" s="106" t="str">
        <f t="shared" si="752"/>
        <v/>
      </c>
      <c r="CF255" s="106" t="str">
        <f t="shared" si="752"/>
        <v/>
      </c>
      <c r="CG255" s="106" t="str">
        <f t="shared" si="752"/>
        <v/>
      </c>
      <c r="CH255" s="106" t="str">
        <f t="shared" si="752"/>
        <v/>
      </c>
      <c r="CI255" s="40"/>
      <c r="CJ255" s="40"/>
      <c r="CK255" s="40"/>
      <c r="CL255" s="40"/>
      <c r="CM255" s="40"/>
    </row>
    <row r="256" spans="1:91" ht="17.25" customHeight="1" x14ac:dyDescent="0.2">
      <c r="A256" s="92"/>
      <c r="B256" s="93"/>
      <c r="C256" s="93"/>
      <c r="D256" s="93"/>
      <c r="E256" s="93" t="str">
        <f t="shared" si="580"/>
        <v/>
      </c>
      <c r="F256" s="93"/>
      <c r="G256" s="93"/>
      <c r="H256" s="93" t="str">
        <f t="shared" si="100"/>
        <v/>
      </c>
      <c r="I256" s="95" t="str">
        <f t="shared" si="101"/>
        <v/>
      </c>
      <c r="J256" s="93"/>
      <c r="K256" s="97" t="b">
        <v>0</v>
      </c>
      <c r="L256" s="98" t="str">
        <f t="shared" si="3"/>
        <v>PENDENTE</v>
      </c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3"/>
      <c r="X256" s="100"/>
      <c r="Y256" s="100"/>
      <c r="Z256" s="100"/>
      <c r="AA256" s="100"/>
      <c r="AB256" s="100"/>
      <c r="AC256" s="101"/>
      <c r="AD256" s="3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93"/>
      <c r="AQ256" s="93"/>
      <c r="AR256" s="93"/>
      <c r="AS256" s="102"/>
      <c r="AT256" s="104" t="str">
        <f ca="1">IFERROR(__xludf.DUMMYFUNCTION("""COMPUTED_VALUE"""),"")</f>
        <v/>
      </c>
      <c r="AU256" s="103"/>
      <c r="AV256" s="103"/>
      <c r="AW256" s="104"/>
      <c r="AX256" s="104" t="str">
        <f ca="1">IFERROR(__xludf.DUMMYFUNCTION("""COMPUTED_VALUE"""),"")</f>
        <v/>
      </c>
      <c r="AY256" s="103"/>
      <c r="AZ256" s="103"/>
      <c r="BA256" s="103"/>
      <c r="BB256" s="104"/>
      <c r="BC256" s="103" t="str">
        <f ca="1">IFERROR(__xludf.DUMMYFUNCTION("""COMPUTED_VALUE"""),"")</f>
        <v/>
      </c>
      <c r="BD256" s="105" t="str">
        <f ca="1">IFERROR(__xludf.DUMMYFUNCTION("""COMPUTED_VALUE"""),"")</f>
        <v/>
      </c>
      <c r="BE256" s="105" t="str">
        <f ca="1">IFERROR(__xludf.DUMMYFUNCTION("""COMPUTED_VALUE"""),"")</f>
        <v/>
      </c>
      <c r="BF256" s="105" t="str">
        <f ca="1">IFERROR(__xludf.DUMMYFUNCTION("""COMPUTED_VALUE"""),"")</f>
        <v/>
      </c>
      <c r="BG256" s="93"/>
      <c r="BH256" s="93"/>
      <c r="BI256" s="95" t="str">
        <f t="shared" si="143"/>
        <v/>
      </c>
      <c r="BJ256" s="95" t="str">
        <f t="shared" ref="BJ256:BR256" si="753">IF(AD256=0,"",AD256*$AS256*(AU256/10))</f>
        <v/>
      </c>
      <c r="BK256" s="95" t="str">
        <f t="shared" si="753"/>
        <v/>
      </c>
      <c r="BL256" s="95" t="str">
        <f t="shared" si="753"/>
        <v/>
      </c>
      <c r="BM256" s="95" t="str">
        <f t="shared" si="753"/>
        <v/>
      </c>
      <c r="BN256" s="95" t="str">
        <f t="shared" si="753"/>
        <v/>
      </c>
      <c r="BO256" s="95" t="str">
        <f t="shared" si="753"/>
        <v/>
      </c>
      <c r="BP256" s="95" t="str">
        <f t="shared" si="753"/>
        <v/>
      </c>
      <c r="BQ256" s="95" t="str">
        <f t="shared" si="753"/>
        <v/>
      </c>
      <c r="BR256" s="95" t="str">
        <f t="shared" si="753"/>
        <v/>
      </c>
      <c r="BS256" s="38"/>
      <c r="BT256" s="38"/>
      <c r="BU256" s="38"/>
      <c r="BV256" s="38"/>
      <c r="BW256" s="38"/>
      <c r="BX256" s="38">
        <f t="shared" si="577"/>
        <v>0</v>
      </c>
      <c r="BY256" s="106" t="str">
        <f t="shared" si="535"/>
        <v/>
      </c>
      <c r="BZ256" s="106" t="str">
        <f t="shared" si="578"/>
        <v/>
      </c>
      <c r="CA256" s="106" t="str">
        <f t="shared" ref="CA256:CH256" si="754">IF(O256="x","1","")</f>
        <v/>
      </c>
      <c r="CB256" s="106" t="str">
        <f t="shared" si="754"/>
        <v/>
      </c>
      <c r="CC256" s="106" t="str">
        <f t="shared" si="754"/>
        <v/>
      </c>
      <c r="CD256" s="106" t="str">
        <f t="shared" si="754"/>
        <v/>
      </c>
      <c r="CE256" s="106" t="str">
        <f t="shared" si="754"/>
        <v/>
      </c>
      <c r="CF256" s="106" t="str">
        <f t="shared" si="754"/>
        <v/>
      </c>
      <c r="CG256" s="106" t="str">
        <f t="shared" si="754"/>
        <v/>
      </c>
      <c r="CH256" s="106" t="str">
        <f t="shared" si="754"/>
        <v/>
      </c>
      <c r="CI256" s="40"/>
      <c r="CJ256" s="40"/>
      <c r="CK256" s="40"/>
      <c r="CL256" s="40"/>
      <c r="CM256" s="40"/>
    </row>
    <row r="257" spans="1:91" ht="17.25" customHeight="1" x14ac:dyDescent="0.2">
      <c r="A257" s="92"/>
      <c r="B257" s="93"/>
      <c r="C257" s="93"/>
      <c r="D257" s="93"/>
      <c r="E257" s="93" t="str">
        <f t="shared" si="580"/>
        <v/>
      </c>
      <c r="F257" s="93"/>
      <c r="G257" s="93"/>
      <c r="H257" s="93" t="str">
        <f t="shared" si="100"/>
        <v/>
      </c>
      <c r="I257" s="95" t="str">
        <f t="shared" si="101"/>
        <v/>
      </c>
      <c r="J257" s="93"/>
      <c r="K257" s="97" t="b">
        <v>0</v>
      </c>
      <c r="L257" s="98" t="str">
        <f t="shared" ref="L257:L511" si="755">IF(K257=TRUE(),0,IF(C257="x",IF(ISBLANK(A257),"", I257*(J257/100)),"PENDENTE"))</f>
        <v>PENDENTE</v>
      </c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3"/>
      <c r="X257" s="100"/>
      <c r="Y257" s="100"/>
      <c r="Z257" s="100"/>
      <c r="AA257" s="100"/>
      <c r="AB257" s="100"/>
      <c r="AC257" s="101"/>
      <c r="AD257" s="3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93"/>
      <c r="AQ257" s="93"/>
      <c r="AR257" s="93"/>
      <c r="AS257" s="102"/>
      <c r="AT257" s="104" t="str">
        <f ca="1">IFERROR(__xludf.DUMMYFUNCTION("""COMPUTED_VALUE"""),"")</f>
        <v/>
      </c>
      <c r="AU257" s="103"/>
      <c r="AV257" s="103"/>
      <c r="AW257" s="104"/>
      <c r="AX257" s="104" t="str">
        <f ca="1">IFERROR(__xludf.DUMMYFUNCTION("""COMPUTED_VALUE"""),"")</f>
        <v/>
      </c>
      <c r="AY257" s="103"/>
      <c r="AZ257" s="103"/>
      <c r="BA257" s="103"/>
      <c r="BB257" s="104"/>
      <c r="BC257" s="103" t="str">
        <f ca="1">IFERROR(__xludf.DUMMYFUNCTION("""COMPUTED_VALUE"""),"")</f>
        <v/>
      </c>
      <c r="BD257" s="105" t="str">
        <f ca="1">IFERROR(__xludf.DUMMYFUNCTION("""COMPUTED_VALUE"""),"")</f>
        <v/>
      </c>
      <c r="BE257" s="105" t="str">
        <f ca="1">IFERROR(__xludf.DUMMYFUNCTION("""COMPUTED_VALUE"""),"")</f>
        <v/>
      </c>
      <c r="BF257" s="105" t="str">
        <f ca="1">IFERROR(__xludf.DUMMYFUNCTION("""COMPUTED_VALUE"""),"")</f>
        <v/>
      </c>
      <c r="BG257" s="93"/>
      <c r="BH257" s="93"/>
      <c r="BI257" s="95" t="str">
        <f t="shared" si="143"/>
        <v/>
      </c>
      <c r="BJ257" s="95" t="str">
        <f t="shared" ref="BJ257:BR257" si="756">IF(AD257=0,"",AD257*$AS257*(AU257/10))</f>
        <v/>
      </c>
      <c r="BK257" s="95" t="str">
        <f t="shared" si="756"/>
        <v/>
      </c>
      <c r="BL257" s="95" t="str">
        <f t="shared" si="756"/>
        <v/>
      </c>
      <c r="BM257" s="95" t="str">
        <f t="shared" si="756"/>
        <v/>
      </c>
      <c r="BN257" s="95" t="str">
        <f t="shared" si="756"/>
        <v/>
      </c>
      <c r="BO257" s="95" t="str">
        <f t="shared" si="756"/>
        <v/>
      </c>
      <c r="BP257" s="95" t="str">
        <f t="shared" si="756"/>
        <v/>
      </c>
      <c r="BQ257" s="95" t="str">
        <f t="shared" si="756"/>
        <v/>
      </c>
      <c r="BR257" s="95" t="str">
        <f t="shared" si="756"/>
        <v/>
      </c>
      <c r="BS257" s="38"/>
      <c r="BT257" s="38"/>
      <c r="BU257" s="38"/>
      <c r="BV257" s="38"/>
      <c r="BW257" s="38"/>
      <c r="BX257" s="38">
        <f t="shared" si="577"/>
        <v>0</v>
      </c>
      <c r="BY257" s="106" t="str">
        <f t="shared" si="535"/>
        <v/>
      </c>
      <c r="BZ257" s="106" t="str">
        <f t="shared" si="578"/>
        <v/>
      </c>
      <c r="CA257" s="106" t="str">
        <f t="shared" ref="CA257:CH257" si="757">IF(O257="x","1","")</f>
        <v/>
      </c>
      <c r="CB257" s="106" t="str">
        <f t="shared" si="757"/>
        <v/>
      </c>
      <c r="CC257" s="106" t="str">
        <f t="shared" si="757"/>
        <v/>
      </c>
      <c r="CD257" s="106" t="str">
        <f t="shared" si="757"/>
        <v/>
      </c>
      <c r="CE257" s="106" t="str">
        <f t="shared" si="757"/>
        <v/>
      </c>
      <c r="CF257" s="106" t="str">
        <f t="shared" si="757"/>
        <v/>
      </c>
      <c r="CG257" s="106" t="str">
        <f t="shared" si="757"/>
        <v/>
      </c>
      <c r="CH257" s="106" t="str">
        <f t="shared" si="757"/>
        <v/>
      </c>
      <c r="CI257" s="40"/>
      <c r="CJ257" s="40"/>
      <c r="CK257" s="40"/>
      <c r="CL257" s="40"/>
      <c r="CM257" s="40"/>
    </row>
    <row r="258" spans="1:91" ht="17.25" customHeight="1" x14ac:dyDescent="0.2">
      <c r="A258" s="92"/>
      <c r="B258" s="93"/>
      <c r="C258" s="93"/>
      <c r="D258" s="93"/>
      <c r="E258" s="93" t="str">
        <f t="shared" si="580"/>
        <v/>
      </c>
      <c r="F258" s="93"/>
      <c r="G258" s="93"/>
      <c r="H258" s="93" t="str">
        <f t="shared" si="100"/>
        <v/>
      </c>
      <c r="I258" s="95" t="str">
        <f t="shared" si="101"/>
        <v/>
      </c>
      <c r="J258" s="93"/>
      <c r="K258" s="97" t="b">
        <v>0</v>
      </c>
      <c r="L258" s="98" t="str">
        <f t="shared" si="755"/>
        <v>PENDENTE</v>
      </c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3"/>
      <c r="X258" s="100"/>
      <c r="Y258" s="100"/>
      <c r="Z258" s="100"/>
      <c r="AA258" s="100"/>
      <c r="AB258" s="100"/>
      <c r="AC258" s="101"/>
      <c r="AD258" s="3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93"/>
      <c r="AQ258" s="93"/>
      <c r="AR258" s="93"/>
      <c r="AS258" s="102"/>
      <c r="AT258" s="104" t="str">
        <f ca="1">IFERROR(__xludf.DUMMYFUNCTION("""COMPUTED_VALUE"""),"")</f>
        <v/>
      </c>
      <c r="AU258" s="103"/>
      <c r="AV258" s="103"/>
      <c r="AW258" s="104"/>
      <c r="AX258" s="104" t="str">
        <f ca="1">IFERROR(__xludf.DUMMYFUNCTION("""COMPUTED_VALUE"""),"")</f>
        <v/>
      </c>
      <c r="AY258" s="103"/>
      <c r="AZ258" s="103"/>
      <c r="BA258" s="103"/>
      <c r="BB258" s="104"/>
      <c r="BC258" s="103" t="str">
        <f ca="1">IFERROR(__xludf.DUMMYFUNCTION("""COMPUTED_VALUE"""),"")</f>
        <v/>
      </c>
      <c r="BD258" s="105" t="str">
        <f ca="1">IFERROR(__xludf.DUMMYFUNCTION("""COMPUTED_VALUE"""),"")</f>
        <v/>
      </c>
      <c r="BE258" s="105" t="str">
        <f ca="1">IFERROR(__xludf.DUMMYFUNCTION("""COMPUTED_VALUE"""),"")</f>
        <v/>
      </c>
      <c r="BF258" s="105" t="str">
        <f ca="1">IFERROR(__xludf.DUMMYFUNCTION("""COMPUTED_VALUE"""),"")</f>
        <v/>
      </c>
      <c r="BG258" s="93"/>
      <c r="BH258" s="93"/>
      <c r="BI258" s="95" t="str">
        <f t="shared" si="143"/>
        <v/>
      </c>
      <c r="BJ258" s="95" t="str">
        <f t="shared" ref="BJ258:BR258" si="758">IF(AD258=0,"",AD258*$AS258*(AU258/10))</f>
        <v/>
      </c>
      <c r="BK258" s="95" t="str">
        <f t="shared" si="758"/>
        <v/>
      </c>
      <c r="BL258" s="95" t="str">
        <f t="shared" si="758"/>
        <v/>
      </c>
      <c r="BM258" s="95" t="str">
        <f t="shared" si="758"/>
        <v/>
      </c>
      <c r="BN258" s="95" t="str">
        <f t="shared" si="758"/>
        <v/>
      </c>
      <c r="BO258" s="95" t="str">
        <f t="shared" si="758"/>
        <v/>
      </c>
      <c r="BP258" s="95" t="str">
        <f t="shared" si="758"/>
        <v/>
      </c>
      <c r="BQ258" s="95" t="str">
        <f t="shared" si="758"/>
        <v/>
      </c>
      <c r="BR258" s="95" t="str">
        <f t="shared" si="758"/>
        <v/>
      </c>
      <c r="BS258" s="38"/>
      <c r="BT258" s="38"/>
      <c r="BU258" s="38"/>
      <c r="BV258" s="38"/>
      <c r="BW258" s="38"/>
      <c r="BX258" s="38">
        <f t="shared" si="577"/>
        <v>0</v>
      </c>
      <c r="BY258" s="106" t="str">
        <f t="shared" si="535"/>
        <v/>
      </c>
      <c r="BZ258" s="106" t="str">
        <f t="shared" si="578"/>
        <v/>
      </c>
      <c r="CA258" s="106" t="str">
        <f t="shared" ref="CA258:CH258" si="759">IF(O258="x","1","")</f>
        <v/>
      </c>
      <c r="CB258" s="106" t="str">
        <f t="shared" si="759"/>
        <v/>
      </c>
      <c r="CC258" s="106" t="str">
        <f t="shared" si="759"/>
        <v/>
      </c>
      <c r="CD258" s="106" t="str">
        <f t="shared" si="759"/>
        <v/>
      </c>
      <c r="CE258" s="106" t="str">
        <f t="shared" si="759"/>
        <v/>
      </c>
      <c r="CF258" s="106" t="str">
        <f t="shared" si="759"/>
        <v/>
      </c>
      <c r="CG258" s="106" t="str">
        <f t="shared" si="759"/>
        <v/>
      </c>
      <c r="CH258" s="106" t="str">
        <f t="shared" si="759"/>
        <v/>
      </c>
      <c r="CI258" s="40"/>
      <c r="CJ258" s="40"/>
      <c r="CK258" s="40"/>
      <c r="CL258" s="40"/>
      <c r="CM258" s="40"/>
    </row>
    <row r="259" spans="1:91" ht="17.25" customHeight="1" x14ac:dyDescent="0.2">
      <c r="A259" s="92"/>
      <c r="B259" s="93"/>
      <c r="C259" s="93"/>
      <c r="D259" s="93"/>
      <c r="E259" s="93" t="str">
        <f t="shared" si="580"/>
        <v/>
      </c>
      <c r="F259" s="93"/>
      <c r="G259" s="93"/>
      <c r="H259" s="93" t="str">
        <f t="shared" si="100"/>
        <v/>
      </c>
      <c r="I259" s="95" t="str">
        <f t="shared" si="101"/>
        <v/>
      </c>
      <c r="J259" s="93"/>
      <c r="K259" s="97" t="b">
        <v>0</v>
      </c>
      <c r="L259" s="98" t="str">
        <f t="shared" si="755"/>
        <v>PENDENTE</v>
      </c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3"/>
      <c r="X259" s="100"/>
      <c r="Y259" s="100"/>
      <c r="Z259" s="100"/>
      <c r="AA259" s="100"/>
      <c r="AB259" s="100"/>
      <c r="AC259" s="101"/>
      <c r="AD259" s="3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93"/>
      <c r="AQ259" s="93"/>
      <c r="AR259" s="93"/>
      <c r="AS259" s="102"/>
      <c r="AT259" s="104" t="str">
        <f ca="1">IFERROR(__xludf.DUMMYFUNCTION("""COMPUTED_VALUE"""),"")</f>
        <v/>
      </c>
      <c r="AU259" s="103"/>
      <c r="AV259" s="103"/>
      <c r="AW259" s="104"/>
      <c r="AX259" s="104" t="str">
        <f ca="1">IFERROR(__xludf.DUMMYFUNCTION("""COMPUTED_VALUE"""),"")</f>
        <v/>
      </c>
      <c r="AY259" s="103"/>
      <c r="AZ259" s="103"/>
      <c r="BA259" s="103"/>
      <c r="BB259" s="104"/>
      <c r="BC259" s="103" t="str">
        <f ca="1">IFERROR(__xludf.DUMMYFUNCTION("""COMPUTED_VALUE"""),"")</f>
        <v/>
      </c>
      <c r="BD259" s="105" t="str">
        <f ca="1">IFERROR(__xludf.DUMMYFUNCTION("""COMPUTED_VALUE"""),"")</f>
        <v/>
      </c>
      <c r="BE259" s="105" t="str">
        <f ca="1">IFERROR(__xludf.DUMMYFUNCTION("""COMPUTED_VALUE"""),"")</f>
        <v/>
      </c>
      <c r="BF259" s="105" t="str">
        <f ca="1">IFERROR(__xludf.DUMMYFUNCTION("""COMPUTED_VALUE"""),"")</f>
        <v/>
      </c>
      <c r="BG259" s="93"/>
      <c r="BH259" s="93"/>
      <c r="BI259" s="95" t="str">
        <f t="shared" si="143"/>
        <v/>
      </c>
      <c r="BJ259" s="95" t="str">
        <f t="shared" ref="BJ259:BR259" si="760">IF(AD259=0,"",AD259*$AS259*(AU259/10))</f>
        <v/>
      </c>
      <c r="BK259" s="95" t="str">
        <f t="shared" si="760"/>
        <v/>
      </c>
      <c r="BL259" s="95" t="str">
        <f t="shared" si="760"/>
        <v/>
      </c>
      <c r="BM259" s="95" t="str">
        <f t="shared" si="760"/>
        <v/>
      </c>
      <c r="BN259" s="95" t="str">
        <f t="shared" si="760"/>
        <v/>
      </c>
      <c r="BO259" s="95" t="str">
        <f t="shared" si="760"/>
        <v/>
      </c>
      <c r="BP259" s="95" t="str">
        <f t="shared" si="760"/>
        <v/>
      </c>
      <c r="BQ259" s="95" t="str">
        <f t="shared" si="760"/>
        <v/>
      </c>
      <c r="BR259" s="95" t="str">
        <f t="shared" si="760"/>
        <v/>
      </c>
      <c r="BS259" s="38"/>
      <c r="BT259" s="38"/>
      <c r="BU259" s="38"/>
      <c r="BV259" s="38"/>
      <c r="BW259" s="38"/>
      <c r="BX259" s="38">
        <f t="shared" si="577"/>
        <v>0</v>
      </c>
      <c r="BY259" s="106" t="str">
        <f t="shared" si="535"/>
        <v/>
      </c>
      <c r="BZ259" s="106" t="str">
        <f t="shared" si="578"/>
        <v/>
      </c>
      <c r="CA259" s="106" t="str">
        <f t="shared" ref="CA259:CH259" si="761">IF(O259="x","1","")</f>
        <v/>
      </c>
      <c r="CB259" s="106" t="str">
        <f t="shared" si="761"/>
        <v/>
      </c>
      <c r="CC259" s="106" t="str">
        <f t="shared" si="761"/>
        <v/>
      </c>
      <c r="CD259" s="106" t="str">
        <f t="shared" si="761"/>
        <v/>
      </c>
      <c r="CE259" s="106" t="str">
        <f t="shared" si="761"/>
        <v/>
      </c>
      <c r="CF259" s="106" t="str">
        <f t="shared" si="761"/>
        <v/>
      </c>
      <c r="CG259" s="106" t="str">
        <f t="shared" si="761"/>
        <v/>
      </c>
      <c r="CH259" s="106" t="str">
        <f t="shared" si="761"/>
        <v/>
      </c>
      <c r="CI259" s="40"/>
      <c r="CJ259" s="40"/>
      <c r="CK259" s="40"/>
      <c r="CL259" s="40"/>
      <c r="CM259" s="40"/>
    </row>
    <row r="260" spans="1:91" ht="17.25" customHeight="1" x14ac:dyDescent="0.2">
      <c r="A260" s="92"/>
      <c r="B260" s="93"/>
      <c r="C260" s="93"/>
      <c r="D260" s="93"/>
      <c r="E260" s="93" t="str">
        <f t="shared" si="580"/>
        <v/>
      </c>
      <c r="F260" s="93"/>
      <c r="G260" s="93"/>
      <c r="H260" s="93" t="str">
        <f t="shared" si="100"/>
        <v/>
      </c>
      <c r="I260" s="95" t="str">
        <f t="shared" si="101"/>
        <v/>
      </c>
      <c r="J260" s="93"/>
      <c r="K260" s="97" t="b">
        <v>0</v>
      </c>
      <c r="L260" s="98" t="str">
        <f t="shared" si="755"/>
        <v>PENDENTE</v>
      </c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3"/>
      <c r="X260" s="100"/>
      <c r="Y260" s="100"/>
      <c r="Z260" s="100"/>
      <c r="AA260" s="100"/>
      <c r="AB260" s="100"/>
      <c r="AC260" s="101"/>
      <c r="AD260" s="3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93"/>
      <c r="AQ260" s="93"/>
      <c r="AR260" s="93"/>
      <c r="AS260" s="102"/>
      <c r="AT260" s="104" t="str">
        <f ca="1">IFERROR(__xludf.DUMMYFUNCTION("""COMPUTED_VALUE"""),"")</f>
        <v/>
      </c>
      <c r="AU260" s="103"/>
      <c r="AV260" s="103"/>
      <c r="AW260" s="104"/>
      <c r="AX260" s="104" t="str">
        <f ca="1">IFERROR(__xludf.DUMMYFUNCTION("""COMPUTED_VALUE"""),"")</f>
        <v/>
      </c>
      <c r="AY260" s="103"/>
      <c r="AZ260" s="103"/>
      <c r="BA260" s="103"/>
      <c r="BB260" s="104"/>
      <c r="BC260" s="103" t="str">
        <f ca="1">IFERROR(__xludf.DUMMYFUNCTION("""COMPUTED_VALUE"""),"")</f>
        <v/>
      </c>
      <c r="BD260" s="105" t="str">
        <f ca="1">IFERROR(__xludf.DUMMYFUNCTION("""COMPUTED_VALUE"""),"")</f>
        <v/>
      </c>
      <c r="BE260" s="105" t="str">
        <f ca="1">IFERROR(__xludf.DUMMYFUNCTION("""COMPUTED_VALUE"""),"")</f>
        <v/>
      </c>
      <c r="BF260" s="105" t="str">
        <f ca="1">IFERROR(__xludf.DUMMYFUNCTION("""COMPUTED_VALUE"""),"")</f>
        <v/>
      </c>
      <c r="BG260" s="93"/>
      <c r="BH260" s="93"/>
      <c r="BI260" s="95" t="str">
        <f t="shared" si="143"/>
        <v/>
      </c>
      <c r="BJ260" s="95" t="str">
        <f t="shared" ref="BJ260:BR260" si="762">IF(AD260=0,"",AD260*$AS260*(AU260/10))</f>
        <v/>
      </c>
      <c r="BK260" s="95" t="str">
        <f t="shared" si="762"/>
        <v/>
      </c>
      <c r="BL260" s="95" t="str">
        <f t="shared" si="762"/>
        <v/>
      </c>
      <c r="BM260" s="95" t="str">
        <f t="shared" si="762"/>
        <v/>
      </c>
      <c r="BN260" s="95" t="str">
        <f t="shared" si="762"/>
        <v/>
      </c>
      <c r="BO260" s="95" t="str">
        <f t="shared" si="762"/>
        <v/>
      </c>
      <c r="BP260" s="95" t="str">
        <f t="shared" si="762"/>
        <v/>
      </c>
      <c r="BQ260" s="95" t="str">
        <f t="shared" si="762"/>
        <v/>
      </c>
      <c r="BR260" s="95" t="str">
        <f t="shared" si="762"/>
        <v/>
      </c>
      <c r="BS260" s="38"/>
      <c r="BT260" s="38"/>
      <c r="BU260" s="38"/>
      <c r="BV260" s="38"/>
      <c r="BW260" s="38"/>
      <c r="BX260" s="38">
        <f t="shared" si="577"/>
        <v>0</v>
      </c>
      <c r="BY260" s="106" t="str">
        <f t="shared" si="535"/>
        <v/>
      </c>
      <c r="BZ260" s="106" t="str">
        <f t="shared" si="578"/>
        <v/>
      </c>
      <c r="CA260" s="106" t="str">
        <f t="shared" ref="CA260:CH260" si="763">IF(O260="x","1","")</f>
        <v/>
      </c>
      <c r="CB260" s="106" t="str">
        <f t="shared" si="763"/>
        <v/>
      </c>
      <c r="CC260" s="106" t="str">
        <f t="shared" si="763"/>
        <v/>
      </c>
      <c r="CD260" s="106" t="str">
        <f t="shared" si="763"/>
        <v/>
      </c>
      <c r="CE260" s="106" t="str">
        <f t="shared" si="763"/>
        <v/>
      </c>
      <c r="CF260" s="106" t="str">
        <f t="shared" si="763"/>
        <v/>
      </c>
      <c r="CG260" s="106" t="str">
        <f t="shared" si="763"/>
        <v/>
      </c>
      <c r="CH260" s="106" t="str">
        <f t="shared" si="763"/>
        <v/>
      </c>
      <c r="CI260" s="40"/>
      <c r="CJ260" s="40"/>
      <c r="CK260" s="40"/>
      <c r="CL260" s="40"/>
      <c r="CM260" s="40"/>
    </row>
    <row r="261" spans="1:91" ht="17.25" customHeight="1" x14ac:dyDescent="0.2">
      <c r="A261" s="92"/>
      <c r="B261" s="93"/>
      <c r="C261" s="93"/>
      <c r="D261" s="93"/>
      <c r="E261" s="93" t="str">
        <f t="shared" si="580"/>
        <v/>
      </c>
      <c r="F261" s="93"/>
      <c r="G261" s="93"/>
      <c r="H261" s="93" t="str">
        <f t="shared" si="100"/>
        <v/>
      </c>
      <c r="I261" s="95" t="str">
        <f t="shared" si="101"/>
        <v/>
      </c>
      <c r="J261" s="93"/>
      <c r="K261" s="97" t="b">
        <v>0</v>
      </c>
      <c r="L261" s="98" t="str">
        <f t="shared" si="755"/>
        <v>PENDENTE</v>
      </c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3"/>
      <c r="X261" s="100"/>
      <c r="Y261" s="100"/>
      <c r="Z261" s="100"/>
      <c r="AA261" s="100"/>
      <c r="AB261" s="100"/>
      <c r="AC261" s="101"/>
      <c r="AD261" s="3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93"/>
      <c r="AQ261" s="93"/>
      <c r="AR261" s="93"/>
      <c r="AS261" s="102"/>
      <c r="AT261" s="104" t="str">
        <f ca="1">IFERROR(__xludf.DUMMYFUNCTION("""COMPUTED_VALUE"""),"")</f>
        <v/>
      </c>
      <c r="AU261" s="103"/>
      <c r="AV261" s="103"/>
      <c r="AW261" s="104"/>
      <c r="AX261" s="104" t="str">
        <f ca="1">IFERROR(__xludf.DUMMYFUNCTION("""COMPUTED_VALUE"""),"")</f>
        <v/>
      </c>
      <c r="AY261" s="103"/>
      <c r="AZ261" s="103"/>
      <c r="BA261" s="103"/>
      <c r="BB261" s="104"/>
      <c r="BC261" s="103" t="str">
        <f ca="1">IFERROR(__xludf.DUMMYFUNCTION("""COMPUTED_VALUE"""),"")</f>
        <v/>
      </c>
      <c r="BD261" s="105" t="str">
        <f ca="1">IFERROR(__xludf.DUMMYFUNCTION("""COMPUTED_VALUE"""),"")</f>
        <v/>
      </c>
      <c r="BE261" s="105" t="str">
        <f ca="1">IFERROR(__xludf.DUMMYFUNCTION("""COMPUTED_VALUE"""),"")</f>
        <v/>
      </c>
      <c r="BF261" s="105" t="str">
        <f ca="1">IFERROR(__xludf.DUMMYFUNCTION("""COMPUTED_VALUE"""),"")</f>
        <v/>
      </c>
      <c r="BG261" s="93"/>
      <c r="BH261" s="93"/>
      <c r="BI261" s="95" t="str">
        <f t="shared" si="143"/>
        <v/>
      </c>
      <c r="BJ261" s="95" t="str">
        <f t="shared" ref="BJ261:BR261" si="764">IF(AD261=0,"",AD261*$AS261*(AU261/10))</f>
        <v/>
      </c>
      <c r="BK261" s="95" t="str">
        <f t="shared" si="764"/>
        <v/>
      </c>
      <c r="BL261" s="95" t="str">
        <f t="shared" si="764"/>
        <v/>
      </c>
      <c r="BM261" s="95" t="str">
        <f t="shared" si="764"/>
        <v/>
      </c>
      <c r="BN261" s="95" t="str">
        <f t="shared" si="764"/>
        <v/>
      </c>
      <c r="BO261" s="95" t="str">
        <f t="shared" si="764"/>
        <v/>
      </c>
      <c r="BP261" s="95" t="str">
        <f t="shared" si="764"/>
        <v/>
      </c>
      <c r="BQ261" s="95" t="str">
        <f t="shared" si="764"/>
        <v/>
      </c>
      <c r="BR261" s="95" t="str">
        <f t="shared" si="764"/>
        <v/>
      </c>
      <c r="BS261" s="38"/>
      <c r="BT261" s="38"/>
      <c r="BU261" s="38"/>
      <c r="BV261" s="38"/>
      <c r="BW261" s="38"/>
      <c r="BX261" s="38">
        <f t="shared" si="577"/>
        <v>0</v>
      </c>
      <c r="BY261" s="106" t="str">
        <f t="shared" si="535"/>
        <v/>
      </c>
      <c r="BZ261" s="106" t="str">
        <f t="shared" si="578"/>
        <v/>
      </c>
      <c r="CA261" s="106" t="str">
        <f t="shared" ref="CA261:CH261" si="765">IF(O261="x","1","")</f>
        <v/>
      </c>
      <c r="CB261" s="106" t="str">
        <f t="shared" si="765"/>
        <v/>
      </c>
      <c r="CC261" s="106" t="str">
        <f t="shared" si="765"/>
        <v/>
      </c>
      <c r="CD261" s="106" t="str">
        <f t="shared" si="765"/>
        <v/>
      </c>
      <c r="CE261" s="106" t="str">
        <f t="shared" si="765"/>
        <v/>
      </c>
      <c r="CF261" s="106" t="str">
        <f t="shared" si="765"/>
        <v/>
      </c>
      <c r="CG261" s="106" t="str">
        <f t="shared" si="765"/>
        <v/>
      </c>
      <c r="CH261" s="106" t="str">
        <f t="shared" si="765"/>
        <v/>
      </c>
      <c r="CI261" s="40"/>
      <c r="CJ261" s="40"/>
      <c r="CK261" s="40"/>
      <c r="CL261" s="40"/>
      <c r="CM261" s="40"/>
    </row>
    <row r="262" spans="1:91" ht="17.25" customHeight="1" x14ac:dyDescent="0.2">
      <c r="A262" s="92"/>
      <c r="B262" s="93"/>
      <c r="C262" s="93"/>
      <c r="D262" s="93"/>
      <c r="E262" s="93" t="str">
        <f t="shared" si="580"/>
        <v/>
      </c>
      <c r="F262" s="93"/>
      <c r="G262" s="93"/>
      <c r="H262" s="93" t="str">
        <f t="shared" si="100"/>
        <v/>
      </c>
      <c r="I262" s="95" t="str">
        <f t="shared" si="101"/>
        <v/>
      </c>
      <c r="J262" s="93"/>
      <c r="K262" s="97" t="b">
        <v>0</v>
      </c>
      <c r="L262" s="98" t="str">
        <f t="shared" si="755"/>
        <v>PENDENTE</v>
      </c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3"/>
      <c r="X262" s="100"/>
      <c r="Y262" s="100"/>
      <c r="Z262" s="100"/>
      <c r="AA262" s="100"/>
      <c r="AB262" s="100"/>
      <c r="AC262" s="101"/>
      <c r="AD262" s="3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93"/>
      <c r="AQ262" s="93"/>
      <c r="AR262" s="93"/>
      <c r="AS262" s="102"/>
      <c r="AT262" s="104" t="str">
        <f ca="1">IFERROR(__xludf.DUMMYFUNCTION("""COMPUTED_VALUE"""),"")</f>
        <v/>
      </c>
      <c r="AU262" s="103"/>
      <c r="AV262" s="103"/>
      <c r="AW262" s="104"/>
      <c r="AX262" s="104" t="str">
        <f ca="1">IFERROR(__xludf.DUMMYFUNCTION("""COMPUTED_VALUE"""),"")</f>
        <v/>
      </c>
      <c r="AY262" s="103"/>
      <c r="AZ262" s="103"/>
      <c r="BA262" s="103"/>
      <c r="BB262" s="104"/>
      <c r="BC262" s="103" t="str">
        <f ca="1">IFERROR(__xludf.DUMMYFUNCTION("""COMPUTED_VALUE"""),"")</f>
        <v/>
      </c>
      <c r="BD262" s="105" t="str">
        <f ca="1">IFERROR(__xludf.DUMMYFUNCTION("""COMPUTED_VALUE"""),"")</f>
        <v/>
      </c>
      <c r="BE262" s="105" t="str">
        <f ca="1">IFERROR(__xludf.DUMMYFUNCTION("""COMPUTED_VALUE"""),"")</f>
        <v/>
      </c>
      <c r="BF262" s="105" t="str">
        <f ca="1">IFERROR(__xludf.DUMMYFUNCTION("""COMPUTED_VALUE"""),"")</f>
        <v/>
      </c>
      <c r="BG262" s="93"/>
      <c r="BH262" s="93"/>
      <c r="BI262" s="95" t="str">
        <f t="shared" si="143"/>
        <v/>
      </c>
      <c r="BJ262" s="95" t="str">
        <f t="shared" ref="BJ262:BR262" si="766">IF(AD262=0,"",AD262*$AS262*(AU262/10))</f>
        <v/>
      </c>
      <c r="BK262" s="95" t="str">
        <f t="shared" si="766"/>
        <v/>
      </c>
      <c r="BL262" s="95" t="str">
        <f t="shared" si="766"/>
        <v/>
      </c>
      <c r="BM262" s="95" t="str">
        <f t="shared" si="766"/>
        <v/>
      </c>
      <c r="BN262" s="95" t="str">
        <f t="shared" si="766"/>
        <v/>
      </c>
      <c r="BO262" s="95" t="str">
        <f t="shared" si="766"/>
        <v/>
      </c>
      <c r="BP262" s="95" t="str">
        <f t="shared" si="766"/>
        <v/>
      </c>
      <c r="BQ262" s="95" t="str">
        <f t="shared" si="766"/>
        <v/>
      </c>
      <c r="BR262" s="95" t="str">
        <f t="shared" si="766"/>
        <v/>
      </c>
      <c r="BS262" s="38"/>
      <c r="BT262" s="38"/>
      <c r="BU262" s="38"/>
      <c r="BV262" s="38"/>
      <c r="BW262" s="38"/>
      <c r="BX262" s="38">
        <f t="shared" si="577"/>
        <v>0</v>
      </c>
      <c r="BY262" s="106" t="str">
        <f t="shared" si="535"/>
        <v/>
      </c>
      <c r="BZ262" s="106" t="str">
        <f t="shared" si="578"/>
        <v/>
      </c>
      <c r="CA262" s="106" t="str">
        <f t="shared" ref="CA262:CH262" si="767">IF(O262="x","1","")</f>
        <v/>
      </c>
      <c r="CB262" s="106" t="str">
        <f t="shared" si="767"/>
        <v/>
      </c>
      <c r="CC262" s="106" t="str">
        <f t="shared" si="767"/>
        <v/>
      </c>
      <c r="CD262" s="106" t="str">
        <f t="shared" si="767"/>
        <v/>
      </c>
      <c r="CE262" s="106" t="str">
        <f t="shared" si="767"/>
        <v/>
      </c>
      <c r="CF262" s="106" t="str">
        <f t="shared" si="767"/>
        <v/>
      </c>
      <c r="CG262" s="106" t="str">
        <f t="shared" si="767"/>
        <v/>
      </c>
      <c r="CH262" s="106" t="str">
        <f t="shared" si="767"/>
        <v/>
      </c>
      <c r="CI262" s="40"/>
      <c r="CJ262" s="40"/>
      <c r="CK262" s="40"/>
      <c r="CL262" s="40"/>
      <c r="CM262" s="40"/>
    </row>
    <row r="263" spans="1:91" ht="17.25" customHeight="1" x14ac:dyDescent="0.2">
      <c r="A263" s="92"/>
      <c r="B263" s="93"/>
      <c r="C263" s="93"/>
      <c r="D263" s="93"/>
      <c r="E263" s="93" t="str">
        <f t="shared" si="580"/>
        <v/>
      </c>
      <c r="F263" s="93"/>
      <c r="G263" s="93"/>
      <c r="H263" s="93" t="str">
        <f t="shared" si="100"/>
        <v/>
      </c>
      <c r="I263" s="95" t="str">
        <f t="shared" si="101"/>
        <v/>
      </c>
      <c r="J263" s="93"/>
      <c r="K263" s="97" t="b">
        <v>0</v>
      </c>
      <c r="L263" s="98" t="str">
        <f t="shared" si="755"/>
        <v>PENDENTE</v>
      </c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3"/>
      <c r="X263" s="100"/>
      <c r="Y263" s="100"/>
      <c r="Z263" s="100"/>
      <c r="AA263" s="100"/>
      <c r="AB263" s="100"/>
      <c r="AC263" s="101"/>
      <c r="AD263" s="3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93"/>
      <c r="AQ263" s="93"/>
      <c r="AR263" s="93"/>
      <c r="AS263" s="102"/>
      <c r="AT263" s="104" t="str">
        <f ca="1">IFERROR(__xludf.DUMMYFUNCTION("""COMPUTED_VALUE"""),"")</f>
        <v/>
      </c>
      <c r="AU263" s="103"/>
      <c r="AV263" s="103"/>
      <c r="AW263" s="104"/>
      <c r="AX263" s="104" t="str">
        <f ca="1">IFERROR(__xludf.DUMMYFUNCTION("""COMPUTED_VALUE"""),"")</f>
        <v/>
      </c>
      <c r="AY263" s="103"/>
      <c r="AZ263" s="103"/>
      <c r="BA263" s="103"/>
      <c r="BB263" s="104"/>
      <c r="BC263" s="103" t="str">
        <f ca="1">IFERROR(__xludf.DUMMYFUNCTION("""COMPUTED_VALUE"""),"")</f>
        <v/>
      </c>
      <c r="BD263" s="105" t="str">
        <f ca="1">IFERROR(__xludf.DUMMYFUNCTION("""COMPUTED_VALUE"""),"")</f>
        <v/>
      </c>
      <c r="BE263" s="105" t="str">
        <f ca="1">IFERROR(__xludf.DUMMYFUNCTION("""COMPUTED_VALUE"""),"")</f>
        <v/>
      </c>
      <c r="BF263" s="105" t="str">
        <f ca="1">IFERROR(__xludf.DUMMYFUNCTION("""COMPUTED_VALUE"""),"")</f>
        <v/>
      </c>
      <c r="BG263" s="93"/>
      <c r="BH263" s="93"/>
      <c r="BI263" s="95" t="str">
        <f t="shared" si="143"/>
        <v/>
      </c>
      <c r="BJ263" s="95" t="str">
        <f t="shared" ref="BJ263:BR263" si="768">IF(AD263=0,"",AD263*$AS263*(AU263/10))</f>
        <v/>
      </c>
      <c r="BK263" s="95" t="str">
        <f t="shared" si="768"/>
        <v/>
      </c>
      <c r="BL263" s="95" t="str">
        <f t="shared" si="768"/>
        <v/>
      </c>
      <c r="BM263" s="95" t="str">
        <f t="shared" si="768"/>
        <v/>
      </c>
      <c r="BN263" s="95" t="str">
        <f t="shared" si="768"/>
        <v/>
      </c>
      <c r="BO263" s="95" t="str">
        <f t="shared" si="768"/>
        <v/>
      </c>
      <c r="BP263" s="95" t="str">
        <f t="shared" si="768"/>
        <v/>
      </c>
      <c r="BQ263" s="95" t="str">
        <f t="shared" si="768"/>
        <v/>
      </c>
      <c r="BR263" s="95" t="str">
        <f t="shared" si="768"/>
        <v/>
      </c>
      <c r="BS263" s="38"/>
      <c r="BT263" s="38"/>
      <c r="BU263" s="38"/>
      <c r="BV263" s="38"/>
      <c r="BW263" s="38"/>
      <c r="BX263" s="38">
        <f t="shared" si="577"/>
        <v>0</v>
      </c>
      <c r="BY263" s="106" t="str">
        <f t="shared" si="535"/>
        <v/>
      </c>
      <c r="BZ263" s="106" t="str">
        <f t="shared" si="578"/>
        <v/>
      </c>
      <c r="CA263" s="106" t="str">
        <f t="shared" ref="CA263:CH263" si="769">IF(O263="x","1","")</f>
        <v/>
      </c>
      <c r="CB263" s="106" t="str">
        <f t="shared" si="769"/>
        <v/>
      </c>
      <c r="CC263" s="106" t="str">
        <f t="shared" si="769"/>
        <v/>
      </c>
      <c r="CD263" s="106" t="str">
        <f t="shared" si="769"/>
        <v/>
      </c>
      <c r="CE263" s="106" t="str">
        <f t="shared" si="769"/>
        <v/>
      </c>
      <c r="CF263" s="106" t="str">
        <f t="shared" si="769"/>
        <v/>
      </c>
      <c r="CG263" s="106" t="str">
        <f t="shared" si="769"/>
        <v/>
      </c>
      <c r="CH263" s="106" t="str">
        <f t="shared" si="769"/>
        <v/>
      </c>
      <c r="CI263" s="40"/>
      <c r="CJ263" s="40"/>
      <c r="CK263" s="40"/>
      <c r="CL263" s="40"/>
      <c r="CM263" s="40"/>
    </row>
    <row r="264" spans="1:91" ht="17.25" customHeight="1" x14ac:dyDescent="0.2">
      <c r="A264" s="92"/>
      <c r="B264" s="93"/>
      <c r="C264" s="93"/>
      <c r="D264" s="93"/>
      <c r="E264" s="93" t="str">
        <f t="shared" si="580"/>
        <v/>
      </c>
      <c r="F264" s="93"/>
      <c r="G264" s="93"/>
      <c r="H264" s="93" t="str">
        <f t="shared" si="100"/>
        <v/>
      </c>
      <c r="I264" s="95" t="str">
        <f t="shared" si="101"/>
        <v/>
      </c>
      <c r="J264" s="93"/>
      <c r="K264" s="97" t="b">
        <v>0</v>
      </c>
      <c r="L264" s="98" t="str">
        <f t="shared" si="755"/>
        <v>PENDENTE</v>
      </c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3"/>
      <c r="X264" s="100"/>
      <c r="Y264" s="100"/>
      <c r="Z264" s="100"/>
      <c r="AA264" s="100"/>
      <c r="AB264" s="100"/>
      <c r="AC264" s="101"/>
      <c r="AD264" s="3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93"/>
      <c r="AQ264" s="93"/>
      <c r="AR264" s="93"/>
      <c r="AS264" s="102"/>
      <c r="AT264" s="104" t="str">
        <f ca="1">IFERROR(__xludf.DUMMYFUNCTION("""COMPUTED_VALUE"""),"")</f>
        <v/>
      </c>
      <c r="AU264" s="103"/>
      <c r="AV264" s="103"/>
      <c r="AW264" s="104"/>
      <c r="AX264" s="104" t="str">
        <f ca="1">IFERROR(__xludf.DUMMYFUNCTION("""COMPUTED_VALUE"""),"")</f>
        <v/>
      </c>
      <c r="AY264" s="103"/>
      <c r="AZ264" s="103"/>
      <c r="BA264" s="103"/>
      <c r="BB264" s="104"/>
      <c r="BC264" s="103" t="str">
        <f ca="1">IFERROR(__xludf.DUMMYFUNCTION("""COMPUTED_VALUE"""),"")</f>
        <v/>
      </c>
      <c r="BD264" s="105" t="str">
        <f ca="1">IFERROR(__xludf.DUMMYFUNCTION("""COMPUTED_VALUE"""),"")</f>
        <v/>
      </c>
      <c r="BE264" s="105" t="str">
        <f ca="1">IFERROR(__xludf.DUMMYFUNCTION("""COMPUTED_VALUE"""),"")</f>
        <v/>
      </c>
      <c r="BF264" s="105" t="str">
        <f ca="1">IFERROR(__xludf.DUMMYFUNCTION("""COMPUTED_VALUE"""),"")</f>
        <v/>
      </c>
      <c r="BG264" s="93"/>
      <c r="BH264" s="93"/>
      <c r="BI264" s="95" t="str">
        <f t="shared" si="143"/>
        <v/>
      </c>
      <c r="BJ264" s="95" t="str">
        <f t="shared" ref="BJ264:BR264" si="770">IF(AD264=0,"",AD264*$AS264*(AU264/10))</f>
        <v/>
      </c>
      <c r="BK264" s="95" t="str">
        <f t="shared" si="770"/>
        <v/>
      </c>
      <c r="BL264" s="95" t="str">
        <f t="shared" si="770"/>
        <v/>
      </c>
      <c r="BM264" s="95" t="str">
        <f t="shared" si="770"/>
        <v/>
      </c>
      <c r="BN264" s="95" t="str">
        <f t="shared" si="770"/>
        <v/>
      </c>
      <c r="BO264" s="95" t="str">
        <f t="shared" si="770"/>
        <v/>
      </c>
      <c r="BP264" s="95" t="str">
        <f t="shared" si="770"/>
        <v/>
      </c>
      <c r="BQ264" s="95" t="str">
        <f t="shared" si="770"/>
        <v/>
      </c>
      <c r="BR264" s="95" t="str">
        <f t="shared" si="770"/>
        <v/>
      </c>
      <c r="BS264" s="38"/>
      <c r="BT264" s="38"/>
      <c r="BU264" s="38"/>
      <c r="BV264" s="38"/>
      <c r="BW264" s="38"/>
      <c r="BX264" s="38">
        <f t="shared" si="577"/>
        <v>0</v>
      </c>
      <c r="BY264" s="106" t="str">
        <f t="shared" si="535"/>
        <v/>
      </c>
      <c r="BZ264" s="106" t="str">
        <f t="shared" si="578"/>
        <v/>
      </c>
      <c r="CA264" s="106" t="str">
        <f t="shared" ref="CA264:CH264" si="771">IF(O264="x","1","")</f>
        <v/>
      </c>
      <c r="CB264" s="106" t="str">
        <f t="shared" si="771"/>
        <v/>
      </c>
      <c r="CC264" s="106" t="str">
        <f t="shared" si="771"/>
        <v/>
      </c>
      <c r="CD264" s="106" t="str">
        <f t="shared" si="771"/>
        <v/>
      </c>
      <c r="CE264" s="106" t="str">
        <f t="shared" si="771"/>
        <v/>
      </c>
      <c r="CF264" s="106" t="str">
        <f t="shared" si="771"/>
        <v/>
      </c>
      <c r="CG264" s="106" t="str">
        <f t="shared" si="771"/>
        <v/>
      </c>
      <c r="CH264" s="106" t="str">
        <f t="shared" si="771"/>
        <v/>
      </c>
      <c r="CI264" s="40"/>
      <c r="CJ264" s="40"/>
      <c r="CK264" s="40"/>
      <c r="CL264" s="40"/>
      <c r="CM264" s="40"/>
    </row>
    <row r="265" spans="1:91" ht="17.25" customHeight="1" x14ac:dyDescent="0.2">
      <c r="A265" s="92"/>
      <c r="B265" s="93"/>
      <c r="C265" s="93"/>
      <c r="D265" s="93"/>
      <c r="E265" s="93" t="str">
        <f t="shared" si="580"/>
        <v/>
      </c>
      <c r="F265" s="93"/>
      <c r="G265" s="93"/>
      <c r="H265" s="93" t="str">
        <f t="shared" si="100"/>
        <v/>
      </c>
      <c r="I265" s="95" t="str">
        <f t="shared" si="101"/>
        <v/>
      </c>
      <c r="J265" s="93"/>
      <c r="K265" s="97" t="b">
        <v>0</v>
      </c>
      <c r="L265" s="98" t="str">
        <f t="shared" si="755"/>
        <v>PENDENTE</v>
      </c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3"/>
      <c r="X265" s="100"/>
      <c r="Y265" s="100"/>
      <c r="Z265" s="100"/>
      <c r="AA265" s="100"/>
      <c r="AB265" s="100"/>
      <c r="AC265" s="101"/>
      <c r="AD265" s="3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93"/>
      <c r="AQ265" s="93"/>
      <c r="AR265" s="93"/>
      <c r="AS265" s="102"/>
      <c r="AT265" s="104" t="str">
        <f ca="1">IFERROR(__xludf.DUMMYFUNCTION("""COMPUTED_VALUE"""),"")</f>
        <v/>
      </c>
      <c r="AU265" s="103"/>
      <c r="AV265" s="103"/>
      <c r="AW265" s="104"/>
      <c r="AX265" s="104" t="str">
        <f ca="1">IFERROR(__xludf.DUMMYFUNCTION("""COMPUTED_VALUE"""),"")</f>
        <v/>
      </c>
      <c r="AY265" s="103"/>
      <c r="AZ265" s="103"/>
      <c r="BA265" s="103"/>
      <c r="BB265" s="104"/>
      <c r="BC265" s="103" t="str">
        <f ca="1">IFERROR(__xludf.DUMMYFUNCTION("""COMPUTED_VALUE"""),"")</f>
        <v/>
      </c>
      <c r="BD265" s="105" t="str">
        <f ca="1">IFERROR(__xludf.DUMMYFUNCTION("""COMPUTED_VALUE"""),"")</f>
        <v/>
      </c>
      <c r="BE265" s="105" t="str">
        <f ca="1">IFERROR(__xludf.DUMMYFUNCTION("""COMPUTED_VALUE"""),"")</f>
        <v/>
      </c>
      <c r="BF265" s="105" t="str">
        <f ca="1">IFERROR(__xludf.DUMMYFUNCTION("""COMPUTED_VALUE"""),"")</f>
        <v/>
      </c>
      <c r="BG265" s="93"/>
      <c r="BH265" s="93"/>
      <c r="BI265" s="95" t="str">
        <f t="shared" si="143"/>
        <v/>
      </c>
      <c r="BJ265" s="95" t="str">
        <f t="shared" ref="BJ265:BR265" si="772">IF(AD265=0,"",AD265*$AS265*(AU265/10))</f>
        <v/>
      </c>
      <c r="BK265" s="95" t="str">
        <f t="shared" si="772"/>
        <v/>
      </c>
      <c r="BL265" s="95" t="str">
        <f t="shared" si="772"/>
        <v/>
      </c>
      <c r="BM265" s="95" t="str">
        <f t="shared" si="772"/>
        <v/>
      </c>
      <c r="BN265" s="95" t="str">
        <f t="shared" si="772"/>
        <v/>
      </c>
      <c r="BO265" s="95" t="str">
        <f t="shared" si="772"/>
        <v/>
      </c>
      <c r="BP265" s="95" t="str">
        <f t="shared" si="772"/>
        <v/>
      </c>
      <c r="BQ265" s="95" t="str">
        <f t="shared" si="772"/>
        <v/>
      </c>
      <c r="BR265" s="95" t="str">
        <f t="shared" si="772"/>
        <v/>
      </c>
      <c r="BS265" s="38"/>
      <c r="BT265" s="38"/>
      <c r="BU265" s="38"/>
      <c r="BV265" s="38"/>
      <c r="BW265" s="38"/>
      <c r="BX265" s="38">
        <f t="shared" si="577"/>
        <v>0</v>
      </c>
      <c r="BY265" s="106" t="str">
        <f t="shared" si="535"/>
        <v/>
      </c>
      <c r="BZ265" s="106" t="str">
        <f t="shared" si="578"/>
        <v/>
      </c>
      <c r="CA265" s="106" t="str">
        <f t="shared" ref="CA265:CH265" si="773">IF(O265="x","1","")</f>
        <v/>
      </c>
      <c r="CB265" s="106" t="str">
        <f t="shared" si="773"/>
        <v/>
      </c>
      <c r="CC265" s="106" t="str">
        <f t="shared" si="773"/>
        <v/>
      </c>
      <c r="CD265" s="106" t="str">
        <f t="shared" si="773"/>
        <v/>
      </c>
      <c r="CE265" s="106" t="str">
        <f t="shared" si="773"/>
        <v/>
      </c>
      <c r="CF265" s="106" t="str">
        <f t="shared" si="773"/>
        <v/>
      </c>
      <c r="CG265" s="106" t="str">
        <f t="shared" si="773"/>
        <v/>
      </c>
      <c r="CH265" s="106" t="str">
        <f t="shared" si="773"/>
        <v/>
      </c>
      <c r="CI265" s="40"/>
      <c r="CJ265" s="40"/>
      <c r="CK265" s="40"/>
      <c r="CL265" s="40"/>
      <c r="CM265" s="40"/>
    </row>
    <row r="266" spans="1:91" ht="17.25" customHeight="1" x14ac:dyDescent="0.2">
      <c r="A266" s="92"/>
      <c r="B266" s="93"/>
      <c r="C266" s="93"/>
      <c r="D266" s="93"/>
      <c r="E266" s="93" t="str">
        <f t="shared" si="580"/>
        <v/>
      </c>
      <c r="F266" s="93"/>
      <c r="G266" s="93"/>
      <c r="H266" s="93" t="str">
        <f t="shared" si="100"/>
        <v/>
      </c>
      <c r="I266" s="95" t="str">
        <f t="shared" si="101"/>
        <v/>
      </c>
      <c r="J266" s="93"/>
      <c r="K266" s="97" t="b">
        <v>0</v>
      </c>
      <c r="L266" s="98" t="str">
        <f t="shared" si="755"/>
        <v>PENDENTE</v>
      </c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3"/>
      <c r="X266" s="100"/>
      <c r="Y266" s="100"/>
      <c r="Z266" s="100"/>
      <c r="AA266" s="100"/>
      <c r="AB266" s="100"/>
      <c r="AC266" s="101"/>
      <c r="AD266" s="3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93"/>
      <c r="AQ266" s="93"/>
      <c r="AR266" s="93"/>
      <c r="AS266" s="102"/>
      <c r="AT266" s="104" t="str">
        <f ca="1">IFERROR(__xludf.DUMMYFUNCTION("""COMPUTED_VALUE"""),"")</f>
        <v/>
      </c>
      <c r="AU266" s="103"/>
      <c r="AV266" s="103"/>
      <c r="AW266" s="104"/>
      <c r="AX266" s="104" t="str">
        <f ca="1">IFERROR(__xludf.DUMMYFUNCTION("""COMPUTED_VALUE"""),"")</f>
        <v/>
      </c>
      <c r="AY266" s="103"/>
      <c r="AZ266" s="103"/>
      <c r="BA266" s="103"/>
      <c r="BB266" s="104"/>
      <c r="BC266" s="103" t="str">
        <f ca="1">IFERROR(__xludf.DUMMYFUNCTION("""COMPUTED_VALUE"""),"")</f>
        <v/>
      </c>
      <c r="BD266" s="105" t="str">
        <f ca="1">IFERROR(__xludf.DUMMYFUNCTION("""COMPUTED_VALUE"""),"")</f>
        <v/>
      </c>
      <c r="BE266" s="105" t="str">
        <f ca="1">IFERROR(__xludf.DUMMYFUNCTION("""COMPUTED_VALUE"""),"")</f>
        <v/>
      </c>
      <c r="BF266" s="105" t="str">
        <f ca="1">IFERROR(__xludf.DUMMYFUNCTION("""COMPUTED_VALUE"""),"")</f>
        <v/>
      </c>
      <c r="BG266" s="93"/>
      <c r="BH266" s="93"/>
      <c r="BI266" s="95" t="str">
        <f t="shared" si="143"/>
        <v/>
      </c>
      <c r="BJ266" s="95" t="str">
        <f t="shared" ref="BJ266:BR266" si="774">IF(AD266=0,"",AD266*$AS266*(AU266/10))</f>
        <v/>
      </c>
      <c r="BK266" s="95" t="str">
        <f t="shared" si="774"/>
        <v/>
      </c>
      <c r="BL266" s="95" t="str">
        <f t="shared" si="774"/>
        <v/>
      </c>
      <c r="BM266" s="95" t="str">
        <f t="shared" si="774"/>
        <v/>
      </c>
      <c r="BN266" s="95" t="str">
        <f t="shared" si="774"/>
        <v/>
      </c>
      <c r="BO266" s="95" t="str">
        <f t="shared" si="774"/>
        <v/>
      </c>
      <c r="BP266" s="95" t="str">
        <f t="shared" si="774"/>
        <v/>
      </c>
      <c r="BQ266" s="95" t="str">
        <f t="shared" si="774"/>
        <v/>
      </c>
      <c r="BR266" s="95" t="str">
        <f t="shared" si="774"/>
        <v/>
      </c>
      <c r="BS266" s="38"/>
      <c r="BT266" s="38"/>
      <c r="BU266" s="38"/>
      <c r="BV266" s="38"/>
      <c r="BW266" s="38"/>
      <c r="BX266" s="38">
        <f t="shared" si="577"/>
        <v>0</v>
      </c>
      <c r="BY266" s="106" t="str">
        <f t="shared" si="535"/>
        <v/>
      </c>
      <c r="BZ266" s="106" t="str">
        <f t="shared" si="578"/>
        <v/>
      </c>
      <c r="CA266" s="106" t="str">
        <f t="shared" ref="CA266:CH266" si="775">IF(O266="x","1","")</f>
        <v/>
      </c>
      <c r="CB266" s="106" t="str">
        <f t="shared" si="775"/>
        <v/>
      </c>
      <c r="CC266" s="106" t="str">
        <f t="shared" si="775"/>
        <v/>
      </c>
      <c r="CD266" s="106" t="str">
        <f t="shared" si="775"/>
        <v/>
      </c>
      <c r="CE266" s="106" t="str">
        <f t="shared" si="775"/>
        <v/>
      </c>
      <c r="CF266" s="106" t="str">
        <f t="shared" si="775"/>
        <v/>
      </c>
      <c r="CG266" s="106" t="str">
        <f t="shared" si="775"/>
        <v/>
      </c>
      <c r="CH266" s="106" t="str">
        <f t="shared" si="775"/>
        <v/>
      </c>
      <c r="CI266" s="40"/>
      <c r="CJ266" s="40"/>
      <c r="CK266" s="40"/>
      <c r="CL266" s="40"/>
      <c r="CM266" s="40"/>
    </row>
    <row r="267" spans="1:91" ht="17.25" customHeight="1" x14ac:dyDescent="0.2">
      <c r="A267" s="92"/>
      <c r="B267" s="93"/>
      <c r="C267" s="93"/>
      <c r="D267" s="93"/>
      <c r="E267" s="93" t="str">
        <f t="shared" si="580"/>
        <v/>
      </c>
      <c r="F267" s="93"/>
      <c r="G267" s="93"/>
      <c r="H267" s="93" t="str">
        <f t="shared" si="100"/>
        <v/>
      </c>
      <c r="I267" s="95" t="str">
        <f t="shared" si="101"/>
        <v/>
      </c>
      <c r="J267" s="93"/>
      <c r="K267" s="97" t="b">
        <v>0</v>
      </c>
      <c r="L267" s="98" t="str">
        <f t="shared" si="755"/>
        <v>PENDENTE</v>
      </c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3"/>
      <c r="X267" s="100"/>
      <c r="Y267" s="100"/>
      <c r="Z267" s="100"/>
      <c r="AA267" s="100"/>
      <c r="AB267" s="100"/>
      <c r="AC267" s="101"/>
      <c r="AD267" s="3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93"/>
      <c r="AQ267" s="93"/>
      <c r="AR267" s="93"/>
      <c r="AS267" s="102"/>
      <c r="AT267" s="104" t="str">
        <f ca="1">IFERROR(__xludf.DUMMYFUNCTION("""COMPUTED_VALUE"""),"")</f>
        <v/>
      </c>
      <c r="AU267" s="103"/>
      <c r="AV267" s="103"/>
      <c r="AW267" s="104"/>
      <c r="AX267" s="104" t="str">
        <f ca="1">IFERROR(__xludf.DUMMYFUNCTION("""COMPUTED_VALUE"""),"")</f>
        <v/>
      </c>
      <c r="AY267" s="103"/>
      <c r="AZ267" s="103"/>
      <c r="BA267" s="103"/>
      <c r="BB267" s="104"/>
      <c r="BC267" s="103" t="str">
        <f ca="1">IFERROR(__xludf.DUMMYFUNCTION("""COMPUTED_VALUE"""),"")</f>
        <v/>
      </c>
      <c r="BD267" s="105" t="str">
        <f ca="1">IFERROR(__xludf.DUMMYFUNCTION("""COMPUTED_VALUE"""),"")</f>
        <v/>
      </c>
      <c r="BE267" s="105" t="str">
        <f ca="1">IFERROR(__xludf.DUMMYFUNCTION("""COMPUTED_VALUE"""),"")</f>
        <v/>
      </c>
      <c r="BF267" s="105" t="str">
        <f ca="1">IFERROR(__xludf.DUMMYFUNCTION("""COMPUTED_VALUE"""),"")</f>
        <v/>
      </c>
      <c r="BG267" s="93"/>
      <c r="BH267" s="93"/>
      <c r="BI267" s="95" t="str">
        <f t="shared" si="143"/>
        <v/>
      </c>
      <c r="BJ267" s="95" t="str">
        <f t="shared" ref="BJ267:BR267" si="776">IF(AD267=0,"",AD267*$AS267*(AU267/10))</f>
        <v/>
      </c>
      <c r="BK267" s="95" t="str">
        <f t="shared" si="776"/>
        <v/>
      </c>
      <c r="BL267" s="95" t="str">
        <f t="shared" si="776"/>
        <v/>
      </c>
      <c r="BM267" s="95" t="str">
        <f t="shared" si="776"/>
        <v/>
      </c>
      <c r="BN267" s="95" t="str">
        <f t="shared" si="776"/>
        <v/>
      </c>
      <c r="BO267" s="95" t="str">
        <f t="shared" si="776"/>
        <v/>
      </c>
      <c r="BP267" s="95" t="str">
        <f t="shared" si="776"/>
        <v/>
      </c>
      <c r="BQ267" s="95" t="str">
        <f t="shared" si="776"/>
        <v/>
      </c>
      <c r="BR267" s="95" t="str">
        <f t="shared" si="776"/>
        <v/>
      </c>
      <c r="BS267" s="38"/>
      <c r="BT267" s="38"/>
      <c r="BU267" s="38"/>
      <c r="BV267" s="38"/>
      <c r="BW267" s="38"/>
      <c r="BX267" s="38">
        <f t="shared" si="577"/>
        <v>0</v>
      </c>
      <c r="BY267" s="106" t="str">
        <f t="shared" si="535"/>
        <v/>
      </c>
      <c r="BZ267" s="106" t="str">
        <f t="shared" si="578"/>
        <v/>
      </c>
      <c r="CA267" s="106" t="str">
        <f t="shared" ref="CA267:CH267" si="777">IF(O267="x","1","")</f>
        <v/>
      </c>
      <c r="CB267" s="106" t="str">
        <f t="shared" si="777"/>
        <v/>
      </c>
      <c r="CC267" s="106" t="str">
        <f t="shared" si="777"/>
        <v/>
      </c>
      <c r="CD267" s="106" t="str">
        <f t="shared" si="777"/>
        <v/>
      </c>
      <c r="CE267" s="106" t="str">
        <f t="shared" si="777"/>
        <v/>
      </c>
      <c r="CF267" s="106" t="str">
        <f t="shared" si="777"/>
        <v/>
      </c>
      <c r="CG267" s="106" t="str">
        <f t="shared" si="777"/>
        <v/>
      </c>
      <c r="CH267" s="106" t="str">
        <f t="shared" si="777"/>
        <v/>
      </c>
      <c r="CI267" s="40"/>
      <c r="CJ267" s="40"/>
      <c r="CK267" s="40"/>
      <c r="CL267" s="40"/>
      <c r="CM267" s="40"/>
    </row>
    <row r="268" spans="1:91" ht="17.25" customHeight="1" x14ac:dyDescent="0.2">
      <c r="A268" s="92"/>
      <c r="B268" s="93"/>
      <c r="C268" s="93"/>
      <c r="D268" s="93"/>
      <c r="E268" s="93" t="str">
        <f t="shared" si="580"/>
        <v/>
      </c>
      <c r="F268" s="93"/>
      <c r="G268" s="93"/>
      <c r="H268" s="93" t="str">
        <f t="shared" si="100"/>
        <v/>
      </c>
      <c r="I268" s="95" t="str">
        <f t="shared" si="101"/>
        <v/>
      </c>
      <c r="J268" s="93"/>
      <c r="K268" s="97" t="b">
        <v>0</v>
      </c>
      <c r="L268" s="98" t="str">
        <f t="shared" si="755"/>
        <v>PENDENTE</v>
      </c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3"/>
      <c r="X268" s="100"/>
      <c r="Y268" s="100"/>
      <c r="Z268" s="100"/>
      <c r="AA268" s="100"/>
      <c r="AB268" s="100"/>
      <c r="AC268" s="101"/>
      <c r="AD268" s="3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93"/>
      <c r="AQ268" s="93"/>
      <c r="AR268" s="93"/>
      <c r="AS268" s="102"/>
      <c r="AT268" s="103"/>
      <c r="AU268" s="103"/>
      <c r="AV268" s="103"/>
      <c r="AW268" s="104"/>
      <c r="AX268" s="104" t="str">
        <f ca="1">IFERROR(__xludf.DUMMYFUNCTION("""COMPUTED_VALUE"""),"")</f>
        <v/>
      </c>
      <c r="AY268" s="103"/>
      <c r="AZ268" s="103"/>
      <c r="BA268" s="103"/>
      <c r="BB268" s="104"/>
      <c r="BC268" s="103" t="str">
        <f ca="1">IFERROR(__xludf.DUMMYFUNCTION("""COMPUTED_VALUE"""),"")</f>
        <v/>
      </c>
      <c r="BD268" s="105" t="str">
        <f ca="1">IFERROR(__xludf.DUMMYFUNCTION("""COMPUTED_VALUE"""),"")</f>
        <v/>
      </c>
      <c r="BE268" s="105" t="str">
        <f ca="1">IFERROR(__xludf.DUMMYFUNCTION("""COMPUTED_VALUE"""),"")</f>
        <v/>
      </c>
      <c r="BF268" s="105" t="str">
        <f ca="1">IFERROR(__xludf.DUMMYFUNCTION("""COMPUTED_VALUE"""),"")</f>
        <v/>
      </c>
      <c r="BG268" s="93"/>
      <c r="BH268" s="93"/>
      <c r="BI268" s="95" t="str">
        <f t="shared" si="143"/>
        <v/>
      </c>
      <c r="BJ268" s="95" t="str">
        <f t="shared" ref="BJ268:BR268" si="778">IF(AD268=0,"",AD268*$AS268*(AU268/10))</f>
        <v/>
      </c>
      <c r="BK268" s="95" t="str">
        <f t="shared" si="778"/>
        <v/>
      </c>
      <c r="BL268" s="95" t="str">
        <f t="shared" si="778"/>
        <v/>
      </c>
      <c r="BM268" s="95" t="str">
        <f t="shared" si="778"/>
        <v/>
      </c>
      <c r="BN268" s="95" t="str">
        <f t="shared" si="778"/>
        <v/>
      </c>
      <c r="BO268" s="95" t="str">
        <f t="shared" si="778"/>
        <v/>
      </c>
      <c r="BP268" s="95" t="str">
        <f t="shared" si="778"/>
        <v/>
      </c>
      <c r="BQ268" s="95" t="str">
        <f t="shared" si="778"/>
        <v/>
      </c>
      <c r="BR268" s="95" t="str">
        <f t="shared" si="778"/>
        <v/>
      </c>
      <c r="BS268" s="38"/>
      <c r="BT268" s="38"/>
      <c r="BU268" s="38"/>
      <c r="BV268" s="38"/>
      <c r="BW268" s="38"/>
      <c r="BX268" s="38">
        <f t="shared" si="577"/>
        <v>0</v>
      </c>
      <c r="BY268" s="106" t="str">
        <f t="shared" si="535"/>
        <v/>
      </c>
      <c r="BZ268" s="106" t="str">
        <f t="shared" si="578"/>
        <v/>
      </c>
      <c r="CA268" s="106" t="str">
        <f t="shared" ref="CA268:CH268" si="779">IF(O268="x","1","")</f>
        <v/>
      </c>
      <c r="CB268" s="106" t="str">
        <f t="shared" si="779"/>
        <v/>
      </c>
      <c r="CC268" s="106" t="str">
        <f t="shared" si="779"/>
        <v/>
      </c>
      <c r="CD268" s="106" t="str">
        <f t="shared" si="779"/>
        <v/>
      </c>
      <c r="CE268" s="106" t="str">
        <f t="shared" si="779"/>
        <v/>
      </c>
      <c r="CF268" s="106" t="str">
        <f t="shared" si="779"/>
        <v/>
      </c>
      <c r="CG268" s="106" t="str">
        <f t="shared" si="779"/>
        <v/>
      </c>
      <c r="CH268" s="106" t="str">
        <f t="shared" si="779"/>
        <v/>
      </c>
      <c r="CI268" s="40"/>
      <c r="CJ268" s="40"/>
      <c r="CK268" s="40"/>
      <c r="CL268" s="40"/>
      <c r="CM268" s="40"/>
    </row>
    <row r="269" spans="1:91" ht="17.25" customHeight="1" x14ac:dyDescent="0.2">
      <c r="A269" s="92"/>
      <c r="B269" s="93"/>
      <c r="C269" s="93"/>
      <c r="D269" s="93"/>
      <c r="E269" s="93" t="str">
        <f t="shared" si="580"/>
        <v/>
      </c>
      <c r="F269" s="93"/>
      <c r="G269" s="93"/>
      <c r="H269" s="93" t="str">
        <f t="shared" si="100"/>
        <v/>
      </c>
      <c r="I269" s="95" t="str">
        <f t="shared" si="101"/>
        <v/>
      </c>
      <c r="J269" s="93"/>
      <c r="K269" s="97" t="b">
        <v>0</v>
      </c>
      <c r="L269" s="98" t="str">
        <f t="shared" si="755"/>
        <v>PENDENTE</v>
      </c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3"/>
      <c r="X269" s="100"/>
      <c r="Y269" s="100"/>
      <c r="Z269" s="100"/>
      <c r="AA269" s="100"/>
      <c r="AB269" s="100"/>
      <c r="AC269" s="101"/>
      <c r="AD269" s="3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93"/>
      <c r="AQ269" s="93"/>
      <c r="AR269" s="93"/>
      <c r="AS269" s="102"/>
      <c r="AT269" s="103"/>
      <c r="AU269" s="103"/>
      <c r="AV269" s="103"/>
      <c r="AW269" s="104"/>
      <c r="AX269" s="104" t="str">
        <f ca="1">IFERROR(__xludf.DUMMYFUNCTION("""COMPUTED_VALUE"""),"")</f>
        <v/>
      </c>
      <c r="AY269" s="103"/>
      <c r="AZ269" s="103"/>
      <c r="BA269" s="103"/>
      <c r="BB269" s="104"/>
      <c r="BC269" s="103" t="str">
        <f ca="1">IFERROR(__xludf.DUMMYFUNCTION("""COMPUTED_VALUE"""),"")</f>
        <v/>
      </c>
      <c r="BD269" s="105" t="str">
        <f ca="1">IFERROR(__xludf.DUMMYFUNCTION("""COMPUTED_VALUE"""),"")</f>
        <v/>
      </c>
      <c r="BE269" s="105" t="str">
        <f ca="1">IFERROR(__xludf.DUMMYFUNCTION("""COMPUTED_VALUE"""),"")</f>
        <v/>
      </c>
      <c r="BF269" s="105" t="str">
        <f ca="1">IFERROR(__xludf.DUMMYFUNCTION("""COMPUTED_VALUE"""),"")</f>
        <v/>
      </c>
      <c r="BG269" s="93"/>
      <c r="BH269" s="93"/>
      <c r="BI269" s="95" t="str">
        <f t="shared" si="143"/>
        <v/>
      </c>
      <c r="BJ269" s="95" t="str">
        <f t="shared" ref="BJ269:BR269" si="780">IF(AD269=0,"",AD269*$AS269*(AU269/10))</f>
        <v/>
      </c>
      <c r="BK269" s="95" t="str">
        <f t="shared" si="780"/>
        <v/>
      </c>
      <c r="BL269" s="95" t="str">
        <f t="shared" si="780"/>
        <v/>
      </c>
      <c r="BM269" s="95" t="str">
        <f t="shared" si="780"/>
        <v/>
      </c>
      <c r="BN269" s="95" t="str">
        <f t="shared" si="780"/>
        <v/>
      </c>
      <c r="BO269" s="95" t="str">
        <f t="shared" si="780"/>
        <v/>
      </c>
      <c r="BP269" s="95" t="str">
        <f t="shared" si="780"/>
        <v/>
      </c>
      <c r="BQ269" s="95" t="str">
        <f t="shared" si="780"/>
        <v/>
      </c>
      <c r="BR269" s="95" t="str">
        <f t="shared" si="780"/>
        <v/>
      </c>
      <c r="BS269" s="38"/>
      <c r="BT269" s="38"/>
      <c r="BU269" s="38"/>
      <c r="BV269" s="38"/>
      <c r="BW269" s="38"/>
      <c r="BX269" s="38">
        <f t="shared" si="577"/>
        <v>0</v>
      </c>
      <c r="BY269" s="106" t="str">
        <f t="shared" si="535"/>
        <v/>
      </c>
      <c r="BZ269" s="106" t="str">
        <f t="shared" si="578"/>
        <v/>
      </c>
      <c r="CA269" s="106" t="str">
        <f t="shared" ref="CA269:CH269" si="781">IF(O269="x","1","")</f>
        <v/>
      </c>
      <c r="CB269" s="106" t="str">
        <f t="shared" si="781"/>
        <v/>
      </c>
      <c r="CC269" s="106" t="str">
        <f t="shared" si="781"/>
        <v/>
      </c>
      <c r="CD269" s="106" t="str">
        <f t="shared" si="781"/>
        <v/>
      </c>
      <c r="CE269" s="106" t="str">
        <f t="shared" si="781"/>
        <v/>
      </c>
      <c r="CF269" s="106" t="str">
        <f t="shared" si="781"/>
        <v/>
      </c>
      <c r="CG269" s="106" t="str">
        <f t="shared" si="781"/>
        <v/>
      </c>
      <c r="CH269" s="106" t="str">
        <f t="shared" si="781"/>
        <v/>
      </c>
      <c r="CI269" s="40"/>
      <c r="CJ269" s="40"/>
      <c r="CK269" s="40"/>
      <c r="CL269" s="40"/>
      <c r="CM269" s="40"/>
    </row>
    <row r="270" spans="1:91" ht="17.25" customHeight="1" x14ac:dyDescent="0.2">
      <c r="A270" s="92"/>
      <c r="B270" s="93"/>
      <c r="C270" s="93"/>
      <c r="D270" s="93"/>
      <c r="E270" s="93" t="str">
        <f t="shared" si="580"/>
        <v/>
      </c>
      <c r="F270" s="93"/>
      <c r="G270" s="93"/>
      <c r="H270" s="93" t="str">
        <f t="shared" si="100"/>
        <v/>
      </c>
      <c r="I270" s="95" t="str">
        <f t="shared" si="101"/>
        <v/>
      </c>
      <c r="J270" s="93"/>
      <c r="K270" s="97" t="b">
        <v>0</v>
      </c>
      <c r="L270" s="98" t="str">
        <f t="shared" si="755"/>
        <v>PENDENTE</v>
      </c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3"/>
      <c r="X270" s="100"/>
      <c r="Y270" s="100"/>
      <c r="Z270" s="100"/>
      <c r="AA270" s="100"/>
      <c r="AB270" s="100"/>
      <c r="AC270" s="101"/>
      <c r="AD270" s="3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93"/>
      <c r="AQ270" s="93"/>
      <c r="AR270" s="93"/>
      <c r="AS270" s="102"/>
      <c r="AT270" s="103"/>
      <c r="AU270" s="103"/>
      <c r="AV270" s="103"/>
      <c r="AW270" s="104"/>
      <c r="AX270" s="104" t="str">
        <f ca="1">IFERROR(__xludf.DUMMYFUNCTION("""COMPUTED_VALUE"""),"")</f>
        <v/>
      </c>
      <c r="AY270" s="103"/>
      <c r="AZ270" s="103"/>
      <c r="BA270" s="103"/>
      <c r="BB270" s="104"/>
      <c r="BC270" s="103" t="str">
        <f ca="1">IFERROR(__xludf.DUMMYFUNCTION("""COMPUTED_VALUE"""),"")</f>
        <v/>
      </c>
      <c r="BD270" s="105" t="str">
        <f ca="1">IFERROR(__xludf.DUMMYFUNCTION("""COMPUTED_VALUE"""),"")</f>
        <v/>
      </c>
      <c r="BE270" s="105" t="str">
        <f ca="1">IFERROR(__xludf.DUMMYFUNCTION("""COMPUTED_VALUE"""),"")</f>
        <v/>
      </c>
      <c r="BF270" s="105" t="str">
        <f ca="1">IFERROR(__xludf.DUMMYFUNCTION("""COMPUTED_VALUE"""),"")</f>
        <v/>
      </c>
      <c r="BG270" s="93"/>
      <c r="BH270" s="93"/>
      <c r="BI270" s="95" t="str">
        <f t="shared" si="143"/>
        <v/>
      </c>
      <c r="BJ270" s="95" t="str">
        <f t="shared" ref="BJ270:BR270" si="782">IF(AD270=0,"",AD270*$AS270*(AU270/10))</f>
        <v/>
      </c>
      <c r="BK270" s="95" t="str">
        <f t="shared" si="782"/>
        <v/>
      </c>
      <c r="BL270" s="95" t="str">
        <f t="shared" si="782"/>
        <v/>
      </c>
      <c r="BM270" s="95" t="str">
        <f t="shared" si="782"/>
        <v/>
      </c>
      <c r="BN270" s="95" t="str">
        <f t="shared" si="782"/>
        <v/>
      </c>
      <c r="BO270" s="95" t="str">
        <f t="shared" si="782"/>
        <v/>
      </c>
      <c r="BP270" s="95" t="str">
        <f t="shared" si="782"/>
        <v/>
      </c>
      <c r="BQ270" s="95" t="str">
        <f t="shared" si="782"/>
        <v/>
      </c>
      <c r="BR270" s="95" t="str">
        <f t="shared" si="782"/>
        <v/>
      </c>
      <c r="BS270" s="38"/>
      <c r="BT270" s="38"/>
      <c r="BU270" s="38"/>
      <c r="BV270" s="38"/>
      <c r="BW270" s="38"/>
      <c r="BX270" s="38">
        <f t="shared" si="577"/>
        <v>0</v>
      </c>
      <c r="BY270" s="106" t="str">
        <f t="shared" si="535"/>
        <v/>
      </c>
      <c r="BZ270" s="106" t="str">
        <f t="shared" si="578"/>
        <v/>
      </c>
      <c r="CA270" s="106" t="str">
        <f t="shared" ref="CA270:CH270" si="783">IF(O270="x","1","")</f>
        <v/>
      </c>
      <c r="CB270" s="106" t="str">
        <f t="shared" si="783"/>
        <v/>
      </c>
      <c r="CC270" s="106" t="str">
        <f t="shared" si="783"/>
        <v/>
      </c>
      <c r="CD270" s="106" t="str">
        <f t="shared" si="783"/>
        <v/>
      </c>
      <c r="CE270" s="106" t="str">
        <f t="shared" si="783"/>
        <v/>
      </c>
      <c r="CF270" s="106" t="str">
        <f t="shared" si="783"/>
        <v/>
      </c>
      <c r="CG270" s="106" t="str">
        <f t="shared" si="783"/>
        <v/>
      </c>
      <c r="CH270" s="106" t="str">
        <f t="shared" si="783"/>
        <v/>
      </c>
      <c r="CI270" s="40"/>
      <c r="CJ270" s="40"/>
      <c r="CK270" s="40"/>
      <c r="CL270" s="40"/>
      <c r="CM270" s="40"/>
    </row>
    <row r="271" spans="1:91" ht="17.25" customHeight="1" x14ac:dyDescent="0.2">
      <c r="A271" s="92"/>
      <c r="B271" s="93"/>
      <c r="C271" s="93"/>
      <c r="D271" s="93"/>
      <c r="E271" s="93" t="str">
        <f t="shared" si="580"/>
        <v/>
      </c>
      <c r="F271" s="93"/>
      <c r="G271" s="93"/>
      <c r="H271" s="93" t="str">
        <f t="shared" si="100"/>
        <v/>
      </c>
      <c r="I271" s="95" t="str">
        <f t="shared" si="101"/>
        <v/>
      </c>
      <c r="J271" s="93"/>
      <c r="K271" s="97" t="b">
        <v>0</v>
      </c>
      <c r="L271" s="98" t="str">
        <f t="shared" si="755"/>
        <v>PENDENTE</v>
      </c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3"/>
      <c r="X271" s="100"/>
      <c r="Y271" s="100"/>
      <c r="Z271" s="100"/>
      <c r="AA271" s="100"/>
      <c r="AB271" s="100"/>
      <c r="AC271" s="101"/>
      <c r="AD271" s="3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93"/>
      <c r="AQ271" s="93"/>
      <c r="AR271" s="93"/>
      <c r="AS271" s="102"/>
      <c r="AT271" s="103"/>
      <c r="AU271" s="103"/>
      <c r="AV271" s="103"/>
      <c r="AW271" s="104"/>
      <c r="AX271" s="104" t="str">
        <f ca="1">IFERROR(__xludf.DUMMYFUNCTION("""COMPUTED_VALUE"""),"")</f>
        <v/>
      </c>
      <c r="AY271" s="103"/>
      <c r="AZ271" s="103"/>
      <c r="BA271" s="103"/>
      <c r="BB271" s="104"/>
      <c r="BC271" s="103" t="str">
        <f ca="1">IFERROR(__xludf.DUMMYFUNCTION("""COMPUTED_VALUE"""),"")</f>
        <v/>
      </c>
      <c r="BD271" s="105" t="str">
        <f ca="1">IFERROR(__xludf.DUMMYFUNCTION("""COMPUTED_VALUE"""),"")</f>
        <v/>
      </c>
      <c r="BE271" s="105" t="str">
        <f ca="1">IFERROR(__xludf.DUMMYFUNCTION("""COMPUTED_VALUE"""),"")</f>
        <v/>
      </c>
      <c r="BF271" s="105" t="str">
        <f ca="1">IFERROR(__xludf.DUMMYFUNCTION("""COMPUTED_VALUE"""),"")</f>
        <v/>
      </c>
      <c r="BG271" s="93"/>
      <c r="BH271" s="93"/>
      <c r="BI271" s="95" t="str">
        <f t="shared" si="143"/>
        <v/>
      </c>
      <c r="BJ271" s="95" t="str">
        <f t="shared" ref="BJ271:BR271" si="784">IF(AD271=0,"",AD271*$AS271*(AU271/10))</f>
        <v/>
      </c>
      <c r="BK271" s="95" t="str">
        <f t="shared" si="784"/>
        <v/>
      </c>
      <c r="BL271" s="95" t="str">
        <f t="shared" si="784"/>
        <v/>
      </c>
      <c r="BM271" s="95" t="str">
        <f t="shared" si="784"/>
        <v/>
      </c>
      <c r="BN271" s="95" t="str">
        <f t="shared" si="784"/>
        <v/>
      </c>
      <c r="BO271" s="95" t="str">
        <f t="shared" si="784"/>
        <v/>
      </c>
      <c r="BP271" s="95" t="str">
        <f t="shared" si="784"/>
        <v/>
      </c>
      <c r="BQ271" s="95" t="str">
        <f t="shared" si="784"/>
        <v/>
      </c>
      <c r="BR271" s="95" t="str">
        <f t="shared" si="784"/>
        <v/>
      </c>
      <c r="BS271" s="38"/>
      <c r="BT271" s="38"/>
      <c r="BU271" s="38"/>
      <c r="BV271" s="38"/>
      <c r="BW271" s="38"/>
      <c r="BX271" s="38">
        <f t="shared" si="577"/>
        <v>0</v>
      </c>
      <c r="BY271" s="106" t="str">
        <f t="shared" si="535"/>
        <v/>
      </c>
      <c r="BZ271" s="106" t="str">
        <f t="shared" si="578"/>
        <v/>
      </c>
      <c r="CA271" s="106" t="str">
        <f t="shared" ref="CA271:CH271" si="785">IF(O271="x","1","")</f>
        <v/>
      </c>
      <c r="CB271" s="106" t="str">
        <f t="shared" si="785"/>
        <v/>
      </c>
      <c r="CC271" s="106" t="str">
        <f t="shared" si="785"/>
        <v/>
      </c>
      <c r="CD271" s="106" t="str">
        <f t="shared" si="785"/>
        <v/>
      </c>
      <c r="CE271" s="106" t="str">
        <f t="shared" si="785"/>
        <v/>
      </c>
      <c r="CF271" s="106" t="str">
        <f t="shared" si="785"/>
        <v/>
      </c>
      <c r="CG271" s="106" t="str">
        <f t="shared" si="785"/>
        <v/>
      </c>
      <c r="CH271" s="106" t="str">
        <f t="shared" si="785"/>
        <v/>
      </c>
      <c r="CI271" s="40"/>
      <c r="CJ271" s="40"/>
      <c r="CK271" s="40"/>
      <c r="CL271" s="40"/>
      <c r="CM271" s="40"/>
    </row>
    <row r="272" spans="1:91" ht="17.25" customHeight="1" x14ac:dyDescent="0.2">
      <c r="A272" s="92"/>
      <c r="B272" s="93"/>
      <c r="C272" s="93"/>
      <c r="D272" s="93"/>
      <c r="E272" s="93" t="str">
        <f t="shared" si="580"/>
        <v/>
      </c>
      <c r="F272" s="93"/>
      <c r="G272" s="93"/>
      <c r="H272" s="93" t="str">
        <f t="shared" si="100"/>
        <v/>
      </c>
      <c r="I272" s="95" t="str">
        <f t="shared" si="101"/>
        <v/>
      </c>
      <c r="J272" s="93"/>
      <c r="K272" s="97" t="b">
        <v>0</v>
      </c>
      <c r="L272" s="98" t="str">
        <f t="shared" si="755"/>
        <v>PENDENTE</v>
      </c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3"/>
      <c r="X272" s="100"/>
      <c r="Y272" s="100"/>
      <c r="Z272" s="100"/>
      <c r="AA272" s="100"/>
      <c r="AB272" s="100"/>
      <c r="AC272" s="101"/>
      <c r="AD272" s="3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93"/>
      <c r="AQ272" s="93"/>
      <c r="AR272" s="93"/>
      <c r="AS272" s="102"/>
      <c r="AT272" s="103"/>
      <c r="AU272" s="103"/>
      <c r="AV272" s="103"/>
      <c r="AW272" s="104"/>
      <c r="AX272" s="104" t="str">
        <f ca="1">IFERROR(__xludf.DUMMYFUNCTION("""COMPUTED_VALUE"""),"")</f>
        <v/>
      </c>
      <c r="AY272" s="103"/>
      <c r="AZ272" s="103"/>
      <c r="BA272" s="103"/>
      <c r="BB272" s="104"/>
      <c r="BC272" s="103" t="str">
        <f ca="1">IFERROR(__xludf.DUMMYFUNCTION("""COMPUTED_VALUE"""),"")</f>
        <v/>
      </c>
      <c r="BD272" s="105" t="str">
        <f ca="1">IFERROR(__xludf.DUMMYFUNCTION("""COMPUTED_VALUE"""),"")</f>
        <v/>
      </c>
      <c r="BE272" s="105" t="str">
        <f ca="1">IFERROR(__xludf.DUMMYFUNCTION("""COMPUTED_VALUE"""),"")</f>
        <v/>
      </c>
      <c r="BF272" s="105" t="str">
        <f ca="1">IFERROR(__xludf.DUMMYFUNCTION("""COMPUTED_VALUE"""),"")</f>
        <v/>
      </c>
      <c r="BG272" s="93"/>
      <c r="BH272" s="93"/>
      <c r="BI272" s="95" t="str">
        <f t="shared" si="143"/>
        <v/>
      </c>
      <c r="BJ272" s="95" t="str">
        <f t="shared" ref="BJ272:BR272" si="786">IF(AD272=0,"",AD272*$AS272*(AU272/10))</f>
        <v/>
      </c>
      <c r="BK272" s="95" t="str">
        <f t="shared" si="786"/>
        <v/>
      </c>
      <c r="BL272" s="95" t="str">
        <f t="shared" si="786"/>
        <v/>
      </c>
      <c r="BM272" s="95" t="str">
        <f t="shared" si="786"/>
        <v/>
      </c>
      <c r="BN272" s="95" t="str">
        <f t="shared" si="786"/>
        <v/>
      </c>
      <c r="BO272" s="95" t="str">
        <f t="shared" si="786"/>
        <v/>
      </c>
      <c r="BP272" s="95" t="str">
        <f t="shared" si="786"/>
        <v/>
      </c>
      <c r="BQ272" s="95" t="str">
        <f t="shared" si="786"/>
        <v/>
      </c>
      <c r="BR272" s="95" t="str">
        <f t="shared" si="786"/>
        <v/>
      </c>
      <c r="BS272" s="38"/>
      <c r="BT272" s="38"/>
      <c r="BU272" s="38"/>
      <c r="BV272" s="38"/>
      <c r="BW272" s="38"/>
      <c r="BX272" s="38">
        <f t="shared" si="577"/>
        <v>0</v>
      </c>
      <c r="BY272" s="106" t="str">
        <f t="shared" si="535"/>
        <v/>
      </c>
      <c r="BZ272" s="106" t="str">
        <f t="shared" si="578"/>
        <v/>
      </c>
      <c r="CA272" s="106" t="str">
        <f t="shared" ref="CA272:CH272" si="787">IF(O272="x","1","")</f>
        <v/>
      </c>
      <c r="CB272" s="106" t="str">
        <f t="shared" si="787"/>
        <v/>
      </c>
      <c r="CC272" s="106" t="str">
        <f t="shared" si="787"/>
        <v/>
      </c>
      <c r="CD272" s="106" t="str">
        <f t="shared" si="787"/>
        <v/>
      </c>
      <c r="CE272" s="106" t="str">
        <f t="shared" si="787"/>
        <v/>
      </c>
      <c r="CF272" s="106" t="str">
        <f t="shared" si="787"/>
        <v/>
      </c>
      <c r="CG272" s="106" t="str">
        <f t="shared" si="787"/>
        <v/>
      </c>
      <c r="CH272" s="106" t="str">
        <f t="shared" si="787"/>
        <v/>
      </c>
      <c r="CI272" s="40"/>
      <c r="CJ272" s="40"/>
      <c r="CK272" s="40"/>
      <c r="CL272" s="40"/>
      <c r="CM272" s="40"/>
    </row>
    <row r="273" spans="1:91" ht="17.25" customHeight="1" x14ac:dyDescent="0.2">
      <c r="A273" s="92"/>
      <c r="B273" s="93"/>
      <c r="C273" s="93"/>
      <c r="D273" s="93"/>
      <c r="E273" s="93" t="str">
        <f t="shared" si="580"/>
        <v/>
      </c>
      <c r="F273" s="93"/>
      <c r="G273" s="93"/>
      <c r="H273" s="93" t="str">
        <f t="shared" si="100"/>
        <v/>
      </c>
      <c r="I273" s="95" t="str">
        <f t="shared" si="101"/>
        <v/>
      </c>
      <c r="J273" s="93"/>
      <c r="K273" s="97" t="b">
        <v>0</v>
      </c>
      <c r="L273" s="98" t="str">
        <f t="shared" si="755"/>
        <v>PENDENTE</v>
      </c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3"/>
      <c r="X273" s="100"/>
      <c r="Y273" s="100"/>
      <c r="Z273" s="100"/>
      <c r="AA273" s="100"/>
      <c r="AB273" s="100"/>
      <c r="AC273" s="101"/>
      <c r="AD273" s="3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93"/>
      <c r="AQ273" s="93"/>
      <c r="AR273" s="93"/>
      <c r="AS273" s="102"/>
      <c r="AT273" s="103"/>
      <c r="AU273" s="103"/>
      <c r="AV273" s="103"/>
      <c r="AW273" s="104"/>
      <c r="AX273" s="104" t="str">
        <f ca="1">IFERROR(__xludf.DUMMYFUNCTION("""COMPUTED_VALUE"""),"")</f>
        <v/>
      </c>
      <c r="AY273" s="103"/>
      <c r="AZ273" s="103"/>
      <c r="BA273" s="103"/>
      <c r="BB273" s="104"/>
      <c r="BC273" s="103" t="str">
        <f ca="1">IFERROR(__xludf.DUMMYFUNCTION("""COMPUTED_VALUE"""),"")</f>
        <v/>
      </c>
      <c r="BD273" s="105" t="str">
        <f ca="1">IFERROR(__xludf.DUMMYFUNCTION("""COMPUTED_VALUE"""),"")</f>
        <v/>
      </c>
      <c r="BE273" s="105" t="str">
        <f ca="1">IFERROR(__xludf.DUMMYFUNCTION("""COMPUTED_VALUE"""),"")</f>
        <v/>
      </c>
      <c r="BF273" s="105" t="str">
        <f ca="1">IFERROR(__xludf.DUMMYFUNCTION("""COMPUTED_VALUE"""),"")</f>
        <v/>
      </c>
      <c r="BG273" s="93"/>
      <c r="BH273" s="93"/>
      <c r="BI273" s="95" t="str">
        <f t="shared" si="143"/>
        <v/>
      </c>
      <c r="BJ273" s="95" t="str">
        <f t="shared" ref="BJ273:BR273" si="788">IF(AD273=0,"",AD273*$AS273*(AU273/10))</f>
        <v/>
      </c>
      <c r="BK273" s="95" t="str">
        <f t="shared" si="788"/>
        <v/>
      </c>
      <c r="BL273" s="95" t="str">
        <f t="shared" si="788"/>
        <v/>
      </c>
      <c r="BM273" s="95" t="str">
        <f t="shared" si="788"/>
        <v/>
      </c>
      <c r="BN273" s="95" t="str">
        <f t="shared" si="788"/>
        <v/>
      </c>
      <c r="BO273" s="95" t="str">
        <f t="shared" si="788"/>
        <v/>
      </c>
      <c r="BP273" s="95" t="str">
        <f t="shared" si="788"/>
        <v/>
      </c>
      <c r="BQ273" s="95" t="str">
        <f t="shared" si="788"/>
        <v/>
      </c>
      <c r="BR273" s="95" t="str">
        <f t="shared" si="788"/>
        <v/>
      </c>
      <c r="BS273" s="38"/>
      <c r="BT273" s="38"/>
      <c r="BU273" s="38"/>
      <c r="BV273" s="38"/>
      <c r="BW273" s="38"/>
      <c r="BX273" s="38">
        <f t="shared" si="577"/>
        <v>0</v>
      </c>
      <c r="BY273" s="106" t="str">
        <f t="shared" si="535"/>
        <v/>
      </c>
      <c r="BZ273" s="106" t="str">
        <f t="shared" si="578"/>
        <v/>
      </c>
      <c r="CA273" s="106" t="str">
        <f t="shared" ref="CA273:CH273" si="789">IF(O273="x","1","")</f>
        <v/>
      </c>
      <c r="CB273" s="106" t="str">
        <f t="shared" si="789"/>
        <v/>
      </c>
      <c r="CC273" s="106" t="str">
        <f t="shared" si="789"/>
        <v/>
      </c>
      <c r="CD273" s="106" t="str">
        <f t="shared" si="789"/>
        <v/>
      </c>
      <c r="CE273" s="106" t="str">
        <f t="shared" si="789"/>
        <v/>
      </c>
      <c r="CF273" s="106" t="str">
        <f t="shared" si="789"/>
        <v/>
      </c>
      <c r="CG273" s="106" t="str">
        <f t="shared" si="789"/>
        <v/>
      </c>
      <c r="CH273" s="106" t="str">
        <f t="shared" si="789"/>
        <v/>
      </c>
      <c r="CI273" s="40"/>
      <c r="CJ273" s="40"/>
      <c r="CK273" s="40"/>
      <c r="CL273" s="40"/>
      <c r="CM273" s="40"/>
    </row>
    <row r="274" spans="1:91" ht="17.25" customHeight="1" x14ac:dyDescent="0.2">
      <c r="A274" s="92"/>
      <c r="B274" s="93"/>
      <c r="C274" s="93"/>
      <c r="D274" s="93"/>
      <c r="E274" s="93" t="str">
        <f t="shared" si="580"/>
        <v/>
      </c>
      <c r="F274" s="93"/>
      <c r="G274" s="93"/>
      <c r="H274" s="93" t="str">
        <f t="shared" si="100"/>
        <v/>
      </c>
      <c r="I274" s="95" t="str">
        <f t="shared" si="101"/>
        <v/>
      </c>
      <c r="J274" s="93"/>
      <c r="K274" s="97" t="b">
        <v>0</v>
      </c>
      <c r="L274" s="98" t="str">
        <f t="shared" si="755"/>
        <v>PENDENTE</v>
      </c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3"/>
      <c r="X274" s="100"/>
      <c r="Y274" s="100"/>
      <c r="Z274" s="100"/>
      <c r="AA274" s="100"/>
      <c r="AB274" s="100"/>
      <c r="AC274" s="101"/>
      <c r="AD274" s="3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93"/>
      <c r="AQ274" s="93"/>
      <c r="AR274" s="93"/>
      <c r="AS274" s="102"/>
      <c r="AT274" s="103"/>
      <c r="AU274" s="103"/>
      <c r="AV274" s="103"/>
      <c r="AW274" s="104"/>
      <c r="AX274" s="104" t="str">
        <f ca="1">IFERROR(__xludf.DUMMYFUNCTION("""COMPUTED_VALUE"""),"")</f>
        <v/>
      </c>
      <c r="AY274" s="103"/>
      <c r="AZ274" s="103"/>
      <c r="BA274" s="103"/>
      <c r="BB274" s="104"/>
      <c r="BC274" s="103" t="str">
        <f ca="1">IFERROR(__xludf.DUMMYFUNCTION("""COMPUTED_VALUE"""),"")</f>
        <v/>
      </c>
      <c r="BD274" s="105" t="str">
        <f ca="1">IFERROR(__xludf.DUMMYFUNCTION("""COMPUTED_VALUE"""),"")</f>
        <v/>
      </c>
      <c r="BE274" s="105" t="str">
        <f ca="1">IFERROR(__xludf.DUMMYFUNCTION("""COMPUTED_VALUE"""),"")</f>
        <v/>
      </c>
      <c r="BF274" s="105" t="str">
        <f ca="1">IFERROR(__xludf.DUMMYFUNCTION("""COMPUTED_VALUE"""),"")</f>
        <v/>
      </c>
      <c r="BG274" s="93"/>
      <c r="BH274" s="93"/>
      <c r="BI274" s="95" t="str">
        <f t="shared" si="143"/>
        <v/>
      </c>
      <c r="BJ274" s="95" t="str">
        <f t="shared" ref="BJ274:BR274" si="790">IF(AD274=0,"",AD274*$AS274*(AU274/10))</f>
        <v/>
      </c>
      <c r="BK274" s="95" t="str">
        <f t="shared" si="790"/>
        <v/>
      </c>
      <c r="BL274" s="95" t="str">
        <f t="shared" si="790"/>
        <v/>
      </c>
      <c r="BM274" s="95" t="str">
        <f t="shared" si="790"/>
        <v/>
      </c>
      <c r="BN274" s="95" t="str">
        <f t="shared" si="790"/>
        <v/>
      </c>
      <c r="BO274" s="95" t="str">
        <f t="shared" si="790"/>
        <v/>
      </c>
      <c r="BP274" s="95" t="str">
        <f t="shared" si="790"/>
        <v/>
      </c>
      <c r="BQ274" s="95" t="str">
        <f t="shared" si="790"/>
        <v/>
      </c>
      <c r="BR274" s="95" t="str">
        <f t="shared" si="790"/>
        <v/>
      </c>
      <c r="BS274" s="38"/>
      <c r="BT274" s="38"/>
      <c r="BU274" s="38"/>
      <c r="BV274" s="38"/>
      <c r="BW274" s="38"/>
      <c r="BX274" s="38">
        <f t="shared" si="577"/>
        <v>0</v>
      </c>
      <c r="BY274" s="106" t="str">
        <f t="shared" si="535"/>
        <v/>
      </c>
      <c r="BZ274" s="106" t="str">
        <f t="shared" si="578"/>
        <v/>
      </c>
      <c r="CA274" s="106" t="str">
        <f t="shared" ref="CA274:CH274" si="791">IF(O274="x","1","")</f>
        <v/>
      </c>
      <c r="CB274" s="106" t="str">
        <f t="shared" si="791"/>
        <v/>
      </c>
      <c r="CC274" s="106" t="str">
        <f t="shared" si="791"/>
        <v/>
      </c>
      <c r="CD274" s="106" t="str">
        <f t="shared" si="791"/>
        <v/>
      </c>
      <c r="CE274" s="106" t="str">
        <f t="shared" si="791"/>
        <v/>
      </c>
      <c r="CF274" s="106" t="str">
        <f t="shared" si="791"/>
        <v/>
      </c>
      <c r="CG274" s="106" t="str">
        <f t="shared" si="791"/>
        <v/>
      </c>
      <c r="CH274" s="106" t="str">
        <f t="shared" si="791"/>
        <v/>
      </c>
      <c r="CI274" s="40"/>
      <c r="CJ274" s="40"/>
      <c r="CK274" s="40"/>
      <c r="CL274" s="40"/>
      <c r="CM274" s="40"/>
    </row>
    <row r="275" spans="1:91" ht="17.25" customHeight="1" x14ac:dyDescent="0.2">
      <c r="A275" s="92"/>
      <c r="B275" s="93"/>
      <c r="C275" s="93"/>
      <c r="D275" s="93"/>
      <c r="E275" s="93" t="str">
        <f t="shared" si="580"/>
        <v/>
      </c>
      <c r="F275" s="93"/>
      <c r="G275" s="93"/>
      <c r="H275" s="93" t="str">
        <f t="shared" si="100"/>
        <v/>
      </c>
      <c r="I275" s="95" t="str">
        <f t="shared" si="101"/>
        <v/>
      </c>
      <c r="J275" s="93"/>
      <c r="K275" s="97" t="b">
        <v>0</v>
      </c>
      <c r="L275" s="98" t="str">
        <f t="shared" si="755"/>
        <v>PENDENTE</v>
      </c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3"/>
      <c r="X275" s="100"/>
      <c r="Y275" s="100"/>
      <c r="Z275" s="100"/>
      <c r="AA275" s="100"/>
      <c r="AB275" s="100"/>
      <c r="AC275" s="101"/>
      <c r="AD275" s="3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93"/>
      <c r="AQ275" s="93"/>
      <c r="AR275" s="93"/>
      <c r="AS275" s="102"/>
      <c r="AT275" s="103"/>
      <c r="AU275" s="103"/>
      <c r="AV275" s="103"/>
      <c r="AW275" s="104"/>
      <c r="AX275" s="104" t="str">
        <f ca="1">IFERROR(__xludf.DUMMYFUNCTION("""COMPUTED_VALUE"""),"")</f>
        <v/>
      </c>
      <c r="AY275" s="103"/>
      <c r="AZ275" s="103"/>
      <c r="BA275" s="103"/>
      <c r="BB275" s="104"/>
      <c r="BC275" s="103" t="str">
        <f ca="1">IFERROR(__xludf.DUMMYFUNCTION("""COMPUTED_VALUE"""),"")</f>
        <v/>
      </c>
      <c r="BD275" s="105" t="str">
        <f ca="1">IFERROR(__xludf.DUMMYFUNCTION("""COMPUTED_VALUE"""),"")</f>
        <v/>
      </c>
      <c r="BE275" s="105" t="str">
        <f ca="1">IFERROR(__xludf.DUMMYFUNCTION("""COMPUTED_VALUE"""),"")</f>
        <v/>
      </c>
      <c r="BF275" s="105" t="str">
        <f ca="1">IFERROR(__xludf.DUMMYFUNCTION("""COMPUTED_VALUE"""),"")</f>
        <v/>
      </c>
      <c r="BG275" s="93"/>
      <c r="BH275" s="93"/>
      <c r="BI275" s="95" t="str">
        <f t="shared" si="143"/>
        <v/>
      </c>
      <c r="BJ275" s="95" t="str">
        <f t="shared" ref="BJ275:BR275" si="792">IF(AD275=0,"",AD275*$AS275*(AU275/10))</f>
        <v/>
      </c>
      <c r="BK275" s="95" t="str">
        <f t="shared" si="792"/>
        <v/>
      </c>
      <c r="BL275" s="95" t="str">
        <f t="shared" si="792"/>
        <v/>
      </c>
      <c r="BM275" s="95" t="str">
        <f t="shared" si="792"/>
        <v/>
      </c>
      <c r="BN275" s="95" t="str">
        <f t="shared" si="792"/>
        <v/>
      </c>
      <c r="BO275" s="95" t="str">
        <f t="shared" si="792"/>
        <v/>
      </c>
      <c r="BP275" s="95" t="str">
        <f t="shared" si="792"/>
        <v/>
      </c>
      <c r="BQ275" s="95" t="str">
        <f t="shared" si="792"/>
        <v/>
      </c>
      <c r="BR275" s="95" t="str">
        <f t="shared" si="792"/>
        <v/>
      </c>
      <c r="BS275" s="38"/>
      <c r="BT275" s="38"/>
      <c r="BU275" s="38"/>
      <c r="BV275" s="38"/>
      <c r="BW275" s="38"/>
      <c r="BX275" s="38">
        <f t="shared" si="577"/>
        <v>0</v>
      </c>
      <c r="BY275" s="106" t="str">
        <f t="shared" si="535"/>
        <v/>
      </c>
      <c r="BZ275" s="106" t="str">
        <f t="shared" si="578"/>
        <v/>
      </c>
      <c r="CA275" s="106" t="str">
        <f t="shared" ref="CA275:CH275" si="793">IF(O275="x","1","")</f>
        <v/>
      </c>
      <c r="CB275" s="106" t="str">
        <f t="shared" si="793"/>
        <v/>
      </c>
      <c r="CC275" s="106" t="str">
        <f t="shared" si="793"/>
        <v/>
      </c>
      <c r="CD275" s="106" t="str">
        <f t="shared" si="793"/>
        <v/>
      </c>
      <c r="CE275" s="106" t="str">
        <f t="shared" si="793"/>
        <v/>
      </c>
      <c r="CF275" s="106" t="str">
        <f t="shared" si="793"/>
        <v/>
      </c>
      <c r="CG275" s="106" t="str">
        <f t="shared" si="793"/>
        <v/>
      </c>
      <c r="CH275" s="106" t="str">
        <f t="shared" si="793"/>
        <v/>
      </c>
      <c r="CI275" s="40"/>
      <c r="CJ275" s="40"/>
      <c r="CK275" s="40"/>
      <c r="CL275" s="40"/>
      <c r="CM275" s="40"/>
    </row>
    <row r="276" spans="1:91" ht="17.25" customHeight="1" x14ac:dyDescent="0.2">
      <c r="A276" s="92"/>
      <c r="B276" s="93"/>
      <c r="C276" s="93"/>
      <c r="D276" s="93"/>
      <c r="E276" s="93" t="str">
        <f t="shared" si="580"/>
        <v/>
      </c>
      <c r="F276" s="93"/>
      <c r="G276" s="93"/>
      <c r="H276" s="93" t="str">
        <f t="shared" si="100"/>
        <v/>
      </c>
      <c r="I276" s="95" t="str">
        <f t="shared" si="101"/>
        <v/>
      </c>
      <c r="J276" s="93"/>
      <c r="K276" s="97" t="b">
        <v>0</v>
      </c>
      <c r="L276" s="98" t="str">
        <f t="shared" si="755"/>
        <v>PENDENTE</v>
      </c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3"/>
      <c r="X276" s="100"/>
      <c r="Y276" s="100"/>
      <c r="Z276" s="100"/>
      <c r="AA276" s="100"/>
      <c r="AB276" s="100"/>
      <c r="AC276" s="101"/>
      <c r="AD276" s="3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93"/>
      <c r="AQ276" s="93"/>
      <c r="AR276" s="93"/>
      <c r="AS276" s="102"/>
      <c r="AT276" s="103"/>
      <c r="AU276" s="103"/>
      <c r="AV276" s="103"/>
      <c r="AW276" s="104"/>
      <c r="AX276" s="104" t="str">
        <f ca="1">IFERROR(__xludf.DUMMYFUNCTION("""COMPUTED_VALUE"""),"")</f>
        <v/>
      </c>
      <c r="AY276" s="103"/>
      <c r="AZ276" s="103"/>
      <c r="BA276" s="103"/>
      <c r="BB276" s="104"/>
      <c r="BC276" s="103" t="str">
        <f ca="1">IFERROR(__xludf.DUMMYFUNCTION("""COMPUTED_VALUE"""),"")</f>
        <v/>
      </c>
      <c r="BD276" s="105" t="str">
        <f ca="1">IFERROR(__xludf.DUMMYFUNCTION("""COMPUTED_VALUE"""),"")</f>
        <v/>
      </c>
      <c r="BE276" s="105" t="str">
        <f ca="1">IFERROR(__xludf.DUMMYFUNCTION("""COMPUTED_VALUE"""),"")</f>
        <v/>
      </c>
      <c r="BF276" s="105" t="str">
        <f ca="1">IFERROR(__xludf.DUMMYFUNCTION("""COMPUTED_VALUE"""),"")</f>
        <v/>
      </c>
      <c r="BG276" s="93"/>
      <c r="BH276" s="93"/>
      <c r="BI276" s="95" t="str">
        <f t="shared" si="143"/>
        <v/>
      </c>
      <c r="BJ276" s="95" t="str">
        <f t="shared" ref="BJ276:BR276" si="794">IF(AD276=0,"",AD276*$AS276*(AU276/10))</f>
        <v/>
      </c>
      <c r="BK276" s="95" t="str">
        <f t="shared" si="794"/>
        <v/>
      </c>
      <c r="BL276" s="95" t="str">
        <f t="shared" si="794"/>
        <v/>
      </c>
      <c r="BM276" s="95" t="str">
        <f t="shared" si="794"/>
        <v/>
      </c>
      <c r="BN276" s="95" t="str">
        <f t="shared" si="794"/>
        <v/>
      </c>
      <c r="BO276" s="95" t="str">
        <f t="shared" si="794"/>
        <v/>
      </c>
      <c r="BP276" s="95" t="str">
        <f t="shared" si="794"/>
        <v/>
      </c>
      <c r="BQ276" s="95" t="str">
        <f t="shared" si="794"/>
        <v/>
      </c>
      <c r="BR276" s="95" t="str">
        <f t="shared" si="794"/>
        <v/>
      </c>
      <c r="BS276" s="38"/>
      <c r="BT276" s="38"/>
      <c r="BU276" s="38"/>
      <c r="BV276" s="38"/>
      <c r="BW276" s="38"/>
      <c r="BX276" s="38">
        <f t="shared" si="577"/>
        <v>0</v>
      </c>
      <c r="BY276" s="106" t="str">
        <f t="shared" si="535"/>
        <v/>
      </c>
      <c r="BZ276" s="106" t="str">
        <f t="shared" si="578"/>
        <v/>
      </c>
      <c r="CA276" s="106" t="str">
        <f t="shared" ref="CA276:CH276" si="795">IF(O276="x","1","")</f>
        <v/>
      </c>
      <c r="CB276" s="106" t="str">
        <f t="shared" si="795"/>
        <v/>
      </c>
      <c r="CC276" s="106" t="str">
        <f t="shared" si="795"/>
        <v/>
      </c>
      <c r="CD276" s="106" t="str">
        <f t="shared" si="795"/>
        <v/>
      </c>
      <c r="CE276" s="106" t="str">
        <f t="shared" si="795"/>
        <v/>
      </c>
      <c r="CF276" s="106" t="str">
        <f t="shared" si="795"/>
        <v/>
      </c>
      <c r="CG276" s="106" t="str">
        <f t="shared" si="795"/>
        <v/>
      </c>
      <c r="CH276" s="106" t="str">
        <f t="shared" si="795"/>
        <v/>
      </c>
      <c r="CI276" s="40"/>
      <c r="CJ276" s="40"/>
      <c r="CK276" s="40"/>
      <c r="CL276" s="40"/>
      <c r="CM276" s="40"/>
    </row>
    <row r="277" spans="1:91" ht="17.25" customHeight="1" x14ac:dyDescent="0.2">
      <c r="A277" s="92"/>
      <c r="B277" s="93"/>
      <c r="C277" s="93"/>
      <c r="D277" s="93"/>
      <c r="E277" s="93" t="str">
        <f t="shared" si="580"/>
        <v/>
      </c>
      <c r="F277" s="93"/>
      <c r="G277" s="93"/>
      <c r="H277" s="93" t="str">
        <f t="shared" si="100"/>
        <v/>
      </c>
      <c r="I277" s="95" t="str">
        <f t="shared" si="101"/>
        <v/>
      </c>
      <c r="J277" s="93"/>
      <c r="K277" s="97" t="b">
        <v>0</v>
      </c>
      <c r="L277" s="98" t="str">
        <f t="shared" si="755"/>
        <v>PENDENTE</v>
      </c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3"/>
      <c r="X277" s="100"/>
      <c r="Y277" s="100"/>
      <c r="Z277" s="100"/>
      <c r="AA277" s="100"/>
      <c r="AB277" s="100"/>
      <c r="AC277" s="101"/>
      <c r="AD277" s="3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93"/>
      <c r="AQ277" s="93"/>
      <c r="AR277" s="93"/>
      <c r="AS277" s="102"/>
      <c r="AT277" s="103"/>
      <c r="AU277" s="103"/>
      <c r="AV277" s="103"/>
      <c r="AW277" s="104"/>
      <c r="AX277" s="104" t="str">
        <f ca="1">IFERROR(__xludf.DUMMYFUNCTION("""COMPUTED_VALUE"""),"")</f>
        <v/>
      </c>
      <c r="AY277" s="103"/>
      <c r="AZ277" s="103"/>
      <c r="BA277" s="103"/>
      <c r="BB277" s="104"/>
      <c r="BC277" s="103" t="str">
        <f ca="1">IFERROR(__xludf.DUMMYFUNCTION("""COMPUTED_VALUE"""),"")</f>
        <v/>
      </c>
      <c r="BD277" s="105" t="str">
        <f ca="1">IFERROR(__xludf.DUMMYFUNCTION("""COMPUTED_VALUE"""),"")</f>
        <v/>
      </c>
      <c r="BE277" s="105" t="str">
        <f ca="1">IFERROR(__xludf.DUMMYFUNCTION("""COMPUTED_VALUE"""),"")</f>
        <v/>
      </c>
      <c r="BF277" s="105" t="str">
        <f ca="1">IFERROR(__xludf.DUMMYFUNCTION("""COMPUTED_VALUE"""),"")</f>
        <v/>
      </c>
      <c r="BG277" s="93"/>
      <c r="BH277" s="93"/>
      <c r="BI277" s="95" t="str">
        <f t="shared" si="143"/>
        <v/>
      </c>
      <c r="BJ277" s="95" t="str">
        <f t="shared" ref="BJ277:BR277" si="796">IF(AD277=0,"",AD277*$AS277*(AU277/10))</f>
        <v/>
      </c>
      <c r="BK277" s="95" t="str">
        <f t="shared" si="796"/>
        <v/>
      </c>
      <c r="BL277" s="95" t="str">
        <f t="shared" si="796"/>
        <v/>
      </c>
      <c r="BM277" s="95" t="str">
        <f t="shared" si="796"/>
        <v/>
      </c>
      <c r="BN277" s="95" t="str">
        <f t="shared" si="796"/>
        <v/>
      </c>
      <c r="BO277" s="95" t="str">
        <f t="shared" si="796"/>
        <v/>
      </c>
      <c r="BP277" s="95" t="str">
        <f t="shared" si="796"/>
        <v/>
      </c>
      <c r="BQ277" s="95" t="str">
        <f t="shared" si="796"/>
        <v/>
      </c>
      <c r="BR277" s="95" t="str">
        <f t="shared" si="796"/>
        <v/>
      </c>
      <c r="BS277" s="38"/>
      <c r="BT277" s="38"/>
      <c r="BU277" s="38"/>
      <c r="BV277" s="38"/>
      <c r="BW277" s="38"/>
      <c r="BX277" s="38">
        <f t="shared" si="577"/>
        <v>0</v>
      </c>
      <c r="BY277" s="106" t="str">
        <f t="shared" si="535"/>
        <v/>
      </c>
      <c r="BZ277" s="106" t="str">
        <f t="shared" si="578"/>
        <v/>
      </c>
      <c r="CA277" s="106" t="str">
        <f t="shared" ref="CA277:CH277" si="797">IF(O277="x","1","")</f>
        <v/>
      </c>
      <c r="CB277" s="106" t="str">
        <f t="shared" si="797"/>
        <v/>
      </c>
      <c r="CC277" s="106" t="str">
        <f t="shared" si="797"/>
        <v/>
      </c>
      <c r="CD277" s="106" t="str">
        <f t="shared" si="797"/>
        <v/>
      </c>
      <c r="CE277" s="106" t="str">
        <f t="shared" si="797"/>
        <v/>
      </c>
      <c r="CF277" s="106" t="str">
        <f t="shared" si="797"/>
        <v/>
      </c>
      <c r="CG277" s="106" t="str">
        <f t="shared" si="797"/>
        <v/>
      </c>
      <c r="CH277" s="106" t="str">
        <f t="shared" si="797"/>
        <v/>
      </c>
      <c r="CI277" s="40"/>
      <c r="CJ277" s="40"/>
      <c r="CK277" s="40"/>
      <c r="CL277" s="40"/>
      <c r="CM277" s="40"/>
    </row>
    <row r="278" spans="1:91" ht="17.25" customHeight="1" x14ac:dyDescent="0.2">
      <c r="A278" s="92"/>
      <c r="B278" s="93"/>
      <c r="C278" s="93"/>
      <c r="D278" s="93"/>
      <c r="E278" s="93" t="str">
        <f t="shared" si="580"/>
        <v/>
      </c>
      <c r="F278" s="93"/>
      <c r="G278" s="93"/>
      <c r="H278" s="93" t="str">
        <f t="shared" si="100"/>
        <v/>
      </c>
      <c r="I278" s="95" t="str">
        <f t="shared" si="101"/>
        <v/>
      </c>
      <c r="J278" s="93"/>
      <c r="K278" s="97" t="b">
        <v>0</v>
      </c>
      <c r="L278" s="98" t="str">
        <f t="shared" si="755"/>
        <v>PENDENTE</v>
      </c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3"/>
      <c r="X278" s="100"/>
      <c r="Y278" s="100"/>
      <c r="Z278" s="100"/>
      <c r="AA278" s="100"/>
      <c r="AB278" s="100"/>
      <c r="AC278" s="101"/>
      <c r="AD278" s="3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93"/>
      <c r="AQ278" s="93"/>
      <c r="AR278" s="93"/>
      <c r="AS278" s="102"/>
      <c r="AT278" s="103"/>
      <c r="AU278" s="103"/>
      <c r="AV278" s="103"/>
      <c r="AW278" s="104"/>
      <c r="AX278" s="104" t="str">
        <f ca="1">IFERROR(__xludf.DUMMYFUNCTION("""COMPUTED_VALUE"""),"")</f>
        <v/>
      </c>
      <c r="AY278" s="103"/>
      <c r="AZ278" s="103"/>
      <c r="BA278" s="103"/>
      <c r="BB278" s="104"/>
      <c r="BC278" s="103" t="str">
        <f ca="1">IFERROR(__xludf.DUMMYFUNCTION("""COMPUTED_VALUE"""),"")</f>
        <v/>
      </c>
      <c r="BD278" s="105" t="str">
        <f ca="1">IFERROR(__xludf.DUMMYFUNCTION("""COMPUTED_VALUE"""),"")</f>
        <v/>
      </c>
      <c r="BE278" s="105" t="str">
        <f ca="1">IFERROR(__xludf.DUMMYFUNCTION("""COMPUTED_VALUE"""),"")</f>
        <v/>
      </c>
      <c r="BF278" s="105" t="str">
        <f ca="1">IFERROR(__xludf.DUMMYFUNCTION("""COMPUTED_VALUE"""),"")</f>
        <v/>
      </c>
      <c r="BG278" s="93"/>
      <c r="BH278" s="93"/>
      <c r="BI278" s="95" t="str">
        <f t="shared" si="143"/>
        <v/>
      </c>
      <c r="BJ278" s="95" t="str">
        <f t="shared" ref="BJ278:BR278" si="798">IF(AD278=0,"",AD278*$AS278*(AU278/10))</f>
        <v/>
      </c>
      <c r="BK278" s="95" t="str">
        <f t="shared" si="798"/>
        <v/>
      </c>
      <c r="BL278" s="95" t="str">
        <f t="shared" si="798"/>
        <v/>
      </c>
      <c r="BM278" s="95" t="str">
        <f t="shared" si="798"/>
        <v/>
      </c>
      <c r="BN278" s="95" t="str">
        <f t="shared" si="798"/>
        <v/>
      </c>
      <c r="BO278" s="95" t="str">
        <f t="shared" si="798"/>
        <v/>
      </c>
      <c r="BP278" s="95" t="str">
        <f t="shared" si="798"/>
        <v/>
      </c>
      <c r="BQ278" s="95" t="str">
        <f t="shared" si="798"/>
        <v/>
      </c>
      <c r="BR278" s="95" t="str">
        <f t="shared" si="798"/>
        <v/>
      </c>
      <c r="BS278" s="38"/>
      <c r="BT278" s="38"/>
      <c r="BU278" s="38"/>
      <c r="BV278" s="38"/>
      <c r="BW278" s="38"/>
      <c r="BX278" s="38">
        <f t="shared" si="577"/>
        <v>0</v>
      </c>
      <c r="BY278" s="106" t="str">
        <f t="shared" si="535"/>
        <v/>
      </c>
      <c r="BZ278" s="106" t="str">
        <f t="shared" si="578"/>
        <v/>
      </c>
      <c r="CA278" s="106" t="str">
        <f t="shared" ref="CA278:CH278" si="799">IF(O278="x","1","")</f>
        <v/>
      </c>
      <c r="CB278" s="106" t="str">
        <f t="shared" si="799"/>
        <v/>
      </c>
      <c r="CC278" s="106" t="str">
        <f t="shared" si="799"/>
        <v/>
      </c>
      <c r="CD278" s="106" t="str">
        <f t="shared" si="799"/>
        <v/>
      </c>
      <c r="CE278" s="106" t="str">
        <f t="shared" si="799"/>
        <v/>
      </c>
      <c r="CF278" s="106" t="str">
        <f t="shared" si="799"/>
        <v/>
      </c>
      <c r="CG278" s="106" t="str">
        <f t="shared" si="799"/>
        <v/>
      </c>
      <c r="CH278" s="106" t="str">
        <f t="shared" si="799"/>
        <v/>
      </c>
      <c r="CI278" s="40"/>
      <c r="CJ278" s="40"/>
      <c r="CK278" s="40"/>
      <c r="CL278" s="40"/>
      <c r="CM278" s="40"/>
    </row>
    <row r="279" spans="1:91" ht="17.25" customHeight="1" x14ac:dyDescent="0.2">
      <c r="A279" s="92"/>
      <c r="B279" s="93"/>
      <c r="C279" s="93"/>
      <c r="D279" s="93"/>
      <c r="E279" s="93" t="str">
        <f t="shared" si="580"/>
        <v/>
      </c>
      <c r="F279" s="93"/>
      <c r="G279" s="93"/>
      <c r="H279" s="93" t="str">
        <f t="shared" si="100"/>
        <v/>
      </c>
      <c r="I279" s="95" t="str">
        <f t="shared" si="101"/>
        <v/>
      </c>
      <c r="J279" s="93"/>
      <c r="K279" s="97" t="b">
        <v>0</v>
      </c>
      <c r="L279" s="98" t="str">
        <f t="shared" si="755"/>
        <v>PENDENTE</v>
      </c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3"/>
      <c r="X279" s="100"/>
      <c r="Y279" s="100"/>
      <c r="Z279" s="100"/>
      <c r="AA279" s="100"/>
      <c r="AB279" s="100"/>
      <c r="AC279" s="101"/>
      <c r="AD279" s="3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93"/>
      <c r="AQ279" s="93"/>
      <c r="AR279" s="93"/>
      <c r="AS279" s="102"/>
      <c r="AT279" s="103"/>
      <c r="AU279" s="103"/>
      <c r="AV279" s="103"/>
      <c r="AW279" s="104"/>
      <c r="AX279" s="104" t="str">
        <f ca="1">IFERROR(__xludf.DUMMYFUNCTION("""COMPUTED_VALUE"""),"")</f>
        <v/>
      </c>
      <c r="AY279" s="103"/>
      <c r="AZ279" s="103"/>
      <c r="BA279" s="103"/>
      <c r="BB279" s="104"/>
      <c r="BC279" s="103" t="str">
        <f ca="1">IFERROR(__xludf.DUMMYFUNCTION("""COMPUTED_VALUE"""),"")</f>
        <v/>
      </c>
      <c r="BD279" s="105" t="str">
        <f ca="1">IFERROR(__xludf.DUMMYFUNCTION("""COMPUTED_VALUE"""),"")</f>
        <v/>
      </c>
      <c r="BE279" s="105" t="str">
        <f ca="1">IFERROR(__xludf.DUMMYFUNCTION("""COMPUTED_VALUE"""),"")</f>
        <v/>
      </c>
      <c r="BF279" s="105" t="str">
        <f ca="1">IFERROR(__xludf.DUMMYFUNCTION("""COMPUTED_VALUE"""),"")</f>
        <v/>
      </c>
      <c r="BG279" s="93"/>
      <c r="BH279" s="93"/>
      <c r="BI279" s="95" t="str">
        <f t="shared" si="143"/>
        <v/>
      </c>
      <c r="BJ279" s="95" t="str">
        <f t="shared" ref="BJ279:BR279" si="800">IF(AD279=0,"",AD279*$AS279*(AU279/10))</f>
        <v/>
      </c>
      <c r="BK279" s="95" t="str">
        <f t="shared" si="800"/>
        <v/>
      </c>
      <c r="BL279" s="95" t="str">
        <f t="shared" si="800"/>
        <v/>
      </c>
      <c r="BM279" s="95" t="str">
        <f t="shared" si="800"/>
        <v/>
      </c>
      <c r="BN279" s="95" t="str">
        <f t="shared" si="800"/>
        <v/>
      </c>
      <c r="BO279" s="95" t="str">
        <f t="shared" si="800"/>
        <v/>
      </c>
      <c r="BP279" s="95" t="str">
        <f t="shared" si="800"/>
        <v/>
      </c>
      <c r="BQ279" s="95" t="str">
        <f t="shared" si="800"/>
        <v/>
      </c>
      <c r="BR279" s="95" t="str">
        <f t="shared" si="800"/>
        <v/>
      </c>
      <c r="BS279" s="38"/>
      <c r="BT279" s="38"/>
      <c r="BU279" s="38"/>
      <c r="BV279" s="38"/>
      <c r="BW279" s="38"/>
      <c r="BX279" s="38">
        <f t="shared" si="577"/>
        <v>0</v>
      </c>
      <c r="BY279" s="106" t="str">
        <f t="shared" si="535"/>
        <v/>
      </c>
      <c r="BZ279" s="106" t="str">
        <f t="shared" si="578"/>
        <v/>
      </c>
      <c r="CA279" s="106" t="str">
        <f t="shared" ref="CA279:CH279" si="801">IF(O279="x","1","")</f>
        <v/>
      </c>
      <c r="CB279" s="106" t="str">
        <f t="shared" si="801"/>
        <v/>
      </c>
      <c r="CC279" s="106" t="str">
        <f t="shared" si="801"/>
        <v/>
      </c>
      <c r="CD279" s="106" t="str">
        <f t="shared" si="801"/>
        <v/>
      </c>
      <c r="CE279" s="106" t="str">
        <f t="shared" si="801"/>
        <v/>
      </c>
      <c r="CF279" s="106" t="str">
        <f t="shared" si="801"/>
        <v/>
      </c>
      <c r="CG279" s="106" t="str">
        <f t="shared" si="801"/>
        <v/>
      </c>
      <c r="CH279" s="106" t="str">
        <f t="shared" si="801"/>
        <v/>
      </c>
      <c r="CI279" s="40"/>
      <c r="CJ279" s="40"/>
      <c r="CK279" s="40"/>
      <c r="CL279" s="40"/>
      <c r="CM279" s="40"/>
    </row>
    <row r="280" spans="1:91" ht="17.25" customHeight="1" x14ac:dyDescent="0.2">
      <c r="A280" s="92"/>
      <c r="B280" s="93"/>
      <c r="C280" s="93"/>
      <c r="D280" s="93"/>
      <c r="E280" s="93" t="str">
        <f t="shared" si="580"/>
        <v/>
      </c>
      <c r="F280" s="93"/>
      <c r="G280" s="93"/>
      <c r="H280" s="93" t="str">
        <f t="shared" si="100"/>
        <v/>
      </c>
      <c r="I280" s="95" t="str">
        <f t="shared" si="101"/>
        <v/>
      </c>
      <c r="J280" s="93"/>
      <c r="K280" s="97" t="b">
        <v>0</v>
      </c>
      <c r="L280" s="98" t="str">
        <f t="shared" si="755"/>
        <v>PENDENTE</v>
      </c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3"/>
      <c r="X280" s="100"/>
      <c r="Y280" s="100"/>
      <c r="Z280" s="100"/>
      <c r="AA280" s="100"/>
      <c r="AB280" s="100"/>
      <c r="AC280" s="101"/>
      <c r="AD280" s="3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93"/>
      <c r="AQ280" s="93"/>
      <c r="AR280" s="93"/>
      <c r="AS280" s="102"/>
      <c r="AT280" s="103"/>
      <c r="AU280" s="103"/>
      <c r="AV280" s="103"/>
      <c r="AW280" s="104"/>
      <c r="AX280" s="104" t="str">
        <f ca="1">IFERROR(__xludf.DUMMYFUNCTION("""COMPUTED_VALUE"""),"")</f>
        <v/>
      </c>
      <c r="AY280" s="103"/>
      <c r="AZ280" s="103"/>
      <c r="BA280" s="103"/>
      <c r="BB280" s="104"/>
      <c r="BC280" s="103" t="str">
        <f ca="1">IFERROR(__xludf.DUMMYFUNCTION("""COMPUTED_VALUE"""),"")</f>
        <v/>
      </c>
      <c r="BD280" s="105" t="str">
        <f ca="1">IFERROR(__xludf.DUMMYFUNCTION("""COMPUTED_VALUE"""),"")</f>
        <v/>
      </c>
      <c r="BE280" s="105" t="str">
        <f ca="1">IFERROR(__xludf.DUMMYFUNCTION("""COMPUTED_VALUE"""),"")</f>
        <v/>
      </c>
      <c r="BF280" s="105" t="str">
        <f ca="1">IFERROR(__xludf.DUMMYFUNCTION("""COMPUTED_VALUE"""),"")</f>
        <v/>
      </c>
      <c r="BG280" s="93"/>
      <c r="BH280" s="93"/>
      <c r="BI280" s="95" t="str">
        <f t="shared" si="143"/>
        <v/>
      </c>
      <c r="BJ280" s="95" t="str">
        <f t="shared" ref="BJ280:BR280" si="802">IF(AD280=0,"",AD280*$AS280*(AU280/10))</f>
        <v/>
      </c>
      <c r="BK280" s="95" t="str">
        <f t="shared" si="802"/>
        <v/>
      </c>
      <c r="BL280" s="95" t="str">
        <f t="shared" si="802"/>
        <v/>
      </c>
      <c r="BM280" s="95" t="str">
        <f t="shared" si="802"/>
        <v/>
      </c>
      <c r="BN280" s="95" t="str">
        <f t="shared" si="802"/>
        <v/>
      </c>
      <c r="BO280" s="95" t="str">
        <f t="shared" si="802"/>
        <v/>
      </c>
      <c r="BP280" s="95" t="str">
        <f t="shared" si="802"/>
        <v/>
      </c>
      <c r="BQ280" s="95" t="str">
        <f t="shared" si="802"/>
        <v/>
      </c>
      <c r="BR280" s="95" t="str">
        <f t="shared" si="802"/>
        <v/>
      </c>
      <c r="BS280" s="38"/>
      <c r="BT280" s="38"/>
      <c r="BU280" s="38"/>
      <c r="BV280" s="38"/>
      <c r="BW280" s="38"/>
      <c r="BX280" s="38">
        <f t="shared" si="577"/>
        <v>0</v>
      </c>
      <c r="BY280" s="106" t="str">
        <f t="shared" si="535"/>
        <v/>
      </c>
      <c r="BZ280" s="106" t="str">
        <f t="shared" si="578"/>
        <v/>
      </c>
      <c r="CA280" s="106" t="str">
        <f t="shared" ref="CA280:CH280" si="803">IF(O280="x","1","")</f>
        <v/>
      </c>
      <c r="CB280" s="106" t="str">
        <f t="shared" si="803"/>
        <v/>
      </c>
      <c r="CC280" s="106" t="str">
        <f t="shared" si="803"/>
        <v/>
      </c>
      <c r="CD280" s="106" t="str">
        <f t="shared" si="803"/>
        <v/>
      </c>
      <c r="CE280" s="106" t="str">
        <f t="shared" si="803"/>
        <v/>
      </c>
      <c r="CF280" s="106" t="str">
        <f t="shared" si="803"/>
        <v/>
      </c>
      <c r="CG280" s="106" t="str">
        <f t="shared" si="803"/>
        <v/>
      </c>
      <c r="CH280" s="106" t="str">
        <f t="shared" si="803"/>
        <v/>
      </c>
      <c r="CI280" s="40"/>
      <c r="CJ280" s="40"/>
      <c r="CK280" s="40"/>
      <c r="CL280" s="40"/>
      <c r="CM280" s="40"/>
    </row>
    <row r="281" spans="1:91" ht="17.25" customHeight="1" x14ac:dyDescent="0.2">
      <c r="A281" s="92"/>
      <c r="B281" s="93"/>
      <c r="C281" s="93"/>
      <c r="D281" s="93"/>
      <c r="E281" s="93" t="str">
        <f t="shared" si="580"/>
        <v/>
      </c>
      <c r="F281" s="93"/>
      <c r="G281" s="93"/>
      <c r="H281" s="93" t="str">
        <f t="shared" si="100"/>
        <v/>
      </c>
      <c r="I281" s="95" t="str">
        <f t="shared" si="101"/>
        <v/>
      </c>
      <c r="J281" s="93"/>
      <c r="K281" s="97" t="b">
        <v>0</v>
      </c>
      <c r="L281" s="98" t="str">
        <f t="shared" si="755"/>
        <v>PENDENTE</v>
      </c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3"/>
      <c r="X281" s="100"/>
      <c r="Y281" s="100"/>
      <c r="Z281" s="100"/>
      <c r="AA281" s="100"/>
      <c r="AB281" s="100"/>
      <c r="AC281" s="101"/>
      <c r="AD281" s="3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93"/>
      <c r="AQ281" s="93"/>
      <c r="AR281" s="93"/>
      <c r="AS281" s="102"/>
      <c r="AT281" s="103"/>
      <c r="AU281" s="103"/>
      <c r="AV281" s="103"/>
      <c r="AW281" s="104"/>
      <c r="AX281" s="104" t="str">
        <f ca="1">IFERROR(__xludf.DUMMYFUNCTION("""COMPUTED_VALUE"""),"")</f>
        <v/>
      </c>
      <c r="AY281" s="103"/>
      <c r="AZ281" s="103"/>
      <c r="BA281" s="103"/>
      <c r="BB281" s="104"/>
      <c r="BC281" s="103" t="str">
        <f ca="1">IFERROR(__xludf.DUMMYFUNCTION("""COMPUTED_VALUE"""),"")</f>
        <v/>
      </c>
      <c r="BD281" s="105" t="str">
        <f ca="1">IFERROR(__xludf.DUMMYFUNCTION("""COMPUTED_VALUE"""),"")</f>
        <v/>
      </c>
      <c r="BE281" s="105" t="str">
        <f ca="1">IFERROR(__xludf.DUMMYFUNCTION("""COMPUTED_VALUE"""),"")</f>
        <v/>
      </c>
      <c r="BF281" s="105" t="str">
        <f ca="1">IFERROR(__xludf.DUMMYFUNCTION("""COMPUTED_VALUE"""),"")</f>
        <v/>
      </c>
      <c r="BG281" s="93"/>
      <c r="BH281" s="93"/>
      <c r="BI281" s="95" t="str">
        <f t="shared" si="143"/>
        <v/>
      </c>
      <c r="BJ281" s="95" t="str">
        <f t="shared" ref="BJ281:BR281" si="804">IF(AD281=0,"",AD281*$AS281*(AU281/10))</f>
        <v/>
      </c>
      <c r="BK281" s="95" t="str">
        <f t="shared" si="804"/>
        <v/>
      </c>
      <c r="BL281" s="95" t="str">
        <f t="shared" si="804"/>
        <v/>
      </c>
      <c r="BM281" s="95" t="str">
        <f t="shared" si="804"/>
        <v/>
      </c>
      <c r="BN281" s="95" t="str">
        <f t="shared" si="804"/>
        <v/>
      </c>
      <c r="BO281" s="95" t="str">
        <f t="shared" si="804"/>
        <v/>
      </c>
      <c r="BP281" s="95" t="str">
        <f t="shared" si="804"/>
        <v/>
      </c>
      <c r="BQ281" s="95" t="str">
        <f t="shared" si="804"/>
        <v/>
      </c>
      <c r="BR281" s="95" t="str">
        <f t="shared" si="804"/>
        <v/>
      </c>
      <c r="BS281" s="38"/>
      <c r="BT281" s="38"/>
      <c r="BU281" s="38"/>
      <c r="BV281" s="38"/>
      <c r="BW281" s="38"/>
      <c r="BX281" s="38">
        <f t="shared" si="577"/>
        <v>0</v>
      </c>
      <c r="BY281" s="106" t="str">
        <f t="shared" si="535"/>
        <v/>
      </c>
      <c r="BZ281" s="106" t="str">
        <f t="shared" si="578"/>
        <v/>
      </c>
      <c r="CA281" s="106" t="str">
        <f t="shared" ref="CA281:CH281" si="805">IF(O281="x","1","")</f>
        <v/>
      </c>
      <c r="CB281" s="106" t="str">
        <f t="shared" si="805"/>
        <v/>
      </c>
      <c r="CC281" s="106" t="str">
        <f t="shared" si="805"/>
        <v/>
      </c>
      <c r="CD281" s="106" t="str">
        <f t="shared" si="805"/>
        <v/>
      </c>
      <c r="CE281" s="106" t="str">
        <f t="shared" si="805"/>
        <v/>
      </c>
      <c r="CF281" s="106" t="str">
        <f t="shared" si="805"/>
        <v/>
      </c>
      <c r="CG281" s="106" t="str">
        <f t="shared" si="805"/>
        <v/>
      </c>
      <c r="CH281" s="106" t="str">
        <f t="shared" si="805"/>
        <v/>
      </c>
      <c r="CI281" s="40"/>
      <c r="CJ281" s="40"/>
      <c r="CK281" s="40"/>
      <c r="CL281" s="40"/>
      <c r="CM281" s="40"/>
    </row>
    <row r="282" spans="1:91" ht="17.25" customHeight="1" x14ac:dyDescent="0.2">
      <c r="A282" s="92"/>
      <c r="B282" s="93"/>
      <c r="C282" s="93"/>
      <c r="D282" s="93"/>
      <c r="E282" s="93" t="str">
        <f t="shared" si="580"/>
        <v/>
      </c>
      <c r="F282" s="93"/>
      <c r="G282" s="93"/>
      <c r="H282" s="93" t="str">
        <f t="shared" si="100"/>
        <v/>
      </c>
      <c r="I282" s="95" t="str">
        <f t="shared" si="101"/>
        <v/>
      </c>
      <c r="J282" s="93"/>
      <c r="K282" s="97" t="b">
        <v>0</v>
      </c>
      <c r="L282" s="98" t="str">
        <f t="shared" si="755"/>
        <v>PENDENTE</v>
      </c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3"/>
      <c r="X282" s="100"/>
      <c r="Y282" s="100"/>
      <c r="Z282" s="100"/>
      <c r="AA282" s="100"/>
      <c r="AB282" s="100"/>
      <c r="AC282" s="101"/>
      <c r="AD282" s="3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93"/>
      <c r="AQ282" s="93"/>
      <c r="AR282" s="93"/>
      <c r="AS282" s="102"/>
      <c r="AT282" s="103"/>
      <c r="AU282" s="103"/>
      <c r="AV282" s="103"/>
      <c r="AW282" s="104"/>
      <c r="AX282" s="104" t="str">
        <f ca="1">IFERROR(__xludf.DUMMYFUNCTION("""COMPUTED_VALUE"""),"")</f>
        <v/>
      </c>
      <c r="AY282" s="103"/>
      <c r="AZ282" s="103"/>
      <c r="BA282" s="103"/>
      <c r="BB282" s="104"/>
      <c r="BC282" s="103" t="str">
        <f ca="1">IFERROR(__xludf.DUMMYFUNCTION("""COMPUTED_VALUE"""),"")</f>
        <v/>
      </c>
      <c r="BD282" s="105" t="str">
        <f ca="1">IFERROR(__xludf.DUMMYFUNCTION("""COMPUTED_VALUE"""),"")</f>
        <v/>
      </c>
      <c r="BE282" s="105" t="str">
        <f ca="1">IFERROR(__xludf.DUMMYFUNCTION("""COMPUTED_VALUE"""),"")</f>
        <v/>
      </c>
      <c r="BF282" s="105" t="str">
        <f ca="1">IFERROR(__xludf.DUMMYFUNCTION("""COMPUTED_VALUE"""),"")</f>
        <v/>
      </c>
      <c r="BG282" s="93"/>
      <c r="BH282" s="93"/>
      <c r="BI282" s="95" t="str">
        <f t="shared" si="143"/>
        <v/>
      </c>
      <c r="BJ282" s="95" t="str">
        <f t="shared" ref="BJ282:BR282" si="806">IF(AD282=0,"",AD282*$AS282*(AU282/10))</f>
        <v/>
      </c>
      <c r="BK282" s="95" t="str">
        <f t="shared" si="806"/>
        <v/>
      </c>
      <c r="BL282" s="95" t="str">
        <f t="shared" si="806"/>
        <v/>
      </c>
      <c r="BM282" s="95" t="str">
        <f t="shared" si="806"/>
        <v/>
      </c>
      <c r="BN282" s="95" t="str">
        <f t="shared" si="806"/>
        <v/>
      </c>
      <c r="BO282" s="95" t="str">
        <f t="shared" si="806"/>
        <v/>
      </c>
      <c r="BP282" s="95" t="str">
        <f t="shared" si="806"/>
        <v/>
      </c>
      <c r="BQ282" s="95" t="str">
        <f t="shared" si="806"/>
        <v/>
      </c>
      <c r="BR282" s="95" t="str">
        <f t="shared" si="806"/>
        <v/>
      </c>
      <c r="BS282" s="38"/>
      <c r="BT282" s="38"/>
      <c r="BU282" s="38"/>
      <c r="BV282" s="38"/>
      <c r="BW282" s="38"/>
      <c r="BX282" s="38">
        <f t="shared" si="577"/>
        <v>0</v>
      </c>
      <c r="BY282" s="106" t="str">
        <f t="shared" si="535"/>
        <v/>
      </c>
      <c r="BZ282" s="106" t="str">
        <f t="shared" si="578"/>
        <v/>
      </c>
      <c r="CA282" s="106" t="str">
        <f t="shared" ref="CA282:CH282" si="807">IF(O282="x","1","")</f>
        <v/>
      </c>
      <c r="CB282" s="106" t="str">
        <f t="shared" si="807"/>
        <v/>
      </c>
      <c r="CC282" s="106" t="str">
        <f t="shared" si="807"/>
        <v/>
      </c>
      <c r="CD282" s="106" t="str">
        <f t="shared" si="807"/>
        <v/>
      </c>
      <c r="CE282" s="106" t="str">
        <f t="shared" si="807"/>
        <v/>
      </c>
      <c r="CF282" s="106" t="str">
        <f t="shared" si="807"/>
        <v/>
      </c>
      <c r="CG282" s="106" t="str">
        <f t="shared" si="807"/>
        <v/>
      </c>
      <c r="CH282" s="106" t="str">
        <f t="shared" si="807"/>
        <v/>
      </c>
      <c r="CI282" s="40"/>
      <c r="CJ282" s="40"/>
      <c r="CK282" s="40"/>
      <c r="CL282" s="40"/>
      <c r="CM282" s="40"/>
    </row>
    <row r="283" spans="1:91" ht="17.25" customHeight="1" x14ac:dyDescent="0.2">
      <c r="A283" s="92"/>
      <c r="B283" s="93"/>
      <c r="C283" s="93"/>
      <c r="D283" s="93"/>
      <c r="E283" s="93" t="str">
        <f t="shared" si="580"/>
        <v/>
      </c>
      <c r="F283" s="93"/>
      <c r="G283" s="93"/>
      <c r="H283" s="93" t="str">
        <f t="shared" si="100"/>
        <v/>
      </c>
      <c r="I283" s="95" t="str">
        <f t="shared" si="101"/>
        <v/>
      </c>
      <c r="J283" s="93"/>
      <c r="K283" s="97" t="b">
        <v>0</v>
      </c>
      <c r="L283" s="98" t="str">
        <f t="shared" si="755"/>
        <v>PENDENTE</v>
      </c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3"/>
      <c r="X283" s="100"/>
      <c r="Y283" s="100"/>
      <c r="Z283" s="100"/>
      <c r="AA283" s="100"/>
      <c r="AB283" s="100"/>
      <c r="AC283" s="101"/>
      <c r="AD283" s="3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93"/>
      <c r="AQ283" s="93"/>
      <c r="AR283" s="93"/>
      <c r="AS283" s="102"/>
      <c r="AT283" s="103"/>
      <c r="AU283" s="103"/>
      <c r="AV283" s="103"/>
      <c r="AW283" s="104"/>
      <c r="AX283" s="104" t="str">
        <f ca="1">IFERROR(__xludf.DUMMYFUNCTION("""COMPUTED_VALUE"""),"")</f>
        <v/>
      </c>
      <c r="AY283" s="103"/>
      <c r="AZ283" s="103"/>
      <c r="BA283" s="103"/>
      <c r="BB283" s="104"/>
      <c r="BC283" s="103" t="str">
        <f ca="1">IFERROR(__xludf.DUMMYFUNCTION("""COMPUTED_VALUE"""),"")</f>
        <v/>
      </c>
      <c r="BD283" s="105" t="str">
        <f ca="1">IFERROR(__xludf.DUMMYFUNCTION("""COMPUTED_VALUE"""),"")</f>
        <v/>
      </c>
      <c r="BE283" s="105" t="str">
        <f ca="1">IFERROR(__xludf.DUMMYFUNCTION("""COMPUTED_VALUE"""),"")</f>
        <v/>
      </c>
      <c r="BF283" s="105" t="str">
        <f ca="1">IFERROR(__xludf.DUMMYFUNCTION("""COMPUTED_VALUE"""),"")</f>
        <v/>
      </c>
      <c r="BG283" s="93"/>
      <c r="BH283" s="93"/>
      <c r="BI283" s="95" t="str">
        <f t="shared" si="143"/>
        <v/>
      </c>
      <c r="BJ283" s="95" t="str">
        <f t="shared" ref="BJ283:BR283" si="808">IF(AD283=0,"",AD283*$AS283*(AU283/10))</f>
        <v/>
      </c>
      <c r="BK283" s="95" t="str">
        <f t="shared" si="808"/>
        <v/>
      </c>
      <c r="BL283" s="95" t="str">
        <f t="shared" si="808"/>
        <v/>
      </c>
      <c r="BM283" s="95" t="str">
        <f t="shared" si="808"/>
        <v/>
      </c>
      <c r="BN283" s="95" t="str">
        <f t="shared" si="808"/>
        <v/>
      </c>
      <c r="BO283" s="95" t="str">
        <f t="shared" si="808"/>
        <v/>
      </c>
      <c r="BP283" s="95" t="str">
        <f t="shared" si="808"/>
        <v/>
      </c>
      <c r="BQ283" s="95" t="str">
        <f t="shared" si="808"/>
        <v/>
      </c>
      <c r="BR283" s="95" t="str">
        <f t="shared" si="808"/>
        <v/>
      </c>
      <c r="BS283" s="38"/>
      <c r="BT283" s="38"/>
      <c r="BU283" s="38"/>
      <c r="BV283" s="38"/>
      <c r="BW283" s="38"/>
      <c r="BX283" s="38">
        <f t="shared" si="577"/>
        <v>0</v>
      </c>
      <c r="BY283" s="106" t="str">
        <f t="shared" si="535"/>
        <v/>
      </c>
      <c r="BZ283" s="106" t="str">
        <f t="shared" si="578"/>
        <v/>
      </c>
      <c r="CA283" s="106" t="str">
        <f t="shared" ref="CA283:CH283" si="809">IF(O283="x","1","")</f>
        <v/>
      </c>
      <c r="CB283" s="106" t="str">
        <f t="shared" si="809"/>
        <v/>
      </c>
      <c r="CC283" s="106" t="str">
        <f t="shared" si="809"/>
        <v/>
      </c>
      <c r="CD283" s="106" t="str">
        <f t="shared" si="809"/>
        <v/>
      </c>
      <c r="CE283" s="106" t="str">
        <f t="shared" si="809"/>
        <v/>
      </c>
      <c r="CF283" s="106" t="str">
        <f t="shared" si="809"/>
        <v/>
      </c>
      <c r="CG283" s="106" t="str">
        <f t="shared" si="809"/>
        <v/>
      </c>
      <c r="CH283" s="106" t="str">
        <f t="shared" si="809"/>
        <v/>
      </c>
      <c r="CI283" s="40"/>
      <c r="CJ283" s="40"/>
      <c r="CK283" s="40"/>
      <c r="CL283" s="40"/>
      <c r="CM283" s="40"/>
    </row>
    <row r="284" spans="1:91" ht="17.25" customHeight="1" x14ac:dyDescent="0.2">
      <c r="A284" s="92"/>
      <c r="B284" s="93"/>
      <c r="C284" s="93"/>
      <c r="D284" s="93"/>
      <c r="E284" s="93" t="str">
        <f t="shared" si="580"/>
        <v/>
      </c>
      <c r="F284" s="93"/>
      <c r="G284" s="93"/>
      <c r="H284" s="93" t="str">
        <f t="shared" si="100"/>
        <v/>
      </c>
      <c r="I284" s="95" t="str">
        <f t="shared" si="101"/>
        <v/>
      </c>
      <c r="J284" s="93"/>
      <c r="K284" s="97" t="b">
        <v>0</v>
      </c>
      <c r="L284" s="98" t="str">
        <f t="shared" si="755"/>
        <v>PENDENTE</v>
      </c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3"/>
      <c r="X284" s="100"/>
      <c r="Y284" s="100"/>
      <c r="Z284" s="100"/>
      <c r="AA284" s="100"/>
      <c r="AB284" s="100"/>
      <c r="AC284" s="101"/>
      <c r="AD284" s="3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93"/>
      <c r="AQ284" s="93"/>
      <c r="AR284" s="93"/>
      <c r="AS284" s="102"/>
      <c r="AT284" s="103"/>
      <c r="AU284" s="103"/>
      <c r="AV284" s="103"/>
      <c r="AW284" s="104"/>
      <c r="AX284" s="104" t="str">
        <f ca="1">IFERROR(__xludf.DUMMYFUNCTION("""COMPUTED_VALUE"""),"")</f>
        <v/>
      </c>
      <c r="AY284" s="103"/>
      <c r="AZ284" s="103"/>
      <c r="BA284" s="103"/>
      <c r="BB284" s="104"/>
      <c r="BC284" s="103" t="str">
        <f ca="1">IFERROR(__xludf.DUMMYFUNCTION("""COMPUTED_VALUE"""),"")</f>
        <v/>
      </c>
      <c r="BD284" s="105" t="str">
        <f ca="1">IFERROR(__xludf.DUMMYFUNCTION("""COMPUTED_VALUE"""),"")</f>
        <v/>
      </c>
      <c r="BE284" s="105" t="str">
        <f ca="1">IFERROR(__xludf.DUMMYFUNCTION("""COMPUTED_VALUE"""),"")</f>
        <v/>
      </c>
      <c r="BF284" s="105" t="str">
        <f ca="1">IFERROR(__xludf.DUMMYFUNCTION("""COMPUTED_VALUE"""),"")</f>
        <v/>
      </c>
      <c r="BG284" s="93"/>
      <c r="BH284" s="93"/>
      <c r="BI284" s="95" t="str">
        <f t="shared" si="143"/>
        <v/>
      </c>
      <c r="BJ284" s="95" t="str">
        <f t="shared" ref="BJ284:BR284" si="810">IF(AD284=0,"",AD284*$AS284*(AU284/10))</f>
        <v/>
      </c>
      <c r="BK284" s="95" t="str">
        <f t="shared" si="810"/>
        <v/>
      </c>
      <c r="BL284" s="95" t="str">
        <f t="shared" si="810"/>
        <v/>
      </c>
      <c r="BM284" s="95" t="str">
        <f t="shared" si="810"/>
        <v/>
      </c>
      <c r="BN284" s="95" t="str">
        <f t="shared" si="810"/>
        <v/>
      </c>
      <c r="BO284" s="95" t="str">
        <f t="shared" si="810"/>
        <v/>
      </c>
      <c r="BP284" s="95" t="str">
        <f t="shared" si="810"/>
        <v/>
      </c>
      <c r="BQ284" s="95" t="str">
        <f t="shared" si="810"/>
        <v/>
      </c>
      <c r="BR284" s="95" t="str">
        <f t="shared" si="810"/>
        <v/>
      </c>
      <c r="BS284" s="38"/>
      <c r="BT284" s="38"/>
      <c r="BU284" s="38"/>
      <c r="BV284" s="38"/>
      <c r="BW284" s="38"/>
      <c r="BX284" s="38">
        <f t="shared" si="577"/>
        <v>0</v>
      </c>
      <c r="BY284" s="106" t="str">
        <f t="shared" si="535"/>
        <v/>
      </c>
      <c r="BZ284" s="106" t="str">
        <f t="shared" si="578"/>
        <v/>
      </c>
      <c r="CA284" s="106" t="str">
        <f t="shared" ref="CA284:CH284" si="811">IF(O284="x","1","")</f>
        <v/>
      </c>
      <c r="CB284" s="106" t="str">
        <f t="shared" si="811"/>
        <v/>
      </c>
      <c r="CC284" s="106" t="str">
        <f t="shared" si="811"/>
        <v/>
      </c>
      <c r="CD284" s="106" t="str">
        <f t="shared" si="811"/>
        <v/>
      </c>
      <c r="CE284" s="106" t="str">
        <f t="shared" si="811"/>
        <v/>
      </c>
      <c r="CF284" s="106" t="str">
        <f t="shared" si="811"/>
        <v/>
      </c>
      <c r="CG284" s="106" t="str">
        <f t="shared" si="811"/>
        <v/>
      </c>
      <c r="CH284" s="106" t="str">
        <f t="shared" si="811"/>
        <v/>
      </c>
      <c r="CI284" s="40"/>
      <c r="CJ284" s="40"/>
      <c r="CK284" s="40"/>
      <c r="CL284" s="40"/>
      <c r="CM284" s="40"/>
    </row>
    <row r="285" spans="1:91" ht="17.25" customHeight="1" x14ac:dyDescent="0.2">
      <c r="A285" s="92"/>
      <c r="B285" s="93"/>
      <c r="C285" s="93"/>
      <c r="D285" s="93"/>
      <c r="E285" s="93" t="str">
        <f t="shared" si="580"/>
        <v/>
      </c>
      <c r="F285" s="93"/>
      <c r="G285" s="93"/>
      <c r="H285" s="93" t="str">
        <f t="shared" si="100"/>
        <v/>
      </c>
      <c r="I285" s="95" t="str">
        <f t="shared" si="101"/>
        <v/>
      </c>
      <c r="J285" s="93"/>
      <c r="K285" s="97" t="b">
        <v>0</v>
      </c>
      <c r="L285" s="98" t="str">
        <f t="shared" si="755"/>
        <v>PENDENTE</v>
      </c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3"/>
      <c r="X285" s="100"/>
      <c r="Y285" s="100"/>
      <c r="Z285" s="100"/>
      <c r="AA285" s="100"/>
      <c r="AB285" s="100"/>
      <c r="AC285" s="101"/>
      <c r="AD285" s="3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93"/>
      <c r="AQ285" s="93"/>
      <c r="AR285" s="93"/>
      <c r="AS285" s="102"/>
      <c r="AT285" s="103"/>
      <c r="AU285" s="103"/>
      <c r="AV285" s="103"/>
      <c r="AW285" s="104"/>
      <c r="AX285" s="103"/>
      <c r="AY285" s="103"/>
      <c r="AZ285" s="103"/>
      <c r="BA285" s="103"/>
      <c r="BB285" s="104"/>
      <c r="BC285" s="103" t="str">
        <f ca="1">IFERROR(__xludf.DUMMYFUNCTION("""COMPUTED_VALUE"""),"")</f>
        <v/>
      </c>
      <c r="BD285" s="105" t="str">
        <f ca="1">IFERROR(__xludf.DUMMYFUNCTION("""COMPUTED_VALUE"""),"")</f>
        <v/>
      </c>
      <c r="BE285" s="105" t="str">
        <f ca="1">IFERROR(__xludf.DUMMYFUNCTION("""COMPUTED_VALUE"""),"")</f>
        <v/>
      </c>
      <c r="BF285" s="105" t="str">
        <f ca="1">IFERROR(__xludf.DUMMYFUNCTION("""COMPUTED_VALUE"""),"")</f>
        <v/>
      </c>
      <c r="BG285" s="93"/>
      <c r="BH285" s="93"/>
      <c r="BI285" s="95" t="str">
        <f t="shared" si="143"/>
        <v/>
      </c>
      <c r="BJ285" s="95" t="str">
        <f t="shared" ref="BJ285:BR285" si="812">IF(AD285=0,"",AD285*$AS285*(AU285/10))</f>
        <v/>
      </c>
      <c r="BK285" s="95" t="str">
        <f t="shared" si="812"/>
        <v/>
      </c>
      <c r="BL285" s="95" t="str">
        <f t="shared" si="812"/>
        <v/>
      </c>
      <c r="BM285" s="95" t="str">
        <f t="shared" si="812"/>
        <v/>
      </c>
      <c r="BN285" s="95" t="str">
        <f t="shared" si="812"/>
        <v/>
      </c>
      <c r="BO285" s="95" t="str">
        <f t="shared" si="812"/>
        <v/>
      </c>
      <c r="BP285" s="95" t="str">
        <f t="shared" si="812"/>
        <v/>
      </c>
      <c r="BQ285" s="95" t="str">
        <f t="shared" si="812"/>
        <v/>
      </c>
      <c r="BR285" s="95" t="str">
        <f t="shared" si="812"/>
        <v/>
      </c>
      <c r="BS285" s="38"/>
      <c r="BT285" s="38"/>
      <c r="BU285" s="38"/>
      <c r="BV285" s="38"/>
      <c r="BW285" s="38"/>
      <c r="BX285" s="38">
        <f t="shared" si="577"/>
        <v>0</v>
      </c>
      <c r="BY285" s="106" t="str">
        <f t="shared" si="535"/>
        <v/>
      </c>
      <c r="BZ285" s="106" t="str">
        <f t="shared" si="578"/>
        <v/>
      </c>
      <c r="CA285" s="106" t="str">
        <f t="shared" ref="CA285:CH285" si="813">IF(O285="x","1","")</f>
        <v/>
      </c>
      <c r="CB285" s="106" t="str">
        <f t="shared" si="813"/>
        <v/>
      </c>
      <c r="CC285" s="106" t="str">
        <f t="shared" si="813"/>
        <v/>
      </c>
      <c r="CD285" s="106" t="str">
        <f t="shared" si="813"/>
        <v/>
      </c>
      <c r="CE285" s="106" t="str">
        <f t="shared" si="813"/>
        <v/>
      </c>
      <c r="CF285" s="106" t="str">
        <f t="shared" si="813"/>
        <v/>
      </c>
      <c r="CG285" s="106" t="str">
        <f t="shared" si="813"/>
        <v/>
      </c>
      <c r="CH285" s="106" t="str">
        <f t="shared" si="813"/>
        <v/>
      </c>
      <c r="CI285" s="40"/>
      <c r="CJ285" s="40"/>
      <c r="CK285" s="40"/>
      <c r="CL285" s="40"/>
      <c r="CM285" s="40"/>
    </row>
    <row r="286" spans="1:91" ht="17.25" customHeight="1" x14ac:dyDescent="0.2">
      <c r="A286" s="92"/>
      <c r="B286" s="93"/>
      <c r="C286" s="93"/>
      <c r="D286" s="93"/>
      <c r="E286" s="93" t="str">
        <f t="shared" si="580"/>
        <v/>
      </c>
      <c r="F286" s="93"/>
      <c r="G286" s="93"/>
      <c r="H286" s="93" t="str">
        <f t="shared" ref="H286:H540" si="814">IF(ISBLANK(G286),"",F286*G286/1000)</f>
        <v/>
      </c>
      <c r="I286" s="95" t="str">
        <f t="shared" ref="I286:I540" si="815">IF(ISBLANK(F286),"",IF(H286&lt;5,200,IF(H286&lt;10,300,IF(H286&lt;20,500,IF(H286&lt;30,750,IF(H286&lt;50,1000,IF(H286&lt;75,1500,IF(H286&gt;75,2000))))))))</f>
        <v/>
      </c>
      <c r="J286" s="93"/>
      <c r="K286" s="97" t="b">
        <v>0</v>
      </c>
      <c r="L286" s="98" t="str">
        <f t="shared" si="755"/>
        <v>PENDENTE</v>
      </c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3"/>
      <c r="X286" s="100"/>
      <c r="Y286" s="100"/>
      <c r="Z286" s="100"/>
      <c r="AA286" s="100"/>
      <c r="AB286" s="100"/>
      <c r="AC286" s="101"/>
      <c r="AD286" s="3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93"/>
      <c r="AQ286" s="93"/>
      <c r="AR286" s="93"/>
      <c r="AS286" s="102"/>
      <c r="AT286" s="103"/>
      <c r="AU286" s="103"/>
      <c r="AV286" s="103"/>
      <c r="AW286" s="104"/>
      <c r="AX286" s="103"/>
      <c r="AY286" s="103"/>
      <c r="AZ286" s="103"/>
      <c r="BA286" s="103"/>
      <c r="BB286" s="104"/>
      <c r="BC286" s="103" t="str">
        <f ca="1">IFERROR(__xludf.DUMMYFUNCTION("""COMPUTED_VALUE"""),"")</f>
        <v/>
      </c>
      <c r="BD286" s="105" t="str">
        <f ca="1">IFERROR(__xludf.DUMMYFUNCTION("""COMPUTED_VALUE"""),"")</f>
        <v/>
      </c>
      <c r="BE286" s="105" t="str">
        <f ca="1">IFERROR(__xludf.DUMMYFUNCTION("""COMPUTED_VALUE"""),"")</f>
        <v/>
      </c>
      <c r="BF286" s="105" t="str">
        <f ca="1">IFERROR(__xludf.DUMMYFUNCTION("""COMPUTED_VALUE"""),"")</f>
        <v/>
      </c>
      <c r="BG286" s="93"/>
      <c r="BH286" s="93"/>
      <c r="BI286" s="95" t="str">
        <f t="shared" si="143"/>
        <v/>
      </c>
      <c r="BJ286" s="95" t="str">
        <f t="shared" ref="BJ286:BR286" si="816">IF(AD286=0,"",AD286*$AS286*(AU286/10))</f>
        <v/>
      </c>
      <c r="BK286" s="95" t="str">
        <f t="shared" si="816"/>
        <v/>
      </c>
      <c r="BL286" s="95" t="str">
        <f t="shared" si="816"/>
        <v/>
      </c>
      <c r="BM286" s="95" t="str">
        <f t="shared" si="816"/>
        <v/>
      </c>
      <c r="BN286" s="95" t="str">
        <f t="shared" si="816"/>
        <v/>
      </c>
      <c r="BO286" s="95" t="str">
        <f t="shared" si="816"/>
        <v/>
      </c>
      <c r="BP286" s="95" t="str">
        <f t="shared" si="816"/>
        <v/>
      </c>
      <c r="BQ286" s="95" t="str">
        <f t="shared" si="816"/>
        <v/>
      </c>
      <c r="BR286" s="95" t="str">
        <f t="shared" si="816"/>
        <v/>
      </c>
      <c r="BS286" s="38"/>
      <c r="BT286" s="38"/>
      <c r="BU286" s="38"/>
      <c r="BV286" s="38"/>
      <c r="BW286" s="38"/>
      <c r="BX286" s="38">
        <f t="shared" si="577"/>
        <v>0</v>
      </c>
      <c r="BY286" s="106" t="str">
        <f t="shared" si="535"/>
        <v/>
      </c>
      <c r="BZ286" s="106" t="str">
        <f t="shared" si="578"/>
        <v/>
      </c>
      <c r="CA286" s="106" t="str">
        <f t="shared" ref="CA286:CH286" si="817">IF(O286="x","1","")</f>
        <v/>
      </c>
      <c r="CB286" s="106" t="str">
        <f t="shared" si="817"/>
        <v/>
      </c>
      <c r="CC286" s="106" t="str">
        <f t="shared" si="817"/>
        <v/>
      </c>
      <c r="CD286" s="106" t="str">
        <f t="shared" si="817"/>
        <v/>
      </c>
      <c r="CE286" s="106" t="str">
        <f t="shared" si="817"/>
        <v/>
      </c>
      <c r="CF286" s="106" t="str">
        <f t="shared" si="817"/>
        <v/>
      </c>
      <c r="CG286" s="106" t="str">
        <f t="shared" si="817"/>
        <v/>
      </c>
      <c r="CH286" s="106" t="str">
        <f t="shared" si="817"/>
        <v/>
      </c>
      <c r="CI286" s="40"/>
      <c r="CJ286" s="40"/>
      <c r="CK286" s="40"/>
      <c r="CL286" s="40"/>
      <c r="CM286" s="40"/>
    </row>
    <row r="287" spans="1:91" ht="17.25" customHeight="1" x14ac:dyDescent="0.2">
      <c r="A287" s="92"/>
      <c r="B287" s="93"/>
      <c r="C287" s="93"/>
      <c r="D287" s="93"/>
      <c r="E287" s="93" t="str">
        <f t="shared" si="580"/>
        <v/>
      </c>
      <c r="F287" s="93"/>
      <c r="G287" s="93"/>
      <c r="H287" s="93" t="str">
        <f t="shared" si="814"/>
        <v/>
      </c>
      <c r="I287" s="95" t="str">
        <f t="shared" si="815"/>
        <v/>
      </c>
      <c r="J287" s="93"/>
      <c r="K287" s="97" t="b">
        <v>0</v>
      </c>
      <c r="L287" s="98" t="str">
        <f t="shared" si="755"/>
        <v>PENDENTE</v>
      </c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3"/>
      <c r="X287" s="100"/>
      <c r="Y287" s="100"/>
      <c r="Z287" s="100"/>
      <c r="AA287" s="100"/>
      <c r="AB287" s="100"/>
      <c r="AC287" s="101"/>
      <c r="AD287" s="3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93"/>
      <c r="AQ287" s="93"/>
      <c r="AR287" s="93"/>
      <c r="AS287" s="102"/>
      <c r="AT287" s="103"/>
      <c r="AU287" s="103"/>
      <c r="AV287" s="103"/>
      <c r="AW287" s="104"/>
      <c r="AX287" s="103"/>
      <c r="AY287" s="103"/>
      <c r="AZ287" s="103"/>
      <c r="BA287" s="103"/>
      <c r="BB287" s="104"/>
      <c r="BC287" s="103" t="str">
        <f ca="1">IFERROR(__xludf.DUMMYFUNCTION("""COMPUTED_VALUE"""),"")</f>
        <v/>
      </c>
      <c r="BD287" s="105" t="str">
        <f ca="1">IFERROR(__xludf.DUMMYFUNCTION("""COMPUTED_VALUE"""),"")</f>
        <v/>
      </c>
      <c r="BE287" s="105" t="str">
        <f ca="1">IFERROR(__xludf.DUMMYFUNCTION("""COMPUTED_VALUE"""),"")</f>
        <v/>
      </c>
      <c r="BF287" s="105" t="str">
        <f ca="1">IFERROR(__xludf.DUMMYFUNCTION("""COMPUTED_VALUE"""),"")</f>
        <v/>
      </c>
      <c r="BG287" s="93"/>
      <c r="BH287" s="93"/>
      <c r="BI287" s="95" t="str">
        <f t="shared" si="143"/>
        <v/>
      </c>
      <c r="BJ287" s="95" t="str">
        <f t="shared" ref="BJ287:BR287" si="818">IF(AD287=0,"",AD287*$AS287*(AU287/10))</f>
        <v/>
      </c>
      <c r="BK287" s="95" t="str">
        <f t="shared" si="818"/>
        <v/>
      </c>
      <c r="BL287" s="95" t="str">
        <f t="shared" si="818"/>
        <v/>
      </c>
      <c r="BM287" s="95" t="str">
        <f t="shared" si="818"/>
        <v/>
      </c>
      <c r="BN287" s="95" t="str">
        <f t="shared" si="818"/>
        <v/>
      </c>
      <c r="BO287" s="95" t="str">
        <f t="shared" si="818"/>
        <v/>
      </c>
      <c r="BP287" s="95" t="str">
        <f t="shared" si="818"/>
        <v/>
      </c>
      <c r="BQ287" s="95" t="str">
        <f t="shared" si="818"/>
        <v/>
      </c>
      <c r="BR287" s="95" t="str">
        <f t="shared" si="818"/>
        <v/>
      </c>
      <c r="BS287" s="38"/>
      <c r="BT287" s="38"/>
      <c r="BU287" s="38"/>
      <c r="BV287" s="38"/>
      <c r="BW287" s="38"/>
      <c r="BX287" s="38">
        <f t="shared" si="577"/>
        <v>0</v>
      </c>
      <c r="BY287" s="106" t="str">
        <f t="shared" si="535"/>
        <v/>
      </c>
      <c r="BZ287" s="106" t="str">
        <f t="shared" si="578"/>
        <v/>
      </c>
      <c r="CA287" s="106" t="str">
        <f t="shared" ref="CA287:CH287" si="819">IF(O287="x","1","")</f>
        <v/>
      </c>
      <c r="CB287" s="106" t="str">
        <f t="shared" si="819"/>
        <v/>
      </c>
      <c r="CC287" s="106" t="str">
        <f t="shared" si="819"/>
        <v/>
      </c>
      <c r="CD287" s="106" t="str">
        <f t="shared" si="819"/>
        <v/>
      </c>
      <c r="CE287" s="106" t="str">
        <f t="shared" si="819"/>
        <v/>
      </c>
      <c r="CF287" s="106" t="str">
        <f t="shared" si="819"/>
        <v/>
      </c>
      <c r="CG287" s="106" t="str">
        <f t="shared" si="819"/>
        <v/>
      </c>
      <c r="CH287" s="106" t="str">
        <f t="shared" si="819"/>
        <v/>
      </c>
      <c r="CI287" s="40"/>
      <c r="CJ287" s="40"/>
      <c r="CK287" s="40"/>
      <c r="CL287" s="40"/>
      <c r="CM287" s="40"/>
    </row>
    <row r="288" spans="1:91" ht="17.25" customHeight="1" x14ac:dyDescent="0.2">
      <c r="A288" s="92"/>
      <c r="B288" s="93"/>
      <c r="C288" s="93"/>
      <c r="D288" s="93"/>
      <c r="E288" s="93" t="str">
        <f t="shared" si="580"/>
        <v/>
      </c>
      <c r="F288" s="93"/>
      <c r="G288" s="93"/>
      <c r="H288" s="93" t="str">
        <f t="shared" si="814"/>
        <v/>
      </c>
      <c r="I288" s="95" t="str">
        <f t="shared" si="815"/>
        <v/>
      </c>
      <c r="J288" s="93"/>
      <c r="K288" s="97" t="b">
        <v>0</v>
      </c>
      <c r="L288" s="98" t="str">
        <f t="shared" si="755"/>
        <v>PENDENTE</v>
      </c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3"/>
      <c r="X288" s="100"/>
      <c r="Y288" s="100"/>
      <c r="Z288" s="100"/>
      <c r="AA288" s="100"/>
      <c r="AB288" s="100"/>
      <c r="AC288" s="101"/>
      <c r="AD288" s="3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93"/>
      <c r="AQ288" s="93"/>
      <c r="AR288" s="93"/>
      <c r="AS288" s="102"/>
      <c r="AT288" s="103"/>
      <c r="AU288" s="103"/>
      <c r="AV288" s="103"/>
      <c r="AW288" s="104"/>
      <c r="AX288" s="103"/>
      <c r="AY288" s="103"/>
      <c r="AZ288" s="103"/>
      <c r="BA288" s="103"/>
      <c r="BB288" s="104"/>
      <c r="BC288" s="103" t="str">
        <f ca="1">IFERROR(__xludf.DUMMYFUNCTION("""COMPUTED_VALUE"""),"")</f>
        <v/>
      </c>
      <c r="BD288" s="105" t="str">
        <f ca="1">IFERROR(__xludf.DUMMYFUNCTION("""COMPUTED_VALUE"""),"")</f>
        <v/>
      </c>
      <c r="BE288" s="105" t="str">
        <f ca="1">IFERROR(__xludf.DUMMYFUNCTION("""COMPUTED_VALUE"""),"")</f>
        <v/>
      </c>
      <c r="BF288" s="105" t="str">
        <f ca="1">IFERROR(__xludf.DUMMYFUNCTION("""COMPUTED_VALUE"""),"")</f>
        <v/>
      </c>
      <c r="BG288" s="93"/>
      <c r="BH288" s="93"/>
      <c r="BI288" s="95" t="str">
        <f t="shared" si="143"/>
        <v/>
      </c>
      <c r="BJ288" s="95" t="str">
        <f t="shared" ref="BJ288:BR288" si="820">IF(AD288=0,"",AD288*$AS288*(AU288/10))</f>
        <v/>
      </c>
      <c r="BK288" s="95" t="str">
        <f t="shared" si="820"/>
        <v/>
      </c>
      <c r="BL288" s="95" t="str">
        <f t="shared" si="820"/>
        <v/>
      </c>
      <c r="BM288" s="95" t="str">
        <f t="shared" si="820"/>
        <v/>
      </c>
      <c r="BN288" s="95" t="str">
        <f t="shared" si="820"/>
        <v/>
      </c>
      <c r="BO288" s="95" t="str">
        <f t="shared" si="820"/>
        <v/>
      </c>
      <c r="BP288" s="95" t="str">
        <f t="shared" si="820"/>
        <v/>
      </c>
      <c r="BQ288" s="95" t="str">
        <f t="shared" si="820"/>
        <v/>
      </c>
      <c r="BR288" s="95" t="str">
        <f t="shared" si="820"/>
        <v/>
      </c>
      <c r="BS288" s="38"/>
      <c r="BT288" s="38"/>
      <c r="BU288" s="38"/>
      <c r="BV288" s="38"/>
      <c r="BW288" s="38"/>
      <c r="BX288" s="38">
        <f t="shared" si="577"/>
        <v>0</v>
      </c>
      <c r="BY288" s="106" t="str">
        <f t="shared" si="535"/>
        <v/>
      </c>
      <c r="BZ288" s="106" t="str">
        <f t="shared" si="578"/>
        <v/>
      </c>
      <c r="CA288" s="106" t="str">
        <f t="shared" ref="CA288:CH288" si="821">IF(O288="x","1","")</f>
        <v/>
      </c>
      <c r="CB288" s="106" t="str">
        <f t="shared" si="821"/>
        <v/>
      </c>
      <c r="CC288" s="106" t="str">
        <f t="shared" si="821"/>
        <v/>
      </c>
      <c r="CD288" s="106" t="str">
        <f t="shared" si="821"/>
        <v/>
      </c>
      <c r="CE288" s="106" t="str">
        <f t="shared" si="821"/>
        <v/>
      </c>
      <c r="CF288" s="106" t="str">
        <f t="shared" si="821"/>
        <v/>
      </c>
      <c r="CG288" s="106" t="str">
        <f t="shared" si="821"/>
        <v/>
      </c>
      <c r="CH288" s="106" t="str">
        <f t="shared" si="821"/>
        <v/>
      </c>
      <c r="CI288" s="40"/>
      <c r="CJ288" s="40"/>
      <c r="CK288" s="40"/>
      <c r="CL288" s="40"/>
      <c r="CM288" s="40"/>
    </row>
    <row r="289" spans="1:91" ht="17.25" customHeight="1" x14ac:dyDescent="0.2">
      <c r="A289" s="92"/>
      <c r="B289" s="93"/>
      <c r="C289" s="93"/>
      <c r="D289" s="93"/>
      <c r="E289" s="93" t="str">
        <f t="shared" si="580"/>
        <v/>
      </c>
      <c r="F289" s="93"/>
      <c r="G289" s="93"/>
      <c r="H289" s="93" t="str">
        <f t="shared" si="814"/>
        <v/>
      </c>
      <c r="I289" s="95" t="str">
        <f t="shared" si="815"/>
        <v/>
      </c>
      <c r="J289" s="93"/>
      <c r="K289" s="97" t="b">
        <v>0</v>
      </c>
      <c r="L289" s="98" t="str">
        <f t="shared" si="755"/>
        <v>PENDENTE</v>
      </c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3"/>
      <c r="X289" s="100"/>
      <c r="Y289" s="100"/>
      <c r="Z289" s="100"/>
      <c r="AA289" s="100"/>
      <c r="AB289" s="100"/>
      <c r="AC289" s="101"/>
      <c r="AD289" s="3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93"/>
      <c r="AQ289" s="93"/>
      <c r="AR289" s="93"/>
      <c r="AS289" s="102"/>
      <c r="AT289" s="103"/>
      <c r="AU289" s="103"/>
      <c r="AV289" s="103"/>
      <c r="AW289" s="104"/>
      <c r="AX289" s="103"/>
      <c r="AY289" s="103"/>
      <c r="AZ289" s="103"/>
      <c r="BA289" s="103"/>
      <c r="BB289" s="104"/>
      <c r="BC289" s="103" t="str">
        <f ca="1">IFERROR(__xludf.DUMMYFUNCTION("""COMPUTED_VALUE"""),"")</f>
        <v/>
      </c>
      <c r="BD289" s="105" t="str">
        <f ca="1">IFERROR(__xludf.DUMMYFUNCTION("""COMPUTED_VALUE"""),"")</f>
        <v/>
      </c>
      <c r="BE289" s="105" t="str">
        <f ca="1">IFERROR(__xludf.DUMMYFUNCTION("""COMPUTED_VALUE"""),"")</f>
        <v/>
      </c>
      <c r="BF289" s="105" t="str">
        <f ca="1">IFERROR(__xludf.DUMMYFUNCTION("""COMPUTED_VALUE"""),"")</f>
        <v/>
      </c>
      <c r="BG289" s="93"/>
      <c r="BH289" s="93"/>
      <c r="BI289" s="95" t="str">
        <f t="shared" si="143"/>
        <v/>
      </c>
      <c r="BJ289" s="95" t="str">
        <f t="shared" ref="BJ289:BR289" si="822">IF(AD289=0,"",AD289*$AS289*(AU289/10))</f>
        <v/>
      </c>
      <c r="BK289" s="95" t="str">
        <f t="shared" si="822"/>
        <v/>
      </c>
      <c r="BL289" s="95" t="str">
        <f t="shared" si="822"/>
        <v/>
      </c>
      <c r="BM289" s="95" t="str">
        <f t="shared" si="822"/>
        <v/>
      </c>
      <c r="BN289" s="95" t="str">
        <f t="shared" si="822"/>
        <v/>
      </c>
      <c r="BO289" s="95" t="str">
        <f t="shared" si="822"/>
        <v/>
      </c>
      <c r="BP289" s="95" t="str">
        <f t="shared" si="822"/>
        <v/>
      </c>
      <c r="BQ289" s="95" t="str">
        <f t="shared" si="822"/>
        <v/>
      </c>
      <c r="BR289" s="95" t="str">
        <f t="shared" si="822"/>
        <v/>
      </c>
      <c r="BS289" s="38"/>
      <c r="BT289" s="38"/>
      <c r="BU289" s="38"/>
      <c r="BV289" s="38"/>
      <c r="BW289" s="38"/>
      <c r="BX289" s="38">
        <f t="shared" si="577"/>
        <v>0</v>
      </c>
      <c r="BY289" s="106" t="str">
        <f t="shared" si="535"/>
        <v/>
      </c>
      <c r="BZ289" s="106" t="str">
        <f t="shared" si="578"/>
        <v/>
      </c>
      <c r="CA289" s="106" t="str">
        <f t="shared" ref="CA289:CH289" si="823">IF(O289="x","1","")</f>
        <v/>
      </c>
      <c r="CB289" s="106" t="str">
        <f t="shared" si="823"/>
        <v/>
      </c>
      <c r="CC289" s="106" t="str">
        <f t="shared" si="823"/>
        <v/>
      </c>
      <c r="CD289" s="106" t="str">
        <f t="shared" si="823"/>
        <v/>
      </c>
      <c r="CE289" s="106" t="str">
        <f t="shared" si="823"/>
        <v/>
      </c>
      <c r="CF289" s="106" t="str">
        <f t="shared" si="823"/>
        <v/>
      </c>
      <c r="CG289" s="106" t="str">
        <f t="shared" si="823"/>
        <v/>
      </c>
      <c r="CH289" s="106" t="str">
        <f t="shared" si="823"/>
        <v/>
      </c>
      <c r="CI289" s="40"/>
      <c r="CJ289" s="40"/>
      <c r="CK289" s="40"/>
      <c r="CL289" s="40"/>
      <c r="CM289" s="40"/>
    </row>
    <row r="290" spans="1:91" ht="17.25" customHeight="1" x14ac:dyDescent="0.2">
      <c r="A290" s="92"/>
      <c r="B290" s="93"/>
      <c r="C290" s="93"/>
      <c r="D290" s="93"/>
      <c r="E290" s="93" t="str">
        <f t="shared" si="580"/>
        <v/>
      </c>
      <c r="F290" s="93"/>
      <c r="G290" s="93"/>
      <c r="H290" s="93" t="str">
        <f t="shared" si="814"/>
        <v/>
      </c>
      <c r="I290" s="95" t="str">
        <f t="shared" si="815"/>
        <v/>
      </c>
      <c r="J290" s="93"/>
      <c r="K290" s="97" t="b">
        <v>0</v>
      </c>
      <c r="L290" s="98" t="str">
        <f t="shared" si="755"/>
        <v>PENDENTE</v>
      </c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3"/>
      <c r="X290" s="100"/>
      <c r="Y290" s="100"/>
      <c r="Z290" s="100"/>
      <c r="AA290" s="100"/>
      <c r="AB290" s="100"/>
      <c r="AC290" s="101"/>
      <c r="AD290" s="3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93"/>
      <c r="AQ290" s="93"/>
      <c r="AR290" s="93"/>
      <c r="AS290" s="102"/>
      <c r="AT290" s="103"/>
      <c r="AU290" s="103"/>
      <c r="AV290" s="103"/>
      <c r="AW290" s="104"/>
      <c r="AX290" s="103"/>
      <c r="AY290" s="103"/>
      <c r="AZ290" s="103"/>
      <c r="BA290" s="103"/>
      <c r="BB290" s="104"/>
      <c r="BC290" s="103" t="str">
        <f ca="1">IFERROR(__xludf.DUMMYFUNCTION("""COMPUTED_VALUE"""),"")</f>
        <v/>
      </c>
      <c r="BD290" s="105" t="str">
        <f ca="1">IFERROR(__xludf.DUMMYFUNCTION("""COMPUTED_VALUE"""),"")</f>
        <v/>
      </c>
      <c r="BE290" s="105" t="str">
        <f ca="1">IFERROR(__xludf.DUMMYFUNCTION("""COMPUTED_VALUE"""),"")</f>
        <v/>
      </c>
      <c r="BF290" s="105" t="str">
        <f ca="1">IFERROR(__xludf.DUMMYFUNCTION("""COMPUTED_VALUE"""),"")</f>
        <v/>
      </c>
      <c r="BG290" s="93"/>
      <c r="BH290" s="93"/>
      <c r="BI290" s="95" t="str">
        <f t="shared" si="143"/>
        <v/>
      </c>
      <c r="BJ290" s="95" t="str">
        <f t="shared" ref="BJ290:BR290" si="824">IF(AD290=0,"",AD290*$AS290*(AU290/10))</f>
        <v/>
      </c>
      <c r="BK290" s="95" t="str">
        <f t="shared" si="824"/>
        <v/>
      </c>
      <c r="BL290" s="95" t="str">
        <f t="shared" si="824"/>
        <v/>
      </c>
      <c r="BM290" s="95" t="str">
        <f t="shared" si="824"/>
        <v/>
      </c>
      <c r="BN290" s="95" t="str">
        <f t="shared" si="824"/>
        <v/>
      </c>
      <c r="BO290" s="95" t="str">
        <f t="shared" si="824"/>
        <v/>
      </c>
      <c r="BP290" s="95" t="str">
        <f t="shared" si="824"/>
        <v/>
      </c>
      <c r="BQ290" s="95" t="str">
        <f t="shared" si="824"/>
        <v/>
      </c>
      <c r="BR290" s="95" t="str">
        <f t="shared" si="824"/>
        <v/>
      </c>
      <c r="BS290" s="38"/>
      <c r="BT290" s="38"/>
      <c r="BU290" s="38"/>
      <c r="BV290" s="38"/>
      <c r="BW290" s="38"/>
      <c r="BX290" s="38">
        <f t="shared" si="577"/>
        <v>0</v>
      </c>
      <c r="BY290" s="106" t="str">
        <f t="shared" si="535"/>
        <v/>
      </c>
      <c r="BZ290" s="106" t="str">
        <f t="shared" si="578"/>
        <v/>
      </c>
      <c r="CA290" s="106" t="str">
        <f t="shared" ref="CA290:CH290" si="825">IF(O290="x","1","")</f>
        <v/>
      </c>
      <c r="CB290" s="106" t="str">
        <f t="shared" si="825"/>
        <v/>
      </c>
      <c r="CC290" s="106" t="str">
        <f t="shared" si="825"/>
        <v/>
      </c>
      <c r="CD290" s="106" t="str">
        <f t="shared" si="825"/>
        <v/>
      </c>
      <c r="CE290" s="106" t="str">
        <f t="shared" si="825"/>
        <v/>
      </c>
      <c r="CF290" s="106" t="str">
        <f t="shared" si="825"/>
        <v/>
      </c>
      <c r="CG290" s="106" t="str">
        <f t="shared" si="825"/>
        <v/>
      </c>
      <c r="CH290" s="106" t="str">
        <f t="shared" si="825"/>
        <v/>
      </c>
      <c r="CI290" s="40"/>
      <c r="CJ290" s="40"/>
      <c r="CK290" s="40"/>
      <c r="CL290" s="40"/>
      <c r="CM290" s="40"/>
    </row>
    <row r="291" spans="1:91" ht="17.25" customHeight="1" x14ac:dyDescent="0.2">
      <c r="A291" s="92"/>
      <c r="B291" s="93"/>
      <c r="C291" s="93"/>
      <c r="D291" s="93"/>
      <c r="E291" s="93" t="str">
        <f t="shared" si="580"/>
        <v/>
      </c>
      <c r="F291" s="93"/>
      <c r="G291" s="93"/>
      <c r="H291" s="93" t="str">
        <f t="shared" si="814"/>
        <v/>
      </c>
      <c r="I291" s="95" t="str">
        <f t="shared" si="815"/>
        <v/>
      </c>
      <c r="J291" s="93"/>
      <c r="K291" s="97" t="b">
        <v>0</v>
      </c>
      <c r="L291" s="98" t="str">
        <f t="shared" si="755"/>
        <v>PENDENTE</v>
      </c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3"/>
      <c r="X291" s="100"/>
      <c r="Y291" s="100"/>
      <c r="Z291" s="100"/>
      <c r="AA291" s="100"/>
      <c r="AB291" s="100"/>
      <c r="AC291" s="101"/>
      <c r="AD291" s="3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93"/>
      <c r="AQ291" s="93"/>
      <c r="AR291" s="93"/>
      <c r="AS291" s="102"/>
      <c r="AT291" s="103"/>
      <c r="AU291" s="103"/>
      <c r="AV291" s="103"/>
      <c r="AW291" s="104"/>
      <c r="AX291" s="103"/>
      <c r="AY291" s="103"/>
      <c r="AZ291" s="103"/>
      <c r="BA291" s="103"/>
      <c r="BB291" s="104"/>
      <c r="BC291" s="103" t="str">
        <f ca="1">IFERROR(__xludf.DUMMYFUNCTION("""COMPUTED_VALUE"""),"")</f>
        <v/>
      </c>
      <c r="BD291" s="105" t="str">
        <f ca="1">IFERROR(__xludf.DUMMYFUNCTION("""COMPUTED_VALUE"""),"")</f>
        <v/>
      </c>
      <c r="BE291" s="105" t="str">
        <f ca="1">IFERROR(__xludf.DUMMYFUNCTION("""COMPUTED_VALUE"""),"")</f>
        <v/>
      </c>
      <c r="BF291" s="105" t="str">
        <f ca="1">IFERROR(__xludf.DUMMYFUNCTION("""COMPUTED_VALUE"""),"")</f>
        <v/>
      </c>
      <c r="BG291" s="93"/>
      <c r="BH291" s="93"/>
      <c r="BI291" s="95" t="str">
        <f t="shared" si="143"/>
        <v/>
      </c>
      <c r="BJ291" s="95" t="str">
        <f t="shared" ref="BJ291:BR291" si="826">IF(AD291=0,"",AD291*$AS291*(AU291/10))</f>
        <v/>
      </c>
      <c r="BK291" s="95" t="str">
        <f t="shared" si="826"/>
        <v/>
      </c>
      <c r="BL291" s="95" t="str">
        <f t="shared" si="826"/>
        <v/>
      </c>
      <c r="BM291" s="95" t="str">
        <f t="shared" si="826"/>
        <v/>
      </c>
      <c r="BN291" s="95" t="str">
        <f t="shared" si="826"/>
        <v/>
      </c>
      <c r="BO291" s="95" t="str">
        <f t="shared" si="826"/>
        <v/>
      </c>
      <c r="BP291" s="95" t="str">
        <f t="shared" si="826"/>
        <v/>
      </c>
      <c r="BQ291" s="95" t="str">
        <f t="shared" si="826"/>
        <v/>
      </c>
      <c r="BR291" s="95" t="str">
        <f t="shared" si="826"/>
        <v/>
      </c>
      <c r="BS291" s="38"/>
      <c r="BT291" s="38"/>
      <c r="BU291" s="38"/>
      <c r="BV291" s="38"/>
      <c r="BW291" s="38"/>
      <c r="BX291" s="38">
        <f t="shared" si="577"/>
        <v>0</v>
      </c>
      <c r="BY291" s="106" t="str">
        <f t="shared" si="535"/>
        <v/>
      </c>
      <c r="BZ291" s="106" t="str">
        <f t="shared" si="578"/>
        <v/>
      </c>
      <c r="CA291" s="106" t="str">
        <f t="shared" ref="CA291:CH291" si="827">IF(O291="x","1","")</f>
        <v/>
      </c>
      <c r="CB291" s="106" t="str">
        <f t="shared" si="827"/>
        <v/>
      </c>
      <c r="CC291" s="106" t="str">
        <f t="shared" si="827"/>
        <v/>
      </c>
      <c r="CD291" s="106" t="str">
        <f t="shared" si="827"/>
        <v/>
      </c>
      <c r="CE291" s="106" t="str">
        <f t="shared" si="827"/>
        <v/>
      </c>
      <c r="CF291" s="106" t="str">
        <f t="shared" si="827"/>
        <v/>
      </c>
      <c r="CG291" s="106" t="str">
        <f t="shared" si="827"/>
        <v/>
      </c>
      <c r="CH291" s="106" t="str">
        <f t="shared" si="827"/>
        <v/>
      </c>
      <c r="CI291" s="40"/>
      <c r="CJ291" s="40"/>
      <c r="CK291" s="40"/>
      <c r="CL291" s="40"/>
      <c r="CM291" s="40"/>
    </row>
    <row r="292" spans="1:91" ht="17.25" customHeight="1" x14ac:dyDescent="0.2">
      <c r="A292" s="92"/>
      <c r="B292" s="93"/>
      <c r="C292" s="93"/>
      <c r="D292" s="93"/>
      <c r="E292" s="93" t="str">
        <f t="shared" si="580"/>
        <v/>
      </c>
      <c r="F292" s="93"/>
      <c r="G292" s="93"/>
      <c r="H292" s="93" t="str">
        <f t="shared" si="814"/>
        <v/>
      </c>
      <c r="I292" s="95" t="str">
        <f t="shared" si="815"/>
        <v/>
      </c>
      <c r="J292" s="93"/>
      <c r="K292" s="97" t="b">
        <v>0</v>
      </c>
      <c r="L292" s="98" t="str">
        <f t="shared" si="755"/>
        <v>PENDENTE</v>
      </c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3"/>
      <c r="X292" s="100"/>
      <c r="Y292" s="100"/>
      <c r="Z292" s="100"/>
      <c r="AA292" s="100"/>
      <c r="AB292" s="100"/>
      <c r="AC292" s="101"/>
      <c r="AD292" s="3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93"/>
      <c r="AQ292" s="93"/>
      <c r="AR292" s="93"/>
      <c r="AS292" s="102"/>
      <c r="AT292" s="103"/>
      <c r="AU292" s="103"/>
      <c r="AV292" s="103"/>
      <c r="AW292" s="104"/>
      <c r="AX292" s="103"/>
      <c r="AY292" s="103"/>
      <c r="AZ292" s="103"/>
      <c r="BA292" s="103"/>
      <c r="BB292" s="104"/>
      <c r="BC292" s="103"/>
      <c r="BD292" s="105" t="str">
        <f ca="1">IFERROR(__xludf.DUMMYFUNCTION("""COMPUTED_VALUE"""),"")</f>
        <v/>
      </c>
      <c r="BE292" s="105" t="str">
        <f ca="1">IFERROR(__xludf.DUMMYFUNCTION("""COMPUTED_VALUE"""),"")</f>
        <v/>
      </c>
      <c r="BF292" s="105" t="str">
        <f ca="1">IFERROR(__xludf.DUMMYFUNCTION("""COMPUTED_VALUE"""),"")</f>
        <v/>
      </c>
      <c r="BG292" s="93"/>
      <c r="BH292" s="93"/>
      <c r="BI292" s="95" t="str">
        <f t="shared" si="143"/>
        <v/>
      </c>
      <c r="BJ292" s="95" t="str">
        <f t="shared" ref="BJ292:BR292" si="828">IF(AD292=0,"",AD292*$AS292*(AU292/10))</f>
        <v/>
      </c>
      <c r="BK292" s="95" t="str">
        <f t="shared" si="828"/>
        <v/>
      </c>
      <c r="BL292" s="95" t="str">
        <f t="shared" si="828"/>
        <v/>
      </c>
      <c r="BM292" s="95" t="str">
        <f t="shared" si="828"/>
        <v/>
      </c>
      <c r="BN292" s="95" t="str">
        <f t="shared" si="828"/>
        <v/>
      </c>
      <c r="BO292" s="95" t="str">
        <f t="shared" si="828"/>
        <v/>
      </c>
      <c r="BP292" s="95" t="str">
        <f t="shared" si="828"/>
        <v/>
      </c>
      <c r="BQ292" s="95" t="str">
        <f t="shared" si="828"/>
        <v/>
      </c>
      <c r="BR292" s="95" t="str">
        <f t="shared" si="828"/>
        <v/>
      </c>
      <c r="BS292" s="38"/>
      <c r="BT292" s="38"/>
      <c r="BU292" s="38"/>
      <c r="BV292" s="38"/>
      <c r="BW292" s="38"/>
      <c r="BX292" s="38">
        <f t="shared" si="577"/>
        <v>0</v>
      </c>
      <c r="BY292" s="106" t="str">
        <f t="shared" si="535"/>
        <v/>
      </c>
      <c r="BZ292" s="106" t="str">
        <f t="shared" si="578"/>
        <v/>
      </c>
      <c r="CA292" s="106" t="str">
        <f t="shared" ref="CA292:CH292" si="829">IF(O292="x","1","")</f>
        <v/>
      </c>
      <c r="CB292" s="106" t="str">
        <f t="shared" si="829"/>
        <v/>
      </c>
      <c r="CC292" s="106" t="str">
        <f t="shared" si="829"/>
        <v/>
      </c>
      <c r="CD292" s="106" t="str">
        <f t="shared" si="829"/>
        <v/>
      </c>
      <c r="CE292" s="106" t="str">
        <f t="shared" si="829"/>
        <v/>
      </c>
      <c r="CF292" s="106" t="str">
        <f t="shared" si="829"/>
        <v/>
      </c>
      <c r="CG292" s="106" t="str">
        <f t="shared" si="829"/>
        <v/>
      </c>
      <c r="CH292" s="106" t="str">
        <f t="shared" si="829"/>
        <v/>
      </c>
      <c r="CI292" s="40"/>
      <c r="CJ292" s="40"/>
      <c r="CK292" s="40"/>
      <c r="CL292" s="40"/>
      <c r="CM292" s="40"/>
    </row>
    <row r="293" spans="1:91" ht="17.25" customHeight="1" x14ac:dyDescent="0.2">
      <c r="A293" s="92"/>
      <c r="B293" s="93"/>
      <c r="C293" s="93"/>
      <c r="D293" s="93"/>
      <c r="E293" s="93" t="str">
        <f t="shared" si="580"/>
        <v/>
      </c>
      <c r="F293" s="93"/>
      <c r="G293" s="93"/>
      <c r="H293" s="93" t="str">
        <f t="shared" si="814"/>
        <v/>
      </c>
      <c r="I293" s="95" t="str">
        <f t="shared" si="815"/>
        <v/>
      </c>
      <c r="J293" s="93"/>
      <c r="K293" s="97" t="b">
        <v>0</v>
      </c>
      <c r="L293" s="98" t="str">
        <f t="shared" si="755"/>
        <v>PENDENTE</v>
      </c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3"/>
      <c r="X293" s="100"/>
      <c r="Y293" s="100"/>
      <c r="Z293" s="100"/>
      <c r="AA293" s="100"/>
      <c r="AB293" s="100"/>
      <c r="AC293" s="101"/>
      <c r="AD293" s="3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93"/>
      <c r="AQ293" s="93"/>
      <c r="AR293" s="93"/>
      <c r="AS293" s="102"/>
      <c r="AT293" s="103"/>
      <c r="AU293" s="103"/>
      <c r="AV293" s="103"/>
      <c r="AW293" s="104"/>
      <c r="AX293" s="103"/>
      <c r="AY293" s="103"/>
      <c r="AZ293" s="103"/>
      <c r="BA293" s="103"/>
      <c r="BB293" s="104"/>
      <c r="BC293" s="103"/>
      <c r="BD293" s="105" t="str">
        <f ca="1">IFERROR(__xludf.DUMMYFUNCTION("""COMPUTED_VALUE"""),"")</f>
        <v/>
      </c>
      <c r="BE293" s="105" t="str">
        <f ca="1">IFERROR(__xludf.DUMMYFUNCTION("""COMPUTED_VALUE"""),"")</f>
        <v/>
      </c>
      <c r="BF293" s="105" t="str">
        <f ca="1">IFERROR(__xludf.DUMMYFUNCTION("""COMPUTED_VALUE"""),"")</f>
        <v/>
      </c>
      <c r="BG293" s="93"/>
      <c r="BH293" s="93"/>
      <c r="BI293" s="95" t="str">
        <f t="shared" si="143"/>
        <v/>
      </c>
      <c r="BJ293" s="95" t="str">
        <f t="shared" ref="BJ293:BR293" si="830">IF(AD293=0,"",AD293*$AS293*(AU293/10))</f>
        <v/>
      </c>
      <c r="BK293" s="95" t="str">
        <f t="shared" si="830"/>
        <v/>
      </c>
      <c r="BL293" s="95" t="str">
        <f t="shared" si="830"/>
        <v/>
      </c>
      <c r="BM293" s="95" t="str">
        <f t="shared" si="830"/>
        <v/>
      </c>
      <c r="BN293" s="95" t="str">
        <f t="shared" si="830"/>
        <v/>
      </c>
      <c r="BO293" s="95" t="str">
        <f t="shared" si="830"/>
        <v/>
      </c>
      <c r="BP293" s="95" t="str">
        <f t="shared" si="830"/>
        <v/>
      </c>
      <c r="BQ293" s="95" t="str">
        <f t="shared" si="830"/>
        <v/>
      </c>
      <c r="BR293" s="95" t="str">
        <f t="shared" si="830"/>
        <v/>
      </c>
      <c r="BS293" s="38"/>
      <c r="BT293" s="38"/>
      <c r="BU293" s="38"/>
      <c r="BV293" s="38"/>
      <c r="BW293" s="38"/>
      <c r="BX293" s="38">
        <f t="shared" si="577"/>
        <v>0</v>
      </c>
      <c r="BY293" s="106" t="str">
        <f t="shared" si="535"/>
        <v/>
      </c>
      <c r="BZ293" s="106" t="str">
        <f t="shared" si="578"/>
        <v/>
      </c>
      <c r="CA293" s="106" t="str">
        <f t="shared" ref="CA293:CH293" si="831">IF(O293="x","1","")</f>
        <v/>
      </c>
      <c r="CB293" s="106" t="str">
        <f t="shared" si="831"/>
        <v/>
      </c>
      <c r="CC293" s="106" t="str">
        <f t="shared" si="831"/>
        <v/>
      </c>
      <c r="CD293" s="106" t="str">
        <f t="shared" si="831"/>
        <v/>
      </c>
      <c r="CE293" s="106" t="str">
        <f t="shared" si="831"/>
        <v/>
      </c>
      <c r="CF293" s="106" t="str">
        <f t="shared" si="831"/>
        <v/>
      </c>
      <c r="CG293" s="106" t="str">
        <f t="shared" si="831"/>
        <v/>
      </c>
      <c r="CH293" s="106" t="str">
        <f t="shared" si="831"/>
        <v/>
      </c>
      <c r="CI293" s="40"/>
      <c r="CJ293" s="40"/>
      <c r="CK293" s="40"/>
      <c r="CL293" s="40"/>
      <c r="CM293" s="40"/>
    </row>
    <row r="294" spans="1:91" ht="17.25" customHeight="1" x14ac:dyDescent="0.2">
      <c r="A294" s="92"/>
      <c r="B294" s="93"/>
      <c r="C294" s="93"/>
      <c r="D294" s="93"/>
      <c r="E294" s="93" t="str">
        <f t="shared" si="580"/>
        <v/>
      </c>
      <c r="F294" s="93"/>
      <c r="G294" s="93"/>
      <c r="H294" s="93" t="str">
        <f t="shared" si="814"/>
        <v/>
      </c>
      <c r="I294" s="95" t="str">
        <f t="shared" si="815"/>
        <v/>
      </c>
      <c r="J294" s="93"/>
      <c r="K294" s="97" t="b">
        <v>0</v>
      </c>
      <c r="L294" s="98" t="str">
        <f t="shared" si="755"/>
        <v>PENDENTE</v>
      </c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3"/>
      <c r="X294" s="100"/>
      <c r="Y294" s="100"/>
      <c r="Z294" s="100"/>
      <c r="AA294" s="100"/>
      <c r="AB294" s="100"/>
      <c r="AC294" s="101"/>
      <c r="AD294" s="3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93"/>
      <c r="AQ294" s="93"/>
      <c r="AR294" s="93"/>
      <c r="AS294" s="102"/>
      <c r="AT294" s="103"/>
      <c r="AU294" s="103"/>
      <c r="AV294" s="103"/>
      <c r="AW294" s="104"/>
      <c r="AX294" s="103"/>
      <c r="AY294" s="103"/>
      <c r="AZ294" s="103"/>
      <c r="BA294" s="103"/>
      <c r="BB294" s="104"/>
      <c r="BC294" s="103"/>
      <c r="BD294" s="105" t="str">
        <f ca="1">IFERROR(__xludf.DUMMYFUNCTION("""COMPUTED_VALUE"""),"")</f>
        <v/>
      </c>
      <c r="BE294" s="105" t="str">
        <f ca="1">IFERROR(__xludf.DUMMYFUNCTION("""COMPUTED_VALUE"""),"")</f>
        <v/>
      </c>
      <c r="BF294" s="105" t="str">
        <f ca="1">IFERROR(__xludf.DUMMYFUNCTION("""COMPUTED_VALUE"""),"")</f>
        <v/>
      </c>
      <c r="BG294" s="93"/>
      <c r="BH294" s="93"/>
      <c r="BI294" s="95" t="str">
        <f t="shared" si="143"/>
        <v/>
      </c>
      <c r="BJ294" s="95" t="str">
        <f t="shared" ref="BJ294:BR294" si="832">IF(AD294=0,"",AD294*$AS294*(AU294/10))</f>
        <v/>
      </c>
      <c r="BK294" s="95" t="str">
        <f t="shared" si="832"/>
        <v/>
      </c>
      <c r="BL294" s="95" t="str">
        <f t="shared" si="832"/>
        <v/>
      </c>
      <c r="BM294" s="95" t="str">
        <f t="shared" si="832"/>
        <v/>
      </c>
      <c r="BN294" s="95" t="str">
        <f t="shared" si="832"/>
        <v/>
      </c>
      <c r="BO294" s="95" t="str">
        <f t="shared" si="832"/>
        <v/>
      </c>
      <c r="BP294" s="95" t="str">
        <f t="shared" si="832"/>
        <v/>
      </c>
      <c r="BQ294" s="95" t="str">
        <f t="shared" si="832"/>
        <v/>
      </c>
      <c r="BR294" s="95" t="str">
        <f t="shared" si="832"/>
        <v/>
      </c>
      <c r="BS294" s="38"/>
      <c r="BT294" s="38"/>
      <c r="BU294" s="38"/>
      <c r="BV294" s="38"/>
      <c r="BW294" s="38"/>
      <c r="BX294" s="38">
        <f t="shared" si="577"/>
        <v>0</v>
      </c>
      <c r="BY294" s="106" t="str">
        <f t="shared" si="535"/>
        <v/>
      </c>
      <c r="BZ294" s="106" t="str">
        <f t="shared" si="578"/>
        <v/>
      </c>
      <c r="CA294" s="106" t="str">
        <f t="shared" ref="CA294:CH294" si="833">IF(O294="x","1","")</f>
        <v/>
      </c>
      <c r="CB294" s="106" t="str">
        <f t="shared" si="833"/>
        <v/>
      </c>
      <c r="CC294" s="106" t="str">
        <f t="shared" si="833"/>
        <v/>
      </c>
      <c r="CD294" s="106" t="str">
        <f t="shared" si="833"/>
        <v/>
      </c>
      <c r="CE294" s="106" t="str">
        <f t="shared" si="833"/>
        <v/>
      </c>
      <c r="CF294" s="106" t="str">
        <f t="shared" si="833"/>
        <v/>
      </c>
      <c r="CG294" s="106" t="str">
        <f t="shared" si="833"/>
        <v/>
      </c>
      <c r="CH294" s="106" t="str">
        <f t="shared" si="833"/>
        <v/>
      </c>
      <c r="CI294" s="40"/>
      <c r="CJ294" s="40"/>
      <c r="CK294" s="40"/>
      <c r="CL294" s="40"/>
      <c r="CM294" s="40"/>
    </row>
    <row r="295" spans="1:91" ht="17.25" customHeight="1" x14ac:dyDescent="0.2">
      <c r="A295" s="92"/>
      <c r="B295" s="93"/>
      <c r="C295" s="93"/>
      <c r="D295" s="93"/>
      <c r="E295" s="93" t="str">
        <f t="shared" si="580"/>
        <v/>
      </c>
      <c r="F295" s="93"/>
      <c r="G295" s="93"/>
      <c r="H295" s="93" t="str">
        <f t="shared" si="814"/>
        <v/>
      </c>
      <c r="I295" s="95" t="str">
        <f t="shared" si="815"/>
        <v/>
      </c>
      <c r="J295" s="93"/>
      <c r="K295" s="97" t="b">
        <v>0</v>
      </c>
      <c r="L295" s="98" t="str">
        <f t="shared" si="755"/>
        <v>PENDENTE</v>
      </c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3"/>
      <c r="X295" s="100"/>
      <c r="Y295" s="100"/>
      <c r="Z295" s="100"/>
      <c r="AA295" s="100"/>
      <c r="AB295" s="100"/>
      <c r="AC295" s="101"/>
      <c r="AD295" s="3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93"/>
      <c r="AQ295" s="93"/>
      <c r="AR295" s="93"/>
      <c r="AS295" s="102"/>
      <c r="AT295" s="103"/>
      <c r="AU295" s="103"/>
      <c r="AV295" s="103"/>
      <c r="AW295" s="104"/>
      <c r="AX295" s="103"/>
      <c r="AY295" s="103"/>
      <c r="AZ295" s="103"/>
      <c r="BA295" s="103"/>
      <c r="BB295" s="104"/>
      <c r="BC295" s="103"/>
      <c r="BD295" s="105" t="str">
        <f ca="1">IFERROR(__xludf.DUMMYFUNCTION("""COMPUTED_VALUE"""),"")</f>
        <v/>
      </c>
      <c r="BE295" s="105" t="str">
        <f ca="1">IFERROR(__xludf.DUMMYFUNCTION("""COMPUTED_VALUE"""),"")</f>
        <v/>
      </c>
      <c r="BF295" s="105" t="str">
        <f ca="1">IFERROR(__xludf.DUMMYFUNCTION("""COMPUTED_VALUE"""),"")</f>
        <v/>
      </c>
      <c r="BG295" s="93"/>
      <c r="BH295" s="93"/>
      <c r="BI295" s="95" t="str">
        <f t="shared" si="143"/>
        <v/>
      </c>
      <c r="BJ295" s="95" t="str">
        <f t="shared" ref="BJ295:BR295" si="834">IF(AD295=0,"",AD295*$AS295*(AU295/10))</f>
        <v/>
      </c>
      <c r="BK295" s="95" t="str">
        <f t="shared" si="834"/>
        <v/>
      </c>
      <c r="BL295" s="95" t="str">
        <f t="shared" si="834"/>
        <v/>
      </c>
      <c r="BM295" s="95" t="str">
        <f t="shared" si="834"/>
        <v/>
      </c>
      <c r="BN295" s="95" t="str">
        <f t="shared" si="834"/>
        <v/>
      </c>
      <c r="BO295" s="95" t="str">
        <f t="shared" si="834"/>
        <v/>
      </c>
      <c r="BP295" s="95" t="str">
        <f t="shared" si="834"/>
        <v/>
      </c>
      <c r="BQ295" s="95" t="str">
        <f t="shared" si="834"/>
        <v/>
      </c>
      <c r="BR295" s="95" t="str">
        <f t="shared" si="834"/>
        <v/>
      </c>
      <c r="BS295" s="38"/>
      <c r="BT295" s="38"/>
      <c r="BU295" s="38"/>
      <c r="BV295" s="38"/>
      <c r="BW295" s="38"/>
      <c r="BX295" s="38">
        <f t="shared" si="577"/>
        <v>0</v>
      </c>
      <c r="BY295" s="106" t="str">
        <f t="shared" si="535"/>
        <v/>
      </c>
      <c r="BZ295" s="106" t="str">
        <f t="shared" si="578"/>
        <v/>
      </c>
      <c r="CA295" s="106" t="str">
        <f t="shared" ref="CA295:CH295" si="835">IF(O295="x","1","")</f>
        <v/>
      </c>
      <c r="CB295" s="106" t="str">
        <f t="shared" si="835"/>
        <v/>
      </c>
      <c r="CC295" s="106" t="str">
        <f t="shared" si="835"/>
        <v/>
      </c>
      <c r="CD295" s="106" t="str">
        <f t="shared" si="835"/>
        <v/>
      </c>
      <c r="CE295" s="106" t="str">
        <f t="shared" si="835"/>
        <v/>
      </c>
      <c r="CF295" s="106" t="str">
        <f t="shared" si="835"/>
        <v/>
      </c>
      <c r="CG295" s="106" t="str">
        <f t="shared" si="835"/>
        <v/>
      </c>
      <c r="CH295" s="106" t="str">
        <f t="shared" si="835"/>
        <v/>
      </c>
      <c r="CI295" s="40"/>
      <c r="CJ295" s="40"/>
      <c r="CK295" s="40"/>
      <c r="CL295" s="40"/>
      <c r="CM295" s="40"/>
    </row>
    <row r="296" spans="1:91" ht="17.25" customHeight="1" x14ac:dyDescent="0.2">
      <c r="A296" s="92"/>
      <c r="B296" s="93"/>
      <c r="C296" s="93"/>
      <c r="D296" s="93"/>
      <c r="E296" s="93" t="str">
        <f t="shared" si="580"/>
        <v/>
      </c>
      <c r="F296" s="93"/>
      <c r="G296" s="93"/>
      <c r="H296" s="93" t="str">
        <f t="shared" si="814"/>
        <v/>
      </c>
      <c r="I296" s="95" t="str">
        <f t="shared" si="815"/>
        <v/>
      </c>
      <c r="J296" s="93"/>
      <c r="K296" s="97" t="b">
        <v>0</v>
      </c>
      <c r="L296" s="98" t="str">
        <f t="shared" si="755"/>
        <v>PENDENTE</v>
      </c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3"/>
      <c r="X296" s="100"/>
      <c r="Y296" s="100"/>
      <c r="Z296" s="100"/>
      <c r="AA296" s="100"/>
      <c r="AB296" s="100"/>
      <c r="AC296" s="101"/>
      <c r="AD296" s="3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93"/>
      <c r="AQ296" s="93"/>
      <c r="AR296" s="93"/>
      <c r="AS296" s="102"/>
      <c r="AT296" s="103"/>
      <c r="AU296" s="103"/>
      <c r="AV296" s="103"/>
      <c r="AW296" s="104"/>
      <c r="AX296" s="103"/>
      <c r="AY296" s="103"/>
      <c r="AZ296" s="103"/>
      <c r="BA296" s="103"/>
      <c r="BB296" s="104"/>
      <c r="BC296" s="103"/>
      <c r="BD296" s="105" t="str">
        <f ca="1">IFERROR(__xludf.DUMMYFUNCTION("""COMPUTED_VALUE"""),"")</f>
        <v/>
      </c>
      <c r="BE296" s="105" t="str">
        <f ca="1">IFERROR(__xludf.DUMMYFUNCTION("""COMPUTED_VALUE"""),"")</f>
        <v/>
      </c>
      <c r="BF296" s="105" t="str">
        <f ca="1">IFERROR(__xludf.DUMMYFUNCTION("""COMPUTED_VALUE"""),"")</f>
        <v/>
      </c>
      <c r="BG296" s="93"/>
      <c r="BH296" s="93"/>
      <c r="BI296" s="95" t="str">
        <f t="shared" si="143"/>
        <v/>
      </c>
      <c r="BJ296" s="95" t="str">
        <f t="shared" ref="BJ296:BR296" si="836">IF(AD296=0,"",AD296*$AS296*(AU296/10))</f>
        <v/>
      </c>
      <c r="BK296" s="95" t="str">
        <f t="shared" si="836"/>
        <v/>
      </c>
      <c r="BL296" s="95" t="str">
        <f t="shared" si="836"/>
        <v/>
      </c>
      <c r="BM296" s="95" t="str">
        <f t="shared" si="836"/>
        <v/>
      </c>
      <c r="BN296" s="95" t="str">
        <f t="shared" si="836"/>
        <v/>
      </c>
      <c r="BO296" s="95" t="str">
        <f t="shared" si="836"/>
        <v/>
      </c>
      <c r="BP296" s="95" t="str">
        <f t="shared" si="836"/>
        <v/>
      </c>
      <c r="BQ296" s="95" t="str">
        <f t="shared" si="836"/>
        <v/>
      </c>
      <c r="BR296" s="95" t="str">
        <f t="shared" si="836"/>
        <v/>
      </c>
      <c r="BS296" s="38"/>
      <c r="BT296" s="38"/>
      <c r="BU296" s="38"/>
      <c r="BV296" s="38"/>
      <c r="BW296" s="38"/>
      <c r="BX296" s="38">
        <f t="shared" si="577"/>
        <v>0</v>
      </c>
      <c r="BY296" s="106" t="str">
        <f t="shared" si="535"/>
        <v/>
      </c>
      <c r="BZ296" s="106" t="str">
        <f t="shared" si="578"/>
        <v/>
      </c>
      <c r="CA296" s="106" t="str">
        <f t="shared" ref="CA296:CH296" si="837">IF(O296="x","1","")</f>
        <v/>
      </c>
      <c r="CB296" s="106" t="str">
        <f t="shared" si="837"/>
        <v/>
      </c>
      <c r="CC296" s="106" t="str">
        <f t="shared" si="837"/>
        <v/>
      </c>
      <c r="CD296" s="106" t="str">
        <f t="shared" si="837"/>
        <v/>
      </c>
      <c r="CE296" s="106" t="str">
        <f t="shared" si="837"/>
        <v/>
      </c>
      <c r="CF296" s="106" t="str">
        <f t="shared" si="837"/>
        <v/>
      </c>
      <c r="CG296" s="106" t="str">
        <f t="shared" si="837"/>
        <v/>
      </c>
      <c r="CH296" s="106" t="str">
        <f t="shared" si="837"/>
        <v/>
      </c>
      <c r="CI296" s="40"/>
      <c r="CJ296" s="40"/>
      <c r="CK296" s="40"/>
      <c r="CL296" s="40"/>
      <c r="CM296" s="40"/>
    </row>
    <row r="297" spans="1:91" ht="17.25" customHeight="1" x14ac:dyDescent="0.2">
      <c r="A297" s="92"/>
      <c r="B297" s="93"/>
      <c r="C297" s="93"/>
      <c r="D297" s="93"/>
      <c r="E297" s="93" t="str">
        <f t="shared" si="580"/>
        <v/>
      </c>
      <c r="F297" s="93"/>
      <c r="G297" s="93"/>
      <c r="H297" s="93" t="str">
        <f t="shared" si="814"/>
        <v/>
      </c>
      <c r="I297" s="95" t="str">
        <f t="shared" si="815"/>
        <v/>
      </c>
      <c r="J297" s="93"/>
      <c r="K297" s="97" t="b">
        <v>0</v>
      </c>
      <c r="L297" s="98" t="str">
        <f t="shared" si="755"/>
        <v>PENDENTE</v>
      </c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3"/>
      <c r="X297" s="100"/>
      <c r="Y297" s="100"/>
      <c r="Z297" s="100"/>
      <c r="AA297" s="100"/>
      <c r="AB297" s="100"/>
      <c r="AC297" s="101"/>
      <c r="AD297" s="3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93"/>
      <c r="AQ297" s="93"/>
      <c r="AR297" s="93"/>
      <c r="AS297" s="102"/>
      <c r="AT297" s="103"/>
      <c r="AU297" s="103"/>
      <c r="AV297" s="103"/>
      <c r="AW297" s="104"/>
      <c r="AX297" s="103"/>
      <c r="AY297" s="103"/>
      <c r="AZ297" s="103"/>
      <c r="BA297" s="103"/>
      <c r="BB297" s="104"/>
      <c r="BC297" s="103"/>
      <c r="BD297" s="105" t="str">
        <f ca="1">IFERROR(__xludf.DUMMYFUNCTION("""COMPUTED_VALUE"""),"")</f>
        <v/>
      </c>
      <c r="BE297" s="105" t="str">
        <f ca="1">IFERROR(__xludf.DUMMYFUNCTION("""COMPUTED_VALUE"""),"")</f>
        <v/>
      </c>
      <c r="BF297" s="105" t="str">
        <f ca="1">IFERROR(__xludf.DUMMYFUNCTION("""COMPUTED_VALUE"""),"")</f>
        <v/>
      </c>
      <c r="BG297" s="93"/>
      <c r="BH297" s="93"/>
      <c r="BI297" s="95" t="str">
        <f t="shared" si="143"/>
        <v/>
      </c>
      <c r="BJ297" s="95" t="str">
        <f t="shared" ref="BJ297:BR297" si="838">IF(AD297=0,"",AD297*$AS297*(AU297/10))</f>
        <v/>
      </c>
      <c r="BK297" s="95" t="str">
        <f t="shared" si="838"/>
        <v/>
      </c>
      <c r="BL297" s="95" t="str">
        <f t="shared" si="838"/>
        <v/>
      </c>
      <c r="BM297" s="95" t="str">
        <f t="shared" si="838"/>
        <v/>
      </c>
      <c r="BN297" s="95" t="str">
        <f t="shared" si="838"/>
        <v/>
      </c>
      <c r="BO297" s="95" t="str">
        <f t="shared" si="838"/>
        <v/>
      </c>
      <c r="BP297" s="95" t="str">
        <f t="shared" si="838"/>
        <v/>
      </c>
      <c r="BQ297" s="95" t="str">
        <f t="shared" si="838"/>
        <v/>
      </c>
      <c r="BR297" s="95" t="str">
        <f t="shared" si="838"/>
        <v/>
      </c>
      <c r="BS297" s="38"/>
      <c r="BT297" s="38"/>
      <c r="BU297" s="38"/>
      <c r="BV297" s="38"/>
      <c r="BW297" s="38"/>
      <c r="BX297" s="38">
        <f t="shared" si="577"/>
        <v>0</v>
      </c>
      <c r="BY297" s="106" t="str">
        <f t="shared" si="535"/>
        <v/>
      </c>
      <c r="BZ297" s="106" t="str">
        <f t="shared" si="578"/>
        <v/>
      </c>
      <c r="CA297" s="106" t="str">
        <f t="shared" ref="CA297:CH297" si="839">IF(O297="x","1","")</f>
        <v/>
      </c>
      <c r="CB297" s="106" t="str">
        <f t="shared" si="839"/>
        <v/>
      </c>
      <c r="CC297" s="106" t="str">
        <f t="shared" si="839"/>
        <v/>
      </c>
      <c r="CD297" s="106" t="str">
        <f t="shared" si="839"/>
        <v/>
      </c>
      <c r="CE297" s="106" t="str">
        <f t="shared" si="839"/>
        <v/>
      </c>
      <c r="CF297" s="106" t="str">
        <f t="shared" si="839"/>
        <v/>
      </c>
      <c r="CG297" s="106" t="str">
        <f t="shared" si="839"/>
        <v/>
      </c>
      <c r="CH297" s="106" t="str">
        <f t="shared" si="839"/>
        <v/>
      </c>
      <c r="CI297" s="40"/>
      <c r="CJ297" s="40"/>
      <c r="CK297" s="40"/>
      <c r="CL297" s="40"/>
      <c r="CM297" s="40"/>
    </row>
    <row r="298" spans="1:91" ht="17.25" customHeight="1" x14ac:dyDescent="0.2">
      <c r="A298" s="92"/>
      <c r="B298" s="93"/>
      <c r="C298" s="93"/>
      <c r="D298" s="93"/>
      <c r="E298" s="93" t="str">
        <f t="shared" si="580"/>
        <v/>
      </c>
      <c r="F298" s="93"/>
      <c r="G298" s="93"/>
      <c r="H298" s="93" t="str">
        <f t="shared" si="814"/>
        <v/>
      </c>
      <c r="I298" s="95" t="str">
        <f t="shared" si="815"/>
        <v/>
      </c>
      <c r="J298" s="93"/>
      <c r="K298" s="97" t="b">
        <v>0</v>
      </c>
      <c r="L298" s="98" t="str">
        <f t="shared" si="755"/>
        <v>PENDENTE</v>
      </c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3"/>
      <c r="X298" s="100"/>
      <c r="Y298" s="100"/>
      <c r="Z298" s="100"/>
      <c r="AA298" s="100"/>
      <c r="AB298" s="100"/>
      <c r="AC298" s="101"/>
      <c r="AD298" s="3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93"/>
      <c r="AQ298" s="93"/>
      <c r="AR298" s="93"/>
      <c r="AS298" s="102"/>
      <c r="AT298" s="103"/>
      <c r="AU298" s="103"/>
      <c r="AV298" s="103"/>
      <c r="AW298" s="104"/>
      <c r="AX298" s="103"/>
      <c r="AY298" s="103"/>
      <c r="AZ298" s="103"/>
      <c r="BA298" s="103"/>
      <c r="BB298" s="104"/>
      <c r="BC298" s="103"/>
      <c r="BD298" s="105" t="str">
        <f ca="1">IFERROR(__xludf.DUMMYFUNCTION("""COMPUTED_VALUE"""),"")</f>
        <v/>
      </c>
      <c r="BE298" s="105" t="str">
        <f ca="1">IFERROR(__xludf.DUMMYFUNCTION("""COMPUTED_VALUE"""),"")</f>
        <v/>
      </c>
      <c r="BF298" s="105" t="str">
        <f ca="1">IFERROR(__xludf.DUMMYFUNCTION("""COMPUTED_VALUE"""),"")</f>
        <v/>
      </c>
      <c r="BG298" s="93"/>
      <c r="BH298" s="93"/>
      <c r="BI298" s="95" t="str">
        <f t="shared" si="143"/>
        <v/>
      </c>
      <c r="BJ298" s="95" t="str">
        <f t="shared" ref="BJ298:BR298" si="840">IF(AD298=0,"",AD298*$AS298*(AU298/10))</f>
        <v/>
      </c>
      <c r="BK298" s="95" t="str">
        <f t="shared" si="840"/>
        <v/>
      </c>
      <c r="BL298" s="95" t="str">
        <f t="shared" si="840"/>
        <v/>
      </c>
      <c r="BM298" s="95" t="str">
        <f t="shared" si="840"/>
        <v/>
      </c>
      <c r="BN298" s="95" t="str">
        <f t="shared" si="840"/>
        <v/>
      </c>
      <c r="BO298" s="95" t="str">
        <f t="shared" si="840"/>
        <v/>
      </c>
      <c r="BP298" s="95" t="str">
        <f t="shared" si="840"/>
        <v/>
      </c>
      <c r="BQ298" s="95" t="str">
        <f t="shared" si="840"/>
        <v/>
      </c>
      <c r="BR298" s="95" t="str">
        <f t="shared" si="840"/>
        <v/>
      </c>
      <c r="BS298" s="38"/>
      <c r="BT298" s="38"/>
      <c r="BU298" s="38"/>
      <c r="BV298" s="38"/>
      <c r="BW298" s="38"/>
      <c r="BX298" s="38">
        <f t="shared" si="577"/>
        <v>0</v>
      </c>
      <c r="BY298" s="106" t="str">
        <f t="shared" si="535"/>
        <v/>
      </c>
      <c r="BZ298" s="106" t="str">
        <f t="shared" si="578"/>
        <v/>
      </c>
      <c r="CA298" s="106" t="str">
        <f t="shared" ref="CA298:CH298" si="841">IF(O298="x","1","")</f>
        <v/>
      </c>
      <c r="CB298" s="106" t="str">
        <f t="shared" si="841"/>
        <v/>
      </c>
      <c r="CC298" s="106" t="str">
        <f t="shared" si="841"/>
        <v/>
      </c>
      <c r="CD298" s="106" t="str">
        <f t="shared" si="841"/>
        <v/>
      </c>
      <c r="CE298" s="106" t="str">
        <f t="shared" si="841"/>
        <v/>
      </c>
      <c r="CF298" s="106" t="str">
        <f t="shared" si="841"/>
        <v/>
      </c>
      <c r="CG298" s="106" t="str">
        <f t="shared" si="841"/>
        <v/>
      </c>
      <c r="CH298" s="106" t="str">
        <f t="shared" si="841"/>
        <v/>
      </c>
      <c r="CI298" s="40"/>
      <c r="CJ298" s="40"/>
      <c r="CK298" s="40"/>
      <c r="CL298" s="40"/>
      <c r="CM298" s="40"/>
    </row>
    <row r="299" spans="1:91" ht="17.25" customHeight="1" x14ac:dyDescent="0.2">
      <c r="A299" s="92"/>
      <c r="B299" s="93"/>
      <c r="C299" s="93"/>
      <c r="D299" s="93"/>
      <c r="E299" s="93" t="str">
        <f t="shared" si="580"/>
        <v/>
      </c>
      <c r="F299" s="93"/>
      <c r="G299" s="93"/>
      <c r="H299" s="93" t="str">
        <f t="shared" si="814"/>
        <v/>
      </c>
      <c r="I299" s="95" t="str">
        <f t="shared" si="815"/>
        <v/>
      </c>
      <c r="J299" s="93"/>
      <c r="K299" s="97" t="b">
        <v>0</v>
      </c>
      <c r="L299" s="98" t="str">
        <f t="shared" si="755"/>
        <v>PENDENTE</v>
      </c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3"/>
      <c r="X299" s="100"/>
      <c r="Y299" s="100"/>
      <c r="Z299" s="100"/>
      <c r="AA299" s="100"/>
      <c r="AB299" s="100"/>
      <c r="AC299" s="101"/>
      <c r="AD299" s="3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93"/>
      <c r="AQ299" s="93"/>
      <c r="AR299" s="93"/>
      <c r="AS299" s="102"/>
      <c r="AT299" s="103"/>
      <c r="AU299" s="103"/>
      <c r="AV299" s="103"/>
      <c r="AW299" s="104"/>
      <c r="AX299" s="103"/>
      <c r="AY299" s="103"/>
      <c r="AZ299" s="103"/>
      <c r="BA299" s="103"/>
      <c r="BB299" s="104"/>
      <c r="BC299" s="103"/>
      <c r="BD299" s="105" t="str">
        <f ca="1">IFERROR(__xludf.DUMMYFUNCTION("""COMPUTED_VALUE"""),"")</f>
        <v/>
      </c>
      <c r="BE299" s="105" t="str">
        <f ca="1">IFERROR(__xludf.DUMMYFUNCTION("""COMPUTED_VALUE"""),"")</f>
        <v/>
      </c>
      <c r="BF299" s="105" t="str">
        <f ca="1">IFERROR(__xludf.DUMMYFUNCTION("""COMPUTED_VALUE"""),"")</f>
        <v/>
      </c>
      <c r="BG299" s="93"/>
      <c r="BH299" s="93"/>
      <c r="BI299" s="95" t="str">
        <f t="shared" ref="BI299:BI553" si="842">IF(AC299=0,"",AC299*$AS299*(AT299/10))</f>
        <v/>
      </c>
      <c r="BJ299" s="95" t="str">
        <f t="shared" ref="BJ299:BR299" si="843">IF(AD299=0,"",AD299*$AS299*(AU299/10))</f>
        <v/>
      </c>
      <c r="BK299" s="95" t="str">
        <f t="shared" si="843"/>
        <v/>
      </c>
      <c r="BL299" s="95" t="str">
        <f t="shared" si="843"/>
        <v/>
      </c>
      <c r="BM299" s="95" t="str">
        <f t="shared" si="843"/>
        <v/>
      </c>
      <c r="BN299" s="95" t="str">
        <f t="shared" si="843"/>
        <v/>
      </c>
      <c r="BO299" s="95" t="str">
        <f t="shared" si="843"/>
        <v/>
      </c>
      <c r="BP299" s="95" t="str">
        <f t="shared" si="843"/>
        <v/>
      </c>
      <c r="BQ299" s="95" t="str">
        <f t="shared" si="843"/>
        <v/>
      </c>
      <c r="BR299" s="95" t="str">
        <f t="shared" si="843"/>
        <v/>
      </c>
      <c r="BS299" s="38"/>
      <c r="BT299" s="38"/>
      <c r="BU299" s="38"/>
      <c r="BV299" s="38"/>
      <c r="BW299" s="38"/>
      <c r="BX299" s="38">
        <f t="shared" si="577"/>
        <v>0</v>
      </c>
      <c r="BY299" s="106" t="str">
        <f t="shared" si="535"/>
        <v/>
      </c>
      <c r="BZ299" s="106" t="str">
        <f t="shared" si="578"/>
        <v/>
      </c>
      <c r="CA299" s="106" t="str">
        <f t="shared" ref="CA299:CH299" si="844">IF(O299="x","1","")</f>
        <v/>
      </c>
      <c r="CB299" s="106" t="str">
        <f t="shared" si="844"/>
        <v/>
      </c>
      <c r="CC299" s="106" t="str">
        <f t="shared" si="844"/>
        <v/>
      </c>
      <c r="CD299" s="106" t="str">
        <f t="shared" si="844"/>
        <v/>
      </c>
      <c r="CE299" s="106" t="str">
        <f t="shared" si="844"/>
        <v/>
      </c>
      <c r="CF299" s="106" t="str">
        <f t="shared" si="844"/>
        <v/>
      </c>
      <c r="CG299" s="106" t="str">
        <f t="shared" si="844"/>
        <v/>
      </c>
      <c r="CH299" s="106" t="str">
        <f t="shared" si="844"/>
        <v/>
      </c>
      <c r="CI299" s="40"/>
      <c r="CJ299" s="40"/>
      <c r="CK299" s="40"/>
      <c r="CL299" s="40"/>
      <c r="CM299" s="40"/>
    </row>
    <row r="300" spans="1:91" ht="17.25" customHeight="1" x14ac:dyDescent="0.2">
      <c r="A300" s="92"/>
      <c r="B300" s="93"/>
      <c r="C300" s="93"/>
      <c r="D300" s="93"/>
      <c r="E300" s="93" t="str">
        <f t="shared" si="580"/>
        <v/>
      </c>
      <c r="F300" s="93"/>
      <c r="G300" s="93"/>
      <c r="H300" s="93" t="str">
        <f t="shared" si="814"/>
        <v/>
      </c>
      <c r="I300" s="95" t="str">
        <f t="shared" si="815"/>
        <v/>
      </c>
      <c r="J300" s="93"/>
      <c r="K300" s="97" t="b">
        <v>0</v>
      </c>
      <c r="L300" s="98" t="str">
        <f t="shared" si="755"/>
        <v>PENDENTE</v>
      </c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3"/>
      <c r="X300" s="100"/>
      <c r="Y300" s="100"/>
      <c r="Z300" s="100"/>
      <c r="AA300" s="100"/>
      <c r="AB300" s="100"/>
      <c r="AC300" s="101"/>
      <c r="AD300" s="3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93"/>
      <c r="AQ300" s="93"/>
      <c r="AR300" s="93"/>
      <c r="AS300" s="102"/>
      <c r="AT300" s="103"/>
      <c r="AU300" s="103"/>
      <c r="AV300" s="103"/>
      <c r="AW300" s="104"/>
      <c r="AX300" s="103"/>
      <c r="AY300" s="103"/>
      <c r="AZ300" s="103"/>
      <c r="BA300" s="103"/>
      <c r="BB300" s="104"/>
      <c r="BC300" s="103"/>
      <c r="BD300" s="105" t="str">
        <f ca="1">IFERROR(__xludf.DUMMYFUNCTION("""COMPUTED_VALUE"""),"")</f>
        <v/>
      </c>
      <c r="BE300" s="105" t="str">
        <f ca="1">IFERROR(__xludf.DUMMYFUNCTION("""COMPUTED_VALUE"""),"")</f>
        <v/>
      </c>
      <c r="BF300" s="105" t="str">
        <f ca="1">IFERROR(__xludf.DUMMYFUNCTION("""COMPUTED_VALUE"""),"")</f>
        <v/>
      </c>
      <c r="BG300" s="93"/>
      <c r="BH300" s="93"/>
      <c r="BI300" s="95" t="str">
        <f t="shared" si="842"/>
        <v/>
      </c>
      <c r="BJ300" s="95" t="str">
        <f t="shared" ref="BJ300:BR300" si="845">IF(AD300=0,"",AD300*$AS300*(AU300/10))</f>
        <v/>
      </c>
      <c r="BK300" s="95" t="str">
        <f t="shared" si="845"/>
        <v/>
      </c>
      <c r="BL300" s="95" t="str">
        <f t="shared" si="845"/>
        <v/>
      </c>
      <c r="BM300" s="95" t="str">
        <f t="shared" si="845"/>
        <v/>
      </c>
      <c r="BN300" s="95" t="str">
        <f t="shared" si="845"/>
        <v/>
      </c>
      <c r="BO300" s="95" t="str">
        <f t="shared" si="845"/>
        <v/>
      </c>
      <c r="BP300" s="95" t="str">
        <f t="shared" si="845"/>
        <v/>
      </c>
      <c r="BQ300" s="95" t="str">
        <f t="shared" si="845"/>
        <v/>
      </c>
      <c r="BR300" s="95" t="str">
        <f t="shared" si="845"/>
        <v/>
      </c>
      <c r="BS300" s="38"/>
      <c r="BT300" s="38"/>
      <c r="BU300" s="38"/>
      <c r="BV300" s="38"/>
      <c r="BW300" s="38"/>
      <c r="BX300" s="38">
        <f t="shared" si="577"/>
        <v>0</v>
      </c>
      <c r="BY300" s="106" t="str">
        <f t="shared" si="535"/>
        <v/>
      </c>
      <c r="BZ300" s="106" t="str">
        <f t="shared" si="578"/>
        <v/>
      </c>
      <c r="CA300" s="106" t="str">
        <f t="shared" ref="CA300:CH300" si="846">IF(O300="x","1","")</f>
        <v/>
      </c>
      <c r="CB300" s="106" t="str">
        <f t="shared" si="846"/>
        <v/>
      </c>
      <c r="CC300" s="106" t="str">
        <f t="shared" si="846"/>
        <v/>
      </c>
      <c r="CD300" s="106" t="str">
        <f t="shared" si="846"/>
        <v/>
      </c>
      <c r="CE300" s="106" t="str">
        <f t="shared" si="846"/>
        <v/>
      </c>
      <c r="CF300" s="106" t="str">
        <f t="shared" si="846"/>
        <v/>
      </c>
      <c r="CG300" s="106" t="str">
        <f t="shared" si="846"/>
        <v/>
      </c>
      <c r="CH300" s="106" t="str">
        <f t="shared" si="846"/>
        <v/>
      </c>
      <c r="CI300" s="40"/>
      <c r="CJ300" s="40"/>
      <c r="CK300" s="40"/>
      <c r="CL300" s="40"/>
      <c r="CM300" s="40"/>
    </row>
    <row r="301" spans="1:91" ht="17.25" customHeight="1" x14ac:dyDescent="0.2">
      <c r="A301" s="92"/>
      <c r="B301" s="93"/>
      <c r="C301" s="93"/>
      <c r="D301" s="93"/>
      <c r="E301" s="93" t="str">
        <f t="shared" si="580"/>
        <v/>
      </c>
      <c r="F301" s="93"/>
      <c r="G301" s="93"/>
      <c r="H301" s="93" t="str">
        <f t="shared" si="814"/>
        <v/>
      </c>
      <c r="I301" s="95" t="str">
        <f t="shared" si="815"/>
        <v/>
      </c>
      <c r="J301" s="93"/>
      <c r="K301" s="97" t="b">
        <v>0</v>
      </c>
      <c r="L301" s="98" t="str">
        <f t="shared" si="755"/>
        <v>PENDENTE</v>
      </c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3"/>
      <c r="X301" s="100"/>
      <c r="Y301" s="100"/>
      <c r="Z301" s="100"/>
      <c r="AA301" s="100"/>
      <c r="AB301" s="100"/>
      <c r="AC301" s="101"/>
      <c r="AD301" s="3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93"/>
      <c r="AQ301" s="93"/>
      <c r="AR301" s="93"/>
      <c r="AS301" s="102"/>
      <c r="AT301" s="103"/>
      <c r="AU301" s="103"/>
      <c r="AV301" s="103"/>
      <c r="AW301" s="104"/>
      <c r="AX301" s="103"/>
      <c r="AY301" s="103"/>
      <c r="AZ301" s="103"/>
      <c r="BA301" s="103"/>
      <c r="BB301" s="104"/>
      <c r="BC301" s="103"/>
      <c r="BD301" s="105" t="str">
        <f ca="1">IFERROR(__xludf.DUMMYFUNCTION("""COMPUTED_VALUE"""),"")</f>
        <v/>
      </c>
      <c r="BE301" s="105" t="str">
        <f ca="1">IFERROR(__xludf.DUMMYFUNCTION("""COMPUTED_VALUE"""),"")</f>
        <v/>
      </c>
      <c r="BF301" s="105" t="str">
        <f ca="1">IFERROR(__xludf.DUMMYFUNCTION("""COMPUTED_VALUE"""),"")</f>
        <v/>
      </c>
      <c r="BG301" s="93"/>
      <c r="BH301" s="93"/>
      <c r="BI301" s="95" t="str">
        <f t="shared" si="842"/>
        <v/>
      </c>
      <c r="BJ301" s="95" t="str">
        <f t="shared" ref="BJ301:BR301" si="847">IF(AD301=0,"",AD301*$AS301*(AU301/10))</f>
        <v/>
      </c>
      <c r="BK301" s="95" t="str">
        <f t="shared" si="847"/>
        <v/>
      </c>
      <c r="BL301" s="95" t="str">
        <f t="shared" si="847"/>
        <v/>
      </c>
      <c r="BM301" s="95" t="str">
        <f t="shared" si="847"/>
        <v/>
      </c>
      <c r="BN301" s="95" t="str">
        <f t="shared" si="847"/>
        <v/>
      </c>
      <c r="BO301" s="95" t="str">
        <f t="shared" si="847"/>
        <v/>
      </c>
      <c r="BP301" s="95" t="str">
        <f t="shared" si="847"/>
        <v/>
      </c>
      <c r="BQ301" s="95" t="str">
        <f t="shared" si="847"/>
        <v/>
      </c>
      <c r="BR301" s="95" t="str">
        <f t="shared" si="847"/>
        <v/>
      </c>
      <c r="BS301" s="38"/>
      <c r="BT301" s="38"/>
      <c r="BU301" s="38"/>
      <c r="BV301" s="38"/>
      <c r="BW301" s="38"/>
      <c r="BX301" s="38">
        <f t="shared" si="577"/>
        <v>0</v>
      </c>
      <c r="BY301" s="106" t="str">
        <f t="shared" si="535"/>
        <v/>
      </c>
      <c r="BZ301" s="106" t="str">
        <f t="shared" si="578"/>
        <v/>
      </c>
      <c r="CA301" s="106" t="str">
        <f t="shared" ref="CA301:CH301" si="848">IF(O301="x","1","")</f>
        <v/>
      </c>
      <c r="CB301" s="106" t="str">
        <f t="shared" si="848"/>
        <v/>
      </c>
      <c r="CC301" s="106" t="str">
        <f t="shared" si="848"/>
        <v/>
      </c>
      <c r="CD301" s="106" t="str">
        <f t="shared" si="848"/>
        <v/>
      </c>
      <c r="CE301" s="106" t="str">
        <f t="shared" si="848"/>
        <v/>
      </c>
      <c r="CF301" s="106" t="str">
        <f t="shared" si="848"/>
        <v/>
      </c>
      <c r="CG301" s="106" t="str">
        <f t="shared" si="848"/>
        <v/>
      </c>
      <c r="CH301" s="106" t="str">
        <f t="shared" si="848"/>
        <v/>
      </c>
      <c r="CI301" s="40"/>
      <c r="CJ301" s="40"/>
      <c r="CK301" s="40"/>
      <c r="CL301" s="40"/>
      <c r="CM301" s="40"/>
    </row>
    <row r="302" spans="1:91" ht="17.25" customHeight="1" x14ac:dyDescent="0.2">
      <c r="A302" s="92"/>
      <c r="B302" s="93"/>
      <c r="C302" s="93"/>
      <c r="D302" s="93"/>
      <c r="E302" s="93" t="str">
        <f t="shared" si="580"/>
        <v/>
      </c>
      <c r="F302" s="93"/>
      <c r="G302" s="93"/>
      <c r="H302" s="93" t="str">
        <f t="shared" si="814"/>
        <v/>
      </c>
      <c r="I302" s="95" t="str">
        <f t="shared" si="815"/>
        <v/>
      </c>
      <c r="J302" s="93"/>
      <c r="K302" s="97" t="b">
        <v>0</v>
      </c>
      <c r="L302" s="98" t="str">
        <f t="shared" si="755"/>
        <v>PENDENTE</v>
      </c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3"/>
      <c r="X302" s="100"/>
      <c r="Y302" s="100"/>
      <c r="Z302" s="100"/>
      <c r="AA302" s="100"/>
      <c r="AB302" s="100"/>
      <c r="AC302" s="101"/>
      <c r="AD302" s="3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93"/>
      <c r="AQ302" s="93"/>
      <c r="AR302" s="93"/>
      <c r="AS302" s="102"/>
      <c r="AT302" s="103"/>
      <c r="AU302" s="103"/>
      <c r="AV302" s="103"/>
      <c r="AW302" s="104"/>
      <c r="AX302" s="103"/>
      <c r="AY302" s="103"/>
      <c r="AZ302" s="103"/>
      <c r="BA302" s="103"/>
      <c r="BB302" s="104"/>
      <c r="BC302" s="103"/>
      <c r="BD302" s="105" t="str">
        <f ca="1">IFERROR(__xludf.DUMMYFUNCTION("""COMPUTED_VALUE"""),"")</f>
        <v/>
      </c>
      <c r="BE302" s="105" t="str">
        <f ca="1">IFERROR(__xludf.DUMMYFUNCTION("""COMPUTED_VALUE"""),"")</f>
        <v/>
      </c>
      <c r="BF302" s="105" t="str">
        <f ca="1">IFERROR(__xludf.DUMMYFUNCTION("""COMPUTED_VALUE"""),"")</f>
        <v/>
      </c>
      <c r="BG302" s="93"/>
      <c r="BH302" s="93"/>
      <c r="BI302" s="95" t="str">
        <f t="shared" si="842"/>
        <v/>
      </c>
      <c r="BJ302" s="95" t="str">
        <f t="shared" ref="BJ302:BR302" si="849">IF(AD302=0,"",AD302*$AS302*(AU302/10))</f>
        <v/>
      </c>
      <c r="BK302" s="95" t="str">
        <f t="shared" si="849"/>
        <v/>
      </c>
      <c r="BL302" s="95" t="str">
        <f t="shared" si="849"/>
        <v/>
      </c>
      <c r="BM302" s="95" t="str">
        <f t="shared" si="849"/>
        <v/>
      </c>
      <c r="BN302" s="95" t="str">
        <f t="shared" si="849"/>
        <v/>
      </c>
      <c r="BO302" s="95" t="str">
        <f t="shared" si="849"/>
        <v/>
      </c>
      <c r="BP302" s="95" t="str">
        <f t="shared" si="849"/>
        <v/>
      </c>
      <c r="BQ302" s="95" t="str">
        <f t="shared" si="849"/>
        <v/>
      </c>
      <c r="BR302" s="95" t="str">
        <f t="shared" si="849"/>
        <v/>
      </c>
      <c r="BS302" s="38"/>
      <c r="BT302" s="38"/>
      <c r="BU302" s="38"/>
      <c r="BV302" s="38"/>
      <c r="BW302" s="38"/>
      <c r="BX302" s="38">
        <f t="shared" si="577"/>
        <v>0</v>
      </c>
      <c r="BY302" s="106" t="str">
        <f t="shared" si="535"/>
        <v/>
      </c>
      <c r="BZ302" s="106" t="str">
        <f t="shared" si="578"/>
        <v/>
      </c>
      <c r="CA302" s="106" t="str">
        <f t="shared" ref="CA302:CH302" si="850">IF(O302="x","1","")</f>
        <v/>
      </c>
      <c r="CB302" s="106" t="str">
        <f t="shared" si="850"/>
        <v/>
      </c>
      <c r="CC302" s="106" t="str">
        <f t="shared" si="850"/>
        <v/>
      </c>
      <c r="CD302" s="106" t="str">
        <f t="shared" si="850"/>
        <v/>
      </c>
      <c r="CE302" s="106" t="str">
        <f t="shared" si="850"/>
        <v/>
      </c>
      <c r="CF302" s="106" t="str">
        <f t="shared" si="850"/>
        <v/>
      </c>
      <c r="CG302" s="106" t="str">
        <f t="shared" si="850"/>
        <v/>
      </c>
      <c r="CH302" s="106" t="str">
        <f t="shared" si="850"/>
        <v/>
      </c>
      <c r="CI302" s="40"/>
      <c r="CJ302" s="40"/>
      <c r="CK302" s="40"/>
      <c r="CL302" s="40"/>
      <c r="CM302" s="40"/>
    </row>
    <row r="303" spans="1:91" ht="17.25" customHeight="1" x14ac:dyDescent="0.2">
      <c r="A303" s="92"/>
      <c r="B303" s="93"/>
      <c r="C303" s="93"/>
      <c r="D303" s="93"/>
      <c r="E303" s="93" t="str">
        <f t="shared" si="580"/>
        <v/>
      </c>
      <c r="F303" s="93"/>
      <c r="G303" s="93"/>
      <c r="H303" s="93" t="str">
        <f t="shared" si="814"/>
        <v/>
      </c>
      <c r="I303" s="95" t="str">
        <f t="shared" si="815"/>
        <v/>
      </c>
      <c r="J303" s="93"/>
      <c r="K303" s="97" t="b">
        <v>0</v>
      </c>
      <c r="L303" s="98" t="str">
        <f t="shared" si="755"/>
        <v>PENDENTE</v>
      </c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3"/>
      <c r="X303" s="100"/>
      <c r="Y303" s="100"/>
      <c r="Z303" s="100"/>
      <c r="AA303" s="100"/>
      <c r="AB303" s="100"/>
      <c r="AC303" s="101"/>
      <c r="AD303" s="3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93"/>
      <c r="AQ303" s="93"/>
      <c r="AR303" s="93"/>
      <c r="AS303" s="102"/>
      <c r="AT303" s="103"/>
      <c r="AU303" s="103"/>
      <c r="AV303" s="103"/>
      <c r="AW303" s="104"/>
      <c r="AX303" s="103"/>
      <c r="AY303" s="103"/>
      <c r="AZ303" s="103"/>
      <c r="BA303" s="103"/>
      <c r="BB303" s="104"/>
      <c r="BC303" s="103"/>
      <c r="BD303" s="105" t="str">
        <f ca="1">IFERROR(__xludf.DUMMYFUNCTION("""COMPUTED_VALUE"""),"")</f>
        <v/>
      </c>
      <c r="BE303" s="105" t="str">
        <f ca="1">IFERROR(__xludf.DUMMYFUNCTION("""COMPUTED_VALUE"""),"")</f>
        <v/>
      </c>
      <c r="BF303" s="105" t="str">
        <f ca="1">IFERROR(__xludf.DUMMYFUNCTION("""COMPUTED_VALUE"""),"")</f>
        <v/>
      </c>
      <c r="BG303" s="93"/>
      <c r="BH303" s="93"/>
      <c r="BI303" s="95" t="str">
        <f t="shared" si="842"/>
        <v/>
      </c>
      <c r="BJ303" s="95" t="str">
        <f t="shared" ref="BJ303:BR303" si="851">IF(AD303=0,"",AD303*$AS303*(AU303/10))</f>
        <v/>
      </c>
      <c r="BK303" s="95" t="str">
        <f t="shared" si="851"/>
        <v/>
      </c>
      <c r="BL303" s="95" t="str">
        <f t="shared" si="851"/>
        <v/>
      </c>
      <c r="BM303" s="95" t="str">
        <f t="shared" si="851"/>
        <v/>
      </c>
      <c r="BN303" s="95" t="str">
        <f t="shared" si="851"/>
        <v/>
      </c>
      <c r="BO303" s="95" t="str">
        <f t="shared" si="851"/>
        <v/>
      </c>
      <c r="BP303" s="95" t="str">
        <f t="shared" si="851"/>
        <v/>
      </c>
      <c r="BQ303" s="95" t="str">
        <f t="shared" si="851"/>
        <v/>
      </c>
      <c r="BR303" s="95" t="str">
        <f t="shared" si="851"/>
        <v/>
      </c>
      <c r="BS303" s="38"/>
      <c r="BT303" s="38"/>
      <c r="BU303" s="38"/>
      <c r="BV303" s="38"/>
      <c r="BW303" s="38"/>
      <c r="BX303" s="38">
        <f t="shared" si="577"/>
        <v>0</v>
      </c>
      <c r="BY303" s="106" t="str">
        <f t="shared" si="535"/>
        <v/>
      </c>
      <c r="BZ303" s="106" t="str">
        <f t="shared" si="578"/>
        <v/>
      </c>
      <c r="CA303" s="106" t="str">
        <f t="shared" ref="CA303:CH303" si="852">IF(O303="x","1","")</f>
        <v/>
      </c>
      <c r="CB303" s="106" t="str">
        <f t="shared" si="852"/>
        <v/>
      </c>
      <c r="CC303" s="106" t="str">
        <f t="shared" si="852"/>
        <v/>
      </c>
      <c r="CD303" s="106" t="str">
        <f t="shared" si="852"/>
        <v/>
      </c>
      <c r="CE303" s="106" t="str">
        <f t="shared" si="852"/>
        <v/>
      </c>
      <c r="CF303" s="106" t="str">
        <f t="shared" si="852"/>
        <v/>
      </c>
      <c r="CG303" s="106" t="str">
        <f t="shared" si="852"/>
        <v/>
      </c>
      <c r="CH303" s="106" t="str">
        <f t="shared" si="852"/>
        <v/>
      </c>
      <c r="CI303" s="40"/>
      <c r="CJ303" s="40"/>
      <c r="CK303" s="40"/>
      <c r="CL303" s="40"/>
      <c r="CM303" s="40"/>
    </row>
    <row r="304" spans="1:91" ht="17.25" customHeight="1" x14ac:dyDescent="0.2">
      <c r="A304" s="92"/>
      <c r="B304" s="93"/>
      <c r="C304" s="93"/>
      <c r="D304" s="93"/>
      <c r="E304" s="93" t="str">
        <f t="shared" si="580"/>
        <v/>
      </c>
      <c r="F304" s="93"/>
      <c r="G304" s="93"/>
      <c r="H304" s="93" t="str">
        <f t="shared" si="814"/>
        <v/>
      </c>
      <c r="I304" s="95" t="str">
        <f t="shared" si="815"/>
        <v/>
      </c>
      <c r="J304" s="93"/>
      <c r="K304" s="97" t="b">
        <v>0</v>
      </c>
      <c r="L304" s="98" t="str">
        <f t="shared" si="755"/>
        <v>PENDENTE</v>
      </c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3"/>
      <c r="X304" s="100"/>
      <c r="Y304" s="100"/>
      <c r="Z304" s="100"/>
      <c r="AA304" s="100"/>
      <c r="AB304" s="100"/>
      <c r="AC304" s="101"/>
      <c r="AD304" s="3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93"/>
      <c r="AQ304" s="93"/>
      <c r="AR304" s="93"/>
      <c r="AS304" s="102"/>
      <c r="AT304" s="103"/>
      <c r="AU304" s="103"/>
      <c r="AV304" s="103"/>
      <c r="AW304" s="104"/>
      <c r="AX304" s="103"/>
      <c r="AY304" s="103"/>
      <c r="AZ304" s="103"/>
      <c r="BA304" s="103"/>
      <c r="BB304" s="104"/>
      <c r="BC304" s="103"/>
      <c r="BD304" s="105" t="str">
        <f ca="1">IFERROR(__xludf.DUMMYFUNCTION("""COMPUTED_VALUE"""),"")</f>
        <v/>
      </c>
      <c r="BE304" s="105" t="str">
        <f ca="1">IFERROR(__xludf.DUMMYFUNCTION("""COMPUTED_VALUE"""),"")</f>
        <v/>
      </c>
      <c r="BF304" s="105" t="str">
        <f ca="1">IFERROR(__xludf.DUMMYFUNCTION("""COMPUTED_VALUE"""),"")</f>
        <v/>
      </c>
      <c r="BG304" s="93"/>
      <c r="BH304" s="93"/>
      <c r="BI304" s="95" t="str">
        <f t="shared" si="842"/>
        <v/>
      </c>
      <c r="BJ304" s="95" t="str">
        <f t="shared" ref="BJ304:BR304" si="853">IF(AD304=0,"",AD304*$AS304*(AU304/10))</f>
        <v/>
      </c>
      <c r="BK304" s="95" t="str">
        <f t="shared" si="853"/>
        <v/>
      </c>
      <c r="BL304" s="95" t="str">
        <f t="shared" si="853"/>
        <v/>
      </c>
      <c r="BM304" s="95" t="str">
        <f t="shared" si="853"/>
        <v/>
      </c>
      <c r="BN304" s="95" t="str">
        <f t="shared" si="853"/>
        <v/>
      </c>
      <c r="BO304" s="95" t="str">
        <f t="shared" si="853"/>
        <v/>
      </c>
      <c r="BP304" s="95" t="str">
        <f t="shared" si="853"/>
        <v/>
      </c>
      <c r="BQ304" s="95" t="str">
        <f t="shared" si="853"/>
        <v/>
      </c>
      <c r="BR304" s="95" t="str">
        <f t="shared" si="853"/>
        <v/>
      </c>
      <c r="BS304" s="38"/>
      <c r="BT304" s="38"/>
      <c r="BU304" s="38"/>
      <c r="BV304" s="38"/>
      <c r="BW304" s="38"/>
      <c r="BX304" s="38">
        <f t="shared" si="577"/>
        <v>0</v>
      </c>
      <c r="BY304" s="106" t="str">
        <f t="shared" si="535"/>
        <v/>
      </c>
      <c r="BZ304" s="106" t="str">
        <f t="shared" si="578"/>
        <v/>
      </c>
      <c r="CA304" s="106" t="str">
        <f t="shared" ref="CA304:CH304" si="854">IF(O304="x","1","")</f>
        <v/>
      </c>
      <c r="CB304" s="106" t="str">
        <f t="shared" si="854"/>
        <v/>
      </c>
      <c r="CC304" s="106" t="str">
        <f t="shared" si="854"/>
        <v/>
      </c>
      <c r="CD304" s="106" t="str">
        <f t="shared" si="854"/>
        <v/>
      </c>
      <c r="CE304" s="106" t="str">
        <f t="shared" si="854"/>
        <v/>
      </c>
      <c r="CF304" s="106" t="str">
        <f t="shared" si="854"/>
        <v/>
      </c>
      <c r="CG304" s="106" t="str">
        <f t="shared" si="854"/>
        <v/>
      </c>
      <c r="CH304" s="106" t="str">
        <f t="shared" si="854"/>
        <v/>
      </c>
      <c r="CI304" s="40"/>
      <c r="CJ304" s="40"/>
      <c r="CK304" s="40"/>
      <c r="CL304" s="40"/>
      <c r="CM304" s="40"/>
    </row>
    <row r="305" spans="1:91" ht="17.25" customHeight="1" x14ac:dyDescent="0.2">
      <c r="A305" s="92"/>
      <c r="B305" s="93"/>
      <c r="C305" s="93"/>
      <c r="D305" s="93"/>
      <c r="E305" s="93" t="str">
        <f t="shared" si="580"/>
        <v/>
      </c>
      <c r="F305" s="93"/>
      <c r="G305" s="93"/>
      <c r="H305" s="93" t="str">
        <f t="shared" si="814"/>
        <v/>
      </c>
      <c r="I305" s="95" t="str">
        <f t="shared" si="815"/>
        <v/>
      </c>
      <c r="J305" s="93"/>
      <c r="K305" s="97" t="b">
        <v>0</v>
      </c>
      <c r="L305" s="98" t="str">
        <f t="shared" si="755"/>
        <v>PENDENTE</v>
      </c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3"/>
      <c r="X305" s="100"/>
      <c r="Y305" s="100"/>
      <c r="Z305" s="100"/>
      <c r="AA305" s="100"/>
      <c r="AB305" s="100"/>
      <c r="AC305" s="101"/>
      <c r="AD305" s="3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93"/>
      <c r="AQ305" s="93"/>
      <c r="AR305" s="93"/>
      <c r="AS305" s="102"/>
      <c r="AT305" s="103"/>
      <c r="AU305" s="103"/>
      <c r="AV305" s="103"/>
      <c r="AW305" s="104"/>
      <c r="AX305" s="103"/>
      <c r="AY305" s="103"/>
      <c r="AZ305" s="103"/>
      <c r="BA305" s="103"/>
      <c r="BB305" s="104"/>
      <c r="BC305" s="103"/>
      <c r="BD305" s="105" t="str">
        <f ca="1">IFERROR(__xludf.DUMMYFUNCTION("""COMPUTED_VALUE"""),"")</f>
        <v/>
      </c>
      <c r="BE305" s="105" t="str">
        <f ca="1">IFERROR(__xludf.DUMMYFUNCTION("""COMPUTED_VALUE"""),"")</f>
        <v/>
      </c>
      <c r="BF305" s="105" t="str">
        <f ca="1">IFERROR(__xludf.DUMMYFUNCTION("""COMPUTED_VALUE"""),"")</f>
        <v/>
      </c>
      <c r="BG305" s="93"/>
      <c r="BH305" s="93"/>
      <c r="BI305" s="95" t="str">
        <f t="shared" si="842"/>
        <v/>
      </c>
      <c r="BJ305" s="95" t="str">
        <f t="shared" ref="BJ305:BR305" si="855">IF(AD305=0,"",AD305*$AS305*(AU305/10))</f>
        <v/>
      </c>
      <c r="BK305" s="95" t="str">
        <f t="shared" si="855"/>
        <v/>
      </c>
      <c r="BL305" s="95" t="str">
        <f t="shared" si="855"/>
        <v/>
      </c>
      <c r="BM305" s="95" t="str">
        <f t="shared" si="855"/>
        <v/>
      </c>
      <c r="BN305" s="95" t="str">
        <f t="shared" si="855"/>
        <v/>
      </c>
      <c r="BO305" s="95" t="str">
        <f t="shared" si="855"/>
        <v/>
      </c>
      <c r="BP305" s="95" t="str">
        <f t="shared" si="855"/>
        <v/>
      </c>
      <c r="BQ305" s="95" t="str">
        <f t="shared" si="855"/>
        <v/>
      </c>
      <c r="BR305" s="95" t="str">
        <f t="shared" si="855"/>
        <v/>
      </c>
      <c r="BS305" s="38"/>
      <c r="BT305" s="38"/>
      <c r="BU305" s="38"/>
      <c r="BV305" s="38"/>
      <c r="BW305" s="38"/>
      <c r="BX305" s="38">
        <f t="shared" si="577"/>
        <v>0</v>
      </c>
      <c r="BY305" s="106" t="str">
        <f t="shared" si="535"/>
        <v/>
      </c>
      <c r="BZ305" s="106" t="str">
        <f t="shared" si="578"/>
        <v/>
      </c>
      <c r="CA305" s="106" t="str">
        <f t="shared" ref="CA305:CH305" si="856">IF(O305="x","1","")</f>
        <v/>
      </c>
      <c r="CB305" s="106" t="str">
        <f t="shared" si="856"/>
        <v/>
      </c>
      <c r="CC305" s="106" t="str">
        <f t="shared" si="856"/>
        <v/>
      </c>
      <c r="CD305" s="106" t="str">
        <f t="shared" si="856"/>
        <v/>
      </c>
      <c r="CE305" s="106" t="str">
        <f t="shared" si="856"/>
        <v/>
      </c>
      <c r="CF305" s="106" t="str">
        <f t="shared" si="856"/>
        <v/>
      </c>
      <c r="CG305" s="106" t="str">
        <f t="shared" si="856"/>
        <v/>
      </c>
      <c r="CH305" s="106" t="str">
        <f t="shared" si="856"/>
        <v/>
      </c>
      <c r="CI305" s="40"/>
      <c r="CJ305" s="40"/>
      <c r="CK305" s="40"/>
      <c r="CL305" s="40"/>
      <c r="CM305" s="40"/>
    </row>
    <row r="306" spans="1:91" ht="17.25" customHeight="1" x14ac:dyDescent="0.2">
      <c r="A306" s="92"/>
      <c r="B306" s="93"/>
      <c r="C306" s="93"/>
      <c r="D306" s="93"/>
      <c r="E306" s="93" t="str">
        <f t="shared" si="580"/>
        <v/>
      </c>
      <c r="F306" s="93"/>
      <c r="G306" s="93"/>
      <c r="H306" s="93" t="str">
        <f t="shared" si="814"/>
        <v/>
      </c>
      <c r="I306" s="95" t="str">
        <f t="shared" si="815"/>
        <v/>
      </c>
      <c r="J306" s="93"/>
      <c r="K306" s="97" t="b">
        <v>0</v>
      </c>
      <c r="L306" s="98" t="str">
        <f t="shared" si="755"/>
        <v>PENDENTE</v>
      </c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3"/>
      <c r="X306" s="100"/>
      <c r="Y306" s="100"/>
      <c r="Z306" s="100"/>
      <c r="AA306" s="100"/>
      <c r="AB306" s="100"/>
      <c r="AC306" s="101"/>
      <c r="AD306" s="3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93"/>
      <c r="AQ306" s="93"/>
      <c r="AR306" s="93"/>
      <c r="AS306" s="102"/>
      <c r="AT306" s="103"/>
      <c r="AU306" s="103"/>
      <c r="AV306" s="103"/>
      <c r="AW306" s="104"/>
      <c r="AX306" s="103"/>
      <c r="AY306" s="103"/>
      <c r="AZ306" s="103"/>
      <c r="BA306" s="103"/>
      <c r="BB306" s="104"/>
      <c r="BC306" s="103"/>
      <c r="BD306" s="105" t="str">
        <f ca="1">IFERROR(__xludf.DUMMYFUNCTION("""COMPUTED_VALUE"""),"")</f>
        <v/>
      </c>
      <c r="BE306" s="105" t="str">
        <f ca="1">IFERROR(__xludf.DUMMYFUNCTION("""COMPUTED_VALUE"""),"")</f>
        <v/>
      </c>
      <c r="BF306" s="105" t="str">
        <f ca="1">IFERROR(__xludf.DUMMYFUNCTION("""COMPUTED_VALUE"""),"")</f>
        <v/>
      </c>
      <c r="BG306" s="93"/>
      <c r="BH306" s="93"/>
      <c r="BI306" s="95" t="str">
        <f t="shared" si="842"/>
        <v/>
      </c>
      <c r="BJ306" s="95" t="str">
        <f t="shared" ref="BJ306:BR306" si="857">IF(AD306=0,"",AD306*$AS306*(AU306/10))</f>
        <v/>
      </c>
      <c r="BK306" s="95" t="str">
        <f t="shared" si="857"/>
        <v/>
      </c>
      <c r="BL306" s="95" t="str">
        <f t="shared" si="857"/>
        <v/>
      </c>
      <c r="BM306" s="95" t="str">
        <f t="shared" si="857"/>
        <v/>
      </c>
      <c r="BN306" s="95" t="str">
        <f t="shared" si="857"/>
        <v/>
      </c>
      <c r="BO306" s="95" t="str">
        <f t="shared" si="857"/>
        <v/>
      </c>
      <c r="BP306" s="95" t="str">
        <f t="shared" si="857"/>
        <v/>
      </c>
      <c r="BQ306" s="95" t="str">
        <f t="shared" si="857"/>
        <v/>
      </c>
      <c r="BR306" s="95" t="str">
        <f t="shared" si="857"/>
        <v/>
      </c>
      <c r="BS306" s="38"/>
      <c r="BT306" s="38"/>
      <c r="BU306" s="38"/>
      <c r="BV306" s="38"/>
      <c r="BW306" s="38"/>
      <c r="BX306" s="38">
        <f t="shared" si="577"/>
        <v>0</v>
      </c>
      <c r="BY306" s="106" t="str">
        <f t="shared" si="535"/>
        <v/>
      </c>
      <c r="BZ306" s="106" t="str">
        <f t="shared" si="578"/>
        <v/>
      </c>
      <c r="CA306" s="106" t="str">
        <f t="shared" ref="CA306:CH306" si="858">IF(O306="x","1","")</f>
        <v/>
      </c>
      <c r="CB306" s="106" t="str">
        <f t="shared" si="858"/>
        <v/>
      </c>
      <c r="CC306" s="106" t="str">
        <f t="shared" si="858"/>
        <v/>
      </c>
      <c r="CD306" s="106" t="str">
        <f t="shared" si="858"/>
        <v/>
      </c>
      <c r="CE306" s="106" t="str">
        <f t="shared" si="858"/>
        <v/>
      </c>
      <c r="CF306" s="106" t="str">
        <f t="shared" si="858"/>
        <v/>
      </c>
      <c r="CG306" s="106" t="str">
        <f t="shared" si="858"/>
        <v/>
      </c>
      <c r="CH306" s="106" t="str">
        <f t="shared" si="858"/>
        <v/>
      </c>
      <c r="CI306" s="40"/>
      <c r="CJ306" s="40"/>
      <c r="CK306" s="40"/>
      <c r="CL306" s="40"/>
      <c r="CM306" s="40"/>
    </row>
    <row r="307" spans="1:91" ht="17.25" customHeight="1" x14ac:dyDescent="0.2">
      <c r="A307" s="92"/>
      <c r="B307" s="93"/>
      <c r="C307" s="93"/>
      <c r="D307" s="93"/>
      <c r="E307" s="93" t="str">
        <f t="shared" si="580"/>
        <v/>
      </c>
      <c r="F307" s="93"/>
      <c r="G307" s="93"/>
      <c r="H307" s="93" t="str">
        <f t="shared" si="814"/>
        <v/>
      </c>
      <c r="I307" s="95" t="str">
        <f t="shared" si="815"/>
        <v/>
      </c>
      <c r="J307" s="93"/>
      <c r="K307" s="97" t="b">
        <v>0</v>
      </c>
      <c r="L307" s="98" t="str">
        <f t="shared" si="755"/>
        <v>PENDENTE</v>
      </c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3"/>
      <c r="X307" s="100"/>
      <c r="Y307" s="100"/>
      <c r="Z307" s="100"/>
      <c r="AA307" s="100"/>
      <c r="AB307" s="100"/>
      <c r="AC307" s="101"/>
      <c r="AD307" s="3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93"/>
      <c r="AQ307" s="93"/>
      <c r="AR307" s="93"/>
      <c r="AS307" s="102"/>
      <c r="AT307" s="103"/>
      <c r="AU307" s="103"/>
      <c r="AV307" s="103"/>
      <c r="AW307" s="104"/>
      <c r="AX307" s="103"/>
      <c r="AY307" s="103"/>
      <c r="AZ307" s="103"/>
      <c r="BA307" s="103"/>
      <c r="BB307" s="104"/>
      <c r="BC307" s="103"/>
      <c r="BD307" s="105" t="str">
        <f ca="1">IFERROR(__xludf.DUMMYFUNCTION("""COMPUTED_VALUE"""),"")</f>
        <v/>
      </c>
      <c r="BE307" s="105" t="str">
        <f ca="1">IFERROR(__xludf.DUMMYFUNCTION("""COMPUTED_VALUE"""),"")</f>
        <v/>
      </c>
      <c r="BF307" s="105" t="str">
        <f ca="1">IFERROR(__xludf.DUMMYFUNCTION("""COMPUTED_VALUE"""),"")</f>
        <v/>
      </c>
      <c r="BG307" s="93"/>
      <c r="BH307" s="93"/>
      <c r="BI307" s="95" t="str">
        <f t="shared" si="842"/>
        <v/>
      </c>
      <c r="BJ307" s="95" t="str">
        <f t="shared" ref="BJ307:BR307" si="859">IF(AD307=0,"",AD307*$AS307*(AU307/10))</f>
        <v/>
      </c>
      <c r="BK307" s="95" t="str">
        <f t="shared" si="859"/>
        <v/>
      </c>
      <c r="BL307" s="95" t="str">
        <f t="shared" si="859"/>
        <v/>
      </c>
      <c r="BM307" s="95" t="str">
        <f t="shared" si="859"/>
        <v/>
      </c>
      <c r="BN307" s="95" t="str">
        <f t="shared" si="859"/>
        <v/>
      </c>
      <c r="BO307" s="95" t="str">
        <f t="shared" si="859"/>
        <v/>
      </c>
      <c r="BP307" s="95" t="str">
        <f t="shared" si="859"/>
        <v/>
      </c>
      <c r="BQ307" s="95" t="str">
        <f t="shared" si="859"/>
        <v/>
      </c>
      <c r="BR307" s="95" t="str">
        <f t="shared" si="859"/>
        <v/>
      </c>
      <c r="BS307" s="38"/>
      <c r="BT307" s="38"/>
      <c r="BU307" s="38"/>
      <c r="BV307" s="38"/>
      <c r="BW307" s="38"/>
      <c r="BX307" s="38">
        <f t="shared" si="577"/>
        <v>0</v>
      </c>
      <c r="BY307" s="106" t="str">
        <f t="shared" si="535"/>
        <v/>
      </c>
      <c r="BZ307" s="106" t="str">
        <f t="shared" si="578"/>
        <v/>
      </c>
      <c r="CA307" s="106" t="str">
        <f t="shared" ref="CA307:CH307" si="860">IF(O307="x","1","")</f>
        <v/>
      </c>
      <c r="CB307" s="106" t="str">
        <f t="shared" si="860"/>
        <v/>
      </c>
      <c r="CC307" s="106" t="str">
        <f t="shared" si="860"/>
        <v/>
      </c>
      <c r="CD307" s="106" t="str">
        <f t="shared" si="860"/>
        <v/>
      </c>
      <c r="CE307" s="106" t="str">
        <f t="shared" si="860"/>
        <v/>
      </c>
      <c r="CF307" s="106" t="str">
        <f t="shared" si="860"/>
        <v/>
      </c>
      <c r="CG307" s="106" t="str">
        <f t="shared" si="860"/>
        <v/>
      </c>
      <c r="CH307" s="106" t="str">
        <f t="shared" si="860"/>
        <v/>
      </c>
      <c r="CI307" s="40"/>
      <c r="CJ307" s="40"/>
      <c r="CK307" s="40"/>
      <c r="CL307" s="40"/>
      <c r="CM307" s="40"/>
    </row>
    <row r="308" spans="1:91" ht="17.25" customHeight="1" x14ac:dyDescent="0.2">
      <c r="A308" s="92"/>
      <c r="B308" s="93"/>
      <c r="C308" s="93"/>
      <c r="D308" s="93"/>
      <c r="E308" s="93" t="str">
        <f t="shared" si="580"/>
        <v/>
      </c>
      <c r="F308" s="93"/>
      <c r="G308" s="93"/>
      <c r="H308" s="93" t="str">
        <f t="shared" si="814"/>
        <v/>
      </c>
      <c r="I308" s="95" t="str">
        <f t="shared" si="815"/>
        <v/>
      </c>
      <c r="J308" s="93"/>
      <c r="K308" s="97" t="b">
        <v>0</v>
      </c>
      <c r="L308" s="98" t="str">
        <f t="shared" si="755"/>
        <v>PENDENTE</v>
      </c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3"/>
      <c r="X308" s="100"/>
      <c r="Y308" s="100"/>
      <c r="Z308" s="100"/>
      <c r="AA308" s="100"/>
      <c r="AB308" s="100"/>
      <c r="AC308" s="101"/>
      <c r="AD308" s="3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93"/>
      <c r="AQ308" s="93"/>
      <c r="AR308" s="93"/>
      <c r="AS308" s="102"/>
      <c r="AT308" s="103"/>
      <c r="AU308" s="103"/>
      <c r="AV308" s="103"/>
      <c r="AW308" s="104"/>
      <c r="AX308" s="103"/>
      <c r="AY308" s="103"/>
      <c r="AZ308" s="103"/>
      <c r="BA308" s="103"/>
      <c r="BB308" s="104"/>
      <c r="BC308" s="103"/>
      <c r="BD308" s="105" t="str">
        <f ca="1">IFERROR(__xludf.DUMMYFUNCTION("""COMPUTED_VALUE"""),"")</f>
        <v/>
      </c>
      <c r="BE308" s="105" t="str">
        <f ca="1">IFERROR(__xludf.DUMMYFUNCTION("""COMPUTED_VALUE"""),"")</f>
        <v/>
      </c>
      <c r="BF308" s="105" t="str">
        <f ca="1">IFERROR(__xludf.DUMMYFUNCTION("""COMPUTED_VALUE"""),"")</f>
        <v/>
      </c>
      <c r="BG308" s="93"/>
      <c r="BH308" s="93"/>
      <c r="BI308" s="95" t="str">
        <f t="shared" si="842"/>
        <v/>
      </c>
      <c r="BJ308" s="95" t="str">
        <f t="shared" ref="BJ308:BR308" si="861">IF(AD308=0,"",AD308*$AS308*(AU308/10))</f>
        <v/>
      </c>
      <c r="BK308" s="95" t="str">
        <f t="shared" si="861"/>
        <v/>
      </c>
      <c r="BL308" s="95" t="str">
        <f t="shared" si="861"/>
        <v/>
      </c>
      <c r="BM308" s="95" t="str">
        <f t="shared" si="861"/>
        <v/>
      </c>
      <c r="BN308" s="95" t="str">
        <f t="shared" si="861"/>
        <v/>
      </c>
      <c r="BO308" s="95" t="str">
        <f t="shared" si="861"/>
        <v/>
      </c>
      <c r="BP308" s="95" t="str">
        <f t="shared" si="861"/>
        <v/>
      </c>
      <c r="BQ308" s="95" t="str">
        <f t="shared" si="861"/>
        <v/>
      </c>
      <c r="BR308" s="95" t="str">
        <f t="shared" si="861"/>
        <v/>
      </c>
      <c r="BS308" s="38"/>
      <c r="BT308" s="38"/>
      <c r="BU308" s="38"/>
      <c r="BV308" s="38"/>
      <c r="BW308" s="38"/>
      <c r="BX308" s="38">
        <f t="shared" si="577"/>
        <v>0</v>
      </c>
      <c r="BY308" s="106" t="str">
        <f t="shared" si="535"/>
        <v/>
      </c>
      <c r="BZ308" s="106" t="str">
        <f t="shared" si="578"/>
        <v/>
      </c>
      <c r="CA308" s="106" t="str">
        <f t="shared" ref="CA308:CH308" si="862">IF(O308="x","1","")</f>
        <v/>
      </c>
      <c r="CB308" s="106" t="str">
        <f t="shared" si="862"/>
        <v/>
      </c>
      <c r="CC308" s="106" t="str">
        <f t="shared" si="862"/>
        <v/>
      </c>
      <c r="CD308" s="106" t="str">
        <f t="shared" si="862"/>
        <v/>
      </c>
      <c r="CE308" s="106" t="str">
        <f t="shared" si="862"/>
        <v/>
      </c>
      <c r="CF308" s="106" t="str">
        <f t="shared" si="862"/>
        <v/>
      </c>
      <c r="CG308" s="106" t="str">
        <f t="shared" si="862"/>
        <v/>
      </c>
      <c r="CH308" s="106" t="str">
        <f t="shared" si="862"/>
        <v/>
      </c>
      <c r="CI308" s="40"/>
      <c r="CJ308" s="40"/>
      <c r="CK308" s="40"/>
      <c r="CL308" s="40"/>
      <c r="CM308" s="40"/>
    </row>
    <row r="309" spans="1:91" ht="17.25" customHeight="1" x14ac:dyDescent="0.2">
      <c r="A309" s="92"/>
      <c r="B309" s="93"/>
      <c r="C309" s="93"/>
      <c r="D309" s="93"/>
      <c r="E309" s="93" t="str">
        <f t="shared" si="580"/>
        <v/>
      </c>
      <c r="F309" s="93"/>
      <c r="G309" s="93"/>
      <c r="H309" s="93" t="str">
        <f t="shared" si="814"/>
        <v/>
      </c>
      <c r="I309" s="95" t="str">
        <f t="shared" si="815"/>
        <v/>
      </c>
      <c r="J309" s="93"/>
      <c r="K309" s="97" t="b">
        <v>0</v>
      </c>
      <c r="L309" s="98" t="str">
        <f t="shared" si="755"/>
        <v>PENDENTE</v>
      </c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3"/>
      <c r="X309" s="100"/>
      <c r="Y309" s="100"/>
      <c r="Z309" s="100"/>
      <c r="AA309" s="100"/>
      <c r="AB309" s="100"/>
      <c r="AC309" s="101"/>
      <c r="AD309" s="3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93"/>
      <c r="AQ309" s="93"/>
      <c r="AR309" s="93"/>
      <c r="AS309" s="102"/>
      <c r="AT309" s="103"/>
      <c r="AU309" s="103"/>
      <c r="AV309" s="103"/>
      <c r="AW309" s="104"/>
      <c r="AX309" s="103"/>
      <c r="AY309" s="103"/>
      <c r="AZ309" s="103"/>
      <c r="BA309" s="103"/>
      <c r="BB309" s="104"/>
      <c r="BC309" s="103"/>
      <c r="BD309" s="105" t="str">
        <f ca="1">IFERROR(__xludf.DUMMYFUNCTION("""COMPUTED_VALUE"""),"")</f>
        <v/>
      </c>
      <c r="BE309" s="105" t="str">
        <f ca="1">IFERROR(__xludf.DUMMYFUNCTION("""COMPUTED_VALUE"""),"")</f>
        <v/>
      </c>
      <c r="BF309" s="105" t="str">
        <f ca="1">IFERROR(__xludf.DUMMYFUNCTION("""COMPUTED_VALUE"""),"")</f>
        <v/>
      </c>
      <c r="BG309" s="93"/>
      <c r="BH309" s="93"/>
      <c r="BI309" s="95" t="str">
        <f t="shared" si="842"/>
        <v/>
      </c>
      <c r="BJ309" s="95" t="str">
        <f t="shared" ref="BJ309:BR309" si="863">IF(AD309=0,"",AD309*$AS309*(AU309/10))</f>
        <v/>
      </c>
      <c r="BK309" s="95" t="str">
        <f t="shared" si="863"/>
        <v/>
      </c>
      <c r="BL309" s="95" t="str">
        <f t="shared" si="863"/>
        <v/>
      </c>
      <c r="BM309" s="95" t="str">
        <f t="shared" si="863"/>
        <v/>
      </c>
      <c r="BN309" s="95" t="str">
        <f t="shared" si="863"/>
        <v/>
      </c>
      <c r="BO309" s="95" t="str">
        <f t="shared" si="863"/>
        <v/>
      </c>
      <c r="BP309" s="95" t="str">
        <f t="shared" si="863"/>
        <v/>
      </c>
      <c r="BQ309" s="95" t="str">
        <f t="shared" si="863"/>
        <v/>
      </c>
      <c r="BR309" s="95" t="str">
        <f t="shared" si="863"/>
        <v/>
      </c>
      <c r="BS309" s="38"/>
      <c r="BT309" s="38"/>
      <c r="BU309" s="38"/>
      <c r="BV309" s="38"/>
      <c r="BW309" s="38"/>
      <c r="BX309" s="38">
        <f t="shared" si="577"/>
        <v>0</v>
      </c>
      <c r="BY309" s="106" t="str">
        <f t="shared" si="535"/>
        <v/>
      </c>
      <c r="BZ309" s="106" t="str">
        <f t="shared" si="578"/>
        <v/>
      </c>
      <c r="CA309" s="106" t="str">
        <f t="shared" ref="CA309:CH309" si="864">IF(O309="x","1","")</f>
        <v/>
      </c>
      <c r="CB309" s="106" t="str">
        <f t="shared" si="864"/>
        <v/>
      </c>
      <c r="CC309" s="106" t="str">
        <f t="shared" si="864"/>
        <v/>
      </c>
      <c r="CD309" s="106" t="str">
        <f t="shared" si="864"/>
        <v/>
      </c>
      <c r="CE309" s="106" t="str">
        <f t="shared" si="864"/>
        <v/>
      </c>
      <c r="CF309" s="106" t="str">
        <f t="shared" si="864"/>
        <v/>
      </c>
      <c r="CG309" s="106" t="str">
        <f t="shared" si="864"/>
        <v/>
      </c>
      <c r="CH309" s="106" t="str">
        <f t="shared" si="864"/>
        <v/>
      </c>
      <c r="CI309" s="40"/>
      <c r="CJ309" s="40"/>
      <c r="CK309" s="40"/>
      <c r="CL309" s="40"/>
      <c r="CM309" s="40"/>
    </row>
    <row r="310" spans="1:91" ht="17.25" customHeight="1" x14ac:dyDescent="0.2">
      <c r="A310" s="92"/>
      <c r="B310" s="93"/>
      <c r="C310" s="93"/>
      <c r="D310" s="93"/>
      <c r="E310" s="93" t="str">
        <f t="shared" si="580"/>
        <v/>
      </c>
      <c r="F310" s="93"/>
      <c r="G310" s="93"/>
      <c r="H310" s="93" t="str">
        <f t="shared" si="814"/>
        <v/>
      </c>
      <c r="I310" s="95" t="str">
        <f t="shared" si="815"/>
        <v/>
      </c>
      <c r="J310" s="93"/>
      <c r="K310" s="97" t="b">
        <v>0</v>
      </c>
      <c r="L310" s="98" t="str">
        <f t="shared" si="755"/>
        <v>PENDENTE</v>
      </c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3"/>
      <c r="X310" s="100"/>
      <c r="Y310" s="100"/>
      <c r="Z310" s="100"/>
      <c r="AA310" s="100"/>
      <c r="AB310" s="100"/>
      <c r="AC310" s="101"/>
      <c r="AD310" s="3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93"/>
      <c r="AQ310" s="93"/>
      <c r="AR310" s="93"/>
      <c r="AS310" s="102"/>
      <c r="AT310" s="103"/>
      <c r="AU310" s="103"/>
      <c r="AV310" s="103"/>
      <c r="AW310" s="104"/>
      <c r="AX310" s="103"/>
      <c r="AY310" s="103"/>
      <c r="AZ310" s="103"/>
      <c r="BA310" s="103"/>
      <c r="BB310" s="104"/>
      <c r="BC310" s="103"/>
      <c r="BD310" s="105" t="str">
        <f ca="1">IFERROR(__xludf.DUMMYFUNCTION("""COMPUTED_VALUE"""),"")</f>
        <v/>
      </c>
      <c r="BE310" s="105" t="str">
        <f ca="1">IFERROR(__xludf.DUMMYFUNCTION("""COMPUTED_VALUE"""),"")</f>
        <v/>
      </c>
      <c r="BF310" s="105" t="str">
        <f ca="1">IFERROR(__xludf.DUMMYFUNCTION("""COMPUTED_VALUE"""),"")</f>
        <v/>
      </c>
      <c r="BG310" s="93"/>
      <c r="BH310" s="93"/>
      <c r="BI310" s="95" t="str">
        <f t="shared" si="842"/>
        <v/>
      </c>
      <c r="BJ310" s="95" t="str">
        <f t="shared" ref="BJ310:BR310" si="865">IF(AD310=0,"",AD310*$AS310*(AU310/10))</f>
        <v/>
      </c>
      <c r="BK310" s="95" t="str">
        <f t="shared" si="865"/>
        <v/>
      </c>
      <c r="BL310" s="95" t="str">
        <f t="shared" si="865"/>
        <v/>
      </c>
      <c r="BM310" s="95" t="str">
        <f t="shared" si="865"/>
        <v/>
      </c>
      <c r="BN310" s="95" t="str">
        <f t="shared" si="865"/>
        <v/>
      </c>
      <c r="BO310" s="95" t="str">
        <f t="shared" si="865"/>
        <v/>
      </c>
      <c r="BP310" s="95" t="str">
        <f t="shared" si="865"/>
        <v/>
      </c>
      <c r="BQ310" s="95" t="str">
        <f t="shared" si="865"/>
        <v/>
      </c>
      <c r="BR310" s="95" t="str">
        <f t="shared" si="865"/>
        <v/>
      </c>
      <c r="BS310" s="38"/>
      <c r="BT310" s="38"/>
      <c r="BU310" s="38"/>
      <c r="BV310" s="38"/>
      <c r="BW310" s="38"/>
      <c r="BX310" s="38">
        <f t="shared" si="577"/>
        <v>0</v>
      </c>
      <c r="BY310" s="106" t="str">
        <f t="shared" si="535"/>
        <v/>
      </c>
      <c r="BZ310" s="106" t="str">
        <f t="shared" si="578"/>
        <v/>
      </c>
      <c r="CA310" s="106" t="str">
        <f t="shared" ref="CA310:CH310" si="866">IF(O310="x","1","")</f>
        <v/>
      </c>
      <c r="CB310" s="106" t="str">
        <f t="shared" si="866"/>
        <v/>
      </c>
      <c r="CC310" s="106" t="str">
        <f t="shared" si="866"/>
        <v/>
      </c>
      <c r="CD310" s="106" t="str">
        <f t="shared" si="866"/>
        <v/>
      </c>
      <c r="CE310" s="106" t="str">
        <f t="shared" si="866"/>
        <v/>
      </c>
      <c r="CF310" s="106" t="str">
        <f t="shared" si="866"/>
        <v/>
      </c>
      <c r="CG310" s="106" t="str">
        <f t="shared" si="866"/>
        <v/>
      </c>
      <c r="CH310" s="106" t="str">
        <f t="shared" si="866"/>
        <v/>
      </c>
      <c r="CI310" s="40"/>
      <c r="CJ310" s="40"/>
      <c r="CK310" s="40"/>
      <c r="CL310" s="40"/>
      <c r="CM310" s="40"/>
    </row>
    <row r="311" spans="1:91" ht="17.25" customHeight="1" x14ac:dyDescent="0.2">
      <c r="A311" s="92"/>
      <c r="B311" s="93"/>
      <c r="C311" s="93"/>
      <c r="D311" s="93"/>
      <c r="E311" s="93" t="str">
        <f t="shared" si="580"/>
        <v/>
      </c>
      <c r="F311" s="93"/>
      <c r="G311" s="93"/>
      <c r="H311" s="93" t="str">
        <f t="shared" si="814"/>
        <v/>
      </c>
      <c r="I311" s="95" t="str">
        <f t="shared" si="815"/>
        <v/>
      </c>
      <c r="J311" s="93"/>
      <c r="K311" s="97" t="b">
        <v>0</v>
      </c>
      <c r="L311" s="98" t="str">
        <f t="shared" si="755"/>
        <v>PENDENTE</v>
      </c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3"/>
      <c r="X311" s="100"/>
      <c r="Y311" s="100"/>
      <c r="Z311" s="100"/>
      <c r="AA311" s="100"/>
      <c r="AB311" s="100"/>
      <c r="AC311" s="101"/>
      <c r="AD311" s="3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93"/>
      <c r="AQ311" s="93"/>
      <c r="AR311" s="93"/>
      <c r="AS311" s="102"/>
      <c r="AT311" s="103"/>
      <c r="AU311" s="103"/>
      <c r="AV311" s="103"/>
      <c r="AW311" s="104"/>
      <c r="AX311" s="103"/>
      <c r="AY311" s="103"/>
      <c r="AZ311" s="103"/>
      <c r="BA311" s="103"/>
      <c r="BB311" s="104"/>
      <c r="BC311" s="103"/>
      <c r="BD311" s="105" t="str">
        <f ca="1">IFERROR(__xludf.DUMMYFUNCTION("""COMPUTED_VALUE"""),"")</f>
        <v/>
      </c>
      <c r="BE311" s="105" t="str">
        <f ca="1">IFERROR(__xludf.DUMMYFUNCTION("""COMPUTED_VALUE"""),"")</f>
        <v/>
      </c>
      <c r="BF311" s="105" t="str">
        <f ca="1">IFERROR(__xludf.DUMMYFUNCTION("""COMPUTED_VALUE"""),"")</f>
        <v/>
      </c>
      <c r="BG311" s="93"/>
      <c r="BH311" s="93"/>
      <c r="BI311" s="95" t="str">
        <f t="shared" si="842"/>
        <v/>
      </c>
      <c r="BJ311" s="95" t="str">
        <f t="shared" ref="BJ311:BR311" si="867">IF(AD311=0,"",AD311*$AS311*(AU311/10))</f>
        <v/>
      </c>
      <c r="BK311" s="95" t="str">
        <f t="shared" si="867"/>
        <v/>
      </c>
      <c r="BL311" s="95" t="str">
        <f t="shared" si="867"/>
        <v/>
      </c>
      <c r="BM311" s="95" t="str">
        <f t="shared" si="867"/>
        <v/>
      </c>
      <c r="BN311" s="95" t="str">
        <f t="shared" si="867"/>
        <v/>
      </c>
      <c r="BO311" s="95" t="str">
        <f t="shared" si="867"/>
        <v/>
      </c>
      <c r="BP311" s="95" t="str">
        <f t="shared" si="867"/>
        <v/>
      </c>
      <c r="BQ311" s="95" t="str">
        <f t="shared" si="867"/>
        <v/>
      </c>
      <c r="BR311" s="95" t="str">
        <f t="shared" si="867"/>
        <v/>
      </c>
      <c r="BS311" s="38"/>
      <c r="BT311" s="38"/>
      <c r="BU311" s="38"/>
      <c r="BV311" s="38"/>
      <c r="BW311" s="38"/>
      <c r="BX311" s="38">
        <f t="shared" si="577"/>
        <v>0</v>
      </c>
      <c r="BY311" s="106" t="str">
        <f t="shared" si="535"/>
        <v/>
      </c>
      <c r="BZ311" s="106" t="str">
        <f t="shared" si="578"/>
        <v/>
      </c>
      <c r="CA311" s="106" t="str">
        <f t="shared" ref="CA311:CH311" si="868">IF(O311="x","1","")</f>
        <v/>
      </c>
      <c r="CB311" s="106" t="str">
        <f t="shared" si="868"/>
        <v/>
      </c>
      <c r="CC311" s="106" t="str">
        <f t="shared" si="868"/>
        <v/>
      </c>
      <c r="CD311" s="106" t="str">
        <f t="shared" si="868"/>
        <v/>
      </c>
      <c r="CE311" s="106" t="str">
        <f t="shared" si="868"/>
        <v/>
      </c>
      <c r="CF311" s="106" t="str">
        <f t="shared" si="868"/>
        <v/>
      </c>
      <c r="CG311" s="106" t="str">
        <f t="shared" si="868"/>
        <v/>
      </c>
      <c r="CH311" s="106" t="str">
        <f t="shared" si="868"/>
        <v/>
      </c>
      <c r="CI311" s="40"/>
      <c r="CJ311" s="40"/>
      <c r="CK311" s="40"/>
      <c r="CL311" s="40"/>
      <c r="CM311" s="40"/>
    </row>
    <row r="312" spans="1:91" ht="17.25" customHeight="1" x14ac:dyDescent="0.2">
      <c r="A312" s="92"/>
      <c r="B312" s="93"/>
      <c r="C312" s="93"/>
      <c r="D312" s="93"/>
      <c r="E312" s="93" t="str">
        <f t="shared" si="580"/>
        <v/>
      </c>
      <c r="F312" s="93"/>
      <c r="G312" s="93"/>
      <c r="H312" s="93" t="str">
        <f t="shared" si="814"/>
        <v/>
      </c>
      <c r="I312" s="95" t="str">
        <f t="shared" si="815"/>
        <v/>
      </c>
      <c r="J312" s="93"/>
      <c r="K312" s="97" t="b">
        <v>0</v>
      </c>
      <c r="L312" s="98" t="str">
        <f t="shared" si="755"/>
        <v>PENDENTE</v>
      </c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3"/>
      <c r="X312" s="100"/>
      <c r="Y312" s="100"/>
      <c r="Z312" s="100"/>
      <c r="AA312" s="100"/>
      <c r="AB312" s="100"/>
      <c r="AC312" s="101"/>
      <c r="AD312" s="3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93"/>
      <c r="AQ312" s="93"/>
      <c r="AR312" s="93"/>
      <c r="AS312" s="102"/>
      <c r="AT312" s="103"/>
      <c r="AU312" s="103"/>
      <c r="AV312" s="103"/>
      <c r="AW312" s="104"/>
      <c r="AX312" s="103"/>
      <c r="AY312" s="103"/>
      <c r="AZ312" s="103"/>
      <c r="BA312" s="103"/>
      <c r="BB312" s="104"/>
      <c r="BC312" s="103"/>
      <c r="BD312" s="105" t="str">
        <f ca="1">IFERROR(__xludf.DUMMYFUNCTION("""COMPUTED_VALUE"""),"")</f>
        <v/>
      </c>
      <c r="BE312" s="105" t="str">
        <f ca="1">IFERROR(__xludf.DUMMYFUNCTION("""COMPUTED_VALUE"""),"")</f>
        <v/>
      </c>
      <c r="BF312" s="105" t="str">
        <f ca="1">IFERROR(__xludf.DUMMYFUNCTION("""COMPUTED_VALUE"""),"")</f>
        <v/>
      </c>
      <c r="BG312" s="93"/>
      <c r="BH312" s="93"/>
      <c r="BI312" s="95" t="str">
        <f t="shared" si="842"/>
        <v/>
      </c>
      <c r="BJ312" s="95" t="str">
        <f t="shared" ref="BJ312:BR312" si="869">IF(AD312=0,"",AD312*$AS312*(AU312/10))</f>
        <v/>
      </c>
      <c r="BK312" s="95" t="str">
        <f t="shared" si="869"/>
        <v/>
      </c>
      <c r="BL312" s="95" t="str">
        <f t="shared" si="869"/>
        <v/>
      </c>
      <c r="BM312" s="95" t="str">
        <f t="shared" si="869"/>
        <v/>
      </c>
      <c r="BN312" s="95" t="str">
        <f t="shared" si="869"/>
        <v/>
      </c>
      <c r="BO312" s="95" t="str">
        <f t="shared" si="869"/>
        <v/>
      </c>
      <c r="BP312" s="95" t="str">
        <f t="shared" si="869"/>
        <v/>
      </c>
      <c r="BQ312" s="95" t="str">
        <f t="shared" si="869"/>
        <v/>
      </c>
      <c r="BR312" s="95" t="str">
        <f t="shared" si="869"/>
        <v/>
      </c>
      <c r="BS312" s="38"/>
      <c r="BT312" s="38"/>
      <c r="BU312" s="38"/>
      <c r="BV312" s="38"/>
      <c r="BW312" s="38"/>
      <c r="BX312" s="38">
        <f t="shared" si="577"/>
        <v>0</v>
      </c>
      <c r="BY312" s="106" t="str">
        <f t="shared" si="535"/>
        <v/>
      </c>
      <c r="BZ312" s="106" t="str">
        <f t="shared" si="578"/>
        <v/>
      </c>
      <c r="CA312" s="106" t="str">
        <f t="shared" ref="CA312:CH312" si="870">IF(O312="x","1","")</f>
        <v/>
      </c>
      <c r="CB312" s="106" t="str">
        <f t="shared" si="870"/>
        <v/>
      </c>
      <c r="CC312" s="106" t="str">
        <f t="shared" si="870"/>
        <v/>
      </c>
      <c r="CD312" s="106" t="str">
        <f t="shared" si="870"/>
        <v/>
      </c>
      <c r="CE312" s="106" t="str">
        <f t="shared" si="870"/>
        <v/>
      </c>
      <c r="CF312" s="106" t="str">
        <f t="shared" si="870"/>
        <v/>
      </c>
      <c r="CG312" s="106" t="str">
        <f t="shared" si="870"/>
        <v/>
      </c>
      <c r="CH312" s="106" t="str">
        <f t="shared" si="870"/>
        <v/>
      </c>
      <c r="CI312" s="40"/>
      <c r="CJ312" s="40"/>
      <c r="CK312" s="40"/>
      <c r="CL312" s="40"/>
      <c r="CM312" s="40"/>
    </row>
    <row r="313" spans="1:91" ht="17.25" customHeight="1" x14ac:dyDescent="0.2">
      <c r="A313" s="92"/>
      <c r="B313" s="93"/>
      <c r="C313" s="93"/>
      <c r="D313" s="93"/>
      <c r="E313" s="93" t="str">
        <f t="shared" si="580"/>
        <v/>
      </c>
      <c r="F313" s="93"/>
      <c r="G313" s="93"/>
      <c r="H313" s="93" t="str">
        <f t="shared" si="814"/>
        <v/>
      </c>
      <c r="I313" s="95" t="str">
        <f t="shared" si="815"/>
        <v/>
      </c>
      <c r="J313" s="93"/>
      <c r="K313" s="97" t="b">
        <v>0</v>
      </c>
      <c r="L313" s="98" t="str">
        <f t="shared" si="755"/>
        <v>PENDENTE</v>
      </c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3"/>
      <c r="X313" s="100"/>
      <c r="Y313" s="100"/>
      <c r="Z313" s="100"/>
      <c r="AA313" s="100"/>
      <c r="AB313" s="100"/>
      <c r="AC313" s="101"/>
      <c r="AD313" s="3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93"/>
      <c r="AQ313" s="93"/>
      <c r="AR313" s="93"/>
      <c r="AS313" s="102"/>
      <c r="AT313" s="103"/>
      <c r="AU313" s="103"/>
      <c r="AV313" s="103"/>
      <c r="AW313" s="104"/>
      <c r="AX313" s="103"/>
      <c r="AY313" s="103"/>
      <c r="AZ313" s="103"/>
      <c r="BA313" s="103"/>
      <c r="BB313" s="104"/>
      <c r="BC313" s="103"/>
      <c r="BD313" s="105" t="str">
        <f ca="1">IFERROR(__xludf.DUMMYFUNCTION("""COMPUTED_VALUE"""),"")</f>
        <v/>
      </c>
      <c r="BE313" s="105" t="str">
        <f ca="1">IFERROR(__xludf.DUMMYFUNCTION("""COMPUTED_VALUE"""),"")</f>
        <v/>
      </c>
      <c r="BF313" s="105" t="str">
        <f ca="1">IFERROR(__xludf.DUMMYFUNCTION("""COMPUTED_VALUE"""),"")</f>
        <v/>
      </c>
      <c r="BG313" s="93"/>
      <c r="BH313" s="93"/>
      <c r="BI313" s="95" t="str">
        <f t="shared" si="842"/>
        <v/>
      </c>
      <c r="BJ313" s="95" t="str">
        <f t="shared" ref="BJ313:BR313" si="871">IF(AD313=0,"",AD313*$AS313*(AU313/10))</f>
        <v/>
      </c>
      <c r="BK313" s="95" t="str">
        <f t="shared" si="871"/>
        <v/>
      </c>
      <c r="BL313" s="95" t="str">
        <f t="shared" si="871"/>
        <v/>
      </c>
      <c r="BM313" s="95" t="str">
        <f t="shared" si="871"/>
        <v/>
      </c>
      <c r="BN313" s="95" t="str">
        <f t="shared" si="871"/>
        <v/>
      </c>
      <c r="BO313" s="95" t="str">
        <f t="shared" si="871"/>
        <v/>
      </c>
      <c r="BP313" s="95" t="str">
        <f t="shared" si="871"/>
        <v/>
      </c>
      <c r="BQ313" s="95" t="str">
        <f t="shared" si="871"/>
        <v/>
      </c>
      <c r="BR313" s="95" t="str">
        <f t="shared" si="871"/>
        <v/>
      </c>
      <c r="BS313" s="38"/>
      <c r="BT313" s="38"/>
      <c r="BU313" s="38"/>
      <c r="BV313" s="38"/>
      <c r="BW313" s="38"/>
      <c r="BX313" s="38">
        <f t="shared" si="577"/>
        <v>0</v>
      </c>
      <c r="BY313" s="106" t="str">
        <f t="shared" si="535"/>
        <v/>
      </c>
      <c r="BZ313" s="106" t="str">
        <f t="shared" si="578"/>
        <v/>
      </c>
      <c r="CA313" s="106" t="str">
        <f t="shared" ref="CA313:CH313" si="872">IF(O313="x","1","")</f>
        <v/>
      </c>
      <c r="CB313" s="106" t="str">
        <f t="shared" si="872"/>
        <v/>
      </c>
      <c r="CC313" s="106" t="str">
        <f t="shared" si="872"/>
        <v/>
      </c>
      <c r="CD313" s="106" t="str">
        <f t="shared" si="872"/>
        <v/>
      </c>
      <c r="CE313" s="106" t="str">
        <f t="shared" si="872"/>
        <v/>
      </c>
      <c r="CF313" s="106" t="str">
        <f t="shared" si="872"/>
        <v/>
      </c>
      <c r="CG313" s="106" t="str">
        <f t="shared" si="872"/>
        <v/>
      </c>
      <c r="CH313" s="106" t="str">
        <f t="shared" si="872"/>
        <v/>
      </c>
      <c r="CI313" s="40"/>
      <c r="CJ313" s="40"/>
      <c r="CK313" s="40"/>
      <c r="CL313" s="40"/>
      <c r="CM313" s="40"/>
    </row>
    <row r="314" spans="1:91" ht="17.25" customHeight="1" x14ac:dyDescent="0.2">
      <c r="A314" s="92"/>
      <c r="B314" s="93"/>
      <c r="C314" s="93"/>
      <c r="D314" s="93"/>
      <c r="E314" s="93" t="str">
        <f t="shared" si="580"/>
        <v/>
      </c>
      <c r="F314" s="93"/>
      <c r="G314" s="93"/>
      <c r="H314" s="93" t="str">
        <f t="shared" si="814"/>
        <v/>
      </c>
      <c r="I314" s="95" t="str">
        <f t="shared" si="815"/>
        <v/>
      </c>
      <c r="J314" s="93"/>
      <c r="K314" s="97" t="b">
        <v>0</v>
      </c>
      <c r="L314" s="98" t="str">
        <f t="shared" si="755"/>
        <v>PENDENTE</v>
      </c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3"/>
      <c r="X314" s="100"/>
      <c r="Y314" s="100"/>
      <c r="Z314" s="100"/>
      <c r="AA314" s="100"/>
      <c r="AB314" s="100"/>
      <c r="AC314" s="101"/>
      <c r="AD314" s="3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93"/>
      <c r="AQ314" s="93"/>
      <c r="AR314" s="93"/>
      <c r="AS314" s="102"/>
      <c r="AT314" s="103"/>
      <c r="AU314" s="103"/>
      <c r="AV314" s="103"/>
      <c r="AW314" s="104"/>
      <c r="AX314" s="103"/>
      <c r="AY314" s="103"/>
      <c r="AZ314" s="103"/>
      <c r="BA314" s="103"/>
      <c r="BB314" s="104"/>
      <c r="BC314" s="103"/>
      <c r="BD314" s="105" t="str">
        <f ca="1">IFERROR(__xludf.DUMMYFUNCTION("""COMPUTED_VALUE"""),"")</f>
        <v/>
      </c>
      <c r="BE314" s="105" t="str">
        <f ca="1">IFERROR(__xludf.DUMMYFUNCTION("""COMPUTED_VALUE"""),"")</f>
        <v/>
      </c>
      <c r="BF314" s="105" t="str">
        <f ca="1">IFERROR(__xludf.DUMMYFUNCTION("""COMPUTED_VALUE"""),"")</f>
        <v/>
      </c>
      <c r="BG314" s="93"/>
      <c r="BH314" s="93"/>
      <c r="BI314" s="95" t="str">
        <f t="shared" si="842"/>
        <v/>
      </c>
      <c r="BJ314" s="95" t="str">
        <f t="shared" ref="BJ314:BR314" si="873">IF(AD314=0,"",AD314*$AS314*(AU314/10))</f>
        <v/>
      </c>
      <c r="BK314" s="95" t="str">
        <f t="shared" si="873"/>
        <v/>
      </c>
      <c r="BL314" s="95" t="str">
        <f t="shared" si="873"/>
        <v/>
      </c>
      <c r="BM314" s="95" t="str">
        <f t="shared" si="873"/>
        <v/>
      </c>
      <c r="BN314" s="95" t="str">
        <f t="shared" si="873"/>
        <v/>
      </c>
      <c r="BO314" s="95" t="str">
        <f t="shared" si="873"/>
        <v/>
      </c>
      <c r="BP314" s="95" t="str">
        <f t="shared" si="873"/>
        <v/>
      </c>
      <c r="BQ314" s="95" t="str">
        <f t="shared" si="873"/>
        <v/>
      </c>
      <c r="BR314" s="95" t="str">
        <f t="shared" si="873"/>
        <v/>
      </c>
      <c r="BS314" s="38"/>
      <c r="BT314" s="38"/>
      <c r="BU314" s="38"/>
      <c r="BV314" s="38"/>
      <c r="BW314" s="38"/>
      <c r="BX314" s="38">
        <f t="shared" si="577"/>
        <v>0</v>
      </c>
      <c r="BY314" s="106" t="str">
        <f t="shared" si="535"/>
        <v/>
      </c>
      <c r="BZ314" s="106" t="str">
        <f t="shared" si="578"/>
        <v/>
      </c>
      <c r="CA314" s="106" t="str">
        <f t="shared" ref="CA314:CH314" si="874">IF(O314="x","1","")</f>
        <v/>
      </c>
      <c r="CB314" s="106" t="str">
        <f t="shared" si="874"/>
        <v/>
      </c>
      <c r="CC314" s="106" t="str">
        <f t="shared" si="874"/>
        <v/>
      </c>
      <c r="CD314" s="106" t="str">
        <f t="shared" si="874"/>
        <v/>
      </c>
      <c r="CE314" s="106" t="str">
        <f t="shared" si="874"/>
        <v/>
      </c>
      <c r="CF314" s="106" t="str">
        <f t="shared" si="874"/>
        <v/>
      </c>
      <c r="CG314" s="106" t="str">
        <f t="shared" si="874"/>
        <v/>
      </c>
      <c r="CH314" s="106" t="str">
        <f t="shared" si="874"/>
        <v/>
      </c>
      <c r="CI314" s="40"/>
      <c r="CJ314" s="40"/>
      <c r="CK314" s="40"/>
      <c r="CL314" s="40"/>
      <c r="CM314" s="40"/>
    </row>
    <row r="315" spans="1:91" ht="17.25" customHeight="1" x14ac:dyDescent="0.2">
      <c r="A315" s="92"/>
      <c r="B315" s="93"/>
      <c r="C315" s="93"/>
      <c r="D315" s="93"/>
      <c r="E315" s="93" t="str">
        <f t="shared" si="580"/>
        <v/>
      </c>
      <c r="F315" s="93"/>
      <c r="G315" s="93"/>
      <c r="H315" s="93" t="str">
        <f t="shared" si="814"/>
        <v/>
      </c>
      <c r="I315" s="95" t="str">
        <f t="shared" si="815"/>
        <v/>
      </c>
      <c r="J315" s="93"/>
      <c r="K315" s="97" t="b">
        <v>0</v>
      </c>
      <c r="L315" s="98" t="str">
        <f t="shared" si="755"/>
        <v>PENDENTE</v>
      </c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3"/>
      <c r="X315" s="100"/>
      <c r="Y315" s="100"/>
      <c r="Z315" s="100"/>
      <c r="AA315" s="100"/>
      <c r="AB315" s="100"/>
      <c r="AC315" s="101"/>
      <c r="AD315" s="3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93"/>
      <c r="AQ315" s="93"/>
      <c r="AR315" s="93"/>
      <c r="AS315" s="102"/>
      <c r="AT315" s="103"/>
      <c r="AU315" s="103"/>
      <c r="AV315" s="103"/>
      <c r="AW315" s="104"/>
      <c r="AX315" s="103"/>
      <c r="AY315" s="103"/>
      <c r="AZ315" s="103"/>
      <c r="BA315" s="103"/>
      <c r="BB315" s="104"/>
      <c r="BC315" s="103"/>
      <c r="BD315" s="105" t="str">
        <f ca="1">IFERROR(__xludf.DUMMYFUNCTION("""COMPUTED_VALUE"""),"")</f>
        <v/>
      </c>
      <c r="BE315" s="105" t="str">
        <f ca="1">IFERROR(__xludf.DUMMYFUNCTION("""COMPUTED_VALUE"""),"")</f>
        <v/>
      </c>
      <c r="BF315" s="105" t="str">
        <f ca="1">IFERROR(__xludf.DUMMYFUNCTION("""COMPUTED_VALUE"""),"")</f>
        <v/>
      </c>
      <c r="BG315" s="93"/>
      <c r="BH315" s="93"/>
      <c r="BI315" s="95" t="str">
        <f t="shared" si="842"/>
        <v/>
      </c>
      <c r="BJ315" s="95" t="str">
        <f t="shared" ref="BJ315:BR315" si="875">IF(AD315=0,"",AD315*$AS315*(AU315/10))</f>
        <v/>
      </c>
      <c r="BK315" s="95" t="str">
        <f t="shared" si="875"/>
        <v/>
      </c>
      <c r="BL315" s="95" t="str">
        <f t="shared" si="875"/>
        <v/>
      </c>
      <c r="BM315" s="95" t="str">
        <f t="shared" si="875"/>
        <v/>
      </c>
      <c r="BN315" s="95" t="str">
        <f t="shared" si="875"/>
        <v/>
      </c>
      <c r="BO315" s="95" t="str">
        <f t="shared" si="875"/>
        <v/>
      </c>
      <c r="BP315" s="95" t="str">
        <f t="shared" si="875"/>
        <v/>
      </c>
      <c r="BQ315" s="95" t="str">
        <f t="shared" si="875"/>
        <v/>
      </c>
      <c r="BR315" s="95" t="str">
        <f t="shared" si="875"/>
        <v/>
      </c>
      <c r="BS315" s="38"/>
      <c r="BT315" s="38"/>
      <c r="BU315" s="38"/>
      <c r="BV315" s="38"/>
      <c r="BW315" s="38"/>
      <c r="BX315" s="38">
        <f t="shared" si="577"/>
        <v>0</v>
      </c>
      <c r="BY315" s="106" t="str">
        <f t="shared" si="535"/>
        <v/>
      </c>
      <c r="BZ315" s="106" t="str">
        <f t="shared" si="578"/>
        <v/>
      </c>
      <c r="CA315" s="106" t="str">
        <f t="shared" ref="CA315:CH315" si="876">IF(O315="x","1","")</f>
        <v/>
      </c>
      <c r="CB315" s="106" t="str">
        <f t="shared" si="876"/>
        <v/>
      </c>
      <c r="CC315" s="106" t="str">
        <f t="shared" si="876"/>
        <v/>
      </c>
      <c r="CD315" s="106" t="str">
        <f t="shared" si="876"/>
        <v/>
      </c>
      <c r="CE315" s="106" t="str">
        <f t="shared" si="876"/>
        <v/>
      </c>
      <c r="CF315" s="106" t="str">
        <f t="shared" si="876"/>
        <v/>
      </c>
      <c r="CG315" s="106" t="str">
        <f t="shared" si="876"/>
        <v/>
      </c>
      <c r="CH315" s="106" t="str">
        <f t="shared" si="876"/>
        <v/>
      </c>
      <c r="CI315" s="40"/>
      <c r="CJ315" s="40"/>
      <c r="CK315" s="40"/>
      <c r="CL315" s="40"/>
      <c r="CM315" s="40"/>
    </row>
    <row r="316" spans="1:91" ht="17.25" customHeight="1" x14ac:dyDescent="0.2">
      <c r="A316" s="92"/>
      <c r="B316" s="93"/>
      <c r="C316" s="93"/>
      <c r="D316" s="93"/>
      <c r="E316" s="93" t="str">
        <f t="shared" si="580"/>
        <v/>
      </c>
      <c r="F316" s="93"/>
      <c r="G316" s="93"/>
      <c r="H316" s="93" t="str">
        <f t="shared" si="814"/>
        <v/>
      </c>
      <c r="I316" s="95" t="str">
        <f t="shared" si="815"/>
        <v/>
      </c>
      <c r="J316" s="93"/>
      <c r="K316" s="97" t="b">
        <v>0</v>
      </c>
      <c r="L316" s="98" t="str">
        <f t="shared" si="755"/>
        <v>PENDENTE</v>
      </c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3"/>
      <c r="X316" s="100"/>
      <c r="Y316" s="100"/>
      <c r="Z316" s="100"/>
      <c r="AA316" s="100"/>
      <c r="AB316" s="100"/>
      <c r="AC316" s="101"/>
      <c r="AD316" s="3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93"/>
      <c r="AQ316" s="93"/>
      <c r="AR316" s="93"/>
      <c r="AS316" s="102"/>
      <c r="AT316" s="103"/>
      <c r="AU316" s="103"/>
      <c r="AV316" s="103"/>
      <c r="AW316" s="104"/>
      <c r="AX316" s="103"/>
      <c r="AY316" s="103"/>
      <c r="AZ316" s="103"/>
      <c r="BA316" s="103"/>
      <c r="BB316" s="104"/>
      <c r="BC316" s="103"/>
      <c r="BD316" s="105" t="str">
        <f ca="1">IFERROR(__xludf.DUMMYFUNCTION("""COMPUTED_VALUE"""),"")</f>
        <v/>
      </c>
      <c r="BE316" s="105" t="str">
        <f ca="1">IFERROR(__xludf.DUMMYFUNCTION("""COMPUTED_VALUE"""),"")</f>
        <v/>
      </c>
      <c r="BF316" s="105" t="str">
        <f ca="1">IFERROR(__xludf.DUMMYFUNCTION("""COMPUTED_VALUE"""),"")</f>
        <v/>
      </c>
      <c r="BG316" s="93"/>
      <c r="BH316" s="93"/>
      <c r="BI316" s="95" t="str">
        <f t="shared" si="842"/>
        <v/>
      </c>
      <c r="BJ316" s="95" t="str">
        <f t="shared" ref="BJ316:BR316" si="877">IF(AD316=0,"",AD316*$AS316*(AU316/10))</f>
        <v/>
      </c>
      <c r="BK316" s="95" t="str">
        <f t="shared" si="877"/>
        <v/>
      </c>
      <c r="BL316" s="95" t="str">
        <f t="shared" si="877"/>
        <v/>
      </c>
      <c r="BM316" s="95" t="str">
        <f t="shared" si="877"/>
        <v/>
      </c>
      <c r="BN316" s="95" t="str">
        <f t="shared" si="877"/>
        <v/>
      </c>
      <c r="BO316" s="95" t="str">
        <f t="shared" si="877"/>
        <v/>
      </c>
      <c r="BP316" s="95" t="str">
        <f t="shared" si="877"/>
        <v/>
      </c>
      <c r="BQ316" s="95" t="str">
        <f t="shared" si="877"/>
        <v/>
      </c>
      <c r="BR316" s="95" t="str">
        <f t="shared" si="877"/>
        <v/>
      </c>
      <c r="BS316" s="38"/>
      <c r="BT316" s="38"/>
      <c r="BU316" s="38"/>
      <c r="BV316" s="38"/>
      <c r="BW316" s="38"/>
      <c r="BX316" s="38">
        <f t="shared" si="577"/>
        <v>0</v>
      </c>
      <c r="BY316" s="106" t="str">
        <f t="shared" si="535"/>
        <v/>
      </c>
      <c r="BZ316" s="106" t="str">
        <f t="shared" si="578"/>
        <v/>
      </c>
      <c r="CA316" s="106" t="str">
        <f t="shared" ref="CA316:CH316" si="878">IF(O316="x","1","")</f>
        <v/>
      </c>
      <c r="CB316" s="106" t="str">
        <f t="shared" si="878"/>
        <v/>
      </c>
      <c r="CC316" s="106" t="str">
        <f t="shared" si="878"/>
        <v/>
      </c>
      <c r="CD316" s="106" t="str">
        <f t="shared" si="878"/>
        <v/>
      </c>
      <c r="CE316" s="106" t="str">
        <f t="shared" si="878"/>
        <v/>
      </c>
      <c r="CF316" s="106" t="str">
        <f t="shared" si="878"/>
        <v/>
      </c>
      <c r="CG316" s="106" t="str">
        <f t="shared" si="878"/>
        <v/>
      </c>
      <c r="CH316" s="106" t="str">
        <f t="shared" si="878"/>
        <v/>
      </c>
      <c r="CI316" s="40"/>
      <c r="CJ316" s="40"/>
      <c r="CK316" s="40"/>
      <c r="CL316" s="40"/>
      <c r="CM316" s="40"/>
    </row>
    <row r="317" spans="1:91" ht="17.25" customHeight="1" x14ac:dyDescent="0.2">
      <c r="A317" s="92"/>
      <c r="B317" s="93"/>
      <c r="C317" s="93"/>
      <c r="D317" s="93"/>
      <c r="E317" s="93" t="str">
        <f t="shared" si="580"/>
        <v/>
      </c>
      <c r="F317" s="93"/>
      <c r="G317" s="93"/>
      <c r="H317" s="93" t="str">
        <f t="shared" si="814"/>
        <v/>
      </c>
      <c r="I317" s="95" t="str">
        <f t="shared" si="815"/>
        <v/>
      </c>
      <c r="J317" s="93"/>
      <c r="K317" s="97" t="b">
        <v>0</v>
      </c>
      <c r="L317" s="98" t="str">
        <f t="shared" si="755"/>
        <v>PENDENTE</v>
      </c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3"/>
      <c r="X317" s="100"/>
      <c r="Y317" s="100"/>
      <c r="Z317" s="100"/>
      <c r="AA317" s="100"/>
      <c r="AB317" s="100"/>
      <c r="AC317" s="101"/>
      <c r="AD317" s="3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93"/>
      <c r="AQ317" s="93"/>
      <c r="AR317" s="93"/>
      <c r="AS317" s="102"/>
      <c r="AT317" s="103"/>
      <c r="AU317" s="103"/>
      <c r="AV317" s="103"/>
      <c r="AW317" s="104"/>
      <c r="AX317" s="103"/>
      <c r="AY317" s="103"/>
      <c r="AZ317" s="103"/>
      <c r="BA317" s="103"/>
      <c r="BB317" s="104"/>
      <c r="BC317" s="103"/>
      <c r="BD317" s="105" t="str">
        <f ca="1">IFERROR(__xludf.DUMMYFUNCTION("""COMPUTED_VALUE"""),"")</f>
        <v/>
      </c>
      <c r="BE317" s="105" t="str">
        <f ca="1">IFERROR(__xludf.DUMMYFUNCTION("""COMPUTED_VALUE"""),"")</f>
        <v/>
      </c>
      <c r="BF317" s="105" t="str">
        <f ca="1">IFERROR(__xludf.DUMMYFUNCTION("""COMPUTED_VALUE"""),"")</f>
        <v/>
      </c>
      <c r="BG317" s="93"/>
      <c r="BH317" s="93"/>
      <c r="BI317" s="95" t="str">
        <f t="shared" si="842"/>
        <v/>
      </c>
      <c r="BJ317" s="95" t="str">
        <f t="shared" ref="BJ317:BR317" si="879">IF(AD317=0,"",AD317*$AS317*(AU317/10))</f>
        <v/>
      </c>
      <c r="BK317" s="95" t="str">
        <f t="shared" si="879"/>
        <v/>
      </c>
      <c r="BL317" s="95" t="str">
        <f t="shared" si="879"/>
        <v/>
      </c>
      <c r="BM317" s="95" t="str">
        <f t="shared" si="879"/>
        <v/>
      </c>
      <c r="BN317" s="95" t="str">
        <f t="shared" si="879"/>
        <v/>
      </c>
      <c r="BO317" s="95" t="str">
        <f t="shared" si="879"/>
        <v/>
      </c>
      <c r="BP317" s="95" t="str">
        <f t="shared" si="879"/>
        <v/>
      </c>
      <c r="BQ317" s="95" t="str">
        <f t="shared" si="879"/>
        <v/>
      </c>
      <c r="BR317" s="95" t="str">
        <f t="shared" si="879"/>
        <v/>
      </c>
      <c r="BS317" s="38"/>
      <c r="BT317" s="38"/>
      <c r="BU317" s="38"/>
      <c r="BV317" s="38"/>
      <c r="BW317" s="38"/>
      <c r="BX317" s="38">
        <f t="shared" si="577"/>
        <v>0</v>
      </c>
      <c r="BY317" s="106" t="str">
        <f t="shared" si="535"/>
        <v/>
      </c>
      <c r="BZ317" s="106" t="str">
        <f t="shared" si="578"/>
        <v/>
      </c>
      <c r="CA317" s="106" t="str">
        <f t="shared" ref="CA317:CH317" si="880">IF(O317="x","1","")</f>
        <v/>
      </c>
      <c r="CB317" s="106" t="str">
        <f t="shared" si="880"/>
        <v/>
      </c>
      <c r="CC317" s="106" t="str">
        <f t="shared" si="880"/>
        <v/>
      </c>
      <c r="CD317" s="106" t="str">
        <f t="shared" si="880"/>
        <v/>
      </c>
      <c r="CE317" s="106" t="str">
        <f t="shared" si="880"/>
        <v/>
      </c>
      <c r="CF317" s="106" t="str">
        <f t="shared" si="880"/>
        <v/>
      </c>
      <c r="CG317" s="106" t="str">
        <f t="shared" si="880"/>
        <v/>
      </c>
      <c r="CH317" s="106" t="str">
        <f t="shared" si="880"/>
        <v/>
      </c>
      <c r="CI317" s="40"/>
      <c r="CJ317" s="40"/>
      <c r="CK317" s="40"/>
      <c r="CL317" s="40"/>
      <c r="CM317" s="40"/>
    </row>
    <row r="318" spans="1:91" ht="17.25" customHeight="1" x14ac:dyDescent="0.2">
      <c r="A318" s="92"/>
      <c r="B318" s="93"/>
      <c r="C318" s="93"/>
      <c r="D318" s="93"/>
      <c r="E318" s="93" t="str">
        <f t="shared" si="580"/>
        <v/>
      </c>
      <c r="F318" s="93"/>
      <c r="G318" s="93"/>
      <c r="H318" s="93" t="str">
        <f t="shared" si="814"/>
        <v/>
      </c>
      <c r="I318" s="95" t="str">
        <f t="shared" si="815"/>
        <v/>
      </c>
      <c r="J318" s="93"/>
      <c r="K318" s="97" t="b">
        <v>0</v>
      </c>
      <c r="L318" s="98" t="str">
        <f t="shared" si="755"/>
        <v>PENDENTE</v>
      </c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3"/>
      <c r="X318" s="100"/>
      <c r="Y318" s="100"/>
      <c r="Z318" s="100"/>
      <c r="AA318" s="100"/>
      <c r="AB318" s="100"/>
      <c r="AC318" s="101"/>
      <c r="AD318" s="3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93"/>
      <c r="AQ318" s="93"/>
      <c r="AR318" s="93"/>
      <c r="AS318" s="102"/>
      <c r="AT318" s="103"/>
      <c r="AU318" s="103"/>
      <c r="AV318" s="103"/>
      <c r="AW318" s="104"/>
      <c r="AX318" s="103"/>
      <c r="AY318" s="103"/>
      <c r="AZ318" s="103"/>
      <c r="BA318" s="103"/>
      <c r="BB318" s="104"/>
      <c r="BC318" s="103"/>
      <c r="BD318" s="105" t="str">
        <f ca="1">IFERROR(__xludf.DUMMYFUNCTION("""COMPUTED_VALUE"""),"")</f>
        <v/>
      </c>
      <c r="BE318" s="105" t="str">
        <f ca="1">IFERROR(__xludf.DUMMYFUNCTION("""COMPUTED_VALUE"""),"")</f>
        <v/>
      </c>
      <c r="BF318" s="105" t="str">
        <f ca="1">IFERROR(__xludf.DUMMYFUNCTION("""COMPUTED_VALUE"""),"")</f>
        <v/>
      </c>
      <c r="BG318" s="93"/>
      <c r="BH318" s="93"/>
      <c r="BI318" s="95" t="str">
        <f t="shared" si="842"/>
        <v/>
      </c>
      <c r="BJ318" s="95" t="str">
        <f t="shared" ref="BJ318:BR318" si="881">IF(AD318=0,"",AD318*$AS318*(AU318/10))</f>
        <v/>
      </c>
      <c r="BK318" s="95" t="str">
        <f t="shared" si="881"/>
        <v/>
      </c>
      <c r="BL318" s="95" t="str">
        <f t="shared" si="881"/>
        <v/>
      </c>
      <c r="BM318" s="95" t="str">
        <f t="shared" si="881"/>
        <v/>
      </c>
      <c r="BN318" s="95" t="str">
        <f t="shared" si="881"/>
        <v/>
      </c>
      <c r="BO318" s="95" t="str">
        <f t="shared" si="881"/>
        <v/>
      </c>
      <c r="BP318" s="95" t="str">
        <f t="shared" si="881"/>
        <v/>
      </c>
      <c r="BQ318" s="95" t="str">
        <f t="shared" si="881"/>
        <v/>
      </c>
      <c r="BR318" s="95" t="str">
        <f t="shared" si="881"/>
        <v/>
      </c>
      <c r="BS318" s="38"/>
      <c r="BT318" s="38"/>
      <c r="BU318" s="38"/>
      <c r="BV318" s="38"/>
      <c r="BW318" s="38"/>
      <c r="BX318" s="38">
        <f t="shared" si="577"/>
        <v>0</v>
      </c>
      <c r="BY318" s="106" t="str">
        <f t="shared" si="535"/>
        <v/>
      </c>
      <c r="BZ318" s="106" t="str">
        <f t="shared" si="578"/>
        <v/>
      </c>
      <c r="CA318" s="106" t="str">
        <f t="shared" ref="CA318:CH318" si="882">IF(O318="x","1","")</f>
        <v/>
      </c>
      <c r="CB318" s="106" t="str">
        <f t="shared" si="882"/>
        <v/>
      </c>
      <c r="CC318" s="106" t="str">
        <f t="shared" si="882"/>
        <v/>
      </c>
      <c r="CD318" s="106" t="str">
        <f t="shared" si="882"/>
        <v/>
      </c>
      <c r="CE318" s="106" t="str">
        <f t="shared" si="882"/>
        <v/>
      </c>
      <c r="CF318" s="106" t="str">
        <f t="shared" si="882"/>
        <v/>
      </c>
      <c r="CG318" s="106" t="str">
        <f t="shared" si="882"/>
        <v/>
      </c>
      <c r="CH318" s="106" t="str">
        <f t="shared" si="882"/>
        <v/>
      </c>
      <c r="CI318" s="40"/>
      <c r="CJ318" s="40"/>
      <c r="CK318" s="40"/>
      <c r="CL318" s="40"/>
      <c r="CM318" s="40"/>
    </row>
    <row r="319" spans="1:91" ht="17.25" customHeight="1" x14ac:dyDescent="0.2">
      <c r="A319" s="92"/>
      <c r="B319" s="93"/>
      <c r="C319" s="93"/>
      <c r="D319" s="93"/>
      <c r="E319" s="93" t="str">
        <f t="shared" si="580"/>
        <v/>
      </c>
      <c r="F319" s="93"/>
      <c r="G319" s="93"/>
      <c r="H319" s="93" t="str">
        <f t="shared" si="814"/>
        <v/>
      </c>
      <c r="I319" s="95" t="str">
        <f t="shared" si="815"/>
        <v/>
      </c>
      <c r="J319" s="93"/>
      <c r="K319" s="97" t="b">
        <v>0</v>
      </c>
      <c r="L319" s="98" t="str">
        <f t="shared" si="755"/>
        <v>PENDENTE</v>
      </c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3"/>
      <c r="X319" s="100"/>
      <c r="Y319" s="100"/>
      <c r="Z319" s="100"/>
      <c r="AA319" s="100"/>
      <c r="AB319" s="100"/>
      <c r="AC319" s="101"/>
      <c r="AD319" s="3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93"/>
      <c r="AQ319" s="93"/>
      <c r="AR319" s="93"/>
      <c r="AS319" s="102"/>
      <c r="AT319" s="103"/>
      <c r="AU319" s="103"/>
      <c r="AV319" s="103"/>
      <c r="AW319" s="104"/>
      <c r="AX319" s="103"/>
      <c r="AY319" s="103"/>
      <c r="AZ319" s="103"/>
      <c r="BA319" s="103"/>
      <c r="BB319" s="104"/>
      <c r="BC319" s="103"/>
      <c r="BD319" s="105" t="str">
        <f ca="1">IFERROR(__xludf.DUMMYFUNCTION("""COMPUTED_VALUE"""),"")</f>
        <v/>
      </c>
      <c r="BE319" s="105" t="str">
        <f ca="1">IFERROR(__xludf.DUMMYFUNCTION("""COMPUTED_VALUE"""),"")</f>
        <v/>
      </c>
      <c r="BF319" s="105" t="str">
        <f ca="1">IFERROR(__xludf.DUMMYFUNCTION("""COMPUTED_VALUE"""),"")</f>
        <v/>
      </c>
      <c r="BG319" s="93"/>
      <c r="BH319" s="93"/>
      <c r="BI319" s="95" t="str">
        <f t="shared" si="842"/>
        <v/>
      </c>
      <c r="BJ319" s="95" t="str">
        <f t="shared" ref="BJ319:BR319" si="883">IF(AD319=0,"",AD319*$AS319*(AU319/10))</f>
        <v/>
      </c>
      <c r="BK319" s="95" t="str">
        <f t="shared" si="883"/>
        <v/>
      </c>
      <c r="BL319" s="95" t="str">
        <f t="shared" si="883"/>
        <v/>
      </c>
      <c r="BM319" s="95" t="str">
        <f t="shared" si="883"/>
        <v/>
      </c>
      <c r="BN319" s="95" t="str">
        <f t="shared" si="883"/>
        <v/>
      </c>
      <c r="BO319" s="95" t="str">
        <f t="shared" si="883"/>
        <v/>
      </c>
      <c r="BP319" s="95" t="str">
        <f t="shared" si="883"/>
        <v/>
      </c>
      <c r="BQ319" s="95" t="str">
        <f t="shared" si="883"/>
        <v/>
      </c>
      <c r="BR319" s="95" t="str">
        <f t="shared" si="883"/>
        <v/>
      </c>
      <c r="BS319" s="38"/>
      <c r="BT319" s="38"/>
      <c r="BU319" s="38"/>
      <c r="BV319" s="38"/>
      <c r="BW319" s="38"/>
      <c r="BX319" s="38">
        <f t="shared" si="577"/>
        <v>0</v>
      </c>
      <c r="BY319" s="106" t="str">
        <f t="shared" si="535"/>
        <v/>
      </c>
      <c r="BZ319" s="106" t="str">
        <f t="shared" si="578"/>
        <v/>
      </c>
      <c r="CA319" s="106" t="str">
        <f t="shared" ref="CA319:CH319" si="884">IF(O319="x","1","")</f>
        <v/>
      </c>
      <c r="CB319" s="106" t="str">
        <f t="shared" si="884"/>
        <v/>
      </c>
      <c r="CC319" s="106" t="str">
        <f t="shared" si="884"/>
        <v/>
      </c>
      <c r="CD319" s="106" t="str">
        <f t="shared" si="884"/>
        <v/>
      </c>
      <c r="CE319" s="106" t="str">
        <f t="shared" si="884"/>
        <v/>
      </c>
      <c r="CF319" s="106" t="str">
        <f t="shared" si="884"/>
        <v/>
      </c>
      <c r="CG319" s="106" t="str">
        <f t="shared" si="884"/>
        <v/>
      </c>
      <c r="CH319" s="106" t="str">
        <f t="shared" si="884"/>
        <v/>
      </c>
      <c r="CI319" s="40"/>
      <c r="CJ319" s="40"/>
      <c r="CK319" s="40"/>
      <c r="CL319" s="40"/>
      <c r="CM319" s="40"/>
    </row>
    <row r="320" spans="1:91" ht="17.25" customHeight="1" x14ac:dyDescent="0.2">
      <c r="A320" s="92"/>
      <c r="B320" s="93"/>
      <c r="C320" s="93"/>
      <c r="D320" s="93"/>
      <c r="E320" s="93" t="str">
        <f t="shared" si="580"/>
        <v/>
      </c>
      <c r="F320" s="93"/>
      <c r="G320" s="93"/>
      <c r="H320" s="93" t="str">
        <f t="shared" si="814"/>
        <v/>
      </c>
      <c r="I320" s="95" t="str">
        <f t="shared" si="815"/>
        <v/>
      </c>
      <c r="J320" s="93"/>
      <c r="K320" s="97" t="b">
        <v>0</v>
      </c>
      <c r="L320" s="98" t="str">
        <f t="shared" si="755"/>
        <v>PENDENTE</v>
      </c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3"/>
      <c r="X320" s="100"/>
      <c r="Y320" s="100"/>
      <c r="Z320" s="100"/>
      <c r="AA320" s="100"/>
      <c r="AB320" s="100"/>
      <c r="AC320" s="101"/>
      <c r="AD320" s="3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93"/>
      <c r="AQ320" s="93"/>
      <c r="AR320" s="93"/>
      <c r="AS320" s="102"/>
      <c r="AT320" s="103"/>
      <c r="AU320" s="103"/>
      <c r="AV320" s="103"/>
      <c r="AW320" s="104"/>
      <c r="AX320" s="103"/>
      <c r="AY320" s="103"/>
      <c r="AZ320" s="103"/>
      <c r="BA320" s="103"/>
      <c r="BB320" s="104"/>
      <c r="BC320" s="103"/>
      <c r="BD320" s="105" t="str">
        <f ca="1">IFERROR(__xludf.DUMMYFUNCTION("""COMPUTED_VALUE"""),"")</f>
        <v/>
      </c>
      <c r="BE320" s="105" t="str">
        <f ca="1">IFERROR(__xludf.DUMMYFUNCTION("""COMPUTED_VALUE"""),"")</f>
        <v/>
      </c>
      <c r="BF320" s="105" t="str">
        <f ca="1">IFERROR(__xludf.DUMMYFUNCTION("""COMPUTED_VALUE"""),"")</f>
        <v/>
      </c>
      <c r="BG320" s="93"/>
      <c r="BH320" s="93"/>
      <c r="BI320" s="95" t="str">
        <f t="shared" si="842"/>
        <v/>
      </c>
      <c r="BJ320" s="95" t="str">
        <f t="shared" ref="BJ320:BR320" si="885">IF(AD320=0,"",AD320*$AS320*(AU320/10))</f>
        <v/>
      </c>
      <c r="BK320" s="95" t="str">
        <f t="shared" si="885"/>
        <v/>
      </c>
      <c r="BL320" s="95" t="str">
        <f t="shared" si="885"/>
        <v/>
      </c>
      <c r="BM320" s="95" t="str">
        <f t="shared" si="885"/>
        <v/>
      </c>
      <c r="BN320" s="95" t="str">
        <f t="shared" si="885"/>
        <v/>
      </c>
      <c r="BO320" s="95" t="str">
        <f t="shared" si="885"/>
        <v/>
      </c>
      <c r="BP320" s="95" t="str">
        <f t="shared" si="885"/>
        <v/>
      </c>
      <c r="BQ320" s="95" t="str">
        <f t="shared" si="885"/>
        <v/>
      </c>
      <c r="BR320" s="95" t="str">
        <f t="shared" si="885"/>
        <v/>
      </c>
      <c r="BS320" s="38"/>
      <c r="BT320" s="38"/>
      <c r="BU320" s="38"/>
      <c r="BV320" s="38"/>
      <c r="BW320" s="38"/>
      <c r="BX320" s="38">
        <f t="shared" si="577"/>
        <v>0</v>
      </c>
      <c r="BY320" s="106" t="str">
        <f t="shared" si="535"/>
        <v/>
      </c>
      <c r="BZ320" s="106" t="str">
        <f t="shared" si="578"/>
        <v/>
      </c>
      <c r="CA320" s="106" t="str">
        <f t="shared" ref="CA320:CH320" si="886">IF(O320="x","1","")</f>
        <v/>
      </c>
      <c r="CB320" s="106" t="str">
        <f t="shared" si="886"/>
        <v/>
      </c>
      <c r="CC320" s="106" t="str">
        <f t="shared" si="886"/>
        <v/>
      </c>
      <c r="CD320" s="106" t="str">
        <f t="shared" si="886"/>
        <v/>
      </c>
      <c r="CE320" s="106" t="str">
        <f t="shared" si="886"/>
        <v/>
      </c>
      <c r="CF320" s="106" t="str">
        <f t="shared" si="886"/>
        <v/>
      </c>
      <c r="CG320" s="106" t="str">
        <f t="shared" si="886"/>
        <v/>
      </c>
      <c r="CH320" s="106" t="str">
        <f t="shared" si="886"/>
        <v/>
      </c>
      <c r="CI320" s="40"/>
      <c r="CJ320" s="40"/>
      <c r="CK320" s="40"/>
      <c r="CL320" s="40"/>
      <c r="CM320" s="40"/>
    </row>
    <row r="321" spans="1:91" ht="17.25" customHeight="1" x14ac:dyDescent="0.2">
      <c r="A321" s="92"/>
      <c r="B321" s="93"/>
      <c r="C321" s="93"/>
      <c r="D321" s="93"/>
      <c r="E321" s="93" t="str">
        <f t="shared" si="580"/>
        <v/>
      </c>
      <c r="F321" s="93"/>
      <c r="G321" s="93"/>
      <c r="H321" s="93" t="str">
        <f t="shared" si="814"/>
        <v/>
      </c>
      <c r="I321" s="95" t="str">
        <f t="shared" si="815"/>
        <v/>
      </c>
      <c r="J321" s="93"/>
      <c r="K321" s="97" t="b">
        <v>0</v>
      </c>
      <c r="L321" s="98" t="str">
        <f t="shared" si="755"/>
        <v>PENDENTE</v>
      </c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3"/>
      <c r="X321" s="100"/>
      <c r="Y321" s="100"/>
      <c r="Z321" s="100"/>
      <c r="AA321" s="100"/>
      <c r="AB321" s="100"/>
      <c r="AC321" s="101"/>
      <c r="AD321" s="3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93"/>
      <c r="AQ321" s="93"/>
      <c r="AR321" s="93"/>
      <c r="AS321" s="102"/>
      <c r="AT321" s="103"/>
      <c r="AU321" s="103"/>
      <c r="AV321" s="103"/>
      <c r="AW321" s="104"/>
      <c r="AX321" s="103"/>
      <c r="AY321" s="103"/>
      <c r="AZ321" s="103"/>
      <c r="BA321" s="103"/>
      <c r="BB321" s="104"/>
      <c r="BC321" s="103"/>
      <c r="BD321" s="105" t="str">
        <f ca="1">IFERROR(__xludf.DUMMYFUNCTION("""COMPUTED_VALUE"""),"")</f>
        <v/>
      </c>
      <c r="BE321" s="105" t="str">
        <f ca="1">IFERROR(__xludf.DUMMYFUNCTION("""COMPUTED_VALUE"""),"")</f>
        <v/>
      </c>
      <c r="BF321" s="105" t="str">
        <f ca="1">IFERROR(__xludf.DUMMYFUNCTION("""COMPUTED_VALUE"""),"")</f>
        <v/>
      </c>
      <c r="BG321" s="93"/>
      <c r="BH321" s="93"/>
      <c r="BI321" s="95" t="str">
        <f t="shared" si="842"/>
        <v/>
      </c>
      <c r="BJ321" s="95" t="str">
        <f t="shared" ref="BJ321:BR321" si="887">IF(AD321=0,"",AD321*$AS321*(AU321/10))</f>
        <v/>
      </c>
      <c r="BK321" s="95" t="str">
        <f t="shared" si="887"/>
        <v/>
      </c>
      <c r="BL321" s="95" t="str">
        <f t="shared" si="887"/>
        <v/>
      </c>
      <c r="BM321" s="95" t="str">
        <f t="shared" si="887"/>
        <v/>
      </c>
      <c r="BN321" s="95" t="str">
        <f t="shared" si="887"/>
        <v/>
      </c>
      <c r="BO321" s="95" t="str">
        <f t="shared" si="887"/>
        <v/>
      </c>
      <c r="BP321" s="95" t="str">
        <f t="shared" si="887"/>
        <v/>
      </c>
      <c r="BQ321" s="95" t="str">
        <f t="shared" si="887"/>
        <v/>
      </c>
      <c r="BR321" s="95" t="str">
        <f t="shared" si="887"/>
        <v/>
      </c>
      <c r="BS321" s="38"/>
      <c r="BT321" s="38"/>
      <c r="BU321" s="38"/>
      <c r="BV321" s="38"/>
      <c r="BW321" s="38"/>
      <c r="BX321" s="38">
        <f t="shared" si="577"/>
        <v>0</v>
      </c>
      <c r="BY321" s="106" t="str">
        <f t="shared" si="535"/>
        <v/>
      </c>
      <c r="BZ321" s="106" t="str">
        <f t="shared" si="578"/>
        <v/>
      </c>
      <c r="CA321" s="106" t="str">
        <f t="shared" ref="CA321:CH321" si="888">IF(O321="x","1","")</f>
        <v/>
      </c>
      <c r="CB321" s="106" t="str">
        <f t="shared" si="888"/>
        <v/>
      </c>
      <c r="CC321" s="106" t="str">
        <f t="shared" si="888"/>
        <v/>
      </c>
      <c r="CD321" s="106" t="str">
        <f t="shared" si="888"/>
        <v/>
      </c>
      <c r="CE321" s="106" t="str">
        <f t="shared" si="888"/>
        <v/>
      </c>
      <c r="CF321" s="106" t="str">
        <f t="shared" si="888"/>
        <v/>
      </c>
      <c r="CG321" s="106" t="str">
        <f t="shared" si="888"/>
        <v/>
      </c>
      <c r="CH321" s="106" t="str">
        <f t="shared" si="888"/>
        <v/>
      </c>
      <c r="CI321" s="40"/>
      <c r="CJ321" s="40"/>
      <c r="CK321" s="40"/>
      <c r="CL321" s="40"/>
      <c r="CM321" s="40"/>
    </row>
    <row r="322" spans="1:91" ht="17.25" customHeight="1" x14ac:dyDescent="0.2">
      <c r="A322" s="92"/>
      <c r="B322" s="93"/>
      <c r="C322" s="93"/>
      <c r="D322" s="93"/>
      <c r="E322" s="93" t="str">
        <f t="shared" si="580"/>
        <v/>
      </c>
      <c r="F322" s="93"/>
      <c r="G322" s="93"/>
      <c r="H322" s="93" t="str">
        <f t="shared" si="814"/>
        <v/>
      </c>
      <c r="I322" s="95" t="str">
        <f t="shared" si="815"/>
        <v/>
      </c>
      <c r="J322" s="93"/>
      <c r="K322" s="97" t="b">
        <v>0</v>
      </c>
      <c r="L322" s="98" t="str">
        <f t="shared" si="755"/>
        <v>PENDENTE</v>
      </c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3"/>
      <c r="X322" s="100"/>
      <c r="Y322" s="100"/>
      <c r="Z322" s="100"/>
      <c r="AA322" s="100"/>
      <c r="AB322" s="100"/>
      <c r="AC322" s="101"/>
      <c r="AD322" s="3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93"/>
      <c r="AQ322" s="93"/>
      <c r="AR322" s="93"/>
      <c r="AS322" s="102"/>
      <c r="AT322" s="103"/>
      <c r="AU322" s="103"/>
      <c r="AV322" s="103"/>
      <c r="AW322" s="104"/>
      <c r="AX322" s="103"/>
      <c r="AY322" s="103"/>
      <c r="AZ322" s="103"/>
      <c r="BA322" s="103"/>
      <c r="BB322" s="104"/>
      <c r="BC322" s="103"/>
      <c r="BD322" s="105" t="str">
        <f ca="1">IFERROR(__xludf.DUMMYFUNCTION("""COMPUTED_VALUE"""),"")</f>
        <v/>
      </c>
      <c r="BE322" s="105" t="str">
        <f ca="1">IFERROR(__xludf.DUMMYFUNCTION("""COMPUTED_VALUE"""),"")</f>
        <v/>
      </c>
      <c r="BF322" s="105" t="str">
        <f ca="1">IFERROR(__xludf.DUMMYFUNCTION("""COMPUTED_VALUE"""),"")</f>
        <v/>
      </c>
      <c r="BG322" s="93"/>
      <c r="BH322" s="93"/>
      <c r="BI322" s="95" t="str">
        <f t="shared" si="842"/>
        <v/>
      </c>
      <c r="BJ322" s="95" t="str">
        <f t="shared" ref="BJ322:BR322" si="889">IF(AD322=0,"",AD322*$AS322*(AU322/10))</f>
        <v/>
      </c>
      <c r="BK322" s="95" t="str">
        <f t="shared" si="889"/>
        <v/>
      </c>
      <c r="BL322" s="95" t="str">
        <f t="shared" si="889"/>
        <v/>
      </c>
      <c r="BM322" s="95" t="str">
        <f t="shared" si="889"/>
        <v/>
      </c>
      <c r="BN322" s="95" t="str">
        <f t="shared" si="889"/>
        <v/>
      </c>
      <c r="BO322" s="95" t="str">
        <f t="shared" si="889"/>
        <v/>
      </c>
      <c r="BP322" s="95" t="str">
        <f t="shared" si="889"/>
        <v/>
      </c>
      <c r="BQ322" s="95" t="str">
        <f t="shared" si="889"/>
        <v/>
      </c>
      <c r="BR322" s="95" t="str">
        <f t="shared" si="889"/>
        <v/>
      </c>
      <c r="BS322" s="38"/>
      <c r="BT322" s="38"/>
      <c r="BU322" s="38"/>
      <c r="BV322" s="38"/>
      <c r="BW322" s="38"/>
      <c r="BX322" s="38">
        <f t="shared" si="577"/>
        <v>0</v>
      </c>
      <c r="BY322" s="106" t="str">
        <f t="shared" si="535"/>
        <v/>
      </c>
      <c r="BZ322" s="106" t="str">
        <f t="shared" si="578"/>
        <v/>
      </c>
      <c r="CA322" s="106" t="str">
        <f t="shared" ref="CA322:CH322" si="890">IF(O322="x","1","")</f>
        <v/>
      </c>
      <c r="CB322" s="106" t="str">
        <f t="shared" si="890"/>
        <v/>
      </c>
      <c r="CC322" s="106" t="str">
        <f t="shared" si="890"/>
        <v/>
      </c>
      <c r="CD322" s="106" t="str">
        <f t="shared" si="890"/>
        <v/>
      </c>
      <c r="CE322" s="106" t="str">
        <f t="shared" si="890"/>
        <v/>
      </c>
      <c r="CF322" s="106" t="str">
        <f t="shared" si="890"/>
        <v/>
      </c>
      <c r="CG322" s="106" t="str">
        <f t="shared" si="890"/>
        <v/>
      </c>
      <c r="CH322" s="106" t="str">
        <f t="shared" si="890"/>
        <v/>
      </c>
      <c r="CI322" s="40"/>
      <c r="CJ322" s="40"/>
      <c r="CK322" s="40"/>
      <c r="CL322" s="40"/>
      <c r="CM322" s="40"/>
    </row>
    <row r="323" spans="1:91" ht="17.25" customHeight="1" x14ac:dyDescent="0.2">
      <c r="A323" s="92"/>
      <c r="B323" s="93"/>
      <c r="C323" s="93"/>
      <c r="D323" s="93"/>
      <c r="E323" s="93" t="str">
        <f t="shared" si="580"/>
        <v/>
      </c>
      <c r="F323" s="93"/>
      <c r="G323" s="93"/>
      <c r="H323" s="93" t="str">
        <f t="shared" si="814"/>
        <v/>
      </c>
      <c r="I323" s="95" t="str">
        <f t="shared" si="815"/>
        <v/>
      </c>
      <c r="J323" s="93"/>
      <c r="K323" s="97" t="b">
        <v>0</v>
      </c>
      <c r="L323" s="98" t="str">
        <f t="shared" si="755"/>
        <v>PENDENTE</v>
      </c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3"/>
      <c r="X323" s="100"/>
      <c r="Y323" s="100"/>
      <c r="Z323" s="100"/>
      <c r="AA323" s="100"/>
      <c r="AB323" s="100"/>
      <c r="AC323" s="101"/>
      <c r="AD323" s="3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93"/>
      <c r="AQ323" s="93"/>
      <c r="AR323" s="93"/>
      <c r="AS323" s="102"/>
      <c r="AT323" s="103"/>
      <c r="AU323" s="103"/>
      <c r="AV323" s="103"/>
      <c r="AW323" s="104"/>
      <c r="AX323" s="103"/>
      <c r="AY323" s="103"/>
      <c r="AZ323" s="103"/>
      <c r="BA323" s="103"/>
      <c r="BB323" s="104"/>
      <c r="BC323" s="103"/>
      <c r="BD323" s="105" t="str">
        <f ca="1">IFERROR(__xludf.DUMMYFUNCTION("""COMPUTED_VALUE"""),"")</f>
        <v/>
      </c>
      <c r="BE323" s="105" t="str">
        <f ca="1">IFERROR(__xludf.DUMMYFUNCTION("""COMPUTED_VALUE"""),"")</f>
        <v/>
      </c>
      <c r="BF323" s="105" t="str">
        <f ca="1">IFERROR(__xludf.DUMMYFUNCTION("""COMPUTED_VALUE"""),"")</f>
        <v/>
      </c>
      <c r="BG323" s="93"/>
      <c r="BH323" s="93"/>
      <c r="BI323" s="95" t="str">
        <f t="shared" si="842"/>
        <v/>
      </c>
      <c r="BJ323" s="95" t="str">
        <f t="shared" ref="BJ323:BR323" si="891">IF(AD323=0,"",AD323*$AS323*(AU323/10))</f>
        <v/>
      </c>
      <c r="BK323" s="95" t="str">
        <f t="shared" si="891"/>
        <v/>
      </c>
      <c r="BL323" s="95" t="str">
        <f t="shared" si="891"/>
        <v/>
      </c>
      <c r="BM323" s="95" t="str">
        <f t="shared" si="891"/>
        <v/>
      </c>
      <c r="BN323" s="95" t="str">
        <f t="shared" si="891"/>
        <v/>
      </c>
      <c r="BO323" s="95" t="str">
        <f t="shared" si="891"/>
        <v/>
      </c>
      <c r="BP323" s="95" t="str">
        <f t="shared" si="891"/>
        <v/>
      </c>
      <c r="BQ323" s="95" t="str">
        <f t="shared" si="891"/>
        <v/>
      </c>
      <c r="BR323" s="95" t="str">
        <f t="shared" si="891"/>
        <v/>
      </c>
      <c r="BS323" s="38"/>
      <c r="BT323" s="38"/>
      <c r="BU323" s="38"/>
      <c r="BV323" s="38"/>
      <c r="BW323" s="38"/>
      <c r="BX323" s="38">
        <f t="shared" si="577"/>
        <v>0</v>
      </c>
      <c r="BY323" s="106" t="str">
        <f t="shared" si="535"/>
        <v/>
      </c>
      <c r="BZ323" s="106" t="str">
        <f t="shared" si="578"/>
        <v/>
      </c>
      <c r="CA323" s="106" t="str">
        <f t="shared" ref="CA323:CH323" si="892">IF(O323="x","1","")</f>
        <v/>
      </c>
      <c r="CB323" s="106" t="str">
        <f t="shared" si="892"/>
        <v/>
      </c>
      <c r="CC323" s="106" t="str">
        <f t="shared" si="892"/>
        <v/>
      </c>
      <c r="CD323" s="106" t="str">
        <f t="shared" si="892"/>
        <v/>
      </c>
      <c r="CE323" s="106" t="str">
        <f t="shared" si="892"/>
        <v/>
      </c>
      <c r="CF323" s="106" t="str">
        <f t="shared" si="892"/>
        <v/>
      </c>
      <c r="CG323" s="106" t="str">
        <f t="shared" si="892"/>
        <v/>
      </c>
      <c r="CH323" s="106" t="str">
        <f t="shared" si="892"/>
        <v/>
      </c>
      <c r="CI323" s="40"/>
      <c r="CJ323" s="40"/>
      <c r="CK323" s="40"/>
      <c r="CL323" s="40"/>
      <c r="CM323" s="40"/>
    </row>
    <row r="324" spans="1:91" ht="17.25" customHeight="1" x14ac:dyDescent="0.2">
      <c r="A324" s="92"/>
      <c r="B324" s="93"/>
      <c r="C324" s="93"/>
      <c r="D324" s="93"/>
      <c r="E324" s="93" t="str">
        <f t="shared" si="580"/>
        <v/>
      </c>
      <c r="F324" s="93"/>
      <c r="G324" s="93"/>
      <c r="H324" s="93" t="str">
        <f t="shared" si="814"/>
        <v/>
      </c>
      <c r="I324" s="95" t="str">
        <f t="shared" si="815"/>
        <v/>
      </c>
      <c r="J324" s="93"/>
      <c r="K324" s="97" t="b">
        <v>0</v>
      </c>
      <c r="L324" s="98" t="str">
        <f t="shared" si="755"/>
        <v>PENDENTE</v>
      </c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3"/>
      <c r="X324" s="100"/>
      <c r="Y324" s="100"/>
      <c r="Z324" s="100"/>
      <c r="AA324" s="100"/>
      <c r="AB324" s="100"/>
      <c r="AC324" s="101"/>
      <c r="AD324" s="3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93"/>
      <c r="AQ324" s="93"/>
      <c r="AR324" s="93"/>
      <c r="AS324" s="102"/>
      <c r="AT324" s="103"/>
      <c r="AU324" s="103"/>
      <c r="AV324" s="103"/>
      <c r="AW324" s="104"/>
      <c r="AX324" s="103"/>
      <c r="AY324" s="103"/>
      <c r="AZ324" s="103"/>
      <c r="BA324" s="103"/>
      <c r="BB324" s="104"/>
      <c r="BC324" s="103"/>
      <c r="BD324" s="105" t="str">
        <f ca="1">IFERROR(__xludf.DUMMYFUNCTION("""COMPUTED_VALUE"""),"")</f>
        <v/>
      </c>
      <c r="BE324" s="105" t="str">
        <f ca="1">IFERROR(__xludf.DUMMYFUNCTION("""COMPUTED_VALUE"""),"")</f>
        <v/>
      </c>
      <c r="BF324" s="105" t="str">
        <f ca="1">IFERROR(__xludf.DUMMYFUNCTION("""COMPUTED_VALUE"""),"")</f>
        <v/>
      </c>
      <c r="BG324" s="93"/>
      <c r="BH324" s="93"/>
      <c r="BI324" s="95" t="str">
        <f t="shared" si="842"/>
        <v/>
      </c>
      <c r="BJ324" s="95" t="str">
        <f t="shared" ref="BJ324:BR324" si="893">IF(AD324=0,"",AD324*$AS324*(AU324/10))</f>
        <v/>
      </c>
      <c r="BK324" s="95" t="str">
        <f t="shared" si="893"/>
        <v/>
      </c>
      <c r="BL324" s="95" t="str">
        <f t="shared" si="893"/>
        <v/>
      </c>
      <c r="BM324" s="95" t="str">
        <f t="shared" si="893"/>
        <v/>
      </c>
      <c r="BN324" s="95" t="str">
        <f t="shared" si="893"/>
        <v/>
      </c>
      <c r="BO324" s="95" t="str">
        <f t="shared" si="893"/>
        <v/>
      </c>
      <c r="BP324" s="95" t="str">
        <f t="shared" si="893"/>
        <v/>
      </c>
      <c r="BQ324" s="95" t="str">
        <f t="shared" si="893"/>
        <v/>
      </c>
      <c r="BR324" s="95" t="str">
        <f t="shared" si="893"/>
        <v/>
      </c>
      <c r="BS324" s="38"/>
      <c r="BT324" s="38"/>
      <c r="BU324" s="38"/>
      <c r="BV324" s="38"/>
      <c r="BW324" s="38"/>
      <c r="BX324" s="38">
        <f t="shared" si="577"/>
        <v>0</v>
      </c>
      <c r="BY324" s="106" t="str">
        <f t="shared" si="535"/>
        <v/>
      </c>
      <c r="BZ324" s="106" t="str">
        <f t="shared" si="578"/>
        <v/>
      </c>
      <c r="CA324" s="106" t="str">
        <f t="shared" ref="CA324:CH324" si="894">IF(O324="x","1","")</f>
        <v/>
      </c>
      <c r="CB324" s="106" t="str">
        <f t="shared" si="894"/>
        <v/>
      </c>
      <c r="CC324" s="106" t="str">
        <f t="shared" si="894"/>
        <v/>
      </c>
      <c r="CD324" s="106" t="str">
        <f t="shared" si="894"/>
        <v/>
      </c>
      <c r="CE324" s="106" t="str">
        <f t="shared" si="894"/>
        <v/>
      </c>
      <c r="CF324" s="106" t="str">
        <f t="shared" si="894"/>
        <v/>
      </c>
      <c r="CG324" s="106" t="str">
        <f t="shared" si="894"/>
        <v/>
      </c>
      <c r="CH324" s="106" t="str">
        <f t="shared" si="894"/>
        <v/>
      </c>
      <c r="CI324" s="40"/>
      <c r="CJ324" s="40"/>
      <c r="CK324" s="40"/>
      <c r="CL324" s="40"/>
      <c r="CM324" s="40"/>
    </row>
    <row r="325" spans="1:91" ht="17.25" customHeight="1" x14ac:dyDescent="0.2">
      <c r="A325" s="92"/>
      <c r="B325" s="93"/>
      <c r="C325" s="93"/>
      <c r="D325" s="93"/>
      <c r="E325" s="93" t="str">
        <f t="shared" si="580"/>
        <v/>
      </c>
      <c r="F325" s="93"/>
      <c r="G325" s="93"/>
      <c r="H325" s="93" t="str">
        <f t="shared" si="814"/>
        <v/>
      </c>
      <c r="I325" s="95" t="str">
        <f t="shared" si="815"/>
        <v/>
      </c>
      <c r="J325" s="93"/>
      <c r="K325" s="97" t="b">
        <v>0</v>
      </c>
      <c r="L325" s="98" t="str">
        <f t="shared" si="755"/>
        <v>PENDENTE</v>
      </c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3"/>
      <c r="X325" s="100"/>
      <c r="Y325" s="100"/>
      <c r="Z325" s="100"/>
      <c r="AA325" s="100"/>
      <c r="AB325" s="100"/>
      <c r="AC325" s="101"/>
      <c r="AD325" s="3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93"/>
      <c r="AQ325" s="93"/>
      <c r="AR325" s="93"/>
      <c r="AS325" s="102"/>
      <c r="AT325" s="103"/>
      <c r="AU325" s="103"/>
      <c r="AV325" s="103"/>
      <c r="AW325" s="104"/>
      <c r="AX325" s="103"/>
      <c r="AY325" s="103"/>
      <c r="AZ325" s="103"/>
      <c r="BA325" s="103"/>
      <c r="BB325" s="104"/>
      <c r="BC325" s="103"/>
      <c r="BD325" s="105" t="str">
        <f ca="1">IFERROR(__xludf.DUMMYFUNCTION("""COMPUTED_VALUE"""),"")</f>
        <v/>
      </c>
      <c r="BE325" s="105" t="str">
        <f ca="1">IFERROR(__xludf.DUMMYFUNCTION("""COMPUTED_VALUE"""),"")</f>
        <v/>
      </c>
      <c r="BF325" s="105" t="str">
        <f ca="1">IFERROR(__xludf.DUMMYFUNCTION("""COMPUTED_VALUE"""),"")</f>
        <v/>
      </c>
      <c r="BG325" s="93"/>
      <c r="BH325" s="93"/>
      <c r="BI325" s="95" t="str">
        <f t="shared" si="842"/>
        <v/>
      </c>
      <c r="BJ325" s="95" t="str">
        <f t="shared" ref="BJ325:BR325" si="895">IF(AD325=0,"",AD325*$AS325*(AU325/10))</f>
        <v/>
      </c>
      <c r="BK325" s="95" t="str">
        <f t="shared" si="895"/>
        <v/>
      </c>
      <c r="BL325" s="95" t="str">
        <f t="shared" si="895"/>
        <v/>
      </c>
      <c r="BM325" s="95" t="str">
        <f t="shared" si="895"/>
        <v/>
      </c>
      <c r="BN325" s="95" t="str">
        <f t="shared" si="895"/>
        <v/>
      </c>
      <c r="BO325" s="95" t="str">
        <f t="shared" si="895"/>
        <v/>
      </c>
      <c r="BP325" s="95" t="str">
        <f t="shared" si="895"/>
        <v/>
      </c>
      <c r="BQ325" s="95" t="str">
        <f t="shared" si="895"/>
        <v/>
      </c>
      <c r="BR325" s="95" t="str">
        <f t="shared" si="895"/>
        <v/>
      </c>
      <c r="BS325" s="38"/>
      <c r="BT325" s="38"/>
      <c r="BU325" s="38"/>
      <c r="BV325" s="38"/>
      <c r="BW325" s="38"/>
      <c r="BX325" s="38">
        <f t="shared" si="577"/>
        <v>0</v>
      </c>
      <c r="BY325" s="106" t="str">
        <f t="shared" si="535"/>
        <v/>
      </c>
      <c r="BZ325" s="106" t="str">
        <f t="shared" si="578"/>
        <v/>
      </c>
      <c r="CA325" s="106" t="str">
        <f t="shared" ref="CA325:CH325" si="896">IF(O325="x","1","")</f>
        <v/>
      </c>
      <c r="CB325" s="106" t="str">
        <f t="shared" si="896"/>
        <v/>
      </c>
      <c r="CC325" s="106" t="str">
        <f t="shared" si="896"/>
        <v/>
      </c>
      <c r="CD325" s="106" t="str">
        <f t="shared" si="896"/>
        <v/>
      </c>
      <c r="CE325" s="106" t="str">
        <f t="shared" si="896"/>
        <v/>
      </c>
      <c r="CF325" s="106" t="str">
        <f t="shared" si="896"/>
        <v/>
      </c>
      <c r="CG325" s="106" t="str">
        <f t="shared" si="896"/>
        <v/>
      </c>
      <c r="CH325" s="106" t="str">
        <f t="shared" si="896"/>
        <v/>
      </c>
      <c r="CI325" s="40"/>
      <c r="CJ325" s="40"/>
      <c r="CK325" s="40"/>
      <c r="CL325" s="40"/>
      <c r="CM325" s="40"/>
    </row>
    <row r="326" spans="1:91" ht="17.25" customHeight="1" x14ac:dyDescent="0.2">
      <c r="A326" s="92"/>
      <c r="B326" s="93"/>
      <c r="C326" s="93"/>
      <c r="D326" s="93"/>
      <c r="E326" s="93" t="str">
        <f t="shared" si="580"/>
        <v/>
      </c>
      <c r="F326" s="93"/>
      <c r="G326" s="93"/>
      <c r="H326" s="93" t="str">
        <f t="shared" si="814"/>
        <v/>
      </c>
      <c r="I326" s="95" t="str">
        <f t="shared" si="815"/>
        <v/>
      </c>
      <c r="J326" s="93"/>
      <c r="K326" s="97" t="b">
        <v>0</v>
      </c>
      <c r="L326" s="98" t="str">
        <f t="shared" si="755"/>
        <v>PENDENTE</v>
      </c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3"/>
      <c r="X326" s="100"/>
      <c r="Y326" s="100"/>
      <c r="Z326" s="100"/>
      <c r="AA326" s="100"/>
      <c r="AB326" s="100"/>
      <c r="AC326" s="101"/>
      <c r="AD326" s="3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93"/>
      <c r="AQ326" s="93"/>
      <c r="AR326" s="93"/>
      <c r="AS326" s="102"/>
      <c r="AT326" s="103"/>
      <c r="AU326" s="103"/>
      <c r="AV326" s="103"/>
      <c r="AW326" s="104"/>
      <c r="AX326" s="103"/>
      <c r="AY326" s="103"/>
      <c r="AZ326" s="103"/>
      <c r="BA326" s="103"/>
      <c r="BB326" s="104"/>
      <c r="BC326" s="103"/>
      <c r="BD326" s="105" t="str">
        <f ca="1">IFERROR(__xludf.DUMMYFUNCTION("""COMPUTED_VALUE"""),"")</f>
        <v/>
      </c>
      <c r="BE326" s="105" t="str">
        <f ca="1">IFERROR(__xludf.DUMMYFUNCTION("""COMPUTED_VALUE"""),"")</f>
        <v/>
      </c>
      <c r="BF326" s="105" t="str">
        <f ca="1">IFERROR(__xludf.DUMMYFUNCTION("""COMPUTED_VALUE"""),"")</f>
        <v/>
      </c>
      <c r="BG326" s="93"/>
      <c r="BH326" s="93"/>
      <c r="BI326" s="95" t="str">
        <f t="shared" si="842"/>
        <v/>
      </c>
      <c r="BJ326" s="95" t="str">
        <f t="shared" ref="BJ326:BR326" si="897">IF(AD326=0,"",AD326*$AS326*(AU326/10))</f>
        <v/>
      </c>
      <c r="BK326" s="95" t="str">
        <f t="shared" si="897"/>
        <v/>
      </c>
      <c r="BL326" s="95" t="str">
        <f t="shared" si="897"/>
        <v/>
      </c>
      <c r="BM326" s="95" t="str">
        <f t="shared" si="897"/>
        <v/>
      </c>
      <c r="BN326" s="95" t="str">
        <f t="shared" si="897"/>
        <v/>
      </c>
      <c r="BO326" s="95" t="str">
        <f t="shared" si="897"/>
        <v/>
      </c>
      <c r="BP326" s="95" t="str">
        <f t="shared" si="897"/>
        <v/>
      </c>
      <c r="BQ326" s="95" t="str">
        <f t="shared" si="897"/>
        <v/>
      </c>
      <c r="BR326" s="95" t="str">
        <f t="shared" si="897"/>
        <v/>
      </c>
      <c r="BS326" s="38"/>
      <c r="BT326" s="38"/>
      <c r="BU326" s="38"/>
      <c r="BV326" s="38"/>
      <c r="BW326" s="38"/>
      <c r="BX326" s="38">
        <f t="shared" si="577"/>
        <v>0</v>
      </c>
      <c r="BY326" s="106" t="str">
        <f t="shared" si="535"/>
        <v/>
      </c>
      <c r="BZ326" s="106" t="str">
        <f t="shared" si="578"/>
        <v/>
      </c>
      <c r="CA326" s="106" t="str">
        <f t="shared" ref="CA326:CH326" si="898">IF(O326="x","1","")</f>
        <v/>
      </c>
      <c r="CB326" s="106" t="str">
        <f t="shared" si="898"/>
        <v/>
      </c>
      <c r="CC326" s="106" t="str">
        <f t="shared" si="898"/>
        <v/>
      </c>
      <c r="CD326" s="106" t="str">
        <f t="shared" si="898"/>
        <v/>
      </c>
      <c r="CE326" s="106" t="str">
        <f t="shared" si="898"/>
        <v/>
      </c>
      <c r="CF326" s="106" t="str">
        <f t="shared" si="898"/>
        <v/>
      </c>
      <c r="CG326" s="106" t="str">
        <f t="shared" si="898"/>
        <v/>
      </c>
      <c r="CH326" s="106" t="str">
        <f t="shared" si="898"/>
        <v/>
      </c>
      <c r="CI326" s="40"/>
      <c r="CJ326" s="40"/>
      <c r="CK326" s="40"/>
      <c r="CL326" s="40"/>
      <c r="CM326" s="40"/>
    </row>
    <row r="327" spans="1:91" ht="17.25" customHeight="1" x14ac:dyDescent="0.2">
      <c r="A327" s="92"/>
      <c r="B327" s="93"/>
      <c r="C327" s="93"/>
      <c r="D327" s="93"/>
      <c r="E327" s="93" t="str">
        <f t="shared" si="580"/>
        <v/>
      </c>
      <c r="F327" s="93"/>
      <c r="G327" s="93"/>
      <c r="H327" s="93" t="str">
        <f t="shared" si="814"/>
        <v/>
      </c>
      <c r="I327" s="95" t="str">
        <f t="shared" si="815"/>
        <v/>
      </c>
      <c r="J327" s="93"/>
      <c r="K327" s="97" t="b">
        <v>0</v>
      </c>
      <c r="L327" s="98" t="str">
        <f t="shared" si="755"/>
        <v>PENDENTE</v>
      </c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3"/>
      <c r="X327" s="100"/>
      <c r="Y327" s="100"/>
      <c r="Z327" s="100"/>
      <c r="AA327" s="100"/>
      <c r="AB327" s="100"/>
      <c r="AC327" s="101"/>
      <c r="AD327" s="3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93"/>
      <c r="AQ327" s="93"/>
      <c r="AR327" s="93"/>
      <c r="AS327" s="102"/>
      <c r="AT327" s="103"/>
      <c r="AU327" s="103"/>
      <c r="AV327" s="103"/>
      <c r="AW327" s="104"/>
      <c r="AX327" s="103"/>
      <c r="AY327" s="103"/>
      <c r="AZ327" s="103"/>
      <c r="BA327" s="103"/>
      <c r="BB327" s="104"/>
      <c r="BC327" s="103"/>
      <c r="BD327" s="105" t="str">
        <f ca="1">IFERROR(__xludf.DUMMYFUNCTION("""COMPUTED_VALUE"""),"")</f>
        <v/>
      </c>
      <c r="BE327" s="105" t="str">
        <f ca="1">IFERROR(__xludf.DUMMYFUNCTION("""COMPUTED_VALUE"""),"")</f>
        <v/>
      </c>
      <c r="BF327" s="105" t="str">
        <f ca="1">IFERROR(__xludf.DUMMYFUNCTION("""COMPUTED_VALUE"""),"")</f>
        <v/>
      </c>
      <c r="BG327" s="93"/>
      <c r="BH327" s="93"/>
      <c r="BI327" s="95" t="str">
        <f t="shared" si="842"/>
        <v/>
      </c>
      <c r="BJ327" s="95" t="str">
        <f t="shared" ref="BJ327:BR327" si="899">IF(AD327=0,"",AD327*$AS327*(AU327/10))</f>
        <v/>
      </c>
      <c r="BK327" s="95" t="str">
        <f t="shared" si="899"/>
        <v/>
      </c>
      <c r="BL327" s="95" t="str">
        <f t="shared" si="899"/>
        <v/>
      </c>
      <c r="BM327" s="95" t="str">
        <f t="shared" si="899"/>
        <v/>
      </c>
      <c r="BN327" s="95" t="str">
        <f t="shared" si="899"/>
        <v/>
      </c>
      <c r="BO327" s="95" t="str">
        <f t="shared" si="899"/>
        <v/>
      </c>
      <c r="BP327" s="95" t="str">
        <f t="shared" si="899"/>
        <v/>
      </c>
      <c r="BQ327" s="95" t="str">
        <f t="shared" si="899"/>
        <v/>
      </c>
      <c r="BR327" s="95" t="str">
        <f t="shared" si="899"/>
        <v/>
      </c>
      <c r="BS327" s="38"/>
      <c r="BT327" s="38"/>
      <c r="BU327" s="38"/>
      <c r="BV327" s="38"/>
      <c r="BW327" s="38"/>
      <c r="BX327" s="38">
        <f t="shared" si="577"/>
        <v>0</v>
      </c>
      <c r="BY327" s="106" t="str">
        <f t="shared" si="535"/>
        <v/>
      </c>
      <c r="BZ327" s="106" t="str">
        <f t="shared" si="578"/>
        <v/>
      </c>
      <c r="CA327" s="106" t="str">
        <f t="shared" ref="CA327:CH327" si="900">IF(O327="x","1","")</f>
        <v/>
      </c>
      <c r="CB327" s="106" t="str">
        <f t="shared" si="900"/>
        <v/>
      </c>
      <c r="CC327" s="106" t="str">
        <f t="shared" si="900"/>
        <v/>
      </c>
      <c r="CD327" s="106" t="str">
        <f t="shared" si="900"/>
        <v/>
      </c>
      <c r="CE327" s="106" t="str">
        <f t="shared" si="900"/>
        <v/>
      </c>
      <c r="CF327" s="106" t="str">
        <f t="shared" si="900"/>
        <v/>
      </c>
      <c r="CG327" s="106" t="str">
        <f t="shared" si="900"/>
        <v/>
      </c>
      <c r="CH327" s="106" t="str">
        <f t="shared" si="900"/>
        <v/>
      </c>
      <c r="CI327" s="40"/>
      <c r="CJ327" s="40"/>
      <c r="CK327" s="40"/>
      <c r="CL327" s="40"/>
      <c r="CM327" s="40"/>
    </row>
    <row r="328" spans="1:91" ht="17.25" customHeight="1" x14ac:dyDescent="0.2">
      <c r="A328" s="92"/>
      <c r="B328" s="93"/>
      <c r="C328" s="93"/>
      <c r="D328" s="93"/>
      <c r="E328" s="93" t="str">
        <f t="shared" si="580"/>
        <v/>
      </c>
      <c r="F328" s="93"/>
      <c r="G328" s="93"/>
      <c r="H328" s="93" t="str">
        <f t="shared" si="814"/>
        <v/>
      </c>
      <c r="I328" s="95" t="str">
        <f t="shared" si="815"/>
        <v/>
      </c>
      <c r="J328" s="93"/>
      <c r="K328" s="97" t="b">
        <v>0</v>
      </c>
      <c r="L328" s="98" t="str">
        <f t="shared" si="755"/>
        <v>PENDENTE</v>
      </c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3"/>
      <c r="X328" s="100"/>
      <c r="Y328" s="100"/>
      <c r="Z328" s="100"/>
      <c r="AA328" s="100"/>
      <c r="AB328" s="100"/>
      <c r="AC328" s="101"/>
      <c r="AD328" s="3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93"/>
      <c r="AQ328" s="93"/>
      <c r="AR328" s="93"/>
      <c r="AS328" s="102"/>
      <c r="AT328" s="103"/>
      <c r="AU328" s="103"/>
      <c r="AV328" s="103"/>
      <c r="AW328" s="104"/>
      <c r="AX328" s="103"/>
      <c r="AY328" s="103"/>
      <c r="AZ328" s="103"/>
      <c r="BA328" s="103"/>
      <c r="BB328" s="104"/>
      <c r="BC328" s="103"/>
      <c r="BD328" s="105" t="str">
        <f ca="1">IFERROR(__xludf.DUMMYFUNCTION("""COMPUTED_VALUE"""),"")</f>
        <v/>
      </c>
      <c r="BE328" s="105" t="str">
        <f ca="1">IFERROR(__xludf.DUMMYFUNCTION("""COMPUTED_VALUE"""),"")</f>
        <v/>
      </c>
      <c r="BF328" s="105" t="str">
        <f ca="1">IFERROR(__xludf.DUMMYFUNCTION("""COMPUTED_VALUE"""),"")</f>
        <v/>
      </c>
      <c r="BG328" s="93"/>
      <c r="BH328" s="93"/>
      <c r="BI328" s="95" t="str">
        <f t="shared" si="842"/>
        <v/>
      </c>
      <c r="BJ328" s="95" t="str">
        <f t="shared" ref="BJ328:BR328" si="901">IF(AD328=0,"",AD328*$AS328*(AU328/10))</f>
        <v/>
      </c>
      <c r="BK328" s="95" t="str">
        <f t="shared" si="901"/>
        <v/>
      </c>
      <c r="BL328" s="95" t="str">
        <f t="shared" si="901"/>
        <v/>
      </c>
      <c r="BM328" s="95" t="str">
        <f t="shared" si="901"/>
        <v/>
      </c>
      <c r="BN328" s="95" t="str">
        <f t="shared" si="901"/>
        <v/>
      </c>
      <c r="BO328" s="95" t="str">
        <f t="shared" si="901"/>
        <v/>
      </c>
      <c r="BP328" s="95" t="str">
        <f t="shared" si="901"/>
        <v/>
      </c>
      <c r="BQ328" s="95" t="str">
        <f t="shared" si="901"/>
        <v/>
      </c>
      <c r="BR328" s="95" t="str">
        <f t="shared" si="901"/>
        <v/>
      </c>
      <c r="BS328" s="38"/>
      <c r="BT328" s="38"/>
      <c r="BU328" s="38"/>
      <c r="BV328" s="38"/>
      <c r="BW328" s="38"/>
      <c r="BX328" s="38">
        <f t="shared" si="577"/>
        <v>0</v>
      </c>
      <c r="BY328" s="106" t="str">
        <f t="shared" si="535"/>
        <v/>
      </c>
      <c r="BZ328" s="106" t="str">
        <f t="shared" si="578"/>
        <v/>
      </c>
      <c r="CA328" s="106" t="str">
        <f t="shared" ref="CA328:CH328" si="902">IF(O328="x","1","")</f>
        <v/>
      </c>
      <c r="CB328" s="106" t="str">
        <f t="shared" si="902"/>
        <v/>
      </c>
      <c r="CC328" s="106" t="str">
        <f t="shared" si="902"/>
        <v/>
      </c>
      <c r="CD328" s="106" t="str">
        <f t="shared" si="902"/>
        <v/>
      </c>
      <c r="CE328" s="106" t="str">
        <f t="shared" si="902"/>
        <v/>
      </c>
      <c r="CF328" s="106" t="str">
        <f t="shared" si="902"/>
        <v/>
      </c>
      <c r="CG328" s="106" t="str">
        <f t="shared" si="902"/>
        <v/>
      </c>
      <c r="CH328" s="106" t="str">
        <f t="shared" si="902"/>
        <v/>
      </c>
      <c r="CI328" s="40"/>
      <c r="CJ328" s="40"/>
      <c r="CK328" s="40"/>
      <c r="CL328" s="40"/>
      <c r="CM328" s="40"/>
    </row>
    <row r="329" spans="1:91" ht="17.25" customHeight="1" x14ac:dyDescent="0.2">
      <c r="A329" s="92"/>
      <c r="B329" s="93"/>
      <c r="C329" s="93"/>
      <c r="D329" s="93"/>
      <c r="E329" s="93" t="str">
        <f t="shared" si="580"/>
        <v/>
      </c>
      <c r="F329" s="93"/>
      <c r="G329" s="93"/>
      <c r="H329" s="93" t="str">
        <f t="shared" si="814"/>
        <v/>
      </c>
      <c r="I329" s="95" t="str">
        <f t="shared" si="815"/>
        <v/>
      </c>
      <c r="J329" s="93"/>
      <c r="K329" s="97" t="b">
        <v>0</v>
      </c>
      <c r="L329" s="98" t="str">
        <f t="shared" si="755"/>
        <v>PENDENTE</v>
      </c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3"/>
      <c r="X329" s="100"/>
      <c r="Y329" s="100"/>
      <c r="Z329" s="100"/>
      <c r="AA329" s="100"/>
      <c r="AB329" s="100"/>
      <c r="AC329" s="101"/>
      <c r="AD329" s="3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93"/>
      <c r="AQ329" s="93"/>
      <c r="AR329" s="93"/>
      <c r="AS329" s="102"/>
      <c r="AT329" s="103"/>
      <c r="AU329" s="103"/>
      <c r="AV329" s="103"/>
      <c r="AW329" s="104"/>
      <c r="AX329" s="103"/>
      <c r="AY329" s="103"/>
      <c r="AZ329" s="103"/>
      <c r="BA329" s="103"/>
      <c r="BB329" s="104"/>
      <c r="BC329" s="103"/>
      <c r="BD329" s="105" t="str">
        <f ca="1">IFERROR(__xludf.DUMMYFUNCTION("""COMPUTED_VALUE"""),"")</f>
        <v/>
      </c>
      <c r="BE329" s="105" t="str">
        <f ca="1">IFERROR(__xludf.DUMMYFUNCTION("""COMPUTED_VALUE"""),"")</f>
        <v/>
      </c>
      <c r="BF329" s="105" t="str">
        <f ca="1">IFERROR(__xludf.DUMMYFUNCTION("""COMPUTED_VALUE"""),"")</f>
        <v/>
      </c>
      <c r="BG329" s="93"/>
      <c r="BH329" s="93"/>
      <c r="BI329" s="95" t="str">
        <f t="shared" si="842"/>
        <v/>
      </c>
      <c r="BJ329" s="95" t="str">
        <f t="shared" ref="BJ329:BR329" si="903">IF(AD329=0,"",AD329*$AS329*(AU329/10))</f>
        <v/>
      </c>
      <c r="BK329" s="95" t="str">
        <f t="shared" si="903"/>
        <v/>
      </c>
      <c r="BL329" s="95" t="str">
        <f t="shared" si="903"/>
        <v/>
      </c>
      <c r="BM329" s="95" t="str">
        <f t="shared" si="903"/>
        <v/>
      </c>
      <c r="BN329" s="95" t="str">
        <f t="shared" si="903"/>
        <v/>
      </c>
      <c r="BO329" s="95" t="str">
        <f t="shared" si="903"/>
        <v/>
      </c>
      <c r="BP329" s="95" t="str">
        <f t="shared" si="903"/>
        <v/>
      </c>
      <c r="BQ329" s="95" t="str">
        <f t="shared" si="903"/>
        <v/>
      </c>
      <c r="BR329" s="95" t="str">
        <f t="shared" si="903"/>
        <v/>
      </c>
      <c r="BS329" s="38"/>
      <c r="BT329" s="38"/>
      <c r="BU329" s="38"/>
      <c r="BV329" s="38"/>
      <c r="BW329" s="38"/>
      <c r="BX329" s="38">
        <f t="shared" si="577"/>
        <v>0</v>
      </c>
      <c r="BY329" s="106" t="str">
        <f t="shared" si="535"/>
        <v/>
      </c>
      <c r="BZ329" s="106" t="str">
        <f t="shared" si="578"/>
        <v/>
      </c>
      <c r="CA329" s="106" t="str">
        <f t="shared" ref="CA329:CH329" si="904">IF(O329="x","1","")</f>
        <v/>
      </c>
      <c r="CB329" s="106" t="str">
        <f t="shared" si="904"/>
        <v/>
      </c>
      <c r="CC329" s="106" t="str">
        <f t="shared" si="904"/>
        <v/>
      </c>
      <c r="CD329" s="106" t="str">
        <f t="shared" si="904"/>
        <v/>
      </c>
      <c r="CE329" s="106" t="str">
        <f t="shared" si="904"/>
        <v/>
      </c>
      <c r="CF329" s="106" t="str">
        <f t="shared" si="904"/>
        <v/>
      </c>
      <c r="CG329" s="106" t="str">
        <f t="shared" si="904"/>
        <v/>
      </c>
      <c r="CH329" s="106" t="str">
        <f t="shared" si="904"/>
        <v/>
      </c>
      <c r="CI329" s="40"/>
      <c r="CJ329" s="40"/>
      <c r="CK329" s="40"/>
      <c r="CL329" s="40"/>
      <c r="CM329" s="40"/>
    </row>
    <row r="330" spans="1:91" ht="17.25" customHeight="1" x14ac:dyDescent="0.2">
      <c r="A330" s="92"/>
      <c r="B330" s="93"/>
      <c r="C330" s="93"/>
      <c r="D330" s="93"/>
      <c r="E330" s="93" t="str">
        <f t="shared" si="580"/>
        <v/>
      </c>
      <c r="F330" s="93"/>
      <c r="G330" s="93"/>
      <c r="H330" s="93" t="str">
        <f t="shared" si="814"/>
        <v/>
      </c>
      <c r="I330" s="95" t="str">
        <f t="shared" si="815"/>
        <v/>
      </c>
      <c r="J330" s="93"/>
      <c r="K330" s="97" t="b">
        <v>0</v>
      </c>
      <c r="L330" s="98" t="str">
        <f t="shared" si="755"/>
        <v>PENDENTE</v>
      </c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3"/>
      <c r="X330" s="100"/>
      <c r="Y330" s="100"/>
      <c r="Z330" s="100"/>
      <c r="AA330" s="100"/>
      <c r="AB330" s="100"/>
      <c r="AC330" s="101"/>
      <c r="AD330" s="3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93"/>
      <c r="AQ330" s="93"/>
      <c r="AR330" s="93"/>
      <c r="AS330" s="102"/>
      <c r="AT330" s="103"/>
      <c r="AU330" s="103"/>
      <c r="AV330" s="103"/>
      <c r="AW330" s="104"/>
      <c r="AX330" s="103"/>
      <c r="AY330" s="103"/>
      <c r="AZ330" s="103"/>
      <c r="BA330" s="103"/>
      <c r="BB330" s="104"/>
      <c r="BC330" s="103"/>
      <c r="BD330" s="105" t="str">
        <f ca="1">IFERROR(__xludf.DUMMYFUNCTION("""COMPUTED_VALUE"""),"")</f>
        <v/>
      </c>
      <c r="BE330" s="105" t="str">
        <f ca="1">IFERROR(__xludf.DUMMYFUNCTION("""COMPUTED_VALUE"""),"")</f>
        <v/>
      </c>
      <c r="BF330" s="105" t="str">
        <f ca="1">IFERROR(__xludf.DUMMYFUNCTION("""COMPUTED_VALUE"""),"")</f>
        <v/>
      </c>
      <c r="BG330" s="93"/>
      <c r="BH330" s="93"/>
      <c r="BI330" s="95" t="str">
        <f t="shared" si="842"/>
        <v/>
      </c>
      <c r="BJ330" s="95" t="str">
        <f t="shared" ref="BJ330:BR330" si="905">IF(AD330=0,"",AD330*$AS330*(AU330/10))</f>
        <v/>
      </c>
      <c r="BK330" s="95" t="str">
        <f t="shared" si="905"/>
        <v/>
      </c>
      <c r="BL330" s="95" t="str">
        <f t="shared" si="905"/>
        <v/>
      </c>
      <c r="BM330" s="95" t="str">
        <f t="shared" si="905"/>
        <v/>
      </c>
      <c r="BN330" s="95" t="str">
        <f t="shared" si="905"/>
        <v/>
      </c>
      <c r="BO330" s="95" t="str">
        <f t="shared" si="905"/>
        <v/>
      </c>
      <c r="BP330" s="95" t="str">
        <f t="shared" si="905"/>
        <v/>
      </c>
      <c r="BQ330" s="95" t="str">
        <f t="shared" si="905"/>
        <v/>
      </c>
      <c r="BR330" s="95" t="str">
        <f t="shared" si="905"/>
        <v/>
      </c>
      <c r="BS330" s="38"/>
      <c r="BT330" s="38"/>
      <c r="BU330" s="38"/>
      <c r="BV330" s="38"/>
      <c r="BW330" s="38"/>
      <c r="BX330" s="38">
        <f t="shared" si="577"/>
        <v>0</v>
      </c>
      <c r="BY330" s="106" t="str">
        <f t="shared" si="535"/>
        <v/>
      </c>
      <c r="BZ330" s="106" t="str">
        <f t="shared" si="578"/>
        <v/>
      </c>
      <c r="CA330" s="106" t="str">
        <f t="shared" ref="CA330:CH330" si="906">IF(O330="x","1","")</f>
        <v/>
      </c>
      <c r="CB330" s="106" t="str">
        <f t="shared" si="906"/>
        <v/>
      </c>
      <c r="CC330" s="106" t="str">
        <f t="shared" si="906"/>
        <v/>
      </c>
      <c r="CD330" s="106" t="str">
        <f t="shared" si="906"/>
        <v/>
      </c>
      <c r="CE330" s="106" t="str">
        <f t="shared" si="906"/>
        <v/>
      </c>
      <c r="CF330" s="106" t="str">
        <f t="shared" si="906"/>
        <v/>
      </c>
      <c r="CG330" s="106" t="str">
        <f t="shared" si="906"/>
        <v/>
      </c>
      <c r="CH330" s="106" t="str">
        <f t="shared" si="906"/>
        <v/>
      </c>
      <c r="CI330" s="40"/>
      <c r="CJ330" s="40"/>
      <c r="CK330" s="40"/>
      <c r="CL330" s="40"/>
      <c r="CM330" s="40"/>
    </row>
    <row r="331" spans="1:91" ht="17.25" customHeight="1" x14ac:dyDescent="0.2">
      <c r="A331" s="92"/>
      <c r="B331" s="93"/>
      <c r="C331" s="93"/>
      <c r="D331" s="93"/>
      <c r="E331" s="93" t="str">
        <f t="shared" si="580"/>
        <v/>
      </c>
      <c r="F331" s="93"/>
      <c r="G331" s="93"/>
      <c r="H331" s="93" t="str">
        <f t="shared" si="814"/>
        <v/>
      </c>
      <c r="I331" s="95" t="str">
        <f t="shared" si="815"/>
        <v/>
      </c>
      <c r="J331" s="93"/>
      <c r="K331" s="97" t="b">
        <v>0</v>
      </c>
      <c r="L331" s="98" t="str">
        <f t="shared" si="755"/>
        <v>PENDENTE</v>
      </c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3"/>
      <c r="X331" s="100"/>
      <c r="Y331" s="100"/>
      <c r="Z331" s="100"/>
      <c r="AA331" s="100"/>
      <c r="AB331" s="100"/>
      <c r="AC331" s="101"/>
      <c r="AD331" s="3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93"/>
      <c r="AQ331" s="93"/>
      <c r="AR331" s="93"/>
      <c r="AS331" s="102"/>
      <c r="AT331" s="103"/>
      <c r="AU331" s="103"/>
      <c r="AV331" s="103"/>
      <c r="AW331" s="104"/>
      <c r="AX331" s="103"/>
      <c r="AY331" s="103"/>
      <c r="AZ331" s="103"/>
      <c r="BA331" s="103"/>
      <c r="BB331" s="104"/>
      <c r="BC331" s="103"/>
      <c r="BD331" s="105" t="str">
        <f ca="1">IFERROR(__xludf.DUMMYFUNCTION("""COMPUTED_VALUE"""),"")</f>
        <v/>
      </c>
      <c r="BE331" s="105" t="str">
        <f ca="1">IFERROR(__xludf.DUMMYFUNCTION("""COMPUTED_VALUE"""),"")</f>
        <v/>
      </c>
      <c r="BF331" s="105" t="str">
        <f ca="1">IFERROR(__xludf.DUMMYFUNCTION("""COMPUTED_VALUE"""),"")</f>
        <v/>
      </c>
      <c r="BG331" s="93"/>
      <c r="BH331" s="93"/>
      <c r="BI331" s="95" t="str">
        <f t="shared" si="842"/>
        <v/>
      </c>
      <c r="BJ331" s="95" t="str">
        <f t="shared" ref="BJ331:BR331" si="907">IF(AD331=0,"",AD331*$AS331*(AU331/10))</f>
        <v/>
      </c>
      <c r="BK331" s="95" t="str">
        <f t="shared" si="907"/>
        <v/>
      </c>
      <c r="BL331" s="95" t="str">
        <f t="shared" si="907"/>
        <v/>
      </c>
      <c r="BM331" s="95" t="str">
        <f t="shared" si="907"/>
        <v/>
      </c>
      <c r="BN331" s="95" t="str">
        <f t="shared" si="907"/>
        <v/>
      </c>
      <c r="BO331" s="95" t="str">
        <f t="shared" si="907"/>
        <v/>
      </c>
      <c r="BP331" s="95" t="str">
        <f t="shared" si="907"/>
        <v/>
      </c>
      <c r="BQ331" s="95" t="str">
        <f t="shared" si="907"/>
        <v/>
      </c>
      <c r="BR331" s="95" t="str">
        <f t="shared" si="907"/>
        <v/>
      </c>
      <c r="BS331" s="38"/>
      <c r="BT331" s="38"/>
      <c r="BU331" s="38"/>
      <c r="BV331" s="38"/>
      <c r="BW331" s="38"/>
      <c r="BX331" s="38">
        <f t="shared" si="577"/>
        <v>0</v>
      </c>
      <c r="BY331" s="106" t="str">
        <f t="shared" si="535"/>
        <v/>
      </c>
      <c r="BZ331" s="106" t="str">
        <f t="shared" si="578"/>
        <v/>
      </c>
      <c r="CA331" s="106" t="str">
        <f t="shared" ref="CA331:CH331" si="908">IF(O331="x","1","")</f>
        <v/>
      </c>
      <c r="CB331" s="106" t="str">
        <f t="shared" si="908"/>
        <v/>
      </c>
      <c r="CC331" s="106" t="str">
        <f t="shared" si="908"/>
        <v/>
      </c>
      <c r="CD331" s="106" t="str">
        <f t="shared" si="908"/>
        <v/>
      </c>
      <c r="CE331" s="106" t="str">
        <f t="shared" si="908"/>
        <v/>
      </c>
      <c r="CF331" s="106" t="str">
        <f t="shared" si="908"/>
        <v/>
      </c>
      <c r="CG331" s="106" t="str">
        <f t="shared" si="908"/>
        <v/>
      </c>
      <c r="CH331" s="106" t="str">
        <f t="shared" si="908"/>
        <v/>
      </c>
      <c r="CI331" s="40"/>
      <c r="CJ331" s="40"/>
      <c r="CK331" s="40"/>
      <c r="CL331" s="40"/>
      <c r="CM331" s="40"/>
    </row>
    <row r="332" spans="1:91" ht="17.25" customHeight="1" x14ac:dyDescent="0.2">
      <c r="A332" s="92"/>
      <c r="B332" s="93"/>
      <c r="C332" s="93"/>
      <c r="D332" s="93"/>
      <c r="E332" s="93" t="str">
        <f t="shared" si="580"/>
        <v/>
      </c>
      <c r="F332" s="93"/>
      <c r="G332" s="93"/>
      <c r="H332" s="93" t="str">
        <f t="shared" si="814"/>
        <v/>
      </c>
      <c r="I332" s="95" t="str">
        <f t="shared" si="815"/>
        <v/>
      </c>
      <c r="J332" s="93"/>
      <c r="K332" s="97" t="b">
        <v>0</v>
      </c>
      <c r="L332" s="98" t="str">
        <f t="shared" si="755"/>
        <v>PENDENTE</v>
      </c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3"/>
      <c r="X332" s="100"/>
      <c r="Y332" s="100"/>
      <c r="Z332" s="100"/>
      <c r="AA332" s="100"/>
      <c r="AB332" s="100"/>
      <c r="AC332" s="101"/>
      <c r="AD332" s="3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93"/>
      <c r="AQ332" s="93"/>
      <c r="AR332" s="93"/>
      <c r="AS332" s="102"/>
      <c r="AT332" s="103"/>
      <c r="AU332" s="103"/>
      <c r="AV332" s="103"/>
      <c r="AW332" s="104"/>
      <c r="AX332" s="103"/>
      <c r="AY332" s="103"/>
      <c r="AZ332" s="103"/>
      <c r="BA332" s="103"/>
      <c r="BB332" s="104"/>
      <c r="BC332" s="103"/>
      <c r="BD332" s="105" t="str">
        <f ca="1">IFERROR(__xludf.DUMMYFUNCTION("""COMPUTED_VALUE"""),"")</f>
        <v/>
      </c>
      <c r="BE332" s="105" t="str">
        <f ca="1">IFERROR(__xludf.DUMMYFUNCTION("""COMPUTED_VALUE"""),"")</f>
        <v/>
      </c>
      <c r="BF332" s="105" t="str">
        <f ca="1">IFERROR(__xludf.DUMMYFUNCTION("""COMPUTED_VALUE"""),"")</f>
        <v/>
      </c>
      <c r="BG332" s="93"/>
      <c r="BH332" s="93"/>
      <c r="BI332" s="95" t="str">
        <f t="shared" si="842"/>
        <v/>
      </c>
      <c r="BJ332" s="95" t="str">
        <f t="shared" ref="BJ332:BR332" si="909">IF(AD332=0,"",AD332*$AS332*(AU332/10))</f>
        <v/>
      </c>
      <c r="BK332" s="95" t="str">
        <f t="shared" si="909"/>
        <v/>
      </c>
      <c r="BL332" s="95" t="str">
        <f t="shared" si="909"/>
        <v/>
      </c>
      <c r="BM332" s="95" t="str">
        <f t="shared" si="909"/>
        <v/>
      </c>
      <c r="BN332" s="95" t="str">
        <f t="shared" si="909"/>
        <v/>
      </c>
      <c r="BO332" s="95" t="str">
        <f t="shared" si="909"/>
        <v/>
      </c>
      <c r="BP332" s="95" t="str">
        <f t="shared" si="909"/>
        <v/>
      </c>
      <c r="BQ332" s="95" t="str">
        <f t="shared" si="909"/>
        <v/>
      </c>
      <c r="BR332" s="95" t="str">
        <f t="shared" si="909"/>
        <v/>
      </c>
      <c r="BS332" s="38"/>
      <c r="BT332" s="38"/>
      <c r="BU332" s="38"/>
      <c r="BV332" s="38"/>
      <c r="BW332" s="38"/>
      <c r="BX332" s="38">
        <f t="shared" si="577"/>
        <v>0</v>
      </c>
      <c r="BY332" s="106" t="str">
        <f t="shared" si="535"/>
        <v/>
      </c>
      <c r="BZ332" s="106" t="str">
        <f t="shared" si="578"/>
        <v/>
      </c>
      <c r="CA332" s="106" t="str">
        <f t="shared" ref="CA332:CH332" si="910">IF(O332="x","1","")</f>
        <v/>
      </c>
      <c r="CB332" s="106" t="str">
        <f t="shared" si="910"/>
        <v/>
      </c>
      <c r="CC332" s="106" t="str">
        <f t="shared" si="910"/>
        <v/>
      </c>
      <c r="CD332" s="106" t="str">
        <f t="shared" si="910"/>
        <v/>
      </c>
      <c r="CE332" s="106" t="str">
        <f t="shared" si="910"/>
        <v/>
      </c>
      <c r="CF332" s="106" t="str">
        <f t="shared" si="910"/>
        <v/>
      </c>
      <c r="CG332" s="106" t="str">
        <f t="shared" si="910"/>
        <v/>
      </c>
      <c r="CH332" s="106" t="str">
        <f t="shared" si="910"/>
        <v/>
      </c>
      <c r="CI332" s="40"/>
      <c r="CJ332" s="40"/>
      <c r="CK332" s="40"/>
      <c r="CL332" s="40"/>
      <c r="CM332" s="40"/>
    </row>
    <row r="333" spans="1:91" ht="17.25" customHeight="1" x14ac:dyDescent="0.2">
      <c r="A333" s="92"/>
      <c r="B333" s="93"/>
      <c r="C333" s="93"/>
      <c r="D333" s="93"/>
      <c r="E333" s="93" t="str">
        <f t="shared" si="580"/>
        <v/>
      </c>
      <c r="F333" s="93"/>
      <c r="G333" s="93"/>
      <c r="H333" s="93" t="str">
        <f t="shared" si="814"/>
        <v/>
      </c>
      <c r="I333" s="95" t="str">
        <f t="shared" si="815"/>
        <v/>
      </c>
      <c r="J333" s="93"/>
      <c r="K333" s="97" t="b">
        <v>0</v>
      </c>
      <c r="L333" s="98" t="str">
        <f t="shared" si="755"/>
        <v>PENDENTE</v>
      </c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3"/>
      <c r="X333" s="100"/>
      <c r="Y333" s="100"/>
      <c r="Z333" s="100"/>
      <c r="AA333" s="100"/>
      <c r="AB333" s="100"/>
      <c r="AC333" s="101"/>
      <c r="AD333" s="3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93"/>
      <c r="AQ333" s="93"/>
      <c r="AR333" s="93"/>
      <c r="AS333" s="102"/>
      <c r="AT333" s="103"/>
      <c r="AU333" s="103"/>
      <c r="AV333" s="103"/>
      <c r="AW333" s="104"/>
      <c r="AX333" s="103"/>
      <c r="AY333" s="103"/>
      <c r="AZ333" s="103"/>
      <c r="BA333" s="103"/>
      <c r="BB333" s="104"/>
      <c r="BC333" s="103"/>
      <c r="BD333" s="105" t="str">
        <f ca="1">IFERROR(__xludf.DUMMYFUNCTION("""COMPUTED_VALUE"""),"")</f>
        <v/>
      </c>
      <c r="BE333" s="105" t="str">
        <f ca="1">IFERROR(__xludf.DUMMYFUNCTION("""COMPUTED_VALUE"""),"")</f>
        <v/>
      </c>
      <c r="BF333" s="105" t="str">
        <f ca="1">IFERROR(__xludf.DUMMYFUNCTION("""COMPUTED_VALUE"""),"")</f>
        <v/>
      </c>
      <c r="BG333" s="93"/>
      <c r="BH333" s="93"/>
      <c r="BI333" s="95" t="str">
        <f t="shared" si="842"/>
        <v/>
      </c>
      <c r="BJ333" s="95" t="str">
        <f t="shared" ref="BJ333:BR333" si="911">IF(AD333=0,"",AD333*$AS333*(AU333/10))</f>
        <v/>
      </c>
      <c r="BK333" s="95" t="str">
        <f t="shared" si="911"/>
        <v/>
      </c>
      <c r="BL333" s="95" t="str">
        <f t="shared" si="911"/>
        <v/>
      </c>
      <c r="BM333" s="95" t="str">
        <f t="shared" si="911"/>
        <v/>
      </c>
      <c r="BN333" s="95" t="str">
        <f t="shared" si="911"/>
        <v/>
      </c>
      <c r="BO333" s="95" t="str">
        <f t="shared" si="911"/>
        <v/>
      </c>
      <c r="BP333" s="95" t="str">
        <f t="shared" si="911"/>
        <v/>
      </c>
      <c r="BQ333" s="95" t="str">
        <f t="shared" si="911"/>
        <v/>
      </c>
      <c r="BR333" s="95" t="str">
        <f t="shared" si="911"/>
        <v/>
      </c>
      <c r="BS333" s="38"/>
      <c r="BT333" s="38"/>
      <c r="BU333" s="38"/>
      <c r="BV333" s="38"/>
      <c r="BW333" s="38"/>
      <c r="BX333" s="38">
        <f t="shared" si="577"/>
        <v>0</v>
      </c>
      <c r="BY333" s="106" t="str">
        <f t="shared" si="535"/>
        <v/>
      </c>
      <c r="BZ333" s="106" t="str">
        <f t="shared" si="578"/>
        <v/>
      </c>
      <c r="CA333" s="106" t="str">
        <f t="shared" ref="CA333:CH333" si="912">IF(O333="x","1","")</f>
        <v/>
      </c>
      <c r="CB333" s="106" t="str">
        <f t="shared" si="912"/>
        <v/>
      </c>
      <c r="CC333" s="106" t="str">
        <f t="shared" si="912"/>
        <v/>
      </c>
      <c r="CD333" s="106" t="str">
        <f t="shared" si="912"/>
        <v/>
      </c>
      <c r="CE333" s="106" t="str">
        <f t="shared" si="912"/>
        <v/>
      </c>
      <c r="CF333" s="106" t="str">
        <f t="shared" si="912"/>
        <v/>
      </c>
      <c r="CG333" s="106" t="str">
        <f t="shared" si="912"/>
        <v/>
      </c>
      <c r="CH333" s="106" t="str">
        <f t="shared" si="912"/>
        <v/>
      </c>
      <c r="CI333" s="40"/>
      <c r="CJ333" s="40"/>
      <c r="CK333" s="40"/>
      <c r="CL333" s="40"/>
      <c r="CM333" s="40"/>
    </row>
    <row r="334" spans="1:91" ht="17.25" customHeight="1" x14ac:dyDescent="0.2">
      <c r="A334" s="92"/>
      <c r="B334" s="93"/>
      <c r="C334" s="93"/>
      <c r="D334" s="93"/>
      <c r="E334" s="93" t="str">
        <f t="shared" si="580"/>
        <v/>
      </c>
      <c r="F334" s="93"/>
      <c r="G334" s="93"/>
      <c r="H334" s="93" t="str">
        <f t="shared" si="814"/>
        <v/>
      </c>
      <c r="I334" s="95" t="str">
        <f t="shared" si="815"/>
        <v/>
      </c>
      <c r="J334" s="93"/>
      <c r="K334" s="97" t="b">
        <v>0</v>
      </c>
      <c r="L334" s="98" t="str">
        <f t="shared" si="755"/>
        <v>PENDENTE</v>
      </c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3"/>
      <c r="X334" s="100"/>
      <c r="Y334" s="100"/>
      <c r="Z334" s="100"/>
      <c r="AA334" s="100"/>
      <c r="AB334" s="100"/>
      <c r="AC334" s="101"/>
      <c r="AD334" s="3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93"/>
      <c r="AQ334" s="93"/>
      <c r="AR334" s="93"/>
      <c r="AS334" s="102"/>
      <c r="AT334" s="103"/>
      <c r="AU334" s="103"/>
      <c r="AV334" s="103"/>
      <c r="AW334" s="104"/>
      <c r="AX334" s="103"/>
      <c r="AY334" s="103"/>
      <c r="AZ334" s="103"/>
      <c r="BA334" s="103"/>
      <c r="BB334" s="104"/>
      <c r="BC334" s="103"/>
      <c r="BD334" s="105" t="str">
        <f ca="1">IFERROR(__xludf.DUMMYFUNCTION("""COMPUTED_VALUE"""),"")</f>
        <v/>
      </c>
      <c r="BE334" s="105" t="str">
        <f ca="1">IFERROR(__xludf.DUMMYFUNCTION("""COMPUTED_VALUE"""),"")</f>
        <v/>
      </c>
      <c r="BF334" s="105" t="str">
        <f ca="1">IFERROR(__xludf.DUMMYFUNCTION("""COMPUTED_VALUE"""),"")</f>
        <v/>
      </c>
      <c r="BG334" s="93"/>
      <c r="BH334" s="93"/>
      <c r="BI334" s="95" t="str">
        <f t="shared" si="842"/>
        <v/>
      </c>
      <c r="BJ334" s="95" t="str">
        <f t="shared" ref="BJ334:BR334" si="913">IF(AD334=0,"",AD334*$AS334*(AU334/10))</f>
        <v/>
      </c>
      <c r="BK334" s="95" t="str">
        <f t="shared" si="913"/>
        <v/>
      </c>
      <c r="BL334" s="95" t="str">
        <f t="shared" si="913"/>
        <v/>
      </c>
      <c r="BM334" s="95" t="str">
        <f t="shared" si="913"/>
        <v/>
      </c>
      <c r="BN334" s="95" t="str">
        <f t="shared" si="913"/>
        <v/>
      </c>
      <c r="BO334" s="95" t="str">
        <f t="shared" si="913"/>
        <v/>
      </c>
      <c r="BP334" s="95" t="str">
        <f t="shared" si="913"/>
        <v/>
      </c>
      <c r="BQ334" s="95" t="str">
        <f t="shared" si="913"/>
        <v/>
      </c>
      <c r="BR334" s="95" t="str">
        <f t="shared" si="913"/>
        <v/>
      </c>
      <c r="BS334" s="38"/>
      <c r="BT334" s="38"/>
      <c r="BU334" s="38"/>
      <c r="BV334" s="38"/>
      <c r="BW334" s="38"/>
      <c r="BX334" s="38">
        <f t="shared" si="577"/>
        <v>0</v>
      </c>
      <c r="BY334" s="106" t="str">
        <f t="shared" si="535"/>
        <v/>
      </c>
      <c r="BZ334" s="106" t="str">
        <f t="shared" si="578"/>
        <v/>
      </c>
      <c r="CA334" s="106" t="str">
        <f t="shared" ref="CA334:CH334" si="914">IF(O334="x","1","")</f>
        <v/>
      </c>
      <c r="CB334" s="106" t="str">
        <f t="shared" si="914"/>
        <v/>
      </c>
      <c r="CC334" s="106" t="str">
        <f t="shared" si="914"/>
        <v/>
      </c>
      <c r="CD334" s="106" t="str">
        <f t="shared" si="914"/>
        <v/>
      </c>
      <c r="CE334" s="106" t="str">
        <f t="shared" si="914"/>
        <v/>
      </c>
      <c r="CF334" s="106" t="str">
        <f t="shared" si="914"/>
        <v/>
      </c>
      <c r="CG334" s="106" t="str">
        <f t="shared" si="914"/>
        <v/>
      </c>
      <c r="CH334" s="106" t="str">
        <f t="shared" si="914"/>
        <v/>
      </c>
      <c r="CI334" s="40"/>
      <c r="CJ334" s="40"/>
      <c r="CK334" s="40"/>
      <c r="CL334" s="40"/>
      <c r="CM334" s="40"/>
    </row>
    <row r="335" spans="1:91" ht="17.25" customHeight="1" x14ac:dyDescent="0.2">
      <c r="A335" s="92"/>
      <c r="B335" s="93"/>
      <c r="C335" s="93"/>
      <c r="D335" s="93"/>
      <c r="E335" s="93" t="str">
        <f t="shared" si="580"/>
        <v/>
      </c>
      <c r="F335" s="93"/>
      <c r="G335" s="93"/>
      <c r="H335" s="93" t="str">
        <f t="shared" si="814"/>
        <v/>
      </c>
      <c r="I335" s="95" t="str">
        <f t="shared" si="815"/>
        <v/>
      </c>
      <c r="J335" s="93"/>
      <c r="K335" s="97" t="b">
        <v>0</v>
      </c>
      <c r="L335" s="98" t="str">
        <f t="shared" si="755"/>
        <v>PENDENTE</v>
      </c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3"/>
      <c r="X335" s="100"/>
      <c r="Y335" s="100"/>
      <c r="Z335" s="100"/>
      <c r="AA335" s="100"/>
      <c r="AB335" s="100"/>
      <c r="AC335" s="101"/>
      <c r="AD335" s="3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93"/>
      <c r="AQ335" s="93"/>
      <c r="AR335" s="93"/>
      <c r="AS335" s="102"/>
      <c r="AT335" s="103"/>
      <c r="AU335" s="103"/>
      <c r="AV335" s="103"/>
      <c r="AW335" s="104"/>
      <c r="AX335" s="103"/>
      <c r="AY335" s="103"/>
      <c r="AZ335" s="103"/>
      <c r="BA335" s="103"/>
      <c r="BB335" s="104"/>
      <c r="BC335" s="103"/>
      <c r="BD335" s="105" t="str">
        <f ca="1">IFERROR(__xludf.DUMMYFUNCTION("""COMPUTED_VALUE"""),"")</f>
        <v/>
      </c>
      <c r="BE335" s="105" t="str">
        <f ca="1">IFERROR(__xludf.DUMMYFUNCTION("""COMPUTED_VALUE"""),"")</f>
        <v/>
      </c>
      <c r="BF335" s="105" t="str">
        <f ca="1">IFERROR(__xludf.DUMMYFUNCTION("""COMPUTED_VALUE"""),"")</f>
        <v/>
      </c>
      <c r="BG335" s="93"/>
      <c r="BH335" s="93"/>
      <c r="BI335" s="95" t="str">
        <f t="shared" si="842"/>
        <v/>
      </c>
      <c r="BJ335" s="95" t="str">
        <f t="shared" ref="BJ335:BR335" si="915">IF(AD335=0,"",AD335*$AS335*(AU335/10))</f>
        <v/>
      </c>
      <c r="BK335" s="95" t="str">
        <f t="shared" si="915"/>
        <v/>
      </c>
      <c r="BL335" s="95" t="str">
        <f t="shared" si="915"/>
        <v/>
      </c>
      <c r="BM335" s="95" t="str">
        <f t="shared" si="915"/>
        <v/>
      </c>
      <c r="BN335" s="95" t="str">
        <f t="shared" si="915"/>
        <v/>
      </c>
      <c r="BO335" s="95" t="str">
        <f t="shared" si="915"/>
        <v/>
      </c>
      <c r="BP335" s="95" t="str">
        <f t="shared" si="915"/>
        <v/>
      </c>
      <c r="BQ335" s="95" t="str">
        <f t="shared" si="915"/>
        <v/>
      </c>
      <c r="BR335" s="95" t="str">
        <f t="shared" si="915"/>
        <v/>
      </c>
      <c r="BS335" s="38"/>
      <c r="BT335" s="38"/>
      <c r="BU335" s="38"/>
      <c r="BV335" s="38"/>
      <c r="BW335" s="38"/>
      <c r="BX335" s="38">
        <f t="shared" si="577"/>
        <v>0</v>
      </c>
      <c r="BY335" s="106" t="str">
        <f t="shared" si="535"/>
        <v/>
      </c>
      <c r="BZ335" s="106" t="str">
        <f t="shared" si="578"/>
        <v/>
      </c>
      <c r="CA335" s="106" t="str">
        <f t="shared" ref="CA335:CH335" si="916">IF(O335="x","1","")</f>
        <v/>
      </c>
      <c r="CB335" s="106" t="str">
        <f t="shared" si="916"/>
        <v/>
      </c>
      <c r="CC335" s="106" t="str">
        <f t="shared" si="916"/>
        <v/>
      </c>
      <c r="CD335" s="106" t="str">
        <f t="shared" si="916"/>
        <v/>
      </c>
      <c r="CE335" s="106" t="str">
        <f t="shared" si="916"/>
        <v/>
      </c>
      <c r="CF335" s="106" t="str">
        <f t="shared" si="916"/>
        <v/>
      </c>
      <c r="CG335" s="106" t="str">
        <f t="shared" si="916"/>
        <v/>
      </c>
      <c r="CH335" s="106" t="str">
        <f t="shared" si="916"/>
        <v/>
      </c>
      <c r="CI335" s="40"/>
      <c r="CJ335" s="40"/>
      <c r="CK335" s="40"/>
      <c r="CL335" s="40"/>
      <c r="CM335" s="40"/>
    </row>
    <row r="336" spans="1:91" ht="17.25" customHeight="1" x14ac:dyDescent="0.2">
      <c r="A336" s="92"/>
      <c r="B336" s="93"/>
      <c r="C336" s="93"/>
      <c r="D336" s="93"/>
      <c r="E336" s="93" t="str">
        <f t="shared" si="580"/>
        <v/>
      </c>
      <c r="F336" s="93"/>
      <c r="G336" s="93"/>
      <c r="H336" s="93" t="str">
        <f t="shared" si="814"/>
        <v/>
      </c>
      <c r="I336" s="95" t="str">
        <f t="shared" si="815"/>
        <v/>
      </c>
      <c r="J336" s="93"/>
      <c r="K336" s="97" t="b">
        <v>0</v>
      </c>
      <c r="L336" s="98" t="str">
        <f t="shared" si="755"/>
        <v>PENDENTE</v>
      </c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3"/>
      <c r="X336" s="100"/>
      <c r="Y336" s="100"/>
      <c r="Z336" s="100"/>
      <c r="AA336" s="100"/>
      <c r="AB336" s="100"/>
      <c r="AC336" s="101"/>
      <c r="AD336" s="3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93"/>
      <c r="AQ336" s="93"/>
      <c r="AR336" s="93"/>
      <c r="AS336" s="102"/>
      <c r="AT336" s="103"/>
      <c r="AU336" s="103"/>
      <c r="AV336" s="103"/>
      <c r="AW336" s="104"/>
      <c r="AX336" s="103"/>
      <c r="AY336" s="103"/>
      <c r="AZ336" s="103"/>
      <c r="BA336" s="103"/>
      <c r="BB336" s="104"/>
      <c r="BC336" s="103"/>
      <c r="BD336" s="105" t="str">
        <f ca="1">IFERROR(__xludf.DUMMYFUNCTION("""COMPUTED_VALUE"""),"")</f>
        <v/>
      </c>
      <c r="BE336" s="105" t="str">
        <f ca="1">IFERROR(__xludf.DUMMYFUNCTION("""COMPUTED_VALUE"""),"")</f>
        <v/>
      </c>
      <c r="BF336" s="105" t="str">
        <f ca="1">IFERROR(__xludf.DUMMYFUNCTION("""COMPUTED_VALUE"""),"")</f>
        <v/>
      </c>
      <c r="BG336" s="93"/>
      <c r="BH336" s="93"/>
      <c r="BI336" s="95" t="str">
        <f t="shared" si="842"/>
        <v/>
      </c>
      <c r="BJ336" s="95" t="str">
        <f t="shared" ref="BJ336:BR336" si="917">IF(AD336=0,"",AD336*$AS336*(AU336/10))</f>
        <v/>
      </c>
      <c r="BK336" s="95" t="str">
        <f t="shared" si="917"/>
        <v/>
      </c>
      <c r="BL336" s="95" t="str">
        <f t="shared" si="917"/>
        <v/>
      </c>
      <c r="BM336" s="95" t="str">
        <f t="shared" si="917"/>
        <v/>
      </c>
      <c r="BN336" s="95" t="str">
        <f t="shared" si="917"/>
        <v/>
      </c>
      <c r="BO336" s="95" t="str">
        <f t="shared" si="917"/>
        <v/>
      </c>
      <c r="BP336" s="95" t="str">
        <f t="shared" si="917"/>
        <v/>
      </c>
      <c r="BQ336" s="95" t="str">
        <f t="shared" si="917"/>
        <v/>
      </c>
      <c r="BR336" s="95" t="str">
        <f t="shared" si="917"/>
        <v/>
      </c>
      <c r="BS336" s="38"/>
      <c r="BT336" s="38"/>
      <c r="BU336" s="38"/>
      <c r="BV336" s="38"/>
      <c r="BW336" s="38"/>
      <c r="BX336" s="38">
        <f t="shared" si="577"/>
        <v>0</v>
      </c>
      <c r="BY336" s="106" t="str">
        <f t="shared" si="535"/>
        <v/>
      </c>
      <c r="BZ336" s="106" t="str">
        <f t="shared" si="578"/>
        <v/>
      </c>
      <c r="CA336" s="106" t="str">
        <f t="shared" ref="CA336:CH336" si="918">IF(O336="x","1","")</f>
        <v/>
      </c>
      <c r="CB336" s="106" t="str">
        <f t="shared" si="918"/>
        <v/>
      </c>
      <c r="CC336" s="106" t="str">
        <f t="shared" si="918"/>
        <v/>
      </c>
      <c r="CD336" s="106" t="str">
        <f t="shared" si="918"/>
        <v/>
      </c>
      <c r="CE336" s="106" t="str">
        <f t="shared" si="918"/>
        <v/>
      </c>
      <c r="CF336" s="106" t="str">
        <f t="shared" si="918"/>
        <v/>
      </c>
      <c r="CG336" s="106" t="str">
        <f t="shared" si="918"/>
        <v/>
      </c>
      <c r="CH336" s="106" t="str">
        <f t="shared" si="918"/>
        <v/>
      </c>
      <c r="CI336" s="40"/>
      <c r="CJ336" s="40"/>
      <c r="CK336" s="40"/>
      <c r="CL336" s="40"/>
      <c r="CM336" s="40"/>
    </row>
    <row r="337" spans="1:91" ht="17.25" customHeight="1" x14ac:dyDescent="0.2">
      <c r="A337" s="92"/>
      <c r="B337" s="93"/>
      <c r="C337" s="93"/>
      <c r="D337" s="93"/>
      <c r="E337" s="93" t="str">
        <f t="shared" si="580"/>
        <v/>
      </c>
      <c r="F337" s="93"/>
      <c r="G337" s="93"/>
      <c r="H337" s="93" t="str">
        <f t="shared" si="814"/>
        <v/>
      </c>
      <c r="I337" s="95" t="str">
        <f t="shared" si="815"/>
        <v/>
      </c>
      <c r="J337" s="93"/>
      <c r="K337" s="97" t="b">
        <v>0</v>
      </c>
      <c r="L337" s="98" t="str">
        <f t="shared" si="755"/>
        <v>PENDENTE</v>
      </c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3"/>
      <c r="X337" s="100"/>
      <c r="Y337" s="100"/>
      <c r="Z337" s="100"/>
      <c r="AA337" s="100"/>
      <c r="AB337" s="100"/>
      <c r="AC337" s="101"/>
      <c r="AD337" s="3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93"/>
      <c r="AQ337" s="93"/>
      <c r="AR337" s="93"/>
      <c r="AS337" s="102"/>
      <c r="AT337" s="103"/>
      <c r="AU337" s="103"/>
      <c r="AV337" s="103"/>
      <c r="AW337" s="104"/>
      <c r="AX337" s="103"/>
      <c r="AY337" s="103"/>
      <c r="AZ337" s="103"/>
      <c r="BA337" s="103"/>
      <c r="BB337" s="104"/>
      <c r="BC337" s="103"/>
      <c r="BD337" s="105" t="str">
        <f ca="1">IFERROR(__xludf.DUMMYFUNCTION("""COMPUTED_VALUE"""),"")</f>
        <v/>
      </c>
      <c r="BE337" s="105" t="str">
        <f ca="1">IFERROR(__xludf.DUMMYFUNCTION("""COMPUTED_VALUE"""),"")</f>
        <v/>
      </c>
      <c r="BF337" s="105" t="str">
        <f ca="1">IFERROR(__xludf.DUMMYFUNCTION("""COMPUTED_VALUE"""),"")</f>
        <v/>
      </c>
      <c r="BG337" s="93"/>
      <c r="BH337" s="93"/>
      <c r="BI337" s="95" t="str">
        <f t="shared" si="842"/>
        <v/>
      </c>
      <c r="BJ337" s="95" t="str">
        <f t="shared" ref="BJ337:BR337" si="919">IF(AD337=0,"",AD337*$AS337*(AU337/10))</f>
        <v/>
      </c>
      <c r="BK337" s="95" t="str">
        <f t="shared" si="919"/>
        <v/>
      </c>
      <c r="BL337" s="95" t="str">
        <f t="shared" si="919"/>
        <v/>
      </c>
      <c r="BM337" s="95" t="str">
        <f t="shared" si="919"/>
        <v/>
      </c>
      <c r="BN337" s="95" t="str">
        <f t="shared" si="919"/>
        <v/>
      </c>
      <c r="BO337" s="95" t="str">
        <f t="shared" si="919"/>
        <v/>
      </c>
      <c r="BP337" s="95" t="str">
        <f t="shared" si="919"/>
        <v/>
      </c>
      <c r="BQ337" s="95" t="str">
        <f t="shared" si="919"/>
        <v/>
      </c>
      <c r="BR337" s="95" t="str">
        <f t="shared" si="919"/>
        <v/>
      </c>
      <c r="BS337" s="38"/>
      <c r="BT337" s="38"/>
      <c r="BU337" s="38"/>
      <c r="BV337" s="38"/>
      <c r="BW337" s="38"/>
      <c r="BX337" s="38">
        <f t="shared" si="577"/>
        <v>0</v>
      </c>
      <c r="BY337" s="106" t="str">
        <f t="shared" si="535"/>
        <v/>
      </c>
      <c r="BZ337" s="106" t="str">
        <f t="shared" si="578"/>
        <v/>
      </c>
      <c r="CA337" s="106" t="str">
        <f t="shared" ref="CA337:CH337" si="920">IF(O337="x","1","")</f>
        <v/>
      </c>
      <c r="CB337" s="106" t="str">
        <f t="shared" si="920"/>
        <v/>
      </c>
      <c r="CC337" s="106" t="str">
        <f t="shared" si="920"/>
        <v/>
      </c>
      <c r="CD337" s="106" t="str">
        <f t="shared" si="920"/>
        <v/>
      </c>
      <c r="CE337" s="106" t="str">
        <f t="shared" si="920"/>
        <v/>
      </c>
      <c r="CF337" s="106" t="str">
        <f t="shared" si="920"/>
        <v/>
      </c>
      <c r="CG337" s="106" t="str">
        <f t="shared" si="920"/>
        <v/>
      </c>
      <c r="CH337" s="106" t="str">
        <f t="shared" si="920"/>
        <v/>
      </c>
      <c r="CI337" s="40"/>
      <c r="CJ337" s="40"/>
      <c r="CK337" s="40"/>
      <c r="CL337" s="40"/>
      <c r="CM337" s="40"/>
    </row>
    <row r="338" spans="1:91" ht="17.25" customHeight="1" x14ac:dyDescent="0.2">
      <c r="A338" s="92"/>
      <c r="B338" s="93"/>
      <c r="C338" s="93"/>
      <c r="D338" s="93"/>
      <c r="E338" s="93" t="str">
        <f t="shared" si="580"/>
        <v/>
      </c>
      <c r="F338" s="93"/>
      <c r="G338" s="93"/>
      <c r="H338" s="93" t="str">
        <f t="shared" si="814"/>
        <v/>
      </c>
      <c r="I338" s="95" t="str">
        <f t="shared" si="815"/>
        <v/>
      </c>
      <c r="J338" s="93"/>
      <c r="K338" s="97" t="b">
        <v>0</v>
      </c>
      <c r="L338" s="98" t="str">
        <f t="shared" si="755"/>
        <v>PENDENTE</v>
      </c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3"/>
      <c r="X338" s="100"/>
      <c r="Y338" s="100"/>
      <c r="Z338" s="100"/>
      <c r="AA338" s="100"/>
      <c r="AB338" s="100"/>
      <c r="AC338" s="101"/>
      <c r="AD338" s="3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93"/>
      <c r="AQ338" s="93"/>
      <c r="AR338" s="93"/>
      <c r="AS338" s="102"/>
      <c r="AT338" s="103"/>
      <c r="AU338" s="103"/>
      <c r="AV338" s="103"/>
      <c r="AW338" s="104"/>
      <c r="AX338" s="103"/>
      <c r="AY338" s="103"/>
      <c r="AZ338" s="103"/>
      <c r="BA338" s="103"/>
      <c r="BB338" s="104"/>
      <c r="BC338" s="103"/>
      <c r="BD338" s="105" t="str">
        <f ca="1">IFERROR(__xludf.DUMMYFUNCTION("""COMPUTED_VALUE"""),"")</f>
        <v/>
      </c>
      <c r="BE338" s="105" t="str">
        <f ca="1">IFERROR(__xludf.DUMMYFUNCTION("""COMPUTED_VALUE"""),"")</f>
        <v/>
      </c>
      <c r="BF338" s="105" t="str">
        <f ca="1">IFERROR(__xludf.DUMMYFUNCTION("""COMPUTED_VALUE"""),"")</f>
        <v/>
      </c>
      <c r="BG338" s="93"/>
      <c r="BH338" s="93"/>
      <c r="BI338" s="95" t="str">
        <f t="shared" si="842"/>
        <v/>
      </c>
      <c r="BJ338" s="95" t="str">
        <f t="shared" ref="BJ338:BR338" si="921">IF(AD338=0,"",AD338*$AS338*(AU338/10))</f>
        <v/>
      </c>
      <c r="BK338" s="95" t="str">
        <f t="shared" si="921"/>
        <v/>
      </c>
      <c r="BL338" s="95" t="str">
        <f t="shared" si="921"/>
        <v/>
      </c>
      <c r="BM338" s="95" t="str">
        <f t="shared" si="921"/>
        <v/>
      </c>
      <c r="BN338" s="95" t="str">
        <f t="shared" si="921"/>
        <v/>
      </c>
      <c r="BO338" s="95" t="str">
        <f t="shared" si="921"/>
        <v/>
      </c>
      <c r="BP338" s="95" t="str">
        <f t="shared" si="921"/>
        <v/>
      </c>
      <c r="BQ338" s="95" t="str">
        <f t="shared" si="921"/>
        <v/>
      </c>
      <c r="BR338" s="95" t="str">
        <f t="shared" si="921"/>
        <v/>
      </c>
      <c r="BS338" s="38"/>
      <c r="BT338" s="38"/>
      <c r="BU338" s="38"/>
      <c r="BV338" s="38"/>
      <c r="BW338" s="38"/>
      <c r="BX338" s="38">
        <f t="shared" si="577"/>
        <v>0</v>
      </c>
      <c r="BY338" s="106" t="str">
        <f t="shared" si="535"/>
        <v/>
      </c>
      <c r="BZ338" s="106" t="str">
        <f t="shared" si="578"/>
        <v/>
      </c>
      <c r="CA338" s="106" t="str">
        <f t="shared" ref="CA338:CH338" si="922">IF(O338="x","1","")</f>
        <v/>
      </c>
      <c r="CB338" s="106" t="str">
        <f t="shared" si="922"/>
        <v/>
      </c>
      <c r="CC338" s="106" t="str">
        <f t="shared" si="922"/>
        <v/>
      </c>
      <c r="CD338" s="106" t="str">
        <f t="shared" si="922"/>
        <v/>
      </c>
      <c r="CE338" s="106" t="str">
        <f t="shared" si="922"/>
        <v/>
      </c>
      <c r="CF338" s="106" t="str">
        <f t="shared" si="922"/>
        <v/>
      </c>
      <c r="CG338" s="106" t="str">
        <f t="shared" si="922"/>
        <v/>
      </c>
      <c r="CH338" s="106" t="str">
        <f t="shared" si="922"/>
        <v/>
      </c>
      <c r="CI338" s="40"/>
      <c r="CJ338" s="40"/>
      <c r="CK338" s="40"/>
      <c r="CL338" s="40"/>
      <c r="CM338" s="40"/>
    </row>
    <row r="339" spans="1:91" ht="17.25" customHeight="1" x14ac:dyDescent="0.2">
      <c r="A339" s="92"/>
      <c r="B339" s="93"/>
      <c r="C339" s="93"/>
      <c r="D339" s="93"/>
      <c r="E339" s="93" t="str">
        <f t="shared" si="580"/>
        <v/>
      </c>
      <c r="F339" s="93"/>
      <c r="G339" s="93"/>
      <c r="H339" s="93" t="str">
        <f t="shared" si="814"/>
        <v/>
      </c>
      <c r="I339" s="95" t="str">
        <f t="shared" si="815"/>
        <v/>
      </c>
      <c r="J339" s="93"/>
      <c r="K339" s="97" t="b">
        <v>0</v>
      </c>
      <c r="L339" s="98" t="str">
        <f t="shared" si="755"/>
        <v>PENDENTE</v>
      </c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3"/>
      <c r="X339" s="100"/>
      <c r="Y339" s="100"/>
      <c r="Z339" s="100"/>
      <c r="AA339" s="100"/>
      <c r="AB339" s="100"/>
      <c r="AC339" s="101"/>
      <c r="AD339" s="3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93"/>
      <c r="AQ339" s="93"/>
      <c r="AR339" s="93"/>
      <c r="AS339" s="102"/>
      <c r="AT339" s="103"/>
      <c r="AU339" s="103"/>
      <c r="AV339" s="103"/>
      <c r="AW339" s="104"/>
      <c r="AX339" s="103"/>
      <c r="AY339" s="103"/>
      <c r="AZ339" s="103"/>
      <c r="BA339" s="103"/>
      <c r="BB339" s="104"/>
      <c r="BC339" s="103"/>
      <c r="BD339" s="105" t="str">
        <f ca="1">IFERROR(__xludf.DUMMYFUNCTION("""COMPUTED_VALUE"""),"")</f>
        <v/>
      </c>
      <c r="BE339" s="105" t="str">
        <f ca="1">IFERROR(__xludf.DUMMYFUNCTION("""COMPUTED_VALUE"""),"")</f>
        <v/>
      </c>
      <c r="BF339" s="105" t="str">
        <f ca="1">IFERROR(__xludf.DUMMYFUNCTION("""COMPUTED_VALUE"""),"")</f>
        <v/>
      </c>
      <c r="BG339" s="93"/>
      <c r="BH339" s="93"/>
      <c r="BI339" s="95" t="str">
        <f t="shared" si="842"/>
        <v/>
      </c>
      <c r="BJ339" s="95" t="str">
        <f t="shared" ref="BJ339:BR339" si="923">IF(AD339=0,"",AD339*$AS339*(AU339/10))</f>
        <v/>
      </c>
      <c r="BK339" s="95" t="str">
        <f t="shared" si="923"/>
        <v/>
      </c>
      <c r="BL339" s="95" t="str">
        <f t="shared" si="923"/>
        <v/>
      </c>
      <c r="BM339" s="95" t="str">
        <f t="shared" si="923"/>
        <v/>
      </c>
      <c r="BN339" s="95" t="str">
        <f t="shared" si="923"/>
        <v/>
      </c>
      <c r="BO339" s="95" t="str">
        <f t="shared" si="923"/>
        <v/>
      </c>
      <c r="BP339" s="95" t="str">
        <f t="shared" si="923"/>
        <v/>
      </c>
      <c r="BQ339" s="95" t="str">
        <f t="shared" si="923"/>
        <v/>
      </c>
      <c r="BR339" s="95" t="str">
        <f t="shared" si="923"/>
        <v/>
      </c>
      <c r="BS339" s="38"/>
      <c r="BT339" s="38"/>
      <c r="BU339" s="38"/>
      <c r="BV339" s="38"/>
      <c r="BW339" s="38"/>
      <c r="BX339" s="38">
        <f t="shared" si="577"/>
        <v>0</v>
      </c>
      <c r="BY339" s="106" t="str">
        <f t="shared" si="535"/>
        <v/>
      </c>
      <c r="BZ339" s="106" t="str">
        <f t="shared" si="578"/>
        <v/>
      </c>
      <c r="CA339" s="106" t="str">
        <f t="shared" ref="CA339:CH339" si="924">IF(O339="x","1","")</f>
        <v/>
      </c>
      <c r="CB339" s="106" t="str">
        <f t="shared" si="924"/>
        <v/>
      </c>
      <c r="CC339" s="106" t="str">
        <f t="shared" si="924"/>
        <v/>
      </c>
      <c r="CD339" s="106" t="str">
        <f t="shared" si="924"/>
        <v/>
      </c>
      <c r="CE339" s="106" t="str">
        <f t="shared" si="924"/>
        <v/>
      </c>
      <c r="CF339" s="106" t="str">
        <f t="shared" si="924"/>
        <v/>
      </c>
      <c r="CG339" s="106" t="str">
        <f t="shared" si="924"/>
        <v/>
      </c>
      <c r="CH339" s="106" t="str">
        <f t="shared" si="924"/>
        <v/>
      </c>
      <c r="CI339" s="40"/>
      <c r="CJ339" s="40"/>
      <c r="CK339" s="40"/>
      <c r="CL339" s="40"/>
      <c r="CM339" s="40"/>
    </row>
    <row r="340" spans="1:91" ht="17.25" customHeight="1" x14ac:dyDescent="0.2">
      <c r="A340" s="92"/>
      <c r="B340" s="93"/>
      <c r="C340" s="93"/>
      <c r="D340" s="93"/>
      <c r="E340" s="93" t="str">
        <f t="shared" si="580"/>
        <v/>
      </c>
      <c r="F340" s="93"/>
      <c r="G340" s="93"/>
      <c r="H340" s="93" t="str">
        <f t="shared" si="814"/>
        <v/>
      </c>
      <c r="I340" s="95" t="str">
        <f t="shared" si="815"/>
        <v/>
      </c>
      <c r="J340" s="93"/>
      <c r="K340" s="97" t="b">
        <v>0</v>
      </c>
      <c r="L340" s="98" t="str">
        <f t="shared" si="755"/>
        <v>PENDENTE</v>
      </c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3"/>
      <c r="X340" s="100"/>
      <c r="Y340" s="100"/>
      <c r="Z340" s="100"/>
      <c r="AA340" s="100"/>
      <c r="AB340" s="100"/>
      <c r="AC340" s="101"/>
      <c r="AD340" s="3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93"/>
      <c r="AQ340" s="93"/>
      <c r="AR340" s="93"/>
      <c r="AS340" s="102"/>
      <c r="AT340" s="103"/>
      <c r="AU340" s="103"/>
      <c r="AV340" s="103"/>
      <c r="AW340" s="104"/>
      <c r="AX340" s="103"/>
      <c r="AY340" s="103"/>
      <c r="AZ340" s="103"/>
      <c r="BA340" s="103"/>
      <c r="BB340" s="104"/>
      <c r="BC340" s="103"/>
      <c r="BD340" s="105" t="str">
        <f ca="1">IFERROR(__xludf.DUMMYFUNCTION("""COMPUTED_VALUE"""),"")</f>
        <v/>
      </c>
      <c r="BE340" s="105" t="str">
        <f ca="1">IFERROR(__xludf.DUMMYFUNCTION("""COMPUTED_VALUE"""),"")</f>
        <v/>
      </c>
      <c r="BF340" s="105" t="str">
        <f ca="1">IFERROR(__xludf.DUMMYFUNCTION("""COMPUTED_VALUE"""),"")</f>
        <v/>
      </c>
      <c r="BG340" s="93"/>
      <c r="BH340" s="93"/>
      <c r="BI340" s="95" t="str">
        <f t="shared" si="842"/>
        <v/>
      </c>
      <c r="BJ340" s="95" t="str">
        <f t="shared" ref="BJ340:BR340" si="925">IF(AD340=0,"",AD340*$AS340*(AU340/10))</f>
        <v/>
      </c>
      <c r="BK340" s="95" t="str">
        <f t="shared" si="925"/>
        <v/>
      </c>
      <c r="BL340" s="95" t="str">
        <f t="shared" si="925"/>
        <v/>
      </c>
      <c r="BM340" s="95" t="str">
        <f t="shared" si="925"/>
        <v/>
      </c>
      <c r="BN340" s="95" t="str">
        <f t="shared" si="925"/>
        <v/>
      </c>
      <c r="BO340" s="95" t="str">
        <f t="shared" si="925"/>
        <v/>
      </c>
      <c r="BP340" s="95" t="str">
        <f t="shared" si="925"/>
        <v/>
      </c>
      <c r="BQ340" s="95" t="str">
        <f t="shared" si="925"/>
        <v/>
      </c>
      <c r="BR340" s="95" t="str">
        <f t="shared" si="925"/>
        <v/>
      </c>
      <c r="BS340" s="38"/>
      <c r="BT340" s="38"/>
      <c r="BU340" s="38"/>
      <c r="BV340" s="38"/>
      <c r="BW340" s="38"/>
      <c r="BX340" s="38">
        <f t="shared" si="577"/>
        <v>0</v>
      </c>
      <c r="BY340" s="106" t="str">
        <f t="shared" si="535"/>
        <v/>
      </c>
      <c r="BZ340" s="106" t="str">
        <f t="shared" si="578"/>
        <v/>
      </c>
      <c r="CA340" s="106" t="str">
        <f t="shared" ref="CA340:CH340" si="926">IF(O340="x","1","")</f>
        <v/>
      </c>
      <c r="CB340" s="106" t="str">
        <f t="shared" si="926"/>
        <v/>
      </c>
      <c r="CC340" s="106" t="str">
        <f t="shared" si="926"/>
        <v/>
      </c>
      <c r="CD340" s="106" t="str">
        <f t="shared" si="926"/>
        <v/>
      </c>
      <c r="CE340" s="106" t="str">
        <f t="shared" si="926"/>
        <v/>
      </c>
      <c r="CF340" s="106" t="str">
        <f t="shared" si="926"/>
        <v/>
      </c>
      <c r="CG340" s="106" t="str">
        <f t="shared" si="926"/>
        <v/>
      </c>
      <c r="CH340" s="106" t="str">
        <f t="shared" si="926"/>
        <v/>
      </c>
      <c r="CI340" s="40"/>
      <c r="CJ340" s="40"/>
      <c r="CK340" s="40"/>
      <c r="CL340" s="40"/>
      <c r="CM340" s="40"/>
    </row>
    <row r="341" spans="1:91" ht="17.25" customHeight="1" x14ac:dyDescent="0.2">
      <c r="A341" s="92"/>
      <c r="B341" s="93"/>
      <c r="C341" s="93"/>
      <c r="D341" s="93"/>
      <c r="E341" s="93" t="str">
        <f t="shared" si="580"/>
        <v/>
      </c>
      <c r="F341" s="93"/>
      <c r="G341" s="93"/>
      <c r="H341" s="93" t="str">
        <f t="shared" si="814"/>
        <v/>
      </c>
      <c r="I341" s="95" t="str">
        <f t="shared" si="815"/>
        <v/>
      </c>
      <c r="J341" s="93"/>
      <c r="K341" s="97" t="b">
        <v>0</v>
      </c>
      <c r="L341" s="98" t="str">
        <f t="shared" si="755"/>
        <v>PENDENTE</v>
      </c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3"/>
      <c r="X341" s="100"/>
      <c r="Y341" s="100"/>
      <c r="Z341" s="100"/>
      <c r="AA341" s="100"/>
      <c r="AB341" s="100"/>
      <c r="AC341" s="101"/>
      <c r="AD341" s="3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93"/>
      <c r="AQ341" s="93"/>
      <c r="AR341" s="93"/>
      <c r="AS341" s="102"/>
      <c r="AT341" s="103"/>
      <c r="AU341" s="103"/>
      <c r="AV341" s="103"/>
      <c r="AW341" s="104"/>
      <c r="AX341" s="103"/>
      <c r="AY341" s="103"/>
      <c r="AZ341" s="103"/>
      <c r="BA341" s="103"/>
      <c r="BB341" s="104"/>
      <c r="BC341" s="103"/>
      <c r="BD341" s="105" t="str">
        <f ca="1">IFERROR(__xludf.DUMMYFUNCTION("""COMPUTED_VALUE"""),"")</f>
        <v/>
      </c>
      <c r="BE341" s="105" t="str">
        <f ca="1">IFERROR(__xludf.DUMMYFUNCTION("""COMPUTED_VALUE"""),"")</f>
        <v/>
      </c>
      <c r="BF341" s="105" t="str">
        <f ca="1">IFERROR(__xludf.DUMMYFUNCTION("""COMPUTED_VALUE"""),"")</f>
        <v/>
      </c>
      <c r="BG341" s="93"/>
      <c r="BH341" s="93"/>
      <c r="BI341" s="95" t="str">
        <f t="shared" si="842"/>
        <v/>
      </c>
      <c r="BJ341" s="95" t="str">
        <f t="shared" ref="BJ341:BR341" si="927">IF(AD341=0,"",AD341*$AS341*(AU341/10))</f>
        <v/>
      </c>
      <c r="BK341" s="95" t="str">
        <f t="shared" si="927"/>
        <v/>
      </c>
      <c r="BL341" s="95" t="str">
        <f t="shared" si="927"/>
        <v/>
      </c>
      <c r="BM341" s="95" t="str">
        <f t="shared" si="927"/>
        <v/>
      </c>
      <c r="BN341" s="95" t="str">
        <f t="shared" si="927"/>
        <v/>
      </c>
      <c r="BO341" s="95" t="str">
        <f t="shared" si="927"/>
        <v/>
      </c>
      <c r="BP341" s="95" t="str">
        <f t="shared" si="927"/>
        <v/>
      </c>
      <c r="BQ341" s="95" t="str">
        <f t="shared" si="927"/>
        <v/>
      </c>
      <c r="BR341" s="95" t="str">
        <f t="shared" si="927"/>
        <v/>
      </c>
      <c r="BS341" s="38"/>
      <c r="BT341" s="38"/>
      <c r="BU341" s="38"/>
      <c r="BV341" s="38"/>
      <c r="BW341" s="38"/>
      <c r="BX341" s="38">
        <f t="shared" si="577"/>
        <v>0</v>
      </c>
      <c r="BY341" s="106" t="str">
        <f t="shared" si="535"/>
        <v/>
      </c>
      <c r="BZ341" s="106" t="str">
        <f t="shared" si="578"/>
        <v/>
      </c>
      <c r="CA341" s="106" t="str">
        <f t="shared" ref="CA341:CH341" si="928">IF(O341="x","1","")</f>
        <v/>
      </c>
      <c r="CB341" s="106" t="str">
        <f t="shared" si="928"/>
        <v/>
      </c>
      <c r="CC341" s="106" t="str">
        <f t="shared" si="928"/>
        <v/>
      </c>
      <c r="CD341" s="106" t="str">
        <f t="shared" si="928"/>
        <v/>
      </c>
      <c r="CE341" s="106" t="str">
        <f t="shared" si="928"/>
        <v/>
      </c>
      <c r="CF341" s="106" t="str">
        <f t="shared" si="928"/>
        <v/>
      </c>
      <c r="CG341" s="106" t="str">
        <f t="shared" si="928"/>
        <v/>
      </c>
      <c r="CH341" s="106" t="str">
        <f t="shared" si="928"/>
        <v/>
      </c>
      <c r="CI341" s="40"/>
      <c r="CJ341" s="40"/>
      <c r="CK341" s="40"/>
      <c r="CL341" s="40"/>
      <c r="CM341" s="40"/>
    </row>
    <row r="342" spans="1:91" ht="17.25" customHeight="1" x14ac:dyDescent="0.2">
      <c r="A342" s="92"/>
      <c r="B342" s="93"/>
      <c r="C342" s="93"/>
      <c r="D342" s="93"/>
      <c r="E342" s="93" t="str">
        <f t="shared" si="580"/>
        <v/>
      </c>
      <c r="F342" s="93"/>
      <c r="G342" s="93"/>
      <c r="H342" s="93" t="str">
        <f t="shared" si="814"/>
        <v/>
      </c>
      <c r="I342" s="95" t="str">
        <f t="shared" si="815"/>
        <v/>
      </c>
      <c r="J342" s="93"/>
      <c r="K342" s="97" t="b">
        <v>0</v>
      </c>
      <c r="L342" s="98" t="str">
        <f t="shared" si="755"/>
        <v>PENDENTE</v>
      </c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3"/>
      <c r="X342" s="100"/>
      <c r="Y342" s="100"/>
      <c r="Z342" s="100"/>
      <c r="AA342" s="100"/>
      <c r="AB342" s="100"/>
      <c r="AC342" s="101"/>
      <c r="AD342" s="3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93"/>
      <c r="AQ342" s="93"/>
      <c r="AR342" s="93"/>
      <c r="AS342" s="102"/>
      <c r="AT342" s="103"/>
      <c r="AU342" s="103"/>
      <c r="AV342" s="103"/>
      <c r="AW342" s="104"/>
      <c r="AX342" s="103"/>
      <c r="AY342" s="103"/>
      <c r="AZ342" s="103"/>
      <c r="BA342" s="103"/>
      <c r="BB342" s="104"/>
      <c r="BC342" s="103"/>
      <c r="BD342" s="105" t="str">
        <f ca="1">IFERROR(__xludf.DUMMYFUNCTION("""COMPUTED_VALUE"""),"")</f>
        <v/>
      </c>
      <c r="BE342" s="105" t="str">
        <f ca="1">IFERROR(__xludf.DUMMYFUNCTION("""COMPUTED_VALUE"""),"")</f>
        <v/>
      </c>
      <c r="BF342" s="105" t="str">
        <f ca="1">IFERROR(__xludf.DUMMYFUNCTION("""COMPUTED_VALUE"""),"")</f>
        <v/>
      </c>
      <c r="BG342" s="93"/>
      <c r="BH342" s="93"/>
      <c r="BI342" s="95" t="str">
        <f t="shared" si="842"/>
        <v/>
      </c>
      <c r="BJ342" s="95" t="str">
        <f t="shared" ref="BJ342:BR342" si="929">IF(AD342=0,"",AD342*$AS342*(AU342/10))</f>
        <v/>
      </c>
      <c r="BK342" s="95" t="str">
        <f t="shared" si="929"/>
        <v/>
      </c>
      <c r="BL342" s="95" t="str">
        <f t="shared" si="929"/>
        <v/>
      </c>
      <c r="BM342" s="95" t="str">
        <f t="shared" si="929"/>
        <v/>
      </c>
      <c r="BN342" s="95" t="str">
        <f t="shared" si="929"/>
        <v/>
      </c>
      <c r="BO342" s="95" t="str">
        <f t="shared" si="929"/>
        <v/>
      </c>
      <c r="BP342" s="95" t="str">
        <f t="shared" si="929"/>
        <v/>
      </c>
      <c r="BQ342" s="95" t="str">
        <f t="shared" si="929"/>
        <v/>
      </c>
      <c r="BR342" s="95" t="str">
        <f t="shared" si="929"/>
        <v/>
      </c>
      <c r="BS342" s="38"/>
      <c r="BT342" s="38"/>
      <c r="BU342" s="38"/>
      <c r="BV342" s="38"/>
      <c r="BW342" s="38"/>
      <c r="BX342" s="38">
        <f t="shared" si="577"/>
        <v>0</v>
      </c>
      <c r="BY342" s="106" t="str">
        <f t="shared" si="535"/>
        <v/>
      </c>
      <c r="BZ342" s="106" t="str">
        <f t="shared" si="578"/>
        <v/>
      </c>
      <c r="CA342" s="106" t="str">
        <f t="shared" ref="CA342:CH342" si="930">IF(O342="x","1","")</f>
        <v/>
      </c>
      <c r="CB342" s="106" t="str">
        <f t="shared" si="930"/>
        <v/>
      </c>
      <c r="CC342" s="106" t="str">
        <f t="shared" si="930"/>
        <v/>
      </c>
      <c r="CD342" s="106" t="str">
        <f t="shared" si="930"/>
        <v/>
      </c>
      <c r="CE342" s="106" t="str">
        <f t="shared" si="930"/>
        <v/>
      </c>
      <c r="CF342" s="106" t="str">
        <f t="shared" si="930"/>
        <v/>
      </c>
      <c r="CG342" s="106" t="str">
        <f t="shared" si="930"/>
        <v/>
      </c>
      <c r="CH342" s="106" t="str">
        <f t="shared" si="930"/>
        <v/>
      </c>
      <c r="CI342" s="40"/>
      <c r="CJ342" s="40"/>
      <c r="CK342" s="40"/>
      <c r="CL342" s="40"/>
      <c r="CM342" s="40"/>
    </row>
    <row r="343" spans="1:91" ht="17.25" customHeight="1" x14ac:dyDescent="0.2">
      <c r="A343" s="92"/>
      <c r="B343" s="93"/>
      <c r="C343" s="93"/>
      <c r="D343" s="93"/>
      <c r="E343" s="93" t="str">
        <f t="shared" si="580"/>
        <v/>
      </c>
      <c r="F343" s="93"/>
      <c r="G343" s="93"/>
      <c r="H343" s="93" t="str">
        <f t="shared" si="814"/>
        <v/>
      </c>
      <c r="I343" s="95" t="str">
        <f t="shared" si="815"/>
        <v/>
      </c>
      <c r="J343" s="93"/>
      <c r="K343" s="97" t="b">
        <v>0</v>
      </c>
      <c r="L343" s="98" t="str">
        <f t="shared" si="755"/>
        <v>PENDENTE</v>
      </c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3"/>
      <c r="X343" s="100"/>
      <c r="Y343" s="100"/>
      <c r="Z343" s="100"/>
      <c r="AA343" s="100"/>
      <c r="AB343" s="100"/>
      <c r="AC343" s="101"/>
      <c r="AD343" s="3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93"/>
      <c r="AQ343" s="93"/>
      <c r="AR343" s="93"/>
      <c r="AS343" s="102"/>
      <c r="AT343" s="103"/>
      <c r="AU343" s="103"/>
      <c r="AV343" s="103"/>
      <c r="AW343" s="104"/>
      <c r="AX343" s="103"/>
      <c r="AY343" s="103"/>
      <c r="AZ343" s="103"/>
      <c r="BA343" s="103"/>
      <c r="BB343" s="104"/>
      <c r="BC343" s="103"/>
      <c r="BD343" s="105" t="str">
        <f ca="1">IFERROR(__xludf.DUMMYFUNCTION("""COMPUTED_VALUE"""),"")</f>
        <v/>
      </c>
      <c r="BE343" s="105" t="str">
        <f ca="1">IFERROR(__xludf.DUMMYFUNCTION("""COMPUTED_VALUE"""),"")</f>
        <v/>
      </c>
      <c r="BF343" s="105" t="str">
        <f ca="1">IFERROR(__xludf.DUMMYFUNCTION("""COMPUTED_VALUE"""),"")</f>
        <v/>
      </c>
      <c r="BG343" s="93"/>
      <c r="BH343" s="93"/>
      <c r="BI343" s="95" t="str">
        <f t="shared" si="842"/>
        <v/>
      </c>
      <c r="BJ343" s="95" t="str">
        <f t="shared" ref="BJ343:BR343" si="931">IF(AD343=0,"",AD343*$AS343*(AU343/10))</f>
        <v/>
      </c>
      <c r="BK343" s="95" t="str">
        <f t="shared" si="931"/>
        <v/>
      </c>
      <c r="BL343" s="95" t="str">
        <f t="shared" si="931"/>
        <v/>
      </c>
      <c r="BM343" s="95" t="str">
        <f t="shared" si="931"/>
        <v/>
      </c>
      <c r="BN343" s="95" t="str">
        <f t="shared" si="931"/>
        <v/>
      </c>
      <c r="BO343" s="95" t="str">
        <f t="shared" si="931"/>
        <v/>
      </c>
      <c r="BP343" s="95" t="str">
        <f t="shared" si="931"/>
        <v/>
      </c>
      <c r="BQ343" s="95" t="str">
        <f t="shared" si="931"/>
        <v/>
      </c>
      <c r="BR343" s="95" t="str">
        <f t="shared" si="931"/>
        <v/>
      </c>
      <c r="BS343" s="38"/>
      <c r="BT343" s="38"/>
      <c r="BU343" s="38"/>
      <c r="BV343" s="38"/>
      <c r="BW343" s="38"/>
      <c r="BX343" s="38">
        <f t="shared" si="577"/>
        <v>0</v>
      </c>
      <c r="BY343" s="106" t="str">
        <f t="shared" si="535"/>
        <v/>
      </c>
      <c r="BZ343" s="106" t="str">
        <f t="shared" si="578"/>
        <v/>
      </c>
      <c r="CA343" s="106" t="str">
        <f t="shared" ref="CA343:CH343" si="932">IF(O343="x","1","")</f>
        <v/>
      </c>
      <c r="CB343" s="106" t="str">
        <f t="shared" si="932"/>
        <v/>
      </c>
      <c r="CC343" s="106" t="str">
        <f t="shared" si="932"/>
        <v/>
      </c>
      <c r="CD343" s="106" t="str">
        <f t="shared" si="932"/>
        <v/>
      </c>
      <c r="CE343" s="106" t="str">
        <f t="shared" si="932"/>
        <v/>
      </c>
      <c r="CF343" s="106" t="str">
        <f t="shared" si="932"/>
        <v/>
      </c>
      <c r="CG343" s="106" t="str">
        <f t="shared" si="932"/>
        <v/>
      </c>
      <c r="CH343" s="106" t="str">
        <f t="shared" si="932"/>
        <v/>
      </c>
      <c r="CI343" s="40"/>
      <c r="CJ343" s="40"/>
      <c r="CK343" s="40"/>
      <c r="CL343" s="40"/>
      <c r="CM343" s="40"/>
    </row>
    <row r="344" spans="1:91" ht="17.25" customHeight="1" x14ac:dyDescent="0.2">
      <c r="A344" s="92"/>
      <c r="B344" s="93"/>
      <c r="C344" s="93"/>
      <c r="D344" s="93"/>
      <c r="E344" s="93" t="str">
        <f t="shared" si="580"/>
        <v/>
      </c>
      <c r="F344" s="93"/>
      <c r="G344" s="93"/>
      <c r="H344" s="93" t="str">
        <f t="shared" si="814"/>
        <v/>
      </c>
      <c r="I344" s="95" t="str">
        <f t="shared" si="815"/>
        <v/>
      </c>
      <c r="J344" s="93"/>
      <c r="K344" s="97" t="b">
        <v>0</v>
      </c>
      <c r="L344" s="98" t="str">
        <f t="shared" si="755"/>
        <v>PENDENTE</v>
      </c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3"/>
      <c r="X344" s="100"/>
      <c r="Y344" s="100"/>
      <c r="Z344" s="100"/>
      <c r="AA344" s="100"/>
      <c r="AB344" s="100"/>
      <c r="AC344" s="101"/>
      <c r="AD344" s="3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93"/>
      <c r="AQ344" s="93"/>
      <c r="AR344" s="93"/>
      <c r="AS344" s="102"/>
      <c r="AT344" s="103"/>
      <c r="AU344" s="103"/>
      <c r="AV344" s="103"/>
      <c r="AW344" s="104"/>
      <c r="AX344" s="103"/>
      <c r="AY344" s="103"/>
      <c r="AZ344" s="103"/>
      <c r="BA344" s="103"/>
      <c r="BB344" s="104"/>
      <c r="BC344" s="103"/>
      <c r="BD344" s="105" t="str">
        <f ca="1">IFERROR(__xludf.DUMMYFUNCTION("""COMPUTED_VALUE"""),"")</f>
        <v/>
      </c>
      <c r="BE344" s="105" t="str">
        <f ca="1">IFERROR(__xludf.DUMMYFUNCTION("""COMPUTED_VALUE"""),"")</f>
        <v/>
      </c>
      <c r="BF344" s="105" t="str">
        <f ca="1">IFERROR(__xludf.DUMMYFUNCTION("""COMPUTED_VALUE"""),"")</f>
        <v/>
      </c>
      <c r="BG344" s="93"/>
      <c r="BH344" s="93"/>
      <c r="BI344" s="95" t="str">
        <f t="shared" si="842"/>
        <v/>
      </c>
      <c r="BJ344" s="95" t="str">
        <f t="shared" ref="BJ344:BR344" si="933">IF(AD344=0,"",AD344*$AS344*(AU344/10))</f>
        <v/>
      </c>
      <c r="BK344" s="95" t="str">
        <f t="shared" si="933"/>
        <v/>
      </c>
      <c r="BL344" s="95" t="str">
        <f t="shared" si="933"/>
        <v/>
      </c>
      <c r="BM344" s="95" t="str">
        <f t="shared" si="933"/>
        <v/>
      </c>
      <c r="BN344" s="95" t="str">
        <f t="shared" si="933"/>
        <v/>
      </c>
      <c r="BO344" s="95" t="str">
        <f t="shared" si="933"/>
        <v/>
      </c>
      <c r="BP344" s="95" t="str">
        <f t="shared" si="933"/>
        <v/>
      </c>
      <c r="BQ344" s="95" t="str">
        <f t="shared" si="933"/>
        <v/>
      </c>
      <c r="BR344" s="95" t="str">
        <f t="shared" si="933"/>
        <v/>
      </c>
      <c r="BS344" s="38"/>
      <c r="BT344" s="38"/>
      <c r="BU344" s="38"/>
      <c r="BV344" s="38"/>
      <c r="BW344" s="38"/>
      <c r="BX344" s="38">
        <f t="shared" si="577"/>
        <v>0</v>
      </c>
      <c r="BY344" s="106" t="str">
        <f t="shared" si="535"/>
        <v/>
      </c>
      <c r="BZ344" s="106" t="str">
        <f t="shared" si="578"/>
        <v/>
      </c>
      <c r="CA344" s="106" t="str">
        <f t="shared" ref="CA344:CH344" si="934">IF(O344="x","1","")</f>
        <v/>
      </c>
      <c r="CB344" s="106" t="str">
        <f t="shared" si="934"/>
        <v/>
      </c>
      <c r="CC344" s="106" t="str">
        <f t="shared" si="934"/>
        <v/>
      </c>
      <c r="CD344" s="106" t="str">
        <f t="shared" si="934"/>
        <v/>
      </c>
      <c r="CE344" s="106" t="str">
        <f t="shared" si="934"/>
        <v/>
      </c>
      <c r="CF344" s="106" t="str">
        <f t="shared" si="934"/>
        <v/>
      </c>
      <c r="CG344" s="106" t="str">
        <f t="shared" si="934"/>
        <v/>
      </c>
      <c r="CH344" s="106" t="str">
        <f t="shared" si="934"/>
        <v/>
      </c>
      <c r="CI344" s="40"/>
      <c r="CJ344" s="40"/>
      <c r="CK344" s="40"/>
      <c r="CL344" s="40"/>
      <c r="CM344" s="40"/>
    </row>
    <row r="345" spans="1:91" ht="17.25" customHeight="1" x14ac:dyDescent="0.2">
      <c r="A345" s="92"/>
      <c r="B345" s="93"/>
      <c r="C345" s="93"/>
      <c r="D345" s="93"/>
      <c r="E345" s="93" t="str">
        <f t="shared" si="580"/>
        <v/>
      </c>
      <c r="F345" s="93"/>
      <c r="G345" s="93"/>
      <c r="H345" s="93" t="str">
        <f t="shared" si="814"/>
        <v/>
      </c>
      <c r="I345" s="95" t="str">
        <f t="shared" si="815"/>
        <v/>
      </c>
      <c r="J345" s="93"/>
      <c r="K345" s="97" t="b">
        <v>0</v>
      </c>
      <c r="L345" s="98" t="str">
        <f t="shared" si="755"/>
        <v>PENDENTE</v>
      </c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3"/>
      <c r="X345" s="100"/>
      <c r="Y345" s="100"/>
      <c r="Z345" s="100"/>
      <c r="AA345" s="100"/>
      <c r="AB345" s="100"/>
      <c r="AC345" s="101"/>
      <c r="AD345" s="3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93"/>
      <c r="AQ345" s="93"/>
      <c r="AR345" s="93"/>
      <c r="AS345" s="102"/>
      <c r="AT345" s="103"/>
      <c r="AU345" s="103"/>
      <c r="AV345" s="103"/>
      <c r="AW345" s="104"/>
      <c r="AX345" s="103"/>
      <c r="AY345" s="103"/>
      <c r="AZ345" s="103"/>
      <c r="BA345" s="103"/>
      <c r="BB345" s="104"/>
      <c r="BC345" s="103"/>
      <c r="BD345" s="105" t="str">
        <f ca="1">IFERROR(__xludf.DUMMYFUNCTION("""COMPUTED_VALUE"""),"")</f>
        <v/>
      </c>
      <c r="BE345" s="105" t="str">
        <f ca="1">IFERROR(__xludf.DUMMYFUNCTION("""COMPUTED_VALUE"""),"")</f>
        <v/>
      </c>
      <c r="BF345" s="105" t="str">
        <f ca="1">IFERROR(__xludf.DUMMYFUNCTION("""COMPUTED_VALUE"""),"")</f>
        <v/>
      </c>
      <c r="BG345" s="93"/>
      <c r="BH345" s="93"/>
      <c r="BI345" s="95" t="str">
        <f t="shared" si="842"/>
        <v/>
      </c>
      <c r="BJ345" s="95" t="str">
        <f t="shared" ref="BJ345:BR345" si="935">IF(AD345=0,"",AD345*$AS345*(AU345/10))</f>
        <v/>
      </c>
      <c r="BK345" s="95" t="str">
        <f t="shared" si="935"/>
        <v/>
      </c>
      <c r="BL345" s="95" t="str">
        <f t="shared" si="935"/>
        <v/>
      </c>
      <c r="BM345" s="95" t="str">
        <f t="shared" si="935"/>
        <v/>
      </c>
      <c r="BN345" s="95" t="str">
        <f t="shared" si="935"/>
        <v/>
      </c>
      <c r="BO345" s="95" t="str">
        <f t="shared" si="935"/>
        <v/>
      </c>
      <c r="BP345" s="95" t="str">
        <f t="shared" si="935"/>
        <v/>
      </c>
      <c r="BQ345" s="95" t="str">
        <f t="shared" si="935"/>
        <v/>
      </c>
      <c r="BR345" s="95" t="str">
        <f t="shared" si="935"/>
        <v/>
      </c>
      <c r="BS345" s="38"/>
      <c r="BT345" s="38"/>
      <c r="BU345" s="38"/>
      <c r="BV345" s="38"/>
      <c r="BW345" s="38"/>
      <c r="BX345" s="38">
        <f t="shared" si="577"/>
        <v>0</v>
      </c>
      <c r="BY345" s="106" t="str">
        <f t="shared" si="535"/>
        <v/>
      </c>
      <c r="BZ345" s="106" t="str">
        <f t="shared" si="578"/>
        <v/>
      </c>
      <c r="CA345" s="106" t="str">
        <f t="shared" ref="CA345:CH345" si="936">IF(O345="x","1","")</f>
        <v/>
      </c>
      <c r="CB345" s="106" t="str">
        <f t="shared" si="936"/>
        <v/>
      </c>
      <c r="CC345" s="106" t="str">
        <f t="shared" si="936"/>
        <v/>
      </c>
      <c r="CD345" s="106" t="str">
        <f t="shared" si="936"/>
        <v/>
      </c>
      <c r="CE345" s="106" t="str">
        <f t="shared" si="936"/>
        <v/>
      </c>
      <c r="CF345" s="106" t="str">
        <f t="shared" si="936"/>
        <v/>
      </c>
      <c r="CG345" s="106" t="str">
        <f t="shared" si="936"/>
        <v/>
      </c>
      <c r="CH345" s="106" t="str">
        <f t="shared" si="936"/>
        <v/>
      </c>
      <c r="CI345" s="40"/>
      <c r="CJ345" s="40"/>
      <c r="CK345" s="40"/>
      <c r="CL345" s="40"/>
      <c r="CM345" s="40"/>
    </row>
    <row r="346" spans="1:91" ht="17.25" customHeight="1" x14ac:dyDescent="0.2">
      <c r="A346" s="92"/>
      <c r="B346" s="93"/>
      <c r="C346" s="93"/>
      <c r="D346" s="93"/>
      <c r="E346" s="93" t="str">
        <f t="shared" si="580"/>
        <v/>
      </c>
      <c r="F346" s="93"/>
      <c r="G346" s="93"/>
      <c r="H346" s="93" t="str">
        <f t="shared" si="814"/>
        <v/>
      </c>
      <c r="I346" s="95" t="str">
        <f t="shared" si="815"/>
        <v/>
      </c>
      <c r="J346" s="93"/>
      <c r="K346" s="97" t="b">
        <v>0</v>
      </c>
      <c r="L346" s="98" t="str">
        <f t="shared" si="755"/>
        <v>PENDENTE</v>
      </c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3"/>
      <c r="X346" s="100"/>
      <c r="Y346" s="100"/>
      <c r="Z346" s="100"/>
      <c r="AA346" s="100"/>
      <c r="AB346" s="100"/>
      <c r="AC346" s="101"/>
      <c r="AD346" s="3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93"/>
      <c r="AQ346" s="93"/>
      <c r="AR346" s="93"/>
      <c r="AS346" s="102"/>
      <c r="AT346" s="103"/>
      <c r="AU346" s="103"/>
      <c r="AV346" s="103"/>
      <c r="AW346" s="104"/>
      <c r="AX346" s="103"/>
      <c r="AY346" s="103"/>
      <c r="AZ346" s="103"/>
      <c r="BA346" s="103"/>
      <c r="BB346" s="104"/>
      <c r="BC346" s="103"/>
      <c r="BD346" s="105" t="str">
        <f ca="1">IFERROR(__xludf.DUMMYFUNCTION("""COMPUTED_VALUE"""),"")</f>
        <v/>
      </c>
      <c r="BE346" s="105" t="str">
        <f ca="1">IFERROR(__xludf.DUMMYFUNCTION("""COMPUTED_VALUE"""),"")</f>
        <v/>
      </c>
      <c r="BF346" s="105" t="str">
        <f ca="1">IFERROR(__xludf.DUMMYFUNCTION("""COMPUTED_VALUE"""),"")</f>
        <v/>
      </c>
      <c r="BG346" s="93"/>
      <c r="BH346" s="93"/>
      <c r="BI346" s="95" t="str">
        <f t="shared" si="842"/>
        <v/>
      </c>
      <c r="BJ346" s="95" t="str">
        <f t="shared" ref="BJ346:BR346" si="937">IF(AD346=0,"",AD346*$AS346*(AU346/10))</f>
        <v/>
      </c>
      <c r="BK346" s="95" t="str">
        <f t="shared" si="937"/>
        <v/>
      </c>
      <c r="BL346" s="95" t="str">
        <f t="shared" si="937"/>
        <v/>
      </c>
      <c r="BM346" s="95" t="str">
        <f t="shared" si="937"/>
        <v/>
      </c>
      <c r="BN346" s="95" t="str">
        <f t="shared" si="937"/>
        <v/>
      </c>
      <c r="BO346" s="95" t="str">
        <f t="shared" si="937"/>
        <v/>
      </c>
      <c r="BP346" s="95" t="str">
        <f t="shared" si="937"/>
        <v/>
      </c>
      <c r="BQ346" s="95" t="str">
        <f t="shared" si="937"/>
        <v/>
      </c>
      <c r="BR346" s="95" t="str">
        <f t="shared" si="937"/>
        <v/>
      </c>
      <c r="BS346" s="38"/>
      <c r="BT346" s="38"/>
      <c r="BU346" s="38"/>
      <c r="BV346" s="38"/>
      <c r="BW346" s="38"/>
      <c r="BX346" s="38">
        <f t="shared" si="577"/>
        <v>0</v>
      </c>
      <c r="BY346" s="106" t="str">
        <f t="shared" si="535"/>
        <v/>
      </c>
      <c r="BZ346" s="106" t="str">
        <f t="shared" si="578"/>
        <v/>
      </c>
      <c r="CA346" s="106" t="str">
        <f t="shared" ref="CA346:CH346" si="938">IF(O346="x","1","")</f>
        <v/>
      </c>
      <c r="CB346" s="106" t="str">
        <f t="shared" si="938"/>
        <v/>
      </c>
      <c r="CC346" s="106" t="str">
        <f t="shared" si="938"/>
        <v/>
      </c>
      <c r="CD346" s="106" t="str">
        <f t="shared" si="938"/>
        <v/>
      </c>
      <c r="CE346" s="106" t="str">
        <f t="shared" si="938"/>
        <v/>
      </c>
      <c r="CF346" s="106" t="str">
        <f t="shared" si="938"/>
        <v/>
      </c>
      <c r="CG346" s="106" t="str">
        <f t="shared" si="938"/>
        <v/>
      </c>
      <c r="CH346" s="106" t="str">
        <f t="shared" si="938"/>
        <v/>
      </c>
      <c r="CI346" s="40"/>
      <c r="CJ346" s="40"/>
      <c r="CK346" s="40"/>
      <c r="CL346" s="40"/>
      <c r="CM346" s="40"/>
    </row>
    <row r="347" spans="1:91" ht="17.25" customHeight="1" x14ac:dyDescent="0.2">
      <c r="A347" s="92"/>
      <c r="B347" s="93"/>
      <c r="C347" s="93"/>
      <c r="D347" s="93"/>
      <c r="E347" s="93" t="str">
        <f t="shared" si="580"/>
        <v/>
      </c>
      <c r="F347" s="93"/>
      <c r="G347" s="93"/>
      <c r="H347" s="93" t="str">
        <f t="shared" si="814"/>
        <v/>
      </c>
      <c r="I347" s="95" t="str">
        <f t="shared" si="815"/>
        <v/>
      </c>
      <c r="J347" s="93"/>
      <c r="K347" s="97" t="b">
        <v>0</v>
      </c>
      <c r="L347" s="98" t="str">
        <f t="shared" si="755"/>
        <v>PENDENTE</v>
      </c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3"/>
      <c r="X347" s="100"/>
      <c r="Y347" s="100"/>
      <c r="Z347" s="100"/>
      <c r="AA347" s="100"/>
      <c r="AB347" s="100"/>
      <c r="AC347" s="101"/>
      <c r="AD347" s="3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93"/>
      <c r="AQ347" s="93"/>
      <c r="AR347" s="93"/>
      <c r="AS347" s="102"/>
      <c r="AT347" s="103"/>
      <c r="AU347" s="103"/>
      <c r="AV347" s="103"/>
      <c r="AW347" s="104"/>
      <c r="AX347" s="103"/>
      <c r="AY347" s="103"/>
      <c r="AZ347" s="103"/>
      <c r="BA347" s="103"/>
      <c r="BB347" s="104"/>
      <c r="BC347" s="103"/>
      <c r="BD347" s="105" t="str">
        <f ca="1">IFERROR(__xludf.DUMMYFUNCTION("""COMPUTED_VALUE"""),"")</f>
        <v/>
      </c>
      <c r="BE347" s="105" t="str">
        <f ca="1">IFERROR(__xludf.DUMMYFUNCTION("""COMPUTED_VALUE"""),"")</f>
        <v/>
      </c>
      <c r="BF347" s="105" t="str">
        <f ca="1">IFERROR(__xludf.DUMMYFUNCTION("""COMPUTED_VALUE"""),"")</f>
        <v/>
      </c>
      <c r="BG347" s="93"/>
      <c r="BH347" s="93"/>
      <c r="BI347" s="95" t="str">
        <f t="shared" si="842"/>
        <v/>
      </c>
      <c r="BJ347" s="95" t="str">
        <f t="shared" ref="BJ347:BR347" si="939">IF(AD347=0,"",AD347*$AS347*(AU347/10))</f>
        <v/>
      </c>
      <c r="BK347" s="95" t="str">
        <f t="shared" si="939"/>
        <v/>
      </c>
      <c r="BL347" s="95" t="str">
        <f t="shared" si="939"/>
        <v/>
      </c>
      <c r="BM347" s="95" t="str">
        <f t="shared" si="939"/>
        <v/>
      </c>
      <c r="BN347" s="95" t="str">
        <f t="shared" si="939"/>
        <v/>
      </c>
      <c r="BO347" s="95" t="str">
        <f t="shared" si="939"/>
        <v/>
      </c>
      <c r="BP347" s="95" t="str">
        <f t="shared" si="939"/>
        <v/>
      </c>
      <c r="BQ347" s="95" t="str">
        <f t="shared" si="939"/>
        <v/>
      </c>
      <c r="BR347" s="95" t="str">
        <f t="shared" si="939"/>
        <v/>
      </c>
      <c r="BS347" s="38"/>
      <c r="BT347" s="38"/>
      <c r="BU347" s="38"/>
      <c r="BV347" s="38"/>
      <c r="BW347" s="38"/>
      <c r="BX347" s="38">
        <f t="shared" si="577"/>
        <v>0</v>
      </c>
      <c r="BY347" s="106" t="str">
        <f t="shared" si="535"/>
        <v/>
      </c>
      <c r="BZ347" s="106" t="str">
        <f t="shared" si="578"/>
        <v/>
      </c>
      <c r="CA347" s="106" t="str">
        <f t="shared" ref="CA347:CH347" si="940">IF(O347="x","1","")</f>
        <v/>
      </c>
      <c r="CB347" s="106" t="str">
        <f t="shared" si="940"/>
        <v/>
      </c>
      <c r="CC347" s="106" t="str">
        <f t="shared" si="940"/>
        <v/>
      </c>
      <c r="CD347" s="106" t="str">
        <f t="shared" si="940"/>
        <v/>
      </c>
      <c r="CE347" s="106" t="str">
        <f t="shared" si="940"/>
        <v/>
      </c>
      <c r="CF347" s="106" t="str">
        <f t="shared" si="940"/>
        <v/>
      </c>
      <c r="CG347" s="106" t="str">
        <f t="shared" si="940"/>
        <v/>
      </c>
      <c r="CH347" s="106" t="str">
        <f t="shared" si="940"/>
        <v/>
      </c>
      <c r="CI347" s="40"/>
      <c r="CJ347" s="40"/>
      <c r="CK347" s="40"/>
      <c r="CL347" s="40"/>
      <c r="CM347" s="40"/>
    </row>
    <row r="348" spans="1:91" ht="17.25" customHeight="1" x14ac:dyDescent="0.2">
      <c r="A348" s="92"/>
      <c r="B348" s="93"/>
      <c r="C348" s="93"/>
      <c r="D348" s="93"/>
      <c r="E348" s="93" t="str">
        <f t="shared" si="580"/>
        <v/>
      </c>
      <c r="F348" s="93"/>
      <c r="G348" s="93"/>
      <c r="H348" s="93" t="str">
        <f t="shared" si="814"/>
        <v/>
      </c>
      <c r="I348" s="95" t="str">
        <f t="shared" si="815"/>
        <v/>
      </c>
      <c r="J348" s="93"/>
      <c r="K348" s="97" t="b">
        <v>0</v>
      </c>
      <c r="L348" s="98" t="str">
        <f t="shared" si="755"/>
        <v>PENDENTE</v>
      </c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3"/>
      <c r="X348" s="100"/>
      <c r="Y348" s="100"/>
      <c r="Z348" s="100"/>
      <c r="AA348" s="100"/>
      <c r="AB348" s="100"/>
      <c r="AC348" s="101"/>
      <c r="AD348" s="3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93"/>
      <c r="AQ348" s="93"/>
      <c r="AR348" s="93"/>
      <c r="AS348" s="102"/>
      <c r="AT348" s="103"/>
      <c r="AU348" s="103"/>
      <c r="AV348" s="103"/>
      <c r="AW348" s="104"/>
      <c r="AX348" s="103"/>
      <c r="AY348" s="103"/>
      <c r="AZ348" s="103"/>
      <c r="BA348" s="103"/>
      <c r="BB348" s="104"/>
      <c r="BC348" s="103"/>
      <c r="BD348" s="105" t="str">
        <f ca="1">IFERROR(__xludf.DUMMYFUNCTION("""COMPUTED_VALUE"""),"")</f>
        <v/>
      </c>
      <c r="BE348" s="105" t="str">
        <f ca="1">IFERROR(__xludf.DUMMYFUNCTION("""COMPUTED_VALUE"""),"")</f>
        <v/>
      </c>
      <c r="BF348" s="105" t="str">
        <f ca="1">IFERROR(__xludf.DUMMYFUNCTION("""COMPUTED_VALUE"""),"")</f>
        <v/>
      </c>
      <c r="BG348" s="93"/>
      <c r="BH348" s="93"/>
      <c r="BI348" s="95" t="str">
        <f t="shared" si="842"/>
        <v/>
      </c>
      <c r="BJ348" s="95" t="str">
        <f t="shared" ref="BJ348:BR348" si="941">IF(AD348=0,"",AD348*$AS348*(AU348/10))</f>
        <v/>
      </c>
      <c r="BK348" s="95" t="str">
        <f t="shared" si="941"/>
        <v/>
      </c>
      <c r="BL348" s="95" t="str">
        <f t="shared" si="941"/>
        <v/>
      </c>
      <c r="BM348" s="95" t="str">
        <f t="shared" si="941"/>
        <v/>
      </c>
      <c r="BN348" s="95" t="str">
        <f t="shared" si="941"/>
        <v/>
      </c>
      <c r="BO348" s="95" t="str">
        <f t="shared" si="941"/>
        <v/>
      </c>
      <c r="BP348" s="95" t="str">
        <f t="shared" si="941"/>
        <v/>
      </c>
      <c r="BQ348" s="95" t="str">
        <f t="shared" si="941"/>
        <v/>
      </c>
      <c r="BR348" s="95" t="str">
        <f t="shared" si="941"/>
        <v/>
      </c>
      <c r="BS348" s="38"/>
      <c r="BT348" s="38"/>
      <c r="BU348" s="38"/>
      <c r="BV348" s="38"/>
      <c r="BW348" s="38"/>
      <c r="BX348" s="38">
        <f t="shared" si="577"/>
        <v>0</v>
      </c>
      <c r="BY348" s="106" t="str">
        <f t="shared" si="535"/>
        <v/>
      </c>
      <c r="BZ348" s="106" t="str">
        <f t="shared" si="578"/>
        <v/>
      </c>
      <c r="CA348" s="106" t="str">
        <f t="shared" ref="CA348:CH348" si="942">IF(O348="x","1","")</f>
        <v/>
      </c>
      <c r="CB348" s="106" t="str">
        <f t="shared" si="942"/>
        <v/>
      </c>
      <c r="CC348" s="106" t="str">
        <f t="shared" si="942"/>
        <v/>
      </c>
      <c r="CD348" s="106" t="str">
        <f t="shared" si="942"/>
        <v/>
      </c>
      <c r="CE348" s="106" t="str">
        <f t="shared" si="942"/>
        <v/>
      </c>
      <c r="CF348" s="106" t="str">
        <f t="shared" si="942"/>
        <v/>
      </c>
      <c r="CG348" s="106" t="str">
        <f t="shared" si="942"/>
        <v/>
      </c>
      <c r="CH348" s="106" t="str">
        <f t="shared" si="942"/>
        <v/>
      </c>
      <c r="CI348" s="40"/>
      <c r="CJ348" s="40"/>
      <c r="CK348" s="40"/>
      <c r="CL348" s="40"/>
      <c r="CM348" s="40"/>
    </row>
    <row r="349" spans="1:91" ht="17.25" customHeight="1" x14ac:dyDescent="0.2">
      <c r="A349" s="92"/>
      <c r="B349" s="93"/>
      <c r="C349" s="93"/>
      <c r="D349" s="93"/>
      <c r="E349" s="93" t="str">
        <f t="shared" si="580"/>
        <v/>
      </c>
      <c r="F349" s="93"/>
      <c r="G349" s="93"/>
      <c r="H349" s="93" t="str">
        <f t="shared" si="814"/>
        <v/>
      </c>
      <c r="I349" s="95" t="str">
        <f t="shared" si="815"/>
        <v/>
      </c>
      <c r="J349" s="93"/>
      <c r="K349" s="97" t="b">
        <v>0</v>
      </c>
      <c r="L349" s="98" t="str">
        <f t="shared" si="755"/>
        <v>PENDENTE</v>
      </c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3"/>
      <c r="X349" s="100"/>
      <c r="Y349" s="100"/>
      <c r="Z349" s="100"/>
      <c r="AA349" s="100"/>
      <c r="AB349" s="100"/>
      <c r="AC349" s="101"/>
      <c r="AD349" s="3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93"/>
      <c r="AQ349" s="93"/>
      <c r="AR349" s="93"/>
      <c r="AS349" s="102"/>
      <c r="AT349" s="103"/>
      <c r="AU349" s="103"/>
      <c r="AV349" s="103"/>
      <c r="AW349" s="104"/>
      <c r="AX349" s="103"/>
      <c r="AY349" s="103"/>
      <c r="AZ349" s="103"/>
      <c r="BA349" s="103"/>
      <c r="BB349" s="104"/>
      <c r="BC349" s="103"/>
      <c r="BD349" s="105" t="str">
        <f ca="1">IFERROR(__xludf.DUMMYFUNCTION("""COMPUTED_VALUE"""),"")</f>
        <v/>
      </c>
      <c r="BE349" s="105" t="str">
        <f ca="1">IFERROR(__xludf.DUMMYFUNCTION("""COMPUTED_VALUE"""),"")</f>
        <v/>
      </c>
      <c r="BF349" s="105" t="str">
        <f ca="1">IFERROR(__xludf.DUMMYFUNCTION("""COMPUTED_VALUE"""),"")</f>
        <v/>
      </c>
      <c r="BG349" s="93"/>
      <c r="BH349" s="93"/>
      <c r="BI349" s="95" t="str">
        <f t="shared" si="842"/>
        <v/>
      </c>
      <c r="BJ349" s="95" t="str">
        <f t="shared" ref="BJ349:BR349" si="943">IF(AD349=0,"",AD349*$AS349*(AU349/10))</f>
        <v/>
      </c>
      <c r="BK349" s="95" t="str">
        <f t="shared" si="943"/>
        <v/>
      </c>
      <c r="BL349" s="95" t="str">
        <f t="shared" si="943"/>
        <v/>
      </c>
      <c r="BM349" s="95" t="str">
        <f t="shared" si="943"/>
        <v/>
      </c>
      <c r="BN349" s="95" t="str">
        <f t="shared" si="943"/>
        <v/>
      </c>
      <c r="BO349" s="95" t="str">
        <f t="shared" si="943"/>
        <v/>
      </c>
      <c r="BP349" s="95" t="str">
        <f t="shared" si="943"/>
        <v/>
      </c>
      <c r="BQ349" s="95" t="str">
        <f t="shared" si="943"/>
        <v/>
      </c>
      <c r="BR349" s="95" t="str">
        <f t="shared" si="943"/>
        <v/>
      </c>
      <c r="BS349" s="38"/>
      <c r="BT349" s="38"/>
      <c r="BU349" s="38"/>
      <c r="BV349" s="38"/>
      <c r="BW349" s="38"/>
      <c r="BX349" s="38">
        <f t="shared" si="577"/>
        <v>0</v>
      </c>
      <c r="BY349" s="106" t="str">
        <f t="shared" si="535"/>
        <v/>
      </c>
      <c r="BZ349" s="106" t="str">
        <f t="shared" si="578"/>
        <v/>
      </c>
      <c r="CA349" s="106" t="str">
        <f t="shared" ref="CA349:CH349" si="944">IF(O349="x","1","")</f>
        <v/>
      </c>
      <c r="CB349" s="106" t="str">
        <f t="shared" si="944"/>
        <v/>
      </c>
      <c r="CC349" s="106" t="str">
        <f t="shared" si="944"/>
        <v/>
      </c>
      <c r="CD349" s="106" t="str">
        <f t="shared" si="944"/>
        <v/>
      </c>
      <c r="CE349" s="106" t="str">
        <f t="shared" si="944"/>
        <v/>
      </c>
      <c r="CF349" s="106" t="str">
        <f t="shared" si="944"/>
        <v/>
      </c>
      <c r="CG349" s="106" t="str">
        <f t="shared" si="944"/>
        <v/>
      </c>
      <c r="CH349" s="106" t="str">
        <f t="shared" si="944"/>
        <v/>
      </c>
      <c r="CI349" s="40"/>
      <c r="CJ349" s="40"/>
      <c r="CK349" s="40"/>
      <c r="CL349" s="40"/>
      <c r="CM349" s="40"/>
    </row>
    <row r="350" spans="1:91" ht="17.25" customHeight="1" x14ac:dyDescent="0.2">
      <c r="A350" s="92"/>
      <c r="B350" s="93"/>
      <c r="C350" s="93"/>
      <c r="D350" s="93"/>
      <c r="E350" s="93" t="str">
        <f t="shared" si="580"/>
        <v/>
      </c>
      <c r="F350" s="93"/>
      <c r="G350" s="93"/>
      <c r="H350" s="93" t="str">
        <f t="shared" si="814"/>
        <v/>
      </c>
      <c r="I350" s="95" t="str">
        <f t="shared" si="815"/>
        <v/>
      </c>
      <c r="J350" s="93"/>
      <c r="K350" s="97" t="b">
        <v>0</v>
      </c>
      <c r="L350" s="98" t="str">
        <f t="shared" si="755"/>
        <v>PENDENTE</v>
      </c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3"/>
      <c r="X350" s="100"/>
      <c r="Y350" s="100"/>
      <c r="Z350" s="100"/>
      <c r="AA350" s="100"/>
      <c r="AB350" s="100"/>
      <c r="AC350" s="101"/>
      <c r="AD350" s="3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93"/>
      <c r="AQ350" s="93"/>
      <c r="AR350" s="93"/>
      <c r="AS350" s="102"/>
      <c r="AT350" s="103"/>
      <c r="AU350" s="103"/>
      <c r="AV350" s="103"/>
      <c r="AW350" s="104"/>
      <c r="AX350" s="103"/>
      <c r="AY350" s="103"/>
      <c r="AZ350" s="103"/>
      <c r="BA350" s="103"/>
      <c r="BB350" s="104"/>
      <c r="BC350" s="103"/>
      <c r="BD350" s="105" t="str">
        <f ca="1">IFERROR(__xludf.DUMMYFUNCTION("""COMPUTED_VALUE"""),"")</f>
        <v/>
      </c>
      <c r="BE350" s="105" t="str">
        <f ca="1">IFERROR(__xludf.DUMMYFUNCTION("""COMPUTED_VALUE"""),"")</f>
        <v/>
      </c>
      <c r="BF350" s="105" t="str">
        <f ca="1">IFERROR(__xludf.DUMMYFUNCTION("""COMPUTED_VALUE"""),"")</f>
        <v/>
      </c>
      <c r="BG350" s="93"/>
      <c r="BH350" s="93"/>
      <c r="BI350" s="95" t="str">
        <f t="shared" si="842"/>
        <v/>
      </c>
      <c r="BJ350" s="95" t="str">
        <f t="shared" ref="BJ350:BR350" si="945">IF(AD350=0,"",AD350*$AS350*(AU350/10))</f>
        <v/>
      </c>
      <c r="BK350" s="95" t="str">
        <f t="shared" si="945"/>
        <v/>
      </c>
      <c r="BL350" s="95" t="str">
        <f t="shared" si="945"/>
        <v/>
      </c>
      <c r="BM350" s="95" t="str">
        <f t="shared" si="945"/>
        <v/>
      </c>
      <c r="BN350" s="95" t="str">
        <f t="shared" si="945"/>
        <v/>
      </c>
      <c r="BO350" s="95" t="str">
        <f t="shared" si="945"/>
        <v/>
      </c>
      <c r="BP350" s="95" t="str">
        <f t="shared" si="945"/>
        <v/>
      </c>
      <c r="BQ350" s="95" t="str">
        <f t="shared" si="945"/>
        <v/>
      </c>
      <c r="BR350" s="95" t="str">
        <f t="shared" si="945"/>
        <v/>
      </c>
      <c r="BS350" s="38"/>
      <c r="BT350" s="38"/>
      <c r="BU350" s="38"/>
      <c r="BV350" s="38"/>
      <c r="BW350" s="38"/>
      <c r="BX350" s="38">
        <f t="shared" si="577"/>
        <v>0</v>
      </c>
      <c r="BY350" s="106" t="str">
        <f t="shared" si="535"/>
        <v/>
      </c>
      <c r="BZ350" s="106" t="str">
        <f t="shared" si="578"/>
        <v/>
      </c>
      <c r="CA350" s="106" t="str">
        <f t="shared" ref="CA350:CH350" si="946">IF(O350="x","1","")</f>
        <v/>
      </c>
      <c r="CB350" s="106" t="str">
        <f t="shared" si="946"/>
        <v/>
      </c>
      <c r="CC350" s="106" t="str">
        <f t="shared" si="946"/>
        <v/>
      </c>
      <c r="CD350" s="106" t="str">
        <f t="shared" si="946"/>
        <v/>
      </c>
      <c r="CE350" s="106" t="str">
        <f t="shared" si="946"/>
        <v/>
      </c>
      <c r="CF350" s="106" t="str">
        <f t="shared" si="946"/>
        <v/>
      </c>
      <c r="CG350" s="106" t="str">
        <f t="shared" si="946"/>
        <v/>
      </c>
      <c r="CH350" s="106" t="str">
        <f t="shared" si="946"/>
        <v/>
      </c>
      <c r="CI350" s="40"/>
      <c r="CJ350" s="40"/>
      <c r="CK350" s="40"/>
      <c r="CL350" s="40"/>
      <c r="CM350" s="40"/>
    </row>
    <row r="351" spans="1:91" ht="17.25" customHeight="1" x14ac:dyDescent="0.2">
      <c r="A351" s="92"/>
      <c r="B351" s="93"/>
      <c r="C351" s="93"/>
      <c r="D351" s="93"/>
      <c r="E351" s="93" t="str">
        <f t="shared" si="580"/>
        <v/>
      </c>
      <c r="F351" s="93"/>
      <c r="G351" s="93"/>
      <c r="H351" s="93" t="str">
        <f t="shared" si="814"/>
        <v/>
      </c>
      <c r="I351" s="95" t="str">
        <f t="shared" si="815"/>
        <v/>
      </c>
      <c r="J351" s="93"/>
      <c r="K351" s="97" t="b">
        <v>0</v>
      </c>
      <c r="L351" s="98" t="str">
        <f t="shared" si="755"/>
        <v>PENDENTE</v>
      </c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3"/>
      <c r="X351" s="100"/>
      <c r="Y351" s="100"/>
      <c r="Z351" s="100"/>
      <c r="AA351" s="100"/>
      <c r="AB351" s="100"/>
      <c r="AC351" s="101"/>
      <c r="AD351" s="3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93"/>
      <c r="AQ351" s="93"/>
      <c r="AR351" s="93"/>
      <c r="AS351" s="102"/>
      <c r="AT351" s="103"/>
      <c r="AU351" s="103"/>
      <c r="AV351" s="103"/>
      <c r="AW351" s="104"/>
      <c r="AX351" s="103"/>
      <c r="AY351" s="103"/>
      <c r="AZ351" s="103"/>
      <c r="BA351" s="103"/>
      <c r="BB351" s="104"/>
      <c r="BC351" s="103"/>
      <c r="BD351" s="105" t="str">
        <f ca="1">IFERROR(__xludf.DUMMYFUNCTION("""COMPUTED_VALUE"""),"")</f>
        <v/>
      </c>
      <c r="BE351" s="105" t="str">
        <f ca="1">IFERROR(__xludf.DUMMYFUNCTION("""COMPUTED_VALUE"""),"")</f>
        <v/>
      </c>
      <c r="BF351" s="105" t="str">
        <f ca="1">IFERROR(__xludf.DUMMYFUNCTION("""COMPUTED_VALUE"""),"")</f>
        <v/>
      </c>
      <c r="BG351" s="93"/>
      <c r="BH351" s="93"/>
      <c r="BI351" s="95" t="str">
        <f t="shared" si="842"/>
        <v/>
      </c>
      <c r="BJ351" s="95" t="str">
        <f t="shared" ref="BJ351:BR351" si="947">IF(AD351=0,"",AD351*$AS351*(AU351/10))</f>
        <v/>
      </c>
      <c r="BK351" s="95" t="str">
        <f t="shared" si="947"/>
        <v/>
      </c>
      <c r="BL351" s="95" t="str">
        <f t="shared" si="947"/>
        <v/>
      </c>
      <c r="BM351" s="95" t="str">
        <f t="shared" si="947"/>
        <v/>
      </c>
      <c r="BN351" s="95" t="str">
        <f t="shared" si="947"/>
        <v/>
      </c>
      <c r="BO351" s="95" t="str">
        <f t="shared" si="947"/>
        <v/>
      </c>
      <c r="BP351" s="95" t="str">
        <f t="shared" si="947"/>
        <v/>
      </c>
      <c r="BQ351" s="95" t="str">
        <f t="shared" si="947"/>
        <v/>
      </c>
      <c r="BR351" s="95" t="str">
        <f t="shared" si="947"/>
        <v/>
      </c>
      <c r="BS351" s="38"/>
      <c r="BT351" s="38"/>
      <c r="BU351" s="38"/>
      <c r="BV351" s="38"/>
      <c r="BW351" s="38"/>
      <c r="BX351" s="38">
        <f t="shared" si="577"/>
        <v>0</v>
      </c>
      <c r="BY351" s="106" t="str">
        <f t="shared" si="535"/>
        <v/>
      </c>
      <c r="BZ351" s="106" t="str">
        <f t="shared" si="578"/>
        <v/>
      </c>
      <c r="CA351" s="106" t="str">
        <f t="shared" ref="CA351:CH351" si="948">IF(O351="x","1","")</f>
        <v/>
      </c>
      <c r="CB351" s="106" t="str">
        <f t="shared" si="948"/>
        <v/>
      </c>
      <c r="CC351" s="106" t="str">
        <f t="shared" si="948"/>
        <v/>
      </c>
      <c r="CD351" s="106" t="str">
        <f t="shared" si="948"/>
        <v/>
      </c>
      <c r="CE351" s="106" t="str">
        <f t="shared" si="948"/>
        <v/>
      </c>
      <c r="CF351" s="106" t="str">
        <f t="shared" si="948"/>
        <v/>
      </c>
      <c r="CG351" s="106" t="str">
        <f t="shared" si="948"/>
        <v/>
      </c>
      <c r="CH351" s="106" t="str">
        <f t="shared" si="948"/>
        <v/>
      </c>
      <c r="CI351" s="40"/>
      <c r="CJ351" s="40"/>
      <c r="CK351" s="40"/>
      <c r="CL351" s="40"/>
      <c r="CM351" s="40"/>
    </row>
    <row r="352" spans="1:91" ht="17.25" customHeight="1" x14ac:dyDescent="0.2">
      <c r="A352" s="92"/>
      <c r="B352" s="93"/>
      <c r="C352" s="93"/>
      <c r="D352" s="93"/>
      <c r="E352" s="93" t="str">
        <f t="shared" si="580"/>
        <v/>
      </c>
      <c r="F352" s="93"/>
      <c r="G352" s="93"/>
      <c r="H352" s="93" t="str">
        <f t="shared" si="814"/>
        <v/>
      </c>
      <c r="I352" s="95" t="str">
        <f t="shared" si="815"/>
        <v/>
      </c>
      <c r="J352" s="93"/>
      <c r="K352" s="97" t="b">
        <v>0</v>
      </c>
      <c r="L352" s="98" t="str">
        <f t="shared" si="755"/>
        <v>PENDENTE</v>
      </c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3"/>
      <c r="X352" s="100"/>
      <c r="Y352" s="100"/>
      <c r="Z352" s="100"/>
      <c r="AA352" s="100"/>
      <c r="AB352" s="100"/>
      <c r="AC352" s="101"/>
      <c r="AD352" s="3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93"/>
      <c r="AQ352" s="93"/>
      <c r="AR352" s="93"/>
      <c r="AS352" s="102"/>
      <c r="AT352" s="103"/>
      <c r="AU352" s="103"/>
      <c r="AV352" s="103"/>
      <c r="AW352" s="104"/>
      <c r="AX352" s="103"/>
      <c r="AY352" s="103"/>
      <c r="AZ352" s="103"/>
      <c r="BA352" s="103"/>
      <c r="BB352" s="104"/>
      <c r="BC352" s="103"/>
      <c r="BD352" s="105" t="str">
        <f ca="1">IFERROR(__xludf.DUMMYFUNCTION("""COMPUTED_VALUE"""),"")</f>
        <v/>
      </c>
      <c r="BE352" s="105" t="str">
        <f ca="1">IFERROR(__xludf.DUMMYFUNCTION("""COMPUTED_VALUE"""),"")</f>
        <v/>
      </c>
      <c r="BF352" s="105" t="str">
        <f ca="1">IFERROR(__xludf.DUMMYFUNCTION("""COMPUTED_VALUE"""),"")</f>
        <v/>
      </c>
      <c r="BG352" s="93"/>
      <c r="BH352" s="93"/>
      <c r="BI352" s="95" t="str">
        <f t="shared" si="842"/>
        <v/>
      </c>
      <c r="BJ352" s="95" t="str">
        <f t="shared" ref="BJ352:BR352" si="949">IF(AD352=0,"",AD352*$AS352*(AU352/10))</f>
        <v/>
      </c>
      <c r="BK352" s="95" t="str">
        <f t="shared" si="949"/>
        <v/>
      </c>
      <c r="BL352" s="95" t="str">
        <f t="shared" si="949"/>
        <v/>
      </c>
      <c r="BM352" s="95" t="str">
        <f t="shared" si="949"/>
        <v/>
      </c>
      <c r="BN352" s="95" t="str">
        <f t="shared" si="949"/>
        <v/>
      </c>
      <c r="BO352" s="95" t="str">
        <f t="shared" si="949"/>
        <v/>
      </c>
      <c r="BP352" s="95" t="str">
        <f t="shared" si="949"/>
        <v/>
      </c>
      <c r="BQ352" s="95" t="str">
        <f t="shared" si="949"/>
        <v/>
      </c>
      <c r="BR352" s="95" t="str">
        <f t="shared" si="949"/>
        <v/>
      </c>
      <c r="BS352" s="38"/>
      <c r="BT352" s="38"/>
      <c r="BU352" s="38"/>
      <c r="BV352" s="38"/>
      <c r="BW352" s="38"/>
      <c r="BX352" s="38">
        <f t="shared" si="577"/>
        <v>0</v>
      </c>
      <c r="BY352" s="106" t="str">
        <f t="shared" si="535"/>
        <v/>
      </c>
      <c r="BZ352" s="106" t="str">
        <f t="shared" si="578"/>
        <v/>
      </c>
      <c r="CA352" s="106" t="str">
        <f t="shared" ref="CA352:CH352" si="950">IF(O352="x","1","")</f>
        <v/>
      </c>
      <c r="CB352" s="106" t="str">
        <f t="shared" si="950"/>
        <v/>
      </c>
      <c r="CC352" s="106" t="str">
        <f t="shared" si="950"/>
        <v/>
      </c>
      <c r="CD352" s="106" t="str">
        <f t="shared" si="950"/>
        <v/>
      </c>
      <c r="CE352" s="106" t="str">
        <f t="shared" si="950"/>
        <v/>
      </c>
      <c r="CF352" s="106" t="str">
        <f t="shared" si="950"/>
        <v/>
      </c>
      <c r="CG352" s="106" t="str">
        <f t="shared" si="950"/>
        <v/>
      </c>
      <c r="CH352" s="106" t="str">
        <f t="shared" si="950"/>
        <v/>
      </c>
      <c r="CI352" s="40"/>
      <c r="CJ352" s="40"/>
      <c r="CK352" s="40"/>
      <c r="CL352" s="40"/>
      <c r="CM352" s="40"/>
    </row>
    <row r="353" spans="1:91" ht="17.25" customHeight="1" x14ac:dyDescent="0.2">
      <c r="A353" s="92"/>
      <c r="B353" s="93"/>
      <c r="C353" s="93"/>
      <c r="D353" s="93"/>
      <c r="E353" s="93" t="str">
        <f t="shared" si="580"/>
        <v/>
      </c>
      <c r="F353" s="93"/>
      <c r="G353" s="93"/>
      <c r="H353" s="93" t="str">
        <f t="shared" si="814"/>
        <v/>
      </c>
      <c r="I353" s="95" t="str">
        <f t="shared" si="815"/>
        <v/>
      </c>
      <c r="J353" s="93"/>
      <c r="K353" s="97" t="b">
        <v>0</v>
      </c>
      <c r="L353" s="98" t="str">
        <f t="shared" si="755"/>
        <v>PENDENTE</v>
      </c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3"/>
      <c r="X353" s="100"/>
      <c r="Y353" s="100"/>
      <c r="Z353" s="100"/>
      <c r="AA353" s="100"/>
      <c r="AB353" s="100"/>
      <c r="AC353" s="101"/>
      <c r="AD353" s="3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93"/>
      <c r="AQ353" s="93"/>
      <c r="AR353" s="93"/>
      <c r="AS353" s="102"/>
      <c r="AT353" s="103"/>
      <c r="AU353" s="103"/>
      <c r="AV353" s="103"/>
      <c r="AW353" s="104"/>
      <c r="AX353" s="103"/>
      <c r="AY353" s="103"/>
      <c r="AZ353" s="103"/>
      <c r="BA353" s="103"/>
      <c r="BB353" s="104"/>
      <c r="BC353" s="103"/>
      <c r="BD353" s="105" t="str">
        <f ca="1">IFERROR(__xludf.DUMMYFUNCTION("""COMPUTED_VALUE"""),"")</f>
        <v/>
      </c>
      <c r="BE353" s="105" t="str">
        <f ca="1">IFERROR(__xludf.DUMMYFUNCTION("""COMPUTED_VALUE"""),"")</f>
        <v/>
      </c>
      <c r="BF353" s="105" t="str">
        <f ca="1">IFERROR(__xludf.DUMMYFUNCTION("""COMPUTED_VALUE"""),"")</f>
        <v/>
      </c>
      <c r="BG353" s="93"/>
      <c r="BH353" s="93"/>
      <c r="BI353" s="95" t="str">
        <f t="shared" si="842"/>
        <v/>
      </c>
      <c r="BJ353" s="95" t="str">
        <f t="shared" ref="BJ353:BR353" si="951">IF(AD353=0,"",AD353*$AS353*(AU353/10))</f>
        <v/>
      </c>
      <c r="BK353" s="95" t="str">
        <f t="shared" si="951"/>
        <v/>
      </c>
      <c r="BL353" s="95" t="str">
        <f t="shared" si="951"/>
        <v/>
      </c>
      <c r="BM353" s="95" t="str">
        <f t="shared" si="951"/>
        <v/>
      </c>
      <c r="BN353" s="95" t="str">
        <f t="shared" si="951"/>
        <v/>
      </c>
      <c r="BO353" s="95" t="str">
        <f t="shared" si="951"/>
        <v/>
      </c>
      <c r="BP353" s="95" t="str">
        <f t="shared" si="951"/>
        <v/>
      </c>
      <c r="BQ353" s="95" t="str">
        <f t="shared" si="951"/>
        <v/>
      </c>
      <c r="BR353" s="95" t="str">
        <f t="shared" si="951"/>
        <v/>
      </c>
      <c r="BS353" s="38"/>
      <c r="BT353" s="38"/>
      <c r="BU353" s="38"/>
      <c r="BV353" s="38"/>
      <c r="BW353" s="38"/>
      <c r="BX353" s="38">
        <f t="shared" si="577"/>
        <v>0</v>
      </c>
      <c r="BY353" s="106" t="str">
        <f t="shared" si="535"/>
        <v/>
      </c>
      <c r="BZ353" s="106" t="str">
        <f t="shared" si="578"/>
        <v/>
      </c>
      <c r="CA353" s="106" t="str">
        <f t="shared" ref="CA353:CH353" si="952">IF(O353="x","1","")</f>
        <v/>
      </c>
      <c r="CB353" s="106" t="str">
        <f t="shared" si="952"/>
        <v/>
      </c>
      <c r="CC353" s="106" t="str">
        <f t="shared" si="952"/>
        <v/>
      </c>
      <c r="CD353" s="106" t="str">
        <f t="shared" si="952"/>
        <v/>
      </c>
      <c r="CE353" s="106" t="str">
        <f t="shared" si="952"/>
        <v/>
      </c>
      <c r="CF353" s="106" t="str">
        <f t="shared" si="952"/>
        <v/>
      </c>
      <c r="CG353" s="106" t="str">
        <f t="shared" si="952"/>
        <v/>
      </c>
      <c r="CH353" s="106" t="str">
        <f t="shared" si="952"/>
        <v/>
      </c>
      <c r="CI353" s="40"/>
      <c r="CJ353" s="40"/>
      <c r="CK353" s="40"/>
      <c r="CL353" s="40"/>
      <c r="CM353" s="40"/>
    </row>
    <row r="354" spans="1:91" ht="17.25" customHeight="1" x14ac:dyDescent="0.2">
      <c r="A354" s="92"/>
      <c r="B354" s="93"/>
      <c r="C354" s="93"/>
      <c r="D354" s="93"/>
      <c r="E354" s="93" t="str">
        <f t="shared" si="580"/>
        <v/>
      </c>
      <c r="F354" s="93"/>
      <c r="G354" s="93"/>
      <c r="H354" s="93" t="str">
        <f t="shared" si="814"/>
        <v/>
      </c>
      <c r="I354" s="95" t="str">
        <f t="shared" si="815"/>
        <v/>
      </c>
      <c r="J354" s="93"/>
      <c r="K354" s="97" t="b">
        <v>0</v>
      </c>
      <c r="L354" s="98" t="str">
        <f t="shared" si="755"/>
        <v>PENDENTE</v>
      </c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3"/>
      <c r="X354" s="100"/>
      <c r="Y354" s="100"/>
      <c r="Z354" s="100"/>
      <c r="AA354" s="100"/>
      <c r="AB354" s="100"/>
      <c r="AC354" s="101"/>
      <c r="AD354" s="3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93"/>
      <c r="AQ354" s="93"/>
      <c r="AR354" s="93"/>
      <c r="AS354" s="102"/>
      <c r="AT354" s="103"/>
      <c r="AU354" s="103"/>
      <c r="AV354" s="103"/>
      <c r="AW354" s="104"/>
      <c r="AX354" s="103"/>
      <c r="AY354" s="103"/>
      <c r="AZ354" s="103"/>
      <c r="BA354" s="103"/>
      <c r="BB354" s="104"/>
      <c r="BC354" s="103"/>
      <c r="BD354" s="105" t="str">
        <f ca="1">IFERROR(__xludf.DUMMYFUNCTION("""COMPUTED_VALUE"""),"")</f>
        <v/>
      </c>
      <c r="BE354" s="105" t="str">
        <f ca="1">IFERROR(__xludf.DUMMYFUNCTION("""COMPUTED_VALUE"""),"")</f>
        <v/>
      </c>
      <c r="BF354" s="105" t="str">
        <f ca="1">IFERROR(__xludf.DUMMYFUNCTION("""COMPUTED_VALUE"""),"")</f>
        <v/>
      </c>
      <c r="BG354" s="93"/>
      <c r="BH354" s="93"/>
      <c r="BI354" s="95" t="str">
        <f t="shared" si="842"/>
        <v/>
      </c>
      <c r="BJ354" s="95" t="str">
        <f t="shared" ref="BJ354:BR354" si="953">IF(AD354=0,"",AD354*$AS354*(AU354/10))</f>
        <v/>
      </c>
      <c r="BK354" s="95" t="str">
        <f t="shared" si="953"/>
        <v/>
      </c>
      <c r="BL354" s="95" t="str">
        <f t="shared" si="953"/>
        <v/>
      </c>
      <c r="BM354" s="95" t="str">
        <f t="shared" si="953"/>
        <v/>
      </c>
      <c r="BN354" s="95" t="str">
        <f t="shared" si="953"/>
        <v/>
      </c>
      <c r="BO354" s="95" t="str">
        <f t="shared" si="953"/>
        <v/>
      </c>
      <c r="BP354" s="95" t="str">
        <f t="shared" si="953"/>
        <v/>
      </c>
      <c r="BQ354" s="95" t="str">
        <f t="shared" si="953"/>
        <v/>
      </c>
      <c r="BR354" s="95" t="str">
        <f t="shared" si="953"/>
        <v/>
      </c>
      <c r="BS354" s="38"/>
      <c r="BT354" s="38"/>
      <c r="BU354" s="38"/>
      <c r="BV354" s="38"/>
      <c r="BW354" s="38"/>
      <c r="BX354" s="38">
        <f t="shared" si="577"/>
        <v>0</v>
      </c>
      <c r="BY354" s="106" t="str">
        <f t="shared" si="535"/>
        <v/>
      </c>
      <c r="BZ354" s="106" t="str">
        <f t="shared" si="578"/>
        <v/>
      </c>
      <c r="CA354" s="106" t="str">
        <f t="shared" ref="CA354:CH354" si="954">IF(O354="x","1","")</f>
        <v/>
      </c>
      <c r="CB354" s="106" t="str">
        <f t="shared" si="954"/>
        <v/>
      </c>
      <c r="CC354" s="106" t="str">
        <f t="shared" si="954"/>
        <v/>
      </c>
      <c r="CD354" s="106" t="str">
        <f t="shared" si="954"/>
        <v/>
      </c>
      <c r="CE354" s="106" t="str">
        <f t="shared" si="954"/>
        <v/>
      </c>
      <c r="CF354" s="106" t="str">
        <f t="shared" si="954"/>
        <v/>
      </c>
      <c r="CG354" s="106" t="str">
        <f t="shared" si="954"/>
        <v/>
      </c>
      <c r="CH354" s="106" t="str">
        <f t="shared" si="954"/>
        <v/>
      </c>
      <c r="CI354" s="40"/>
      <c r="CJ354" s="40"/>
      <c r="CK354" s="40"/>
      <c r="CL354" s="40"/>
      <c r="CM354" s="40"/>
    </row>
    <row r="355" spans="1:91" ht="17.25" customHeight="1" x14ac:dyDescent="0.2">
      <c r="A355" s="92"/>
      <c r="B355" s="93"/>
      <c r="C355" s="93"/>
      <c r="D355" s="93"/>
      <c r="E355" s="93" t="str">
        <f t="shared" si="580"/>
        <v/>
      </c>
      <c r="F355" s="93"/>
      <c r="G355" s="93"/>
      <c r="H355" s="93" t="str">
        <f t="shared" si="814"/>
        <v/>
      </c>
      <c r="I355" s="95" t="str">
        <f t="shared" si="815"/>
        <v/>
      </c>
      <c r="J355" s="93"/>
      <c r="K355" s="97" t="b">
        <v>0</v>
      </c>
      <c r="L355" s="98" t="str">
        <f t="shared" si="755"/>
        <v>PENDENTE</v>
      </c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3"/>
      <c r="X355" s="100"/>
      <c r="Y355" s="100"/>
      <c r="Z355" s="100"/>
      <c r="AA355" s="100"/>
      <c r="AB355" s="100"/>
      <c r="AC355" s="101"/>
      <c r="AD355" s="3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93"/>
      <c r="AQ355" s="93"/>
      <c r="AR355" s="93"/>
      <c r="AS355" s="102"/>
      <c r="AT355" s="103"/>
      <c r="AU355" s="103"/>
      <c r="AV355" s="103"/>
      <c r="AW355" s="104"/>
      <c r="AX355" s="103"/>
      <c r="AY355" s="103"/>
      <c r="AZ355" s="103"/>
      <c r="BA355" s="103"/>
      <c r="BB355" s="104"/>
      <c r="BC355" s="103"/>
      <c r="BD355" s="105" t="str">
        <f ca="1">IFERROR(__xludf.DUMMYFUNCTION("""COMPUTED_VALUE"""),"")</f>
        <v/>
      </c>
      <c r="BE355" s="105" t="str">
        <f ca="1">IFERROR(__xludf.DUMMYFUNCTION("""COMPUTED_VALUE"""),"")</f>
        <v/>
      </c>
      <c r="BF355" s="105" t="str">
        <f ca="1">IFERROR(__xludf.DUMMYFUNCTION("""COMPUTED_VALUE"""),"")</f>
        <v/>
      </c>
      <c r="BG355" s="93"/>
      <c r="BH355" s="93"/>
      <c r="BI355" s="95" t="str">
        <f t="shared" si="842"/>
        <v/>
      </c>
      <c r="BJ355" s="95" t="str">
        <f t="shared" ref="BJ355:BR355" si="955">IF(AD355=0,"",AD355*$AS355*(AU355/10))</f>
        <v/>
      </c>
      <c r="BK355" s="95" t="str">
        <f t="shared" si="955"/>
        <v/>
      </c>
      <c r="BL355" s="95" t="str">
        <f t="shared" si="955"/>
        <v/>
      </c>
      <c r="BM355" s="95" t="str">
        <f t="shared" si="955"/>
        <v/>
      </c>
      <c r="BN355" s="95" t="str">
        <f t="shared" si="955"/>
        <v/>
      </c>
      <c r="BO355" s="95" t="str">
        <f t="shared" si="955"/>
        <v/>
      </c>
      <c r="BP355" s="95" t="str">
        <f t="shared" si="955"/>
        <v/>
      </c>
      <c r="BQ355" s="95" t="str">
        <f t="shared" si="955"/>
        <v/>
      </c>
      <c r="BR355" s="95" t="str">
        <f t="shared" si="955"/>
        <v/>
      </c>
      <c r="BS355" s="38"/>
      <c r="BT355" s="38"/>
      <c r="BU355" s="38"/>
      <c r="BV355" s="38"/>
      <c r="BW355" s="38"/>
      <c r="BX355" s="38">
        <f t="shared" si="577"/>
        <v>0</v>
      </c>
      <c r="BY355" s="106" t="str">
        <f t="shared" si="535"/>
        <v/>
      </c>
      <c r="BZ355" s="106" t="str">
        <f t="shared" si="578"/>
        <v/>
      </c>
      <c r="CA355" s="106" t="str">
        <f t="shared" ref="CA355:CH355" si="956">IF(O355="x","1","")</f>
        <v/>
      </c>
      <c r="CB355" s="106" t="str">
        <f t="shared" si="956"/>
        <v/>
      </c>
      <c r="CC355" s="106" t="str">
        <f t="shared" si="956"/>
        <v/>
      </c>
      <c r="CD355" s="106" t="str">
        <f t="shared" si="956"/>
        <v/>
      </c>
      <c r="CE355" s="106" t="str">
        <f t="shared" si="956"/>
        <v/>
      </c>
      <c r="CF355" s="106" t="str">
        <f t="shared" si="956"/>
        <v/>
      </c>
      <c r="CG355" s="106" t="str">
        <f t="shared" si="956"/>
        <v/>
      </c>
      <c r="CH355" s="106" t="str">
        <f t="shared" si="956"/>
        <v/>
      </c>
      <c r="CI355" s="40"/>
      <c r="CJ355" s="40"/>
      <c r="CK355" s="40"/>
      <c r="CL355" s="40"/>
      <c r="CM355" s="40"/>
    </row>
    <row r="356" spans="1:91" ht="17.25" customHeight="1" x14ac:dyDescent="0.2">
      <c r="A356" s="92"/>
      <c r="B356" s="93"/>
      <c r="C356" s="93"/>
      <c r="D356" s="93"/>
      <c r="E356" s="93" t="str">
        <f t="shared" si="580"/>
        <v/>
      </c>
      <c r="F356" s="93"/>
      <c r="G356" s="93"/>
      <c r="H356" s="93" t="str">
        <f t="shared" si="814"/>
        <v/>
      </c>
      <c r="I356" s="95" t="str">
        <f t="shared" si="815"/>
        <v/>
      </c>
      <c r="J356" s="93"/>
      <c r="K356" s="97" t="b">
        <v>0</v>
      </c>
      <c r="L356" s="98" t="str">
        <f t="shared" si="755"/>
        <v>PENDENTE</v>
      </c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3"/>
      <c r="X356" s="100"/>
      <c r="Y356" s="100"/>
      <c r="Z356" s="100"/>
      <c r="AA356" s="100"/>
      <c r="AB356" s="100"/>
      <c r="AC356" s="101"/>
      <c r="AD356" s="3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93"/>
      <c r="AQ356" s="93"/>
      <c r="AR356" s="93"/>
      <c r="AS356" s="102"/>
      <c r="AT356" s="103"/>
      <c r="AU356" s="103"/>
      <c r="AV356" s="103"/>
      <c r="AW356" s="104"/>
      <c r="AX356" s="103"/>
      <c r="AY356" s="103"/>
      <c r="AZ356" s="103"/>
      <c r="BA356" s="103"/>
      <c r="BB356" s="104"/>
      <c r="BC356" s="103"/>
      <c r="BD356" s="105" t="str">
        <f ca="1">IFERROR(__xludf.DUMMYFUNCTION("""COMPUTED_VALUE"""),"")</f>
        <v/>
      </c>
      <c r="BE356" s="105" t="str">
        <f ca="1">IFERROR(__xludf.DUMMYFUNCTION("""COMPUTED_VALUE"""),"")</f>
        <v/>
      </c>
      <c r="BF356" s="105" t="str">
        <f ca="1">IFERROR(__xludf.DUMMYFUNCTION("""COMPUTED_VALUE"""),"")</f>
        <v/>
      </c>
      <c r="BG356" s="93"/>
      <c r="BH356" s="93"/>
      <c r="BI356" s="95" t="str">
        <f t="shared" si="842"/>
        <v/>
      </c>
      <c r="BJ356" s="95" t="str">
        <f t="shared" ref="BJ356:BR356" si="957">IF(AD356=0,"",AD356*$AS356*(AU356/10))</f>
        <v/>
      </c>
      <c r="BK356" s="95" t="str">
        <f t="shared" si="957"/>
        <v/>
      </c>
      <c r="BL356" s="95" t="str">
        <f t="shared" si="957"/>
        <v/>
      </c>
      <c r="BM356" s="95" t="str">
        <f t="shared" si="957"/>
        <v/>
      </c>
      <c r="BN356" s="95" t="str">
        <f t="shared" si="957"/>
        <v/>
      </c>
      <c r="BO356" s="95" t="str">
        <f t="shared" si="957"/>
        <v/>
      </c>
      <c r="BP356" s="95" t="str">
        <f t="shared" si="957"/>
        <v/>
      </c>
      <c r="BQ356" s="95" t="str">
        <f t="shared" si="957"/>
        <v/>
      </c>
      <c r="BR356" s="95" t="str">
        <f t="shared" si="957"/>
        <v/>
      </c>
      <c r="BS356" s="38"/>
      <c r="BT356" s="38"/>
      <c r="BU356" s="38"/>
      <c r="BV356" s="38"/>
      <c r="BW356" s="38"/>
      <c r="BX356" s="38">
        <f t="shared" si="577"/>
        <v>0</v>
      </c>
      <c r="BY356" s="106" t="str">
        <f t="shared" si="535"/>
        <v/>
      </c>
      <c r="BZ356" s="106" t="str">
        <f t="shared" si="578"/>
        <v/>
      </c>
      <c r="CA356" s="106" t="str">
        <f t="shared" ref="CA356:CH356" si="958">IF(O356="x","1","")</f>
        <v/>
      </c>
      <c r="CB356" s="106" t="str">
        <f t="shared" si="958"/>
        <v/>
      </c>
      <c r="CC356" s="106" t="str">
        <f t="shared" si="958"/>
        <v/>
      </c>
      <c r="CD356" s="106" t="str">
        <f t="shared" si="958"/>
        <v/>
      </c>
      <c r="CE356" s="106" t="str">
        <f t="shared" si="958"/>
        <v/>
      </c>
      <c r="CF356" s="106" t="str">
        <f t="shared" si="958"/>
        <v/>
      </c>
      <c r="CG356" s="106" t="str">
        <f t="shared" si="958"/>
        <v/>
      </c>
      <c r="CH356" s="106" t="str">
        <f t="shared" si="958"/>
        <v/>
      </c>
      <c r="CI356" s="40"/>
      <c r="CJ356" s="40"/>
      <c r="CK356" s="40"/>
      <c r="CL356" s="40"/>
      <c r="CM356" s="40"/>
    </row>
    <row r="357" spans="1:91" ht="17.25" customHeight="1" x14ac:dyDescent="0.2">
      <c r="A357" s="92"/>
      <c r="B357" s="93"/>
      <c r="C357" s="93"/>
      <c r="D357" s="93"/>
      <c r="E357" s="93" t="str">
        <f t="shared" si="580"/>
        <v/>
      </c>
      <c r="F357" s="93"/>
      <c r="G357" s="93"/>
      <c r="H357" s="93" t="str">
        <f t="shared" si="814"/>
        <v/>
      </c>
      <c r="I357" s="95" t="str">
        <f t="shared" si="815"/>
        <v/>
      </c>
      <c r="J357" s="93"/>
      <c r="K357" s="97" t="b">
        <v>0</v>
      </c>
      <c r="L357" s="98" t="str">
        <f t="shared" si="755"/>
        <v>PENDENTE</v>
      </c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3"/>
      <c r="X357" s="100"/>
      <c r="Y357" s="100"/>
      <c r="Z357" s="100"/>
      <c r="AA357" s="100"/>
      <c r="AB357" s="100"/>
      <c r="AC357" s="101"/>
      <c r="AD357" s="3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93"/>
      <c r="AQ357" s="93"/>
      <c r="AR357" s="93"/>
      <c r="AS357" s="102"/>
      <c r="AT357" s="103"/>
      <c r="AU357" s="103"/>
      <c r="AV357" s="103"/>
      <c r="AW357" s="104"/>
      <c r="AX357" s="103"/>
      <c r="AY357" s="103"/>
      <c r="AZ357" s="103"/>
      <c r="BA357" s="103"/>
      <c r="BB357" s="104"/>
      <c r="BC357" s="103"/>
      <c r="BD357" s="105" t="str">
        <f ca="1">IFERROR(__xludf.DUMMYFUNCTION("""COMPUTED_VALUE"""),"")</f>
        <v/>
      </c>
      <c r="BE357" s="105" t="str">
        <f ca="1">IFERROR(__xludf.DUMMYFUNCTION("""COMPUTED_VALUE"""),"")</f>
        <v/>
      </c>
      <c r="BF357" s="105" t="str">
        <f ca="1">IFERROR(__xludf.DUMMYFUNCTION("""COMPUTED_VALUE"""),"")</f>
        <v/>
      </c>
      <c r="BG357" s="93"/>
      <c r="BH357" s="93"/>
      <c r="BI357" s="95" t="str">
        <f t="shared" si="842"/>
        <v/>
      </c>
      <c r="BJ357" s="95" t="str">
        <f t="shared" ref="BJ357:BR357" si="959">IF(AD357=0,"",AD357*$AS357*(AU357/10))</f>
        <v/>
      </c>
      <c r="BK357" s="95" t="str">
        <f t="shared" si="959"/>
        <v/>
      </c>
      <c r="BL357" s="95" t="str">
        <f t="shared" si="959"/>
        <v/>
      </c>
      <c r="BM357" s="95" t="str">
        <f t="shared" si="959"/>
        <v/>
      </c>
      <c r="BN357" s="95" t="str">
        <f t="shared" si="959"/>
        <v/>
      </c>
      <c r="BO357" s="95" t="str">
        <f t="shared" si="959"/>
        <v/>
      </c>
      <c r="BP357" s="95" t="str">
        <f t="shared" si="959"/>
        <v/>
      </c>
      <c r="BQ357" s="95" t="str">
        <f t="shared" si="959"/>
        <v/>
      </c>
      <c r="BR357" s="95" t="str">
        <f t="shared" si="959"/>
        <v/>
      </c>
      <c r="BS357" s="38"/>
      <c r="BT357" s="38"/>
      <c r="BU357" s="38"/>
      <c r="BV357" s="38"/>
      <c r="BW357" s="38"/>
      <c r="BX357" s="38">
        <f t="shared" si="577"/>
        <v>0</v>
      </c>
      <c r="BY357" s="106" t="str">
        <f t="shared" si="535"/>
        <v/>
      </c>
      <c r="BZ357" s="106" t="str">
        <f t="shared" si="578"/>
        <v/>
      </c>
      <c r="CA357" s="106" t="str">
        <f t="shared" ref="CA357:CH357" si="960">IF(O357="x","1","")</f>
        <v/>
      </c>
      <c r="CB357" s="106" t="str">
        <f t="shared" si="960"/>
        <v/>
      </c>
      <c r="CC357" s="106" t="str">
        <f t="shared" si="960"/>
        <v/>
      </c>
      <c r="CD357" s="106" t="str">
        <f t="shared" si="960"/>
        <v/>
      </c>
      <c r="CE357" s="106" t="str">
        <f t="shared" si="960"/>
        <v/>
      </c>
      <c r="CF357" s="106" t="str">
        <f t="shared" si="960"/>
        <v/>
      </c>
      <c r="CG357" s="106" t="str">
        <f t="shared" si="960"/>
        <v/>
      </c>
      <c r="CH357" s="106" t="str">
        <f t="shared" si="960"/>
        <v/>
      </c>
      <c r="CI357" s="40"/>
      <c r="CJ357" s="40"/>
      <c r="CK357" s="40"/>
      <c r="CL357" s="40"/>
      <c r="CM357" s="40"/>
    </row>
    <row r="358" spans="1:91" ht="17.25" customHeight="1" x14ac:dyDescent="0.2">
      <c r="A358" s="92"/>
      <c r="B358" s="93"/>
      <c r="C358" s="93"/>
      <c r="D358" s="93"/>
      <c r="E358" s="93" t="str">
        <f t="shared" si="580"/>
        <v/>
      </c>
      <c r="F358" s="93"/>
      <c r="G358" s="93"/>
      <c r="H358" s="93" t="str">
        <f t="shared" si="814"/>
        <v/>
      </c>
      <c r="I358" s="95" t="str">
        <f t="shared" si="815"/>
        <v/>
      </c>
      <c r="J358" s="93"/>
      <c r="K358" s="97" t="b">
        <v>0</v>
      </c>
      <c r="L358" s="98" t="str">
        <f t="shared" si="755"/>
        <v>PENDENTE</v>
      </c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3"/>
      <c r="X358" s="100"/>
      <c r="Y358" s="100"/>
      <c r="Z358" s="100"/>
      <c r="AA358" s="100"/>
      <c r="AB358" s="100"/>
      <c r="AC358" s="101"/>
      <c r="AD358" s="3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93"/>
      <c r="AQ358" s="93"/>
      <c r="AR358" s="93"/>
      <c r="AS358" s="102"/>
      <c r="AT358" s="103"/>
      <c r="AU358" s="103"/>
      <c r="AV358" s="103"/>
      <c r="AW358" s="104"/>
      <c r="AX358" s="103"/>
      <c r="AY358" s="103"/>
      <c r="AZ358" s="103"/>
      <c r="BA358" s="103"/>
      <c r="BB358" s="104"/>
      <c r="BC358" s="103"/>
      <c r="BD358" s="105" t="str">
        <f ca="1">IFERROR(__xludf.DUMMYFUNCTION("""COMPUTED_VALUE"""),"")</f>
        <v/>
      </c>
      <c r="BE358" s="105" t="str">
        <f ca="1">IFERROR(__xludf.DUMMYFUNCTION("""COMPUTED_VALUE"""),"")</f>
        <v/>
      </c>
      <c r="BF358" s="105" t="str">
        <f ca="1">IFERROR(__xludf.DUMMYFUNCTION("""COMPUTED_VALUE"""),"")</f>
        <v/>
      </c>
      <c r="BG358" s="93"/>
      <c r="BH358" s="93"/>
      <c r="BI358" s="95" t="str">
        <f t="shared" si="842"/>
        <v/>
      </c>
      <c r="BJ358" s="95" t="str">
        <f t="shared" ref="BJ358:BR358" si="961">IF(AD358=0,"",AD358*$AS358*(AU358/10))</f>
        <v/>
      </c>
      <c r="BK358" s="95" t="str">
        <f t="shared" si="961"/>
        <v/>
      </c>
      <c r="BL358" s="95" t="str">
        <f t="shared" si="961"/>
        <v/>
      </c>
      <c r="BM358" s="95" t="str">
        <f t="shared" si="961"/>
        <v/>
      </c>
      <c r="BN358" s="95" t="str">
        <f t="shared" si="961"/>
        <v/>
      </c>
      <c r="BO358" s="95" t="str">
        <f t="shared" si="961"/>
        <v/>
      </c>
      <c r="BP358" s="95" t="str">
        <f t="shared" si="961"/>
        <v/>
      </c>
      <c r="BQ358" s="95" t="str">
        <f t="shared" si="961"/>
        <v/>
      </c>
      <c r="BR358" s="95" t="str">
        <f t="shared" si="961"/>
        <v/>
      </c>
      <c r="BS358" s="38"/>
      <c r="BT358" s="38"/>
      <c r="BU358" s="38"/>
      <c r="BV358" s="38"/>
      <c r="BW358" s="38"/>
      <c r="BX358" s="38">
        <f t="shared" si="577"/>
        <v>0</v>
      </c>
      <c r="BY358" s="106" t="str">
        <f t="shared" si="535"/>
        <v/>
      </c>
      <c r="BZ358" s="106" t="str">
        <f t="shared" si="578"/>
        <v/>
      </c>
      <c r="CA358" s="106" t="str">
        <f t="shared" ref="CA358:CH358" si="962">IF(O358="x","1","")</f>
        <v/>
      </c>
      <c r="CB358" s="106" t="str">
        <f t="shared" si="962"/>
        <v/>
      </c>
      <c r="CC358" s="106" t="str">
        <f t="shared" si="962"/>
        <v/>
      </c>
      <c r="CD358" s="106" t="str">
        <f t="shared" si="962"/>
        <v/>
      </c>
      <c r="CE358" s="106" t="str">
        <f t="shared" si="962"/>
        <v/>
      </c>
      <c r="CF358" s="106" t="str">
        <f t="shared" si="962"/>
        <v/>
      </c>
      <c r="CG358" s="106" t="str">
        <f t="shared" si="962"/>
        <v/>
      </c>
      <c r="CH358" s="106" t="str">
        <f t="shared" si="962"/>
        <v/>
      </c>
      <c r="CI358" s="40"/>
      <c r="CJ358" s="40"/>
      <c r="CK358" s="40"/>
      <c r="CL358" s="40"/>
      <c r="CM358" s="40"/>
    </row>
    <row r="359" spans="1:91" ht="17.25" customHeight="1" x14ac:dyDescent="0.2">
      <c r="A359" s="92"/>
      <c r="B359" s="93"/>
      <c r="C359" s="93"/>
      <c r="D359" s="93"/>
      <c r="E359" s="93" t="str">
        <f t="shared" si="580"/>
        <v/>
      </c>
      <c r="F359" s="93"/>
      <c r="G359" s="93"/>
      <c r="H359" s="93" t="str">
        <f t="shared" si="814"/>
        <v/>
      </c>
      <c r="I359" s="95" t="str">
        <f t="shared" si="815"/>
        <v/>
      </c>
      <c r="J359" s="93"/>
      <c r="K359" s="97" t="b">
        <v>0</v>
      </c>
      <c r="L359" s="98" t="str">
        <f t="shared" si="755"/>
        <v>PENDENTE</v>
      </c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3"/>
      <c r="X359" s="100"/>
      <c r="Y359" s="100"/>
      <c r="Z359" s="100"/>
      <c r="AA359" s="100"/>
      <c r="AB359" s="100"/>
      <c r="AC359" s="101"/>
      <c r="AD359" s="3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93"/>
      <c r="AQ359" s="93"/>
      <c r="AR359" s="93"/>
      <c r="AS359" s="102"/>
      <c r="AT359" s="103"/>
      <c r="AU359" s="103"/>
      <c r="AV359" s="103"/>
      <c r="AW359" s="104"/>
      <c r="AX359" s="103"/>
      <c r="AY359" s="103"/>
      <c r="AZ359" s="103"/>
      <c r="BA359" s="103"/>
      <c r="BB359" s="104"/>
      <c r="BC359" s="103"/>
      <c r="BD359" s="105" t="str">
        <f ca="1">IFERROR(__xludf.DUMMYFUNCTION("""COMPUTED_VALUE"""),"")</f>
        <v/>
      </c>
      <c r="BE359" s="105" t="str">
        <f ca="1">IFERROR(__xludf.DUMMYFUNCTION("""COMPUTED_VALUE"""),"")</f>
        <v/>
      </c>
      <c r="BF359" s="105" t="str">
        <f ca="1">IFERROR(__xludf.DUMMYFUNCTION("""COMPUTED_VALUE"""),"")</f>
        <v/>
      </c>
      <c r="BG359" s="93"/>
      <c r="BH359" s="93"/>
      <c r="BI359" s="95" t="str">
        <f t="shared" si="842"/>
        <v/>
      </c>
      <c r="BJ359" s="95" t="str">
        <f t="shared" ref="BJ359:BR359" si="963">IF(AD359=0,"",AD359*$AS359*(AU359/10))</f>
        <v/>
      </c>
      <c r="BK359" s="95" t="str">
        <f t="shared" si="963"/>
        <v/>
      </c>
      <c r="BL359" s="95" t="str">
        <f t="shared" si="963"/>
        <v/>
      </c>
      <c r="BM359" s="95" t="str">
        <f t="shared" si="963"/>
        <v/>
      </c>
      <c r="BN359" s="95" t="str">
        <f t="shared" si="963"/>
        <v/>
      </c>
      <c r="BO359" s="95" t="str">
        <f t="shared" si="963"/>
        <v/>
      </c>
      <c r="BP359" s="95" t="str">
        <f t="shared" si="963"/>
        <v/>
      </c>
      <c r="BQ359" s="95" t="str">
        <f t="shared" si="963"/>
        <v/>
      </c>
      <c r="BR359" s="95" t="str">
        <f t="shared" si="963"/>
        <v/>
      </c>
      <c r="BS359" s="38"/>
      <c r="BT359" s="38"/>
      <c r="BU359" s="38"/>
      <c r="BV359" s="38"/>
      <c r="BW359" s="38"/>
      <c r="BX359" s="38">
        <f t="shared" si="577"/>
        <v>0</v>
      </c>
      <c r="BY359" s="106" t="str">
        <f t="shared" si="535"/>
        <v/>
      </c>
      <c r="BZ359" s="106" t="str">
        <f t="shared" si="578"/>
        <v/>
      </c>
      <c r="CA359" s="106" t="str">
        <f t="shared" ref="CA359:CH359" si="964">IF(O359="x","1","")</f>
        <v/>
      </c>
      <c r="CB359" s="106" t="str">
        <f t="shared" si="964"/>
        <v/>
      </c>
      <c r="CC359" s="106" t="str">
        <f t="shared" si="964"/>
        <v/>
      </c>
      <c r="CD359" s="106" t="str">
        <f t="shared" si="964"/>
        <v/>
      </c>
      <c r="CE359" s="106" t="str">
        <f t="shared" si="964"/>
        <v/>
      </c>
      <c r="CF359" s="106" t="str">
        <f t="shared" si="964"/>
        <v/>
      </c>
      <c r="CG359" s="106" t="str">
        <f t="shared" si="964"/>
        <v/>
      </c>
      <c r="CH359" s="106" t="str">
        <f t="shared" si="964"/>
        <v/>
      </c>
      <c r="CI359" s="40"/>
      <c r="CJ359" s="40"/>
      <c r="CK359" s="40"/>
      <c r="CL359" s="40"/>
      <c r="CM359" s="40"/>
    </row>
    <row r="360" spans="1:91" ht="17.25" customHeight="1" x14ac:dyDescent="0.2">
      <c r="A360" s="92"/>
      <c r="B360" s="93"/>
      <c r="C360" s="93"/>
      <c r="D360" s="93"/>
      <c r="E360" s="93" t="str">
        <f t="shared" si="580"/>
        <v/>
      </c>
      <c r="F360" s="93"/>
      <c r="G360" s="93"/>
      <c r="H360" s="93" t="str">
        <f t="shared" si="814"/>
        <v/>
      </c>
      <c r="I360" s="95" t="str">
        <f t="shared" si="815"/>
        <v/>
      </c>
      <c r="J360" s="93"/>
      <c r="K360" s="97" t="b">
        <v>0</v>
      </c>
      <c r="L360" s="98" t="str">
        <f t="shared" si="755"/>
        <v>PENDENTE</v>
      </c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3"/>
      <c r="X360" s="100"/>
      <c r="Y360" s="100"/>
      <c r="Z360" s="100"/>
      <c r="AA360" s="100"/>
      <c r="AB360" s="100"/>
      <c r="AC360" s="101"/>
      <c r="AD360" s="3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93"/>
      <c r="AQ360" s="93"/>
      <c r="AR360" s="93"/>
      <c r="AS360" s="102"/>
      <c r="AT360" s="103"/>
      <c r="AU360" s="103"/>
      <c r="AV360" s="103"/>
      <c r="AW360" s="104"/>
      <c r="AX360" s="103"/>
      <c r="AY360" s="103"/>
      <c r="AZ360" s="103"/>
      <c r="BA360" s="103"/>
      <c r="BB360" s="104"/>
      <c r="BC360" s="103"/>
      <c r="BD360" s="105" t="str">
        <f ca="1">IFERROR(__xludf.DUMMYFUNCTION("""COMPUTED_VALUE"""),"")</f>
        <v/>
      </c>
      <c r="BE360" s="105" t="str">
        <f ca="1">IFERROR(__xludf.DUMMYFUNCTION("""COMPUTED_VALUE"""),"")</f>
        <v/>
      </c>
      <c r="BF360" s="105" t="str">
        <f ca="1">IFERROR(__xludf.DUMMYFUNCTION("""COMPUTED_VALUE"""),"")</f>
        <v/>
      </c>
      <c r="BG360" s="93"/>
      <c r="BH360" s="93"/>
      <c r="BI360" s="95" t="str">
        <f t="shared" si="842"/>
        <v/>
      </c>
      <c r="BJ360" s="95" t="str">
        <f t="shared" ref="BJ360:BR360" si="965">IF(AD360=0,"",AD360*$AS360*(AU360/10))</f>
        <v/>
      </c>
      <c r="BK360" s="95" t="str">
        <f t="shared" si="965"/>
        <v/>
      </c>
      <c r="BL360" s="95" t="str">
        <f t="shared" si="965"/>
        <v/>
      </c>
      <c r="BM360" s="95" t="str">
        <f t="shared" si="965"/>
        <v/>
      </c>
      <c r="BN360" s="95" t="str">
        <f t="shared" si="965"/>
        <v/>
      </c>
      <c r="BO360" s="95" t="str">
        <f t="shared" si="965"/>
        <v/>
      </c>
      <c r="BP360" s="95" t="str">
        <f t="shared" si="965"/>
        <v/>
      </c>
      <c r="BQ360" s="95" t="str">
        <f t="shared" si="965"/>
        <v/>
      </c>
      <c r="BR360" s="95" t="str">
        <f t="shared" si="965"/>
        <v/>
      </c>
      <c r="BS360" s="38"/>
      <c r="BT360" s="38"/>
      <c r="BU360" s="38"/>
      <c r="BV360" s="38"/>
      <c r="BW360" s="38"/>
      <c r="BX360" s="38">
        <f t="shared" si="577"/>
        <v>0</v>
      </c>
      <c r="BY360" s="106" t="str">
        <f t="shared" si="535"/>
        <v/>
      </c>
      <c r="BZ360" s="106" t="str">
        <f t="shared" si="578"/>
        <v/>
      </c>
      <c r="CA360" s="106" t="str">
        <f t="shared" ref="CA360:CH360" si="966">IF(O360="x","1","")</f>
        <v/>
      </c>
      <c r="CB360" s="106" t="str">
        <f t="shared" si="966"/>
        <v/>
      </c>
      <c r="CC360" s="106" t="str">
        <f t="shared" si="966"/>
        <v/>
      </c>
      <c r="CD360" s="106" t="str">
        <f t="shared" si="966"/>
        <v/>
      </c>
      <c r="CE360" s="106" t="str">
        <f t="shared" si="966"/>
        <v/>
      </c>
      <c r="CF360" s="106" t="str">
        <f t="shared" si="966"/>
        <v/>
      </c>
      <c r="CG360" s="106" t="str">
        <f t="shared" si="966"/>
        <v/>
      </c>
      <c r="CH360" s="106" t="str">
        <f t="shared" si="966"/>
        <v/>
      </c>
      <c r="CI360" s="40"/>
      <c r="CJ360" s="40"/>
      <c r="CK360" s="40"/>
      <c r="CL360" s="40"/>
      <c r="CM360" s="40"/>
    </row>
    <row r="361" spans="1:91" ht="17.25" customHeight="1" x14ac:dyDescent="0.2">
      <c r="A361" s="92"/>
      <c r="B361" s="93"/>
      <c r="C361" s="93"/>
      <c r="D361" s="93"/>
      <c r="E361" s="93" t="str">
        <f t="shared" si="580"/>
        <v/>
      </c>
      <c r="F361" s="93"/>
      <c r="G361" s="93"/>
      <c r="H361" s="93" t="str">
        <f t="shared" si="814"/>
        <v/>
      </c>
      <c r="I361" s="95" t="str">
        <f t="shared" si="815"/>
        <v/>
      </c>
      <c r="J361" s="93"/>
      <c r="K361" s="97" t="b">
        <v>0</v>
      </c>
      <c r="L361" s="98" t="str">
        <f t="shared" si="755"/>
        <v>PENDENTE</v>
      </c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3"/>
      <c r="X361" s="100"/>
      <c r="Y361" s="100"/>
      <c r="Z361" s="100"/>
      <c r="AA361" s="100"/>
      <c r="AB361" s="100"/>
      <c r="AC361" s="101"/>
      <c r="AD361" s="3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93"/>
      <c r="AQ361" s="93"/>
      <c r="AR361" s="93"/>
      <c r="AS361" s="102"/>
      <c r="AT361" s="103"/>
      <c r="AU361" s="103"/>
      <c r="AV361" s="103"/>
      <c r="AW361" s="104"/>
      <c r="AX361" s="103"/>
      <c r="AY361" s="103"/>
      <c r="AZ361" s="103"/>
      <c r="BA361" s="103"/>
      <c r="BB361" s="104"/>
      <c r="BC361" s="103"/>
      <c r="BD361" s="105" t="str">
        <f ca="1">IFERROR(__xludf.DUMMYFUNCTION("""COMPUTED_VALUE"""),"")</f>
        <v/>
      </c>
      <c r="BE361" s="105" t="str">
        <f ca="1">IFERROR(__xludf.DUMMYFUNCTION("""COMPUTED_VALUE"""),"")</f>
        <v/>
      </c>
      <c r="BF361" s="105" t="str">
        <f ca="1">IFERROR(__xludf.DUMMYFUNCTION("""COMPUTED_VALUE"""),"")</f>
        <v/>
      </c>
      <c r="BG361" s="93"/>
      <c r="BH361" s="93"/>
      <c r="BI361" s="95" t="str">
        <f t="shared" si="842"/>
        <v/>
      </c>
      <c r="BJ361" s="95" t="str">
        <f t="shared" ref="BJ361:BR361" si="967">IF(AD361=0,"",AD361*$AS361*(AU361/10))</f>
        <v/>
      </c>
      <c r="BK361" s="95" t="str">
        <f t="shared" si="967"/>
        <v/>
      </c>
      <c r="BL361" s="95" t="str">
        <f t="shared" si="967"/>
        <v/>
      </c>
      <c r="BM361" s="95" t="str">
        <f t="shared" si="967"/>
        <v/>
      </c>
      <c r="BN361" s="95" t="str">
        <f t="shared" si="967"/>
        <v/>
      </c>
      <c r="BO361" s="95" t="str">
        <f t="shared" si="967"/>
        <v/>
      </c>
      <c r="BP361" s="95" t="str">
        <f t="shared" si="967"/>
        <v/>
      </c>
      <c r="BQ361" s="95" t="str">
        <f t="shared" si="967"/>
        <v/>
      </c>
      <c r="BR361" s="95" t="str">
        <f t="shared" si="967"/>
        <v/>
      </c>
      <c r="BS361" s="38"/>
      <c r="BT361" s="38"/>
      <c r="BU361" s="38"/>
      <c r="BV361" s="38"/>
      <c r="BW361" s="38"/>
      <c r="BX361" s="38">
        <f t="shared" si="577"/>
        <v>0</v>
      </c>
      <c r="BY361" s="106" t="str">
        <f t="shared" si="535"/>
        <v/>
      </c>
      <c r="BZ361" s="106" t="str">
        <f t="shared" si="578"/>
        <v/>
      </c>
      <c r="CA361" s="106" t="str">
        <f t="shared" ref="CA361:CH361" si="968">IF(O361="x","1","")</f>
        <v/>
      </c>
      <c r="CB361" s="106" t="str">
        <f t="shared" si="968"/>
        <v/>
      </c>
      <c r="CC361" s="106" t="str">
        <f t="shared" si="968"/>
        <v/>
      </c>
      <c r="CD361" s="106" t="str">
        <f t="shared" si="968"/>
        <v/>
      </c>
      <c r="CE361" s="106" t="str">
        <f t="shared" si="968"/>
        <v/>
      </c>
      <c r="CF361" s="106" t="str">
        <f t="shared" si="968"/>
        <v/>
      </c>
      <c r="CG361" s="106" t="str">
        <f t="shared" si="968"/>
        <v/>
      </c>
      <c r="CH361" s="106" t="str">
        <f t="shared" si="968"/>
        <v/>
      </c>
      <c r="CI361" s="40"/>
      <c r="CJ361" s="40"/>
      <c r="CK361" s="40"/>
      <c r="CL361" s="40"/>
      <c r="CM361" s="40"/>
    </row>
    <row r="362" spans="1:91" ht="17.25" customHeight="1" x14ac:dyDescent="0.2">
      <c r="A362" s="92"/>
      <c r="B362" s="93"/>
      <c r="C362" s="93"/>
      <c r="D362" s="93"/>
      <c r="E362" s="93" t="str">
        <f t="shared" si="580"/>
        <v/>
      </c>
      <c r="F362" s="93"/>
      <c r="G362" s="93"/>
      <c r="H362" s="93" t="str">
        <f t="shared" si="814"/>
        <v/>
      </c>
      <c r="I362" s="95" t="str">
        <f t="shared" si="815"/>
        <v/>
      </c>
      <c r="J362" s="93"/>
      <c r="K362" s="97" t="b">
        <v>0</v>
      </c>
      <c r="L362" s="98" t="str">
        <f t="shared" si="755"/>
        <v>PENDENTE</v>
      </c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3"/>
      <c r="X362" s="100"/>
      <c r="Y362" s="100"/>
      <c r="Z362" s="100"/>
      <c r="AA362" s="100"/>
      <c r="AB362" s="100"/>
      <c r="AC362" s="101"/>
      <c r="AD362" s="3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93"/>
      <c r="AQ362" s="93"/>
      <c r="AR362" s="93"/>
      <c r="AS362" s="102"/>
      <c r="AT362" s="103"/>
      <c r="AU362" s="103"/>
      <c r="AV362" s="103"/>
      <c r="AW362" s="104"/>
      <c r="AX362" s="103"/>
      <c r="AY362" s="103"/>
      <c r="AZ362" s="103"/>
      <c r="BA362" s="103"/>
      <c r="BB362" s="104"/>
      <c r="BC362" s="103"/>
      <c r="BD362" s="105" t="str">
        <f ca="1">IFERROR(__xludf.DUMMYFUNCTION("""COMPUTED_VALUE"""),"")</f>
        <v/>
      </c>
      <c r="BE362" s="105" t="str">
        <f ca="1">IFERROR(__xludf.DUMMYFUNCTION("""COMPUTED_VALUE"""),"")</f>
        <v/>
      </c>
      <c r="BF362" s="105" t="str">
        <f ca="1">IFERROR(__xludf.DUMMYFUNCTION("""COMPUTED_VALUE"""),"")</f>
        <v/>
      </c>
      <c r="BG362" s="93"/>
      <c r="BH362" s="93"/>
      <c r="BI362" s="95" t="str">
        <f t="shared" si="842"/>
        <v/>
      </c>
      <c r="BJ362" s="95" t="str">
        <f t="shared" ref="BJ362:BR362" si="969">IF(AD362=0,"",AD362*$AS362*(AU362/10))</f>
        <v/>
      </c>
      <c r="BK362" s="95" t="str">
        <f t="shared" si="969"/>
        <v/>
      </c>
      <c r="BL362" s="95" t="str">
        <f t="shared" si="969"/>
        <v/>
      </c>
      <c r="BM362" s="95" t="str">
        <f t="shared" si="969"/>
        <v/>
      </c>
      <c r="BN362" s="95" t="str">
        <f t="shared" si="969"/>
        <v/>
      </c>
      <c r="BO362" s="95" t="str">
        <f t="shared" si="969"/>
        <v/>
      </c>
      <c r="BP362" s="95" t="str">
        <f t="shared" si="969"/>
        <v/>
      </c>
      <c r="BQ362" s="95" t="str">
        <f t="shared" si="969"/>
        <v/>
      </c>
      <c r="BR362" s="95" t="str">
        <f t="shared" si="969"/>
        <v/>
      </c>
      <c r="BS362" s="38"/>
      <c r="BT362" s="38"/>
      <c r="BU362" s="38"/>
      <c r="BV362" s="38"/>
      <c r="BW362" s="38"/>
      <c r="BX362" s="38">
        <f t="shared" si="577"/>
        <v>0</v>
      </c>
      <c r="BY362" s="106" t="str">
        <f t="shared" si="535"/>
        <v/>
      </c>
      <c r="BZ362" s="106" t="str">
        <f t="shared" si="578"/>
        <v/>
      </c>
      <c r="CA362" s="106" t="str">
        <f t="shared" ref="CA362:CH362" si="970">IF(O362="x","1","")</f>
        <v/>
      </c>
      <c r="CB362" s="106" t="str">
        <f t="shared" si="970"/>
        <v/>
      </c>
      <c r="CC362" s="106" t="str">
        <f t="shared" si="970"/>
        <v/>
      </c>
      <c r="CD362" s="106" t="str">
        <f t="shared" si="970"/>
        <v/>
      </c>
      <c r="CE362" s="106" t="str">
        <f t="shared" si="970"/>
        <v/>
      </c>
      <c r="CF362" s="106" t="str">
        <f t="shared" si="970"/>
        <v/>
      </c>
      <c r="CG362" s="106" t="str">
        <f t="shared" si="970"/>
        <v/>
      </c>
      <c r="CH362" s="106" t="str">
        <f t="shared" si="970"/>
        <v/>
      </c>
      <c r="CI362" s="40"/>
      <c r="CJ362" s="40"/>
      <c r="CK362" s="40"/>
      <c r="CL362" s="40"/>
      <c r="CM362" s="40"/>
    </row>
    <row r="363" spans="1:91" ht="17.25" customHeight="1" x14ac:dyDescent="0.2">
      <c r="A363" s="92"/>
      <c r="B363" s="93"/>
      <c r="C363" s="93"/>
      <c r="D363" s="93"/>
      <c r="E363" s="93" t="str">
        <f t="shared" si="580"/>
        <v/>
      </c>
      <c r="F363" s="93"/>
      <c r="G363" s="93"/>
      <c r="H363" s="93" t="str">
        <f t="shared" si="814"/>
        <v/>
      </c>
      <c r="I363" s="95" t="str">
        <f t="shared" si="815"/>
        <v/>
      </c>
      <c r="J363" s="93"/>
      <c r="K363" s="97" t="b">
        <v>0</v>
      </c>
      <c r="L363" s="98" t="str">
        <f t="shared" si="755"/>
        <v>PENDENTE</v>
      </c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3"/>
      <c r="X363" s="100"/>
      <c r="Y363" s="100"/>
      <c r="Z363" s="100"/>
      <c r="AA363" s="100"/>
      <c r="AB363" s="100"/>
      <c r="AC363" s="101"/>
      <c r="AD363" s="3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93"/>
      <c r="AQ363" s="93"/>
      <c r="AR363" s="93"/>
      <c r="AS363" s="102"/>
      <c r="AT363" s="103"/>
      <c r="AU363" s="103"/>
      <c r="AV363" s="103"/>
      <c r="AW363" s="104"/>
      <c r="AX363" s="103"/>
      <c r="AY363" s="103"/>
      <c r="AZ363" s="103"/>
      <c r="BA363" s="103"/>
      <c r="BB363" s="104"/>
      <c r="BC363" s="103"/>
      <c r="BD363" s="105" t="str">
        <f ca="1">IFERROR(__xludf.DUMMYFUNCTION("""COMPUTED_VALUE"""),"")</f>
        <v/>
      </c>
      <c r="BE363" s="105" t="str">
        <f ca="1">IFERROR(__xludf.DUMMYFUNCTION("""COMPUTED_VALUE"""),"")</f>
        <v/>
      </c>
      <c r="BF363" s="105" t="str">
        <f ca="1">IFERROR(__xludf.DUMMYFUNCTION("""COMPUTED_VALUE"""),"")</f>
        <v/>
      </c>
      <c r="BG363" s="93"/>
      <c r="BH363" s="93"/>
      <c r="BI363" s="95" t="str">
        <f t="shared" si="842"/>
        <v/>
      </c>
      <c r="BJ363" s="95" t="str">
        <f t="shared" ref="BJ363:BR363" si="971">IF(AD363=0,"",AD363*$AS363*(AU363/10))</f>
        <v/>
      </c>
      <c r="BK363" s="95" t="str">
        <f t="shared" si="971"/>
        <v/>
      </c>
      <c r="BL363" s="95" t="str">
        <f t="shared" si="971"/>
        <v/>
      </c>
      <c r="BM363" s="95" t="str">
        <f t="shared" si="971"/>
        <v/>
      </c>
      <c r="BN363" s="95" t="str">
        <f t="shared" si="971"/>
        <v/>
      </c>
      <c r="BO363" s="95" t="str">
        <f t="shared" si="971"/>
        <v/>
      </c>
      <c r="BP363" s="95" t="str">
        <f t="shared" si="971"/>
        <v/>
      </c>
      <c r="BQ363" s="95" t="str">
        <f t="shared" si="971"/>
        <v/>
      </c>
      <c r="BR363" s="95" t="str">
        <f t="shared" si="971"/>
        <v/>
      </c>
      <c r="BS363" s="38"/>
      <c r="BT363" s="38"/>
      <c r="BU363" s="38"/>
      <c r="BV363" s="38"/>
      <c r="BW363" s="38"/>
      <c r="BX363" s="38">
        <f t="shared" si="577"/>
        <v>0</v>
      </c>
      <c r="BY363" s="106" t="str">
        <f t="shared" si="535"/>
        <v/>
      </c>
      <c r="BZ363" s="106" t="str">
        <f t="shared" si="578"/>
        <v/>
      </c>
      <c r="CA363" s="106" t="str">
        <f t="shared" ref="CA363:CH363" si="972">IF(O363="x","1","")</f>
        <v/>
      </c>
      <c r="CB363" s="106" t="str">
        <f t="shared" si="972"/>
        <v/>
      </c>
      <c r="CC363" s="106" t="str">
        <f t="shared" si="972"/>
        <v/>
      </c>
      <c r="CD363" s="106" t="str">
        <f t="shared" si="972"/>
        <v/>
      </c>
      <c r="CE363" s="106" t="str">
        <f t="shared" si="972"/>
        <v/>
      </c>
      <c r="CF363" s="106" t="str">
        <f t="shared" si="972"/>
        <v/>
      </c>
      <c r="CG363" s="106" t="str">
        <f t="shared" si="972"/>
        <v/>
      </c>
      <c r="CH363" s="106" t="str">
        <f t="shared" si="972"/>
        <v/>
      </c>
      <c r="CI363" s="40"/>
      <c r="CJ363" s="40"/>
      <c r="CK363" s="40"/>
      <c r="CL363" s="40"/>
      <c r="CM363" s="40"/>
    </row>
    <row r="364" spans="1:91" ht="17.25" customHeight="1" x14ac:dyDescent="0.2">
      <c r="A364" s="92"/>
      <c r="B364" s="93"/>
      <c r="C364" s="93"/>
      <c r="D364" s="93"/>
      <c r="E364" s="93" t="str">
        <f t="shared" si="580"/>
        <v/>
      </c>
      <c r="F364" s="93"/>
      <c r="G364" s="93"/>
      <c r="H364" s="93" t="str">
        <f t="shared" si="814"/>
        <v/>
      </c>
      <c r="I364" s="95" t="str">
        <f t="shared" si="815"/>
        <v/>
      </c>
      <c r="J364" s="93"/>
      <c r="K364" s="97" t="b">
        <v>0</v>
      </c>
      <c r="L364" s="98" t="str">
        <f t="shared" si="755"/>
        <v>PENDENTE</v>
      </c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3"/>
      <c r="X364" s="100"/>
      <c r="Y364" s="100"/>
      <c r="Z364" s="100"/>
      <c r="AA364" s="100"/>
      <c r="AB364" s="100"/>
      <c r="AC364" s="101"/>
      <c r="AD364" s="3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93"/>
      <c r="AQ364" s="93"/>
      <c r="AR364" s="93"/>
      <c r="AS364" s="102"/>
      <c r="AT364" s="103"/>
      <c r="AU364" s="103"/>
      <c r="AV364" s="103"/>
      <c r="AW364" s="104"/>
      <c r="AX364" s="103"/>
      <c r="AY364" s="103"/>
      <c r="AZ364" s="103"/>
      <c r="BA364" s="103"/>
      <c r="BB364" s="104"/>
      <c r="BC364" s="103"/>
      <c r="BD364" s="105" t="str">
        <f ca="1">IFERROR(__xludf.DUMMYFUNCTION("""COMPUTED_VALUE"""),"")</f>
        <v/>
      </c>
      <c r="BE364" s="105" t="str">
        <f ca="1">IFERROR(__xludf.DUMMYFUNCTION("""COMPUTED_VALUE"""),"")</f>
        <v/>
      </c>
      <c r="BF364" s="105" t="str">
        <f ca="1">IFERROR(__xludf.DUMMYFUNCTION("""COMPUTED_VALUE"""),"")</f>
        <v/>
      </c>
      <c r="BG364" s="93"/>
      <c r="BH364" s="93"/>
      <c r="BI364" s="95" t="str">
        <f t="shared" si="842"/>
        <v/>
      </c>
      <c r="BJ364" s="95" t="str">
        <f t="shared" ref="BJ364:BR364" si="973">IF(AD364=0,"",AD364*$AS364*(AU364/10))</f>
        <v/>
      </c>
      <c r="BK364" s="95" t="str">
        <f t="shared" si="973"/>
        <v/>
      </c>
      <c r="BL364" s="95" t="str">
        <f t="shared" si="973"/>
        <v/>
      </c>
      <c r="BM364" s="95" t="str">
        <f t="shared" si="973"/>
        <v/>
      </c>
      <c r="BN364" s="95" t="str">
        <f t="shared" si="973"/>
        <v/>
      </c>
      <c r="BO364" s="95" t="str">
        <f t="shared" si="973"/>
        <v/>
      </c>
      <c r="BP364" s="95" t="str">
        <f t="shared" si="973"/>
        <v/>
      </c>
      <c r="BQ364" s="95" t="str">
        <f t="shared" si="973"/>
        <v/>
      </c>
      <c r="BR364" s="95" t="str">
        <f t="shared" si="973"/>
        <v/>
      </c>
      <c r="BS364" s="38"/>
      <c r="BT364" s="38"/>
      <c r="BU364" s="38"/>
      <c r="BV364" s="38"/>
      <c r="BW364" s="38"/>
      <c r="BX364" s="38">
        <f t="shared" si="577"/>
        <v>0</v>
      </c>
      <c r="BY364" s="106" t="str">
        <f t="shared" si="535"/>
        <v/>
      </c>
      <c r="BZ364" s="106" t="str">
        <f t="shared" si="578"/>
        <v/>
      </c>
      <c r="CA364" s="106" t="str">
        <f t="shared" ref="CA364:CH364" si="974">IF(O364="x","1","")</f>
        <v/>
      </c>
      <c r="CB364" s="106" t="str">
        <f t="shared" si="974"/>
        <v/>
      </c>
      <c r="CC364" s="106" t="str">
        <f t="shared" si="974"/>
        <v/>
      </c>
      <c r="CD364" s="106" t="str">
        <f t="shared" si="974"/>
        <v/>
      </c>
      <c r="CE364" s="106" t="str">
        <f t="shared" si="974"/>
        <v/>
      </c>
      <c r="CF364" s="106" t="str">
        <f t="shared" si="974"/>
        <v/>
      </c>
      <c r="CG364" s="106" t="str">
        <f t="shared" si="974"/>
        <v/>
      </c>
      <c r="CH364" s="106" t="str">
        <f t="shared" si="974"/>
        <v/>
      </c>
      <c r="CI364" s="40"/>
      <c r="CJ364" s="40"/>
      <c r="CK364" s="40"/>
      <c r="CL364" s="40"/>
      <c r="CM364" s="40"/>
    </row>
    <row r="365" spans="1:91" ht="17.25" customHeight="1" x14ac:dyDescent="0.2">
      <c r="A365" s="92"/>
      <c r="B365" s="93"/>
      <c r="C365" s="93"/>
      <c r="D365" s="93"/>
      <c r="E365" s="93" t="str">
        <f t="shared" si="580"/>
        <v/>
      </c>
      <c r="F365" s="93"/>
      <c r="G365" s="93"/>
      <c r="H365" s="93" t="str">
        <f t="shared" si="814"/>
        <v/>
      </c>
      <c r="I365" s="95" t="str">
        <f t="shared" si="815"/>
        <v/>
      </c>
      <c r="J365" s="93"/>
      <c r="K365" s="97" t="b">
        <v>0</v>
      </c>
      <c r="L365" s="98" t="str">
        <f t="shared" si="755"/>
        <v>PENDENTE</v>
      </c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3"/>
      <c r="X365" s="100"/>
      <c r="Y365" s="100"/>
      <c r="Z365" s="100"/>
      <c r="AA365" s="100"/>
      <c r="AB365" s="100"/>
      <c r="AC365" s="101"/>
      <c r="AD365" s="3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93"/>
      <c r="AQ365" s="93"/>
      <c r="AR365" s="93"/>
      <c r="AS365" s="102"/>
      <c r="AT365" s="103"/>
      <c r="AU365" s="103"/>
      <c r="AV365" s="103"/>
      <c r="AW365" s="104"/>
      <c r="AX365" s="103"/>
      <c r="AY365" s="103"/>
      <c r="AZ365" s="103"/>
      <c r="BA365" s="103"/>
      <c r="BB365" s="104"/>
      <c r="BC365" s="103"/>
      <c r="BD365" s="105" t="str">
        <f ca="1">IFERROR(__xludf.DUMMYFUNCTION("""COMPUTED_VALUE"""),"")</f>
        <v/>
      </c>
      <c r="BE365" s="105" t="str">
        <f ca="1">IFERROR(__xludf.DUMMYFUNCTION("""COMPUTED_VALUE"""),"")</f>
        <v/>
      </c>
      <c r="BF365" s="105" t="str">
        <f ca="1">IFERROR(__xludf.DUMMYFUNCTION("""COMPUTED_VALUE"""),"")</f>
        <v/>
      </c>
      <c r="BG365" s="93"/>
      <c r="BH365" s="93"/>
      <c r="BI365" s="95" t="str">
        <f t="shared" si="842"/>
        <v/>
      </c>
      <c r="BJ365" s="95" t="str">
        <f t="shared" ref="BJ365:BR365" si="975">IF(AD365=0,"",AD365*$AS365*(AU365/10))</f>
        <v/>
      </c>
      <c r="BK365" s="95" t="str">
        <f t="shared" si="975"/>
        <v/>
      </c>
      <c r="BL365" s="95" t="str">
        <f t="shared" si="975"/>
        <v/>
      </c>
      <c r="BM365" s="95" t="str">
        <f t="shared" si="975"/>
        <v/>
      </c>
      <c r="BN365" s="95" t="str">
        <f t="shared" si="975"/>
        <v/>
      </c>
      <c r="BO365" s="95" t="str">
        <f t="shared" si="975"/>
        <v/>
      </c>
      <c r="BP365" s="95" t="str">
        <f t="shared" si="975"/>
        <v/>
      </c>
      <c r="BQ365" s="95" t="str">
        <f t="shared" si="975"/>
        <v/>
      </c>
      <c r="BR365" s="95" t="str">
        <f t="shared" si="975"/>
        <v/>
      </c>
      <c r="BS365" s="38"/>
      <c r="BT365" s="38"/>
      <c r="BU365" s="38"/>
      <c r="BV365" s="38"/>
      <c r="BW365" s="38"/>
      <c r="BX365" s="38">
        <f t="shared" si="577"/>
        <v>0</v>
      </c>
      <c r="BY365" s="106" t="str">
        <f t="shared" si="535"/>
        <v/>
      </c>
      <c r="BZ365" s="106" t="str">
        <f t="shared" si="578"/>
        <v/>
      </c>
      <c r="CA365" s="106" t="str">
        <f t="shared" ref="CA365:CH365" si="976">IF(O365="x","1","")</f>
        <v/>
      </c>
      <c r="CB365" s="106" t="str">
        <f t="shared" si="976"/>
        <v/>
      </c>
      <c r="CC365" s="106" t="str">
        <f t="shared" si="976"/>
        <v/>
      </c>
      <c r="CD365" s="106" t="str">
        <f t="shared" si="976"/>
        <v/>
      </c>
      <c r="CE365" s="106" t="str">
        <f t="shared" si="976"/>
        <v/>
      </c>
      <c r="CF365" s="106" t="str">
        <f t="shared" si="976"/>
        <v/>
      </c>
      <c r="CG365" s="106" t="str">
        <f t="shared" si="976"/>
        <v/>
      </c>
      <c r="CH365" s="106" t="str">
        <f t="shared" si="976"/>
        <v/>
      </c>
      <c r="CI365" s="40"/>
      <c r="CJ365" s="40"/>
      <c r="CK365" s="40"/>
      <c r="CL365" s="40"/>
      <c r="CM365" s="40"/>
    </row>
    <row r="366" spans="1:91" ht="17.25" customHeight="1" x14ac:dyDescent="0.2">
      <c r="A366" s="92"/>
      <c r="B366" s="93"/>
      <c r="C366" s="93"/>
      <c r="D366" s="93"/>
      <c r="E366" s="93" t="str">
        <f t="shared" si="580"/>
        <v/>
      </c>
      <c r="F366" s="93"/>
      <c r="G366" s="93"/>
      <c r="H366" s="93" t="str">
        <f t="shared" si="814"/>
        <v/>
      </c>
      <c r="I366" s="95" t="str">
        <f t="shared" si="815"/>
        <v/>
      </c>
      <c r="J366" s="93"/>
      <c r="K366" s="97" t="b">
        <v>0</v>
      </c>
      <c r="L366" s="98" t="str">
        <f t="shared" si="755"/>
        <v>PENDENTE</v>
      </c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3"/>
      <c r="X366" s="100"/>
      <c r="Y366" s="100"/>
      <c r="Z366" s="100"/>
      <c r="AA366" s="100"/>
      <c r="AB366" s="100"/>
      <c r="AC366" s="101"/>
      <c r="AD366" s="3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93"/>
      <c r="AQ366" s="93"/>
      <c r="AR366" s="93"/>
      <c r="AS366" s="102"/>
      <c r="AT366" s="103"/>
      <c r="AU366" s="103"/>
      <c r="AV366" s="103"/>
      <c r="AW366" s="104"/>
      <c r="AX366" s="103"/>
      <c r="AY366" s="103"/>
      <c r="AZ366" s="103"/>
      <c r="BA366" s="103"/>
      <c r="BB366" s="104"/>
      <c r="BC366" s="103"/>
      <c r="BD366" s="105" t="str">
        <f ca="1">IFERROR(__xludf.DUMMYFUNCTION("""COMPUTED_VALUE"""),"")</f>
        <v/>
      </c>
      <c r="BE366" s="105" t="str">
        <f ca="1">IFERROR(__xludf.DUMMYFUNCTION("""COMPUTED_VALUE"""),"")</f>
        <v/>
      </c>
      <c r="BF366" s="105" t="str">
        <f ca="1">IFERROR(__xludf.DUMMYFUNCTION("""COMPUTED_VALUE"""),"")</f>
        <v/>
      </c>
      <c r="BG366" s="93"/>
      <c r="BH366" s="93"/>
      <c r="BI366" s="95" t="str">
        <f t="shared" si="842"/>
        <v/>
      </c>
      <c r="BJ366" s="95" t="str">
        <f t="shared" ref="BJ366:BR366" si="977">IF(AD366=0,"",AD366*$AS366*(AU366/10))</f>
        <v/>
      </c>
      <c r="BK366" s="95" t="str">
        <f t="shared" si="977"/>
        <v/>
      </c>
      <c r="BL366" s="95" t="str">
        <f t="shared" si="977"/>
        <v/>
      </c>
      <c r="BM366" s="95" t="str">
        <f t="shared" si="977"/>
        <v/>
      </c>
      <c r="BN366" s="95" t="str">
        <f t="shared" si="977"/>
        <v/>
      </c>
      <c r="BO366" s="95" t="str">
        <f t="shared" si="977"/>
        <v/>
      </c>
      <c r="BP366" s="95" t="str">
        <f t="shared" si="977"/>
        <v/>
      </c>
      <c r="BQ366" s="95" t="str">
        <f t="shared" si="977"/>
        <v/>
      </c>
      <c r="BR366" s="95" t="str">
        <f t="shared" si="977"/>
        <v/>
      </c>
      <c r="BS366" s="38"/>
      <c r="BT366" s="38"/>
      <c r="BU366" s="38"/>
      <c r="BV366" s="38"/>
      <c r="BW366" s="38"/>
      <c r="BX366" s="38">
        <f t="shared" si="577"/>
        <v>0</v>
      </c>
      <c r="BY366" s="106" t="str">
        <f t="shared" si="535"/>
        <v/>
      </c>
      <c r="BZ366" s="106" t="str">
        <f t="shared" si="578"/>
        <v/>
      </c>
      <c r="CA366" s="106" t="str">
        <f t="shared" ref="CA366:CH366" si="978">IF(O366="x","1","")</f>
        <v/>
      </c>
      <c r="CB366" s="106" t="str">
        <f t="shared" si="978"/>
        <v/>
      </c>
      <c r="CC366" s="106" t="str">
        <f t="shared" si="978"/>
        <v/>
      </c>
      <c r="CD366" s="106" t="str">
        <f t="shared" si="978"/>
        <v/>
      </c>
      <c r="CE366" s="106" t="str">
        <f t="shared" si="978"/>
        <v/>
      </c>
      <c r="CF366" s="106" t="str">
        <f t="shared" si="978"/>
        <v/>
      </c>
      <c r="CG366" s="106" t="str">
        <f t="shared" si="978"/>
        <v/>
      </c>
      <c r="CH366" s="106" t="str">
        <f t="shared" si="978"/>
        <v/>
      </c>
      <c r="CI366" s="40"/>
      <c r="CJ366" s="40"/>
      <c r="CK366" s="40"/>
      <c r="CL366" s="40"/>
      <c r="CM366" s="40"/>
    </row>
    <row r="367" spans="1:91" ht="17.25" customHeight="1" x14ac:dyDescent="0.2">
      <c r="A367" s="92"/>
      <c r="B367" s="93"/>
      <c r="C367" s="93"/>
      <c r="D367" s="93"/>
      <c r="E367" s="93" t="str">
        <f t="shared" si="580"/>
        <v/>
      </c>
      <c r="F367" s="93"/>
      <c r="G367" s="93"/>
      <c r="H367" s="93" t="str">
        <f t="shared" si="814"/>
        <v/>
      </c>
      <c r="I367" s="95" t="str">
        <f t="shared" si="815"/>
        <v/>
      </c>
      <c r="J367" s="93"/>
      <c r="K367" s="97" t="b">
        <v>0</v>
      </c>
      <c r="L367" s="98" t="str">
        <f t="shared" si="755"/>
        <v>PENDENTE</v>
      </c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3"/>
      <c r="X367" s="100"/>
      <c r="Y367" s="100"/>
      <c r="Z367" s="100"/>
      <c r="AA367" s="100"/>
      <c r="AB367" s="100"/>
      <c r="AC367" s="101"/>
      <c r="AD367" s="3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93"/>
      <c r="AQ367" s="93"/>
      <c r="AR367" s="93"/>
      <c r="AS367" s="102"/>
      <c r="AT367" s="103"/>
      <c r="AU367" s="103"/>
      <c r="AV367" s="103"/>
      <c r="AW367" s="104"/>
      <c r="AX367" s="103"/>
      <c r="AY367" s="103"/>
      <c r="AZ367" s="103"/>
      <c r="BA367" s="103"/>
      <c r="BB367" s="104"/>
      <c r="BC367" s="103"/>
      <c r="BD367" s="105" t="str">
        <f ca="1">IFERROR(__xludf.DUMMYFUNCTION("""COMPUTED_VALUE"""),"")</f>
        <v/>
      </c>
      <c r="BE367" s="105" t="str">
        <f ca="1">IFERROR(__xludf.DUMMYFUNCTION("""COMPUTED_VALUE"""),"")</f>
        <v/>
      </c>
      <c r="BF367" s="105" t="str">
        <f ca="1">IFERROR(__xludf.DUMMYFUNCTION("""COMPUTED_VALUE"""),"")</f>
        <v/>
      </c>
      <c r="BG367" s="93"/>
      <c r="BH367" s="93"/>
      <c r="BI367" s="95" t="str">
        <f t="shared" si="842"/>
        <v/>
      </c>
      <c r="BJ367" s="95" t="str">
        <f t="shared" ref="BJ367:BR367" si="979">IF(AD367=0,"",AD367*$AS367*(AU367/10))</f>
        <v/>
      </c>
      <c r="BK367" s="95" t="str">
        <f t="shared" si="979"/>
        <v/>
      </c>
      <c r="BL367" s="95" t="str">
        <f t="shared" si="979"/>
        <v/>
      </c>
      <c r="BM367" s="95" t="str">
        <f t="shared" si="979"/>
        <v/>
      </c>
      <c r="BN367" s="95" t="str">
        <f t="shared" si="979"/>
        <v/>
      </c>
      <c r="BO367" s="95" t="str">
        <f t="shared" si="979"/>
        <v/>
      </c>
      <c r="BP367" s="95" t="str">
        <f t="shared" si="979"/>
        <v/>
      </c>
      <c r="BQ367" s="95" t="str">
        <f t="shared" si="979"/>
        <v/>
      </c>
      <c r="BR367" s="95" t="str">
        <f t="shared" si="979"/>
        <v/>
      </c>
      <c r="BS367" s="38"/>
      <c r="BT367" s="38"/>
      <c r="BU367" s="38"/>
      <c r="BV367" s="38"/>
      <c r="BW367" s="38"/>
      <c r="BX367" s="38">
        <f t="shared" si="577"/>
        <v>0</v>
      </c>
      <c r="BY367" s="106" t="str">
        <f t="shared" si="535"/>
        <v/>
      </c>
      <c r="BZ367" s="106" t="str">
        <f t="shared" si="578"/>
        <v/>
      </c>
      <c r="CA367" s="106" t="str">
        <f t="shared" ref="CA367:CH367" si="980">IF(O367="x","1","")</f>
        <v/>
      </c>
      <c r="CB367" s="106" t="str">
        <f t="shared" si="980"/>
        <v/>
      </c>
      <c r="CC367" s="106" t="str">
        <f t="shared" si="980"/>
        <v/>
      </c>
      <c r="CD367" s="106" t="str">
        <f t="shared" si="980"/>
        <v/>
      </c>
      <c r="CE367" s="106" t="str">
        <f t="shared" si="980"/>
        <v/>
      </c>
      <c r="CF367" s="106" t="str">
        <f t="shared" si="980"/>
        <v/>
      </c>
      <c r="CG367" s="106" t="str">
        <f t="shared" si="980"/>
        <v/>
      </c>
      <c r="CH367" s="106" t="str">
        <f t="shared" si="980"/>
        <v/>
      </c>
      <c r="CI367" s="40"/>
      <c r="CJ367" s="40"/>
      <c r="CK367" s="40"/>
      <c r="CL367" s="40"/>
      <c r="CM367" s="40"/>
    </row>
    <row r="368" spans="1:91" ht="17.25" customHeight="1" x14ac:dyDescent="0.2">
      <c r="A368" s="92"/>
      <c r="B368" s="93"/>
      <c r="C368" s="93"/>
      <c r="D368" s="93"/>
      <c r="E368" s="93" t="str">
        <f t="shared" si="580"/>
        <v/>
      </c>
      <c r="F368" s="93"/>
      <c r="G368" s="93"/>
      <c r="H368" s="93" t="str">
        <f t="shared" si="814"/>
        <v/>
      </c>
      <c r="I368" s="95" t="str">
        <f t="shared" si="815"/>
        <v/>
      </c>
      <c r="J368" s="93"/>
      <c r="K368" s="97" t="b">
        <v>0</v>
      </c>
      <c r="L368" s="98" t="str">
        <f t="shared" si="755"/>
        <v>PENDENTE</v>
      </c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3"/>
      <c r="X368" s="100"/>
      <c r="Y368" s="100"/>
      <c r="Z368" s="100"/>
      <c r="AA368" s="100"/>
      <c r="AB368" s="100"/>
      <c r="AC368" s="101"/>
      <c r="AD368" s="3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93"/>
      <c r="AQ368" s="93"/>
      <c r="AR368" s="93"/>
      <c r="AS368" s="102"/>
      <c r="AT368" s="103"/>
      <c r="AU368" s="103"/>
      <c r="AV368" s="103"/>
      <c r="AW368" s="104"/>
      <c r="AX368" s="103"/>
      <c r="AY368" s="103"/>
      <c r="AZ368" s="103"/>
      <c r="BA368" s="103"/>
      <c r="BB368" s="104"/>
      <c r="BC368" s="103"/>
      <c r="BD368" s="105" t="str">
        <f ca="1">IFERROR(__xludf.DUMMYFUNCTION("""COMPUTED_VALUE"""),"")</f>
        <v/>
      </c>
      <c r="BE368" s="105" t="str">
        <f ca="1">IFERROR(__xludf.DUMMYFUNCTION("""COMPUTED_VALUE"""),"")</f>
        <v/>
      </c>
      <c r="BF368" s="105" t="str">
        <f ca="1">IFERROR(__xludf.DUMMYFUNCTION("""COMPUTED_VALUE"""),"")</f>
        <v/>
      </c>
      <c r="BG368" s="93"/>
      <c r="BH368" s="93"/>
      <c r="BI368" s="95" t="str">
        <f t="shared" si="842"/>
        <v/>
      </c>
      <c r="BJ368" s="95" t="str">
        <f t="shared" ref="BJ368:BR368" si="981">IF(AD368=0,"",AD368*$AS368*(AU368/10))</f>
        <v/>
      </c>
      <c r="BK368" s="95" t="str">
        <f t="shared" si="981"/>
        <v/>
      </c>
      <c r="BL368" s="95" t="str">
        <f t="shared" si="981"/>
        <v/>
      </c>
      <c r="BM368" s="95" t="str">
        <f t="shared" si="981"/>
        <v/>
      </c>
      <c r="BN368" s="95" t="str">
        <f t="shared" si="981"/>
        <v/>
      </c>
      <c r="BO368" s="95" t="str">
        <f t="shared" si="981"/>
        <v/>
      </c>
      <c r="BP368" s="95" t="str">
        <f t="shared" si="981"/>
        <v/>
      </c>
      <c r="BQ368" s="95" t="str">
        <f t="shared" si="981"/>
        <v/>
      </c>
      <c r="BR368" s="95" t="str">
        <f t="shared" si="981"/>
        <v/>
      </c>
      <c r="BS368" s="38"/>
      <c r="BT368" s="38"/>
      <c r="BU368" s="38"/>
      <c r="BV368" s="38"/>
      <c r="BW368" s="38"/>
      <c r="BX368" s="38">
        <f t="shared" si="577"/>
        <v>0</v>
      </c>
      <c r="BY368" s="106" t="str">
        <f t="shared" si="535"/>
        <v/>
      </c>
      <c r="BZ368" s="106" t="str">
        <f t="shared" si="578"/>
        <v/>
      </c>
      <c r="CA368" s="106" t="str">
        <f t="shared" ref="CA368:CH368" si="982">IF(O368="x","1","")</f>
        <v/>
      </c>
      <c r="CB368" s="106" t="str">
        <f t="shared" si="982"/>
        <v/>
      </c>
      <c r="CC368" s="106" t="str">
        <f t="shared" si="982"/>
        <v/>
      </c>
      <c r="CD368" s="106" t="str">
        <f t="shared" si="982"/>
        <v/>
      </c>
      <c r="CE368" s="106" t="str">
        <f t="shared" si="982"/>
        <v/>
      </c>
      <c r="CF368" s="106" t="str">
        <f t="shared" si="982"/>
        <v/>
      </c>
      <c r="CG368" s="106" t="str">
        <f t="shared" si="982"/>
        <v/>
      </c>
      <c r="CH368" s="106" t="str">
        <f t="shared" si="982"/>
        <v/>
      </c>
      <c r="CI368" s="40"/>
      <c r="CJ368" s="40"/>
      <c r="CK368" s="40"/>
      <c r="CL368" s="40"/>
      <c r="CM368" s="40"/>
    </row>
    <row r="369" spans="1:91" ht="17.25" customHeight="1" x14ac:dyDescent="0.2">
      <c r="A369" s="92"/>
      <c r="B369" s="93"/>
      <c r="C369" s="93"/>
      <c r="D369" s="93"/>
      <c r="E369" s="93" t="str">
        <f t="shared" si="580"/>
        <v/>
      </c>
      <c r="F369" s="93"/>
      <c r="G369" s="93"/>
      <c r="H369" s="93" t="str">
        <f t="shared" si="814"/>
        <v/>
      </c>
      <c r="I369" s="95" t="str">
        <f t="shared" si="815"/>
        <v/>
      </c>
      <c r="J369" s="93"/>
      <c r="K369" s="97" t="b">
        <v>0</v>
      </c>
      <c r="L369" s="98" t="str">
        <f t="shared" si="755"/>
        <v>PENDENTE</v>
      </c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3"/>
      <c r="X369" s="100"/>
      <c r="Y369" s="100"/>
      <c r="Z369" s="100"/>
      <c r="AA369" s="100"/>
      <c r="AB369" s="100"/>
      <c r="AC369" s="101"/>
      <c r="AD369" s="3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93"/>
      <c r="AQ369" s="93"/>
      <c r="AR369" s="93"/>
      <c r="AS369" s="102"/>
      <c r="AT369" s="103"/>
      <c r="AU369" s="103"/>
      <c r="AV369" s="103"/>
      <c r="AW369" s="104"/>
      <c r="AX369" s="103"/>
      <c r="AY369" s="103"/>
      <c r="AZ369" s="103"/>
      <c r="BA369" s="103"/>
      <c r="BB369" s="104"/>
      <c r="BC369" s="103"/>
      <c r="BD369" s="105" t="str">
        <f ca="1">IFERROR(__xludf.DUMMYFUNCTION("""COMPUTED_VALUE"""),"")</f>
        <v/>
      </c>
      <c r="BE369" s="105" t="str">
        <f ca="1">IFERROR(__xludf.DUMMYFUNCTION("""COMPUTED_VALUE"""),"")</f>
        <v/>
      </c>
      <c r="BF369" s="105" t="str">
        <f ca="1">IFERROR(__xludf.DUMMYFUNCTION("""COMPUTED_VALUE"""),"")</f>
        <v/>
      </c>
      <c r="BG369" s="93"/>
      <c r="BH369" s="93"/>
      <c r="BI369" s="95" t="str">
        <f t="shared" si="842"/>
        <v/>
      </c>
      <c r="BJ369" s="95" t="str">
        <f t="shared" ref="BJ369:BR369" si="983">IF(AD369=0,"",AD369*$AS369*(AU369/10))</f>
        <v/>
      </c>
      <c r="BK369" s="95" t="str">
        <f t="shared" si="983"/>
        <v/>
      </c>
      <c r="BL369" s="95" t="str">
        <f t="shared" si="983"/>
        <v/>
      </c>
      <c r="BM369" s="95" t="str">
        <f t="shared" si="983"/>
        <v/>
      </c>
      <c r="BN369" s="95" t="str">
        <f t="shared" si="983"/>
        <v/>
      </c>
      <c r="BO369" s="95" t="str">
        <f t="shared" si="983"/>
        <v/>
      </c>
      <c r="BP369" s="95" t="str">
        <f t="shared" si="983"/>
        <v/>
      </c>
      <c r="BQ369" s="95" t="str">
        <f t="shared" si="983"/>
        <v/>
      </c>
      <c r="BR369" s="95" t="str">
        <f t="shared" si="983"/>
        <v/>
      </c>
      <c r="BS369" s="38"/>
      <c r="BT369" s="38"/>
      <c r="BU369" s="38"/>
      <c r="BV369" s="38"/>
      <c r="BW369" s="38"/>
      <c r="BX369" s="38">
        <f t="shared" si="577"/>
        <v>0</v>
      </c>
      <c r="BY369" s="106" t="str">
        <f t="shared" si="535"/>
        <v/>
      </c>
      <c r="BZ369" s="106" t="str">
        <f t="shared" si="578"/>
        <v/>
      </c>
      <c r="CA369" s="106" t="str">
        <f t="shared" ref="CA369:CH369" si="984">IF(O369="x","1","")</f>
        <v/>
      </c>
      <c r="CB369" s="106" t="str">
        <f t="shared" si="984"/>
        <v/>
      </c>
      <c r="CC369" s="106" t="str">
        <f t="shared" si="984"/>
        <v/>
      </c>
      <c r="CD369" s="106" t="str">
        <f t="shared" si="984"/>
        <v/>
      </c>
      <c r="CE369" s="106" t="str">
        <f t="shared" si="984"/>
        <v/>
      </c>
      <c r="CF369" s="106" t="str">
        <f t="shared" si="984"/>
        <v/>
      </c>
      <c r="CG369" s="106" t="str">
        <f t="shared" si="984"/>
        <v/>
      </c>
      <c r="CH369" s="106" t="str">
        <f t="shared" si="984"/>
        <v/>
      </c>
      <c r="CI369" s="40"/>
      <c r="CJ369" s="40"/>
      <c r="CK369" s="40"/>
      <c r="CL369" s="40"/>
      <c r="CM369" s="40"/>
    </row>
    <row r="370" spans="1:91" ht="17.25" customHeight="1" x14ac:dyDescent="0.2">
      <c r="A370" s="92"/>
      <c r="B370" s="93"/>
      <c r="C370" s="93"/>
      <c r="D370" s="93"/>
      <c r="E370" s="93" t="str">
        <f t="shared" si="580"/>
        <v/>
      </c>
      <c r="F370" s="93"/>
      <c r="G370" s="93"/>
      <c r="H370" s="93" t="str">
        <f t="shared" si="814"/>
        <v/>
      </c>
      <c r="I370" s="95" t="str">
        <f t="shared" si="815"/>
        <v/>
      </c>
      <c r="J370" s="93"/>
      <c r="K370" s="97" t="b">
        <v>0</v>
      </c>
      <c r="L370" s="98" t="str">
        <f t="shared" si="755"/>
        <v>PENDENTE</v>
      </c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3"/>
      <c r="X370" s="100"/>
      <c r="Y370" s="100"/>
      <c r="Z370" s="100"/>
      <c r="AA370" s="100"/>
      <c r="AB370" s="100"/>
      <c r="AC370" s="101"/>
      <c r="AD370" s="3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93"/>
      <c r="AQ370" s="93"/>
      <c r="AR370" s="93"/>
      <c r="AS370" s="102"/>
      <c r="AT370" s="103"/>
      <c r="AU370" s="103"/>
      <c r="AV370" s="103"/>
      <c r="AW370" s="104"/>
      <c r="AX370" s="103"/>
      <c r="AY370" s="103"/>
      <c r="AZ370" s="103"/>
      <c r="BA370" s="103"/>
      <c r="BB370" s="104"/>
      <c r="BC370" s="103"/>
      <c r="BD370" s="105" t="str">
        <f ca="1">IFERROR(__xludf.DUMMYFUNCTION("""COMPUTED_VALUE"""),"")</f>
        <v/>
      </c>
      <c r="BE370" s="105" t="str">
        <f ca="1">IFERROR(__xludf.DUMMYFUNCTION("""COMPUTED_VALUE"""),"")</f>
        <v/>
      </c>
      <c r="BF370" s="105" t="str">
        <f ca="1">IFERROR(__xludf.DUMMYFUNCTION("""COMPUTED_VALUE"""),"")</f>
        <v/>
      </c>
      <c r="BG370" s="93"/>
      <c r="BH370" s="93"/>
      <c r="BI370" s="95" t="str">
        <f t="shared" si="842"/>
        <v/>
      </c>
      <c r="BJ370" s="95" t="str">
        <f t="shared" ref="BJ370:BR370" si="985">IF(AD370=0,"",AD370*$AS370*(AU370/10))</f>
        <v/>
      </c>
      <c r="BK370" s="95" t="str">
        <f t="shared" si="985"/>
        <v/>
      </c>
      <c r="BL370" s="95" t="str">
        <f t="shared" si="985"/>
        <v/>
      </c>
      <c r="BM370" s="95" t="str">
        <f t="shared" si="985"/>
        <v/>
      </c>
      <c r="BN370" s="95" t="str">
        <f t="shared" si="985"/>
        <v/>
      </c>
      <c r="BO370" s="95" t="str">
        <f t="shared" si="985"/>
        <v/>
      </c>
      <c r="BP370" s="95" t="str">
        <f t="shared" si="985"/>
        <v/>
      </c>
      <c r="BQ370" s="95" t="str">
        <f t="shared" si="985"/>
        <v/>
      </c>
      <c r="BR370" s="95" t="str">
        <f t="shared" si="985"/>
        <v/>
      </c>
      <c r="BS370" s="38"/>
      <c r="BT370" s="38"/>
      <c r="BU370" s="38"/>
      <c r="BV370" s="38"/>
      <c r="BW370" s="38"/>
      <c r="BX370" s="38">
        <f t="shared" si="577"/>
        <v>0</v>
      </c>
      <c r="BY370" s="106" t="str">
        <f t="shared" si="535"/>
        <v/>
      </c>
      <c r="BZ370" s="106" t="str">
        <f t="shared" si="578"/>
        <v/>
      </c>
      <c r="CA370" s="106" t="str">
        <f t="shared" ref="CA370:CH370" si="986">IF(O370="x","1","")</f>
        <v/>
      </c>
      <c r="CB370" s="106" t="str">
        <f t="shared" si="986"/>
        <v/>
      </c>
      <c r="CC370" s="106" t="str">
        <f t="shared" si="986"/>
        <v/>
      </c>
      <c r="CD370" s="106" t="str">
        <f t="shared" si="986"/>
        <v/>
      </c>
      <c r="CE370" s="106" t="str">
        <f t="shared" si="986"/>
        <v/>
      </c>
      <c r="CF370" s="106" t="str">
        <f t="shared" si="986"/>
        <v/>
      </c>
      <c r="CG370" s="106" t="str">
        <f t="shared" si="986"/>
        <v/>
      </c>
      <c r="CH370" s="106" t="str">
        <f t="shared" si="986"/>
        <v/>
      </c>
      <c r="CI370" s="40"/>
      <c r="CJ370" s="40"/>
      <c r="CK370" s="40"/>
      <c r="CL370" s="40"/>
      <c r="CM370" s="40"/>
    </row>
    <row r="371" spans="1:91" ht="17.25" customHeight="1" x14ac:dyDescent="0.2">
      <c r="A371" s="92"/>
      <c r="B371" s="93"/>
      <c r="C371" s="93"/>
      <c r="D371" s="93"/>
      <c r="E371" s="93" t="str">
        <f t="shared" si="580"/>
        <v/>
      </c>
      <c r="F371" s="93"/>
      <c r="G371" s="93"/>
      <c r="H371" s="93" t="str">
        <f t="shared" si="814"/>
        <v/>
      </c>
      <c r="I371" s="95" t="str">
        <f t="shared" si="815"/>
        <v/>
      </c>
      <c r="J371" s="93"/>
      <c r="K371" s="97" t="b">
        <v>0</v>
      </c>
      <c r="L371" s="98" t="str">
        <f t="shared" si="755"/>
        <v>PENDENTE</v>
      </c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3"/>
      <c r="X371" s="100"/>
      <c r="Y371" s="100"/>
      <c r="Z371" s="100"/>
      <c r="AA371" s="100"/>
      <c r="AB371" s="100"/>
      <c r="AC371" s="101"/>
      <c r="AD371" s="3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93"/>
      <c r="AQ371" s="93"/>
      <c r="AR371" s="93"/>
      <c r="AS371" s="102"/>
      <c r="AT371" s="103"/>
      <c r="AU371" s="103"/>
      <c r="AV371" s="103"/>
      <c r="AW371" s="104"/>
      <c r="AX371" s="103"/>
      <c r="AY371" s="103"/>
      <c r="AZ371" s="103"/>
      <c r="BA371" s="103"/>
      <c r="BB371" s="104"/>
      <c r="BC371" s="103"/>
      <c r="BD371" s="105" t="str">
        <f ca="1">IFERROR(__xludf.DUMMYFUNCTION("""COMPUTED_VALUE"""),"")</f>
        <v/>
      </c>
      <c r="BE371" s="105" t="str">
        <f ca="1">IFERROR(__xludf.DUMMYFUNCTION("""COMPUTED_VALUE"""),"")</f>
        <v/>
      </c>
      <c r="BF371" s="105" t="str">
        <f ca="1">IFERROR(__xludf.DUMMYFUNCTION("""COMPUTED_VALUE"""),"")</f>
        <v/>
      </c>
      <c r="BG371" s="93"/>
      <c r="BH371" s="93"/>
      <c r="BI371" s="95" t="str">
        <f t="shared" si="842"/>
        <v/>
      </c>
      <c r="BJ371" s="95" t="str">
        <f t="shared" ref="BJ371:BR371" si="987">IF(AD371=0,"",AD371*$AS371*(AU371/10))</f>
        <v/>
      </c>
      <c r="BK371" s="95" t="str">
        <f t="shared" si="987"/>
        <v/>
      </c>
      <c r="BL371" s="95" t="str">
        <f t="shared" si="987"/>
        <v/>
      </c>
      <c r="BM371" s="95" t="str">
        <f t="shared" si="987"/>
        <v/>
      </c>
      <c r="BN371" s="95" t="str">
        <f t="shared" si="987"/>
        <v/>
      </c>
      <c r="BO371" s="95" t="str">
        <f t="shared" si="987"/>
        <v/>
      </c>
      <c r="BP371" s="95" t="str">
        <f t="shared" si="987"/>
        <v/>
      </c>
      <c r="BQ371" s="95" t="str">
        <f t="shared" si="987"/>
        <v/>
      </c>
      <c r="BR371" s="95" t="str">
        <f t="shared" si="987"/>
        <v/>
      </c>
      <c r="BS371" s="38"/>
      <c r="BT371" s="38"/>
      <c r="BU371" s="38"/>
      <c r="BV371" s="38"/>
      <c r="BW371" s="38"/>
      <c r="BX371" s="38">
        <f t="shared" si="577"/>
        <v>0</v>
      </c>
      <c r="BY371" s="106" t="str">
        <f t="shared" si="535"/>
        <v/>
      </c>
      <c r="BZ371" s="106" t="str">
        <f t="shared" si="578"/>
        <v/>
      </c>
      <c r="CA371" s="106" t="str">
        <f t="shared" ref="CA371:CH371" si="988">IF(O371="x","1","")</f>
        <v/>
      </c>
      <c r="CB371" s="106" t="str">
        <f t="shared" si="988"/>
        <v/>
      </c>
      <c r="CC371" s="106" t="str">
        <f t="shared" si="988"/>
        <v/>
      </c>
      <c r="CD371" s="106" t="str">
        <f t="shared" si="988"/>
        <v/>
      </c>
      <c r="CE371" s="106" t="str">
        <f t="shared" si="988"/>
        <v/>
      </c>
      <c r="CF371" s="106" t="str">
        <f t="shared" si="988"/>
        <v/>
      </c>
      <c r="CG371" s="106" t="str">
        <f t="shared" si="988"/>
        <v/>
      </c>
      <c r="CH371" s="106" t="str">
        <f t="shared" si="988"/>
        <v/>
      </c>
      <c r="CI371" s="40"/>
      <c r="CJ371" s="40"/>
      <c r="CK371" s="40"/>
      <c r="CL371" s="40"/>
      <c r="CM371" s="40"/>
    </row>
    <row r="372" spans="1:91" ht="17.25" customHeight="1" x14ac:dyDescent="0.2">
      <c r="A372" s="92"/>
      <c r="B372" s="93"/>
      <c r="C372" s="93"/>
      <c r="D372" s="93"/>
      <c r="E372" s="93" t="str">
        <f t="shared" si="580"/>
        <v/>
      </c>
      <c r="F372" s="93"/>
      <c r="G372" s="93"/>
      <c r="H372" s="93" t="str">
        <f t="shared" si="814"/>
        <v/>
      </c>
      <c r="I372" s="95" t="str">
        <f t="shared" si="815"/>
        <v/>
      </c>
      <c r="J372" s="93"/>
      <c r="K372" s="97" t="b">
        <v>0</v>
      </c>
      <c r="L372" s="98" t="str">
        <f t="shared" si="755"/>
        <v>PENDENTE</v>
      </c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3"/>
      <c r="X372" s="100"/>
      <c r="Y372" s="100"/>
      <c r="Z372" s="100"/>
      <c r="AA372" s="100"/>
      <c r="AB372" s="100"/>
      <c r="AC372" s="101"/>
      <c r="AD372" s="3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93"/>
      <c r="AQ372" s="93"/>
      <c r="AR372" s="93"/>
      <c r="AS372" s="102"/>
      <c r="AT372" s="103"/>
      <c r="AU372" s="103"/>
      <c r="AV372" s="103"/>
      <c r="AW372" s="104"/>
      <c r="AX372" s="103"/>
      <c r="AY372" s="103"/>
      <c r="AZ372" s="103"/>
      <c r="BA372" s="103"/>
      <c r="BB372" s="104"/>
      <c r="BC372" s="103"/>
      <c r="BD372" s="105" t="str">
        <f ca="1">IFERROR(__xludf.DUMMYFUNCTION("""COMPUTED_VALUE"""),"")</f>
        <v/>
      </c>
      <c r="BE372" s="105" t="str">
        <f ca="1">IFERROR(__xludf.DUMMYFUNCTION("""COMPUTED_VALUE"""),"")</f>
        <v/>
      </c>
      <c r="BF372" s="105" t="str">
        <f ca="1">IFERROR(__xludf.DUMMYFUNCTION("""COMPUTED_VALUE"""),"")</f>
        <v/>
      </c>
      <c r="BG372" s="93"/>
      <c r="BH372" s="93"/>
      <c r="BI372" s="95" t="str">
        <f t="shared" si="842"/>
        <v/>
      </c>
      <c r="BJ372" s="95" t="str">
        <f t="shared" ref="BJ372:BR372" si="989">IF(AD372=0,"",AD372*$AS372*(AU372/10))</f>
        <v/>
      </c>
      <c r="BK372" s="95" t="str">
        <f t="shared" si="989"/>
        <v/>
      </c>
      <c r="BL372" s="95" t="str">
        <f t="shared" si="989"/>
        <v/>
      </c>
      <c r="BM372" s="95" t="str">
        <f t="shared" si="989"/>
        <v/>
      </c>
      <c r="BN372" s="95" t="str">
        <f t="shared" si="989"/>
        <v/>
      </c>
      <c r="BO372" s="95" t="str">
        <f t="shared" si="989"/>
        <v/>
      </c>
      <c r="BP372" s="95" t="str">
        <f t="shared" si="989"/>
        <v/>
      </c>
      <c r="BQ372" s="95" t="str">
        <f t="shared" si="989"/>
        <v/>
      </c>
      <c r="BR372" s="95" t="str">
        <f t="shared" si="989"/>
        <v/>
      </c>
      <c r="BS372" s="38"/>
      <c r="BT372" s="38"/>
      <c r="BU372" s="38"/>
      <c r="BV372" s="38"/>
      <c r="BW372" s="38"/>
      <c r="BX372" s="38">
        <f t="shared" si="577"/>
        <v>0</v>
      </c>
      <c r="BY372" s="106" t="str">
        <f t="shared" si="535"/>
        <v/>
      </c>
      <c r="BZ372" s="106" t="str">
        <f t="shared" si="578"/>
        <v/>
      </c>
      <c r="CA372" s="106" t="str">
        <f t="shared" ref="CA372:CH372" si="990">IF(O372="x","1","")</f>
        <v/>
      </c>
      <c r="CB372" s="106" t="str">
        <f t="shared" si="990"/>
        <v/>
      </c>
      <c r="CC372" s="106" t="str">
        <f t="shared" si="990"/>
        <v/>
      </c>
      <c r="CD372" s="106" t="str">
        <f t="shared" si="990"/>
        <v/>
      </c>
      <c r="CE372" s="106" t="str">
        <f t="shared" si="990"/>
        <v/>
      </c>
      <c r="CF372" s="106" t="str">
        <f t="shared" si="990"/>
        <v/>
      </c>
      <c r="CG372" s="106" t="str">
        <f t="shared" si="990"/>
        <v/>
      </c>
      <c r="CH372" s="106" t="str">
        <f t="shared" si="990"/>
        <v/>
      </c>
      <c r="CI372" s="40"/>
      <c r="CJ372" s="40"/>
      <c r="CK372" s="40"/>
      <c r="CL372" s="40"/>
      <c r="CM372" s="40"/>
    </row>
    <row r="373" spans="1:91" ht="17.25" customHeight="1" x14ac:dyDescent="0.2">
      <c r="A373" s="92"/>
      <c r="B373" s="93"/>
      <c r="C373" s="93"/>
      <c r="D373" s="93"/>
      <c r="E373" s="93" t="str">
        <f t="shared" si="580"/>
        <v/>
      </c>
      <c r="F373" s="93"/>
      <c r="G373" s="93"/>
      <c r="H373" s="93" t="str">
        <f t="shared" si="814"/>
        <v/>
      </c>
      <c r="I373" s="95" t="str">
        <f t="shared" si="815"/>
        <v/>
      </c>
      <c r="J373" s="93"/>
      <c r="K373" s="97" t="b">
        <v>0</v>
      </c>
      <c r="L373" s="98" t="str">
        <f t="shared" si="755"/>
        <v>PENDENTE</v>
      </c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3"/>
      <c r="X373" s="100"/>
      <c r="Y373" s="100"/>
      <c r="Z373" s="100"/>
      <c r="AA373" s="100"/>
      <c r="AB373" s="100"/>
      <c r="AC373" s="101"/>
      <c r="AD373" s="3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93"/>
      <c r="AQ373" s="93"/>
      <c r="AR373" s="93"/>
      <c r="AS373" s="102"/>
      <c r="AT373" s="103"/>
      <c r="AU373" s="103"/>
      <c r="AV373" s="103"/>
      <c r="AW373" s="104"/>
      <c r="AX373" s="103"/>
      <c r="AY373" s="103"/>
      <c r="AZ373" s="103"/>
      <c r="BA373" s="103"/>
      <c r="BB373" s="104"/>
      <c r="BC373" s="103"/>
      <c r="BD373" s="105" t="str">
        <f ca="1">IFERROR(__xludf.DUMMYFUNCTION("""COMPUTED_VALUE"""),"")</f>
        <v/>
      </c>
      <c r="BE373" s="105" t="str">
        <f ca="1">IFERROR(__xludf.DUMMYFUNCTION("""COMPUTED_VALUE"""),"")</f>
        <v/>
      </c>
      <c r="BF373" s="105" t="str">
        <f ca="1">IFERROR(__xludf.DUMMYFUNCTION("""COMPUTED_VALUE"""),"")</f>
        <v/>
      </c>
      <c r="BG373" s="93"/>
      <c r="BH373" s="93"/>
      <c r="BI373" s="95" t="str">
        <f t="shared" si="842"/>
        <v/>
      </c>
      <c r="BJ373" s="95" t="str">
        <f t="shared" ref="BJ373:BR373" si="991">IF(AD373=0,"",AD373*$AS373*(AU373/10))</f>
        <v/>
      </c>
      <c r="BK373" s="95" t="str">
        <f t="shared" si="991"/>
        <v/>
      </c>
      <c r="BL373" s="95" t="str">
        <f t="shared" si="991"/>
        <v/>
      </c>
      <c r="BM373" s="95" t="str">
        <f t="shared" si="991"/>
        <v/>
      </c>
      <c r="BN373" s="95" t="str">
        <f t="shared" si="991"/>
        <v/>
      </c>
      <c r="BO373" s="95" t="str">
        <f t="shared" si="991"/>
        <v/>
      </c>
      <c r="BP373" s="95" t="str">
        <f t="shared" si="991"/>
        <v/>
      </c>
      <c r="BQ373" s="95" t="str">
        <f t="shared" si="991"/>
        <v/>
      </c>
      <c r="BR373" s="95" t="str">
        <f t="shared" si="991"/>
        <v/>
      </c>
      <c r="BS373" s="38"/>
      <c r="BT373" s="38"/>
      <c r="BU373" s="38"/>
      <c r="BV373" s="38"/>
      <c r="BW373" s="38"/>
      <c r="BX373" s="38">
        <f t="shared" si="577"/>
        <v>0</v>
      </c>
      <c r="BY373" s="106" t="str">
        <f t="shared" si="535"/>
        <v/>
      </c>
      <c r="BZ373" s="106" t="str">
        <f t="shared" si="578"/>
        <v/>
      </c>
      <c r="CA373" s="106" t="str">
        <f t="shared" ref="CA373:CH373" si="992">IF(O373="x","1","")</f>
        <v/>
      </c>
      <c r="CB373" s="106" t="str">
        <f t="shared" si="992"/>
        <v/>
      </c>
      <c r="CC373" s="106" t="str">
        <f t="shared" si="992"/>
        <v/>
      </c>
      <c r="CD373" s="106" t="str">
        <f t="shared" si="992"/>
        <v/>
      </c>
      <c r="CE373" s="106" t="str">
        <f t="shared" si="992"/>
        <v/>
      </c>
      <c r="CF373" s="106" t="str">
        <f t="shared" si="992"/>
        <v/>
      </c>
      <c r="CG373" s="106" t="str">
        <f t="shared" si="992"/>
        <v/>
      </c>
      <c r="CH373" s="106" t="str">
        <f t="shared" si="992"/>
        <v/>
      </c>
      <c r="CI373" s="40"/>
      <c r="CJ373" s="40"/>
      <c r="CK373" s="40"/>
      <c r="CL373" s="40"/>
      <c r="CM373" s="40"/>
    </row>
    <row r="374" spans="1:91" ht="17.25" customHeight="1" x14ac:dyDescent="0.2">
      <c r="A374" s="92"/>
      <c r="B374" s="93"/>
      <c r="C374" s="93"/>
      <c r="D374" s="93"/>
      <c r="E374" s="93" t="str">
        <f t="shared" si="580"/>
        <v/>
      </c>
      <c r="F374" s="93"/>
      <c r="G374" s="93"/>
      <c r="H374" s="93" t="str">
        <f t="shared" si="814"/>
        <v/>
      </c>
      <c r="I374" s="95" t="str">
        <f t="shared" si="815"/>
        <v/>
      </c>
      <c r="J374" s="93"/>
      <c r="K374" s="97" t="b">
        <v>0</v>
      </c>
      <c r="L374" s="98" t="str">
        <f t="shared" si="755"/>
        <v>PENDENTE</v>
      </c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3"/>
      <c r="X374" s="100"/>
      <c r="Y374" s="100"/>
      <c r="Z374" s="100"/>
      <c r="AA374" s="100"/>
      <c r="AB374" s="100"/>
      <c r="AC374" s="101"/>
      <c r="AD374" s="3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93"/>
      <c r="AQ374" s="93"/>
      <c r="AR374" s="93"/>
      <c r="AS374" s="102"/>
      <c r="AT374" s="103"/>
      <c r="AU374" s="103"/>
      <c r="AV374" s="103"/>
      <c r="AW374" s="104"/>
      <c r="AX374" s="103"/>
      <c r="AY374" s="103"/>
      <c r="AZ374" s="103"/>
      <c r="BA374" s="103"/>
      <c r="BB374" s="104"/>
      <c r="BC374" s="103"/>
      <c r="BD374" s="105" t="str">
        <f ca="1">IFERROR(__xludf.DUMMYFUNCTION("""COMPUTED_VALUE"""),"")</f>
        <v/>
      </c>
      <c r="BE374" s="105" t="str">
        <f ca="1">IFERROR(__xludf.DUMMYFUNCTION("""COMPUTED_VALUE"""),"")</f>
        <v/>
      </c>
      <c r="BF374" s="105" t="str">
        <f ca="1">IFERROR(__xludf.DUMMYFUNCTION("""COMPUTED_VALUE"""),"")</f>
        <v/>
      </c>
      <c r="BG374" s="93"/>
      <c r="BH374" s="93"/>
      <c r="BI374" s="95" t="str">
        <f t="shared" si="842"/>
        <v/>
      </c>
      <c r="BJ374" s="95" t="str">
        <f t="shared" ref="BJ374:BR374" si="993">IF(AD374=0,"",AD374*$AS374*(AU374/10))</f>
        <v/>
      </c>
      <c r="BK374" s="95" t="str">
        <f t="shared" si="993"/>
        <v/>
      </c>
      <c r="BL374" s="95" t="str">
        <f t="shared" si="993"/>
        <v/>
      </c>
      <c r="BM374" s="95" t="str">
        <f t="shared" si="993"/>
        <v/>
      </c>
      <c r="BN374" s="95" t="str">
        <f t="shared" si="993"/>
        <v/>
      </c>
      <c r="BO374" s="95" t="str">
        <f t="shared" si="993"/>
        <v/>
      </c>
      <c r="BP374" s="95" t="str">
        <f t="shared" si="993"/>
        <v/>
      </c>
      <c r="BQ374" s="95" t="str">
        <f t="shared" si="993"/>
        <v/>
      </c>
      <c r="BR374" s="95" t="str">
        <f t="shared" si="993"/>
        <v/>
      </c>
      <c r="BS374" s="38"/>
      <c r="BT374" s="38"/>
      <c r="BU374" s="38"/>
      <c r="BV374" s="38"/>
      <c r="BW374" s="38"/>
      <c r="BX374" s="38">
        <f t="shared" si="577"/>
        <v>0</v>
      </c>
      <c r="BY374" s="106" t="str">
        <f t="shared" si="535"/>
        <v/>
      </c>
      <c r="BZ374" s="106" t="str">
        <f t="shared" si="578"/>
        <v/>
      </c>
      <c r="CA374" s="106" t="str">
        <f t="shared" ref="CA374:CH374" si="994">IF(O374="x","1","")</f>
        <v/>
      </c>
      <c r="CB374" s="106" t="str">
        <f t="shared" si="994"/>
        <v/>
      </c>
      <c r="CC374" s="106" t="str">
        <f t="shared" si="994"/>
        <v/>
      </c>
      <c r="CD374" s="106" t="str">
        <f t="shared" si="994"/>
        <v/>
      </c>
      <c r="CE374" s="106" t="str">
        <f t="shared" si="994"/>
        <v/>
      </c>
      <c r="CF374" s="106" t="str">
        <f t="shared" si="994"/>
        <v/>
      </c>
      <c r="CG374" s="106" t="str">
        <f t="shared" si="994"/>
        <v/>
      </c>
      <c r="CH374" s="106" t="str">
        <f t="shared" si="994"/>
        <v/>
      </c>
      <c r="CI374" s="40"/>
      <c r="CJ374" s="40"/>
      <c r="CK374" s="40"/>
      <c r="CL374" s="40"/>
      <c r="CM374" s="40"/>
    </row>
    <row r="375" spans="1:91" ht="17.25" customHeight="1" x14ac:dyDescent="0.2">
      <c r="A375" s="92"/>
      <c r="B375" s="93"/>
      <c r="C375" s="93"/>
      <c r="D375" s="93"/>
      <c r="E375" s="93" t="str">
        <f t="shared" si="580"/>
        <v/>
      </c>
      <c r="F375" s="93"/>
      <c r="G375" s="93"/>
      <c r="H375" s="93" t="str">
        <f t="shared" si="814"/>
        <v/>
      </c>
      <c r="I375" s="95" t="str">
        <f t="shared" si="815"/>
        <v/>
      </c>
      <c r="J375" s="93"/>
      <c r="K375" s="97" t="b">
        <v>0</v>
      </c>
      <c r="L375" s="98" t="str">
        <f t="shared" si="755"/>
        <v>PENDENTE</v>
      </c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3"/>
      <c r="X375" s="100"/>
      <c r="Y375" s="100"/>
      <c r="Z375" s="100"/>
      <c r="AA375" s="100"/>
      <c r="AB375" s="100"/>
      <c r="AC375" s="101"/>
      <c r="AD375" s="3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93"/>
      <c r="AQ375" s="93"/>
      <c r="AR375" s="93"/>
      <c r="AS375" s="102"/>
      <c r="AT375" s="103"/>
      <c r="AU375" s="103"/>
      <c r="AV375" s="103"/>
      <c r="AW375" s="104"/>
      <c r="AX375" s="103"/>
      <c r="AY375" s="103"/>
      <c r="AZ375" s="103"/>
      <c r="BA375" s="103"/>
      <c r="BB375" s="104"/>
      <c r="BC375" s="103"/>
      <c r="BD375" s="105" t="str">
        <f ca="1">IFERROR(__xludf.DUMMYFUNCTION("""COMPUTED_VALUE"""),"")</f>
        <v/>
      </c>
      <c r="BE375" s="105" t="str">
        <f ca="1">IFERROR(__xludf.DUMMYFUNCTION("""COMPUTED_VALUE"""),"")</f>
        <v/>
      </c>
      <c r="BF375" s="105" t="str">
        <f ca="1">IFERROR(__xludf.DUMMYFUNCTION("""COMPUTED_VALUE"""),"")</f>
        <v/>
      </c>
      <c r="BG375" s="93"/>
      <c r="BH375" s="93"/>
      <c r="BI375" s="95" t="str">
        <f t="shared" si="842"/>
        <v/>
      </c>
      <c r="BJ375" s="95" t="str">
        <f t="shared" ref="BJ375:BR375" si="995">IF(AD375=0,"",AD375*$AS375*(AU375/10))</f>
        <v/>
      </c>
      <c r="BK375" s="95" t="str">
        <f t="shared" si="995"/>
        <v/>
      </c>
      <c r="BL375" s="95" t="str">
        <f t="shared" si="995"/>
        <v/>
      </c>
      <c r="BM375" s="95" t="str">
        <f t="shared" si="995"/>
        <v/>
      </c>
      <c r="BN375" s="95" t="str">
        <f t="shared" si="995"/>
        <v/>
      </c>
      <c r="BO375" s="95" t="str">
        <f t="shared" si="995"/>
        <v/>
      </c>
      <c r="BP375" s="95" t="str">
        <f t="shared" si="995"/>
        <v/>
      </c>
      <c r="BQ375" s="95" t="str">
        <f t="shared" si="995"/>
        <v/>
      </c>
      <c r="BR375" s="95" t="str">
        <f t="shared" si="995"/>
        <v/>
      </c>
      <c r="BS375" s="38"/>
      <c r="BT375" s="38"/>
      <c r="BU375" s="38"/>
      <c r="BV375" s="38"/>
      <c r="BW375" s="38"/>
      <c r="BX375" s="38">
        <f t="shared" si="577"/>
        <v>0</v>
      </c>
      <c r="BY375" s="106" t="str">
        <f t="shared" si="535"/>
        <v/>
      </c>
      <c r="BZ375" s="106" t="str">
        <f t="shared" si="578"/>
        <v/>
      </c>
      <c r="CA375" s="106" t="str">
        <f t="shared" ref="CA375:CH375" si="996">IF(O375="x","1","")</f>
        <v/>
      </c>
      <c r="CB375" s="106" t="str">
        <f t="shared" si="996"/>
        <v/>
      </c>
      <c r="CC375" s="106" t="str">
        <f t="shared" si="996"/>
        <v/>
      </c>
      <c r="CD375" s="106" t="str">
        <f t="shared" si="996"/>
        <v/>
      </c>
      <c r="CE375" s="106" t="str">
        <f t="shared" si="996"/>
        <v/>
      </c>
      <c r="CF375" s="106" t="str">
        <f t="shared" si="996"/>
        <v/>
      </c>
      <c r="CG375" s="106" t="str">
        <f t="shared" si="996"/>
        <v/>
      </c>
      <c r="CH375" s="106" t="str">
        <f t="shared" si="996"/>
        <v/>
      </c>
      <c r="CI375" s="40"/>
      <c r="CJ375" s="40"/>
      <c r="CK375" s="40"/>
      <c r="CL375" s="40"/>
      <c r="CM375" s="40"/>
    </row>
    <row r="376" spans="1:91" ht="17.25" customHeight="1" x14ac:dyDescent="0.2">
      <c r="A376" s="92"/>
      <c r="B376" s="93"/>
      <c r="C376" s="93"/>
      <c r="D376" s="93"/>
      <c r="E376" s="93" t="str">
        <f t="shared" si="580"/>
        <v/>
      </c>
      <c r="F376" s="93"/>
      <c r="G376" s="93"/>
      <c r="H376" s="93" t="str">
        <f t="shared" si="814"/>
        <v/>
      </c>
      <c r="I376" s="95" t="str">
        <f t="shared" si="815"/>
        <v/>
      </c>
      <c r="J376" s="93"/>
      <c r="K376" s="97" t="b">
        <v>0</v>
      </c>
      <c r="L376" s="98" t="str">
        <f t="shared" si="755"/>
        <v>PENDENTE</v>
      </c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3"/>
      <c r="X376" s="100"/>
      <c r="Y376" s="100"/>
      <c r="Z376" s="100"/>
      <c r="AA376" s="100"/>
      <c r="AB376" s="100"/>
      <c r="AC376" s="101"/>
      <c r="AD376" s="3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93"/>
      <c r="AQ376" s="93"/>
      <c r="AR376" s="93"/>
      <c r="AS376" s="102"/>
      <c r="AT376" s="103"/>
      <c r="AU376" s="103"/>
      <c r="AV376" s="103"/>
      <c r="AW376" s="104"/>
      <c r="AX376" s="103"/>
      <c r="AY376" s="103"/>
      <c r="AZ376" s="103"/>
      <c r="BA376" s="103"/>
      <c r="BB376" s="104"/>
      <c r="BC376" s="103"/>
      <c r="BD376" s="105" t="str">
        <f ca="1">IFERROR(__xludf.DUMMYFUNCTION("""COMPUTED_VALUE"""),"")</f>
        <v/>
      </c>
      <c r="BE376" s="105" t="str">
        <f ca="1">IFERROR(__xludf.DUMMYFUNCTION("""COMPUTED_VALUE"""),"")</f>
        <v/>
      </c>
      <c r="BF376" s="105" t="str">
        <f ca="1">IFERROR(__xludf.DUMMYFUNCTION("""COMPUTED_VALUE"""),"")</f>
        <v/>
      </c>
      <c r="BG376" s="93"/>
      <c r="BH376" s="93"/>
      <c r="BI376" s="95" t="str">
        <f t="shared" si="842"/>
        <v/>
      </c>
      <c r="BJ376" s="95" t="str">
        <f t="shared" ref="BJ376:BR376" si="997">IF(AD376=0,"",AD376*$AS376*(AU376/10))</f>
        <v/>
      </c>
      <c r="BK376" s="95" t="str">
        <f t="shared" si="997"/>
        <v/>
      </c>
      <c r="BL376" s="95" t="str">
        <f t="shared" si="997"/>
        <v/>
      </c>
      <c r="BM376" s="95" t="str">
        <f t="shared" si="997"/>
        <v/>
      </c>
      <c r="BN376" s="95" t="str">
        <f t="shared" si="997"/>
        <v/>
      </c>
      <c r="BO376" s="95" t="str">
        <f t="shared" si="997"/>
        <v/>
      </c>
      <c r="BP376" s="95" t="str">
        <f t="shared" si="997"/>
        <v/>
      </c>
      <c r="BQ376" s="95" t="str">
        <f t="shared" si="997"/>
        <v/>
      </c>
      <c r="BR376" s="95" t="str">
        <f t="shared" si="997"/>
        <v/>
      </c>
      <c r="BS376" s="38"/>
      <c r="BT376" s="38"/>
      <c r="BU376" s="38"/>
      <c r="BV376" s="38"/>
      <c r="BW376" s="38"/>
      <c r="BX376" s="38">
        <f t="shared" si="577"/>
        <v>0</v>
      </c>
      <c r="BY376" s="106" t="str">
        <f t="shared" si="535"/>
        <v/>
      </c>
      <c r="BZ376" s="106" t="str">
        <f t="shared" si="578"/>
        <v/>
      </c>
      <c r="CA376" s="106" t="str">
        <f t="shared" ref="CA376:CH376" si="998">IF(O376="x","1","")</f>
        <v/>
      </c>
      <c r="CB376" s="106" t="str">
        <f t="shared" si="998"/>
        <v/>
      </c>
      <c r="CC376" s="106" t="str">
        <f t="shared" si="998"/>
        <v/>
      </c>
      <c r="CD376" s="106" t="str">
        <f t="shared" si="998"/>
        <v/>
      </c>
      <c r="CE376" s="106" t="str">
        <f t="shared" si="998"/>
        <v/>
      </c>
      <c r="CF376" s="106" t="str">
        <f t="shared" si="998"/>
        <v/>
      </c>
      <c r="CG376" s="106" t="str">
        <f t="shared" si="998"/>
        <v/>
      </c>
      <c r="CH376" s="106" t="str">
        <f t="shared" si="998"/>
        <v/>
      </c>
      <c r="CI376" s="40"/>
      <c r="CJ376" s="40"/>
      <c r="CK376" s="40"/>
      <c r="CL376" s="40"/>
      <c r="CM376" s="40"/>
    </row>
    <row r="377" spans="1:91" ht="17.25" customHeight="1" x14ac:dyDescent="0.2">
      <c r="A377" s="92"/>
      <c r="B377" s="93"/>
      <c r="C377" s="93"/>
      <c r="D377" s="93"/>
      <c r="E377" s="93" t="str">
        <f t="shared" si="580"/>
        <v/>
      </c>
      <c r="F377" s="93"/>
      <c r="G377" s="93"/>
      <c r="H377" s="93" t="str">
        <f t="shared" si="814"/>
        <v/>
      </c>
      <c r="I377" s="95" t="str">
        <f t="shared" si="815"/>
        <v/>
      </c>
      <c r="J377" s="93"/>
      <c r="K377" s="97" t="b">
        <v>0</v>
      </c>
      <c r="L377" s="98" t="str">
        <f t="shared" si="755"/>
        <v>PENDENTE</v>
      </c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3"/>
      <c r="X377" s="100"/>
      <c r="Y377" s="100"/>
      <c r="Z377" s="100"/>
      <c r="AA377" s="100"/>
      <c r="AB377" s="100"/>
      <c r="AC377" s="101"/>
      <c r="AD377" s="3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93"/>
      <c r="AQ377" s="93"/>
      <c r="AR377" s="93"/>
      <c r="AS377" s="102"/>
      <c r="AT377" s="103"/>
      <c r="AU377" s="103"/>
      <c r="AV377" s="103"/>
      <c r="AW377" s="104"/>
      <c r="AX377" s="103"/>
      <c r="AY377" s="103"/>
      <c r="AZ377" s="103"/>
      <c r="BA377" s="103"/>
      <c r="BB377" s="104"/>
      <c r="BC377" s="103"/>
      <c r="BD377" s="105" t="str">
        <f ca="1">IFERROR(__xludf.DUMMYFUNCTION("""COMPUTED_VALUE"""),"")</f>
        <v/>
      </c>
      <c r="BE377" s="105" t="str">
        <f ca="1">IFERROR(__xludf.DUMMYFUNCTION("""COMPUTED_VALUE"""),"")</f>
        <v/>
      </c>
      <c r="BF377" s="105" t="str">
        <f ca="1">IFERROR(__xludf.DUMMYFUNCTION("""COMPUTED_VALUE"""),"")</f>
        <v/>
      </c>
      <c r="BG377" s="93"/>
      <c r="BH377" s="93"/>
      <c r="BI377" s="95" t="str">
        <f t="shared" si="842"/>
        <v/>
      </c>
      <c r="BJ377" s="95" t="str">
        <f t="shared" ref="BJ377:BR377" si="999">IF(AD377=0,"",AD377*$AS377*(AU377/10))</f>
        <v/>
      </c>
      <c r="BK377" s="95" t="str">
        <f t="shared" si="999"/>
        <v/>
      </c>
      <c r="BL377" s="95" t="str">
        <f t="shared" si="999"/>
        <v/>
      </c>
      <c r="BM377" s="95" t="str">
        <f t="shared" si="999"/>
        <v/>
      </c>
      <c r="BN377" s="95" t="str">
        <f t="shared" si="999"/>
        <v/>
      </c>
      <c r="BO377" s="95" t="str">
        <f t="shared" si="999"/>
        <v/>
      </c>
      <c r="BP377" s="95" t="str">
        <f t="shared" si="999"/>
        <v/>
      </c>
      <c r="BQ377" s="95" t="str">
        <f t="shared" si="999"/>
        <v/>
      </c>
      <c r="BR377" s="95" t="str">
        <f t="shared" si="999"/>
        <v/>
      </c>
      <c r="BS377" s="38"/>
      <c r="BT377" s="38"/>
      <c r="BU377" s="38"/>
      <c r="BV377" s="38"/>
      <c r="BW377" s="38"/>
      <c r="BX377" s="38">
        <f t="shared" si="577"/>
        <v>0</v>
      </c>
      <c r="BY377" s="106" t="str">
        <f t="shared" si="535"/>
        <v/>
      </c>
      <c r="BZ377" s="106" t="str">
        <f t="shared" si="578"/>
        <v/>
      </c>
      <c r="CA377" s="106" t="str">
        <f t="shared" ref="CA377:CH377" si="1000">IF(O377="x","1","")</f>
        <v/>
      </c>
      <c r="CB377" s="106" t="str">
        <f t="shared" si="1000"/>
        <v/>
      </c>
      <c r="CC377" s="106" t="str">
        <f t="shared" si="1000"/>
        <v/>
      </c>
      <c r="CD377" s="106" t="str">
        <f t="shared" si="1000"/>
        <v/>
      </c>
      <c r="CE377" s="106" t="str">
        <f t="shared" si="1000"/>
        <v/>
      </c>
      <c r="CF377" s="106" t="str">
        <f t="shared" si="1000"/>
        <v/>
      </c>
      <c r="CG377" s="106" t="str">
        <f t="shared" si="1000"/>
        <v/>
      </c>
      <c r="CH377" s="106" t="str">
        <f t="shared" si="1000"/>
        <v/>
      </c>
      <c r="CI377" s="40"/>
      <c r="CJ377" s="40"/>
      <c r="CK377" s="40"/>
      <c r="CL377" s="40"/>
      <c r="CM377" s="40"/>
    </row>
    <row r="378" spans="1:91" ht="17.25" customHeight="1" x14ac:dyDescent="0.2">
      <c r="A378" s="92"/>
      <c r="B378" s="93"/>
      <c r="C378" s="93"/>
      <c r="D378" s="93"/>
      <c r="E378" s="93" t="str">
        <f t="shared" si="580"/>
        <v/>
      </c>
      <c r="F378" s="93"/>
      <c r="G378" s="93"/>
      <c r="H378" s="93" t="str">
        <f t="shared" si="814"/>
        <v/>
      </c>
      <c r="I378" s="95" t="str">
        <f t="shared" si="815"/>
        <v/>
      </c>
      <c r="J378" s="93"/>
      <c r="K378" s="97" t="b">
        <v>0</v>
      </c>
      <c r="L378" s="98" t="str">
        <f t="shared" si="755"/>
        <v>PENDENTE</v>
      </c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3"/>
      <c r="X378" s="100"/>
      <c r="Y378" s="100"/>
      <c r="Z378" s="100"/>
      <c r="AA378" s="100"/>
      <c r="AB378" s="100"/>
      <c r="AC378" s="101"/>
      <c r="AD378" s="3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93"/>
      <c r="AQ378" s="93"/>
      <c r="AR378" s="93"/>
      <c r="AS378" s="102"/>
      <c r="AT378" s="103"/>
      <c r="AU378" s="103"/>
      <c r="AV378" s="103"/>
      <c r="AW378" s="104"/>
      <c r="AX378" s="103"/>
      <c r="AY378" s="103"/>
      <c r="AZ378" s="103"/>
      <c r="BA378" s="103"/>
      <c r="BB378" s="104"/>
      <c r="BC378" s="103"/>
      <c r="BD378" s="105" t="str">
        <f ca="1">IFERROR(__xludf.DUMMYFUNCTION("""COMPUTED_VALUE"""),"")</f>
        <v/>
      </c>
      <c r="BE378" s="105" t="str">
        <f ca="1">IFERROR(__xludf.DUMMYFUNCTION("""COMPUTED_VALUE"""),"")</f>
        <v/>
      </c>
      <c r="BF378" s="105" t="str">
        <f ca="1">IFERROR(__xludf.DUMMYFUNCTION("""COMPUTED_VALUE"""),"")</f>
        <v/>
      </c>
      <c r="BG378" s="93"/>
      <c r="BH378" s="93"/>
      <c r="BI378" s="95" t="str">
        <f t="shared" si="842"/>
        <v/>
      </c>
      <c r="BJ378" s="95" t="str">
        <f t="shared" ref="BJ378:BR378" si="1001">IF(AD378=0,"",AD378*$AS378*(AU378/10))</f>
        <v/>
      </c>
      <c r="BK378" s="95" t="str">
        <f t="shared" si="1001"/>
        <v/>
      </c>
      <c r="BL378" s="95" t="str">
        <f t="shared" si="1001"/>
        <v/>
      </c>
      <c r="BM378" s="95" t="str">
        <f t="shared" si="1001"/>
        <v/>
      </c>
      <c r="BN378" s="95" t="str">
        <f t="shared" si="1001"/>
        <v/>
      </c>
      <c r="BO378" s="95" t="str">
        <f t="shared" si="1001"/>
        <v/>
      </c>
      <c r="BP378" s="95" t="str">
        <f t="shared" si="1001"/>
        <v/>
      </c>
      <c r="BQ378" s="95" t="str">
        <f t="shared" si="1001"/>
        <v/>
      </c>
      <c r="BR378" s="95" t="str">
        <f t="shared" si="1001"/>
        <v/>
      </c>
      <c r="BS378" s="38"/>
      <c r="BT378" s="38"/>
      <c r="BU378" s="38"/>
      <c r="BV378" s="38"/>
      <c r="BW378" s="38"/>
      <c r="BX378" s="38">
        <f t="shared" si="577"/>
        <v>0</v>
      </c>
      <c r="BY378" s="106" t="str">
        <f t="shared" si="535"/>
        <v/>
      </c>
      <c r="BZ378" s="106" t="str">
        <f t="shared" si="578"/>
        <v/>
      </c>
      <c r="CA378" s="106" t="str">
        <f t="shared" ref="CA378:CH378" si="1002">IF(O378="x","1","")</f>
        <v/>
      </c>
      <c r="CB378" s="106" t="str">
        <f t="shared" si="1002"/>
        <v/>
      </c>
      <c r="CC378" s="106" t="str">
        <f t="shared" si="1002"/>
        <v/>
      </c>
      <c r="CD378" s="106" t="str">
        <f t="shared" si="1002"/>
        <v/>
      </c>
      <c r="CE378" s="106" t="str">
        <f t="shared" si="1002"/>
        <v/>
      </c>
      <c r="CF378" s="106" t="str">
        <f t="shared" si="1002"/>
        <v/>
      </c>
      <c r="CG378" s="106" t="str">
        <f t="shared" si="1002"/>
        <v/>
      </c>
      <c r="CH378" s="106" t="str">
        <f t="shared" si="1002"/>
        <v/>
      </c>
      <c r="CI378" s="40"/>
      <c r="CJ378" s="40"/>
      <c r="CK378" s="40"/>
      <c r="CL378" s="40"/>
      <c r="CM378" s="40"/>
    </row>
    <row r="379" spans="1:91" ht="17.25" customHeight="1" x14ac:dyDescent="0.2">
      <c r="A379" s="92"/>
      <c r="B379" s="93"/>
      <c r="C379" s="93"/>
      <c r="D379" s="93"/>
      <c r="E379" s="93" t="str">
        <f t="shared" si="580"/>
        <v/>
      </c>
      <c r="F379" s="93"/>
      <c r="G379" s="93"/>
      <c r="H379" s="93" t="str">
        <f t="shared" si="814"/>
        <v/>
      </c>
      <c r="I379" s="95" t="str">
        <f t="shared" si="815"/>
        <v/>
      </c>
      <c r="J379" s="93"/>
      <c r="K379" s="97" t="b">
        <v>0</v>
      </c>
      <c r="L379" s="98" t="str">
        <f t="shared" si="755"/>
        <v>PENDENTE</v>
      </c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3"/>
      <c r="X379" s="100"/>
      <c r="Y379" s="100"/>
      <c r="Z379" s="100"/>
      <c r="AA379" s="100"/>
      <c r="AB379" s="100"/>
      <c r="AC379" s="101"/>
      <c r="AD379" s="3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93"/>
      <c r="AQ379" s="93"/>
      <c r="AR379" s="93"/>
      <c r="AS379" s="102"/>
      <c r="AT379" s="103"/>
      <c r="AU379" s="103"/>
      <c r="AV379" s="103"/>
      <c r="AW379" s="104"/>
      <c r="AX379" s="103"/>
      <c r="AY379" s="103"/>
      <c r="AZ379" s="103"/>
      <c r="BA379" s="103"/>
      <c r="BB379" s="104"/>
      <c r="BC379" s="103"/>
      <c r="BD379" s="105" t="str">
        <f ca="1">IFERROR(__xludf.DUMMYFUNCTION("""COMPUTED_VALUE"""),"")</f>
        <v/>
      </c>
      <c r="BE379" s="105" t="str">
        <f ca="1">IFERROR(__xludf.DUMMYFUNCTION("""COMPUTED_VALUE"""),"")</f>
        <v/>
      </c>
      <c r="BF379" s="105" t="str">
        <f ca="1">IFERROR(__xludf.DUMMYFUNCTION("""COMPUTED_VALUE"""),"")</f>
        <v/>
      </c>
      <c r="BG379" s="93"/>
      <c r="BH379" s="93"/>
      <c r="BI379" s="95" t="str">
        <f t="shared" si="842"/>
        <v/>
      </c>
      <c r="BJ379" s="95" t="str">
        <f t="shared" ref="BJ379:BR379" si="1003">IF(AD379=0,"",AD379*$AS379*(AU379/10))</f>
        <v/>
      </c>
      <c r="BK379" s="95" t="str">
        <f t="shared" si="1003"/>
        <v/>
      </c>
      <c r="BL379" s="95" t="str">
        <f t="shared" si="1003"/>
        <v/>
      </c>
      <c r="BM379" s="95" t="str">
        <f t="shared" si="1003"/>
        <v/>
      </c>
      <c r="BN379" s="95" t="str">
        <f t="shared" si="1003"/>
        <v/>
      </c>
      <c r="BO379" s="95" t="str">
        <f t="shared" si="1003"/>
        <v/>
      </c>
      <c r="BP379" s="95" t="str">
        <f t="shared" si="1003"/>
        <v/>
      </c>
      <c r="BQ379" s="95" t="str">
        <f t="shared" si="1003"/>
        <v/>
      </c>
      <c r="BR379" s="95" t="str">
        <f t="shared" si="1003"/>
        <v/>
      </c>
      <c r="BS379" s="38"/>
      <c r="BT379" s="38"/>
      <c r="BU379" s="38"/>
      <c r="BV379" s="38"/>
      <c r="BW379" s="38"/>
      <c r="BX379" s="38">
        <f t="shared" si="577"/>
        <v>0</v>
      </c>
      <c r="BY379" s="106" t="str">
        <f t="shared" si="535"/>
        <v/>
      </c>
      <c r="BZ379" s="106" t="str">
        <f t="shared" si="578"/>
        <v/>
      </c>
      <c r="CA379" s="106" t="str">
        <f t="shared" ref="CA379:CH379" si="1004">IF(O379="x","1","")</f>
        <v/>
      </c>
      <c r="CB379" s="106" t="str">
        <f t="shared" si="1004"/>
        <v/>
      </c>
      <c r="CC379" s="106" t="str">
        <f t="shared" si="1004"/>
        <v/>
      </c>
      <c r="CD379" s="106" t="str">
        <f t="shared" si="1004"/>
        <v/>
      </c>
      <c r="CE379" s="106" t="str">
        <f t="shared" si="1004"/>
        <v/>
      </c>
      <c r="CF379" s="106" t="str">
        <f t="shared" si="1004"/>
        <v/>
      </c>
      <c r="CG379" s="106" t="str">
        <f t="shared" si="1004"/>
        <v/>
      </c>
      <c r="CH379" s="106" t="str">
        <f t="shared" si="1004"/>
        <v/>
      </c>
      <c r="CI379" s="40"/>
      <c r="CJ379" s="40"/>
      <c r="CK379" s="40"/>
      <c r="CL379" s="40"/>
      <c r="CM379" s="40"/>
    </row>
    <row r="380" spans="1:91" ht="17.25" customHeight="1" x14ac:dyDescent="0.2">
      <c r="A380" s="92"/>
      <c r="B380" s="93"/>
      <c r="C380" s="93"/>
      <c r="D380" s="93"/>
      <c r="E380" s="93" t="str">
        <f t="shared" si="580"/>
        <v/>
      </c>
      <c r="F380" s="93"/>
      <c r="G380" s="93"/>
      <c r="H380" s="93" t="str">
        <f t="shared" si="814"/>
        <v/>
      </c>
      <c r="I380" s="95" t="str">
        <f t="shared" si="815"/>
        <v/>
      </c>
      <c r="J380" s="93"/>
      <c r="K380" s="97" t="b">
        <v>0</v>
      </c>
      <c r="L380" s="98" t="str">
        <f t="shared" si="755"/>
        <v>PENDENTE</v>
      </c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3"/>
      <c r="X380" s="100"/>
      <c r="Y380" s="100"/>
      <c r="Z380" s="100"/>
      <c r="AA380" s="100"/>
      <c r="AB380" s="100"/>
      <c r="AC380" s="101"/>
      <c r="AD380" s="3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93"/>
      <c r="AQ380" s="93"/>
      <c r="AR380" s="93"/>
      <c r="AS380" s="102"/>
      <c r="AT380" s="103"/>
      <c r="AU380" s="103"/>
      <c r="AV380" s="103"/>
      <c r="AW380" s="104"/>
      <c r="AX380" s="103"/>
      <c r="AY380" s="103"/>
      <c r="AZ380" s="103"/>
      <c r="BA380" s="103"/>
      <c r="BB380" s="104"/>
      <c r="BC380" s="103"/>
      <c r="BD380" s="105" t="str">
        <f ca="1">IFERROR(__xludf.DUMMYFUNCTION("""COMPUTED_VALUE"""),"")</f>
        <v/>
      </c>
      <c r="BE380" s="105" t="str">
        <f ca="1">IFERROR(__xludf.DUMMYFUNCTION("""COMPUTED_VALUE"""),"")</f>
        <v/>
      </c>
      <c r="BF380" s="105" t="str">
        <f ca="1">IFERROR(__xludf.DUMMYFUNCTION("""COMPUTED_VALUE"""),"")</f>
        <v/>
      </c>
      <c r="BG380" s="93"/>
      <c r="BH380" s="93"/>
      <c r="BI380" s="95" t="str">
        <f t="shared" si="842"/>
        <v/>
      </c>
      <c r="BJ380" s="95" t="str">
        <f t="shared" ref="BJ380:BR380" si="1005">IF(AD380=0,"",AD380*$AS380*(AU380/10))</f>
        <v/>
      </c>
      <c r="BK380" s="95" t="str">
        <f t="shared" si="1005"/>
        <v/>
      </c>
      <c r="BL380" s="95" t="str">
        <f t="shared" si="1005"/>
        <v/>
      </c>
      <c r="BM380" s="95" t="str">
        <f t="shared" si="1005"/>
        <v/>
      </c>
      <c r="BN380" s="95" t="str">
        <f t="shared" si="1005"/>
        <v/>
      </c>
      <c r="BO380" s="95" t="str">
        <f t="shared" si="1005"/>
        <v/>
      </c>
      <c r="BP380" s="95" t="str">
        <f t="shared" si="1005"/>
        <v/>
      </c>
      <c r="BQ380" s="95" t="str">
        <f t="shared" si="1005"/>
        <v/>
      </c>
      <c r="BR380" s="95" t="str">
        <f t="shared" si="1005"/>
        <v/>
      </c>
      <c r="BS380" s="38"/>
      <c r="BT380" s="38"/>
      <c r="BU380" s="38"/>
      <c r="BV380" s="38"/>
      <c r="BW380" s="38"/>
      <c r="BX380" s="38">
        <f t="shared" si="577"/>
        <v>0</v>
      </c>
      <c r="BY380" s="106" t="str">
        <f t="shared" si="535"/>
        <v/>
      </c>
      <c r="BZ380" s="106" t="str">
        <f t="shared" si="578"/>
        <v/>
      </c>
      <c r="CA380" s="106" t="str">
        <f t="shared" ref="CA380:CH380" si="1006">IF(O380="x","1","")</f>
        <v/>
      </c>
      <c r="CB380" s="106" t="str">
        <f t="shared" si="1006"/>
        <v/>
      </c>
      <c r="CC380" s="106" t="str">
        <f t="shared" si="1006"/>
        <v/>
      </c>
      <c r="CD380" s="106" t="str">
        <f t="shared" si="1006"/>
        <v/>
      </c>
      <c r="CE380" s="106" t="str">
        <f t="shared" si="1006"/>
        <v/>
      </c>
      <c r="CF380" s="106" t="str">
        <f t="shared" si="1006"/>
        <v/>
      </c>
      <c r="CG380" s="106" t="str">
        <f t="shared" si="1006"/>
        <v/>
      </c>
      <c r="CH380" s="106" t="str">
        <f t="shared" si="1006"/>
        <v/>
      </c>
      <c r="CI380" s="40"/>
      <c r="CJ380" s="40"/>
      <c r="CK380" s="40"/>
      <c r="CL380" s="40"/>
      <c r="CM380" s="40"/>
    </row>
    <row r="381" spans="1:91" ht="17.25" customHeight="1" x14ac:dyDescent="0.2">
      <c r="A381" s="92"/>
      <c r="B381" s="93"/>
      <c r="C381" s="93"/>
      <c r="D381" s="93"/>
      <c r="E381" s="93" t="str">
        <f t="shared" si="580"/>
        <v/>
      </c>
      <c r="F381" s="93"/>
      <c r="G381" s="93"/>
      <c r="H381" s="93" t="str">
        <f t="shared" si="814"/>
        <v/>
      </c>
      <c r="I381" s="95" t="str">
        <f t="shared" si="815"/>
        <v/>
      </c>
      <c r="J381" s="93"/>
      <c r="K381" s="97" t="b">
        <v>0</v>
      </c>
      <c r="L381" s="98" t="str">
        <f t="shared" si="755"/>
        <v>PENDENTE</v>
      </c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3"/>
      <c r="X381" s="100"/>
      <c r="Y381" s="100"/>
      <c r="Z381" s="100"/>
      <c r="AA381" s="100"/>
      <c r="AB381" s="100"/>
      <c r="AC381" s="101"/>
      <c r="AD381" s="3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93"/>
      <c r="AQ381" s="93"/>
      <c r="AR381" s="93"/>
      <c r="AS381" s="102"/>
      <c r="AT381" s="103"/>
      <c r="AU381" s="103"/>
      <c r="AV381" s="103"/>
      <c r="AW381" s="104"/>
      <c r="AX381" s="103"/>
      <c r="AY381" s="103"/>
      <c r="AZ381" s="103"/>
      <c r="BA381" s="103"/>
      <c r="BB381" s="104"/>
      <c r="BC381" s="103"/>
      <c r="BD381" s="105" t="str">
        <f ca="1">IFERROR(__xludf.DUMMYFUNCTION("""COMPUTED_VALUE"""),"")</f>
        <v/>
      </c>
      <c r="BE381" s="105" t="str">
        <f ca="1">IFERROR(__xludf.DUMMYFUNCTION("""COMPUTED_VALUE"""),"")</f>
        <v/>
      </c>
      <c r="BF381" s="105" t="str">
        <f ca="1">IFERROR(__xludf.DUMMYFUNCTION("""COMPUTED_VALUE"""),"")</f>
        <v/>
      </c>
      <c r="BG381" s="93"/>
      <c r="BH381" s="93"/>
      <c r="BI381" s="95" t="str">
        <f t="shared" si="842"/>
        <v/>
      </c>
      <c r="BJ381" s="95" t="str">
        <f t="shared" ref="BJ381:BR381" si="1007">IF(AD381=0,"",AD381*$AS381*(AU381/10))</f>
        <v/>
      </c>
      <c r="BK381" s="95" t="str">
        <f t="shared" si="1007"/>
        <v/>
      </c>
      <c r="BL381" s="95" t="str">
        <f t="shared" si="1007"/>
        <v/>
      </c>
      <c r="BM381" s="95" t="str">
        <f t="shared" si="1007"/>
        <v/>
      </c>
      <c r="BN381" s="95" t="str">
        <f t="shared" si="1007"/>
        <v/>
      </c>
      <c r="BO381" s="95" t="str">
        <f t="shared" si="1007"/>
        <v/>
      </c>
      <c r="BP381" s="95" t="str">
        <f t="shared" si="1007"/>
        <v/>
      </c>
      <c r="BQ381" s="95" t="str">
        <f t="shared" si="1007"/>
        <v/>
      </c>
      <c r="BR381" s="95" t="str">
        <f t="shared" si="1007"/>
        <v/>
      </c>
      <c r="BS381" s="38"/>
      <c r="BT381" s="38"/>
      <c r="BU381" s="38"/>
      <c r="BV381" s="38"/>
      <c r="BW381" s="38"/>
      <c r="BX381" s="38">
        <f t="shared" si="577"/>
        <v>0</v>
      </c>
      <c r="BY381" s="106" t="str">
        <f t="shared" si="535"/>
        <v/>
      </c>
      <c r="BZ381" s="106" t="str">
        <f t="shared" si="578"/>
        <v/>
      </c>
      <c r="CA381" s="106" t="str">
        <f t="shared" ref="CA381:CH381" si="1008">IF(O381="x","1","")</f>
        <v/>
      </c>
      <c r="CB381" s="106" t="str">
        <f t="shared" si="1008"/>
        <v/>
      </c>
      <c r="CC381" s="106" t="str">
        <f t="shared" si="1008"/>
        <v/>
      </c>
      <c r="CD381" s="106" t="str">
        <f t="shared" si="1008"/>
        <v/>
      </c>
      <c r="CE381" s="106" t="str">
        <f t="shared" si="1008"/>
        <v/>
      </c>
      <c r="CF381" s="106" t="str">
        <f t="shared" si="1008"/>
        <v/>
      </c>
      <c r="CG381" s="106" t="str">
        <f t="shared" si="1008"/>
        <v/>
      </c>
      <c r="CH381" s="106" t="str">
        <f t="shared" si="1008"/>
        <v/>
      </c>
      <c r="CI381" s="40"/>
      <c r="CJ381" s="40"/>
      <c r="CK381" s="40"/>
      <c r="CL381" s="40"/>
      <c r="CM381" s="40"/>
    </row>
    <row r="382" spans="1:91" ht="17.25" customHeight="1" x14ac:dyDescent="0.2">
      <c r="A382" s="92"/>
      <c r="B382" s="93"/>
      <c r="C382" s="93"/>
      <c r="D382" s="93"/>
      <c r="E382" s="93" t="str">
        <f t="shared" si="580"/>
        <v/>
      </c>
      <c r="F382" s="93"/>
      <c r="G382" s="93"/>
      <c r="H382" s="93" t="str">
        <f t="shared" si="814"/>
        <v/>
      </c>
      <c r="I382" s="95" t="str">
        <f t="shared" si="815"/>
        <v/>
      </c>
      <c r="J382" s="93"/>
      <c r="K382" s="97" t="b">
        <v>0</v>
      </c>
      <c r="L382" s="98" t="str">
        <f t="shared" si="755"/>
        <v>PENDENTE</v>
      </c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3"/>
      <c r="X382" s="100"/>
      <c r="Y382" s="100"/>
      <c r="Z382" s="100"/>
      <c r="AA382" s="100"/>
      <c r="AB382" s="100"/>
      <c r="AC382" s="101"/>
      <c r="AD382" s="3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93"/>
      <c r="AQ382" s="93"/>
      <c r="AR382" s="93"/>
      <c r="AS382" s="102"/>
      <c r="AT382" s="103"/>
      <c r="AU382" s="103"/>
      <c r="AV382" s="103"/>
      <c r="AW382" s="104"/>
      <c r="AX382" s="103"/>
      <c r="AY382" s="103"/>
      <c r="AZ382" s="103"/>
      <c r="BA382" s="103"/>
      <c r="BB382" s="104"/>
      <c r="BC382" s="103"/>
      <c r="BD382" s="105" t="str">
        <f ca="1">IFERROR(__xludf.DUMMYFUNCTION("""COMPUTED_VALUE"""),"")</f>
        <v/>
      </c>
      <c r="BE382" s="105" t="str">
        <f ca="1">IFERROR(__xludf.DUMMYFUNCTION("""COMPUTED_VALUE"""),"")</f>
        <v/>
      </c>
      <c r="BF382" s="105" t="str">
        <f ca="1">IFERROR(__xludf.DUMMYFUNCTION("""COMPUTED_VALUE"""),"")</f>
        <v/>
      </c>
      <c r="BG382" s="93"/>
      <c r="BH382" s="93"/>
      <c r="BI382" s="95" t="str">
        <f t="shared" si="842"/>
        <v/>
      </c>
      <c r="BJ382" s="95" t="str">
        <f t="shared" ref="BJ382:BR382" si="1009">IF(AD382=0,"",AD382*$AS382*(AU382/10))</f>
        <v/>
      </c>
      <c r="BK382" s="95" t="str">
        <f t="shared" si="1009"/>
        <v/>
      </c>
      <c r="BL382" s="95" t="str">
        <f t="shared" si="1009"/>
        <v/>
      </c>
      <c r="BM382" s="95" t="str">
        <f t="shared" si="1009"/>
        <v/>
      </c>
      <c r="BN382" s="95" t="str">
        <f t="shared" si="1009"/>
        <v/>
      </c>
      <c r="BO382" s="95" t="str">
        <f t="shared" si="1009"/>
        <v/>
      </c>
      <c r="BP382" s="95" t="str">
        <f t="shared" si="1009"/>
        <v/>
      </c>
      <c r="BQ382" s="95" t="str">
        <f t="shared" si="1009"/>
        <v/>
      </c>
      <c r="BR382" s="95" t="str">
        <f t="shared" si="1009"/>
        <v/>
      </c>
      <c r="BS382" s="38"/>
      <c r="BT382" s="38"/>
      <c r="BU382" s="38"/>
      <c r="BV382" s="38"/>
      <c r="BW382" s="38"/>
      <c r="BX382" s="38">
        <f t="shared" si="577"/>
        <v>0</v>
      </c>
      <c r="BY382" s="106" t="str">
        <f t="shared" si="535"/>
        <v/>
      </c>
      <c r="BZ382" s="106" t="str">
        <f t="shared" si="578"/>
        <v/>
      </c>
      <c r="CA382" s="106" t="str">
        <f t="shared" ref="CA382:CH382" si="1010">IF(O382="x","1","")</f>
        <v/>
      </c>
      <c r="CB382" s="106" t="str">
        <f t="shared" si="1010"/>
        <v/>
      </c>
      <c r="CC382" s="106" t="str">
        <f t="shared" si="1010"/>
        <v/>
      </c>
      <c r="CD382" s="106" t="str">
        <f t="shared" si="1010"/>
        <v/>
      </c>
      <c r="CE382" s="106" t="str">
        <f t="shared" si="1010"/>
        <v/>
      </c>
      <c r="CF382" s="106" t="str">
        <f t="shared" si="1010"/>
        <v/>
      </c>
      <c r="CG382" s="106" t="str">
        <f t="shared" si="1010"/>
        <v/>
      </c>
      <c r="CH382" s="106" t="str">
        <f t="shared" si="1010"/>
        <v/>
      </c>
      <c r="CI382" s="40"/>
      <c r="CJ382" s="40"/>
      <c r="CK382" s="40"/>
      <c r="CL382" s="40"/>
      <c r="CM382" s="40"/>
    </row>
    <row r="383" spans="1:91" ht="17.25" customHeight="1" x14ac:dyDescent="0.2">
      <c r="A383" s="92"/>
      <c r="B383" s="93"/>
      <c r="C383" s="93"/>
      <c r="D383" s="93"/>
      <c r="E383" s="93" t="str">
        <f t="shared" si="580"/>
        <v/>
      </c>
      <c r="F383" s="93"/>
      <c r="G383" s="93"/>
      <c r="H383" s="93" t="str">
        <f t="shared" si="814"/>
        <v/>
      </c>
      <c r="I383" s="95" t="str">
        <f t="shared" si="815"/>
        <v/>
      </c>
      <c r="J383" s="93"/>
      <c r="K383" s="97" t="b">
        <v>0</v>
      </c>
      <c r="L383" s="98" t="str">
        <f t="shared" si="755"/>
        <v>PENDENTE</v>
      </c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3"/>
      <c r="X383" s="100"/>
      <c r="Y383" s="100"/>
      <c r="Z383" s="100"/>
      <c r="AA383" s="100"/>
      <c r="AB383" s="100"/>
      <c r="AC383" s="101"/>
      <c r="AD383" s="3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93"/>
      <c r="AQ383" s="93"/>
      <c r="AR383" s="93"/>
      <c r="AS383" s="102"/>
      <c r="AT383" s="103"/>
      <c r="AU383" s="103"/>
      <c r="AV383" s="103"/>
      <c r="AW383" s="104"/>
      <c r="AX383" s="103"/>
      <c r="AY383" s="103"/>
      <c r="AZ383" s="103"/>
      <c r="BA383" s="103"/>
      <c r="BB383" s="104"/>
      <c r="BC383" s="103"/>
      <c r="BD383" s="105" t="str">
        <f ca="1">IFERROR(__xludf.DUMMYFUNCTION("""COMPUTED_VALUE"""),"")</f>
        <v/>
      </c>
      <c r="BE383" s="105" t="str">
        <f ca="1">IFERROR(__xludf.DUMMYFUNCTION("""COMPUTED_VALUE"""),"")</f>
        <v/>
      </c>
      <c r="BF383" s="105" t="str">
        <f ca="1">IFERROR(__xludf.DUMMYFUNCTION("""COMPUTED_VALUE"""),"")</f>
        <v/>
      </c>
      <c r="BG383" s="93"/>
      <c r="BH383" s="93"/>
      <c r="BI383" s="95" t="str">
        <f t="shared" si="842"/>
        <v/>
      </c>
      <c r="BJ383" s="95" t="str">
        <f t="shared" ref="BJ383:BR383" si="1011">IF(AD383=0,"",AD383*$AS383*(AU383/10))</f>
        <v/>
      </c>
      <c r="BK383" s="95" t="str">
        <f t="shared" si="1011"/>
        <v/>
      </c>
      <c r="BL383" s="95" t="str">
        <f t="shared" si="1011"/>
        <v/>
      </c>
      <c r="BM383" s="95" t="str">
        <f t="shared" si="1011"/>
        <v/>
      </c>
      <c r="BN383" s="95" t="str">
        <f t="shared" si="1011"/>
        <v/>
      </c>
      <c r="BO383" s="95" t="str">
        <f t="shared" si="1011"/>
        <v/>
      </c>
      <c r="BP383" s="95" t="str">
        <f t="shared" si="1011"/>
        <v/>
      </c>
      <c r="BQ383" s="95" t="str">
        <f t="shared" si="1011"/>
        <v/>
      </c>
      <c r="BR383" s="95" t="str">
        <f t="shared" si="1011"/>
        <v/>
      </c>
      <c r="BS383" s="38"/>
      <c r="BT383" s="38"/>
      <c r="BU383" s="38"/>
      <c r="BV383" s="38"/>
      <c r="BW383" s="38"/>
      <c r="BX383" s="38">
        <f t="shared" si="577"/>
        <v>0</v>
      </c>
      <c r="BY383" s="106" t="str">
        <f t="shared" si="535"/>
        <v/>
      </c>
      <c r="BZ383" s="106" t="str">
        <f t="shared" si="578"/>
        <v/>
      </c>
      <c r="CA383" s="106" t="str">
        <f t="shared" ref="CA383:CH383" si="1012">IF(O383="x","1","")</f>
        <v/>
      </c>
      <c r="CB383" s="106" t="str">
        <f t="shared" si="1012"/>
        <v/>
      </c>
      <c r="CC383" s="106" t="str">
        <f t="shared" si="1012"/>
        <v/>
      </c>
      <c r="CD383" s="106" t="str">
        <f t="shared" si="1012"/>
        <v/>
      </c>
      <c r="CE383" s="106" t="str">
        <f t="shared" si="1012"/>
        <v/>
      </c>
      <c r="CF383" s="106" t="str">
        <f t="shared" si="1012"/>
        <v/>
      </c>
      <c r="CG383" s="106" t="str">
        <f t="shared" si="1012"/>
        <v/>
      </c>
      <c r="CH383" s="106" t="str">
        <f t="shared" si="1012"/>
        <v/>
      </c>
      <c r="CI383" s="40"/>
      <c r="CJ383" s="40"/>
      <c r="CK383" s="40"/>
      <c r="CL383" s="40"/>
      <c r="CM383" s="40"/>
    </row>
    <row r="384" spans="1:91" ht="17.25" customHeight="1" x14ac:dyDescent="0.2">
      <c r="A384" s="92"/>
      <c r="B384" s="93"/>
      <c r="C384" s="93"/>
      <c r="D384" s="93"/>
      <c r="E384" s="93" t="str">
        <f t="shared" si="580"/>
        <v/>
      </c>
      <c r="F384" s="93"/>
      <c r="G384" s="93"/>
      <c r="H384" s="93" t="str">
        <f t="shared" si="814"/>
        <v/>
      </c>
      <c r="I384" s="95" t="str">
        <f t="shared" si="815"/>
        <v/>
      </c>
      <c r="J384" s="93"/>
      <c r="K384" s="97" t="b">
        <v>0</v>
      </c>
      <c r="L384" s="98" t="str">
        <f t="shared" si="755"/>
        <v>PENDENTE</v>
      </c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3"/>
      <c r="X384" s="100"/>
      <c r="Y384" s="100"/>
      <c r="Z384" s="100"/>
      <c r="AA384" s="100"/>
      <c r="AB384" s="100"/>
      <c r="AC384" s="101"/>
      <c r="AD384" s="3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93"/>
      <c r="AQ384" s="93"/>
      <c r="AR384" s="93"/>
      <c r="AS384" s="102"/>
      <c r="AT384" s="103"/>
      <c r="AU384" s="103"/>
      <c r="AV384" s="103"/>
      <c r="AW384" s="104"/>
      <c r="AX384" s="103"/>
      <c r="AY384" s="103"/>
      <c r="AZ384" s="103"/>
      <c r="BA384" s="103"/>
      <c r="BB384" s="104"/>
      <c r="BC384" s="103"/>
      <c r="BD384" s="105" t="str">
        <f ca="1">IFERROR(__xludf.DUMMYFUNCTION("""COMPUTED_VALUE"""),"")</f>
        <v/>
      </c>
      <c r="BE384" s="105" t="str">
        <f ca="1">IFERROR(__xludf.DUMMYFUNCTION("""COMPUTED_VALUE"""),"")</f>
        <v/>
      </c>
      <c r="BF384" s="105" t="str">
        <f ca="1">IFERROR(__xludf.DUMMYFUNCTION("""COMPUTED_VALUE"""),"")</f>
        <v/>
      </c>
      <c r="BG384" s="93"/>
      <c r="BH384" s="93"/>
      <c r="BI384" s="95" t="str">
        <f t="shared" si="842"/>
        <v/>
      </c>
      <c r="BJ384" s="95" t="str">
        <f t="shared" ref="BJ384:BR384" si="1013">IF(AD384=0,"",AD384*$AS384*(AU384/10))</f>
        <v/>
      </c>
      <c r="BK384" s="95" t="str">
        <f t="shared" si="1013"/>
        <v/>
      </c>
      <c r="BL384" s="95" t="str">
        <f t="shared" si="1013"/>
        <v/>
      </c>
      <c r="BM384" s="95" t="str">
        <f t="shared" si="1013"/>
        <v/>
      </c>
      <c r="BN384" s="95" t="str">
        <f t="shared" si="1013"/>
        <v/>
      </c>
      <c r="BO384" s="95" t="str">
        <f t="shared" si="1013"/>
        <v/>
      </c>
      <c r="BP384" s="95" t="str">
        <f t="shared" si="1013"/>
        <v/>
      </c>
      <c r="BQ384" s="95" t="str">
        <f t="shared" si="1013"/>
        <v/>
      </c>
      <c r="BR384" s="95" t="str">
        <f t="shared" si="1013"/>
        <v/>
      </c>
      <c r="BS384" s="38"/>
      <c r="BT384" s="38"/>
      <c r="BU384" s="38"/>
      <c r="BV384" s="38"/>
      <c r="BW384" s="38"/>
      <c r="BX384" s="38">
        <f t="shared" si="577"/>
        <v>0</v>
      </c>
      <c r="BY384" s="106" t="str">
        <f t="shared" si="535"/>
        <v/>
      </c>
      <c r="BZ384" s="106" t="str">
        <f t="shared" si="578"/>
        <v/>
      </c>
      <c r="CA384" s="106" t="str">
        <f t="shared" ref="CA384:CH384" si="1014">IF(O384="x","1","")</f>
        <v/>
      </c>
      <c r="CB384" s="106" t="str">
        <f t="shared" si="1014"/>
        <v/>
      </c>
      <c r="CC384" s="106" t="str">
        <f t="shared" si="1014"/>
        <v/>
      </c>
      <c r="CD384" s="106" t="str">
        <f t="shared" si="1014"/>
        <v/>
      </c>
      <c r="CE384" s="106" t="str">
        <f t="shared" si="1014"/>
        <v/>
      </c>
      <c r="CF384" s="106" t="str">
        <f t="shared" si="1014"/>
        <v/>
      </c>
      <c r="CG384" s="106" t="str">
        <f t="shared" si="1014"/>
        <v/>
      </c>
      <c r="CH384" s="106" t="str">
        <f t="shared" si="1014"/>
        <v/>
      </c>
      <c r="CI384" s="40"/>
      <c r="CJ384" s="40"/>
      <c r="CK384" s="40"/>
      <c r="CL384" s="40"/>
      <c r="CM384" s="40"/>
    </row>
    <row r="385" spans="1:91" ht="17.25" customHeight="1" x14ac:dyDescent="0.2">
      <c r="A385" s="92"/>
      <c r="B385" s="93"/>
      <c r="C385" s="93"/>
      <c r="D385" s="93"/>
      <c r="E385" s="93" t="str">
        <f t="shared" si="580"/>
        <v/>
      </c>
      <c r="F385" s="93"/>
      <c r="G385" s="93"/>
      <c r="H385" s="93" t="str">
        <f t="shared" si="814"/>
        <v/>
      </c>
      <c r="I385" s="95" t="str">
        <f t="shared" si="815"/>
        <v/>
      </c>
      <c r="J385" s="93"/>
      <c r="K385" s="97" t="b">
        <v>0</v>
      </c>
      <c r="L385" s="98" t="str">
        <f t="shared" si="755"/>
        <v>PENDENTE</v>
      </c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3"/>
      <c r="X385" s="100"/>
      <c r="Y385" s="100"/>
      <c r="Z385" s="100"/>
      <c r="AA385" s="100"/>
      <c r="AB385" s="100"/>
      <c r="AC385" s="101"/>
      <c r="AD385" s="3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93"/>
      <c r="AQ385" s="93"/>
      <c r="AR385" s="93"/>
      <c r="AS385" s="102"/>
      <c r="AT385" s="103"/>
      <c r="AU385" s="103"/>
      <c r="AV385" s="103"/>
      <c r="AW385" s="104"/>
      <c r="AX385" s="103"/>
      <c r="AY385" s="103"/>
      <c r="AZ385" s="103"/>
      <c r="BA385" s="103"/>
      <c r="BB385" s="104"/>
      <c r="BC385" s="103"/>
      <c r="BD385" s="105" t="str">
        <f ca="1">IFERROR(__xludf.DUMMYFUNCTION("""COMPUTED_VALUE"""),"")</f>
        <v/>
      </c>
      <c r="BE385" s="105" t="str">
        <f ca="1">IFERROR(__xludf.DUMMYFUNCTION("""COMPUTED_VALUE"""),"")</f>
        <v/>
      </c>
      <c r="BF385" s="105" t="str">
        <f ca="1">IFERROR(__xludf.DUMMYFUNCTION("""COMPUTED_VALUE"""),"")</f>
        <v/>
      </c>
      <c r="BG385" s="93"/>
      <c r="BH385" s="93"/>
      <c r="BI385" s="95" t="str">
        <f t="shared" si="842"/>
        <v/>
      </c>
      <c r="BJ385" s="95" t="str">
        <f t="shared" ref="BJ385:BR385" si="1015">IF(AD385=0,"",AD385*$AS385*(AU385/10))</f>
        <v/>
      </c>
      <c r="BK385" s="95" t="str">
        <f t="shared" si="1015"/>
        <v/>
      </c>
      <c r="BL385" s="95" t="str">
        <f t="shared" si="1015"/>
        <v/>
      </c>
      <c r="BM385" s="95" t="str">
        <f t="shared" si="1015"/>
        <v/>
      </c>
      <c r="BN385" s="95" t="str">
        <f t="shared" si="1015"/>
        <v/>
      </c>
      <c r="BO385" s="95" t="str">
        <f t="shared" si="1015"/>
        <v/>
      </c>
      <c r="BP385" s="95" t="str">
        <f t="shared" si="1015"/>
        <v/>
      </c>
      <c r="BQ385" s="95" t="str">
        <f t="shared" si="1015"/>
        <v/>
      </c>
      <c r="BR385" s="95" t="str">
        <f t="shared" si="1015"/>
        <v/>
      </c>
      <c r="BS385" s="38"/>
      <c r="BT385" s="38"/>
      <c r="BU385" s="38"/>
      <c r="BV385" s="38"/>
      <c r="BW385" s="38"/>
      <c r="BX385" s="38">
        <f t="shared" si="577"/>
        <v>0</v>
      </c>
      <c r="BY385" s="106" t="str">
        <f t="shared" si="535"/>
        <v/>
      </c>
      <c r="BZ385" s="106" t="str">
        <f t="shared" si="578"/>
        <v/>
      </c>
      <c r="CA385" s="106" t="str">
        <f t="shared" ref="CA385:CH385" si="1016">IF(O385="x","1","")</f>
        <v/>
      </c>
      <c r="CB385" s="106" t="str">
        <f t="shared" si="1016"/>
        <v/>
      </c>
      <c r="CC385" s="106" t="str">
        <f t="shared" si="1016"/>
        <v/>
      </c>
      <c r="CD385" s="106" t="str">
        <f t="shared" si="1016"/>
        <v/>
      </c>
      <c r="CE385" s="106" t="str">
        <f t="shared" si="1016"/>
        <v/>
      </c>
      <c r="CF385" s="106" t="str">
        <f t="shared" si="1016"/>
        <v/>
      </c>
      <c r="CG385" s="106" t="str">
        <f t="shared" si="1016"/>
        <v/>
      </c>
      <c r="CH385" s="106" t="str">
        <f t="shared" si="1016"/>
        <v/>
      </c>
      <c r="CI385" s="40"/>
      <c r="CJ385" s="40"/>
      <c r="CK385" s="40"/>
      <c r="CL385" s="40"/>
      <c r="CM385" s="40"/>
    </row>
    <row r="386" spans="1:91" ht="17.25" customHeight="1" x14ac:dyDescent="0.2">
      <c r="A386" s="92"/>
      <c r="B386" s="93"/>
      <c r="C386" s="93"/>
      <c r="D386" s="93"/>
      <c r="E386" s="93" t="str">
        <f t="shared" si="580"/>
        <v/>
      </c>
      <c r="F386" s="93"/>
      <c r="G386" s="93"/>
      <c r="H386" s="93" t="str">
        <f t="shared" si="814"/>
        <v/>
      </c>
      <c r="I386" s="95" t="str">
        <f t="shared" si="815"/>
        <v/>
      </c>
      <c r="J386" s="93"/>
      <c r="K386" s="97" t="b">
        <v>0</v>
      </c>
      <c r="L386" s="98" t="str">
        <f t="shared" si="755"/>
        <v>PENDENTE</v>
      </c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3"/>
      <c r="X386" s="100"/>
      <c r="Y386" s="100"/>
      <c r="Z386" s="100"/>
      <c r="AA386" s="100"/>
      <c r="AB386" s="100"/>
      <c r="AC386" s="101"/>
      <c r="AD386" s="3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93"/>
      <c r="AQ386" s="93"/>
      <c r="AR386" s="93"/>
      <c r="AS386" s="102"/>
      <c r="AT386" s="103"/>
      <c r="AU386" s="103"/>
      <c r="AV386" s="103"/>
      <c r="AW386" s="104"/>
      <c r="AX386" s="103"/>
      <c r="AY386" s="103"/>
      <c r="AZ386" s="103"/>
      <c r="BA386" s="103"/>
      <c r="BB386" s="104"/>
      <c r="BC386" s="103"/>
      <c r="BD386" s="105" t="str">
        <f ca="1">IFERROR(__xludf.DUMMYFUNCTION("""COMPUTED_VALUE"""),"")</f>
        <v/>
      </c>
      <c r="BE386" s="105" t="str">
        <f ca="1">IFERROR(__xludf.DUMMYFUNCTION("""COMPUTED_VALUE"""),"")</f>
        <v/>
      </c>
      <c r="BF386" s="105" t="str">
        <f ca="1">IFERROR(__xludf.DUMMYFUNCTION("""COMPUTED_VALUE"""),"")</f>
        <v/>
      </c>
      <c r="BG386" s="93"/>
      <c r="BH386" s="93"/>
      <c r="BI386" s="95" t="str">
        <f t="shared" si="842"/>
        <v/>
      </c>
      <c r="BJ386" s="95" t="str">
        <f t="shared" ref="BJ386:BR386" si="1017">IF(AD386=0,"",AD386*$AS386*(AU386/10))</f>
        <v/>
      </c>
      <c r="BK386" s="95" t="str">
        <f t="shared" si="1017"/>
        <v/>
      </c>
      <c r="BL386" s="95" t="str">
        <f t="shared" si="1017"/>
        <v/>
      </c>
      <c r="BM386" s="95" t="str">
        <f t="shared" si="1017"/>
        <v/>
      </c>
      <c r="BN386" s="95" t="str">
        <f t="shared" si="1017"/>
        <v/>
      </c>
      <c r="BO386" s="95" t="str">
        <f t="shared" si="1017"/>
        <v/>
      </c>
      <c r="BP386" s="95" t="str">
        <f t="shared" si="1017"/>
        <v/>
      </c>
      <c r="BQ386" s="95" t="str">
        <f t="shared" si="1017"/>
        <v/>
      </c>
      <c r="BR386" s="95" t="str">
        <f t="shared" si="1017"/>
        <v/>
      </c>
      <c r="BS386" s="38"/>
      <c r="BT386" s="38"/>
      <c r="BU386" s="38"/>
      <c r="BV386" s="38"/>
      <c r="BW386" s="38"/>
      <c r="BX386" s="38">
        <f t="shared" si="577"/>
        <v>0</v>
      </c>
      <c r="BY386" s="106" t="str">
        <f t="shared" si="535"/>
        <v/>
      </c>
      <c r="BZ386" s="106" t="str">
        <f t="shared" si="578"/>
        <v/>
      </c>
      <c r="CA386" s="106" t="str">
        <f t="shared" ref="CA386:CH386" si="1018">IF(O386="x","1","")</f>
        <v/>
      </c>
      <c r="CB386" s="106" t="str">
        <f t="shared" si="1018"/>
        <v/>
      </c>
      <c r="CC386" s="106" t="str">
        <f t="shared" si="1018"/>
        <v/>
      </c>
      <c r="CD386" s="106" t="str">
        <f t="shared" si="1018"/>
        <v/>
      </c>
      <c r="CE386" s="106" t="str">
        <f t="shared" si="1018"/>
        <v/>
      </c>
      <c r="CF386" s="106" t="str">
        <f t="shared" si="1018"/>
        <v/>
      </c>
      <c r="CG386" s="106" t="str">
        <f t="shared" si="1018"/>
        <v/>
      </c>
      <c r="CH386" s="106" t="str">
        <f t="shared" si="1018"/>
        <v/>
      </c>
      <c r="CI386" s="40"/>
      <c r="CJ386" s="40"/>
      <c r="CK386" s="40"/>
      <c r="CL386" s="40"/>
      <c r="CM386" s="40"/>
    </row>
    <row r="387" spans="1:91" ht="17.25" customHeight="1" x14ac:dyDescent="0.2">
      <c r="A387" s="92"/>
      <c r="B387" s="93"/>
      <c r="C387" s="93"/>
      <c r="D387" s="93"/>
      <c r="E387" s="93" t="str">
        <f t="shared" si="580"/>
        <v/>
      </c>
      <c r="F387" s="93"/>
      <c r="G387" s="93"/>
      <c r="H387" s="93" t="str">
        <f t="shared" si="814"/>
        <v/>
      </c>
      <c r="I387" s="95" t="str">
        <f t="shared" si="815"/>
        <v/>
      </c>
      <c r="J387" s="93"/>
      <c r="K387" s="97" t="b">
        <v>0</v>
      </c>
      <c r="L387" s="98" t="str">
        <f t="shared" si="755"/>
        <v>PENDENTE</v>
      </c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3"/>
      <c r="X387" s="100"/>
      <c r="Y387" s="100"/>
      <c r="Z387" s="100"/>
      <c r="AA387" s="100"/>
      <c r="AB387" s="100"/>
      <c r="AC387" s="101"/>
      <c r="AD387" s="3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93"/>
      <c r="AQ387" s="93"/>
      <c r="AR387" s="93"/>
      <c r="AS387" s="102"/>
      <c r="AT387" s="103"/>
      <c r="AU387" s="103"/>
      <c r="AV387" s="103"/>
      <c r="AW387" s="104"/>
      <c r="AX387" s="103"/>
      <c r="AY387" s="103"/>
      <c r="AZ387" s="103"/>
      <c r="BA387" s="103"/>
      <c r="BB387" s="104"/>
      <c r="BC387" s="103"/>
      <c r="BD387" s="105" t="str">
        <f ca="1">IFERROR(__xludf.DUMMYFUNCTION("""COMPUTED_VALUE"""),"")</f>
        <v/>
      </c>
      <c r="BE387" s="105" t="str">
        <f ca="1">IFERROR(__xludf.DUMMYFUNCTION("""COMPUTED_VALUE"""),"")</f>
        <v/>
      </c>
      <c r="BF387" s="105" t="str">
        <f ca="1">IFERROR(__xludf.DUMMYFUNCTION("""COMPUTED_VALUE"""),"")</f>
        <v/>
      </c>
      <c r="BG387" s="93"/>
      <c r="BH387" s="93"/>
      <c r="BI387" s="95" t="str">
        <f t="shared" si="842"/>
        <v/>
      </c>
      <c r="BJ387" s="95" t="str">
        <f t="shared" ref="BJ387:BR387" si="1019">IF(AD387=0,"",AD387*$AS387*(AU387/10))</f>
        <v/>
      </c>
      <c r="BK387" s="95" t="str">
        <f t="shared" si="1019"/>
        <v/>
      </c>
      <c r="BL387" s="95" t="str">
        <f t="shared" si="1019"/>
        <v/>
      </c>
      <c r="BM387" s="95" t="str">
        <f t="shared" si="1019"/>
        <v/>
      </c>
      <c r="BN387" s="95" t="str">
        <f t="shared" si="1019"/>
        <v/>
      </c>
      <c r="BO387" s="95" t="str">
        <f t="shared" si="1019"/>
        <v/>
      </c>
      <c r="BP387" s="95" t="str">
        <f t="shared" si="1019"/>
        <v/>
      </c>
      <c r="BQ387" s="95" t="str">
        <f t="shared" si="1019"/>
        <v/>
      </c>
      <c r="BR387" s="95" t="str">
        <f t="shared" si="1019"/>
        <v/>
      </c>
      <c r="BS387" s="38"/>
      <c r="BT387" s="38"/>
      <c r="BU387" s="38"/>
      <c r="BV387" s="38"/>
      <c r="BW387" s="38"/>
      <c r="BX387" s="38">
        <f t="shared" si="577"/>
        <v>0</v>
      </c>
      <c r="BY387" s="106" t="str">
        <f t="shared" si="535"/>
        <v/>
      </c>
      <c r="BZ387" s="106" t="str">
        <f t="shared" si="578"/>
        <v/>
      </c>
      <c r="CA387" s="106" t="str">
        <f t="shared" ref="CA387:CH387" si="1020">IF(O387="x","1","")</f>
        <v/>
      </c>
      <c r="CB387" s="106" t="str">
        <f t="shared" si="1020"/>
        <v/>
      </c>
      <c r="CC387" s="106" t="str">
        <f t="shared" si="1020"/>
        <v/>
      </c>
      <c r="CD387" s="106" t="str">
        <f t="shared" si="1020"/>
        <v/>
      </c>
      <c r="CE387" s="106" t="str">
        <f t="shared" si="1020"/>
        <v/>
      </c>
      <c r="CF387" s="106" t="str">
        <f t="shared" si="1020"/>
        <v/>
      </c>
      <c r="CG387" s="106" t="str">
        <f t="shared" si="1020"/>
        <v/>
      </c>
      <c r="CH387" s="106" t="str">
        <f t="shared" si="1020"/>
        <v/>
      </c>
      <c r="CI387" s="40"/>
      <c r="CJ387" s="40"/>
      <c r="CK387" s="40"/>
      <c r="CL387" s="40"/>
      <c r="CM387" s="40"/>
    </row>
    <row r="388" spans="1:91" ht="17.25" customHeight="1" x14ac:dyDescent="0.2">
      <c r="A388" s="92"/>
      <c r="B388" s="93"/>
      <c r="C388" s="93"/>
      <c r="D388" s="93"/>
      <c r="E388" s="93" t="str">
        <f t="shared" si="580"/>
        <v/>
      </c>
      <c r="F388" s="93"/>
      <c r="G388" s="93"/>
      <c r="H388" s="93" t="str">
        <f t="shared" si="814"/>
        <v/>
      </c>
      <c r="I388" s="95" t="str">
        <f t="shared" si="815"/>
        <v/>
      </c>
      <c r="J388" s="93"/>
      <c r="K388" s="97" t="b">
        <v>0</v>
      </c>
      <c r="L388" s="98" t="str">
        <f t="shared" si="755"/>
        <v>PENDENTE</v>
      </c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3"/>
      <c r="X388" s="100"/>
      <c r="Y388" s="100"/>
      <c r="Z388" s="100"/>
      <c r="AA388" s="100"/>
      <c r="AB388" s="100"/>
      <c r="AC388" s="101"/>
      <c r="AD388" s="3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93"/>
      <c r="AQ388" s="93"/>
      <c r="AR388" s="93"/>
      <c r="AS388" s="102"/>
      <c r="AT388" s="103"/>
      <c r="AU388" s="103"/>
      <c r="AV388" s="103"/>
      <c r="AW388" s="104"/>
      <c r="AX388" s="103"/>
      <c r="AY388" s="103"/>
      <c r="AZ388" s="103"/>
      <c r="BA388" s="103"/>
      <c r="BB388" s="104"/>
      <c r="BC388" s="103"/>
      <c r="BD388" s="105" t="str">
        <f ca="1">IFERROR(__xludf.DUMMYFUNCTION("""COMPUTED_VALUE"""),"")</f>
        <v/>
      </c>
      <c r="BE388" s="105" t="str">
        <f ca="1">IFERROR(__xludf.DUMMYFUNCTION("""COMPUTED_VALUE"""),"")</f>
        <v/>
      </c>
      <c r="BF388" s="105" t="str">
        <f ca="1">IFERROR(__xludf.DUMMYFUNCTION("""COMPUTED_VALUE"""),"")</f>
        <v/>
      </c>
      <c r="BG388" s="93"/>
      <c r="BH388" s="93"/>
      <c r="BI388" s="95" t="str">
        <f t="shared" si="842"/>
        <v/>
      </c>
      <c r="BJ388" s="95" t="str">
        <f t="shared" ref="BJ388:BR388" si="1021">IF(AD388=0,"",AD388*$AS388*(AU388/10))</f>
        <v/>
      </c>
      <c r="BK388" s="95" t="str">
        <f t="shared" si="1021"/>
        <v/>
      </c>
      <c r="BL388" s="95" t="str">
        <f t="shared" si="1021"/>
        <v/>
      </c>
      <c r="BM388" s="95" t="str">
        <f t="shared" si="1021"/>
        <v/>
      </c>
      <c r="BN388" s="95" t="str">
        <f t="shared" si="1021"/>
        <v/>
      </c>
      <c r="BO388" s="95" t="str">
        <f t="shared" si="1021"/>
        <v/>
      </c>
      <c r="BP388" s="95" t="str">
        <f t="shared" si="1021"/>
        <v/>
      </c>
      <c r="BQ388" s="95" t="str">
        <f t="shared" si="1021"/>
        <v/>
      </c>
      <c r="BR388" s="95" t="str">
        <f t="shared" si="1021"/>
        <v/>
      </c>
      <c r="BS388" s="38"/>
      <c r="BT388" s="38"/>
      <c r="BU388" s="38"/>
      <c r="BV388" s="38"/>
      <c r="BW388" s="38"/>
      <c r="BX388" s="38">
        <f t="shared" si="577"/>
        <v>0</v>
      </c>
      <c r="BY388" s="106" t="str">
        <f t="shared" si="535"/>
        <v/>
      </c>
      <c r="BZ388" s="106" t="str">
        <f t="shared" si="578"/>
        <v/>
      </c>
      <c r="CA388" s="106" t="str">
        <f t="shared" ref="CA388:CH388" si="1022">IF(O388="x","1","")</f>
        <v/>
      </c>
      <c r="CB388" s="106" t="str">
        <f t="shared" si="1022"/>
        <v/>
      </c>
      <c r="CC388" s="106" t="str">
        <f t="shared" si="1022"/>
        <v/>
      </c>
      <c r="CD388" s="106" t="str">
        <f t="shared" si="1022"/>
        <v/>
      </c>
      <c r="CE388" s="106" t="str">
        <f t="shared" si="1022"/>
        <v/>
      </c>
      <c r="CF388" s="106" t="str">
        <f t="shared" si="1022"/>
        <v/>
      </c>
      <c r="CG388" s="106" t="str">
        <f t="shared" si="1022"/>
        <v/>
      </c>
      <c r="CH388" s="106" t="str">
        <f t="shared" si="1022"/>
        <v/>
      </c>
      <c r="CI388" s="40"/>
      <c r="CJ388" s="40"/>
      <c r="CK388" s="40"/>
      <c r="CL388" s="40"/>
      <c r="CM388" s="40"/>
    </row>
    <row r="389" spans="1:91" ht="17.25" customHeight="1" x14ac:dyDescent="0.2">
      <c r="A389" s="92"/>
      <c r="B389" s="93"/>
      <c r="C389" s="93"/>
      <c r="D389" s="93"/>
      <c r="E389" s="93" t="str">
        <f t="shared" si="580"/>
        <v/>
      </c>
      <c r="F389" s="93"/>
      <c r="G389" s="93"/>
      <c r="H389" s="93" t="str">
        <f t="shared" si="814"/>
        <v/>
      </c>
      <c r="I389" s="95" t="str">
        <f t="shared" si="815"/>
        <v/>
      </c>
      <c r="J389" s="93"/>
      <c r="K389" s="97" t="b">
        <v>0</v>
      </c>
      <c r="L389" s="98" t="str">
        <f t="shared" si="755"/>
        <v>PENDENTE</v>
      </c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3"/>
      <c r="X389" s="100"/>
      <c r="Y389" s="100"/>
      <c r="Z389" s="100"/>
      <c r="AA389" s="100"/>
      <c r="AB389" s="100"/>
      <c r="AC389" s="101"/>
      <c r="AD389" s="3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93"/>
      <c r="AQ389" s="93"/>
      <c r="AR389" s="93"/>
      <c r="AS389" s="102"/>
      <c r="AT389" s="103"/>
      <c r="AU389" s="103"/>
      <c r="AV389" s="103"/>
      <c r="AW389" s="104"/>
      <c r="AX389" s="103"/>
      <c r="AY389" s="103"/>
      <c r="AZ389" s="103"/>
      <c r="BA389" s="103"/>
      <c r="BB389" s="104"/>
      <c r="BC389" s="103"/>
      <c r="BD389" s="105" t="str">
        <f ca="1">IFERROR(__xludf.DUMMYFUNCTION("""COMPUTED_VALUE"""),"")</f>
        <v/>
      </c>
      <c r="BE389" s="105" t="str">
        <f ca="1">IFERROR(__xludf.DUMMYFUNCTION("""COMPUTED_VALUE"""),"")</f>
        <v/>
      </c>
      <c r="BF389" s="105" t="str">
        <f ca="1">IFERROR(__xludf.DUMMYFUNCTION("""COMPUTED_VALUE"""),"")</f>
        <v/>
      </c>
      <c r="BG389" s="93"/>
      <c r="BH389" s="93"/>
      <c r="BI389" s="95" t="str">
        <f t="shared" si="842"/>
        <v/>
      </c>
      <c r="BJ389" s="95" t="str">
        <f t="shared" ref="BJ389:BR389" si="1023">IF(AD389=0,"",AD389*$AS389*(AU389/10))</f>
        <v/>
      </c>
      <c r="BK389" s="95" t="str">
        <f t="shared" si="1023"/>
        <v/>
      </c>
      <c r="BL389" s="95" t="str">
        <f t="shared" si="1023"/>
        <v/>
      </c>
      <c r="BM389" s="95" t="str">
        <f t="shared" si="1023"/>
        <v/>
      </c>
      <c r="BN389" s="95" t="str">
        <f t="shared" si="1023"/>
        <v/>
      </c>
      <c r="BO389" s="95" t="str">
        <f t="shared" si="1023"/>
        <v/>
      </c>
      <c r="BP389" s="95" t="str">
        <f t="shared" si="1023"/>
        <v/>
      </c>
      <c r="BQ389" s="95" t="str">
        <f t="shared" si="1023"/>
        <v/>
      </c>
      <c r="BR389" s="95" t="str">
        <f t="shared" si="1023"/>
        <v/>
      </c>
      <c r="BS389" s="38"/>
      <c r="BT389" s="38"/>
      <c r="BU389" s="38"/>
      <c r="BV389" s="38"/>
      <c r="BW389" s="38"/>
      <c r="BX389" s="38">
        <f t="shared" si="577"/>
        <v>0</v>
      </c>
      <c r="BY389" s="106" t="str">
        <f t="shared" si="535"/>
        <v/>
      </c>
      <c r="BZ389" s="106" t="str">
        <f t="shared" si="578"/>
        <v/>
      </c>
      <c r="CA389" s="106" t="str">
        <f t="shared" ref="CA389:CH389" si="1024">IF(O389="x","1","")</f>
        <v/>
      </c>
      <c r="CB389" s="106" t="str">
        <f t="shared" si="1024"/>
        <v/>
      </c>
      <c r="CC389" s="106" t="str">
        <f t="shared" si="1024"/>
        <v/>
      </c>
      <c r="CD389" s="106" t="str">
        <f t="shared" si="1024"/>
        <v/>
      </c>
      <c r="CE389" s="106" t="str">
        <f t="shared" si="1024"/>
        <v/>
      </c>
      <c r="CF389" s="106" t="str">
        <f t="shared" si="1024"/>
        <v/>
      </c>
      <c r="CG389" s="106" t="str">
        <f t="shared" si="1024"/>
        <v/>
      </c>
      <c r="CH389" s="106" t="str">
        <f t="shared" si="1024"/>
        <v/>
      </c>
      <c r="CI389" s="40"/>
      <c r="CJ389" s="40"/>
      <c r="CK389" s="40"/>
      <c r="CL389" s="40"/>
      <c r="CM389" s="40"/>
    </row>
    <row r="390" spans="1:91" ht="17.25" customHeight="1" x14ac:dyDescent="0.2">
      <c r="A390" s="92"/>
      <c r="B390" s="93"/>
      <c r="C390" s="93"/>
      <c r="D390" s="93"/>
      <c r="E390" s="93" t="str">
        <f t="shared" si="580"/>
        <v/>
      </c>
      <c r="F390" s="93"/>
      <c r="G390" s="93"/>
      <c r="H390" s="93" t="str">
        <f t="shared" si="814"/>
        <v/>
      </c>
      <c r="I390" s="95" t="str">
        <f t="shared" si="815"/>
        <v/>
      </c>
      <c r="J390" s="93"/>
      <c r="K390" s="97" t="b">
        <v>0</v>
      </c>
      <c r="L390" s="98" t="str">
        <f t="shared" si="755"/>
        <v>PENDENTE</v>
      </c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3"/>
      <c r="X390" s="100"/>
      <c r="Y390" s="100"/>
      <c r="Z390" s="100"/>
      <c r="AA390" s="100"/>
      <c r="AB390" s="100"/>
      <c r="AC390" s="101"/>
      <c r="AD390" s="3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93"/>
      <c r="AQ390" s="93"/>
      <c r="AR390" s="93"/>
      <c r="AS390" s="102"/>
      <c r="AT390" s="103"/>
      <c r="AU390" s="103"/>
      <c r="AV390" s="103"/>
      <c r="AW390" s="104"/>
      <c r="AX390" s="103"/>
      <c r="AY390" s="103"/>
      <c r="AZ390" s="103"/>
      <c r="BA390" s="103"/>
      <c r="BB390" s="104"/>
      <c r="BC390" s="103"/>
      <c r="BD390" s="105" t="str">
        <f ca="1">IFERROR(__xludf.DUMMYFUNCTION("""COMPUTED_VALUE"""),"")</f>
        <v/>
      </c>
      <c r="BE390" s="105" t="str">
        <f ca="1">IFERROR(__xludf.DUMMYFUNCTION("""COMPUTED_VALUE"""),"")</f>
        <v/>
      </c>
      <c r="BF390" s="105" t="str">
        <f ca="1">IFERROR(__xludf.DUMMYFUNCTION("""COMPUTED_VALUE"""),"")</f>
        <v/>
      </c>
      <c r="BG390" s="93"/>
      <c r="BH390" s="93"/>
      <c r="BI390" s="95" t="str">
        <f t="shared" si="842"/>
        <v/>
      </c>
      <c r="BJ390" s="95" t="str">
        <f t="shared" ref="BJ390:BR390" si="1025">IF(AD390=0,"",AD390*$AS390*(AU390/10))</f>
        <v/>
      </c>
      <c r="BK390" s="95" t="str">
        <f t="shared" si="1025"/>
        <v/>
      </c>
      <c r="BL390" s="95" t="str">
        <f t="shared" si="1025"/>
        <v/>
      </c>
      <c r="BM390" s="95" t="str">
        <f t="shared" si="1025"/>
        <v/>
      </c>
      <c r="BN390" s="95" t="str">
        <f t="shared" si="1025"/>
        <v/>
      </c>
      <c r="BO390" s="95" t="str">
        <f t="shared" si="1025"/>
        <v/>
      </c>
      <c r="BP390" s="95" t="str">
        <f t="shared" si="1025"/>
        <v/>
      </c>
      <c r="BQ390" s="95" t="str">
        <f t="shared" si="1025"/>
        <v/>
      </c>
      <c r="BR390" s="95" t="str">
        <f t="shared" si="1025"/>
        <v/>
      </c>
      <c r="BS390" s="38"/>
      <c r="BT390" s="38"/>
      <c r="BU390" s="38"/>
      <c r="BV390" s="38"/>
      <c r="BW390" s="38"/>
      <c r="BX390" s="38">
        <f t="shared" si="577"/>
        <v>0</v>
      </c>
      <c r="BY390" s="106" t="str">
        <f t="shared" si="535"/>
        <v/>
      </c>
      <c r="BZ390" s="106" t="str">
        <f t="shared" si="578"/>
        <v/>
      </c>
      <c r="CA390" s="106" t="str">
        <f t="shared" ref="CA390:CH390" si="1026">IF(O390="x","1","")</f>
        <v/>
      </c>
      <c r="CB390" s="106" t="str">
        <f t="shared" si="1026"/>
        <v/>
      </c>
      <c r="CC390" s="106" t="str">
        <f t="shared" si="1026"/>
        <v/>
      </c>
      <c r="CD390" s="106" t="str">
        <f t="shared" si="1026"/>
        <v/>
      </c>
      <c r="CE390" s="106" t="str">
        <f t="shared" si="1026"/>
        <v/>
      </c>
      <c r="CF390" s="106" t="str">
        <f t="shared" si="1026"/>
        <v/>
      </c>
      <c r="CG390" s="106" t="str">
        <f t="shared" si="1026"/>
        <v/>
      </c>
      <c r="CH390" s="106" t="str">
        <f t="shared" si="1026"/>
        <v/>
      </c>
      <c r="CI390" s="40"/>
      <c r="CJ390" s="40"/>
      <c r="CK390" s="40"/>
      <c r="CL390" s="40"/>
      <c r="CM390" s="40"/>
    </row>
    <row r="391" spans="1:91" ht="17.25" customHeight="1" x14ac:dyDescent="0.2">
      <c r="A391" s="92"/>
      <c r="B391" s="93"/>
      <c r="C391" s="93"/>
      <c r="D391" s="93"/>
      <c r="E391" s="93" t="str">
        <f t="shared" si="580"/>
        <v/>
      </c>
      <c r="F391" s="93"/>
      <c r="G391" s="93"/>
      <c r="H391" s="93" t="str">
        <f t="shared" si="814"/>
        <v/>
      </c>
      <c r="I391" s="95" t="str">
        <f t="shared" si="815"/>
        <v/>
      </c>
      <c r="J391" s="93"/>
      <c r="K391" s="97" t="b">
        <v>0</v>
      </c>
      <c r="L391" s="98" t="str">
        <f t="shared" si="755"/>
        <v>PENDENTE</v>
      </c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3"/>
      <c r="X391" s="100"/>
      <c r="Y391" s="100"/>
      <c r="Z391" s="100"/>
      <c r="AA391" s="100"/>
      <c r="AB391" s="100"/>
      <c r="AC391" s="101"/>
      <c r="AD391" s="3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93"/>
      <c r="AQ391" s="93"/>
      <c r="AR391" s="93"/>
      <c r="AS391" s="102"/>
      <c r="AT391" s="103"/>
      <c r="AU391" s="103"/>
      <c r="AV391" s="103"/>
      <c r="AW391" s="104"/>
      <c r="AX391" s="103"/>
      <c r="AY391" s="103"/>
      <c r="AZ391" s="103"/>
      <c r="BA391" s="103"/>
      <c r="BB391" s="104"/>
      <c r="BC391" s="103"/>
      <c r="BD391" s="105" t="str">
        <f ca="1">IFERROR(__xludf.DUMMYFUNCTION("""COMPUTED_VALUE"""),"")</f>
        <v/>
      </c>
      <c r="BE391" s="105" t="str">
        <f ca="1">IFERROR(__xludf.DUMMYFUNCTION("""COMPUTED_VALUE"""),"")</f>
        <v/>
      </c>
      <c r="BF391" s="105" t="str">
        <f ca="1">IFERROR(__xludf.DUMMYFUNCTION("""COMPUTED_VALUE"""),"")</f>
        <v/>
      </c>
      <c r="BG391" s="93"/>
      <c r="BH391" s="93"/>
      <c r="BI391" s="95" t="str">
        <f t="shared" si="842"/>
        <v/>
      </c>
      <c r="BJ391" s="95" t="str">
        <f t="shared" ref="BJ391:BR391" si="1027">IF(AD391=0,"",AD391*$AS391*(AU391/10))</f>
        <v/>
      </c>
      <c r="BK391" s="95" t="str">
        <f t="shared" si="1027"/>
        <v/>
      </c>
      <c r="BL391" s="95" t="str">
        <f t="shared" si="1027"/>
        <v/>
      </c>
      <c r="BM391" s="95" t="str">
        <f t="shared" si="1027"/>
        <v/>
      </c>
      <c r="BN391" s="95" t="str">
        <f t="shared" si="1027"/>
        <v/>
      </c>
      <c r="BO391" s="95" t="str">
        <f t="shared" si="1027"/>
        <v/>
      </c>
      <c r="BP391" s="95" t="str">
        <f t="shared" si="1027"/>
        <v/>
      </c>
      <c r="BQ391" s="95" t="str">
        <f t="shared" si="1027"/>
        <v/>
      </c>
      <c r="BR391" s="95" t="str">
        <f t="shared" si="1027"/>
        <v/>
      </c>
      <c r="BS391" s="38"/>
      <c r="BT391" s="38"/>
      <c r="BU391" s="38"/>
      <c r="BV391" s="38"/>
      <c r="BW391" s="38"/>
      <c r="BX391" s="38">
        <f t="shared" si="577"/>
        <v>0</v>
      </c>
      <c r="BY391" s="106" t="str">
        <f t="shared" si="535"/>
        <v/>
      </c>
      <c r="BZ391" s="106" t="str">
        <f t="shared" si="578"/>
        <v/>
      </c>
      <c r="CA391" s="106" t="str">
        <f t="shared" ref="CA391:CH391" si="1028">IF(O391="x","1","")</f>
        <v/>
      </c>
      <c r="CB391" s="106" t="str">
        <f t="shared" si="1028"/>
        <v/>
      </c>
      <c r="CC391" s="106" t="str">
        <f t="shared" si="1028"/>
        <v/>
      </c>
      <c r="CD391" s="106" t="str">
        <f t="shared" si="1028"/>
        <v/>
      </c>
      <c r="CE391" s="106" t="str">
        <f t="shared" si="1028"/>
        <v/>
      </c>
      <c r="CF391" s="106" t="str">
        <f t="shared" si="1028"/>
        <v/>
      </c>
      <c r="CG391" s="106" t="str">
        <f t="shared" si="1028"/>
        <v/>
      </c>
      <c r="CH391" s="106" t="str">
        <f t="shared" si="1028"/>
        <v/>
      </c>
      <c r="CI391" s="40"/>
      <c r="CJ391" s="40"/>
      <c r="CK391" s="40"/>
      <c r="CL391" s="40"/>
      <c r="CM391" s="40"/>
    </row>
    <row r="392" spans="1:91" ht="17.25" customHeight="1" x14ac:dyDescent="0.2">
      <c r="A392" s="92"/>
      <c r="B392" s="93"/>
      <c r="C392" s="93"/>
      <c r="D392" s="93"/>
      <c r="E392" s="93" t="str">
        <f t="shared" si="580"/>
        <v/>
      </c>
      <c r="F392" s="93"/>
      <c r="G392" s="93"/>
      <c r="H392" s="93" t="str">
        <f t="shared" si="814"/>
        <v/>
      </c>
      <c r="I392" s="95" t="str">
        <f t="shared" si="815"/>
        <v/>
      </c>
      <c r="J392" s="93"/>
      <c r="K392" s="97" t="b">
        <v>0</v>
      </c>
      <c r="L392" s="98" t="str">
        <f t="shared" si="755"/>
        <v>PENDENTE</v>
      </c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3"/>
      <c r="X392" s="100"/>
      <c r="Y392" s="100"/>
      <c r="Z392" s="100"/>
      <c r="AA392" s="100"/>
      <c r="AB392" s="100"/>
      <c r="AC392" s="101"/>
      <c r="AD392" s="3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93"/>
      <c r="AQ392" s="93"/>
      <c r="AR392" s="93"/>
      <c r="AS392" s="102"/>
      <c r="AT392" s="103"/>
      <c r="AU392" s="103"/>
      <c r="AV392" s="103"/>
      <c r="AW392" s="104"/>
      <c r="AX392" s="103"/>
      <c r="AY392" s="103"/>
      <c r="AZ392" s="103"/>
      <c r="BA392" s="103"/>
      <c r="BB392" s="104"/>
      <c r="BC392" s="103"/>
      <c r="BD392" s="105" t="str">
        <f ca="1">IFERROR(__xludf.DUMMYFUNCTION("""COMPUTED_VALUE"""),"")</f>
        <v/>
      </c>
      <c r="BE392" s="105" t="str">
        <f ca="1">IFERROR(__xludf.DUMMYFUNCTION("""COMPUTED_VALUE"""),"")</f>
        <v/>
      </c>
      <c r="BF392" s="105" t="str">
        <f ca="1">IFERROR(__xludf.DUMMYFUNCTION("""COMPUTED_VALUE"""),"")</f>
        <v/>
      </c>
      <c r="BG392" s="93"/>
      <c r="BH392" s="93"/>
      <c r="BI392" s="95" t="str">
        <f t="shared" si="842"/>
        <v/>
      </c>
      <c r="BJ392" s="95" t="str">
        <f t="shared" ref="BJ392:BR392" si="1029">IF(AD392=0,"",AD392*$AS392*(AU392/10))</f>
        <v/>
      </c>
      <c r="BK392" s="95" t="str">
        <f t="shared" si="1029"/>
        <v/>
      </c>
      <c r="BL392" s="95" t="str">
        <f t="shared" si="1029"/>
        <v/>
      </c>
      <c r="BM392" s="95" t="str">
        <f t="shared" si="1029"/>
        <v/>
      </c>
      <c r="BN392" s="95" t="str">
        <f t="shared" si="1029"/>
        <v/>
      </c>
      <c r="BO392" s="95" t="str">
        <f t="shared" si="1029"/>
        <v/>
      </c>
      <c r="BP392" s="95" t="str">
        <f t="shared" si="1029"/>
        <v/>
      </c>
      <c r="BQ392" s="95" t="str">
        <f t="shared" si="1029"/>
        <v/>
      </c>
      <c r="BR392" s="95" t="str">
        <f t="shared" si="1029"/>
        <v/>
      </c>
      <c r="BS392" s="38"/>
      <c r="BT392" s="38"/>
      <c r="BU392" s="38"/>
      <c r="BV392" s="38"/>
      <c r="BW392" s="38"/>
      <c r="BX392" s="38">
        <f t="shared" si="577"/>
        <v>0</v>
      </c>
      <c r="BY392" s="106" t="str">
        <f t="shared" si="535"/>
        <v/>
      </c>
      <c r="BZ392" s="106" t="str">
        <f t="shared" si="578"/>
        <v/>
      </c>
      <c r="CA392" s="106" t="str">
        <f t="shared" ref="CA392:CH392" si="1030">IF(O392="x","1","")</f>
        <v/>
      </c>
      <c r="CB392" s="106" t="str">
        <f t="shared" si="1030"/>
        <v/>
      </c>
      <c r="CC392" s="106" t="str">
        <f t="shared" si="1030"/>
        <v/>
      </c>
      <c r="CD392" s="106" t="str">
        <f t="shared" si="1030"/>
        <v/>
      </c>
      <c r="CE392" s="106" t="str">
        <f t="shared" si="1030"/>
        <v/>
      </c>
      <c r="CF392" s="106" t="str">
        <f t="shared" si="1030"/>
        <v/>
      </c>
      <c r="CG392" s="106" t="str">
        <f t="shared" si="1030"/>
        <v/>
      </c>
      <c r="CH392" s="106" t="str">
        <f t="shared" si="1030"/>
        <v/>
      </c>
      <c r="CI392" s="40"/>
      <c r="CJ392" s="40"/>
      <c r="CK392" s="40"/>
      <c r="CL392" s="40"/>
      <c r="CM392" s="40"/>
    </row>
    <row r="393" spans="1:91" ht="17.25" customHeight="1" x14ac:dyDescent="0.2">
      <c r="A393" s="92"/>
      <c r="B393" s="93"/>
      <c r="C393" s="93"/>
      <c r="D393" s="93"/>
      <c r="E393" s="93" t="str">
        <f t="shared" si="580"/>
        <v/>
      </c>
      <c r="F393" s="93"/>
      <c r="G393" s="93"/>
      <c r="H393" s="93" t="str">
        <f t="shared" si="814"/>
        <v/>
      </c>
      <c r="I393" s="95" t="str">
        <f t="shared" si="815"/>
        <v/>
      </c>
      <c r="J393" s="93"/>
      <c r="K393" s="97" t="b">
        <v>0</v>
      </c>
      <c r="L393" s="98" t="str">
        <f t="shared" si="755"/>
        <v>PENDENTE</v>
      </c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3"/>
      <c r="X393" s="100"/>
      <c r="Y393" s="100"/>
      <c r="Z393" s="100"/>
      <c r="AA393" s="100"/>
      <c r="AB393" s="100"/>
      <c r="AC393" s="101"/>
      <c r="AD393" s="3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93"/>
      <c r="AQ393" s="93"/>
      <c r="AR393" s="93"/>
      <c r="AS393" s="102"/>
      <c r="AT393" s="103"/>
      <c r="AU393" s="103"/>
      <c r="AV393" s="103"/>
      <c r="AW393" s="104"/>
      <c r="AX393" s="103"/>
      <c r="AY393" s="103"/>
      <c r="AZ393" s="103"/>
      <c r="BA393" s="103"/>
      <c r="BB393" s="104"/>
      <c r="BC393" s="103"/>
      <c r="BD393" s="105" t="str">
        <f ca="1">IFERROR(__xludf.DUMMYFUNCTION("""COMPUTED_VALUE"""),"")</f>
        <v/>
      </c>
      <c r="BE393" s="105" t="str">
        <f ca="1">IFERROR(__xludf.DUMMYFUNCTION("""COMPUTED_VALUE"""),"")</f>
        <v/>
      </c>
      <c r="BF393" s="105" t="str">
        <f ca="1">IFERROR(__xludf.DUMMYFUNCTION("""COMPUTED_VALUE"""),"")</f>
        <v/>
      </c>
      <c r="BG393" s="93"/>
      <c r="BH393" s="93"/>
      <c r="BI393" s="95" t="str">
        <f t="shared" si="842"/>
        <v/>
      </c>
      <c r="BJ393" s="95" t="str">
        <f t="shared" ref="BJ393:BR393" si="1031">IF(AD393=0,"",AD393*$AS393*(AU393/10))</f>
        <v/>
      </c>
      <c r="BK393" s="95" t="str">
        <f t="shared" si="1031"/>
        <v/>
      </c>
      <c r="BL393" s="95" t="str">
        <f t="shared" si="1031"/>
        <v/>
      </c>
      <c r="BM393" s="95" t="str">
        <f t="shared" si="1031"/>
        <v/>
      </c>
      <c r="BN393" s="95" t="str">
        <f t="shared" si="1031"/>
        <v/>
      </c>
      <c r="BO393" s="95" t="str">
        <f t="shared" si="1031"/>
        <v/>
      </c>
      <c r="BP393" s="95" t="str">
        <f t="shared" si="1031"/>
        <v/>
      </c>
      <c r="BQ393" s="95" t="str">
        <f t="shared" si="1031"/>
        <v/>
      </c>
      <c r="BR393" s="95" t="str">
        <f t="shared" si="1031"/>
        <v/>
      </c>
      <c r="BS393" s="38"/>
      <c r="BT393" s="38"/>
      <c r="BU393" s="38"/>
      <c r="BV393" s="38"/>
      <c r="BW393" s="38"/>
      <c r="BX393" s="38">
        <f t="shared" si="577"/>
        <v>0</v>
      </c>
      <c r="BY393" s="106" t="str">
        <f t="shared" si="535"/>
        <v/>
      </c>
      <c r="BZ393" s="106" t="str">
        <f t="shared" si="578"/>
        <v/>
      </c>
      <c r="CA393" s="106" t="str">
        <f t="shared" ref="CA393:CH393" si="1032">IF(O393="x","1","")</f>
        <v/>
      </c>
      <c r="CB393" s="106" t="str">
        <f t="shared" si="1032"/>
        <v/>
      </c>
      <c r="CC393" s="106" t="str">
        <f t="shared" si="1032"/>
        <v/>
      </c>
      <c r="CD393" s="106" t="str">
        <f t="shared" si="1032"/>
        <v/>
      </c>
      <c r="CE393" s="106" t="str">
        <f t="shared" si="1032"/>
        <v/>
      </c>
      <c r="CF393" s="106" t="str">
        <f t="shared" si="1032"/>
        <v/>
      </c>
      <c r="CG393" s="106" t="str">
        <f t="shared" si="1032"/>
        <v/>
      </c>
      <c r="CH393" s="106" t="str">
        <f t="shared" si="1032"/>
        <v/>
      </c>
      <c r="CI393" s="40"/>
      <c r="CJ393" s="40"/>
      <c r="CK393" s="40"/>
      <c r="CL393" s="40"/>
      <c r="CM393" s="40"/>
    </row>
    <row r="394" spans="1:91" ht="17.25" customHeight="1" x14ac:dyDescent="0.2">
      <c r="A394" s="92"/>
      <c r="B394" s="93"/>
      <c r="C394" s="93"/>
      <c r="D394" s="93"/>
      <c r="E394" s="93" t="str">
        <f t="shared" si="580"/>
        <v/>
      </c>
      <c r="F394" s="93"/>
      <c r="G394" s="93"/>
      <c r="H394" s="93" t="str">
        <f t="shared" si="814"/>
        <v/>
      </c>
      <c r="I394" s="95" t="str">
        <f t="shared" si="815"/>
        <v/>
      </c>
      <c r="J394" s="93"/>
      <c r="K394" s="97" t="b">
        <v>0</v>
      </c>
      <c r="L394" s="98" t="str">
        <f t="shared" si="755"/>
        <v>PENDENTE</v>
      </c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3"/>
      <c r="X394" s="100"/>
      <c r="Y394" s="100"/>
      <c r="Z394" s="100"/>
      <c r="AA394" s="100"/>
      <c r="AB394" s="100"/>
      <c r="AC394" s="101"/>
      <c r="AD394" s="3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93"/>
      <c r="AQ394" s="93"/>
      <c r="AR394" s="93"/>
      <c r="AS394" s="102"/>
      <c r="AT394" s="103"/>
      <c r="AU394" s="103"/>
      <c r="AV394" s="103"/>
      <c r="AW394" s="104"/>
      <c r="AX394" s="103"/>
      <c r="AY394" s="103"/>
      <c r="AZ394" s="103"/>
      <c r="BA394" s="103"/>
      <c r="BB394" s="104"/>
      <c r="BC394" s="103"/>
      <c r="BD394" s="105" t="str">
        <f ca="1">IFERROR(__xludf.DUMMYFUNCTION("""COMPUTED_VALUE"""),"")</f>
        <v/>
      </c>
      <c r="BE394" s="105" t="str">
        <f ca="1">IFERROR(__xludf.DUMMYFUNCTION("""COMPUTED_VALUE"""),"")</f>
        <v/>
      </c>
      <c r="BF394" s="105" t="str">
        <f ca="1">IFERROR(__xludf.DUMMYFUNCTION("""COMPUTED_VALUE"""),"")</f>
        <v/>
      </c>
      <c r="BG394" s="93"/>
      <c r="BH394" s="93"/>
      <c r="BI394" s="95" t="str">
        <f t="shared" si="842"/>
        <v/>
      </c>
      <c r="BJ394" s="95" t="str">
        <f t="shared" ref="BJ394:BR394" si="1033">IF(AD394=0,"",AD394*$AS394*(AU394/10))</f>
        <v/>
      </c>
      <c r="BK394" s="95" t="str">
        <f t="shared" si="1033"/>
        <v/>
      </c>
      <c r="BL394" s="95" t="str">
        <f t="shared" si="1033"/>
        <v/>
      </c>
      <c r="BM394" s="95" t="str">
        <f t="shared" si="1033"/>
        <v/>
      </c>
      <c r="BN394" s="95" t="str">
        <f t="shared" si="1033"/>
        <v/>
      </c>
      <c r="BO394" s="95" t="str">
        <f t="shared" si="1033"/>
        <v/>
      </c>
      <c r="BP394" s="95" t="str">
        <f t="shared" si="1033"/>
        <v/>
      </c>
      <c r="BQ394" s="95" t="str">
        <f t="shared" si="1033"/>
        <v/>
      </c>
      <c r="BR394" s="95" t="str">
        <f t="shared" si="1033"/>
        <v/>
      </c>
      <c r="BS394" s="38"/>
      <c r="BT394" s="38"/>
      <c r="BU394" s="38"/>
      <c r="BV394" s="38"/>
      <c r="BW394" s="38"/>
      <c r="BX394" s="38">
        <f t="shared" si="577"/>
        <v>0</v>
      </c>
      <c r="BY394" s="106" t="str">
        <f t="shared" si="535"/>
        <v/>
      </c>
      <c r="BZ394" s="106" t="str">
        <f t="shared" si="578"/>
        <v/>
      </c>
      <c r="CA394" s="106" t="str">
        <f t="shared" ref="CA394:CH394" si="1034">IF(O394="x","1","")</f>
        <v/>
      </c>
      <c r="CB394" s="106" t="str">
        <f t="shared" si="1034"/>
        <v/>
      </c>
      <c r="CC394" s="106" t="str">
        <f t="shared" si="1034"/>
        <v/>
      </c>
      <c r="CD394" s="106" t="str">
        <f t="shared" si="1034"/>
        <v/>
      </c>
      <c r="CE394" s="106" t="str">
        <f t="shared" si="1034"/>
        <v/>
      </c>
      <c r="CF394" s="106" t="str">
        <f t="shared" si="1034"/>
        <v/>
      </c>
      <c r="CG394" s="106" t="str">
        <f t="shared" si="1034"/>
        <v/>
      </c>
      <c r="CH394" s="106" t="str">
        <f t="shared" si="1034"/>
        <v/>
      </c>
      <c r="CI394" s="40"/>
      <c r="CJ394" s="40"/>
      <c r="CK394" s="40"/>
      <c r="CL394" s="40"/>
      <c r="CM394" s="40"/>
    </row>
    <row r="395" spans="1:91" ht="17.25" customHeight="1" x14ac:dyDescent="0.2">
      <c r="A395" s="92"/>
      <c r="B395" s="93"/>
      <c r="C395" s="93"/>
      <c r="D395" s="93"/>
      <c r="E395" s="93" t="str">
        <f t="shared" si="580"/>
        <v/>
      </c>
      <c r="F395" s="93"/>
      <c r="G395" s="93"/>
      <c r="H395" s="93" t="str">
        <f t="shared" si="814"/>
        <v/>
      </c>
      <c r="I395" s="95" t="str">
        <f t="shared" si="815"/>
        <v/>
      </c>
      <c r="J395" s="93"/>
      <c r="K395" s="97" t="b">
        <v>0</v>
      </c>
      <c r="L395" s="98" t="str">
        <f t="shared" si="755"/>
        <v>PENDENTE</v>
      </c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3"/>
      <c r="X395" s="100"/>
      <c r="Y395" s="100"/>
      <c r="Z395" s="100"/>
      <c r="AA395" s="100"/>
      <c r="AB395" s="100"/>
      <c r="AC395" s="101"/>
      <c r="AD395" s="3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93"/>
      <c r="AQ395" s="93"/>
      <c r="AR395" s="93"/>
      <c r="AS395" s="102"/>
      <c r="AT395" s="103"/>
      <c r="AU395" s="103"/>
      <c r="AV395" s="103"/>
      <c r="AW395" s="104"/>
      <c r="AX395" s="103"/>
      <c r="AY395" s="103"/>
      <c r="AZ395" s="103"/>
      <c r="BA395" s="103"/>
      <c r="BB395" s="104"/>
      <c r="BC395" s="103"/>
      <c r="BD395" s="105" t="str">
        <f ca="1">IFERROR(__xludf.DUMMYFUNCTION("""COMPUTED_VALUE"""),"")</f>
        <v/>
      </c>
      <c r="BE395" s="105" t="str">
        <f ca="1">IFERROR(__xludf.DUMMYFUNCTION("""COMPUTED_VALUE"""),"")</f>
        <v/>
      </c>
      <c r="BF395" s="105" t="str">
        <f ca="1">IFERROR(__xludf.DUMMYFUNCTION("""COMPUTED_VALUE"""),"")</f>
        <v/>
      </c>
      <c r="BG395" s="93"/>
      <c r="BH395" s="93"/>
      <c r="BI395" s="95" t="str">
        <f t="shared" si="842"/>
        <v/>
      </c>
      <c r="BJ395" s="95" t="str">
        <f t="shared" ref="BJ395:BR395" si="1035">IF(AD395=0,"",AD395*$AS395*(AU395/10))</f>
        <v/>
      </c>
      <c r="BK395" s="95" t="str">
        <f t="shared" si="1035"/>
        <v/>
      </c>
      <c r="BL395" s="95" t="str">
        <f t="shared" si="1035"/>
        <v/>
      </c>
      <c r="BM395" s="95" t="str">
        <f t="shared" si="1035"/>
        <v/>
      </c>
      <c r="BN395" s="95" t="str">
        <f t="shared" si="1035"/>
        <v/>
      </c>
      <c r="BO395" s="95" t="str">
        <f t="shared" si="1035"/>
        <v/>
      </c>
      <c r="BP395" s="95" t="str">
        <f t="shared" si="1035"/>
        <v/>
      </c>
      <c r="BQ395" s="95" t="str">
        <f t="shared" si="1035"/>
        <v/>
      </c>
      <c r="BR395" s="95" t="str">
        <f t="shared" si="1035"/>
        <v/>
      </c>
      <c r="BS395" s="38"/>
      <c r="BT395" s="38"/>
      <c r="BU395" s="38"/>
      <c r="BV395" s="38"/>
      <c r="BW395" s="38"/>
      <c r="BX395" s="38">
        <f t="shared" si="577"/>
        <v>0</v>
      </c>
      <c r="BY395" s="106" t="str">
        <f t="shared" si="535"/>
        <v/>
      </c>
      <c r="BZ395" s="106" t="str">
        <f t="shared" si="578"/>
        <v/>
      </c>
      <c r="CA395" s="106" t="str">
        <f t="shared" ref="CA395:CH395" si="1036">IF(O395="x","1","")</f>
        <v/>
      </c>
      <c r="CB395" s="106" t="str">
        <f t="shared" si="1036"/>
        <v/>
      </c>
      <c r="CC395" s="106" t="str">
        <f t="shared" si="1036"/>
        <v/>
      </c>
      <c r="CD395" s="106" t="str">
        <f t="shared" si="1036"/>
        <v/>
      </c>
      <c r="CE395" s="106" t="str">
        <f t="shared" si="1036"/>
        <v/>
      </c>
      <c r="CF395" s="106" t="str">
        <f t="shared" si="1036"/>
        <v/>
      </c>
      <c r="CG395" s="106" t="str">
        <f t="shared" si="1036"/>
        <v/>
      </c>
      <c r="CH395" s="106" t="str">
        <f t="shared" si="1036"/>
        <v/>
      </c>
      <c r="CI395" s="40"/>
      <c r="CJ395" s="40"/>
      <c r="CK395" s="40"/>
      <c r="CL395" s="40"/>
      <c r="CM395" s="40"/>
    </row>
    <row r="396" spans="1:91" ht="17.25" customHeight="1" x14ac:dyDescent="0.2">
      <c r="A396" s="92"/>
      <c r="B396" s="93"/>
      <c r="C396" s="93"/>
      <c r="D396" s="93"/>
      <c r="E396" s="93" t="str">
        <f t="shared" si="580"/>
        <v/>
      </c>
      <c r="F396" s="93"/>
      <c r="G396" s="93"/>
      <c r="H396" s="93" t="str">
        <f t="shared" si="814"/>
        <v/>
      </c>
      <c r="I396" s="95" t="str">
        <f t="shared" si="815"/>
        <v/>
      </c>
      <c r="J396" s="93"/>
      <c r="K396" s="97" t="b">
        <v>0</v>
      </c>
      <c r="L396" s="98" t="str">
        <f t="shared" si="755"/>
        <v>PENDENTE</v>
      </c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3"/>
      <c r="X396" s="100"/>
      <c r="Y396" s="100"/>
      <c r="Z396" s="100"/>
      <c r="AA396" s="100"/>
      <c r="AB396" s="100"/>
      <c r="AC396" s="101"/>
      <c r="AD396" s="3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93"/>
      <c r="AQ396" s="93"/>
      <c r="AR396" s="93"/>
      <c r="AS396" s="102"/>
      <c r="AT396" s="103"/>
      <c r="AU396" s="103"/>
      <c r="AV396" s="103"/>
      <c r="AW396" s="104"/>
      <c r="AX396" s="103"/>
      <c r="AY396" s="103"/>
      <c r="AZ396" s="103"/>
      <c r="BA396" s="103"/>
      <c r="BB396" s="104"/>
      <c r="BC396" s="103"/>
      <c r="BD396" s="105" t="str">
        <f ca="1">IFERROR(__xludf.DUMMYFUNCTION("""COMPUTED_VALUE"""),"")</f>
        <v/>
      </c>
      <c r="BE396" s="105" t="str">
        <f ca="1">IFERROR(__xludf.DUMMYFUNCTION("""COMPUTED_VALUE"""),"")</f>
        <v/>
      </c>
      <c r="BF396" s="105" t="str">
        <f ca="1">IFERROR(__xludf.DUMMYFUNCTION("""COMPUTED_VALUE"""),"")</f>
        <v/>
      </c>
      <c r="BG396" s="93"/>
      <c r="BH396" s="93"/>
      <c r="BI396" s="95" t="str">
        <f t="shared" si="842"/>
        <v/>
      </c>
      <c r="BJ396" s="95" t="str">
        <f t="shared" ref="BJ396:BR396" si="1037">IF(AD396=0,"",AD396*$AS396*(AU396/10))</f>
        <v/>
      </c>
      <c r="BK396" s="95" t="str">
        <f t="shared" si="1037"/>
        <v/>
      </c>
      <c r="BL396" s="95" t="str">
        <f t="shared" si="1037"/>
        <v/>
      </c>
      <c r="BM396" s="95" t="str">
        <f t="shared" si="1037"/>
        <v/>
      </c>
      <c r="BN396" s="95" t="str">
        <f t="shared" si="1037"/>
        <v/>
      </c>
      <c r="BO396" s="95" t="str">
        <f t="shared" si="1037"/>
        <v/>
      </c>
      <c r="BP396" s="95" t="str">
        <f t="shared" si="1037"/>
        <v/>
      </c>
      <c r="BQ396" s="95" t="str">
        <f t="shared" si="1037"/>
        <v/>
      </c>
      <c r="BR396" s="95" t="str">
        <f t="shared" si="1037"/>
        <v/>
      </c>
      <c r="BS396" s="38"/>
      <c r="BT396" s="38"/>
      <c r="BU396" s="38"/>
      <c r="BV396" s="38"/>
      <c r="BW396" s="38"/>
      <c r="BX396" s="38">
        <f t="shared" si="577"/>
        <v>0</v>
      </c>
      <c r="BY396" s="106" t="str">
        <f t="shared" si="535"/>
        <v/>
      </c>
      <c r="BZ396" s="106" t="str">
        <f t="shared" si="578"/>
        <v/>
      </c>
      <c r="CA396" s="106" t="str">
        <f t="shared" ref="CA396:CH396" si="1038">IF(O396="x","1","")</f>
        <v/>
      </c>
      <c r="CB396" s="106" t="str">
        <f t="shared" si="1038"/>
        <v/>
      </c>
      <c r="CC396" s="106" t="str">
        <f t="shared" si="1038"/>
        <v/>
      </c>
      <c r="CD396" s="106" t="str">
        <f t="shared" si="1038"/>
        <v/>
      </c>
      <c r="CE396" s="106" t="str">
        <f t="shared" si="1038"/>
        <v/>
      </c>
      <c r="CF396" s="106" t="str">
        <f t="shared" si="1038"/>
        <v/>
      </c>
      <c r="CG396" s="106" t="str">
        <f t="shared" si="1038"/>
        <v/>
      </c>
      <c r="CH396" s="106" t="str">
        <f t="shared" si="1038"/>
        <v/>
      </c>
      <c r="CI396" s="40"/>
      <c r="CJ396" s="40"/>
      <c r="CK396" s="40"/>
      <c r="CL396" s="40"/>
      <c r="CM396" s="40"/>
    </row>
    <row r="397" spans="1:91" ht="17.25" customHeight="1" x14ac:dyDescent="0.2">
      <c r="A397" s="92"/>
      <c r="B397" s="93"/>
      <c r="C397" s="93"/>
      <c r="D397" s="93"/>
      <c r="E397" s="93" t="str">
        <f t="shared" si="580"/>
        <v/>
      </c>
      <c r="F397" s="93"/>
      <c r="G397" s="93"/>
      <c r="H397" s="93" t="str">
        <f t="shared" si="814"/>
        <v/>
      </c>
      <c r="I397" s="95" t="str">
        <f t="shared" si="815"/>
        <v/>
      </c>
      <c r="J397" s="93"/>
      <c r="K397" s="97" t="b">
        <v>0</v>
      </c>
      <c r="L397" s="98" t="str">
        <f t="shared" si="755"/>
        <v>PENDENTE</v>
      </c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3"/>
      <c r="X397" s="100"/>
      <c r="Y397" s="100"/>
      <c r="Z397" s="100"/>
      <c r="AA397" s="100"/>
      <c r="AB397" s="100"/>
      <c r="AC397" s="101"/>
      <c r="AD397" s="3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93"/>
      <c r="AQ397" s="93"/>
      <c r="AR397" s="93"/>
      <c r="AS397" s="102"/>
      <c r="AT397" s="103"/>
      <c r="AU397" s="103"/>
      <c r="AV397" s="103"/>
      <c r="AW397" s="104"/>
      <c r="AX397" s="103"/>
      <c r="AY397" s="103"/>
      <c r="AZ397" s="103"/>
      <c r="BA397" s="103"/>
      <c r="BB397" s="104"/>
      <c r="BC397" s="103"/>
      <c r="BD397" s="105" t="str">
        <f ca="1">IFERROR(__xludf.DUMMYFUNCTION("""COMPUTED_VALUE"""),"")</f>
        <v/>
      </c>
      <c r="BE397" s="105" t="str">
        <f ca="1">IFERROR(__xludf.DUMMYFUNCTION("""COMPUTED_VALUE"""),"")</f>
        <v/>
      </c>
      <c r="BF397" s="105" t="str">
        <f ca="1">IFERROR(__xludf.DUMMYFUNCTION("""COMPUTED_VALUE"""),"")</f>
        <v/>
      </c>
      <c r="BG397" s="93"/>
      <c r="BH397" s="93"/>
      <c r="BI397" s="95" t="str">
        <f t="shared" si="842"/>
        <v/>
      </c>
      <c r="BJ397" s="95" t="str">
        <f t="shared" ref="BJ397:BR397" si="1039">IF(AD397=0,"",AD397*$AS397*(AU397/10))</f>
        <v/>
      </c>
      <c r="BK397" s="95" t="str">
        <f t="shared" si="1039"/>
        <v/>
      </c>
      <c r="BL397" s="95" t="str">
        <f t="shared" si="1039"/>
        <v/>
      </c>
      <c r="BM397" s="95" t="str">
        <f t="shared" si="1039"/>
        <v/>
      </c>
      <c r="BN397" s="95" t="str">
        <f t="shared" si="1039"/>
        <v/>
      </c>
      <c r="BO397" s="95" t="str">
        <f t="shared" si="1039"/>
        <v/>
      </c>
      <c r="BP397" s="95" t="str">
        <f t="shared" si="1039"/>
        <v/>
      </c>
      <c r="BQ397" s="95" t="str">
        <f t="shared" si="1039"/>
        <v/>
      </c>
      <c r="BR397" s="95" t="str">
        <f t="shared" si="1039"/>
        <v/>
      </c>
      <c r="BS397" s="38"/>
      <c r="BT397" s="38"/>
      <c r="BU397" s="38"/>
      <c r="BV397" s="38"/>
      <c r="BW397" s="38"/>
      <c r="BX397" s="38">
        <f t="shared" si="577"/>
        <v>0</v>
      </c>
      <c r="BY397" s="106" t="str">
        <f t="shared" si="535"/>
        <v/>
      </c>
      <c r="BZ397" s="106" t="str">
        <f t="shared" si="578"/>
        <v/>
      </c>
      <c r="CA397" s="106" t="str">
        <f t="shared" ref="CA397:CH397" si="1040">IF(O397="x","1","")</f>
        <v/>
      </c>
      <c r="CB397" s="106" t="str">
        <f t="shared" si="1040"/>
        <v/>
      </c>
      <c r="CC397" s="106" t="str">
        <f t="shared" si="1040"/>
        <v/>
      </c>
      <c r="CD397" s="106" t="str">
        <f t="shared" si="1040"/>
        <v/>
      </c>
      <c r="CE397" s="106" t="str">
        <f t="shared" si="1040"/>
        <v/>
      </c>
      <c r="CF397" s="106" t="str">
        <f t="shared" si="1040"/>
        <v/>
      </c>
      <c r="CG397" s="106" t="str">
        <f t="shared" si="1040"/>
        <v/>
      </c>
      <c r="CH397" s="106" t="str">
        <f t="shared" si="1040"/>
        <v/>
      </c>
      <c r="CI397" s="40"/>
      <c r="CJ397" s="40"/>
      <c r="CK397" s="40"/>
      <c r="CL397" s="40"/>
      <c r="CM397" s="40"/>
    </row>
    <row r="398" spans="1:91" ht="17.25" customHeight="1" x14ac:dyDescent="0.2">
      <c r="A398" s="92"/>
      <c r="B398" s="93"/>
      <c r="C398" s="93"/>
      <c r="D398" s="93"/>
      <c r="E398" s="93" t="str">
        <f t="shared" si="580"/>
        <v/>
      </c>
      <c r="F398" s="93"/>
      <c r="G398" s="93"/>
      <c r="H398" s="93" t="str">
        <f t="shared" si="814"/>
        <v/>
      </c>
      <c r="I398" s="95" t="str">
        <f t="shared" si="815"/>
        <v/>
      </c>
      <c r="J398" s="93"/>
      <c r="K398" s="97" t="b">
        <v>0</v>
      </c>
      <c r="L398" s="98" t="str">
        <f t="shared" si="755"/>
        <v>PENDENTE</v>
      </c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3"/>
      <c r="X398" s="100"/>
      <c r="Y398" s="100"/>
      <c r="Z398" s="100"/>
      <c r="AA398" s="100"/>
      <c r="AB398" s="100"/>
      <c r="AC398" s="101"/>
      <c r="AD398" s="3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93"/>
      <c r="AQ398" s="93"/>
      <c r="AR398" s="93"/>
      <c r="AS398" s="102"/>
      <c r="AT398" s="103"/>
      <c r="AU398" s="103"/>
      <c r="AV398" s="103"/>
      <c r="AW398" s="104"/>
      <c r="AX398" s="103"/>
      <c r="AY398" s="103"/>
      <c r="AZ398" s="103"/>
      <c r="BA398" s="103"/>
      <c r="BB398" s="104"/>
      <c r="BC398" s="103"/>
      <c r="BD398" s="105" t="str">
        <f ca="1">IFERROR(__xludf.DUMMYFUNCTION("""COMPUTED_VALUE"""),"")</f>
        <v/>
      </c>
      <c r="BE398" s="105" t="str">
        <f ca="1">IFERROR(__xludf.DUMMYFUNCTION("""COMPUTED_VALUE"""),"")</f>
        <v/>
      </c>
      <c r="BF398" s="105" t="str">
        <f ca="1">IFERROR(__xludf.DUMMYFUNCTION("""COMPUTED_VALUE"""),"")</f>
        <v/>
      </c>
      <c r="BG398" s="93"/>
      <c r="BH398" s="93"/>
      <c r="BI398" s="95" t="str">
        <f t="shared" si="842"/>
        <v/>
      </c>
      <c r="BJ398" s="95" t="str">
        <f t="shared" ref="BJ398:BR398" si="1041">IF(AD398=0,"",AD398*$AS398*(AU398/10))</f>
        <v/>
      </c>
      <c r="BK398" s="95" t="str">
        <f t="shared" si="1041"/>
        <v/>
      </c>
      <c r="BL398" s="95" t="str">
        <f t="shared" si="1041"/>
        <v/>
      </c>
      <c r="BM398" s="95" t="str">
        <f t="shared" si="1041"/>
        <v/>
      </c>
      <c r="BN398" s="95" t="str">
        <f t="shared" si="1041"/>
        <v/>
      </c>
      <c r="BO398" s="95" t="str">
        <f t="shared" si="1041"/>
        <v/>
      </c>
      <c r="BP398" s="95" t="str">
        <f t="shared" si="1041"/>
        <v/>
      </c>
      <c r="BQ398" s="95" t="str">
        <f t="shared" si="1041"/>
        <v/>
      </c>
      <c r="BR398" s="95" t="str">
        <f t="shared" si="1041"/>
        <v/>
      </c>
      <c r="BS398" s="38"/>
      <c r="BT398" s="38"/>
      <c r="BU398" s="38"/>
      <c r="BV398" s="38"/>
      <c r="BW398" s="38"/>
      <c r="BX398" s="38">
        <f t="shared" si="577"/>
        <v>0</v>
      </c>
      <c r="BY398" s="106" t="str">
        <f t="shared" si="535"/>
        <v/>
      </c>
      <c r="BZ398" s="106" t="str">
        <f t="shared" si="578"/>
        <v/>
      </c>
      <c r="CA398" s="106" t="str">
        <f t="shared" ref="CA398:CH398" si="1042">IF(O398="x","1","")</f>
        <v/>
      </c>
      <c r="CB398" s="106" t="str">
        <f t="shared" si="1042"/>
        <v/>
      </c>
      <c r="CC398" s="106" t="str">
        <f t="shared" si="1042"/>
        <v/>
      </c>
      <c r="CD398" s="106" t="str">
        <f t="shared" si="1042"/>
        <v/>
      </c>
      <c r="CE398" s="106" t="str">
        <f t="shared" si="1042"/>
        <v/>
      </c>
      <c r="CF398" s="106" t="str">
        <f t="shared" si="1042"/>
        <v/>
      </c>
      <c r="CG398" s="106" t="str">
        <f t="shared" si="1042"/>
        <v/>
      </c>
      <c r="CH398" s="106" t="str">
        <f t="shared" si="1042"/>
        <v/>
      </c>
      <c r="CI398" s="40"/>
      <c r="CJ398" s="40"/>
      <c r="CK398" s="40"/>
      <c r="CL398" s="40"/>
      <c r="CM398" s="40"/>
    </row>
    <row r="399" spans="1:91" ht="17.25" customHeight="1" x14ac:dyDescent="0.2">
      <c r="A399" s="92"/>
      <c r="B399" s="93"/>
      <c r="C399" s="93"/>
      <c r="D399" s="93"/>
      <c r="E399" s="93" t="str">
        <f t="shared" si="580"/>
        <v/>
      </c>
      <c r="F399" s="93"/>
      <c r="G399" s="93"/>
      <c r="H399" s="93" t="str">
        <f t="shared" si="814"/>
        <v/>
      </c>
      <c r="I399" s="95" t="str">
        <f t="shared" si="815"/>
        <v/>
      </c>
      <c r="J399" s="93"/>
      <c r="K399" s="97" t="b">
        <v>0</v>
      </c>
      <c r="L399" s="98" t="str">
        <f t="shared" si="755"/>
        <v>PENDENTE</v>
      </c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3"/>
      <c r="X399" s="100"/>
      <c r="Y399" s="100"/>
      <c r="Z399" s="100"/>
      <c r="AA399" s="100"/>
      <c r="AB399" s="100"/>
      <c r="AC399" s="101"/>
      <c r="AD399" s="3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93"/>
      <c r="AQ399" s="93"/>
      <c r="AR399" s="93"/>
      <c r="AS399" s="102"/>
      <c r="AT399" s="103"/>
      <c r="AU399" s="103"/>
      <c r="AV399" s="103"/>
      <c r="AW399" s="104"/>
      <c r="AX399" s="103"/>
      <c r="AY399" s="103"/>
      <c r="AZ399" s="103"/>
      <c r="BA399" s="103"/>
      <c r="BB399" s="104"/>
      <c r="BC399" s="103"/>
      <c r="BD399" s="105" t="str">
        <f ca="1">IFERROR(__xludf.DUMMYFUNCTION("""COMPUTED_VALUE"""),"")</f>
        <v/>
      </c>
      <c r="BE399" s="105" t="str">
        <f ca="1">IFERROR(__xludf.DUMMYFUNCTION("""COMPUTED_VALUE"""),"")</f>
        <v/>
      </c>
      <c r="BF399" s="105" t="str">
        <f ca="1">IFERROR(__xludf.DUMMYFUNCTION("""COMPUTED_VALUE"""),"")</f>
        <v/>
      </c>
      <c r="BG399" s="93"/>
      <c r="BH399" s="93"/>
      <c r="BI399" s="95" t="str">
        <f t="shared" si="842"/>
        <v/>
      </c>
      <c r="BJ399" s="95" t="str">
        <f t="shared" ref="BJ399:BR399" si="1043">IF(AD399=0,"",AD399*$AS399*(AU399/10))</f>
        <v/>
      </c>
      <c r="BK399" s="95" t="str">
        <f t="shared" si="1043"/>
        <v/>
      </c>
      <c r="BL399" s="95" t="str">
        <f t="shared" si="1043"/>
        <v/>
      </c>
      <c r="BM399" s="95" t="str">
        <f t="shared" si="1043"/>
        <v/>
      </c>
      <c r="BN399" s="95" t="str">
        <f t="shared" si="1043"/>
        <v/>
      </c>
      <c r="BO399" s="95" t="str">
        <f t="shared" si="1043"/>
        <v/>
      </c>
      <c r="BP399" s="95" t="str">
        <f t="shared" si="1043"/>
        <v/>
      </c>
      <c r="BQ399" s="95" t="str">
        <f t="shared" si="1043"/>
        <v/>
      </c>
      <c r="BR399" s="95" t="str">
        <f t="shared" si="1043"/>
        <v/>
      </c>
      <c r="BS399" s="38"/>
      <c r="BT399" s="38"/>
      <c r="BU399" s="38"/>
      <c r="BV399" s="38"/>
      <c r="BW399" s="38"/>
      <c r="BX399" s="38">
        <f t="shared" si="577"/>
        <v>0</v>
      </c>
      <c r="BY399" s="106" t="str">
        <f t="shared" si="535"/>
        <v/>
      </c>
      <c r="BZ399" s="106" t="str">
        <f t="shared" si="578"/>
        <v/>
      </c>
      <c r="CA399" s="106" t="str">
        <f t="shared" ref="CA399:CH399" si="1044">IF(O399="x","1","")</f>
        <v/>
      </c>
      <c r="CB399" s="106" t="str">
        <f t="shared" si="1044"/>
        <v/>
      </c>
      <c r="CC399" s="106" t="str">
        <f t="shared" si="1044"/>
        <v/>
      </c>
      <c r="CD399" s="106" t="str">
        <f t="shared" si="1044"/>
        <v/>
      </c>
      <c r="CE399" s="106" t="str">
        <f t="shared" si="1044"/>
        <v/>
      </c>
      <c r="CF399" s="106" t="str">
        <f t="shared" si="1044"/>
        <v/>
      </c>
      <c r="CG399" s="106" t="str">
        <f t="shared" si="1044"/>
        <v/>
      </c>
      <c r="CH399" s="106" t="str">
        <f t="shared" si="1044"/>
        <v/>
      </c>
      <c r="CI399" s="40"/>
      <c r="CJ399" s="40"/>
      <c r="CK399" s="40"/>
      <c r="CL399" s="40"/>
      <c r="CM399" s="40"/>
    </row>
    <row r="400" spans="1:91" ht="17.25" customHeight="1" x14ac:dyDescent="0.2">
      <c r="A400" s="92"/>
      <c r="B400" s="93"/>
      <c r="C400" s="93"/>
      <c r="D400" s="93"/>
      <c r="E400" s="93" t="str">
        <f t="shared" si="580"/>
        <v/>
      </c>
      <c r="F400" s="93"/>
      <c r="G400" s="93"/>
      <c r="H400" s="93" t="str">
        <f t="shared" si="814"/>
        <v/>
      </c>
      <c r="I400" s="95" t="str">
        <f t="shared" si="815"/>
        <v/>
      </c>
      <c r="J400" s="93"/>
      <c r="K400" s="97" t="b">
        <v>0</v>
      </c>
      <c r="L400" s="98" t="str">
        <f t="shared" si="755"/>
        <v>PENDENTE</v>
      </c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3"/>
      <c r="X400" s="100"/>
      <c r="Y400" s="100"/>
      <c r="Z400" s="100"/>
      <c r="AA400" s="100"/>
      <c r="AB400" s="100"/>
      <c r="AC400" s="101"/>
      <c r="AD400" s="3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93"/>
      <c r="AQ400" s="93"/>
      <c r="AR400" s="93"/>
      <c r="AS400" s="102"/>
      <c r="AT400" s="103"/>
      <c r="AU400" s="103"/>
      <c r="AV400" s="103"/>
      <c r="AW400" s="104"/>
      <c r="AX400" s="103"/>
      <c r="AY400" s="103"/>
      <c r="AZ400" s="103"/>
      <c r="BA400" s="103"/>
      <c r="BB400" s="104"/>
      <c r="BC400" s="103"/>
      <c r="BD400" s="105" t="str">
        <f ca="1">IFERROR(__xludf.DUMMYFUNCTION("""COMPUTED_VALUE"""),"")</f>
        <v/>
      </c>
      <c r="BE400" s="105" t="str">
        <f ca="1">IFERROR(__xludf.DUMMYFUNCTION("""COMPUTED_VALUE"""),"")</f>
        <v/>
      </c>
      <c r="BF400" s="105" t="str">
        <f ca="1">IFERROR(__xludf.DUMMYFUNCTION("""COMPUTED_VALUE"""),"")</f>
        <v/>
      </c>
      <c r="BG400" s="93"/>
      <c r="BH400" s="93"/>
      <c r="BI400" s="95" t="str">
        <f t="shared" si="842"/>
        <v/>
      </c>
      <c r="BJ400" s="95" t="str">
        <f t="shared" ref="BJ400:BR400" si="1045">IF(AD400=0,"",AD400*$AS400*(AU400/10))</f>
        <v/>
      </c>
      <c r="BK400" s="95" t="str">
        <f t="shared" si="1045"/>
        <v/>
      </c>
      <c r="BL400" s="95" t="str">
        <f t="shared" si="1045"/>
        <v/>
      </c>
      <c r="BM400" s="95" t="str">
        <f t="shared" si="1045"/>
        <v/>
      </c>
      <c r="BN400" s="95" t="str">
        <f t="shared" si="1045"/>
        <v/>
      </c>
      <c r="BO400" s="95" t="str">
        <f t="shared" si="1045"/>
        <v/>
      </c>
      <c r="BP400" s="95" t="str">
        <f t="shared" si="1045"/>
        <v/>
      </c>
      <c r="BQ400" s="95" t="str">
        <f t="shared" si="1045"/>
        <v/>
      </c>
      <c r="BR400" s="95" t="str">
        <f t="shared" si="1045"/>
        <v/>
      </c>
      <c r="BS400" s="38"/>
      <c r="BT400" s="38"/>
      <c r="BU400" s="38"/>
      <c r="BV400" s="38"/>
      <c r="BW400" s="38"/>
      <c r="BX400" s="38">
        <f t="shared" si="577"/>
        <v>0</v>
      </c>
      <c r="BY400" s="106" t="str">
        <f t="shared" si="535"/>
        <v/>
      </c>
      <c r="BZ400" s="106" t="str">
        <f t="shared" si="578"/>
        <v/>
      </c>
      <c r="CA400" s="106" t="str">
        <f t="shared" ref="CA400:CH400" si="1046">IF(O400="x","1","")</f>
        <v/>
      </c>
      <c r="CB400" s="106" t="str">
        <f t="shared" si="1046"/>
        <v/>
      </c>
      <c r="CC400" s="106" t="str">
        <f t="shared" si="1046"/>
        <v/>
      </c>
      <c r="CD400" s="106" t="str">
        <f t="shared" si="1046"/>
        <v/>
      </c>
      <c r="CE400" s="106" t="str">
        <f t="shared" si="1046"/>
        <v/>
      </c>
      <c r="CF400" s="106" t="str">
        <f t="shared" si="1046"/>
        <v/>
      </c>
      <c r="CG400" s="106" t="str">
        <f t="shared" si="1046"/>
        <v/>
      </c>
      <c r="CH400" s="106" t="str">
        <f t="shared" si="1046"/>
        <v/>
      </c>
      <c r="CI400" s="40"/>
      <c r="CJ400" s="40"/>
      <c r="CK400" s="40"/>
      <c r="CL400" s="40"/>
      <c r="CM400" s="40"/>
    </row>
    <row r="401" spans="1:91" ht="17.25" customHeight="1" x14ac:dyDescent="0.2">
      <c r="A401" s="92"/>
      <c r="B401" s="93"/>
      <c r="C401" s="93"/>
      <c r="D401" s="93"/>
      <c r="E401" s="93" t="str">
        <f t="shared" si="580"/>
        <v/>
      </c>
      <c r="F401" s="93"/>
      <c r="G401" s="93"/>
      <c r="H401" s="93" t="str">
        <f t="shared" si="814"/>
        <v/>
      </c>
      <c r="I401" s="95" t="str">
        <f t="shared" si="815"/>
        <v/>
      </c>
      <c r="J401" s="93"/>
      <c r="K401" s="97" t="b">
        <v>0</v>
      </c>
      <c r="L401" s="98" t="str">
        <f t="shared" si="755"/>
        <v>PENDENTE</v>
      </c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3"/>
      <c r="X401" s="100"/>
      <c r="Y401" s="100"/>
      <c r="Z401" s="100"/>
      <c r="AA401" s="100"/>
      <c r="AB401" s="100"/>
      <c r="AC401" s="101"/>
      <c r="AD401" s="3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93"/>
      <c r="AQ401" s="93"/>
      <c r="AR401" s="93"/>
      <c r="AS401" s="102"/>
      <c r="AT401" s="103"/>
      <c r="AU401" s="103"/>
      <c r="AV401" s="103"/>
      <c r="AW401" s="104"/>
      <c r="AX401" s="103"/>
      <c r="AY401" s="103"/>
      <c r="AZ401" s="103"/>
      <c r="BA401" s="103"/>
      <c r="BB401" s="104"/>
      <c r="BC401" s="103"/>
      <c r="BD401" s="105" t="str">
        <f ca="1">IFERROR(__xludf.DUMMYFUNCTION("""COMPUTED_VALUE"""),"")</f>
        <v/>
      </c>
      <c r="BE401" s="105" t="str">
        <f ca="1">IFERROR(__xludf.DUMMYFUNCTION("""COMPUTED_VALUE"""),"")</f>
        <v/>
      </c>
      <c r="BF401" s="105" t="str">
        <f ca="1">IFERROR(__xludf.DUMMYFUNCTION("""COMPUTED_VALUE"""),"")</f>
        <v/>
      </c>
      <c r="BG401" s="93"/>
      <c r="BH401" s="93"/>
      <c r="BI401" s="95" t="str">
        <f t="shared" si="842"/>
        <v/>
      </c>
      <c r="BJ401" s="95" t="str">
        <f t="shared" ref="BJ401:BR401" si="1047">IF(AD401=0,"",AD401*$AS401*(AU401/10))</f>
        <v/>
      </c>
      <c r="BK401" s="95" t="str">
        <f t="shared" si="1047"/>
        <v/>
      </c>
      <c r="BL401" s="95" t="str">
        <f t="shared" si="1047"/>
        <v/>
      </c>
      <c r="BM401" s="95" t="str">
        <f t="shared" si="1047"/>
        <v/>
      </c>
      <c r="BN401" s="95" t="str">
        <f t="shared" si="1047"/>
        <v/>
      </c>
      <c r="BO401" s="95" t="str">
        <f t="shared" si="1047"/>
        <v/>
      </c>
      <c r="BP401" s="95" t="str">
        <f t="shared" si="1047"/>
        <v/>
      </c>
      <c r="BQ401" s="95" t="str">
        <f t="shared" si="1047"/>
        <v/>
      </c>
      <c r="BR401" s="95" t="str">
        <f t="shared" si="1047"/>
        <v/>
      </c>
      <c r="BS401" s="38"/>
      <c r="BT401" s="38"/>
      <c r="BU401" s="38"/>
      <c r="BV401" s="38"/>
      <c r="BW401" s="38"/>
      <c r="BX401" s="38">
        <f t="shared" si="577"/>
        <v>0</v>
      </c>
      <c r="BY401" s="106" t="str">
        <f t="shared" si="535"/>
        <v/>
      </c>
      <c r="BZ401" s="106" t="str">
        <f t="shared" si="578"/>
        <v/>
      </c>
      <c r="CA401" s="106" t="str">
        <f t="shared" ref="CA401:CH401" si="1048">IF(O401="x","1","")</f>
        <v/>
      </c>
      <c r="CB401" s="106" t="str">
        <f t="shared" si="1048"/>
        <v/>
      </c>
      <c r="CC401" s="106" t="str">
        <f t="shared" si="1048"/>
        <v/>
      </c>
      <c r="CD401" s="106" t="str">
        <f t="shared" si="1048"/>
        <v/>
      </c>
      <c r="CE401" s="106" t="str">
        <f t="shared" si="1048"/>
        <v/>
      </c>
      <c r="CF401" s="106" t="str">
        <f t="shared" si="1048"/>
        <v/>
      </c>
      <c r="CG401" s="106" t="str">
        <f t="shared" si="1048"/>
        <v/>
      </c>
      <c r="CH401" s="106" t="str">
        <f t="shared" si="1048"/>
        <v/>
      </c>
      <c r="CI401" s="40"/>
      <c r="CJ401" s="40"/>
      <c r="CK401" s="40"/>
      <c r="CL401" s="40"/>
      <c r="CM401" s="40"/>
    </row>
    <row r="402" spans="1:91" ht="17.25" customHeight="1" x14ac:dyDescent="0.2">
      <c r="A402" s="92"/>
      <c r="B402" s="93"/>
      <c r="C402" s="93"/>
      <c r="D402" s="93"/>
      <c r="E402" s="93" t="str">
        <f t="shared" si="580"/>
        <v/>
      </c>
      <c r="F402" s="93"/>
      <c r="G402" s="93"/>
      <c r="H402" s="93" t="str">
        <f t="shared" si="814"/>
        <v/>
      </c>
      <c r="I402" s="95" t="str">
        <f t="shared" si="815"/>
        <v/>
      </c>
      <c r="J402" s="93"/>
      <c r="K402" s="97" t="b">
        <v>0</v>
      </c>
      <c r="L402" s="98" t="str">
        <f t="shared" si="755"/>
        <v>PENDENTE</v>
      </c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3"/>
      <c r="X402" s="100"/>
      <c r="Y402" s="100"/>
      <c r="Z402" s="100"/>
      <c r="AA402" s="100"/>
      <c r="AB402" s="100"/>
      <c r="AC402" s="101"/>
      <c r="AD402" s="3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93"/>
      <c r="AQ402" s="93"/>
      <c r="AR402" s="93"/>
      <c r="AS402" s="102"/>
      <c r="AT402" s="103"/>
      <c r="AU402" s="103"/>
      <c r="AV402" s="103"/>
      <c r="AW402" s="104"/>
      <c r="AX402" s="103"/>
      <c r="AY402" s="103"/>
      <c r="AZ402" s="103"/>
      <c r="BA402" s="103"/>
      <c r="BB402" s="104"/>
      <c r="BC402" s="103"/>
      <c r="BD402" s="105" t="str">
        <f ca="1">IFERROR(__xludf.DUMMYFUNCTION("""COMPUTED_VALUE"""),"")</f>
        <v/>
      </c>
      <c r="BE402" s="105" t="str">
        <f ca="1">IFERROR(__xludf.DUMMYFUNCTION("""COMPUTED_VALUE"""),"")</f>
        <v/>
      </c>
      <c r="BF402" s="105" t="str">
        <f ca="1">IFERROR(__xludf.DUMMYFUNCTION("""COMPUTED_VALUE"""),"")</f>
        <v/>
      </c>
      <c r="BG402" s="93"/>
      <c r="BH402" s="93"/>
      <c r="BI402" s="95" t="str">
        <f t="shared" si="842"/>
        <v/>
      </c>
      <c r="BJ402" s="95" t="str">
        <f t="shared" ref="BJ402:BR402" si="1049">IF(AD402=0,"",AD402*$AS402*(AU402/10))</f>
        <v/>
      </c>
      <c r="BK402" s="95" t="str">
        <f t="shared" si="1049"/>
        <v/>
      </c>
      <c r="BL402" s="95" t="str">
        <f t="shared" si="1049"/>
        <v/>
      </c>
      <c r="BM402" s="95" t="str">
        <f t="shared" si="1049"/>
        <v/>
      </c>
      <c r="BN402" s="95" t="str">
        <f t="shared" si="1049"/>
        <v/>
      </c>
      <c r="BO402" s="95" t="str">
        <f t="shared" si="1049"/>
        <v/>
      </c>
      <c r="BP402" s="95" t="str">
        <f t="shared" si="1049"/>
        <v/>
      </c>
      <c r="BQ402" s="95" t="str">
        <f t="shared" si="1049"/>
        <v/>
      </c>
      <c r="BR402" s="95" t="str">
        <f t="shared" si="1049"/>
        <v/>
      </c>
      <c r="BS402" s="38"/>
      <c r="BT402" s="38"/>
      <c r="BU402" s="38"/>
      <c r="BV402" s="38"/>
      <c r="BW402" s="38"/>
      <c r="BX402" s="38">
        <f t="shared" si="577"/>
        <v>0</v>
      </c>
      <c r="BY402" s="106" t="str">
        <f t="shared" si="535"/>
        <v/>
      </c>
      <c r="BZ402" s="106" t="str">
        <f t="shared" si="578"/>
        <v/>
      </c>
      <c r="CA402" s="106" t="str">
        <f t="shared" ref="CA402:CH402" si="1050">IF(O402="x","1","")</f>
        <v/>
      </c>
      <c r="CB402" s="106" t="str">
        <f t="shared" si="1050"/>
        <v/>
      </c>
      <c r="CC402" s="106" t="str">
        <f t="shared" si="1050"/>
        <v/>
      </c>
      <c r="CD402" s="106" t="str">
        <f t="shared" si="1050"/>
        <v/>
      </c>
      <c r="CE402" s="106" t="str">
        <f t="shared" si="1050"/>
        <v/>
      </c>
      <c r="CF402" s="106" t="str">
        <f t="shared" si="1050"/>
        <v/>
      </c>
      <c r="CG402" s="106" t="str">
        <f t="shared" si="1050"/>
        <v/>
      </c>
      <c r="CH402" s="106" t="str">
        <f t="shared" si="1050"/>
        <v/>
      </c>
      <c r="CI402" s="40"/>
      <c r="CJ402" s="40"/>
      <c r="CK402" s="40"/>
      <c r="CL402" s="40"/>
      <c r="CM402" s="40"/>
    </row>
    <row r="403" spans="1:91" ht="17.25" customHeight="1" x14ac:dyDescent="0.2">
      <c r="A403" s="92"/>
      <c r="B403" s="93"/>
      <c r="C403" s="93"/>
      <c r="D403" s="93"/>
      <c r="E403" s="93" t="str">
        <f t="shared" si="580"/>
        <v/>
      </c>
      <c r="F403" s="93"/>
      <c r="G403" s="93"/>
      <c r="H403" s="93" t="str">
        <f t="shared" si="814"/>
        <v/>
      </c>
      <c r="I403" s="95" t="str">
        <f t="shared" si="815"/>
        <v/>
      </c>
      <c r="J403" s="93"/>
      <c r="K403" s="97" t="b">
        <v>0</v>
      </c>
      <c r="L403" s="98" t="str">
        <f t="shared" si="755"/>
        <v>PENDENTE</v>
      </c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3"/>
      <c r="X403" s="100"/>
      <c r="Y403" s="100"/>
      <c r="Z403" s="100"/>
      <c r="AA403" s="100"/>
      <c r="AB403" s="100"/>
      <c r="AC403" s="101"/>
      <c r="AD403" s="3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93"/>
      <c r="AQ403" s="93"/>
      <c r="AR403" s="93"/>
      <c r="AS403" s="102"/>
      <c r="AT403" s="103"/>
      <c r="AU403" s="103"/>
      <c r="AV403" s="103"/>
      <c r="AW403" s="104"/>
      <c r="AX403" s="103"/>
      <c r="AY403" s="103"/>
      <c r="AZ403" s="103"/>
      <c r="BA403" s="103"/>
      <c r="BB403" s="104"/>
      <c r="BC403" s="103"/>
      <c r="BD403" s="105" t="str">
        <f ca="1">IFERROR(__xludf.DUMMYFUNCTION("""COMPUTED_VALUE"""),"")</f>
        <v/>
      </c>
      <c r="BE403" s="105" t="str">
        <f ca="1">IFERROR(__xludf.DUMMYFUNCTION("""COMPUTED_VALUE"""),"")</f>
        <v/>
      </c>
      <c r="BF403" s="105" t="str">
        <f ca="1">IFERROR(__xludf.DUMMYFUNCTION("""COMPUTED_VALUE"""),"")</f>
        <v/>
      </c>
      <c r="BG403" s="93"/>
      <c r="BH403" s="93"/>
      <c r="BI403" s="95" t="str">
        <f t="shared" si="842"/>
        <v/>
      </c>
      <c r="BJ403" s="95" t="str">
        <f t="shared" ref="BJ403:BR403" si="1051">IF(AD403=0,"",AD403*$AS403*(AU403/10))</f>
        <v/>
      </c>
      <c r="BK403" s="95" t="str">
        <f t="shared" si="1051"/>
        <v/>
      </c>
      <c r="BL403" s="95" t="str">
        <f t="shared" si="1051"/>
        <v/>
      </c>
      <c r="BM403" s="95" t="str">
        <f t="shared" si="1051"/>
        <v/>
      </c>
      <c r="BN403" s="95" t="str">
        <f t="shared" si="1051"/>
        <v/>
      </c>
      <c r="BO403" s="95" t="str">
        <f t="shared" si="1051"/>
        <v/>
      </c>
      <c r="BP403" s="95" t="str">
        <f t="shared" si="1051"/>
        <v/>
      </c>
      <c r="BQ403" s="95" t="str">
        <f t="shared" si="1051"/>
        <v/>
      </c>
      <c r="BR403" s="95" t="str">
        <f t="shared" si="1051"/>
        <v/>
      </c>
      <c r="BS403" s="38"/>
      <c r="BT403" s="38"/>
      <c r="BU403" s="38"/>
      <c r="BV403" s="38"/>
      <c r="BW403" s="38"/>
      <c r="BX403" s="38">
        <f t="shared" si="577"/>
        <v>0</v>
      </c>
      <c r="BY403" s="106" t="str">
        <f t="shared" si="535"/>
        <v/>
      </c>
      <c r="BZ403" s="106" t="str">
        <f t="shared" si="578"/>
        <v/>
      </c>
      <c r="CA403" s="106" t="str">
        <f t="shared" ref="CA403:CH403" si="1052">IF(O403="x","1","")</f>
        <v/>
      </c>
      <c r="CB403" s="106" t="str">
        <f t="shared" si="1052"/>
        <v/>
      </c>
      <c r="CC403" s="106" t="str">
        <f t="shared" si="1052"/>
        <v/>
      </c>
      <c r="CD403" s="106" t="str">
        <f t="shared" si="1052"/>
        <v/>
      </c>
      <c r="CE403" s="106" t="str">
        <f t="shared" si="1052"/>
        <v/>
      </c>
      <c r="CF403" s="106" t="str">
        <f t="shared" si="1052"/>
        <v/>
      </c>
      <c r="CG403" s="106" t="str">
        <f t="shared" si="1052"/>
        <v/>
      </c>
      <c r="CH403" s="106" t="str">
        <f t="shared" si="1052"/>
        <v/>
      </c>
      <c r="CI403" s="40"/>
      <c r="CJ403" s="40"/>
      <c r="CK403" s="40"/>
      <c r="CL403" s="40"/>
      <c r="CM403" s="40"/>
    </row>
    <row r="404" spans="1:91" ht="17.25" customHeight="1" x14ac:dyDescent="0.2">
      <c r="A404" s="92"/>
      <c r="B404" s="93"/>
      <c r="C404" s="93"/>
      <c r="D404" s="93"/>
      <c r="E404" s="93" t="str">
        <f t="shared" si="580"/>
        <v/>
      </c>
      <c r="F404" s="93"/>
      <c r="G404" s="93"/>
      <c r="H404" s="93" t="str">
        <f t="shared" si="814"/>
        <v/>
      </c>
      <c r="I404" s="95" t="str">
        <f t="shared" si="815"/>
        <v/>
      </c>
      <c r="J404" s="93"/>
      <c r="K404" s="97" t="b">
        <v>0</v>
      </c>
      <c r="L404" s="98" t="str">
        <f t="shared" si="755"/>
        <v>PENDENTE</v>
      </c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3"/>
      <c r="X404" s="100"/>
      <c r="Y404" s="100"/>
      <c r="Z404" s="100"/>
      <c r="AA404" s="100"/>
      <c r="AB404" s="100"/>
      <c r="AC404" s="101"/>
      <c r="AD404" s="3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93"/>
      <c r="AQ404" s="93"/>
      <c r="AR404" s="93"/>
      <c r="AS404" s="102"/>
      <c r="AT404" s="103"/>
      <c r="AU404" s="103"/>
      <c r="AV404" s="103"/>
      <c r="AW404" s="104"/>
      <c r="AX404" s="103"/>
      <c r="AY404" s="103"/>
      <c r="AZ404" s="103"/>
      <c r="BA404" s="103"/>
      <c r="BB404" s="104"/>
      <c r="BC404" s="103"/>
      <c r="BD404" s="105" t="str">
        <f ca="1">IFERROR(__xludf.DUMMYFUNCTION("""COMPUTED_VALUE"""),"")</f>
        <v/>
      </c>
      <c r="BE404" s="105" t="str">
        <f ca="1">IFERROR(__xludf.DUMMYFUNCTION("""COMPUTED_VALUE"""),"")</f>
        <v/>
      </c>
      <c r="BF404" s="105" t="str">
        <f ca="1">IFERROR(__xludf.DUMMYFUNCTION("""COMPUTED_VALUE"""),"")</f>
        <v/>
      </c>
      <c r="BG404" s="93"/>
      <c r="BH404" s="93"/>
      <c r="BI404" s="95" t="str">
        <f t="shared" si="842"/>
        <v/>
      </c>
      <c r="BJ404" s="95" t="str">
        <f t="shared" ref="BJ404:BR404" si="1053">IF(AD404=0,"",AD404*$AS404*(AU404/10))</f>
        <v/>
      </c>
      <c r="BK404" s="95" t="str">
        <f t="shared" si="1053"/>
        <v/>
      </c>
      <c r="BL404" s="95" t="str">
        <f t="shared" si="1053"/>
        <v/>
      </c>
      <c r="BM404" s="95" t="str">
        <f t="shared" si="1053"/>
        <v/>
      </c>
      <c r="BN404" s="95" t="str">
        <f t="shared" si="1053"/>
        <v/>
      </c>
      <c r="BO404" s="95" t="str">
        <f t="shared" si="1053"/>
        <v/>
      </c>
      <c r="BP404" s="95" t="str">
        <f t="shared" si="1053"/>
        <v/>
      </c>
      <c r="BQ404" s="95" t="str">
        <f t="shared" si="1053"/>
        <v/>
      </c>
      <c r="BR404" s="95" t="str">
        <f t="shared" si="1053"/>
        <v/>
      </c>
      <c r="BS404" s="38"/>
      <c r="BT404" s="38"/>
      <c r="BU404" s="38"/>
      <c r="BV404" s="38"/>
      <c r="BW404" s="38"/>
      <c r="BX404" s="38">
        <f t="shared" si="577"/>
        <v>0</v>
      </c>
      <c r="BY404" s="106" t="str">
        <f t="shared" si="535"/>
        <v/>
      </c>
      <c r="BZ404" s="106" t="str">
        <f t="shared" si="578"/>
        <v/>
      </c>
      <c r="CA404" s="106" t="str">
        <f t="shared" ref="CA404:CH404" si="1054">IF(O404="x","1","")</f>
        <v/>
      </c>
      <c r="CB404" s="106" t="str">
        <f t="shared" si="1054"/>
        <v/>
      </c>
      <c r="CC404" s="106" t="str">
        <f t="shared" si="1054"/>
        <v/>
      </c>
      <c r="CD404" s="106" t="str">
        <f t="shared" si="1054"/>
        <v/>
      </c>
      <c r="CE404" s="106" t="str">
        <f t="shared" si="1054"/>
        <v/>
      </c>
      <c r="CF404" s="106" t="str">
        <f t="shared" si="1054"/>
        <v/>
      </c>
      <c r="CG404" s="106" t="str">
        <f t="shared" si="1054"/>
        <v/>
      </c>
      <c r="CH404" s="106" t="str">
        <f t="shared" si="1054"/>
        <v/>
      </c>
      <c r="CI404" s="40"/>
      <c r="CJ404" s="40"/>
      <c r="CK404" s="40"/>
      <c r="CL404" s="40"/>
      <c r="CM404" s="40"/>
    </row>
    <row r="405" spans="1:91" ht="17.25" customHeight="1" x14ac:dyDescent="0.2">
      <c r="A405" s="92"/>
      <c r="B405" s="93"/>
      <c r="C405" s="93"/>
      <c r="D405" s="93"/>
      <c r="E405" s="93" t="str">
        <f t="shared" si="580"/>
        <v/>
      </c>
      <c r="F405" s="93"/>
      <c r="G405" s="93"/>
      <c r="H405" s="93" t="str">
        <f t="shared" si="814"/>
        <v/>
      </c>
      <c r="I405" s="95" t="str">
        <f t="shared" si="815"/>
        <v/>
      </c>
      <c r="J405" s="93"/>
      <c r="K405" s="97" t="b">
        <v>0</v>
      </c>
      <c r="L405" s="98" t="str">
        <f t="shared" si="755"/>
        <v>PENDENTE</v>
      </c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3"/>
      <c r="X405" s="100"/>
      <c r="Y405" s="100"/>
      <c r="Z405" s="100"/>
      <c r="AA405" s="100"/>
      <c r="AB405" s="100"/>
      <c r="AC405" s="101"/>
      <c r="AD405" s="3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93"/>
      <c r="AQ405" s="93"/>
      <c r="AR405" s="93"/>
      <c r="AS405" s="102"/>
      <c r="AT405" s="103"/>
      <c r="AU405" s="103"/>
      <c r="AV405" s="103"/>
      <c r="AW405" s="104"/>
      <c r="AX405" s="103"/>
      <c r="AY405" s="103"/>
      <c r="AZ405" s="103"/>
      <c r="BA405" s="103"/>
      <c r="BB405" s="104"/>
      <c r="BC405" s="103"/>
      <c r="BD405" s="105" t="str">
        <f ca="1">IFERROR(__xludf.DUMMYFUNCTION("""COMPUTED_VALUE"""),"")</f>
        <v/>
      </c>
      <c r="BE405" s="105" t="str">
        <f ca="1">IFERROR(__xludf.DUMMYFUNCTION("""COMPUTED_VALUE"""),"")</f>
        <v/>
      </c>
      <c r="BF405" s="105" t="str">
        <f ca="1">IFERROR(__xludf.DUMMYFUNCTION("""COMPUTED_VALUE"""),"")</f>
        <v/>
      </c>
      <c r="BG405" s="93"/>
      <c r="BH405" s="93"/>
      <c r="BI405" s="95" t="str">
        <f t="shared" si="842"/>
        <v/>
      </c>
      <c r="BJ405" s="95" t="str">
        <f t="shared" ref="BJ405:BR405" si="1055">IF(AD405=0,"",AD405*$AS405*(AU405/10))</f>
        <v/>
      </c>
      <c r="BK405" s="95" t="str">
        <f t="shared" si="1055"/>
        <v/>
      </c>
      <c r="BL405" s="95" t="str">
        <f t="shared" si="1055"/>
        <v/>
      </c>
      <c r="BM405" s="95" t="str">
        <f t="shared" si="1055"/>
        <v/>
      </c>
      <c r="BN405" s="95" t="str">
        <f t="shared" si="1055"/>
        <v/>
      </c>
      <c r="BO405" s="95" t="str">
        <f t="shared" si="1055"/>
        <v/>
      </c>
      <c r="BP405" s="95" t="str">
        <f t="shared" si="1055"/>
        <v/>
      </c>
      <c r="BQ405" s="95" t="str">
        <f t="shared" si="1055"/>
        <v/>
      </c>
      <c r="BR405" s="95" t="str">
        <f t="shared" si="1055"/>
        <v/>
      </c>
      <c r="BS405" s="38"/>
      <c r="BT405" s="38"/>
      <c r="BU405" s="38"/>
      <c r="BV405" s="38"/>
      <c r="BW405" s="38"/>
      <c r="BX405" s="38">
        <f t="shared" si="577"/>
        <v>0</v>
      </c>
      <c r="BY405" s="106" t="str">
        <f t="shared" si="535"/>
        <v/>
      </c>
      <c r="BZ405" s="106" t="str">
        <f t="shared" si="578"/>
        <v/>
      </c>
      <c r="CA405" s="106" t="str">
        <f t="shared" ref="CA405:CH405" si="1056">IF(O405="x","1","")</f>
        <v/>
      </c>
      <c r="CB405" s="106" t="str">
        <f t="shared" si="1056"/>
        <v/>
      </c>
      <c r="CC405" s="106" t="str">
        <f t="shared" si="1056"/>
        <v/>
      </c>
      <c r="CD405" s="106" t="str">
        <f t="shared" si="1056"/>
        <v/>
      </c>
      <c r="CE405" s="106" t="str">
        <f t="shared" si="1056"/>
        <v/>
      </c>
      <c r="CF405" s="106" t="str">
        <f t="shared" si="1056"/>
        <v/>
      </c>
      <c r="CG405" s="106" t="str">
        <f t="shared" si="1056"/>
        <v/>
      </c>
      <c r="CH405" s="106" t="str">
        <f t="shared" si="1056"/>
        <v/>
      </c>
      <c r="CI405" s="40"/>
      <c r="CJ405" s="40"/>
      <c r="CK405" s="40"/>
      <c r="CL405" s="40"/>
      <c r="CM405" s="40"/>
    </row>
    <row r="406" spans="1:91" ht="17.25" customHeight="1" x14ac:dyDescent="0.2">
      <c r="A406" s="92"/>
      <c r="B406" s="93"/>
      <c r="C406" s="93"/>
      <c r="D406" s="93"/>
      <c r="E406" s="93" t="str">
        <f t="shared" si="580"/>
        <v/>
      </c>
      <c r="F406" s="93"/>
      <c r="G406" s="93"/>
      <c r="H406" s="93" t="str">
        <f t="shared" si="814"/>
        <v/>
      </c>
      <c r="I406" s="95" t="str">
        <f t="shared" si="815"/>
        <v/>
      </c>
      <c r="J406" s="93"/>
      <c r="K406" s="97" t="b">
        <v>0</v>
      </c>
      <c r="L406" s="98" t="str">
        <f t="shared" si="755"/>
        <v>PENDENTE</v>
      </c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3"/>
      <c r="X406" s="100"/>
      <c r="Y406" s="100"/>
      <c r="Z406" s="100"/>
      <c r="AA406" s="100"/>
      <c r="AB406" s="100"/>
      <c r="AC406" s="101"/>
      <c r="AD406" s="3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93"/>
      <c r="AQ406" s="93"/>
      <c r="AR406" s="93"/>
      <c r="AS406" s="102"/>
      <c r="AT406" s="103"/>
      <c r="AU406" s="103"/>
      <c r="AV406" s="103"/>
      <c r="AW406" s="104"/>
      <c r="AX406" s="103"/>
      <c r="AY406" s="103"/>
      <c r="AZ406" s="103"/>
      <c r="BA406" s="103"/>
      <c r="BB406" s="104"/>
      <c r="BC406" s="103"/>
      <c r="BD406" s="105" t="str">
        <f ca="1">IFERROR(__xludf.DUMMYFUNCTION("""COMPUTED_VALUE"""),"")</f>
        <v/>
      </c>
      <c r="BE406" s="105" t="str">
        <f ca="1">IFERROR(__xludf.DUMMYFUNCTION("""COMPUTED_VALUE"""),"")</f>
        <v/>
      </c>
      <c r="BF406" s="105" t="str">
        <f ca="1">IFERROR(__xludf.DUMMYFUNCTION("""COMPUTED_VALUE"""),"")</f>
        <v/>
      </c>
      <c r="BG406" s="93"/>
      <c r="BH406" s="93"/>
      <c r="BI406" s="95" t="str">
        <f t="shared" si="842"/>
        <v/>
      </c>
      <c r="BJ406" s="95" t="str">
        <f t="shared" ref="BJ406:BR406" si="1057">IF(AD406=0,"",AD406*$AS406*(AU406/10))</f>
        <v/>
      </c>
      <c r="BK406" s="95" t="str">
        <f t="shared" si="1057"/>
        <v/>
      </c>
      <c r="BL406" s="95" t="str">
        <f t="shared" si="1057"/>
        <v/>
      </c>
      <c r="BM406" s="95" t="str">
        <f t="shared" si="1057"/>
        <v/>
      </c>
      <c r="BN406" s="95" t="str">
        <f t="shared" si="1057"/>
        <v/>
      </c>
      <c r="BO406" s="95" t="str">
        <f t="shared" si="1057"/>
        <v/>
      </c>
      <c r="BP406" s="95" t="str">
        <f t="shared" si="1057"/>
        <v/>
      </c>
      <c r="BQ406" s="95" t="str">
        <f t="shared" si="1057"/>
        <v/>
      </c>
      <c r="BR406" s="95" t="str">
        <f t="shared" si="1057"/>
        <v/>
      </c>
      <c r="BS406" s="38"/>
      <c r="BT406" s="38"/>
      <c r="BU406" s="38"/>
      <c r="BV406" s="38"/>
      <c r="BW406" s="38"/>
      <c r="BX406" s="38">
        <f t="shared" si="577"/>
        <v>0</v>
      </c>
      <c r="BY406" s="106" t="str">
        <f t="shared" si="535"/>
        <v/>
      </c>
      <c r="BZ406" s="106" t="str">
        <f t="shared" si="578"/>
        <v/>
      </c>
      <c r="CA406" s="106" t="str">
        <f t="shared" ref="CA406:CH406" si="1058">IF(O406="x","1","")</f>
        <v/>
      </c>
      <c r="CB406" s="106" t="str">
        <f t="shared" si="1058"/>
        <v/>
      </c>
      <c r="CC406" s="106" t="str">
        <f t="shared" si="1058"/>
        <v/>
      </c>
      <c r="CD406" s="106" t="str">
        <f t="shared" si="1058"/>
        <v/>
      </c>
      <c r="CE406" s="106" t="str">
        <f t="shared" si="1058"/>
        <v/>
      </c>
      <c r="CF406" s="106" t="str">
        <f t="shared" si="1058"/>
        <v/>
      </c>
      <c r="CG406" s="106" t="str">
        <f t="shared" si="1058"/>
        <v/>
      </c>
      <c r="CH406" s="106" t="str">
        <f t="shared" si="1058"/>
        <v/>
      </c>
      <c r="CI406" s="40"/>
      <c r="CJ406" s="40"/>
      <c r="CK406" s="40"/>
      <c r="CL406" s="40"/>
      <c r="CM406" s="40"/>
    </row>
    <row r="407" spans="1:91" ht="17.25" customHeight="1" x14ac:dyDescent="0.2">
      <c r="A407" s="92"/>
      <c r="B407" s="93"/>
      <c r="C407" s="93"/>
      <c r="D407" s="93"/>
      <c r="E407" s="93" t="str">
        <f t="shared" si="580"/>
        <v/>
      </c>
      <c r="F407" s="93"/>
      <c r="G407" s="93"/>
      <c r="H407" s="93" t="str">
        <f t="shared" si="814"/>
        <v/>
      </c>
      <c r="I407" s="95" t="str">
        <f t="shared" si="815"/>
        <v/>
      </c>
      <c r="J407" s="93"/>
      <c r="K407" s="97" t="b">
        <v>0</v>
      </c>
      <c r="L407" s="98" t="str">
        <f t="shared" si="755"/>
        <v>PENDENTE</v>
      </c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3"/>
      <c r="X407" s="100"/>
      <c r="Y407" s="100"/>
      <c r="Z407" s="100"/>
      <c r="AA407" s="100"/>
      <c r="AB407" s="100"/>
      <c r="AC407" s="101"/>
      <c r="AD407" s="3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93"/>
      <c r="AQ407" s="93"/>
      <c r="AR407" s="93"/>
      <c r="AS407" s="102"/>
      <c r="AT407" s="103"/>
      <c r="AU407" s="103"/>
      <c r="AV407" s="103"/>
      <c r="AW407" s="104"/>
      <c r="AX407" s="103"/>
      <c r="AY407" s="103"/>
      <c r="AZ407" s="103"/>
      <c r="BA407" s="103"/>
      <c r="BB407" s="104"/>
      <c r="BC407" s="103"/>
      <c r="BD407" s="105" t="str">
        <f ca="1">IFERROR(__xludf.DUMMYFUNCTION("""COMPUTED_VALUE"""),"")</f>
        <v/>
      </c>
      <c r="BE407" s="105" t="str">
        <f ca="1">IFERROR(__xludf.DUMMYFUNCTION("""COMPUTED_VALUE"""),"")</f>
        <v/>
      </c>
      <c r="BF407" s="105" t="str">
        <f ca="1">IFERROR(__xludf.DUMMYFUNCTION("""COMPUTED_VALUE"""),"")</f>
        <v/>
      </c>
      <c r="BG407" s="93"/>
      <c r="BH407" s="93"/>
      <c r="BI407" s="95" t="str">
        <f t="shared" si="842"/>
        <v/>
      </c>
      <c r="BJ407" s="95" t="str">
        <f t="shared" ref="BJ407:BR407" si="1059">IF(AD407=0,"",AD407*$AS407*(AU407/10))</f>
        <v/>
      </c>
      <c r="BK407" s="95" t="str">
        <f t="shared" si="1059"/>
        <v/>
      </c>
      <c r="BL407" s="95" t="str">
        <f t="shared" si="1059"/>
        <v/>
      </c>
      <c r="BM407" s="95" t="str">
        <f t="shared" si="1059"/>
        <v/>
      </c>
      <c r="BN407" s="95" t="str">
        <f t="shared" si="1059"/>
        <v/>
      </c>
      <c r="BO407" s="95" t="str">
        <f t="shared" si="1059"/>
        <v/>
      </c>
      <c r="BP407" s="95" t="str">
        <f t="shared" si="1059"/>
        <v/>
      </c>
      <c r="BQ407" s="95" t="str">
        <f t="shared" si="1059"/>
        <v/>
      </c>
      <c r="BR407" s="95" t="str">
        <f t="shared" si="1059"/>
        <v/>
      </c>
      <c r="BS407" s="38"/>
      <c r="BT407" s="38"/>
      <c r="BU407" s="38"/>
      <c r="BV407" s="38"/>
      <c r="BW407" s="38"/>
      <c r="BX407" s="38">
        <f t="shared" si="577"/>
        <v>0</v>
      </c>
      <c r="BY407" s="106" t="str">
        <f t="shared" si="535"/>
        <v/>
      </c>
      <c r="BZ407" s="106" t="str">
        <f t="shared" si="578"/>
        <v/>
      </c>
      <c r="CA407" s="106" t="str">
        <f t="shared" ref="CA407:CH407" si="1060">IF(O407="x","1","")</f>
        <v/>
      </c>
      <c r="CB407" s="106" t="str">
        <f t="shared" si="1060"/>
        <v/>
      </c>
      <c r="CC407" s="106" t="str">
        <f t="shared" si="1060"/>
        <v/>
      </c>
      <c r="CD407" s="106" t="str">
        <f t="shared" si="1060"/>
        <v/>
      </c>
      <c r="CE407" s="106" t="str">
        <f t="shared" si="1060"/>
        <v/>
      </c>
      <c r="CF407" s="106" t="str">
        <f t="shared" si="1060"/>
        <v/>
      </c>
      <c r="CG407" s="106" t="str">
        <f t="shared" si="1060"/>
        <v/>
      </c>
      <c r="CH407" s="106" t="str">
        <f t="shared" si="1060"/>
        <v/>
      </c>
      <c r="CI407" s="40"/>
      <c r="CJ407" s="40"/>
      <c r="CK407" s="40"/>
      <c r="CL407" s="40"/>
      <c r="CM407" s="40"/>
    </row>
    <row r="408" spans="1:91" ht="17.25" customHeight="1" x14ac:dyDescent="0.2">
      <c r="A408" s="92"/>
      <c r="B408" s="93"/>
      <c r="C408" s="93"/>
      <c r="D408" s="93"/>
      <c r="E408" s="93" t="str">
        <f t="shared" si="580"/>
        <v/>
      </c>
      <c r="F408" s="93"/>
      <c r="G408" s="93"/>
      <c r="H408" s="93" t="str">
        <f t="shared" si="814"/>
        <v/>
      </c>
      <c r="I408" s="95" t="str">
        <f t="shared" si="815"/>
        <v/>
      </c>
      <c r="J408" s="93"/>
      <c r="K408" s="97" t="b">
        <v>0</v>
      </c>
      <c r="L408" s="98" t="str">
        <f t="shared" si="755"/>
        <v>PENDENTE</v>
      </c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3"/>
      <c r="X408" s="100"/>
      <c r="Y408" s="100"/>
      <c r="Z408" s="100"/>
      <c r="AA408" s="100"/>
      <c r="AB408" s="100"/>
      <c r="AC408" s="101"/>
      <c r="AD408" s="3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93"/>
      <c r="AQ408" s="93"/>
      <c r="AR408" s="93"/>
      <c r="AS408" s="102"/>
      <c r="AT408" s="103"/>
      <c r="AU408" s="103"/>
      <c r="AV408" s="103"/>
      <c r="AW408" s="104"/>
      <c r="AX408" s="103"/>
      <c r="AY408" s="103"/>
      <c r="AZ408" s="103"/>
      <c r="BA408" s="103"/>
      <c r="BB408" s="104"/>
      <c r="BC408" s="103"/>
      <c r="BD408" s="105" t="str">
        <f ca="1">IFERROR(__xludf.DUMMYFUNCTION("""COMPUTED_VALUE"""),"")</f>
        <v/>
      </c>
      <c r="BE408" s="105" t="str">
        <f ca="1">IFERROR(__xludf.DUMMYFUNCTION("""COMPUTED_VALUE"""),"")</f>
        <v/>
      </c>
      <c r="BF408" s="105" t="str">
        <f ca="1">IFERROR(__xludf.DUMMYFUNCTION("""COMPUTED_VALUE"""),"")</f>
        <v/>
      </c>
      <c r="BG408" s="93"/>
      <c r="BH408" s="93"/>
      <c r="BI408" s="95" t="str">
        <f t="shared" si="842"/>
        <v/>
      </c>
      <c r="BJ408" s="95" t="str">
        <f t="shared" ref="BJ408:BR408" si="1061">IF(AD408=0,"",AD408*$AS408*(AU408/10))</f>
        <v/>
      </c>
      <c r="BK408" s="95" t="str">
        <f t="shared" si="1061"/>
        <v/>
      </c>
      <c r="BL408" s="95" t="str">
        <f t="shared" si="1061"/>
        <v/>
      </c>
      <c r="BM408" s="95" t="str">
        <f t="shared" si="1061"/>
        <v/>
      </c>
      <c r="BN408" s="95" t="str">
        <f t="shared" si="1061"/>
        <v/>
      </c>
      <c r="BO408" s="95" t="str">
        <f t="shared" si="1061"/>
        <v/>
      </c>
      <c r="BP408" s="95" t="str">
        <f t="shared" si="1061"/>
        <v/>
      </c>
      <c r="BQ408" s="95" t="str">
        <f t="shared" si="1061"/>
        <v/>
      </c>
      <c r="BR408" s="95" t="str">
        <f t="shared" si="1061"/>
        <v/>
      </c>
      <c r="BS408" s="38"/>
      <c r="BT408" s="38"/>
      <c r="BU408" s="38"/>
      <c r="BV408" s="38"/>
      <c r="BW408" s="38"/>
      <c r="BX408" s="38">
        <f t="shared" si="577"/>
        <v>0</v>
      </c>
      <c r="BY408" s="106" t="str">
        <f t="shared" si="535"/>
        <v/>
      </c>
      <c r="BZ408" s="106" t="str">
        <f t="shared" si="578"/>
        <v/>
      </c>
      <c r="CA408" s="106" t="str">
        <f t="shared" ref="CA408:CH408" si="1062">IF(O408="x","1","")</f>
        <v/>
      </c>
      <c r="CB408" s="106" t="str">
        <f t="shared" si="1062"/>
        <v/>
      </c>
      <c r="CC408" s="106" t="str">
        <f t="shared" si="1062"/>
        <v/>
      </c>
      <c r="CD408" s="106" t="str">
        <f t="shared" si="1062"/>
        <v/>
      </c>
      <c r="CE408" s="106" t="str">
        <f t="shared" si="1062"/>
        <v/>
      </c>
      <c r="CF408" s="106" t="str">
        <f t="shared" si="1062"/>
        <v/>
      </c>
      <c r="CG408" s="106" t="str">
        <f t="shared" si="1062"/>
        <v/>
      </c>
      <c r="CH408" s="106" t="str">
        <f t="shared" si="1062"/>
        <v/>
      </c>
      <c r="CI408" s="40"/>
      <c r="CJ408" s="40"/>
      <c r="CK408" s="40"/>
      <c r="CL408" s="40"/>
      <c r="CM408" s="40"/>
    </row>
    <row r="409" spans="1:91" ht="17.25" customHeight="1" x14ac:dyDescent="0.2">
      <c r="A409" s="92"/>
      <c r="B409" s="93"/>
      <c r="C409" s="93"/>
      <c r="D409" s="93"/>
      <c r="E409" s="93" t="str">
        <f t="shared" si="580"/>
        <v/>
      </c>
      <c r="F409" s="93"/>
      <c r="G409" s="93"/>
      <c r="H409" s="93" t="str">
        <f t="shared" si="814"/>
        <v/>
      </c>
      <c r="I409" s="95" t="str">
        <f t="shared" si="815"/>
        <v/>
      </c>
      <c r="J409" s="93"/>
      <c r="K409" s="97" t="b">
        <v>0</v>
      </c>
      <c r="L409" s="98" t="str">
        <f t="shared" si="755"/>
        <v>PENDENTE</v>
      </c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3"/>
      <c r="X409" s="100"/>
      <c r="Y409" s="100"/>
      <c r="Z409" s="100"/>
      <c r="AA409" s="100"/>
      <c r="AB409" s="100"/>
      <c r="AC409" s="101"/>
      <c r="AD409" s="3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93"/>
      <c r="AQ409" s="93"/>
      <c r="AR409" s="93"/>
      <c r="AS409" s="102"/>
      <c r="AT409" s="103"/>
      <c r="AU409" s="103"/>
      <c r="AV409" s="103"/>
      <c r="AW409" s="104"/>
      <c r="AX409" s="103"/>
      <c r="AY409" s="103"/>
      <c r="AZ409" s="103"/>
      <c r="BA409" s="103"/>
      <c r="BB409" s="104"/>
      <c r="BC409" s="103"/>
      <c r="BD409" s="105" t="str">
        <f ca="1">IFERROR(__xludf.DUMMYFUNCTION("""COMPUTED_VALUE"""),"")</f>
        <v/>
      </c>
      <c r="BE409" s="105" t="str">
        <f ca="1">IFERROR(__xludf.DUMMYFUNCTION("""COMPUTED_VALUE"""),"")</f>
        <v/>
      </c>
      <c r="BF409" s="105" t="str">
        <f ca="1">IFERROR(__xludf.DUMMYFUNCTION("""COMPUTED_VALUE"""),"")</f>
        <v/>
      </c>
      <c r="BG409" s="93"/>
      <c r="BH409" s="93"/>
      <c r="BI409" s="95" t="str">
        <f t="shared" si="842"/>
        <v/>
      </c>
      <c r="BJ409" s="95" t="str">
        <f t="shared" ref="BJ409:BR409" si="1063">IF(AD409=0,"",AD409*$AS409*(AU409/10))</f>
        <v/>
      </c>
      <c r="BK409" s="95" t="str">
        <f t="shared" si="1063"/>
        <v/>
      </c>
      <c r="BL409" s="95" t="str">
        <f t="shared" si="1063"/>
        <v/>
      </c>
      <c r="BM409" s="95" t="str">
        <f t="shared" si="1063"/>
        <v/>
      </c>
      <c r="BN409" s="95" t="str">
        <f t="shared" si="1063"/>
        <v/>
      </c>
      <c r="BO409" s="95" t="str">
        <f t="shared" si="1063"/>
        <v/>
      </c>
      <c r="BP409" s="95" t="str">
        <f t="shared" si="1063"/>
        <v/>
      </c>
      <c r="BQ409" s="95" t="str">
        <f t="shared" si="1063"/>
        <v/>
      </c>
      <c r="BR409" s="95" t="str">
        <f t="shared" si="1063"/>
        <v/>
      </c>
      <c r="BS409" s="38"/>
      <c r="BT409" s="38"/>
      <c r="BU409" s="38"/>
      <c r="BV409" s="38"/>
      <c r="BW409" s="38"/>
      <c r="BX409" s="38">
        <f t="shared" si="577"/>
        <v>0</v>
      </c>
      <c r="BY409" s="106" t="str">
        <f t="shared" si="535"/>
        <v/>
      </c>
      <c r="BZ409" s="106" t="str">
        <f t="shared" si="578"/>
        <v/>
      </c>
      <c r="CA409" s="106" t="str">
        <f t="shared" ref="CA409:CH409" si="1064">IF(O409="x","1","")</f>
        <v/>
      </c>
      <c r="CB409" s="106" t="str">
        <f t="shared" si="1064"/>
        <v/>
      </c>
      <c r="CC409" s="106" t="str">
        <f t="shared" si="1064"/>
        <v/>
      </c>
      <c r="CD409" s="106" t="str">
        <f t="shared" si="1064"/>
        <v/>
      </c>
      <c r="CE409" s="106" t="str">
        <f t="shared" si="1064"/>
        <v/>
      </c>
      <c r="CF409" s="106" t="str">
        <f t="shared" si="1064"/>
        <v/>
      </c>
      <c r="CG409" s="106" t="str">
        <f t="shared" si="1064"/>
        <v/>
      </c>
      <c r="CH409" s="106" t="str">
        <f t="shared" si="1064"/>
        <v/>
      </c>
      <c r="CI409" s="40"/>
      <c r="CJ409" s="40"/>
      <c r="CK409" s="40"/>
      <c r="CL409" s="40"/>
      <c r="CM409" s="40"/>
    </row>
    <row r="410" spans="1:91" ht="17.25" customHeight="1" x14ac:dyDescent="0.2">
      <c r="A410" s="92"/>
      <c r="B410" s="93"/>
      <c r="C410" s="93"/>
      <c r="D410" s="93"/>
      <c r="E410" s="93" t="str">
        <f t="shared" si="580"/>
        <v/>
      </c>
      <c r="F410" s="93"/>
      <c r="G410" s="93"/>
      <c r="H410" s="93" t="str">
        <f t="shared" si="814"/>
        <v/>
      </c>
      <c r="I410" s="95" t="str">
        <f t="shared" si="815"/>
        <v/>
      </c>
      <c r="J410" s="93"/>
      <c r="K410" s="97" t="b">
        <v>0</v>
      </c>
      <c r="L410" s="98" t="str">
        <f t="shared" si="755"/>
        <v>PENDENTE</v>
      </c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3"/>
      <c r="X410" s="100"/>
      <c r="Y410" s="100"/>
      <c r="Z410" s="100"/>
      <c r="AA410" s="100"/>
      <c r="AB410" s="100"/>
      <c r="AC410" s="101"/>
      <c r="AD410" s="3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93"/>
      <c r="AQ410" s="93"/>
      <c r="AR410" s="93"/>
      <c r="AS410" s="102"/>
      <c r="AT410" s="103"/>
      <c r="AU410" s="103"/>
      <c r="AV410" s="103"/>
      <c r="AW410" s="104"/>
      <c r="AX410" s="103"/>
      <c r="AY410" s="103"/>
      <c r="AZ410" s="103"/>
      <c r="BA410" s="103"/>
      <c r="BB410" s="104"/>
      <c r="BC410" s="103"/>
      <c r="BD410" s="105" t="str">
        <f ca="1">IFERROR(__xludf.DUMMYFUNCTION("""COMPUTED_VALUE"""),"")</f>
        <v/>
      </c>
      <c r="BE410" s="105" t="str">
        <f ca="1">IFERROR(__xludf.DUMMYFUNCTION("""COMPUTED_VALUE"""),"")</f>
        <v/>
      </c>
      <c r="BF410" s="105" t="str">
        <f ca="1">IFERROR(__xludf.DUMMYFUNCTION("""COMPUTED_VALUE"""),"")</f>
        <v/>
      </c>
      <c r="BG410" s="93"/>
      <c r="BH410" s="93"/>
      <c r="BI410" s="95" t="str">
        <f t="shared" si="842"/>
        <v/>
      </c>
      <c r="BJ410" s="95" t="str">
        <f t="shared" ref="BJ410:BR410" si="1065">IF(AD410=0,"",AD410*$AS410*(AU410/10))</f>
        <v/>
      </c>
      <c r="BK410" s="95" t="str">
        <f t="shared" si="1065"/>
        <v/>
      </c>
      <c r="BL410" s="95" t="str">
        <f t="shared" si="1065"/>
        <v/>
      </c>
      <c r="BM410" s="95" t="str">
        <f t="shared" si="1065"/>
        <v/>
      </c>
      <c r="BN410" s="95" t="str">
        <f t="shared" si="1065"/>
        <v/>
      </c>
      <c r="BO410" s="95" t="str">
        <f t="shared" si="1065"/>
        <v/>
      </c>
      <c r="BP410" s="95" t="str">
        <f t="shared" si="1065"/>
        <v/>
      </c>
      <c r="BQ410" s="95" t="str">
        <f t="shared" si="1065"/>
        <v/>
      </c>
      <c r="BR410" s="95" t="str">
        <f t="shared" si="1065"/>
        <v/>
      </c>
      <c r="BS410" s="38"/>
      <c r="BT410" s="38"/>
      <c r="BU410" s="38"/>
      <c r="BV410" s="38"/>
      <c r="BW410" s="38"/>
      <c r="BX410" s="38">
        <f t="shared" si="577"/>
        <v>0</v>
      </c>
      <c r="BY410" s="106" t="str">
        <f t="shared" si="535"/>
        <v/>
      </c>
      <c r="BZ410" s="106" t="str">
        <f t="shared" si="578"/>
        <v/>
      </c>
      <c r="CA410" s="106" t="str">
        <f t="shared" ref="CA410:CH410" si="1066">IF(O410="x","1","")</f>
        <v/>
      </c>
      <c r="CB410" s="106" t="str">
        <f t="shared" si="1066"/>
        <v/>
      </c>
      <c r="CC410" s="106" t="str">
        <f t="shared" si="1066"/>
        <v/>
      </c>
      <c r="CD410" s="106" t="str">
        <f t="shared" si="1066"/>
        <v/>
      </c>
      <c r="CE410" s="106" t="str">
        <f t="shared" si="1066"/>
        <v/>
      </c>
      <c r="CF410" s="106" t="str">
        <f t="shared" si="1066"/>
        <v/>
      </c>
      <c r="CG410" s="106" t="str">
        <f t="shared" si="1066"/>
        <v/>
      </c>
      <c r="CH410" s="106" t="str">
        <f t="shared" si="1066"/>
        <v/>
      </c>
      <c r="CI410" s="40"/>
      <c r="CJ410" s="40"/>
      <c r="CK410" s="40"/>
      <c r="CL410" s="40"/>
      <c r="CM410" s="40"/>
    </row>
    <row r="411" spans="1:91" ht="17.25" customHeight="1" x14ac:dyDescent="0.2">
      <c r="A411" s="92"/>
      <c r="B411" s="93"/>
      <c r="C411" s="93"/>
      <c r="D411" s="93"/>
      <c r="E411" s="93" t="str">
        <f t="shared" si="580"/>
        <v/>
      </c>
      <c r="F411" s="93"/>
      <c r="G411" s="93"/>
      <c r="H411" s="93" t="str">
        <f t="shared" si="814"/>
        <v/>
      </c>
      <c r="I411" s="95" t="str">
        <f t="shared" si="815"/>
        <v/>
      </c>
      <c r="J411" s="93"/>
      <c r="K411" s="97" t="b">
        <v>0</v>
      </c>
      <c r="L411" s="98" t="str">
        <f t="shared" si="755"/>
        <v>PENDENTE</v>
      </c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3"/>
      <c r="X411" s="100"/>
      <c r="Y411" s="100"/>
      <c r="Z411" s="100"/>
      <c r="AA411" s="100"/>
      <c r="AB411" s="100"/>
      <c r="AC411" s="101"/>
      <c r="AD411" s="3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93"/>
      <c r="AQ411" s="93"/>
      <c r="AR411" s="93"/>
      <c r="AS411" s="102"/>
      <c r="AT411" s="103"/>
      <c r="AU411" s="103"/>
      <c r="AV411" s="103"/>
      <c r="AW411" s="104"/>
      <c r="AX411" s="103"/>
      <c r="AY411" s="103"/>
      <c r="AZ411" s="103"/>
      <c r="BA411" s="103"/>
      <c r="BB411" s="104"/>
      <c r="BC411" s="103"/>
      <c r="BD411" s="105" t="str">
        <f ca="1">IFERROR(__xludf.DUMMYFUNCTION("""COMPUTED_VALUE"""),"")</f>
        <v/>
      </c>
      <c r="BE411" s="105" t="str">
        <f ca="1">IFERROR(__xludf.DUMMYFUNCTION("""COMPUTED_VALUE"""),"")</f>
        <v/>
      </c>
      <c r="BF411" s="105" t="str">
        <f ca="1">IFERROR(__xludf.DUMMYFUNCTION("""COMPUTED_VALUE"""),"")</f>
        <v/>
      </c>
      <c r="BG411" s="93"/>
      <c r="BH411" s="93"/>
      <c r="BI411" s="95" t="str">
        <f t="shared" si="842"/>
        <v/>
      </c>
      <c r="BJ411" s="95" t="str">
        <f t="shared" ref="BJ411:BR411" si="1067">IF(AD411=0,"",AD411*$AS411*(AU411/10))</f>
        <v/>
      </c>
      <c r="BK411" s="95" t="str">
        <f t="shared" si="1067"/>
        <v/>
      </c>
      <c r="BL411" s="95" t="str">
        <f t="shared" si="1067"/>
        <v/>
      </c>
      <c r="BM411" s="95" t="str">
        <f t="shared" si="1067"/>
        <v/>
      </c>
      <c r="BN411" s="95" t="str">
        <f t="shared" si="1067"/>
        <v/>
      </c>
      <c r="BO411" s="95" t="str">
        <f t="shared" si="1067"/>
        <v/>
      </c>
      <c r="BP411" s="95" t="str">
        <f t="shared" si="1067"/>
        <v/>
      </c>
      <c r="BQ411" s="95" t="str">
        <f t="shared" si="1067"/>
        <v/>
      </c>
      <c r="BR411" s="95" t="str">
        <f t="shared" si="1067"/>
        <v/>
      </c>
      <c r="BS411" s="38"/>
      <c r="BT411" s="38"/>
      <c r="BU411" s="38"/>
      <c r="BV411" s="38"/>
      <c r="BW411" s="38"/>
      <c r="BX411" s="38">
        <f t="shared" si="577"/>
        <v>0</v>
      </c>
      <c r="BY411" s="106" t="str">
        <f t="shared" ref="BY411:BY665" si="1068">IF(M411="x","1","")</f>
        <v/>
      </c>
      <c r="BZ411" s="106" t="str">
        <f t="shared" si="578"/>
        <v/>
      </c>
      <c r="CA411" s="106" t="str">
        <f t="shared" ref="CA411:CH411" si="1069">IF(O411="x","1","")</f>
        <v/>
      </c>
      <c r="CB411" s="106" t="str">
        <f t="shared" si="1069"/>
        <v/>
      </c>
      <c r="CC411" s="106" t="str">
        <f t="shared" si="1069"/>
        <v/>
      </c>
      <c r="CD411" s="106" t="str">
        <f t="shared" si="1069"/>
        <v/>
      </c>
      <c r="CE411" s="106" t="str">
        <f t="shared" si="1069"/>
        <v/>
      </c>
      <c r="CF411" s="106" t="str">
        <f t="shared" si="1069"/>
        <v/>
      </c>
      <c r="CG411" s="106" t="str">
        <f t="shared" si="1069"/>
        <v/>
      </c>
      <c r="CH411" s="106" t="str">
        <f t="shared" si="1069"/>
        <v/>
      </c>
      <c r="CI411" s="40"/>
      <c r="CJ411" s="40"/>
      <c r="CK411" s="40"/>
      <c r="CL411" s="40"/>
      <c r="CM411" s="40"/>
    </row>
    <row r="412" spans="1:91" ht="17.25" customHeight="1" x14ac:dyDescent="0.2">
      <c r="A412" s="92"/>
      <c r="B412" s="93"/>
      <c r="C412" s="93"/>
      <c r="D412" s="93"/>
      <c r="E412" s="93" t="str">
        <f t="shared" si="580"/>
        <v/>
      </c>
      <c r="F412" s="93"/>
      <c r="G412" s="93"/>
      <c r="H412" s="93" t="str">
        <f t="shared" si="814"/>
        <v/>
      </c>
      <c r="I412" s="95" t="str">
        <f t="shared" si="815"/>
        <v/>
      </c>
      <c r="J412" s="93"/>
      <c r="K412" s="97" t="b">
        <v>0</v>
      </c>
      <c r="L412" s="98" t="str">
        <f t="shared" si="755"/>
        <v>PENDENTE</v>
      </c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3"/>
      <c r="X412" s="100"/>
      <c r="Y412" s="100"/>
      <c r="Z412" s="100"/>
      <c r="AA412" s="100"/>
      <c r="AB412" s="100"/>
      <c r="AC412" s="101"/>
      <c r="AD412" s="3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93"/>
      <c r="AQ412" s="93"/>
      <c r="AR412" s="93"/>
      <c r="AS412" s="102"/>
      <c r="AT412" s="103"/>
      <c r="AU412" s="103"/>
      <c r="AV412" s="103"/>
      <c r="AW412" s="104"/>
      <c r="AX412" s="103"/>
      <c r="AY412" s="103"/>
      <c r="AZ412" s="103"/>
      <c r="BA412" s="103"/>
      <c r="BB412" s="104"/>
      <c r="BC412" s="103"/>
      <c r="BD412" s="105" t="str">
        <f ca="1">IFERROR(__xludf.DUMMYFUNCTION("""COMPUTED_VALUE"""),"")</f>
        <v/>
      </c>
      <c r="BE412" s="105" t="str">
        <f ca="1">IFERROR(__xludf.DUMMYFUNCTION("""COMPUTED_VALUE"""),"")</f>
        <v/>
      </c>
      <c r="BF412" s="105" t="str">
        <f ca="1">IFERROR(__xludf.DUMMYFUNCTION("""COMPUTED_VALUE"""),"")</f>
        <v/>
      </c>
      <c r="BG412" s="93"/>
      <c r="BH412" s="93"/>
      <c r="BI412" s="95" t="str">
        <f t="shared" si="842"/>
        <v/>
      </c>
      <c r="BJ412" s="95" t="str">
        <f t="shared" ref="BJ412:BR412" si="1070">IF(AD412=0,"",AD412*$AS412*(AU412/10))</f>
        <v/>
      </c>
      <c r="BK412" s="95" t="str">
        <f t="shared" si="1070"/>
        <v/>
      </c>
      <c r="BL412" s="95" t="str">
        <f t="shared" si="1070"/>
        <v/>
      </c>
      <c r="BM412" s="95" t="str">
        <f t="shared" si="1070"/>
        <v/>
      </c>
      <c r="BN412" s="95" t="str">
        <f t="shared" si="1070"/>
        <v/>
      </c>
      <c r="BO412" s="95" t="str">
        <f t="shared" si="1070"/>
        <v/>
      </c>
      <c r="BP412" s="95" t="str">
        <f t="shared" si="1070"/>
        <v/>
      </c>
      <c r="BQ412" s="95" t="str">
        <f t="shared" si="1070"/>
        <v/>
      </c>
      <c r="BR412" s="95" t="str">
        <f t="shared" si="1070"/>
        <v/>
      </c>
      <c r="BS412" s="38"/>
      <c r="BT412" s="38"/>
      <c r="BU412" s="38"/>
      <c r="BV412" s="38"/>
      <c r="BW412" s="38"/>
      <c r="BX412" s="38">
        <f t="shared" si="577"/>
        <v>0</v>
      </c>
      <c r="BY412" s="106" t="str">
        <f t="shared" si="1068"/>
        <v/>
      </c>
      <c r="BZ412" s="106" t="str">
        <f t="shared" si="578"/>
        <v/>
      </c>
      <c r="CA412" s="106" t="str">
        <f t="shared" ref="CA412:CH412" si="1071">IF(O412="x","1","")</f>
        <v/>
      </c>
      <c r="CB412" s="106" t="str">
        <f t="shared" si="1071"/>
        <v/>
      </c>
      <c r="CC412" s="106" t="str">
        <f t="shared" si="1071"/>
        <v/>
      </c>
      <c r="CD412" s="106" t="str">
        <f t="shared" si="1071"/>
        <v/>
      </c>
      <c r="CE412" s="106" t="str">
        <f t="shared" si="1071"/>
        <v/>
      </c>
      <c r="CF412" s="106" t="str">
        <f t="shared" si="1071"/>
        <v/>
      </c>
      <c r="CG412" s="106" t="str">
        <f t="shared" si="1071"/>
        <v/>
      </c>
      <c r="CH412" s="106" t="str">
        <f t="shared" si="1071"/>
        <v/>
      </c>
      <c r="CI412" s="40"/>
      <c r="CJ412" s="40"/>
      <c r="CK412" s="40"/>
      <c r="CL412" s="40"/>
      <c r="CM412" s="40"/>
    </row>
    <row r="413" spans="1:91" ht="17.25" customHeight="1" x14ac:dyDescent="0.2">
      <c r="A413" s="92"/>
      <c r="B413" s="93"/>
      <c r="C413" s="93"/>
      <c r="D413" s="93"/>
      <c r="E413" s="93" t="str">
        <f t="shared" si="580"/>
        <v/>
      </c>
      <c r="F413" s="93"/>
      <c r="G413" s="93"/>
      <c r="H413" s="93" t="str">
        <f t="shared" si="814"/>
        <v/>
      </c>
      <c r="I413" s="95" t="str">
        <f t="shared" si="815"/>
        <v/>
      </c>
      <c r="J413" s="93"/>
      <c r="K413" s="97" t="b">
        <v>0</v>
      </c>
      <c r="L413" s="98" t="str">
        <f t="shared" si="755"/>
        <v>PENDENTE</v>
      </c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3"/>
      <c r="X413" s="100"/>
      <c r="Y413" s="100"/>
      <c r="Z413" s="100"/>
      <c r="AA413" s="100"/>
      <c r="AB413" s="100"/>
      <c r="AC413" s="101"/>
      <c r="AD413" s="3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93"/>
      <c r="AQ413" s="93"/>
      <c r="AR413" s="93"/>
      <c r="AS413" s="102"/>
      <c r="AT413" s="103"/>
      <c r="AU413" s="103"/>
      <c r="AV413" s="103"/>
      <c r="AW413" s="104"/>
      <c r="AX413" s="103"/>
      <c r="AY413" s="103"/>
      <c r="AZ413" s="103"/>
      <c r="BA413" s="103"/>
      <c r="BB413" s="104"/>
      <c r="BC413" s="103"/>
      <c r="BD413" s="105" t="str">
        <f ca="1">IFERROR(__xludf.DUMMYFUNCTION("""COMPUTED_VALUE"""),"")</f>
        <v/>
      </c>
      <c r="BE413" s="105" t="str">
        <f ca="1">IFERROR(__xludf.DUMMYFUNCTION("""COMPUTED_VALUE"""),"")</f>
        <v/>
      </c>
      <c r="BF413" s="105" t="str">
        <f ca="1">IFERROR(__xludf.DUMMYFUNCTION("""COMPUTED_VALUE"""),"")</f>
        <v/>
      </c>
      <c r="BG413" s="93"/>
      <c r="BH413" s="93"/>
      <c r="BI413" s="95" t="str">
        <f t="shared" si="842"/>
        <v/>
      </c>
      <c r="BJ413" s="95" t="str">
        <f t="shared" ref="BJ413:BR413" si="1072">IF(AD413=0,"",AD413*$AS413*(AU413/10))</f>
        <v/>
      </c>
      <c r="BK413" s="95" t="str">
        <f t="shared" si="1072"/>
        <v/>
      </c>
      <c r="BL413" s="95" t="str">
        <f t="shared" si="1072"/>
        <v/>
      </c>
      <c r="BM413" s="95" t="str">
        <f t="shared" si="1072"/>
        <v/>
      </c>
      <c r="BN413" s="95" t="str">
        <f t="shared" si="1072"/>
        <v/>
      </c>
      <c r="BO413" s="95" t="str">
        <f t="shared" si="1072"/>
        <v/>
      </c>
      <c r="BP413" s="95" t="str">
        <f t="shared" si="1072"/>
        <v/>
      </c>
      <c r="BQ413" s="95" t="str">
        <f t="shared" si="1072"/>
        <v/>
      </c>
      <c r="BR413" s="95" t="str">
        <f t="shared" si="1072"/>
        <v/>
      </c>
      <c r="BS413" s="38"/>
      <c r="BT413" s="38"/>
      <c r="BU413" s="38"/>
      <c r="BV413" s="38"/>
      <c r="BW413" s="38"/>
      <c r="BX413" s="38">
        <f t="shared" si="577"/>
        <v>0</v>
      </c>
      <c r="BY413" s="106" t="str">
        <f t="shared" si="1068"/>
        <v/>
      </c>
      <c r="BZ413" s="106" t="str">
        <f t="shared" si="578"/>
        <v/>
      </c>
      <c r="CA413" s="106" t="str">
        <f t="shared" ref="CA413:CH413" si="1073">IF(O413="x","1","")</f>
        <v/>
      </c>
      <c r="CB413" s="106" t="str">
        <f t="shared" si="1073"/>
        <v/>
      </c>
      <c r="CC413" s="106" t="str">
        <f t="shared" si="1073"/>
        <v/>
      </c>
      <c r="CD413" s="106" t="str">
        <f t="shared" si="1073"/>
        <v/>
      </c>
      <c r="CE413" s="106" t="str">
        <f t="shared" si="1073"/>
        <v/>
      </c>
      <c r="CF413" s="106" t="str">
        <f t="shared" si="1073"/>
        <v/>
      </c>
      <c r="CG413" s="106" t="str">
        <f t="shared" si="1073"/>
        <v/>
      </c>
      <c r="CH413" s="106" t="str">
        <f t="shared" si="1073"/>
        <v/>
      </c>
      <c r="CI413" s="40"/>
      <c r="CJ413" s="40"/>
      <c r="CK413" s="40"/>
      <c r="CL413" s="40"/>
      <c r="CM413" s="40"/>
    </row>
    <row r="414" spans="1:91" ht="17.25" customHeight="1" x14ac:dyDescent="0.2">
      <c r="A414" s="92"/>
      <c r="B414" s="93"/>
      <c r="C414" s="93"/>
      <c r="D414" s="93"/>
      <c r="E414" s="93" t="str">
        <f t="shared" si="580"/>
        <v/>
      </c>
      <c r="F414" s="93"/>
      <c r="G414" s="93"/>
      <c r="H414" s="93" t="str">
        <f t="shared" si="814"/>
        <v/>
      </c>
      <c r="I414" s="95" t="str">
        <f t="shared" si="815"/>
        <v/>
      </c>
      <c r="J414" s="93"/>
      <c r="K414" s="97" t="b">
        <v>0</v>
      </c>
      <c r="L414" s="98" t="str">
        <f t="shared" si="755"/>
        <v>PENDENTE</v>
      </c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3"/>
      <c r="X414" s="100"/>
      <c r="Y414" s="100"/>
      <c r="Z414" s="100"/>
      <c r="AA414" s="100"/>
      <c r="AB414" s="100"/>
      <c r="AC414" s="101"/>
      <c r="AD414" s="3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93"/>
      <c r="AQ414" s="93"/>
      <c r="AR414" s="93"/>
      <c r="AS414" s="102"/>
      <c r="AT414" s="103"/>
      <c r="AU414" s="103"/>
      <c r="AV414" s="103"/>
      <c r="AW414" s="104"/>
      <c r="AX414" s="103"/>
      <c r="AY414" s="103"/>
      <c r="AZ414" s="103"/>
      <c r="BA414" s="103"/>
      <c r="BB414" s="104"/>
      <c r="BC414" s="103"/>
      <c r="BD414" s="105" t="str">
        <f ca="1">IFERROR(__xludf.DUMMYFUNCTION("""COMPUTED_VALUE"""),"")</f>
        <v/>
      </c>
      <c r="BE414" s="105" t="str">
        <f ca="1">IFERROR(__xludf.DUMMYFUNCTION("""COMPUTED_VALUE"""),"")</f>
        <v/>
      </c>
      <c r="BF414" s="105" t="str">
        <f ca="1">IFERROR(__xludf.DUMMYFUNCTION("""COMPUTED_VALUE"""),"")</f>
        <v/>
      </c>
      <c r="BG414" s="93"/>
      <c r="BH414" s="93"/>
      <c r="BI414" s="95" t="str">
        <f t="shared" si="842"/>
        <v/>
      </c>
      <c r="BJ414" s="95" t="str">
        <f t="shared" ref="BJ414:BR414" si="1074">IF(AD414=0,"",AD414*$AS414*(AU414/10))</f>
        <v/>
      </c>
      <c r="BK414" s="95" t="str">
        <f t="shared" si="1074"/>
        <v/>
      </c>
      <c r="BL414" s="95" t="str">
        <f t="shared" si="1074"/>
        <v/>
      </c>
      <c r="BM414" s="95" t="str">
        <f t="shared" si="1074"/>
        <v/>
      </c>
      <c r="BN414" s="95" t="str">
        <f t="shared" si="1074"/>
        <v/>
      </c>
      <c r="BO414" s="95" t="str">
        <f t="shared" si="1074"/>
        <v/>
      </c>
      <c r="BP414" s="95" t="str">
        <f t="shared" si="1074"/>
        <v/>
      </c>
      <c r="BQ414" s="95" t="str">
        <f t="shared" si="1074"/>
        <v/>
      </c>
      <c r="BR414" s="95" t="str">
        <f t="shared" si="1074"/>
        <v/>
      </c>
      <c r="BS414" s="38"/>
      <c r="BT414" s="38"/>
      <c r="BU414" s="38"/>
      <c r="BV414" s="38"/>
      <c r="BW414" s="38"/>
      <c r="BX414" s="38">
        <f t="shared" si="577"/>
        <v>0</v>
      </c>
      <c r="BY414" s="106" t="str">
        <f t="shared" si="1068"/>
        <v/>
      </c>
      <c r="BZ414" s="106" t="str">
        <f t="shared" si="578"/>
        <v/>
      </c>
      <c r="CA414" s="106" t="str">
        <f t="shared" ref="CA414:CH414" si="1075">IF(O414="x","1","")</f>
        <v/>
      </c>
      <c r="CB414" s="106" t="str">
        <f t="shared" si="1075"/>
        <v/>
      </c>
      <c r="CC414" s="106" t="str">
        <f t="shared" si="1075"/>
        <v/>
      </c>
      <c r="CD414" s="106" t="str">
        <f t="shared" si="1075"/>
        <v/>
      </c>
      <c r="CE414" s="106" t="str">
        <f t="shared" si="1075"/>
        <v/>
      </c>
      <c r="CF414" s="106" t="str">
        <f t="shared" si="1075"/>
        <v/>
      </c>
      <c r="CG414" s="106" t="str">
        <f t="shared" si="1075"/>
        <v/>
      </c>
      <c r="CH414" s="106" t="str">
        <f t="shared" si="1075"/>
        <v/>
      </c>
      <c r="CI414" s="40"/>
      <c r="CJ414" s="40"/>
      <c r="CK414" s="40"/>
      <c r="CL414" s="40"/>
      <c r="CM414" s="40"/>
    </row>
    <row r="415" spans="1:91" ht="17.25" customHeight="1" x14ac:dyDescent="0.2">
      <c r="A415" s="92"/>
      <c r="B415" s="93"/>
      <c r="C415" s="93"/>
      <c r="D415" s="93"/>
      <c r="E415" s="93" t="str">
        <f t="shared" si="580"/>
        <v/>
      </c>
      <c r="F415" s="93"/>
      <c r="G415" s="93"/>
      <c r="H415" s="93" t="str">
        <f t="shared" si="814"/>
        <v/>
      </c>
      <c r="I415" s="95" t="str">
        <f t="shared" si="815"/>
        <v/>
      </c>
      <c r="J415" s="93"/>
      <c r="K415" s="97" t="b">
        <v>0</v>
      </c>
      <c r="L415" s="98" t="str">
        <f t="shared" si="755"/>
        <v>PENDENTE</v>
      </c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3"/>
      <c r="X415" s="100"/>
      <c r="Y415" s="100"/>
      <c r="Z415" s="100"/>
      <c r="AA415" s="100"/>
      <c r="AB415" s="100"/>
      <c r="AC415" s="101"/>
      <c r="AD415" s="3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93"/>
      <c r="AQ415" s="93"/>
      <c r="AR415" s="93"/>
      <c r="AS415" s="102"/>
      <c r="AT415" s="103"/>
      <c r="AU415" s="103"/>
      <c r="AV415" s="103"/>
      <c r="AW415" s="104"/>
      <c r="AX415" s="103"/>
      <c r="AY415" s="103"/>
      <c r="AZ415" s="103"/>
      <c r="BA415" s="103"/>
      <c r="BB415" s="104"/>
      <c r="BC415" s="103"/>
      <c r="BD415" s="105" t="str">
        <f ca="1">IFERROR(__xludf.DUMMYFUNCTION("""COMPUTED_VALUE"""),"")</f>
        <v/>
      </c>
      <c r="BE415" s="105" t="str">
        <f ca="1">IFERROR(__xludf.DUMMYFUNCTION("""COMPUTED_VALUE"""),"")</f>
        <v/>
      </c>
      <c r="BF415" s="105" t="str">
        <f ca="1">IFERROR(__xludf.DUMMYFUNCTION("""COMPUTED_VALUE"""),"")</f>
        <v/>
      </c>
      <c r="BG415" s="93"/>
      <c r="BH415" s="93"/>
      <c r="BI415" s="95" t="str">
        <f t="shared" si="842"/>
        <v/>
      </c>
      <c r="BJ415" s="95" t="str">
        <f t="shared" ref="BJ415:BR415" si="1076">IF(AD415=0,"",AD415*$AS415*(AU415/10))</f>
        <v/>
      </c>
      <c r="BK415" s="95" t="str">
        <f t="shared" si="1076"/>
        <v/>
      </c>
      <c r="BL415" s="95" t="str">
        <f t="shared" si="1076"/>
        <v/>
      </c>
      <c r="BM415" s="95" t="str">
        <f t="shared" si="1076"/>
        <v/>
      </c>
      <c r="BN415" s="95" t="str">
        <f t="shared" si="1076"/>
        <v/>
      </c>
      <c r="BO415" s="95" t="str">
        <f t="shared" si="1076"/>
        <v/>
      </c>
      <c r="BP415" s="95" t="str">
        <f t="shared" si="1076"/>
        <v/>
      </c>
      <c r="BQ415" s="95" t="str">
        <f t="shared" si="1076"/>
        <v/>
      </c>
      <c r="BR415" s="95" t="str">
        <f t="shared" si="1076"/>
        <v/>
      </c>
      <c r="BS415" s="38"/>
      <c r="BT415" s="38"/>
      <c r="BU415" s="38"/>
      <c r="BV415" s="38"/>
      <c r="BW415" s="38"/>
      <c r="BX415" s="38">
        <f t="shared" si="577"/>
        <v>0</v>
      </c>
      <c r="BY415" s="106" t="str">
        <f t="shared" si="1068"/>
        <v/>
      </c>
      <c r="BZ415" s="106" t="str">
        <f t="shared" si="578"/>
        <v/>
      </c>
      <c r="CA415" s="106" t="str">
        <f t="shared" ref="CA415:CH415" si="1077">IF(O415="x","1","")</f>
        <v/>
      </c>
      <c r="CB415" s="106" t="str">
        <f t="shared" si="1077"/>
        <v/>
      </c>
      <c r="CC415" s="106" t="str">
        <f t="shared" si="1077"/>
        <v/>
      </c>
      <c r="CD415" s="106" t="str">
        <f t="shared" si="1077"/>
        <v/>
      </c>
      <c r="CE415" s="106" t="str">
        <f t="shared" si="1077"/>
        <v/>
      </c>
      <c r="CF415" s="106" t="str">
        <f t="shared" si="1077"/>
        <v/>
      </c>
      <c r="CG415" s="106" t="str">
        <f t="shared" si="1077"/>
        <v/>
      </c>
      <c r="CH415" s="106" t="str">
        <f t="shared" si="1077"/>
        <v/>
      </c>
      <c r="CI415" s="40"/>
      <c r="CJ415" s="40"/>
      <c r="CK415" s="40"/>
      <c r="CL415" s="40"/>
      <c r="CM415" s="40"/>
    </row>
    <row r="416" spans="1:91" ht="17.25" customHeight="1" x14ac:dyDescent="0.2">
      <c r="A416" s="92"/>
      <c r="B416" s="93"/>
      <c r="C416" s="93"/>
      <c r="D416" s="93"/>
      <c r="E416" s="93" t="str">
        <f t="shared" si="580"/>
        <v/>
      </c>
      <c r="F416" s="93"/>
      <c r="G416" s="93"/>
      <c r="H416" s="93" t="str">
        <f t="shared" si="814"/>
        <v/>
      </c>
      <c r="I416" s="95" t="str">
        <f t="shared" si="815"/>
        <v/>
      </c>
      <c r="J416" s="93"/>
      <c r="K416" s="97" t="b">
        <v>0</v>
      </c>
      <c r="L416" s="98" t="str">
        <f t="shared" si="755"/>
        <v>PENDENTE</v>
      </c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3"/>
      <c r="X416" s="100"/>
      <c r="Y416" s="100"/>
      <c r="Z416" s="100"/>
      <c r="AA416" s="100"/>
      <c r="AB416" s="100"/>
      <c r="AC416" s="101"/>
      <c r="AD416" s="3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93"/>
      <c r="AQ416" s="93"/>
      <c r="AR416" s="93"/>
      <c r="AS416" s="102"/>
      <c r="AT416" s="103"/>
      <c r="AU416" s="103"/>
      <c r="AV416" s="103"/>
      <c r="AW416" s="104"/>
      <c r="AX416" s="103"/>
      <c r="AY416" s="103"/>
      <c r="AZ416" s="103"/>
      <c r="BA416" s="103"/>
      <c r="BB416" s="104"/>
      <c r="BC416" s="103"/>
      <c r="BD416" s="105" t="str">
        <f ca="1">IFERROR(__xludf.DUMMYFUNCTION("""COMPUTED_VALUE"""),"")</f>
        <v/>
      </c>
      <c r="BE416" s="105" t="str">
        <f ca="1">IFERROR(__xludf.DUMMYFUNCTION("""COMPUTED_VALUE"""),"")</f>
        <v/>
      </c>
      <c r="BF416" s="105" t="str">
        <f ca="1">IFERROR(__xludf.DUMMYFUNCTION("""COMPUTED_VALUE"""),"")</f>
        <v/>
      </c>
      <c r="BG416" s="93"/>
      <c r="BH416" s="93"/>
      <c r="BI416" s="95" t="str">
        <f t="shared" si="842"/>
        <v/>
      </c>
      <c r="BJ416" s="95" t="str">
        <f t="shared" ref="BJ416:BR416" si="1078">IF(AD416=0,"",AD416*$AS416*(AU416/10))</f>
        <v/>
      </c>
      <c r="BK416" s="95" t="str">
        <f t="shared" si="1078"/>
        <v/>
      </c>
      <c r="BL416" s="95" t="str">
        <f t="shared" si="1078"/>
        <v/>
      </c>
      <c r="BM416" s="95" t="str">
        <f t="shared" si="1078"/>
        <v/>
      </c>
      <c r="BN416" s="95" t="str">
        <f t="shared" si="1078"/>
        <v/>
      </c>
      <c r="BO416" s="95" t="str">
        <f t="shared" si="1078"/>
        <v/>
      </c>
      <c r="BP416" s="95" t="str">
        <f t="shared" si="1078"/>
        <v/>
      </c>
      <c r="BQ416" s="95" t="str">
        <f t="shared" si="1078"/>
        <v/>
      </c>
      <c r="BR416" s="95" t="str">
        <f t="shared" si="1078"/>
        <v/>
      </c>
      <c r="BS416" s="38"/>
      <c r="BT416" s="38"/>
      <c r="BU416" s="38"/>
      <c r="BV416" s="38"/>
      <c r="BW416" s="38"/>
      <c r="BX416" s="38">
        <f t="shared" si="577"/>
        <v>0</v>
      </c>
      <c r="BY416" s="106" t="str">
        <f t="shared" si="1068"/>
        <v/>
      </c>
      <c r="BZ416" s="106" t="str">
        <f t="shared" si="578"/>
        <v/>
      </c>
      <c r="CA416" s="106" t="str">
        <f t="shared" ref="CA416:CH416" si="1079">IF(O416="x","1","")</f>
        <v/>
      </c>
      <c r="CB416" s="106" t="str">
        <f t="shared" si="1079"/>
        <v/>
      </c>
      <c r="CC416" s="106" t="str">
        <f t="shared" si="1079"/>
        <v/>
      </c>
      <c r="CD416" s="106" t="str">
        <f t="shared" si="1079"/>
        <v/>
      </c>
      <c r="CE416" s="106" t="str">
        <f t="shared" si="1079"/>
        <v/>
      </c>
      <c r="CF416" s="106" t="str">
        <f t="shared" si="1079"/>
        <v/>
      </c>
      <c r="CG416" s="106" t="str">
        <f t="shared" si="1079"/>
        <v/>
      </c>
      <c r="CH416" s="106" t="str">
        <f t="shared" si="1079"/>
        <v/>
      </c>
      <c r="CI416" s="40"/>
      <c r="CJ416" s="40"/>
      <c r="CK416" s="40"/>
      <c r="CL416" s="40"/>
      <c r="CM416" s="40"/>
    </row>
    <row r="417" spans="1:91" ht="17.25" customHeight="1" x14ac:dyDescent="0.2">
      <c r="A417" s="92"/>
      <c r="B417" s="93"/>
      <c r="C417" s="93"/>
      <c r="D417" s="93"/>
      <c r="E417" s="93" t="str">
        <f t="shared" si="580"/>
        <v/>
      </c>
      <c r="F417" s="93"/>
      <c r="G417" s="93"/>
      <c r="H417" s="93" t="str">
        <f t="shared" si="814"/>
        <v/>
      </c>
      <c r="I417" s="95" t="str">
        <f t="shared" si="815"/>
        <v/>
      </c>
      <c r="J417" s="93"/>
      <c r="K417" s="97" t="b">
        <v>0</v>
      </c>
      <c r="L417" s="98" t="str">
        <f t="shared" si="755"/>
        <v>PENDENTE</v>
      </c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3"/>
      <c r="X417" s="100"/>
      <c r="Y417" s="100"/>
      <c r="Z417" s="100"/>
      <c r="AA417" s="100"/>
      <c r="AB417" s="100"/>
      <c r="AC417" s="101"/>
      <c r="AD417" s="3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93"/>
      <c r="AQ417" s="93"/>
      <c r="AR417" s="93"/>
      <c r="AS417" s="102"/>
      <c r="AT417" s="103"/>
      <c r="AU417" s="103"/>
      <c r="AV417" s="103"/>
      <c r="AW417" s="104"/>
      <c r="AX417" s="103"/>
      <c r="AY417" s="103"/>
      <c r="AZ417" s="103"/>
      <c r="BA417" s="103"/>
      <c r="BB417" s="104"/>
      <c r="BC417" s="103"/>
      <c r="BD417" s="105" t="str">
        <f ca="1">IFERROR(__xludf.DUMMYFUNCTION("""COMPUTED_VALUE"""),"")</f>
        <v/>
      </c>
      <c r="BE417" s="105" t="str">
        <f ca="1">IFERROR(__xludf.DUMMYFUNCTION("""COMPUTED_VALUE"""),"")</f>
        <v/>
      </c>
      <c r="BF417" s="105" t="str">
        <f ca="1">IFERROR(__xludf.DUMMYFUNCTION("""COMPUTED_VALUE"""),"")</f>
        <v/>
      </c>
      <c r="BG417" s="93"/>
      <c r="BH417" s="93"/>
      <c r="BI417" s="95" t="str">
        <f t="shared" si="842"/>
        <v/>
      </c>
      <c r="BJ417" s="95" t="str">
        <f t="shared" ref="BJ417:BR417" si="1080">IF(AD417=0,"",AD417*$AS417*(AU417/10))</f>
        <v/>
      </c>
      <c r="BK417" s="95" t="str">
        <f t="shared" si="1080"/>
        <v/>
      </c>
      <c r="BL417" s="95" t="str">
        <f t="shared" si="1080"/>
        <v/>
      </c>
      <c r="BM417" s="95" t="str">
        <f t="shared" si="1080"/>
        <v/>
      </c>
      <c r="BN417" s="95" t="str">
        <f t="shared" si="1080"/>
        <v/>
      </c>
      <c r="BO417" s="95" t="str">
        <f t="shared" si="1080"/>
        <v/>
      </c>
      <c r="BP417" s="95" t="str">
        <f t="shared" si="1080"/>
        <v/>
      </c>
      <c r="BQ417" s="95" t="str">
        <f t="shared" si="1080"/>
        <v/>
      </c>
      <c r="BR417" s="95" t="str">
        <f t="shared" si="1080"/>
        <v/>
      </c>
      <c r="BS417" s="38"/>
      <c r="BT417" s="38"/>
      <c r="BU417" s="38"/>
      <c r="BV417" s="38"/>
      <c r="BW417" s="38"/>
      <c r="BX417" s="38">
        <f t="shared" si="577"/>
        <v>0</v>
      </c>
      <c r="BY417" s="106" t="str">
        <f t="shared" si="1068"/>
        <v/>
      </c>
      <c r="BZ417" s="106" t="str">
        <f t="shared" si="578"/>
        <v/>
      </c>
      <c r="CA417" s="106" t="str">
        <f t="shared" ref="CA417:CH417" si="1081">IF(O417="x","1","")</f>
        <v/>
      </c>
      <c r="CB417" s="106" t="str">
        <f t="shared" si="1081"/>
        <v/>
      </c>
      <c r="CC417" s="106" t="str">
        <f t="shared" si="1081"/>
        <v/>
      </c>
      <c r="CD417" s="106" t="str">
        <f t="shared" si="1081"/>
        <v/>
      </c>
      <c r="CE417" s="106" t="str">
        <f t="shared" si="1081"/>
        <v/>
      </c>
      <c r="CF417" s="106" t="str">
        <f t="shared" si="1081"/>
        <v/>
      </c>
      <c r="CG417" s="106" t="str">
        <f t="shared" si="1081"/>
        <v/>
      </c>
      <c r="CH417" s="106" t="str">
        <f t="shared" si="1081"/>
        <v/>
      </c>
      <c r="CI417" s="40"/>
      <c r="CJ417" s="40"/>
      <c r="CK417" s="40"/>
      <c r="CL417" s="40"/>
      <c r="CM417" s="40"/>
    </row>
    <row r="418" spans="1:91" ht="17.25" customHeight="1" x14ac:dyDescent="0.2">
      <c r="A418" s="92"/>
      <c r="B418" s="93"/>
      <c r="C418" s="93"/>
      <c r="D418" s="93"/>
      <c r="E418" s="93" t="str">
        <f t="shared" si="580"/>
        <v/>
      </c>
      <c r="F418" s="93"/>
      <c r="G418" s="93"/>
      <c r="H418" s="93" t="str">
        <f t="shared" si="814"/>
        <v/>
      </c>
      <c r="I418" s="95" t="str">
        <f t="shared" si="815"/>
        <v/>
      </c>
      <c r="J418" s="93"/>
      <c r="K418" s="97" t="b">
        <v>0</v>
      </c>
      <c r="L418" s="98" t="str">
        <f t="shared" si="755"/>
        <v>PENDENTE</v>
      </c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3"/>
      <c r="X418" s="100"/>
      <c r="Y418" s="100"/>
      <c r="Z418" s="100"/>
      <c r="AA418" s="100"/>
      <c r="AB418" s="100"/>
      <c r="AC418" s="101"/>
      <c r="AD418" s="3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93"/>
      <c r="AQ418" s="93"/>
      <c r="AR418" s="93"/>
      <c r="AS418" s="102"/>
      <c r="AT418" s="103"/>
      <c r="AU418" s="103"/>
      <c r="AV418" s="103"/>
      <c r="AW418" s="104"/>
      <c r="AX418" s="103"/>
      <c r="AY418" s="103"/>
      <c r="AZ418" s="103"/>
      <c r="BA418" s="103"/>
      <c r="BB418" s="104"/>
      <c r="BC418" s="103"/>
      <c r="BD418" s="105" t="str">
        <f ca="1">IFERROR(__xludf.DUMMYFUNCTION("""COMPUTED_VALUE"""),"")</f>
        <v/>
      </c>
      <c r="BE418" s="105" t="str">
        <f ca="1">IFERROR(__xludf.DUMMYFUNCTION("""COMPUTED_VALUE"""),"")</f>
        <v/>
      </c>
      <c r="BF418" s="105" t="str">
        <f ca="1">IFERROR(__xludf.DUMMYFUNCTION("""COMPUTED_VALUE"""),"")</f>
        <v/>
      </c>
      <c r="BG418" s="93"/>
      <c r="BH418" s="93"/>
      <c r="BI418" s="95" t="str">
        <f t="shared" si="842"/>
        <v/>
      </c>
      <c r="BJ418" s="95" t="str">
        <f t="shared" ref="BJ418:BR418" si="1082">IF(AD418=0,"",AD418*$AS418*(AU418/10))</f>
        <v/>
      </c>
      <c r="BK418" s="95" t="str">
        <f t="shared" si="1082"/>
        <v/>
      </c>
      <c r="BL418" s="95" t="str">
        <f t="shared" si="1082"/>
        <v/>
      </c>
      <c r="BM418" s="95" t="str">
        <f t="shared" si="1082"/>
        <v/>
      </c>
      <c r="BN418" s="95" t="str">
        <f t="shared" si="1082"/>
        <v/>
      </c>
      <c r="BO418" s="95" t="str">
        <f t="shared" si="1082"/>
        <v/>
      </c>
      <c r="BP418" s="95" t="str">
        <f t="shared" si="1082"/>
        <v/>
      </c>
      <c r="BQ418" s="95" t="str">
        <f t="shared" si="1082"/>
        <v/>
      </c>
      <c r="BR418" s="95" t="str">
        <f t="shared" si="1082"/>
        <v/>
      </c>
      <c r="BS418" s="38"/>
      <c r="BT418" s="38"/>
      <c r="BU418" s="38"/>
      <c r="BV418" s="38"/>
      <c r="BW418" s="38"/>
      <c r="BX418" s="38">
        <f t="shared" si="577"/>
        <v>0</v>
      </c>
      <c r="BY418" s="106" t="str">
        <f t="shared" si="1068"/>
        <v/>
      </c>
      <c r="BZ418" s="106" t="str">
        <f t="shared" si="578"/>
        <v/>
      </c>
      <c r="CA418" s="106" t="str">
        <f t="shared" ref="CA418:CH418" si="1083">IF(O418="x","1","")</f>
        <v/>
      </c>
      <c r="CB418" s="106" t="str">
        <f t="shared" si="1083"/>
        <v/>
      </c>
      <c r="CC418" s="106" t="str">
        <f t="shared" si="1083"/>
        <v/>
      </c>
      <c r="CD418" s="106" t="str">
        <f t="shared" si="1083"/>
        <v/>
      </c>
      <c r="CE418" s="106" t="str">
        <f t="shared" si="1083"/>
        <v/>
      </c>
      <c r="CF418" s="106" t="str">
        <f t="shared" si="1083"/>
        <v/>
      </c>
      <c r="CG418" s="106" t="str">
        <f t="shared" si="1083"/>
        <v/>
      </c>
      <c r="CH418" s="106" t="str">
        <f t="shared" si="1083"/>
        <v/>
      </c>
      <c r="CI418" s="40"/>
      <c r="CJ418" s="40"/>
      <c r="CK418" s="40"/>
      <c r="CL418" s="40"/>
      <c r="CM418" s="40"/>
    </row>
    <row r="419" spans="1:91" ht="17.25" customHeight="1" x14ac:dyDescent="0.2">
      <c r="A419" s="92"/>
      <c r="B419" s="93"/>
      <c r="C419" s="93"/>
      <c r="D419" s="93"/>
      <c r="E419" s="93" t="str">
        <f t="shared" si="580"/>
        <v/>
      </c>
      <c r="F419" s="93"/>
      <c r="G419" s="93"/>
      <c r="H419" s="93" t="str">
        <f t="shared" si="814"/>
        <v/>
      </c>
      <c r="I419" s="95" t="str">
        <f t="shared" si="815"/>
        <v/>
      </c>
      <c r="J419" s="93"/>
      <c r="K419" s="97" t="b">
        <v>0</v>
      </c>
      <c r="L419" s="98" t="str">
        <f t="shared" si="755"/>
        <v>PENDENTE</v>
      </c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3"/>
      <c r="X419" s="100"/>
      <c r="Y419" s="100"/>
      <c r="Z419" s="100"/>
      <c r="AA419" s="100"/>
      <c r="AB419" s="100"/>
      <c r="AC419" s="101"/>
      <c r="AD419" s="3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93"/>
      <c r="AQ419" s="93"/>
      <c r="AR419" s="93"/>
      <c r="AS419" s="102"/>
      <c r="AT419" s="103"/>
      <c r="AU419" s="103"/>
      <c r="AV419" s="103"/>
      <c r="AW419" s="104"/>
      <c r="AX419" s="103"/>
      <c r="AY419" s="103"/>
      <c r="AZ419" s="103"/>
      <c r="BA419" s="103"/>
      <c r="BB419" s="104"/>
      <c r="BC419" s="103"/>
      <c r="BD419" s="105" t="str">
        <f ca="1">IFERROR(__xludf.DUMMYFUNCTION("""COMPUTED_VALUE"""),"")</f>
        <v/>
      </c>
      <c r="BE419" s="105" t="str">
        <f ca="1">IFERROR(__xludf.DUMMYFUNCTION("""COMPUTED_VALUE"""),"")</f>
        <v/>
      </c>
      <c r="BF419" s="105" t="str">
        <f ca="1">IFERROR(__xludf.DUMMYFUNCTION("""COMPUTED_VALUE"""),"")</f>
        <v/>
      </c>
      <c r="BG419" s="93"/>
      <c r="BH419" s="93"/>
      <c r="BI419" s="95" t="str">
        <f t="shared" si="842"/>
        <v/>
      </c>
      <c r="BJ419" s="95" t="str">
        <f t="shared" ref="BJ419:BR419" si="1084">IF(AD419=0,"",AD419*$AS419*(AU419/10))</f>
        <v/>
      </c>
      <c r="BK419" s="95" t="str">
        <f t="shared" si="1084"/>
        <v/>
      </c>
      <c r="BL419" s="95" t="str">
        <f t="shared" si="1084"/>
        <v/>
      </c>
      <c r="BM419" s="95" t="str">
        <f t="shared" si="1084"/>
        <v/>
      </c>
      <c r="BN419" s="95" t="str">
        <f t="shared" si="1084"/>
        <v/>
      </c>
      <c r="BO419" s="95" t="str">
        <f t="shared" si="1084"/>
        <v/>
      </c>
      <c r="BP419" s="95" t="str">
        <f t="shared" si="1084"/>
        <v/>
      </c>
      <c r="BQ419" s="95" t="str">
        <f t="shared" si="1084"/>
        <v/>
      </c>
      <c r="BR419" s="95" t="str">
        <f t="shared" si="1084"/>
        <v/>
      </c>
      <c r="BS419" s="38"/>
      <c r="BT419" s="38"/>
      <c r="BU419" s="38"/>
      <c r="BV419" s="38"/>
      <c r="BW419" s="38"/>
      <c r="BX419" s="38">
        <f t="shared" si="577"/>
        <v>0</v>
      </c>
      <c r="BY419" s="106" t="str">
        <f t="shared" si="1068"/>
        <v/>
      </c>
      <c r="BZ419" s="106" t="str">
        <f t="shared" si="578"/>
        <v/>
      </c>
      <c r="CA419" s="106" t="str">
        <f t="shared" ref="CA419:CH419" si="1085">IF(O419="x","1","")</f>
        <v/>
      </c>
      <c r="CB419" s="106" t="str">
        <f t="shared" si="1085"/>
        <v/>
      </c>
      <c r="CC419" s="106" t="str">
        <f t="shared" si="1085"/>
        <v/>
      </c>
      <c r="CD419" s="106" t="str">
        <f t="shared" si="1085"/>
        <v/>
      </c>
      <c r="CE419" s="106" t="str">
        <f t="shared" si="1085"/>
        <v/>
      </c>
      <c r="CF419" s="106" t="str">
        <f t="shared" si="1085"/>
        <v/>
      </c>
      <c r="CG419" s="106" t="str">
        <f t="shared" si="1085"/>
        <v/>
      </c>
      <c r="CH419" s="106" t="str">
        <f t="shared" si="1085"/>
        <v/>
      </c>
      <c r="CI419" s="40"/>
      <c r="CJ419" s="40"/>
      <c r="CK419" s="40"/>
      <c r="CL419" s="40"/>
      <c r="CM419" s="40"/>
    </row>
    <row r="420" spans="1:91" ht="17.25" customHeight="1" x14ac:dyDescent="0.2">
      <c r="A420" s="92"/>
      <c r="B420" s="93"/>
      <c r="C420" s="93"/>
      <c r="D420" s="93"/>
      <c r="E420" s="93" t="str">
        <f t="shared" si="580"/>
        <v/>
      </c>
      <c r="F420" s="93"/>
      <c r="G420" s="93"/>
      <c r="H420" s="93" t="str">
        <f t="shared" si="814"/>
        <v/>
      </c>
      <c r="I420" s="95" t="str">
        <f t="shared" si="815"/>
        <v/>
      </c>
      <c r="J420" s="93"/>
      <c r="K420" s="97" t="b">
        <v>0</v>
      </c>
      <c r="L420" s="98" t="str">
        <f t="shared" si="755"/>
        <v>PENDENTE</v>
      </c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3"/>
      <c r="X420" s="100"/>
      <c r="Y420" s="100"/>
      <c r="Z420" s="100"/>
      <c r="AA420" s="100"/>
      <c r="AB420" s="100"/>
      <c r="AC420" s="101"/>
      <c r="AD420" s="3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93"/>
      <c r="AQ420" s="93"/>
      <c r="AR420" s="93"/>
      <c r="AS420" s="102"/>
      <c r="AT420" s="103"/>
      <c r="AU420" s="103"/>
      <c r="AV420" s="103"/>
      <c r="AW420" s="104"/>
      <c r="AX420" s="103"/>
      <c r="AY420" s="103"/>
      <c r="AZ420" s="103"/>
      <c r="BA420" s="103"/>
      <c r="BB420" s="104"/>
      <c r="BC420" s="103"/>
      <c r="BD420" s="105" t="str">
        <f ca="1">IFERROR(__xludf.DUMMYFUNCTION("""COMPUTED_VALUE"""),"")</f>
        <v/>
      </c>
      <c r="BE420" s="105" t="str">
        <f ca="1">IFERROR(__xludf.DUMMYFUNCTION("""COMPUTED_VALUE"""),"")</f>
        <v/>
      </c>
      <c r="BF420" s="105" t="str">
        <f ca="1">IFERROR(__xludf.DUMMYFUNCTION("""COMPUTED_VALUE"""),"")</f>
        <v/>
      </c>
      <c r="BG420" s="93"/>
      <c r="BH420" s="93"/>
      <c r="BI420" s="95" t="str">
        <f t="shared" si="842"/>
        <v/>
      </c>
      <c r="BJ420" s="95" t="str">
        <f t="shared" ref="BJ420:BR420" si="1086">IF(AD420=0,"",AD420*$AS420*(AU420/10))</f>
        <v/>
      </c>
      <c r="BK420" s="95" t="str">
        <f t="shared" si="1086"/>
        <v/>
      </c>
      <c r="BL420" s="95" t="str">
        <f t="shared" si="1086"/>
        <v/>
      </c>
      <c r="BM420" s="95" t="str">
        <f t="shared" si="1086"/>
        <v/>
      </c>
      <c r="BN420" s="95" t="str">
        <f t="shared" si="1086"/>
        <v/>
      </c>
      <c r="BO420" s="95" t="str">
        <f t="shared" si="1086"/>
        <v/>
      </c>
      <c r="BP420" s="95" t="str">
        <f t="shared" si="1086"/>
        <v/>
      </c>
      <c r="BQ420" s="95" t="str">
        <f t="shared" si="1086"/>
        <v/>
      </c>
      <c r="BR420" s="95" t="str">
        <f t="shared" si="1086"/>
        <v/>
      </c>
      <c r="BS420" s="38"/>
      <c r="BT420" s="38"/>
      <c r="BU420" s="38"/>
      <c r="BV420" s="38"/>
      <c r="BW420" s="38"/>
      <c r="BX420" s="38">
        <f t="shared" si="577"/>
        <v>0</v>
      </c>
      <c r="BY420" s="106" t="str">
        <f t="shared" si="1068"/>
        <v/>
      </c>
      <c r="BZ420" s="106" t="str">
        <f t="shared" si="578"/>
        <v/>
      </c>
      <c r="CA420" s="106" t="str">
        <f t="shared" ref="CA420:CH420" si="1087">IF(O420="x","1","")</f>
        <v/>
      </c>
      <c r="CB420" s="106" t="str">
        <f t="shared" si="1087"/>
        <v/>
      </c>
      <c r="CC420" s="106" t="str">
        <f t="shared" si="1087"/>
        <v/>
      </c>
      <c r="CD420" s="106" t="str">
        <f t="shared" si="1087"/>
        <v/>
      </c>
      <c r="CE420" s="106" t="str">
        <f t="shared" si="1087"/>
        <v/>
      </c>
      <c r="CF420" s="106" t="str">
        <f t="shared" si="1087"/>
        <v/>
      </c>
      <c r="CG420" s="106" t="str">
        <f t="shared" si="1087"/>
        <v/>
      </c>
      <c r="CH420" s="106" t="str">
        <f t="shared" si="1087"/>
        <v/>
      </c>
      <c r="CI420" s="40"/>
      <c r="CJ420" s="40"/>
      <c r="CK420" s="40"/>
      <c r="CL420" s="40"/>
      <c r="CM420" s="40"/>
    </row>
    <row r="421" spans="1:91" ht="17.25" customHeight="1" x14ac:dyDescent="0.2">
      <c r="A421" s="92"/>
      <c r="B421" s="93"/>
      <c r="C421" s="93"/>
      <c r="D421" s="93"/>
      <c r="E421" s="93" t="str">
        <f t="shared" si="580"/>
        <v/>
      </c>
      <c r="F421" s="93"/>
      <c r="G421" s="93"/>
      <c r="H421" s="93" t="str">
        <f t="shared" si="814"/>
        <v/>
      </c>
      <c r="I421" s="95" t="str">
        <f t="shared" si="815"/>
        <v/>
      </c>
      <c r="J421" s="93"/>
      <c r="K421" s="97" t="b">
        <v>0</v>
      </c>
      <c r="L421" s="98" t="str">
        <f t="shared" si="755"/>
        <v>PENDENTE</v>
      </c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3"/>
      <c r="X421" s="100"/>
      <c r="Y421" s="100"/>
      <c r="Z421" s="100"/>
      <c r="AA421" s="100"/>
      <c r="AB421" s="100"/>
      <c r="AC421" s="101"/>
      <c r="AD421" s="3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93"/>
      <c r="AQ421" s="93"/>
      <c r="AR421" s="93"/>
      <c r="AS421" s="102"/>
      <c r="AT421" s="103"/>
      <c r="AU421" s="103"/>
      <c r="AV421" s="103"/>
      <c r="AW421" s="104"/>
      <c r="AX421" s="103"/>
      <c r="AY421" s="103"/>
      <c r="AZ421" s="103"/>
      <c r="BA421" s="103"/>
      <c r="BB421" s="104"/>
      <c r="BC421" s="103"/>
      <c r="BD421" s="105" t="str">
        <f ca="1">IFERROR(__xludf.DUMMYFUNCTION("""COMPUTED_VALUE"""),"")</f>
        <v/>
      </c>
      <c r="BE421" s="105" t="str">
        <f ca="1">IFERROR(__xludf.DUMMYFUNCTION("""COMPUTED_VALUE"""),"")</f>
        <v/>
      </c>
      <c r="BF421" s="105" t="str">
        <f ca="1">IFERROR(__xludf.DUMMYFUNCTION("""COMPUTED_VALUE"""),"")</f>
        <v/>
      </c>
      <c r="BG421" s="93"/>
      <c r="BH421" s="93"/>
      <c r="BI421" s="95" t="str">
        <f t="shared" si="842"/>
        <v/>
      </c>
      <c r="BJ421" s="95" t="str">
        <f t="shared" ref="BJ421:BR421" si="1088">IF(AD421=0,"",AD421*$AS421*(AU421/10))</f>
        <v/>
      </c>
      <c r="BK421" s="95" t="str">
        <f t="shared" si="1088"/>
        <v/>
      </c>
      <c r="BL421" s="95" t="str">
        <f t="shared" si="1088"/>
        <v/>
      </c>
      <c r="BM421" s="95" t="str">
        <f t="shared" si="1088"/>
        <v/>
      </c>
      <c r="BN421" s="95" t="str">
        <f t="shared" si="1088"/>
        <v/>
      </c>
      <c r="BO421" s="95" t="str">
        <f t="shared" si="1088"/>
        <v/>
      </c>
      <c r="BP421" s="95" t="str">
        <f t="shared" si="1088"/>
        <v/>
      </c>
      <c r="BQ421" s="95" t="str">
        <f t="shared" si="1088"/>
        <v/>
      </c>
      <c r="BR421" s="95" t="str">
        <f t="shared" si="1088"/>
        <v/>
      </c>
      <c r="BS421" s="38"/>
      <c r="BT421" s="38"/>
      <c r="BU421" s="38"/>
      <c r="BV421" s="38"/>
      <c r="BW421" s="38"/>
      <c r="BX421" s="38">
        <f t="shared" si="577"/>
        <v>0</v>
      </c>
      <c r="BY421" s="106" t="str">
        <f t="shared" si="1068"/>
        <v/>
      </c>
      <c r="BZ421" s="106" t="str">
        <f t="shared" si="578"/>
        <v/>
      </c>
      <c r="CA421" s="106" t="str">
        <f t="shared" ref="CA421:CH421" si="1089">IF(O421="x","1","")</f>
        <v/>
      </c>
      <c r="CB421" s="106" t="str">
        <f t="shared" si="1089"/>
        <v/>
      </c>
      <c r="CC421" s="106" t="str">
        <f t="shared" si="1089"/>
        <v/>
      </c>
      <c r="CD421" s="106" t="str">
        <f t="shared" si="1089"/>
        <v/>
      </c>
      <c r="CE421" s="106" t="str">
        <f t="shared" si="1089"/>
        <v/>
      </c>
      <c r="CF421" s="106" t="str">
        <f t="shared" si="1089"/>
        <v/>
      </c>
      <c r="CG421" s="106" t="str">
        <f t="shared" si="1089"/>
        <v/>
      </c>
      <c r="CH421" s="106" t="str">
        <f t="shared" si="1089"/>
        <v/>
      </c>
      <c r="CI421" s="40"/>
      <c r="CJ421" s="40"/>
      <c r="CK421" s="40"/>
      <c r="CL421" s="40"/>
      <c r="CM421" s="40"/>
    </row>
    <row r="422" spans="1:91" ht="17.25" customHeight="1" x14ac:dyDescent="0.2">
      <c r="A422" s="92"/>
      <c r="B422" s="93"/>
      <c r="C422" s="93"/>
      <c r="D422" s="93"/>
      <c r="E422" s="93" t="str">
        <f t="shared" si="580"/>
        <v/>
      </c>
      <c r="F422" s="93"/>
      <c r="G422" s="93"/>
      <c r="H422" s="93" t="str">
        <f t="shared" si="814"/>
        <v/>
      </c>
      <c r="I422" s="95" t="str">
        <f t="shared" si="815"/>
        <v/>
      </c>
      <c r="J422" s="93"/>
      <c r="K422" s="97" t="b">
        <v>0</v>
      </c>
      <c r="L422" s="98" t="str">
        <f t="shared" si="755"/>
        <v>PENDENTE</v>
      </c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3"/>
      <c r="X422" s="100"/>
      <c r="Y422" s="100"/>
      <c r="Z422" s="100"/>
      <c r="AA422" s="100"/>
      <c r="AB422" s="100"/>
      <c r="AC422" s="101"/>
      <c r="AD422" s="3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93"/>
      <c r="AQ422" s="93"/>
      <c r="AR422" s="93"/>
      <c r="AS422" s="102"/>
      <c r="AT422" s="103"/>
      <c r="AU422" s="103"/>
      <c r="AV422" s="103"/>
      <c r="AW422" s="104"/>
      <c r="AX422" s="103"/>
      <c r="AY422" s="103"/>
      <c r="AZ422" s="103"/>
      <c r="BA422" s="103"/>
      <c r="BB422" s="104"/>
      <c r="BC422" s="103"/>
      <c r="BD422" s="105" t="str">
        <f ca="1">IFERROR(__xludf.DUMMYFUNCTION("""COMPUTED_VALUE"""),"")</f>
        <v/>
      </c>
      <c r="BE422" s="105" t="str">
        <f ca="1">IFERROR(__xludf.DUMMYFUNCTION("""COMPUTED_VALUE"""),"")</f>
        <v/>
      </c>
      <c r="BF422" s="105" t="str">
        <f ca="1">IFERROR(__xludf.DUMMYFUNCTION("""COMPUTED_VALUE"""),"")</f>
        <v/>
      </c>
      <c r="BG422" s="93"/>
      <c r="BH422" s="93"/>
      <c r="BI422" s="95" t="str">
        <f t="shared" si="842"/>
        <v/>
      </c>
      <c r="BJ422" s="95" t="str">
        <f t="shared" ref="BJ422:BR422" si="1090">IF(AD422=0,"",AD422*$AS422*(AU422/10))</f>
        <v/>
      </c>
      <c r="BK422" s="95" t="str">
        <f t="shared" si="1090"/>
        <v/>
      </c>
      <c r="BL422" s="95" t="str">
        <f t="shared" si="1090"/>
        <v/>
      </c>
      <c r="BM422" s="95" t="str">
        <f t="shared" si="1090"/>
        <v/>
      </c>
      <c r="BN422" s="95" t="str">
        <f t="shared" si="1090"/>
        <v/>
      </c>
      <c r="BO422" s="95" t="str">
        <f t="shared" si="1090"/>
        <v/>
      </c>
      <c r="BP422" s="95" t="str">
        <f t="shared" si="1090"/>
        <v/>
      </c>
      <c r="BQ422" s="95" t="str">
        <f t="shared" si="1090"/>
        <v/>
      </c>
      <c r="BR422" s="95" t="str">
        <f t="shared" si="1090"/>
        <v/>
      </c>
      <c r="BS422" s="38"/>
      <c r="BT422" s="38"/>
      <c r="BU422" s="38"/>
      <c r="BV422" s="38"/>
      <c r="BW422" s="38"/>
      <c r="BX422" s="38">
        <f t="shared" si="577"/>
        <v>0</v>
      </c>
      <c r="BY422" s="106" t="str">
        <f t="shared" si="1068"/>
        <v/>
      </c>
      <c r="BZ422" s="106" t="str">
        <f t="shared" si="578"/>
        <v/>
      </c>
      <c r="CA422" s="106" t="str">
        <f t="shared" ref="CA422:CH422" si="1091">IF(O422="x","1","")</f>
        <v/>
      </c>
      <c r="CB422" s="106" t="str">
        <f t="shared" si="1091"/>
        <v/>
      </c>
      <c r="CC422" s="106" t="str">
        <f t="shared" si="1091"/>
        <v/>
      </c>
      <c r="CD422" s="106" t="str">
        <f t="shared" si="1091"/>
        <v/>
      </c>
      <c r="CE422" s="106" t="str">
        <f t="shared" si="1091"/>
        <v/>
      </c>
      <c r="CF422" s="106" t="str">
        <f t="shared" si="1091"/>
        <v/>
      </c>
      <c r="CG422" s="106" t="str">
        <f t="shared" si="1091"/>
        <v/>
      </c>
      <c r="CH422" s="106" t="str">
        <f t="shared" si="1091"/>
        <v/>
      </c>
      <c r="CI422" s="40"/>
      <c r="CJ422" s="40"/>
      <c r="CK422" s="40"/>
      <c r="CL422" s="40"/>
      <c r="CM422" s="40"/>
    </row>
    <row r="423" spans="1:91" ht="17.25" customHeight="1" x14ac:dyDescent="0.2">
      <c r="A423" s="92"/>
      <c r="B423" s="93"/>
      <c r="C423" s="93"/>
      <c r="D423" s="93"/>
      <c r="E423" s="93" t="str">
        <f t="shared" si="580"/>
        <v/>
      </c>
      <c r="F423" s="93"/>
      <c r="G423" s="93"/>
      <c r="H423" s="93" t="str">
        <f t="shared" si="814"/>
        <v/>
      </c>
      <c r="I423" s="95" t="str">
        <f t="shared" si="815"/>
        <v/>
      </c>
      <c r="J423" s="93"/>
      <c r="K423" s="97" t="b">
        <v>0</v>
      </c>
      <c r="L423" s="98" t="str">
        <f t="shared" si="755"/>
        <v>PENDENTE</v>
      </c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3"/>
      <c r="X423" s="100"/>
      <c r="Y423" s="100"/>
      <c r="Z423" s="100"/>
      <c r="AA423" s="100"/>
      <c r="AB423" s="100"/>
      <c r="AC423" s="101"/>
      <c r="AD423" s="3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93"/>
      <c r="AQ423" s="93"/>
      <c r="AR423" s="93"/>
      <c r="AS423" s="102"/>
      <c r="AT423" s="103"/>
      <c r="AU423" s="103"/>
      <c r="AV423" s="103"/>
      <c r="AW423" s="104"/>
      <c r="AX423" s="103"/>
      <c r="AY423" s="103"/>
      <c r="AZ423" s="103"/>
      <c r="BA423" s="103"/>
      <c r="BB423" s="104"/>
      <c r="BC423" s="103"/>
      <c r="BD423" s="105" t="str">
        <f ca="1">IFERROR(__xludf.DUMMYFUNCTION("""COMPUTED_VALUE"""),"")</f>
        <v/>
      </c>
      <c r="BE423" s="105" t="str">
        <f ca="1">IFERROR(__xludf.DUMMYFUNCTION("""COMPUTED_VALUE"""),"")</f>
        <v/>
      </c>
      <c r="BF423" s="105" t="str">
        <f ca="1">IFERROR(__xludf.DUMMYFUNCTION("""COMPUTED_VALUE"""),"")</f>
        <v/>
      </c>
      <c r="BG423" s="93"/>
      <c r="BH423" s="93"/>
      <c r="BI423" s="95" t="str">
        <f t="shared" si="842"/>
        <v/>
      </c>
      <c r="BJ423" s="95" t="str">
        <f t="shared" ref="BJ423:BR423" si="1092">IF(AD423=0,"",AD423*$AS423*(AU423/10))</f>
        <v/>
      </c>
      <c r="BK423" s="95" t="str">
        <f t="shared" si="1092"/>
        <v/>
      </c>
      <c r="BL423" s="95" t="str">
        <f t="shared" si="1092"/>
        <v/>
      </c>
      <c r="BM423" s="95" t="str">
        <f t="shared" si="1092"/>
        <v/>
      </c>
      <c r="BN423" s="95" t="str">
        <f t="shared" si="1092"/>
        <v/>
      </c>
      <c r="BO423" s="95" t="str">
        <f t="shared" si="1092"/>
        <v/>
      </c>
      <c r="BP423" s="95" t="str">
        <f t="shared" si="1092"/>
        <v/>
      </c>
      <c r="BQ423" s="95" t="str">
        <f t="shared" si="1092"/>
        <v/>
      </c>
      <c r="BR423" s="95" t="str">
        <f t="shared" si="1092"/>
        <v/>
      </c>
      <c r="BS423" s="38"/>
      <c r="BT423" s="38"/>
      <c r="BU423" s="38"/>
      <c r="BV423" s="38"/>
      <c r="BW423" s="38"/>
      <c r="BX423" s="38">
        <f t="shared" si="577"/>
        <v>0</v>
      </c>
      <c r="BY423" s="106" t="str">
        <f t="shared" si="1068"/>
        <v/>
      </c>
      <c r="BZ423" s="106" t="str">
        <f t="shared" si="578"/>
        <v/>
      </c>
      <c r="CA423" s="106" t="str">
        <f t="shared" ref="CA423:CH423" si="1093">IF(O423="x","1","")</f>
        <v/>
      </c>
      <c r="CB423" s="106" t="str">
        <f t="shared" si="1093"/>
        <v/>
      </c>
      <c r="CC423" s="106" t="str">
        <f t="shared" si="1093"/>
        <v/>
      </c>
      <c r="CD423" s="106" t="str">
        <f t="shared" si="1093"/>
        <v/>
      </c>
      <c r="CE423" s="106" t="str">
        <f t="shared" si="1093"/>
        <v/>
      </c>
      <c r="CF423" s="106" t="str">
        <f t="shared" si="1093"/>
        <v/>
      </c>
      <c r="CG423" s="106" t="str">
        <f t="shared" si="1093"/>
        <v/>
      </c>
      <c r="CH423" s="106" t="str">
        <f t="shared" si="1093"/>
        <v/>
      </c>
      <c r="CI423" s="40"/>
      <c r="CJ423" s="40"/>
      <c r="CK423" s="40"/>
      <c r="CL423" s="40"/>
      <c r="CM423" s="40"/>
    </row>
    <row r="424" spans="1:91" ht="17.25" customHeight="1" x14ac:dyDescent="0.2">
      <c r="A424" s="92"/>
      <c r="B424" s="93"/>
      <c r="C424" s="93"/>
      <c r="D424" s="93"/>
      <c r="E424" s="93" t="str">
        <f t="shared" si="580"/>
        <v/>
      </c>
      <c r="F424" s="93"/>
      <c r="G424" s="93"/>
      <c r="H424" s="93" t="str">
        <f t="shared" si="814"/>
        <v/>
      </c>
      <c r="I424" s="95" t="str">
        <f t="shared" si="815"/>
        <v/>
      </c>
      <c r="J424" s="93"/>
      <c r="K424" s="97" t="b">
        <v>0</v>
      </c>
      <c r="L424" s="98" t="str">
        <f t="shared" si="755"/>
        <v>PENDENTE</v>
      </c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3"/>
      <c r="X424" s="100"/>
      <c r="Y424" s="100"/>
      <c r="Z424" s="100"/>
      <c r="AA424" s="100"/>
      <c r="AB424" s="100"/>
      <c r="AC424" s="101"/>
      <c r="AD424" s="3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93"/>
      <c r="AQ424" s="93"/>
      <c r="AR424" s="93"/>
      <c r="AS424" s="102"/>
      <c r="AT424" s="103"/>
      <c r="AU424" s="103"/>
      <c r="AV424" s="103"/>
      <c r="AW424" s="104"/>
      <c r="AX424" s="103"/>
      <c r="AY424" s="103"/>
      <c r="AZ424" s="103"/>
      <c r="BA424" s="103"/>
      <c r="BB424" s="104"/>
      <c r="BC424" s="103"/>
      <c r="BD424" s="105" t="str">
        <f ca="1">IFERROR(__xludf.DUMMYFUNCTION("""COMPUTED_VALUE"""),"")</f>
        <v/>
      </c>
      <c r="BE424" s="105" t="str">
        <f ca="1">IFERROR(__xludf.DUMMYFUNCTION("""COMPUTED_VALUE"""),"")</f>
        <v/>
      </c>
      <c r="BF424" s="105" t="str">
        <f ca="1">IFERROR(__xludf.DUMMYFUNCTION("""COMPUTED_VALUE"""),"")</f>
        <v/>
      </c>
      <c r="BG424" s="93"/>
      <c r="BH424" s="93"/>
      <c r="BI424" s="95" t="str">
        <f t="shared" si="842"/>
        <v/>
      </c>
      <c r="BJ424" s="95" t="str">
        <f t="shared" ref="BJ424:BR424" si="1094">IF(AD424=0,"",AD424*$AS424*(AU424/10))</f>
        <v/>
      </c>
      <c r="BK424" s="95" t="str">
        <f t="shared" si="1094"/>
        <v/>
      </c>
      <c r="BL424" s="95" t="str">
        <f t="shared" si="1094"/>
        <v/>
      </c>
      <c r="BM424" s="95" t="str">
        <f t="shared" si="1094"/>
        <v/>
      </c>
      <c r="BN424" s="95" t="str">
        <f t="shared" si="1094"/>
        <v/>
      </c>
      <c r="BO424" s="95" t="str">
        <f t="shared" si="1094"/>
        <v/>
      </c>
      <c r="BP424" s="95" t="str">
        <f t="shared" si="1094"/>
        <v/>
      </c>
      <c r="BQ424" s="95" t="str">
        <f t="shared" si="1094"/>
        <v/>
      </c>
      <c r="BR424" s="95" t="str">
        <f t="shared" si="1094"/>
        <v/>
      </c>
      <c r="BS424" s="38"/>
      <c r="BT424" s="38"/>
      <c r="BU424" s="38"/>
      <c r="BV424" s="38"/>
      <c r="BW424" s="38"/>
      <c r="BX424" s="38">
        <f t="shared" ref="BX424:BX678" si="1095">SUM(BI424:BR424)</f>
        <v>0</v>
      </c>
      <c r="BY424" s="106" t="str">
        <f t="shared" si="1068"/>
        <v/>
      </c>
      <c r="BZ424" s="106" t="str">
        <f t="shared" ref="BZ424:BZ678" si="1096">IF(N424="x","1","")</f>
        <v/>
      </c>
      <c r="CA424" s="106" t="str">
        <f t="shared" ref="CA424:CH424" si="1097">IF(O424="x","1","")</f>
        <v/>
      </c>
      <c r="CB424" s="106" t="str">
        <f t="shared" si="1097"/>
        <v/>
      </c>
      <c r="CC424" s="106" t="str">
        <f t="shared" si="1097"/>
        <v/>
      </c>
      <c r="CD424" s="106" t="str">
        <f t="shared" si="1097"/>
        <v/>
      </c>
      <c r="CE424" s="106" t="str">
        <f t="shared" si="1097"/>
        <v/>
      </c>
      <c r="CF424" s="106" t="str">
        <f t="shared" si="1097"/>
        <v/>
      </c>
      <c r="CG424" s="106" t="str">
        <f t="shared" si="1097"/>
        <v/>
      </c>
      <c r="CH424" s="106" t="str">
        <f t="shared" si="1097"/>
        <v/>
      </c>
      <c r="CI424" s="40"/>
      <c r="CJ424" s="40"/>
      <c r="CK424" s="40"/>
      <c r="CL424" s="40"/>
      <c r="CM424" s="40"/>
    </row>
    <row r="425" spans="1:91" ht="17.25" customHeight="1" x14ac:dyDescent="0.2">
      <c r="A425" s="92"/>
      <c r="B425" s="93"/>
      <c r="C425" s="93"/>
      <c r="D425" s="93"/>
      <c r="E425" s="93" t="str">
        <f t="shared" ref="E425:E679" si="1098">IF(ISBLANK(D425),"",TEXT(D425,"MMMM"))</f>
        <v/>
      </c>
      <c r="F425" s="93"/>
      <c r="G425" s="93"/>
      <c r="H425" s="93" t="str">
        <f t="shared" si="814"/>
        <v/>
      </c>
      <c r="I425" s="95" t="str">
        <f t="shared" si="815"/>
        <v/>
      </c>
      <c r="J425" s="93"/>
      <c r="K425" s="97" t="b">
        <v>0</v>
      </c>
      <c r="L425" s="98" t="str">
        <f t="shared" si="755"/>
        <v>PENDENTE</v>
      </c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3"/>
      <c r="X425" s="100"/>
      <c r="Y425" s="100"/>
      <c r="Z425" s="100"/>
      <c r="AA425" s="100"/>
      <c r="AB425" s="100"/>
      <c r="AC425" s="101"/>
      <c r="AD425" s="3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93"/>
      <c r="AQ425" s="93"/>
      <c r="AR425" s="93"/>
      <c r="AS425" s="102"/>
      <c r="AT425" s="103"/>
      <c r="AU425" s="103"/>
      <c r="AV425" s="103"/>
      <c r="AW425" s="104"/>
      <c r="AX425" s="103"/>
      <c r="AY425" s="103"/>
      <c r="AZ425" s="103"/>
      <c r="BA425" s="103"/>
      <c r="BB425" s="104"/>
      <c r="BC425" s="103"/>
      <c r="BD425" s="105" t="str">
        <f ca="1">IFERROR(__xludf.DUMMYFUNCTION("""COMPUTED_VALUE"""),"")</f>
        <v/>
      </c>
      <c r="BE425" s="105" t="str">
        <f ca="1">IFERROR(__xludf.DUMMYFUNCTION("""COMPUTED_VALUE"""),"")</f>
        <v/>
      </c>
      <c r="BF425" s="105" t="str">
        <f ca="1">IFERROR(__xludf.DUMMYFUNCTION("""COMPUTED_VALUE"""),"")</f>
        <v/>
      </c>
      <c r="BG425" s="93"/>
      <c r="BH425" s="93"/>
      <c r="BI425" s="95" t="str">
        <f t="shared" si="842"/>
        <v/>
      </c>
      <c r="BJ425" s="95" t="str">
        <f t="shared" ref="BJ425:BR425" si="1099">IF(AD425=0,"",AD425*$AS425*(AU425/10))</f>
        <v/>
      </c>
      <c r="BK425" s="95" t="str">
        <f t="shared" si="1099"/>
        <v/>
      </c>
      <c r="BL425" s="95" t="str">
        <f t="shared" si="1099"/>
        <v/>
      </c>
      <c r="BM425" s="95" t="str">
        <f t="shared" si="1099"/>
        <v/>
      </c>
      <c r="BN425" s="95" t="str">
        <f t="shared" si="1099"/>
        <v/>
      </c>
      <c r="BO425" s="95" t="str">
        <f t="shared" si="1099"/>
        <v/>
      </c>
      <c r="BP425" s="95" t="str">
        <f t="shared" si="1099"/>
        <v/>
      </c>
      <c r="BQ425" s="95" t="str">
        <f t="shared" si="1099"/>
        <v/>
      </c>
      <c r="BR425" s="95" t="str">
        <f t="shared" si="1099"/>
        <v/>
      </c>
      <c r="BS425" s="38"/>
      <c r="BT425" s="38"/>
      <c r="BU425" s="38"/>
      <c r="BV425" s="38"/>
      <c r="BW425" s="38"/>
      <c r="BX425" s="38">
        <f t="shared" si="1095"/>
        <v>0</v>
      </c>
      <c r="BY425" s="106" t="str">
        <f t="shared" si="1068"/>
        <v/>
      </c>
      <c r="BZ425" s="106" t="str">
        <f t="shared" si="1096"/>
        <v/>
      </c>
      <c r="CA425" s="106" t="str">
        <f t="shared" ref="CA425:CH425" si="1100">IF(O425="x","1","")</f>
        <v/>
      </c>
      <c r="CB425" s="106" t="str">
        <f t="shared" si="1100"/>
        <v/>
      </c>
      <c r="CC425" s="106" t="str">
        <f t="shared" si="1100"/>
        <v/>
      </c>
      <c r="CD425" s="106" t="str">
        <f t="shared" si="1100"/>
        <v/>
      </c>
      <c r="CE425" s="106" t="str">
        <f t="shared" si="1100"/>
        <v/>
      </c>
      <c r="CF425" s="106" t="str">
        <f t="shared" si="1100"/>
        <v/>
      </c>
      <c r="CG425" s="106" t="str">
        <f t="shared" si="1100"/>
        <v/>
      </c>
      <c r="CH425" s="106" t="str">
        <f t="shared" si="1100"/>
        <v/>
      </c>
      <c r="CI425" s="40"/>
      <c r="CJ425" s="40"/>
      <c r="CK425" s="40"/>
      <c r="CL425" s="40"/>
      <c r="CM425" s="40"/>
    </row>
    <row r="426" spans="1:91" ht="17.25" customHeight="1" x14ac:dyDescent="0.2">
      <c r="A426" s="92"/>
      <c r="B426" s="93"/>
      <c r="C426" s="93"/>
      <c r="D426" s="93"/>
      <c r="E426" s="93" t="str">
        <f t="shared" si="1098"/>
        <v/>
      </c>
      <c r="F426" s="93"/>
      <c r="G426" s="93"/>
      <c r="H426" s="93" t="str">
        <f t="shared" si="814"/>
        <v/>
      </c>
      <c r="I426" s="95" t="str">
        <f t="shared" si="815"/>
        <v/>
      </c>
      <c r="J426" s="93"/>
      <c r="K426" s="97" t="b">
        <v>0</v>
      </c>
      <c r="L426" s="98" t="str">
        <f t="shared" si="755"/>
        <v>PENDENTE</v>
      </c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3"/>
      <c r="X426" s="100"/>
      <c r="Y426" s="100"/>
      <c r="Z426" s="100"/>
      <c r="AA426" s="100"/>
      <c r="AB426" s="100"/>
      <c r="AC426" s="101"/>
      <c r="AD426" s="3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93"/>
      <c r="AQ426" s="93"/>
      <c r="AR426" s="93"/>
      <c r="AS426" s="102"/>
      <c r="AT426" s="103"/>
      <c r="AU426" s="103"/>
      <c r="AV426" s="103"/>
      <c r="AW426" s="104"/>
      <c r="AX426" s="103"/>
      <c r="AY426" s="103"/>
      <c r="AZ426" s="103"/>
      <c r="BA426" s="103"/>
      <c r="BB426" s="104"/>
      <c r="BC426" s="103"/>
      <c r="BD426" s="105" t="str">
        <f ca="1">IFERROR(__xludf.DUMMYFUNCTION("""COMPUTED_VALUE"""),"")</f>
        <v/>
      </c>
      <c r="BE426" s="105" t="str">
        <f ca="1">IFERROR(__xludf.DUMMYFUNCTION("""COMPUTED_VALUE"""),"")</f>
        <v/>
      </c>
      <c r="BF426" s="105" t="str">
        <f ca="1">IFERROR(__xludf.DUMMYFUNCTION("""COMPUTED_VALUE"""),"")</f>
        <v/>
      </c>
      <c r="BG426" s="93"/>
      <c r="BH426" s="93"/>
      <c r="BI426" s="95" t="str">
        <f t="shared" si="842"/>
        <v/>
      </c>
      <c r="BJ426" s="95" t="str">
        <f t="shared" ref="BJ426:BR426" si="1101">IF(AD426=0,"",AD426*$AS426*(AU426/10))</f>
        <v/>
      </c>
      <c r="BK426" s="95" t="str">
        <f t="shared" si="1101"/>
        <v/>
      </c>
      <c r="BL426" s="95" t="str">
        <f t="shared" si="1101"/>
        <v/>
      </c>
      <c r="BM426" s="95" t="str">
        <f t="shared" si="1101"/>
        <v/>
      </c>
      <c r="BN426" s="95" t="str">
        <f t="shared" si="1101"/>
        <v/>
      </c>
      <c r="BO426" s="95" t="str">
        <f t="shared" si="1101"/>
        <v/>
      </c>
      <c r="BP426" s="95" t="str">
        <f t="shared" si="1101"/>
        <v/>
      </c>
      <c r="BQ426" s="95" t="str">
        <f t="shared" si="1101"/>
        <v/>
      </c>
      <c r="BR426" s="95" t="str">
        <f t="shared" si="1101"/>
        <v/>
      </c>
      <c r="BS426" s="38"/>
      <c r="BT426" s="38"/>
      <c r="BU426" s="38"/>
      <c r="BV426" s="38"/>
      <c r="BW426" s="38"/>
      <c r="BX426" s="38">
        <f t="shared" si="1095"/>
        <v>0</v>
      </c>
      <c r="BY426" s="106" t="str">
        <f t="shared" si="1068"/>
        <v/>
      </c>
      <c r="BZ426" s="106" t="str">
        <f t="shared" si="1096"/>
        <v/>
      </c>
      <c r="CA426" s="106" t="str">
        <f t="shared" ref="CA426:CH426" si="1102">IF(O426="x","1","")</f>
        <v/>
      </c>
      <c r="CB426" s="106" t="str">
        <f t="shared" si="1102"/>
        <v/>
      </c>
      <c r="CC426" s="106" t="str">
        <f t="shared" si="1102"/>
        <v/>
      </c>
      <c r="CD426" s="106" t="str">
        <f t="shared" si="1102"/>
        <v/>
      </c>
      <c r="CE426" s="106" t="str">
        <f t="shared" si="1102"/>
        <v/>
      </c>
      <c r="CF426" s="106" t="str">
        <f t="shared" si="1102"/>
        <v/>
      </c>
      <c r="CG426" s="106" t="str">
        <f t="shared" si="1102"/>
        <v/>
      </c>
      <c r="CH426" s="106" t="str">
        <f t="shared" si="1102"/>
        <v/>
      </c>
      <c r="CI426" s="40"/>
      <c r="CJ426" s="40"/>
      <c r="CK426" s="40"/>
      <c r="CL426" s="40"/>
      <c r="CM426" s="40"/>
    </row>
    <row r="427" spans="1:91" ht="17.25" customHeight="1" x14ac:dyDescent="0.2">
      <c r="A427" s="92"/>
      <c r="B427" s="93"/>
      <c r="C427" s="93"/>
      <c r="D427" s="93"/>
      <c r="E427" s="93" t="str">
        <f t="shared" si="1098"/>
        <v/>
      </c>
      <c r="F427" s="93"/>
      <c r="G427" s="93"/>
      <c r="H427" s="93" t="str">
        <f t="shared" si="814"/>
        <v/>
      </c>
      <c r="I427" s="95" t="str">
        <f t="shared" si="815"/>
        <v/>
      </c>
      <c r="J427" s="93"/>
      <c r="K427" s="97" t="b">
        <v>0</v>
      </c>
      <c r="L427" s="98" t="str">
        <f t="shared" si="755"/>
        <v>PENDENTE</v>
      </c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3"/>
      <c r="X427" s="100"/>
      <c r="Y427" s="100"/>
      <c r="Z427" s="100"/>
      <c r="AA427" s="100"/>
      <c r="AB427" s="100"/>
      <c r="AC427" s="101"/>
      <c r="AD427" s="3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93"/>
      <c r="AQ427" s="93"/>
      <c r="AR427" s="93"/>
      <c r="AS427" s="102"/>
      <c r="AT427" s="103"/>
      <c r="AU427" s="103"/>
      <c r="AV427" s="103"/>
      <c r="AW427" s="104"/>
      <c r="AX427" s="103"/>
      <c r="AY427" s="103"/>
      <c r="AZ427" s="103"/>
      <c r="BA427" s="103"/>
      <c r="BB427" s="104"/>
      <c r="BC427" s="103"/>
      <c r="BD427" s="105" t="str">
        <f ca="1">IFERROR(__xludf.DUMMYFUNCTION("""COMPUTED_VALUE"""),"")</f>
        <v/>
      </c>
      <c r="BE427" s="105" t="str">
        <f ca="1">IFERROR(__xludf.DUMMYFUNCTION("""COMPUTED_VALUE"""),"")</f>
        <v/>
      </c>
      <c r="BF427" s="105" t="str">
        <f ca="1">IFERROR(__xludf.DUMMYFUNCTION("""COMPUTED_VALUE"""),"")</f>
        <v/>
      </c>
      <c r="BG427" s="93"/>
      <c r="BH427" s="93"/>
      <c r="BI427" s="95" t="str">
        <f t="shared" si="842"/>
        <v/>
      </c>
      <c r="BJ427" s="95" t="str">
        <f t="shared" ref="BJ427:BR427" si="1103">IF(AD427=0,"",AD427*$AS427*(AU427/10))</f>
        <v/>
      </c>
      <c r="BK427" s="95" t="str">
        <f t="shared" si="1103"/>
        <v/>
      </c>
      <c r="BL427" s="95" t="str">
        <f t="shared" si="1103"/>
        <v/>
      </c>
      <c r="BM427" s="95" t="str">
        <f t="shared" si="1103"/>
        <v/>
      </c>
      <c r="BN427" s="95" t="str">
        <f t="shared" si="1103"/>
        <v/>
      </c>
      <c r="BO427" s="95" t="str">
        <f t="shared" si="1103"/>
        <v/>
      </c>
      <c r="BP427" s="95" t="str">
        <f t="shared" si="1103"/>
        <v/>
      </c>
      <c r="BQ427" s="95" t="str">
        <f t="shared" si="1103"/>
        <v/>
      </c>
      <c r="BR427" s="95" t="str">
        <f t="shared" si="1103"/>
        <v/>
      </c>
      <c r="BS427" s="38"/>
      <c r="BT427" s="38"/>
      <c r="BU427" s="38"/>
      <c r="BV427" s="38"/>
      <c r="BW427" s="38"/>
      <c r="BX427" s="38">
        <f t="shared" si="1095"/>
        <v>0</v>
      </c>
      <c r="BY427" s="106" t="str">
        <f t="shared" si="1068"/>
        <v/>
      </c>
      <c r="BZ427" s="106" t="str">
        <f t="shared" si="1096"/>
        <v/>
      </c>
      <c r="CA427" s="106" t="str">
        <f t="shared" ref="CA427:CH427" si="1104">IF(O427="x","1","")</f>
        <v/>
      </c>
      <c r="CB427" s="106" t="str">
        <f t="shared" si="1104"/>
        <v/>
      </c>
      <c r="CC427" s="106" t="str">
        <f t="shared" si="1104"/>
        <v/>
      </c>
      <c r="CD427" s="106" t="str">
        <f t="shared" si="1104"/>
        <v/>
      </c>
      <c r="CE427" s="106" t="str">
        <f t="shared" si="1104"/>
        <v/>
      </c>
      <c r="CF427" s="106" t="str">
        <f t="shared" si="1104"/>
        <v/>
      </c>
      <c r="CG427" s="106" t="str">
        <f t="shared" si="1104"/>
        <v/>
      </c>
      <c r="CH427" s="106" t="str">
        <f t="shared" si="1104"/>
        <v/>
      </c>
      <c r="CI427" s="40"/>
      <c r="CJ427" s="40"/>
      <c r="CK427" s="40"/>
      <c r="CL427" s="40"/>
      <c r="CM427" s="40"/>
    </row>
    <row r="428" spans="1:91" ht="17.25" customHeight="1" x14ac:dyDescent="0.2">
      <c r="A428" s="92"/>
      <c r="B428" s="93"/>
      <c r="C428" s="93"/>
      <c r="D428" s="93"/>
      <c r="E428" s="93" t="str">
        <f t="shared" si="1098"/>
        <v/>
      </c>
      <c r="F428" s="93"/>
      <c r="G428" s="93"/>
      <c r="H428" s="93" t="str">
        <f t="shared" si="814"/>
        <v/>
      </c>
      <c r="I428" s="95" t="str">
        <f t="shared" si="815"/>
        <v/>
      </c>
      <c r="J428" s="93"/>
      <c r="K428" s="97" t="b">
        <v>0</v>
      </c>
      <c r="L428" s="98" t="str">
        <f t="shared" si="755"/>
        <v>PENDENTE</v>
      </c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3"/>
      <c r="X428" s="100"/>
      <c r="Y428" s="100"/>
      <c r="Z428" s="100"/>
      <c r="AA428" s="100"/>
      <c r="AB428" s="100"/>
      <c r="AC428" s="101"/>
      <c r="AD428" s="3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93"/>
      <c r="AQ428" s="93"/>
      <c r="AR428" s="93"/>
      <c r="AS428" s="102"/>
      <c r="AT428" s="103"/>
      <c r="AU428" s="103"/>
      <c r="AV428" s="103"/>
      <c r="AW428" s="104"/>
      <c r="AX428" s="103"/>
      <c r="AY428" s="103"/>
      <c r="AZ428" s="103"/>
      <c r="BA428" s="103"/>
      <c r="BB428" s="104"/>
      <c r="BC428" s="103"/>
      <c r="BD428" s="105" t="str">
        <f ca="1">IFERROR(__xludf.DUMMYFUNCTION("""COMPUTED_VALUE"""),"")</f>
        <v/>
      </c>
      <c r="BE428" s="105" t="str">
        <f ca="1">IFERROR(__xludf.DUMMYFUNCTION("""COMPUTED_VALUE"""),"")</f>
        <v/>
      </c>
      <c r="BF428" s="105" t="str">
        <f ca="1">IFERROR(__xludf.DUMMYFUNCTION("""COMPUTED_VALUE"""),"")</f>
        <v/>
      </c>
      <c r="BG428" s="93"/>
      <c r="BH428" s="93"/>
      <c r="BI428" s="95" t="str">
        <f t="shared" si="842"/>
        <v/>
      </c>
      <c r="BJ428" s="95" t="str">
        <f t="shared" ref="BJ428:BR428" si="1105">IF(AD428=0,"",AD428*$AS428*(AU428/10))</f>
        <v/>
      </c>
      <c r="BK428" s="95" t="str">
        <f t="shared" si="1105"/>
        <v/>
      </c>
      <c r="BL428" s="95" t="str">
        <f t="shared" si="1105"/>
        <v/>
      </c>
      <c r="BM428" s="95" t="str">
        <f t="shared" si="1105"/>
        <v/>
      </c>
      <c r="BN428" s="95" t="str">
        <f t="shared" si="1105"/>
        <v/>
      </c>
      <c r="BO428" s="95" t="str">
        <f t="shared" si="1105"/>
        <v/>
      </c>
      <c r="BP428" s="95" t="str">
        <f t="shared" si="1105"/>
        <v/>
      </c>
      <c r="BQ428" s="95" t="str">
        <f t="shared" si="1105"/>
        <v/>
      </c>
      <c r="BR428" s="95" t="str">
        <f t="shared" si="1105"/>
        <v/>
      </c>
      <c r="BS428" s="38"/>
      <c r="BT428" s="38"/>
      <c r="BU428" s="38"/>
      <c r="BV428" s="38"/>
      <c r="BW428" s="38"/>
      <c r="BX428" s="38">
        <f t="shared" si="1095"/>
        <v>0</v>
      </c>
      <c r="BY428" s="106" t="str">
        <f t="shared" si="1068"/>
        <v/>
      </c>
      <c r="BZ428" s="106" t="str">
        <f t="shared" si="1096"/>
        <v/>
      </c>
      <c r="CA428" s="106" t="str">
        <f t="shared" ref="CA428:CH428" si="1106">IF(O428="x","1","")</f>
        <v/>
      </c>
      <c r="CB428" s="106" t="str">
        <f t="shared" si="1106"/>
        <v/>
      </c>
      <c r="CC428" s="106" t="str">
        <f t="shared" si="1106"/>
        <v/>
      </c>
      <c r="CD428" s="106" t="str">
        <f t="shared" si="1106"/>
        <v/>
      </c>
      <c r="CE428" s="106" t="str">
        <f t="shared" si="1106"/>
        <v/>
      </c>
      <c r="CF428" s="106" t="str">
        <f t="shared" si="1106"/>
        <v/>
      </c>
      <c r="CG428" s="106" t="str">
        <f t="shared" si="1106"/>
        <v/>
      </c>
      <c r="CH428" s="106" t="str">
        <f t="shared" si="1106"/>
        <v/>
      </c>
      <c r="CI428" s="40"/>
      <c r="CJ428" s="40"/>
      <c r="CK428" s="40"/>
      <c r="CL428" s="40"/>
      <c r="CM428" s="40"/>
    </row>
    <row r="429" spans="1:91" ht="17.25" customHeight="1" x14ac:dyDescent="0.2">
      <c r="A429" s="92"/>
      <c r="B429" s="93"/>
      <c r="C429" s="93"/>
      <c r="D429" s="93"/>
      <c r="E429" s="93" t="str">
        <f t="shared" si="1098"/>
        <v/>
      </c>
      <c r="F429" s="93"/>
      <c r="G429" s="93"/>
      <c r="H429" s="93" t="str">
        <f t="shared" si="814"/>
        <v/>
      </c>
      <c r="I429" s="95" t="str">
        <f t="shared" si="815"/>
        <v/>
      </c>
      <c r="J429" s="93"/>
      <c r="K429" s="97" t="b">
        <v>0</v>
      </c>
      <c r="L429" s="98" t="str">
        <f t="shared" si="755"/>
        <v>PENDENTE</v>
      </c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3"/>
      <c r="X429" s="100"/>
      <c r="Y429" s="100"/>
      <c r="Z429" s="100"/>
      <c r="AA429" s="100"/>
      <c r="AB429" s="100"/>
      <c r="AC429" s="101"/>
      <c r="AD429" s="3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93"/>
      <c r="AQ429" s="93"/>
      <c r="AR429" s="93"/>
      <c r="AS429" s="102"/>
      <c r="AT429" s="103"/>
      <c r="AU429" s="103"/>
      <c r="AV429" s="103"/>
      <c r="AW429" s="104"/>
      <c r="AX429" s="103"/>
      <c r="AY429" s="103"/>
      <c r="AZ429" s="103"/>
      <c r="BA429" s="103"/>
      <c r="BB429" s="104"/>
      <c r="BC429" s="103"/>
      <c r="BD429" s="105" t="str">
        <f ca="1">IFERROR(__xludf.DUMMYFUNCTION("""COMPUTED_VALUE"""),"")</f>
        <v/>
      </c>
      <c r="BE429" s="105" t="str">
        <f ca="1">IFERROR(__xludf.DUMMYFUNCTION("""COMPUTED_VALUE"""),"")</f>
        <v/>
      </c>
      <c r="BF429" s="105" t="str">
        <f ca="1">IFERROR(__xludf.DUMMYFUNCTION("""COMPUTED_VALUE"""),"")</f>
        <v/>
      </c>
      <c r="BG429" s="93"/>
      <c r="BH429" s="93"/>
      <c r="BI429" s="95" t="str">
        <f t="shared" si="842"/>
        <v/>
      </c>
      <c r="BJ429" s="95" t="str">
        <f t="shared" ref="BJ429:BR429" si="1107">IF(AD429=0,"",AD429*$AS429*(AU429/10))</f>
        <v/>
      </c>
      <c r="BK429" s="95" t="str">
        <f t="shared" si="1107"/>
        <v/>
      </c>
      <c r="BL429" s="95" t="str">
        <f t="shared" si="1107"/>
        <v/>
      </c>
      <c r="BM429" s="95" t="str">
        <f t="shared" si="1107"/>
        <v/>
      </c>
      <c r="BN429" s="95" t="str">
        <f t="shared" si="1107"/>
        <v/>
      </c>
      <c r="BO429" s="95" t="str">
        <f t="shared" si="1107"/>
        <v/>
      </c>
      <c r="BP429" s="95" t="str">
        <f t="shared" si="1107"/>
        <v/>
      </c>
      <c r="BQ429" s="95" t="str">
        <f t="shared" si="1107"/>
        <v/>
      </c>
      <c r="BR429" s="95" t="str">
        <f t="shared" si="1107"/>
        <v/>
      </c>
      <c r="BS429" s="38"/>
      <c r="BT429" s="38"/>
      <c r="BU429" s="38"/>
      <c r="BV429" s="38"/>
      <c r="BW429" s="38"/>
      <c r="BX429" s="38">
        <f t="shared" si="1095"/>
        <v>0</v>
      </c>
      <c r="BY429" s="106" t="str">
        <f t="shared" si="1068"/>
        <v/>
      </c>
      <c r="BZ429" s="106" t="str">
        <f t="shared" si="1096"/>
        <v/>
      </c>
      <c r="CA429" s="106" t="str">
        <f t="shared" ref="CA429:CH429" si="1108">IF(O429="x","1","")</f>
        <v/>
      </c>
      <c r="CB429" s="106" t="str">
        <f t="shared" si="1108"/>
        <v/>
      </c>
      <c r="CC429" s="106" t="str">
        <f t="shared" si="1108"/>
        <v/>
      </c>
      <c r="CD429" s="106" t="str">
        <f t="shared" si="1108"/>
        <v/>
      </c>
      <c r="CE429" s="106" t="str">
        <f t="shared" si="1108"/>
        <v/>
      </c>
      <c r="CF429" s="106" t="str">
        <f t="shared" si="1108"/>
        <v/>
      </c>
      <c r="CG429" s="106" t="str">
        <f t="shared" si="1108"/>
        <v/>
      </c>
      <c r="CH429" s="106" t="str">
        <f t="shared" si="1108"/>
        <v/>
      </c>
      <c r="CI429" s="40"/>
      <c r="CJ429" s="40"/>
      <c r="CK429" s="40"/>
      <c r="CL429" s="40"/>
      <c r="CM429" s="40"/>
    </row>
    <row r="430" spans="1:91" ht="17.25" customHeight="1" x14ac:dyDescent="0.2">
      <c r="A430" s="92"/>
      <c r="B430" s="93"/>
      <c r="C430" s="93"/>
      <c r="D430" s="93"/>
      <c r="E430" s="93" t="str">
        <f t="shared" si="1098"/>
        <v/>
      </c>
      <c r="F430" s="93"/>
      <c r="G430" s="93"/>
      <c r="H430" s="93" t="str">
        <f t="shared" si="814"/>
        <v/>
      </c>
      <c r="I430" s="95" t="str">
        <f t="shared" si="815"/>
        <v/>
      </c>
      <c r="J430" s="93"/>
      <c r="K430" s="97" t="b">
        <v>0</v>
      </c>
      <c r="L430" s="98" t="str">
        <f t="shared" si="755"/>
        <v>PENDENTE</v>
      </c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3"/>
      <c r="X430" s="100"/>
      <c r="Y430" s="100"/>
      <c r="Z430" s="100"/>
      <c r="AA430" s="100"/>
      <c r="AB430" s="100"/>
      <c r="AC430" s="101"/>
      <c r="AD430" s="3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93"/>
      <c r="AQ430" s="93"/>
      <c r="AR430" s="93"/>
      <c r="AS430" s="102"/>
      <c r="AT430" s="103"/>
      <c r="AU430" s="103"/>
      <c r="AV430" s="103"/>
      <c r="AW430" s="104"/>
      <c r="AX430" s="103"/>
      <c r="AY430" s="103"/>
      <c r="AZ430" s="103"/>
      <c r="BA430" s="103"/>
      <c r="BB430" s="104"/>
      <c r="BC430" s="103"/>
      <c r="BD430" s="105" t="str">
        <f ca="1">IFERROR(__xludf.DUMMYFUNCTION("""COMPUTED_VALUE"""),"")</f>
        <v/>
      </c>
      <c r="BE430" s="105" t="str">
        <f ca="1">IFERROR(__xludf.DUMMYFUNCTION("""COMPUTED_VALUE"""),"")</f>
        <v/>
      </c>
      <c r="BF430" s="105" t="str">
        <f ca="1">IFERROR(__xludf.DUMMYFUNCTION("""COMPUTED_VALUE"""),"")</f>
        <v/>
      </c>
      <c r="BG430" s="93"/>
      <c r="BH430" s="93"/>
      <c r="BI430" s="95" t="str">
        <f t="shared" si="842"/>
        <v/>
      </c>
      <c r="BJ430" s="95" t="str">
        <f t="shared" ref="BJ430:BR430" si="1109">IF(AD430=0,"",AD430*$AS430*(AU430/10))</f>
        <v/>
      </c>
      <c r="BK430" s="95" t="str">
        <f t="shared" si="1109"/>
        <v/>
      </c>
      <c r="BL430" s="95" t="str">
        <f t="shared" si="1109"/>
        <v/>
      </c>
      <c r="BM430" s="95" t="str">
        <f t="shared" si="1109"/>
        <v/>
      </c>
      <c r="BN430" s="95" t="str">
        <f t="shared" si="1109"/>
        <v/>
      </c>
      <c r="BO430" s="95" t="str">
        <f t="shared" si="1109"/>
        <v/>
      </c>
      <c r="BP430" s="95" t="str">
        <f t="shared" si="1109"/>
        <v/>
      </c>
      <c r="BQ430" s="95" t="str">
        <f t="shared" si="1109"/>
        <v/>
      </c>
      <c r="BR430" s="95" t="str">
        <f t="shared" si="1109"/>
        <v/>
      </c>
      <c r="BS430" s="38"/>
      <c r="BT430" s="38"/>
      <c r="BU430" s="38"/>
      <c r="BV430" s="38"/>
      <c r="BW430" s="38"/>
      <c r="BX430" s="38">
        <f t="shared" si="1095"/>
        <v>0</v>
      </c>
      <c r="BY430" s="106" t="str">
        <f t="shared" si="1068"/>
        <v/>
      </c>
      <c r="BZ430" s="106" t="str">
        <f t="shared" si="1096"/>
        <v/>
      </c>
      <c r="CA430" s="106" t="str">
        <f t="shared" ref="CA430:CH430" si="1110">IF(O430="x","1","")</f>
        <v/>
      </c>
      <c r="CB430" s="106" t="str">
        <f t="shared" si="1110"/>
        <v/>
      </c>
      <c r="CC430" s="106" t="str">
        <f t="shared" si="1110"/>
        <v/>
      </c>
      <c r="CD430" s="106" t="str">
        <f t="shared" si="1110"/>
        <v/>
      </c>
      <c r="CE430" s="106" t="str">
        <f t="shared" si="1110"/>
        <v/>
      </c>
      <c r="CF430" s="106" t="str">
        <f t="shared" si="1110"/>
        <v/>
      </c>
      <c r="CG430" s="106" t="str">
        <f t="shared" si="1110"/>
        <v/>
      </c>
      <c r="CH430" s="106" t="str">
        <f t="shared" si="1110"/>
        <v/>
      </c>
      <c r="CI430" s="40"/>
      <c r="CJ430" s="40"/>
      <c r="CK430" s="40"/>
      <c r="CL430" s="40"/>
      <c r="CM430" s="40"/>
    </row>
    <row r="431" spans="1:91" ht="17.25" customHeight="1" x14ac:dyDescent="0.2">
      <c r="A431" s="92"/>
      <c r="B431" s="93"/>
      <c r="C431" s="93"/>
      <c r="D431" s="93"/>
      <c r="E431" s="93" t="str">
        <f t="shared" si="1098"/>
        <v/>
      </c>
      <c r="F431" s="93"/>
      <c r="G431" s="93"/>
      <c r="H431" s="93" t="str">
        <f t="shared" si="814"/>
        <v/>
      </c>
      <c r="I431" s="95" t="str">
        <f t="shared" si="815"/>
        <v/>
      </c>
      <c r="J431" s="93"/>
      <c r="K431" s="97" t="b">
        <v>0</v>
      </c>
      <c r="L431" s="98" t="str">
        <f t="shared" si="755"/>
        <v>PENDENTE</v>
      </c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3"/>
      <c r="X431" s="100"/>
      <c r="Y431" s="100"/>
      <c r="Z431" s="100"/>
      <c r="AA431" s="100"/>
      <c r="AB431" s="100"/>
      <c r="AC431" s="101"/>
      <c r="AD431" s="3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93"/>
      <c r="AQ431" s="93"/>
      <c r="AR431" s="93"/>
      <c r="AS431" s="102"/>
      <c r="AT431" s="103"/>
      <c r="AU431" s="103"/>
      <c r="AV431" s="103"/>
      <c r="AW431" s="104"/>
      <c r="AX431" s="103"/>
      <c r="AY431" s="103"/>
      <c r="AZ431" s="103"/>
      <c r="BA431" s="103"/>
      <c r="BB431" s="104"/>
      <c r="BC431" s="103"/>
      <c r="BD431" s="105" t="str">
        <f ca="1">IFERROR(__xludf.DUMMYFUNCTION("""COMPUTED_VALUE"""),"")</f>
        <v/>
      </c>
      <c r="BE431" s="105" t="str">
        <f ca="1">IFERROR(__xludf.DUMMYFUNCTION("""COMPUTED_VALUE"""),"")</f>
        <v/>
      </c>
      <c r="BF431" s="105" t="str">
        <f ca="1">IFERROR(__xludf.DUMMYFUNCTION("""COMPUTED_VALUE"""),"")</f>
        <v/>
      </c>
      <c r="BG431" s="93"/>
      <c r="BH431" s="93"/>
      <c r="BI431" s="95" t="str">
        <f t="shared" si="842"/>
        <v/>
      </c>
      <c r="BJ431" s="95" t="str">
        <f t="shared" ref="BJ431:BR431" si="1111">IF(AD431=0,"",AD431*$AS431*(AU431/10))</f>
        <v/>
      </c>
      <c r="BK431" s="95" t="str">
        <f t="shared" si="1111"/>
        <v/>
      </c>
      <c r="BL431" s="95" t="str">
        <f t="shared" si="1111"/>
        <v/>
      </c>
      <c r="BM431" s="95" t="str">
        <f t="shared" si="1111"/>
        <v/>
      </c>
      <c r="BN431" s="95" t="str">
        <f t="shared" si="1111"/>
        <v/>
      </c>
      <c r="BO431" s="95" t="str">
        <f t="shared" si="1111"/>
        <v/>
      </c>
      <c r="BP431" s="95" t="str">
        <f t="shared" si="1111"/>
        <v/>
      </c>
      <c r="BQ431" s="95" t="str">
        <f t="shared" si="1111"/>
        <v/>
      </c>
      <c r="BR431" s="95" t="str">
        <f t="shared" si="1111"/>
        <v/>
      </c>
      <c r="BS431" s="38"/>
      <c r="BT431" s="38"/>
      <c r="BU431" s="38"/>
      <c r="BV431" s="38"/>
      <c r="BW431" s="38"/>
      <c r="BX431" s="38">
        <f t="shared" si="1095"/>
        <v>0</v>
      </c>
      <c r="BY431" s="106" t="str">
        <f t="shared" si="1068"/>
        <v/>
      </c>
      <c r="BZ431" s="106" t="str">
        <f t="shared" si="1096"/>
        <v/>
      </c>
      <c r="CA431" s="106" t="str">
        <f t="shared" ref="CA431:CH431" si="1112">IF(O431="x","1","")</f>
        <v/>
      </c>
      <c r="CB431" s="106" t="str">
        <f t="shared" si="1112"/>
        <v/>
      </c>
      <c r="CC431" s="106" t="str">
        <f t="shared" si="1112"/>
        <v/>
      </c>
      <c r="CD431" s="106" t="str">
        <f t="shared" si="1112"/>
        <v/>
      </c>
      <c r="CE431" s="106" t="str">
        <f t="shared" si="1112"/>
        <v/>
      </c>
      <c r="CF431" s="106" t="str">
        <f t="shared" si="1112"/>
        <v/>
      </c>
      <c r="CG431" s="106" t="str">
        <f t="shared" si="1112"/>
        <v/>
      </c>
      <c r="CH431" s="106" t="str">
        <f t="shared" si="1112"/>
        <v/>
      </c>
      <c r="CI431" s="40"/>
      <c r="CJ431" s="40"/>
      <c r="CK431" s="40"/>
      <c r="CL431" s="40"/>
      <c r="CM431" s="40"/>
    </row>
    <row r="432" spans="1:91" ht="17.25" customHeight="1" x14ac:dyDescent="0.2">
      <c r="A432" s="92"/>
      <c r="B432" s="93"/>
      <c r="C432" s="93"/>
      <c r="D432" s="93"/>
      <c r="E432" s="93" t="str">
        <f t="shared" si="1098"/>
        <v/>
      </c>
      <c r="F432" s="93"/>
      <c r="G432" s="93"/>
      <c r="H432" s="93" t="str">
        <f t="shared" si="814"/>
        <v/>
      </c>
      <c r="I432" s="95" t="str">
        <f t="shared" si="815"/>
        <v/>
      </c>
      <c r="J432" s="93"/>
      <c r="K432" s="97" t="b">
        <v>0</v>
      </c>
      <c r="L432" s="98" t="str">
        <f t="shared" si="755"/>
        <v>PENDENTE</v>
      </c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3"/>
      <c r="X432" s="100"/>
      <c r="Y432" s="100"/>
      <c r="Z432" s="100"/>
      <c r="AA432" s="100"/>
      <c r="AB432" s="100"/>
      <c r="AC432" s="101"/>
      <c r="AD432" s="3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93"/>
      <c r="AQ432" s="93"/>
      <c r="AR432" s="93"/>
      <c r="AS432" s="102"/>
      <c r="AT432" s="103"/>
      <c r="AU432" s="103"/>
      <c r="AV432" s="103"/>
      <c r="AW432" s="104"/>
      <c r="AX432" s="103"/>
      <c r="AY432" s="103"/>
      <c r="AZ432" s="103"/>
      <c r="BA432" s="103"/>
      <c r="BB432" s="104"/>
      <c r="BC432" s="103"/>
      <c r="BD432" s="105" t="str">
        <f ca="1">IFERROR(__xludf.DUMMYFUNCTION("""COMPUTED_VALUE"""),"")</f>
        <v/>
      </c>
      <c r="BE432" s="105" t="str">
        <f ca="1">IFERROR(__xludf.DUMMYFUNCTION("""COMPUTED_VALUE"""),"")</f>
        <v/>
      </c>
      <c r="BF432" s="105" t="str">
        <f ca="1">IFERROR(__xludf.DUMMYFUNCTION("""COMPUTED_VALUE"""),"")</f>
        <v/>
      </c>
      <c r="BG432" s="93"/>
      <c r="BH432" s="93"/>
      <c r="BI432" s="95" t="str">
        <f t="shared" si="842"/>
        <v/>
      </c>
      <c r="BJ432" s="95" t="str">
        <f t="shared" ref="BJ432:BR432" si="1113">IF(AD432=0,"",AD432*$AS432*(AU432/10))</f>
        <v/>
      </c>
      <c r="BK432" s="95" t="str">
        <f t="shared" si="1113"/>
        <v/>
      </c>
      <c r="BL432" s="95" t="str">
        <f t="shared" si="1113"/>
        <v/>
      </c>
      <c r="BM432" s="95" t="str">
        <f t="shared" si="1113"/>
        <v/>
      </c>
      <c r="BN432" s="95" t="str">
        <f t="shared" si="1113"/>
        <v/>
      </c>
      <c r="BO432" s="95" t="str">
        <f t="shared" si="1113"/>
        <v/>
      </c>
      <c r="BP432" s="95" t="str">
        <f t="shared" si="1113"/>
        <v/>
      </c>
      <c r="BQ432" s="95" t="str">
        <f t="shared" si="1113"/>
        <v/>
      </c>
      <c r="BR432" s="95" t="str">
        <f t="shared" si="1113"/>
        <v/>
      </c>
      <c r="BS432" s="38"/>
      <c r="BT432" s="38"/>
      <c r="BU432" s="38"/>
      <c r="BV432" s="38"/>
      <c r="BW432" s="38"/>
      <c r="BX432" s="38">
        <f t="shared" si="1095"/>
        <v>0</v>
      </c>
      <c r="BY432" s="106" t="str">
        <f t="shared" si="1068"/>
        <v/>
      </c>
      <c r="BZ432" s="106" t="str">
        <f t="shared" si="1096"/>
        <v/>
      </c>
      <c r="CA432" s="106" t="str">
        <f t="shared" ref="CA432:CH432" si="1114">IF(O432="x","1","")</f>
        <v/>
      </c>
      <c r="CB432" s="106" t="str">
        <f t="shared" si="1114"/>
        <v/>
      </c>
      <c r="CC432" s="106" t="str">
        <f t="shared" si="1114"/>
        <v/>
      </c>
      <c r="CD432" s="106" t="str">
        <f t="shared" si="1114"/>
        <v/>
      </c>
      <c r="CE432" s="106" t="str">
        <f t="shared" si="1114"/>
        <v/>
      </c>
      <c r="CF432" s="106" t="str">
        <f t="shared" si="1114"/>
        <v/>
      </c>
      <c r="CG432" s="106" t="str">
        <f t="shared" si="1114"/>
        <v/>
      </c>
      <c r="CH432" s="106" t="str">
        <f t="shared" si="1114"/>
        <v/>
      </c>
      <c r="CI432" s="40"/>
      <c r="CJ432" s="40"/>
      <c r="CK432" s="40"/>
      <c r="CL432" s="40"/>
      <c r="CM432" s="40"/>
    </row>
    <row r="433" spans="1:91" ht="17.25" customHeight="1" x14ac:dyDescent="0.2">
      <c r="A433" s="92"/>
      <c r="B433" s="93"/>
      <c r="C433" s="93"/>
      <c r="D433" s="93"/>
      <c r="E433" s="93" t="str">
        <f t="shared" si="1098"/>
        <v/>
      </c>
      <c r="F433" s="93"/>
      <c r="G433" s="93"/>
      <c r="H433" s="93" t="str">
        <f t="shared" si="814"/>
        <v/>
      </c>
      <c r="I433" s="95" t="str">
        <f t="shared" si="815"/>
        <v/>
      </c>
      <c r="J433" s="93"/>
      <c r="K433" s="97" t="b">
        <v>0</v>
      </c>
      <c r="L433" s="98" t="str">
        <f t="shared" si="755"/>
        <v>PENDENTE</v>
      </c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3"/>
      <c r="X433" s="100"/>
      <c r="Y433" s="100"/>
      <c r="Z433" s="100"/>
      <c r="AA433" s="100"/>
      <c r="AB433" s="100"/>
      <c r="AC433" s="101"/>
      <c r="AD433" s="3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93"/>
      <c r="AQ433" s="93"/>
      <c r="AR433" s="93"/>
      <c r="AS433" s="102"/>
      <c r="AT433" s="103"/>
      <c r="AU433" s="103"/>
      <c r="AV433" s="103"/>
      <c r="AW433" s="104"/>
      <c r="AX433" s="103"/>
      <c r="AY433" s="103"/>
      <c r="AZ433" s="103"/>
      <c r="BA433" s="103"/>
      <c r="BB433" s="104"/>
      <c r="BC433" s="103"/>
      <c r="BD433" s="105" t="str">
        <f ca="1">IFERROR(__xludf.DUMMYFUNCTION("""COMPUTED_VALUE"""),"")</f>
        <v/>
      </c>
      <c r="BE433" s="105" t="str">
        <f ca="1">IFERROR(__xludf.DUMMYFUNCTION("""COMPUTED_VALUE"""),"")</f>
        <v/>
      </c>
      <c r="BF433" s="105" t="str">
        <f ca="1">IFERROR(__xludf.DUMMYFUNCTION("""COMPUTED_VALUE"""),"")</f>
        <v/>
      </c>
      <c r="BG433" s="93"/>
      <c r="BH433" s="93"/>
      <c r="BI433" s="95" t="str">
        <f t="shared" si="842"/>
        <v/>
      </c>
      <c r="BJ433" s="95" t="str">
        <f t="shared" ref="BJ433:BR433" si="1115">IF(AD433=0,"",AD433*$AS433*(AU433/10))</f>
        <v/>
      </c>
      <c r="BK433" s="95" t="str">
        <f t="shared" si="1115"/>
        <v/>
      </c>
      <c r="BL433" s="95" t="str">
        <f t="shared" si="1115"/>
        <v/>
      </c>
      <c r="BM433" s="95" t="str">
        <f t="shared" si="1115"/>
        <v/>
      </c>
      <c r="BN433" s="95" t="str">
        <f t="shared" si="1115"/>
        <v/>
      </c>
      <c r="BO433" s="95" t="str">
        <f t="shared" si="1115"/>
        <v/>
      </c>
      <c r="BP433" s="95" t="str">
        <f t="shared" si="1115"/>
        <v/>
      </c>
      <c r="BQ433" s="95" t="str">
        <f t="shared" si="1115"/>
        <v/>
      </c>
      <c r="BR433" s="95" t="str">
        <f t="shared" si="1115"/>
        <v/>
      </c>
      <c r="BS433" s="38"/>
      <c r="BT433" s="38"/>
      <c r="BU433" s="38"/>
      <c r="BV433" s="38"/>
      <c r="BW433" s="38"/>
      <c r="BX433" s="38">
        <f t="shared" si="1095"/>
        <v>0</v>
      </c>
      <c r="BY433" s="106" t="str">
        <f t="shared" si="1068"/>
        <v/>
      </c>
      <c r="BZ433" s="106" t="str">
        <f t="shared" si="1096"/>
        <v/>
      </c>
      <c r="CA433" s="106" t="str">
        <f t="shared" ref="CA433:CH433" si="1116">IF(O433="x","1","")</f>
        <v/>
      </c>
      <c r="CB433" s="106" t="str">
        <f t="shared" si="1116"/>
        <v/>
      </c>
      <c r="CC433" s="106" t="str">
        <f t="shared" si="1116"/>
        <v/>
      </c>
      <c r="CD433" s="106" t="str">
        <f t="shared" si="1116"/>
        <v/>
      </c>
      <c r="CE433" s="106" t="str">
        <f t="shared" si="1116"/>
        <v/>
      </c>
      <c r="CF433" s="106" t="str">
        <f t="shared" si="1116"/>
        <v/>
      </c>
      <c r="CG433" s="106" t="str">
        <f t="shared" si="1116"/>
        <v/>
      </c>
      <c r="CH433" s="106" t="str">
        <f t="shared" si="1116"/>
        <v/>
      </c>
      <c r="CI433" s="40"/>
      <c r="CJ433" s="40"/>
      <c r="CK433" s="40"/>
      <c r="CL433" s="40"/>
      <c r="CM433" s="40"/>
    </row>
    <row r="434" spans="1:91" ht="17.25" customHeight="1" x14ac:dyDescent="0.2">
      <c r="A434" s="92"/>
      <c r="B434" s="93"/>
      <c r="C434" s="93"/>
      <c r="D434" s="93"/>
      <c r="E434" s="93" t="str">
        <f t="shared" si="1098"/>
        <v/>
      </c>
      <c r="F434" s="93"/>
      <c r="G434" s="93"/>
      <c r="H434" s="93" t="str">
        <f t="shared" si="814"/>
        <v/>
      </c>
      <c r="I434" s="95" t="str">
        <f t="shared" si="815"/>
        <v/>
      </c>
      <c r="J434" s="93"/>
      <c r="K434" s="97" t="b">
        <v>0</v>
      </c>
      <c r="L434" s="98" t="str">
        <f t="shared" si="755"/>
        <v>PENDENTE</v>
      </c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3"/>
      <c r="X434" s="100"/>
      <c r="Y434" s="100"/>
      <c r="Z434" s="100"/>
      <c r="AA434" s="100"/>
      <c r="AB434" s="100"/>
      <c r="AC434" s="101"/>
      <c r="AD434" s="3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93"/>
      <c r="AQ434" s="93"/>
      <c r="AR434" s="93"/>
      <c r="AS434" s="102"/>
      <c r="AT434" s="103"/>
      <c r="AU434" s="103"/>
      <c r="AV434" s="103"/>
      <c r="AW434" s="104"/>
      <c r="AX434" s="103"/>
      <c r="AY434" s="103"/>
      <c r="AZ434" s="103"/>
      <c r="BA434" s="103"/>
      <c r="BB434" s="104"/>
      <c r="BC434" s="103"/>
      <c r="BD434" s="105" t="str">
        <f ca="1">IFERROR(__xludf.DUMMYFUNCTION("""COMPUTED_VALUE"""),"")</f>
        <v/>
      </c>
      <c r="BE434" s="105" t="str">
        <f ca="1">IFERROR(__xludf.DUMMYFUNCTION("""COMPUTED_VALUE"""),"")</f>
        <v/>
      </c>
      <c r="BF434" s="105" t="str">
        <f ca="1">IFERROR(__xludf.DUMMYFUNCTION("""COMPUTED_VALUE"""),"")</f>
        <v/>
      </c>
      <c r="BG434" s="93"/>
      <c r="BH434" s="93"/>
      <c r="BI434" s="95" t="str">
        <f t="shared" si="842"/>
        <v/>
      </c>
      <c r="BJ434" s="95" t="str">
        <f t="shared" ref="BJ434:BR434" si="1117">IF(AD434=0,"",AD434*$AS434*(AU434/10))</f>
        <v/>
      </c>
      <c r="BK434" s="95" t="str">
        <f t="shared" si="1117"/>
        <v/>
      </c>
      <c r="BL434" s="95" t="str">
        <f t="shared" si="1117"/>
        <v/>
      </c>
      <c r="BM434" s="95" t="str">
        <f t="shared" si="1117"/>
        <v/>
      </c>
      <c r="BN434" s="95" t="str">
        <f t="shared" si="1117"/>
        <v/>
      </c>
      <c r="BO434" s="95" t="str">
        <f t="shared" si="1117"/>
        <v/>
      </c>
      <c r="BP434" s="95" t="str">
        <f t="shared" si="1117"/>
        <v/>
      </c>
      <c r="BQ434" s="95" t="str">
        <f t="shared" si="1117"/>
        <v/>
      </c>
      <c r="BR434" s="95" t="str">
        <f t="shared" si="1117"/>
        <v/>
      </c>
      <c r="BS434" s="38"/>
      <c r="BT434" s="38"/>
      <c r="BU434" s="38"/>
      <c r="BV434" s="38"/>
      <c r="BW434" s="38"/>
      <c r="BX434" s="38">
        <f t="shared" si="1095"/>
        <v>0</v>
      </c>
      <c r="BY434" s="106" t="str">
        <f t="shared" si="1068"/>
        <v/>
      </c>
      <c r="BZ434" s="106" t="str">
        <f t="shared" si="1096"/>
        <v/>
      </c>
      <c r="CA434" s="106" t="str">
        <f t="shared" ref="CA434:CH434" si="1118">IF(O434="x","1","")</f>
        <v/>
      </c>
      <c r="CB434" s="106" t="str">
        <f t="shared" si="1118"/>
        <v/>
      </c>
      <c r="CC434" s="106" t="str">
        <f t="shared" si="1118"/>
        <v/>
      </c>
      <c r="CD434" s="106" t="str">
        <f t="shared" si="1118"/>
        <v/>
      </c>
      <c r="CE434" s="106" t="str">
        <f t="shared" si="1118"/>
        <v/>
      </c>
      <c r="CF434" s="106" t="str">
        <f t="shared" si="1118"/>
        <v/>
      </c>
      <c r="CG434" s="106" t="str">
        <f t="shared" si="1118"/>
        <v/>
      </c>
      <c r="CH434" s="106" t="str">
        <f t="shared" si="1118"/>
        <v/>
      </c>
      <c r="CI434" s="40"/>
      <c r="CJ434" s="40"/>
      <c r="CK434" s="40"/>
      <c r="CL434" s="40"/>
      <c r="CM434" s="40"/>
    </row>
    <row r="435" spans="1:91" ht="17.25" customHeight="1" x14ac:dyDescent="0.2">
      <c r="A435" s="92"/>
      <c r="B435" s="93"/>
      <c r="C435" s="93"/>
      <c r="D435" s="93"/>
      <c r="E435" s="93" t="str">
        <f t="shared" si="1098"/>
        <v/>
      </c>
      <c r="F435" s="93"/>
      <c r="G435" s="93"/>
      <c r="H435" s="93" t="str">
        <f t="shared" si="814"/>
        <v/>
      </c>
      <c r="I435" s="95" t="str">
        <f t="shared" si="815"/>
        <v/>
      </c>
      <c r="J435" s="93"/>
      <c r="K435" s="97" t="b">
        <v>0</v>
      </c>
      <c r="L435" s="98" t="str">
        <f t="shared" si="755"/>
        <v>PENDENTE</v>
      </c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3"/>
      <c r="X435" s="100"/>
      <c r="Y435" s="100"/>
      <c r="Z435" s="100"/>
      <c r="AA435" s="100"/>
      <c r="AB435" s="100"/>
      <c r="AC435" s="101"/>
      <c r="AD435" s="3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93"/>
      <c r="AQ435" s="93"/>
      <c r="AR435" s="93"/>
      <c r="AS435" s="102"/>
      <c r="AT435" s="103"/>
      <c r="AU435" s="103"/>
      <c r="AV435" s="103"/>
      <c r="AW435" s="104"/>
      <c r="AX435" s="103"/>
      <c r="AY435" s="103"/>
      <c r="AZ435" s="103"/>
      <c r="BA435" s="103"/>
      <c r="BB435" s="104"/>
      <c r="BC435" s="103"/>
      <c r="BD435" s="105" t="str">
        <f ca="1">IFERROR(__xludf.DUMMYFUNCTION("""COMPUTED_VALUE"""),"")</f>
        <v/>
      </c>
      <c r="BE435" s="105" t="str">
        <f ca="1">IFERROR(__xludf.DUMMYFUNCTION("""COMPUTED_VALUE"""),"")</f>
        <v/>
      </c>
      <c r="BF435" s="105" t="str">
        <f ca="1">IFERROR(__xludf.DUMMYFUNCTION("""COMPUTED_VALUE"""),"")</f>
        <v/>
      </c>
      <c r="BG435" s="93"/>
      <c r="BH435" s="93"/>
      <c r="BI435" s="95" t="str">
        <f t="shared" si="842"/>
        <v/>
      </c>
      <c r="BJ435" s="95" t="str">
        <f t="shared" ref="BJ435:BR435" si="1119">IF(AD435=0,"",AD435*$AS435*(AU435/10))</f>
        <v/>
      </c>
      <c r="BK435" s="95" t="str">
        <f t="shared" si="1119"/>
        <v/>
      </c>
      <c r="BL435" s="95" t="str">
        <f t="shared" si="1119"/>
        <v/>
      </c>
      <c r="BM435" s="95" t="str">
        <f t="shared" si="1119"/>
        <v/>
      </c>
      <c r="BN435" s="95" t="str">
        <f t="shared" si="1119"/>
        <v/>
      </c>
      <c r="BO435" s="95" t="str">
        <f t="shared" si="1119"/>
        <v/>
      </c>
      <c r="BP435" s="95" t="str">
        <f t="shared" si="1119"/>
        <v/>
      </c>
      <c r="BQ435" s="95" t="str">
        <f t="shared" si="1119"/>
        <v/>
      </c>
      <c r="BR435" s="95" t="str">
        <f t="shared" si="1119"/>
        <v/>
      </c>
      <c r="BS435" s="38"/>
      <c r="BT435" s="38"/>
      <c r="BU435" s="38"/>
      <c r="BV435" s="38"/>
      <c r="BW435" s="38"/>
      <c r="BX435" s="38">
        <f t="shared" si="1095"/>
        <v>0</v>
      </c>
      <c r="BY435" s="106" t="str">
        <f t="shared" si="1068"/>
        <v/>
      </c>
      <c r="BZ435" s="106" t="str">
        <f t="shared" si="1096"/>
        <v/>
      </c>
      <c r="CA435" s="106" t="str">
        <f t="shared" ref="CA435:CH435" si="1120">IF(O435="x","1","")</f>
        <v/>
      </c>
      <c r="CB435" s="106" t="str">
        <f t="shared" si="1120"/>
        <v/>
      </c>
      <c r="CC435" s="106" t="str">
        <f t="shared" si="1120"/>
        <v/>
      </c>
      <c r="CD435" s="106" t="str">
        <f t="shared" si="1120"/>
        <v/>
      </c>
      <c r="CE435" s="106" t="str">
        <f t="shared" si="1120"/>
        <v/>
      </c>
      <c r="CF435" s="106" t="str">
        <f t="shared" si="1120"/>
        <v/>
      </c>
      <c r="CG435" s="106" t="str">
        <f t="shared" si="1120"/>
        <v/>
      </c>
      <c r="CH435" s="106" t="str">
        <f t="shared" si="1120"/>
        <v/>
      </c>
      <c r="CI435" s="40"/>
      <c r="CJ435" s="40"/>
      <c r="CK435" s="40"/>
      <c r="CL435" s="40"/>
      <c r="CM435" s="40"/>
    </row>
    <row r="436" spans="1:91" ht="17.25" customHeight="1" x14ac:dyDescent="0.2">
      <c r="A436" s="92"/>
      <c r="B436" s="93"/>
      <c r="C436" s="93"/>
      <c r="D436" s="93"/>
      <c r="E436" s="93" t="str">
        <f t="shared" si="1098"/>
        <v/>
      </c>
      <c r="F436" s="93"/>
      <c r="G436" s="93"/>
      <c r="H436" s="93" t="str">
        <f t="shared" si="814"/>
        <v/>
      </c>
      <c r="I436" s="95" t="str">
        <f t="shared" si="815"/>
        <v/>
      </c>
      <c r="J436" s="93"/>
      <c r="K436" s="97" t="b">
        <v>0</v>
      </c>
      <c r="L436" s="98" t="str">
        <f t="shared" si="755"/>
        <v>PENDENTE</v>
      </c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3"/>
      <c r="X436" s="100"/>
      <c r="Y436" s="100"/>
      <c r="Z436" s="100"/>
      <c r="AA436" s="100"/>
      <c r="AB436" s="100"/>
      <c r="AC436" s="101"/>
      <c r="AD436" s="3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93"/>
      <c r="AQ436" s="93"/>
      <c r="AR436" s="93"/>
      <c r="AS436" s="102"/>
      <c r="AT436" s="103"/>
      <c r="AU436" s="103"/>
      <c r="AV436" s="103"/>
      <c r="AW436" s="104"/>
      <c r="AX436" s="103"/>
      <c r="AY436" s="103"/>
      <c r="AZ436" s="103"/>
      <c r="BA436" s="103"/>
      <c r="BB436" s="104"/>
      <c r="BC436" s="103"/>
      <c r="BD436" s="105" t="str">
        <f ca="1">IFERROR(__xludf.DUMMYFUNCTION("""COMPUTED_VALUE"""),"")</f>
        <v/>
      </c>
      <c r="BE436" s="105" t="str">
        <f ca="1">IFERROR(__xludf.DUMMYFUNCTION("""COMPUTED_VALUE"""),"")</f>
        <v/>
      </c>
      <c r="BF436" s="105" t="str">
        <f ca="1">IFERROR(__xludf.DUMMYFUNCTION("""COMPUTED_VALUE"""),"")</f>
        <v/>
      </c>
      <c r="BG436" s="93"/>
      <c r="BH436" s="93"/>
      <c r="BI436" s="95" t="str">
        <f t="shared" si="842"/>
        <v/>
      </c>
      <c r="BJ436" s="95" t="str">
        <f t="shared" ref="BJ436:BR436" si="1121">IF(AD436=0,"",AD436*$AS436*(AU436/10))</f>
        <v/>
      </c>
      <c r="BK436" s="95" t="str">
        <f t="shared" si="1121"/>
        <v/>
      </c>
      <c r="BL436" s="95" t="str">
        <f t="shared" si="1121"/>
        <v/>
      </c>
      <c r="BM436" s="95" t="str">
        <f t="shared" si="1121"/>
        <v/>
      </c>
      <c r="BN436" s="95" t="str">
        <f t="shared" si="1121"/>
        <v/>
      </c>
      <c r="BO436" s="95" t="str">
        <f t="shared" si="1121"/>
        <v/>
      </c>
      <c r="BP436" s="95" t="str">
        <f t="shared" si="1121"/>
        <v/>
      </c>
      <c r="BQ436" s="95" t="str">
        <f t="shared" si="1121"/>
        <v/>
      </c>
      <c r="BR436" s="95" t="str">
        <f t="shared" si="1121"/>
        <v/>
      </c>
      <c r="BS436" s="38"/>
      <c r="BT436" s="38"/>
      <c r="BU436" s="38"/>
      <c r="BV436" s="38"/>
      <c r="BW436" s="38"/>
      <c r="BX436" s="38">
        <f t="shared" si="1095"/>
        <v>0</v>
      </c>
      <c r="BY436" s="106" t="str">
        <f t="shared" si="1068"/>
        <v/>
      </c>
      <c r="BZ436" s="106" t="str">
        <f t="shared" si="1096"/>
        <v/>
      </c>
      <c r="CA436" s="106" t="str">
        <f t="shared" ref="CA436:CH436" si="1122">IF(O436="x","1","")</f>
        <v/>
      </c>
      <c r="CB436" s="106" t="str">
        <f t="shared" si="1122"/>
        <v/>
      </c>
      <c r="CC436" s="106" t="str">
        <f t="shared" si="1122"/>
        <v/>
      </c>
      <c r="CD436" s="106" t="str">
        <f t="shared" si="1122"/>
        <v/>
      </c>
      <c r="CE436" s="106" t="str">
        <f t="shared" si="1122"/>
        <v/>
      </c>
      <c r="CF436" s="106" t="str">
        <f t="shared" si="1122"/>
        <v/>
      </c>
      <c r="CG436" s="106" t="str">
        <f t="shared" si="1122"/>
        <v/>
      </c>
      <c r="CH436" s="106" t="str">
        <f t="shared" si="1122"/>
        <v/>
      </c>
      <c r="CI436" s="40"/>
      <c r="CJ436" s="40"/>
      <c r="CK436" s="40"/>
      <c r="CL436" s="40"/>
      <c r="CM436" s="40"/>
    </row>
    <row r="437" spans="1:91" ht="17.25" customHeight="1" x14ac:dyDescent="0.2">
      <c r="A437" s="92"/>
      <c r="B437" s="93"/>
      <c r="C437" s="93"/>
      <c r="D437" s="93"/>
      <c r="E437" s="93" t="str">
        <f t="shared" si="1098"/>
        <v/>
      </c>
      <c r="F437" s="93"/>
      <c r="G437" s="93"/>
      <c r="H437" s="93" t="str">
        <f t="shared" si="814"/>
        <v/>
      </c>
      <c r="I437" s="95" t="str">
        <f t="shared" si="815"/>
        <v/>
      </c>
      <c r="J437" s="93"/>
      <c r="K437" s="97" t="b">
        <v>0</v>
      </c>
      <c r="L437" s="98" t="str">
        <f t="shared" si="755"/>
        <v>PENDENTE</v>
      </c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3"/>
      <c r="X437" s="100"/>
      <c r="Y437" s="100"/>
      <c r="Z437" s="100"/>
      <c r="AA437" s="100"/>
      <c r="AB437" s="100"/>
      <c r="AC437" s="101"/>
      <c r="AD437" s="3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93"/>
      <c r="AQ437" s="93"/>
      <c r="AR437" s="93"/>
      <c r="AS437" s="102"/>
      <c r="AT437" s="103"/>
      <c r="AU437" s="103"/>
      <c r="AV437" s="103"/>
      <c r="AW437" s="104"/>
      <c r="AX437" s="103"/>
      <c r="AY437" s="103"/>
      <c r="AZ437" s="103"/>
      <c r="BA437" s="103"/>
      <c r="BB437" s="104"/>
      <c r="BC437" s="103"/>
      <c r="BD437" s="105" t="str">
        <f ca="1">IFERROR(__xludf.DUMMYFUNCTION("""COMPUTED_VALUE"""),"")</f>
        <v/>
      </c>
      <c r="BE437" s="105" t="str">
        <f ca="1">IFERROR(__xludf.DUMMYFUNCTION("""COMPUTED_VALUE"""),"")</f>
        <v/>
      </c>
      <c r="BF437" s="105" t="str">
        <f ca="1">IFERROR(__xludf.DUMMYFUNCTION("""COMPUTED_VALUE"""),"")</f>
        <v/>
      </c>
      <c r="BG437" s="93"/>
      <c r="BH437" s="93"/>
      <c r="BI437" s="95" t="str">
        <f t="shared" si="842"/>
        <v/>
      </c>
      <c r="BJ437" s="95" t="str">
        <f t="shared" ref="BJ437:BR437" si="1123">IF(AD437=0,"",AD437*$AS437*(AU437/10))</f>
        <v/>
      </c>
      <c r="BK437" s="95" t="str">
        <f t="shared" si="1123"/>
        <v/>
      </c>
      <c r="BL437" s="95" t="str">
        <f t="shared" si="1123"/>
        <v/>
      </c>
      <c r="BM437" s="95" t="str">
        <f t="shared" si="1123"/>
        <v/>
      </c>
      <c r="BN437" s="95" t="str">
        <f t="shared" si="1123"/>
        <v/>
      </c>
      <c r="BO437" s="95" t="str">
        <f t="shared" si="1123"/>
        <v/>
      </c>
      <c r="BP437" s="95" t="str">
        <f t="shared" si="1123"/>
        <v/>
      </c>
      <c r="BQ437" s="95" t="str">
        <f t="shared" si="1123"/>
        <v/>
      </c>
      <c r="BR437" s="95" t="str">
        <f t="shared" si="1123"/>
        <v/>
      </c>
      <c r="BS437" s="38"/>
      <c r="BT437" s="38"/>
      <c r="BU437" s="38"/>
      <c r="BV437" s="38"/>
      <c r="BW437" s="38"/>
      <c r="BX437" s="38">
        <f t="shared" si="1095"/>
        <v>0</v>
      </c>
      <c r="BY437" s="106" t="str">
        <f t="shared" si="1068"/>
        <v/>
      </c>
      <c r="BZ437" s="106" t="str">
        <f t="shared" si="1096"/>
        <v/>
      </c>
      <c r="CA437" s="106" t="str">
        <f t="shared" ref="CA437:CH437" si="1124">IF(O437="x","1","")</f>
        <v/>
      </c>
      <c r="CB437" s="106" t="str">
        <f t="shared" si="1124"/>
        <v/>
      </c>
      <c r="CC437" s="106" t="str">
        <f t="shared" si="1124"/>
        <v/>
      </c>
      <c r="CD437" s="106" t="str">
        <f t="shared" si="1124"/>
        <v/>
      </c>
      <c r="CE437" s="106" t="str">
        <f t="shared" si="1124"/>
        <v/>
      </c>
      <c r="CF437" s="106" t="str">
        <f t="shared" si="1124"/>
        <v/>
      </c>
      <c r="CG437" s="106" t="str">
        <f t="shared" si="1124"/>
        <v/>
      </c>
      <c r="CH437" s="106" t="str">
        <f t="shared" si="1124"/>
        <v/>
      </c>
      <c r="CI437" s="40"/>
      <c r="CJ437" s="40"/>
      <c r="CK437" s="40"/>
      <c r="CL437" s="40"/>
      <c r="CM437" s="40"/>
    </row>
    <row r="438" spans="1:91" ht="17.25" customHeight="1" x14ac:dyDescent="0.2">
      <c r="A438" s="92"/>
      <c r="B438" s="93"/>
      <c r="C438" s="93"/>
      <c r="D438" s="93"/>
      <c r="E438" s="93" t="str">
        <f t="shared" si="1098"/>
        <v/>
      </c>
      <c r="F438" s="93"/>
      <c r="G438" s="93"/>
      <c r="H438" s="93" t="str">
        <f t="shared" si="814"/>
        <v/>
      </c>
      <c r="I438" s="95" t="str">
        <f t="shared" si="815"/>
        <v/>
      </c>
      <c r="J438" s="93"/>
      <c r="K438" s="97" t="b">
        <v>0</v>
      </c>
      <c r="L438" s="98" t="str">
        <f t="shared" si="755"/>
        <v>PENDENTE</v>
      </c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3"/>
      <c r="X438" s="100"/>
      <c r="Y438" s="100"/>
      <c r="Z438" s="100"/>
      <c r="AA438" s="100"/>
      <c r="AB438" s="100"/>
      <c r="AC438" s="101"/>
      <c r="AD438" s="3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93"/>
      <c r="AQ438" s="93"/>
      <c r="AR438" s="93"/>
      <c r="AS438" s="102"/>
      <c r="AT438" s="103"/>
      <c r="AU438" s="103"/>
      <c r="AV438" s="103"/>
      <c r="AW438" s="104"/>
      <c r="AX438" s="103"/>
      <c r="AY438" s="103"/>
      <c r="AZ438" s="103"/>
      <c r="BA438" s="103"/>
      <c r="BB438" s="104"/>
      <c r="BC438" s="103"/>
      <c r="BD438" s="105" t="str">
        <f ca="1">IFERROR(__xludf.DUMMYFUNCTION("""COMPUTED_VALUE"""),"")</f>
        <v/>
      </c>
      <c r="BE438" s="105" t="str">
        <f ca="1">IFERROR(__xludf.DUMMYFUNCTION("""COMPUTED_VALUE"""),"")</f>
        <v/>
      </c>
      <c r="BF438" s="105" t="str">
        <f ca="1">IFERROR(__xludf.DUMMYFUNCTION("""COMPUTED_VALUE"""),"")</f>
        <v/>
      </c>
      <c r="BG438" s="93"/>
      <c r="BH438" s="93"/>
      <c r="BI438" s="95" t="str">
        <f t="shared" si="842"/>
        <v/>
      </c>
      <c r="BJ438" s="95" t="str">
        <f t="shared" ref="BJ438:BR438" si="1125">IF(AD438=0,"",AD438*$AS438*(AU438/10))</f>
        <v/>
      </c>
      <c r="BK438" s="95" t="str">
        <f t="shared" si="1125"/>
        <v/>
      </c>
      <c r="BL438" s="95" t="str">
        <f t="shared" si="1125"/>
        <v/>
      </c>
      <c r="BM438" s="95" t="str">
        <f t="shared" si="1125"/>
        <v/>
      </c>
      <c r="BN438" s="95" t="str">
        <f t="shared" si="1125"/>
        <v/>
      </c>
      <c r="BO438" s="95" t="str">
        <f t="shared" si="1125"/>
        <v/>
      </c>
      <c r="BP438" s="95" t="str">
        <f t="shared" si="1125"/>
        <v/>
      </c>
      <c r="BQ438" s="95" t="str">
        <f t="shared" si="1125"/>
        <v/>
      </c>
      <c r="BR438" s="95" t="str">
        <f t="shared" si="1125"/>
        <v/>
      </c>
      <c r="BS438" s="38"/>
      <c r="BT438" s="38"/>
      <c r="BU438" s="38"/>
      <c r="BV438" s="38"/>
      <c r="BW438" s="38"/>
      <c r="BX438" s="38">
        <f t="shared" si="1095"/>
        <v>0</v>
      </c>
      <c r="BY438" s="106" t="str">
        <f t="shared" si="1068"/>
        <v/>
      </c>
      <c r="BZ438" s="106" t="str">
        <f t="shared" si="1096"/>
        <v/>
      </c>
      <c r="CA438" s="106" t="str">
        <f t="shared" ref="CA438:CH438" si="1126">IF(O438="x","1","")</f>
        <v/>
      </c>
      <c r="CB438" s="106" t="str">
        <f t="shared" si="1126"/>
        <v/>
      </c>
      <c r="CC438" s="106" t="str">
        <f t="shared" si="1126"/>
        <v/>
      </c>
      <c r="CD438" s="106" t="str">
        <f t="shared" si="1126"/>
        <v/>
      </c>
      <c r="CE438" s="106" t="str">
        <f t="shared" si="1126"/>
        <v/>
      </c>
      <c r="CF438" s="106" t="str">
        <f t="shared" si="1126"/>
        <v/>
      </c>
      <c r="CG438" s="106" t="str">
        <f t="shared" si="1126"/>
        <v/>
      </c>
      <c r="CH438" s="106" t="str">
        <f t="shared" si="1126"/>
        <v/>
      </c>
      <c r="CI438" s="40"/>
      <c r="CJ438" s="40"/>
      <c r="CK438" s="40"/>
      <c r="CL438" s="40"/>
      <c r="CM438" s="40"/>
    </row>
    <row r="439" spans="1:91" ht="17.25" customHeight="1" x14ac:dyDescent="0.2">
      <c r="A439" s="92"/>
      <c r="B439" s="93"/>
      <c r="C439" s="93"/>
      <c r="D439" s="93"/>
      <c r="E439" s="93" t="str">
        <f t="shared" si="1098"/>
        <v/>
      </c>
      <c r="F439" s="93"/>
      <c r="G439" s="93"/>
      <c r="H439" s="93" t="str">
        <f t="shared" si="814"/>
        <v/>
      </c>
      <c r="I439" s="95" t="str">
        <f t="shared" si="815"/>
        <v/>
      </c>
      <c r="J439" s="93"/>
      <c r="K439" s="97" t="b">
        <v>0</v>
      </c>
      <c r="L439" s="98" t="str">
        <f t="shared" si="755"/>
        <v>PENDENTE</v>
      </c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3"/>
      <c r="X439" s="100"/>
      <c r="Y439" s="100"/>
      <c r="Z439" s="100"/>
      <c r="AA439" s="100"/>
      <c r="AB439" s="100"/>
      <c r="AC439" s="101"/>
      <c r="AD439" s="3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93"/>
      <c r="AQ439" s="93"/>
      <c r="AR439" s="93"/>
      <c r="AS439" s="102"/>
      <c r="AT439" s="103"/>
      <c r="AU439" s="103"/>
      <c r="AV439" s="103"/>
      <c r="AW439" s="104"/>
      <c r="AX439" s="103"/>
      <c r="AY439" s="103"/>
      <c r="AZ439" s="103"/>
      <c r="BA439" s="103"/>
      <c r="BB439" s="104"/>
      <c r="BC439" s="103"/>
      <c r="BD439" s="105" t="str">
        <f ca="1">IFERROR(__xludf.DUMMYFUNCTION("""COMPUTED_VALUE"""),"")</f>
        <v/>
      </c>
      <c r="BE439" s="105" t="str">
        <f ca="1">IFERROR(__xludf.DUMMYFUNCTION("""COMPUTED_VALUE"""),"")</f>
        <v/>
      </c>
      <c r="BF439" s="105" t="str">
        <f ca="1">IFERROR(__xludf.DUMMYFUNCTION("""COMPUTED_VALUE"""),"")</f>
        <v/>
      </c>
      <c r="BG439" s="93"/>
      <c r="BH439" s="93"/>
      <c r="BI439" s="95" t="str">
        <f t="shared" si="842"/>
        <v/>
      </c>
      <c r="BJ439" s="95" t="str">
        <f t="shared" ref="BJ439:BR439" si="1127">IF(AD439=0,"",AD439*$AS439*(AU439/10))</f>
        <v/>
      </c>
      <c r="BK439" s="95" t="str">
        <f t="shared" si="1127"/>
        <v/>
      </c>
      <c r="BL439" s="95" t="str">
        <f t="shared" si="1127"/>
        <v/>
      </c>
      <c r="BM439" s="95" t="str">
        <f t="shared" si="1127"/>
        <v/>
      </c>
      <c r="BN439" s="95" t="str">
        <f t="shared" si="1127"/>
        <v/>
      </c>
      <c r="BO439" s="95" t="str">
        <f t="shared" si="1127"/>
        <v/>
      </c>
      <c r="BP439" s="95" t="str">
        <f t="shared" si="1127"/>
        <v/>
      </c>
      <c r="BQ439" s="95" t="str">
        <f t="shared" si="1127"/>
        <v/>
      </c>
      <c r="BR439" s="95" t="str">
        <f t="shared" si="1127"/>
        <v/>
      </c>
      <c r="BS439" s="38"/>
      <c r="BT439" s="38"/>
      <c r="BU439" s="38"/>
      <c r="BV439" s="38"/>
      <c r="BW439" s="38"/>
      <c r="BX439" s="38">
        <f t="shared" si="1095"/>
        <v>0</v>
      </c>
      <c r="BY439" s="106" t="str">
        <f t="shared" si="1068"/>
        <v/>
      </c>
      <c r="BZ439" s="106" t="str">
        <f t="shared" si="1096"/>
        <v/>
      </c>
      <c r="CA439" s="106" t="str">
        <f t="shared" ref="CA439:CH439" si="1128">IF(O439="x","1","")</f>
        <v/>
      </c>
      <c r="CB439" s="106" t="str">
        <f t="shared" si="1128"/>
        <v/>
      </c>
      <c r="CC439" s="106" t="str">
        <f t="shared" si="1128"/>
        <v/>
      </c>
      <c r="CD439" s="106" t="str">
        <f t="shared" si="1128"/>
        <v/>
      </c>
      <c r="CE439" s="106" t="str">
        <f t="shared" si="1128"/>
        <v/>
      </c>
      <c r="CF439" s="106" t="str">
        <f t="shared" si="1128"/>
        <v/>
      </c>
      <c r="CG439" s="106" t="str">
        <f t="shared" si="1128"/>
        <v/>
      </c>
      <c r="CH439" s="106" t="str">
        <f t="shared" si="1128"/>
        <v/>
      </c>
      <c r="CI439" s="40"/>
      <c r="CJ439" s="40"/>
      <c r="CK439" s="40"/>
      <c r="CL439" s="40"/>
      <c r="CM439" s="40"/>
    </row>
    <row r="440" spans="1:91" ht="17.25" customHeight="1" x14ac:dyDescent="0.2">
      <c r="A440" s="92"/>
      <c r="B440" s="93"/>
      <c r="C440" s="93"/>
      <c r="D440" s="93"/>
      <c r="E440" s="93" t="str">
        <f t="shared" si="1098"/>
        <v/>
      </c>
      <c r="F440" s="93"/>
      <c r="G440" s="93"/>
      <c r="H440" s="93" t="str">
        <f t="shared" si="814"/>
        <v/>
      </c>
      <c r="I440" s="95" t="str">
        <f t="shared" si="815"/>
        <v/>
      </c>
      <c r="J440" s="93"/>
      <c r="K440" s="97" t="b">
        <v>0</v>
      </c>
      <c r="L440" s="98" t="str">
        <f t="shared" si="755"/>
        <v>PENDENTE</v>
      </c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3"/>
      <c r="X440" s="100"/>
      <c r="Y440" s="100"/>
      <c r="Z440" s="100"/>
      <c r="AA440" s="100"/>
      <c r="AB440" s="100"/>
      <c r="AC440" s="101"/>
      <c r="AD440" s="3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93"/>
      <c r="AQ440" s="93"/>
      <c r="AR440" s="93"/>
      <c r="AS440" s="102"/>
      <c r="AT440" s="103"/>
      <c r="AU440" s="103"/>
      <c r="AV440" s="103"/>
      <c r="AW440" s="104"/>
      <c r="AX440" s="103"/>
      <c r="AY440" s="103"/>
      <c r="AZ440" s="103"/>
      <c r="BA440" s="103"/>
      <c r="BB440" s="104"/>
      <c r="BC440" s="103"/>
      <c r="BD440" s="105" t="str">
        <f ca="1">IFERROR(__xludf.DUMMYFUNCTION("""COMPUTED_VALUE"""),"")</f>
        <v/>
      </c>
      <c r="BE440" s="105" t="str">
        <f ca="1">IFERROR(__xludf.DUMMYFUNCTION("""COMPUTED_VALUE"""),"")</f>
        <v/>
      </c>
      <c r="BF440" s="105" t="str">
        <f ca="1">IFERROR(__xludf.DUMMYFUNCTION("""COMPUTED_VALUE"""),"")</f>
        <v/>
      </c>
      <c r="BG440" s="93"/>
      <c r="BH440" s="93"/>
      <c r="BI440" s="95" t="str">
        <f t="shared" si="842"/>
        <v/>
      </c>
      <c r="BJ440" s="95" t="str">
        <f t="shared" ref="BJ440:BR440" si="1129">IF(AD440=0,"",AD440*$AS440*(AU440/10))</f>
        <v/>
      </c>
      <c r="BK440" s="95" t="str">
        <f t="shared" si="1129"/>
        <v/>
      </c>
      <c r="BL440" s="95" t="str">
        <f t="shared" si="1129"/>
        <v/>
      </c>
      <c r="BM440" s="95" t="str">
        <f t="shared" si="1129"/>
        <v/>
      </c>
      <c r="BN440" s="95" t="str">
        <f t="shared" si="1129"/>
        <v/>
      </c>
      <c r="BO440" s="95" t="str">
        <f t="shared" si="1129"/>
        <v/>
      </c>
      <c r="BP440" s="95" t="str">
        <f t="shared" si="1129"/>
        <v/>
      </c>
      <c r="BQ440" s="95" t="str">
        <f t="shared" si="1129"/>
        <v/>
      </c>
      <c r="BR440" s="95" t="str">
        <f t="shared" si="1129"/>
        <v/>
      </c>
      <c r="BS440" s="38"/>
      <c r="BT440" s="38"/>
      <c r="BU440" s="38"/>
      <c r="BV440" s="38"/>
      <c r="BW440" s="38"/>
      <c r="BX440" s="38">
        <f t="shared" si="1095"/>
        <v>0</v>
      </c>
      <c r="BY440" s="106" t="str">
        <f t="shared" si="1068"/>
        <v/>
      </c>
      <c r="BZ440" s="106" t="str">
        <f t="shared" si="1096"/>
        <v/>
      </c>
      <c r="CA440" s="106" t="str">
        <f t="shared" ref="CA440:CH440" si="1130">IF(O440="x","1","")</f>
        <v/>
      </c>
      <c r="CB440" s="106" t="str">
        <f t="shared" si="1130"/>
        <v/>
      </c>
      <c r="CC440" s="106" t="str">
        <f t="shared" si="1130"/>
        <v/>
      </c>
      <c r="CD440" s="106" t="str">
        <f t="shared" si="1130"/>
        <v/>
      </c>
      <c r="CE440" s="106" t="str">
        <f t="shared" si="1130"/>
        <v/>
      </c>
      <c r="CF440" s="106" t="str">
        <f t="shared" si="1130"/>
        <v/>
      </c>
      <c r="CG440" s="106" t="str">
        <f t="shared" si="1130"/>
        <v/>
      </c>
      <c r="CH440" s="106" t="str">
        <f t="shared" si="1130"/>
        <v/>
      </c>
      <c r="CI440" s="40"/>
      <c r="CJ440" s="40"/>
      <c r="CK440" s="40"/>
      <c r="CL440" s="40"/>
      <c r="CM440" s="40"/>
    </row>
    <row r="441" spans="1:91" ht="17.25" customHeight="1" x14ac:dyDescent="0.2">
      <c r="A441" s="92"/>
      <c r="B441" s="93"/>
      <c r="C441" s="93"/>
      <c r="D441" s="93"/>
      <c r="E441" s="93" t="str">
        <f t="shared" si="1098"/>
        <v/>
      </c>
      <c r="F441" s="93"/>
      <c r="G441" s="93"/>
      <c r="H441" s="93" t="str">
        <f t="shared" si="814"/>
        <v/>
      </c>
      <c r="I441" s="95" t="str">
        <f t="shared" si="815"/>
        <v/>
      </c>
      <c r="J441" s="93"/>
      <c r="K441" s="97" t="b">
        <v>0</v>
      </c>
      <c r="L441" s="98" t="str">
        <f t="shared" si="755"/>
        <v>PENDENTE</v>
      </c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3"/>
      <c r="X441" s="100"/>
      <c r="Y441" s="100"/>
      <c r="Z441" s="100"/>
      <c r="AA441" s="100"/>
      <c r="AB441" s="100"/>
      <c r="AC441" s="101"/>
      <c r="AD441" s="3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93"/>
      <c r="AQ441" s="93"/>
      <c r="AR441" s="93"/>
      <c r="AS441" s="102"/>
      <c r="AT441" s="103"/>
      <c r="AU441" s="103"/>
      <c r="AV441" s="103"/>
      <c r="AW441" s="104"/>
      <c r="AX441" s="103"/>
      <c r="AY441" s="103"/>
      <c r="AZ441" s="103"/>
      <c r="BA441" s="103"/>
      <c r="BB441" s="104"/>
      <c r="BC441" s="103"/>
      <c r="BD441" s="105" t="str">
        <f ca="1">IFERROR(__xludf.DUMMYFUNCTION("""COMPUTED_VALUE"""),"")</f>
        <v/>
      </c>
      <c r="BE441" s="105" t="str">
        <f ca="1">IFERROR(__xludf.DUMMYFUNCTION("""COMPUTED_VALUE"""),"")</f>
        <v/>
      </c>
      <c r="BF441" s="105" t="str">
        <f ca="1">IFERROR(__xludf.DUMMYFUNCTION("""COMPUTED_VALUE"""),"")</f>
        <v/>
      </c>
      <c r="BG441" s="93"/>
      <c r="BH441" s="93"/>
      <c r="BI441" s="95" t="str">
        <f t="shared" si="842"/>
        <v/>
      </c>
      <c r="BJ441" s="95" t="str">
        <f t="shared" ref="BJ441:BR441" si="1131">IF(AD441=0,"",AD441*$AS441*(AU441/10))</f>
        <v/>
      </c>
      <c r="BK441" s="95" t="str">
        <f t="shared" si="1131"/>
        <v/>
      </c>
      <c r="BL441" s="95" t="str">
        <f t="shared" si="1131"/>
        <v/>
      </c>
      <c r="BM441" s="95" t="str">
        <f t="shared" si="1131"/>
        <v/>
      </c>
      <c r="BN441" s="95" t="str">
        <f t="shared" si="1131"/>
        <v/>
      </c>
      <c r="BO441" s="95" t="str">
        <f t="shared" si="1131"/>
        <v/>
      </c>
      <c r="BP441" s="95" t="str">
        <f t="shared" si="1131"/>
        <v/>
      </c>
      <c r="BQ441" s="95" t="str">
        <f t="shared" si="1131"/>
        <v/>
      </c>
      <c r="BR441" s="95" t="str">
        <f t="shared" si="1131"/>
        <v/>
      </c>
      <c r="BS441" s="38"/>
      <c r="BT441" s="38"/>
      <c r="BU441" s="38"/>
      <c r="BV441" s="38"/>
      <c r="BW441" s="38"/>
      <c r="BX441" s="38">
        <f t="shared" si="1095"/>
        <v>0</v>
      </c>
      <c r="BY441" s="106" t="str">
        <f t="shared" si="1068"/>
        <v/>
      </c>
      <c r="BZ441" s="106" t="str">
        <f t="shared" si="1096"/>
        <v/>
      </c>
      <c r="CA441" s="106" t="str">
        <f t="shared" ref="CA441:CH441" si="1132">IF(O441="x","1","")</f>
        <v/>
      </c>
      <c r="CB441" s="106" t="str">
        <f t="shared" si="1132"/>
        <v/>
      </c>
      <c r="CC441" s="106" t="str">
        <f t="shared" si="1132"/>
        <v/>
      </c>
      <c r="CD441" s="106" t="str">
        <f t="shared" si="1132"/>
        <v/>
      </c>
      <c r="CE441" s="106" t="str">
        <f t="shared" si="1132"/>
        <v/>
      </c>
      <c r="CF441" s="106" t="str">
        <f t="shared" si="1132"/>
        <v/>
      </c>
      <c r="CG441" s="106" t="str">
        <f t="shared" si="1132"/>
        <v/>
      </c>
      <c r="CH441" s="106" t="str">
        <f t="shared" si="1132"/>
        <v/>
      </c>
      <c r="CI441" s="40"/>
      <c r="CJ441" s="40"/>
      <c r="CK441" s="40"/>
      <c r="CL441" s="40"/>
      <c r="CM441" s="40"/>
    </row>
    <row r="442" spans="1:91" ht="17.25" customHeight="1" x14ac:dyDescent="0.2">
      <c r="A442" s="92"/>
      <c r="B442" s="93"/>
      <c r="C442" s="93"/>
      <c r="D442" s="93"/>
      <c r="E442" s="93" t="str">
        <f t="shared" si="1098"/>
        <v/>
      </c>
      <c r="F442" s="93"/>
      <c r="G442" s="93"/>
      <c r="H442" s="93" t="str">
        <f t="shared" si="814"/>
        <v/>
      </c>
      <c r="I442" s="95" t="str">
        <f t="shared" si="815"/>
        <v/>
      </c>
      <c r="J442" s="93"/>
      <c r="K442" s="97" t="b">
        <v>0</v>
      </c>
      <c r="L442" s="98" t="str">
        <f t="shared" si="755"/>
        <v>PENDENTE</v>
      </c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3"/>
      <c r="X442" s="100"/>
      <c r="Y442" s="100"/>
      <c r="Z442" s="100"/>
      <c r="AA442" s="100"/>
      <c r="AB442" s="100"/>
      <c r="AC442" s="101"/>
      <c r="AD442" s="3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93"/>
      <c r="AQ442" s="93"/>
      <c r="AR442" s="93"/>
      <c r="AS442" s="102"/>
      <c r="AT442" s="103"/>
      <c r="AU442" s="103"/>
      <c r="AV442" s="103"/>
      <c r="AW442" s="104"/>
      <c r="AX442" s="103"/>
      <c r="AY442" s="103"/>
      <c r="AZ442" s="103"/>
      <c r="BA442" s="103"/>
      <c r="BB442" s="104"/>
      <c r="BC442" s="103"/>
      <c r="BD442" s="105" t="str">
        <f ca="1">IFERROR(__xludf.DUMMYFUNCTION("""COMPUTED_VALUE"""),"")</f>
        <v/>
      </c>
      <c r="BE442" s="105" t="str">
        <f ca="1">IFERROR(__xludf.DUMMYFUNCTION("""COMPUTED_VALUE"""),"")</f>
        <v/>
      </c>
      <c r="BF442" s="105" t="str">
        <f ca="1">IFERROR(__xludf.DUMMYFUNCTION("""COMPUTED_VALUE"""),"")</f>
        <v/>
      </c>
      <c r="BG442" s="93"/>
      <c r="BH442" s="93"/>
      <c r="BI442" s="95" t="str">
        <f t="shared" si="842"/>
        <v/>
      </c>
      <c r="BJ442" s="95" t="str">
        <f t="shared" ref="BJ442:BR442" si="1133">IF(AD442=0,"",AD442*$AS442*(AU442/10))</f>
        <v/>
      </c>
      <c r="BK442" s="95" t="str">
        <f t="shared" si="1133"/>
        <v/>
      </c>
      <c r="BL442" s="95" t="str">
        <f t="shared" si="1133"/>
        <v/>
      </c>
      <c r="BM442" s="95" t="str">
        <f t="shared" si="1133"/>
        <v/>
      </c>
      <c r="BN442" s="95" t="str">
        <f t="shared" si="1133"/>
        <v/>
      </c>
      <c r="BO442" s="95" t="str">
        <f t="shared" si="1133"/>
        <v/>
      </c>
      <c r="BP442" s="95" t="str">
        <f t="shared" si="1133"/>
        <v/>
      </c>
      <c r="BQ442" s="95" t="str">
        <f t="shared" si="1133"/>
        <v/>
      </c>
      <c r="BR442" s="95" t="str">
        <f t="shared" si="1133"/>
        <v/>
      </c>
      <c r="BS442" s="38"/>
      <c r="BT442" s="38"/>
      <c r="BU442" s="38"/>
      <c r="BV442" s="38"/>
      <c r="BW442" s="38"/>
      <c r="BX442" s="38">
        <f t="shared" si="1095"/>
        <v>0</v>
      </c>
      <c r="BY442" s="106" t="str">
        <f t="shared" si="1068"/>
        <v/>
      </c>
      <c r="BZ442" s="106" t="str">
        <f t="shared" si="1096"/>
        <v/>
      </c>
      <c r="CA442" s="106" t="str">
        <f t="shared" ref="CA442:CH442" si="1134">IF(O442="x","1","")</f>
        <v/>
      </c>
      <c r="CB442" s="106" t="str">
        <f t="shared" si="1134"/>
        <v/>
      </c>
      <c r="CC442" s="106" t="str">
        <f t="shared" si="1134"/>
        <v/>
      </c>
      <c r="CD442" s="106" t="str">
        <f t="shared" si="1134"/>
        <v/>
      </c>
      <c r="CE442" s="106" t="str">
        <f t="shared" si="1134"/>
        <v/>
      </c>
      <c r="CF442" s="106" t="str">
        <f t="shared" si="1134"/>
        <v/>
      </c>
      <c r="CG442" s="106" t="str">
        <f t="shared" si="1134"/>
        <v/>
      </c>
      <c r="CH442" s="106" t="str">
        <f t="shared" si="1134"/>
        <v/>
      </c>
      <c r="CI442" s="40"/>
      <c r="CJ442" s="40"/>
      <c r="CK442" s="40"/>
      <c r="CL442" s="40"/>
      <c r="CM442" s="40"/>
    </row>
    <row r="443" spans="1:91" ht="17.25" customHeight="1" x14ac:dyDescent="0.2">
      <c r="A443" s="92"/>
      <c r="B443" s="93"/>
      <c r="C443" s="93"/>
      <c r="D443" s="93"/>
      <c r="E443" s="93" t="str">
        <f t="shared" si="1098"/>
        <v/>
      </c>
      <c r="F443" s="93"/>
      <c r="G443" s="93"/>
      <c r="H443" s="93" t="str">
        <f t="shared" si="814"/>
        <v/>
      </c>
      <c r="I443" s="95" t="str">
        <f t="shared" si="815"/>
        <v/>
      </c>
      <c r="J443" s="93"/>
      <c r="K443" s="97" t="b">
        <v>0</v>
      </c>
      <c r="L443" s="98" t="str">
        <f t="shared" si="755"/>
        <v>PENDENTE</v>
      </c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3"/>
      <c r="X443" s="100"/>
      <c r="Y443" s="100"/>
      <c r="Z443" s="100"/>
      <c r="AA443" s="100"/>
      <c r="AB443" s="100"/>
      <c r="AC443" s="101"/>
      <c r="AD443" s="3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93"/>
      <c r="AQ443" s="93"/>
      <c r="AR443" s="93"/>
      <c r="AS443" s="102"/>
      <c r="AT443" s="103"/>
      <c r="AU443" s="103"/>
      <c r="AV443" s="103"/>
      <c r="AW443" s="104"/>
      <c r="AX443" s="103"/>
      <c r="AY443" s="103"/>
      <c r="AZ443" s="103"/>
      <c r="BA443" s="103"/>
      <c r="BB443" s="104"/>
      <c r="BC443" s="103"/>
      <c r="BD443" s="105" t="str">
        <f ca="1">IFERROR(__xludf.DUMMYFUNCTION("""COMPUTED_VALUE"""),"")</f>
        <v/>
      </c>
      <c r="BE443" s="105" t="str">
        <f ca="1">IFERROR(__xludf.DUMMYFUNCTION("""COMPUTED_VALUE"""),"")</f>
        <v/>
      </c>
      <c r="BF443" s="105" t="str">
        <f ca="1">IFERROR(__xludf.DUMMYFUNCTION("""COMPUTED_VALUE"""),"")</f>
        <v/>
      </c>
      <c r="BG443" s="93"/>
      <c r="BH443" s="93"/>
      <c r="BI443" s="95" t="str">
        <f t="shared" si="842"/>
        <v/>
      </c>
      <c r="BJ443" s="95" t="str">
        <f t="shared" ref="BJ443:BR443" si="1135">IF(AD443=0,"",AD443*$AS443*(AU443/10))</f>
        <v/>
      </c>
      <c r="BK443" s="95" t="str">
        <f t="shared" si="1135"/>
        <v/>
      </c>
      <c r="BL443" s="95" t="str">
        <f t="shared" si="1135"/>
        <v/>
      </c>
      <c r="BM443" s="95" t="str">
        <f t="shared" si="1135"/>
        <v/>
      </c>
      <c r="BN443" s="95" t="str">
        <f t="shared" si="1135"/>
        <v/>
      </c>
      <c r="BO443" s="95" t="str">
        <f t="shared" si="1135"/>
        <v/>
      </c>
      <c r="BP443" s="95" t="str">
        <f t="shared" si="1135"/>
        <v/>
      </c>
      <c r="BQ443" s="95" t="str">
        <f t="shared" si="1135"/>
        <v/>
      </c>
      <c r="BR443" s="95" t="str">
        <f t="shared" si="1135"/>
        <v/>
      </c>
      <c r="BS443" s="38"/>
      <c r="BT443" s="38"/>
      <c r="BU443" s="38"/>
      <c r="BV443" s="38"/>
      <c r="BW443" s="38"/>
      <c r="BX443" s="38">
        <f t="shared" si="1095"/>
        <v>0</v>
      </c>
      <c r="BY443" s="106" t="str">
        <f t="shared" si="1068"/>
        <v/>
      </c>
      <c r="BZ443" s="106" t="str">
        <f t="shared" si="1096"/>
        <v/>
      </c>
      <c r="CA443" s="106" t="str">
        <f t="shared" ref="CA443:CH443" si="1136">IF(O443="x","1","")</f>
        <v/>
      </c>
      <c r="CB443" s="106" t="str">
        <f t="shared" si="1136"/>
        <v/>
      </c>
      <c r="CC443" s="106" t="str">
        <f t="shared" si="1136"/>
        <v/>
      </c>
      <c r="CD443" s="106" t="str">
        <f t="shared" si="1136"/>
        <v/>
      </c>
      <c r="CE443" s="106" t="str">
        <f t="shared" si="1136"/>
        <v/>
      </c>
      <c r="CF443" s="106" t="str">
        <f t="shared" si="1136"/>
        <v/>
      </c>
      <c r="CG443" s="106" t="str">
        <f t="shared" si="1136"/>
        <v/>
      </c>
      <c r="CH443" s="106" t="str">
        <f t="shared" si="1136"/>
        <v/>
      </c>
      <c r="CI443" s="40"/>
      <c r="CJ443" s="40"/>
      <c r="CK443" s="40"/>
      <c r="CL443" s="40"/>
      <c r="CM443" s="40"/>
    </row>
    <row r="444" spans="1:91" ht="17.25" customHeight="1" x14ac:dyDescent="0.2">
      <c r="A444" s="92"/>
      <c r="B444" s="93"/>
      <c r="C444" s="93"/>
      <c r="D444" s="93"/>
      <c r="E444" s="93" t="str">
        <f t="shared" si="1098"/>
        <v/>
      </c>
      <c r="F444" s="93"/>
      <c r="G444" s="93"/>
      <c r="H444" s="93" t="str">
        <f t="shared" si="814"/>
        <v/>
      </c>
      <c r="I444" s="95" t="str">
        <f t="shared" si="815"/>
        <v/>
      </c>
      <c r="J444" s="93"/>
      <c r="K444" s="97" t="b">
        <v>0</v>
      </c>
      <c r="L444" s="98" t="str">
        <f t="shared" si="755"/>
        <v>PENDENTE</v>
      </c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3"/>
      <c r="X444" s="100"/>
      <c r="Y444" s="100"/>
      <c r="Z444" s="100"/>
      <c r="AA444" s="100"/>
      <c r="AB444" s="100"/>
      <c r="AC444" s="101"/>
      <c r="AD444" s="3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93"/>
      <c r="AQ444" s="93"/>
      <c r="AR444" s="93"/>
      <c r="AS444" s="102"/>
      <c r="AT444" s="103"/>
      <c r="AU444" s="103"/>
      <c r="AV444" s="103"/>
      <c r="AW444" s="104"/>
      <c r="AX444" s="103"/>
      <c r="AY444" s="103"/>
      <c r="AZ444" s="103"/>
      <c r="BA444" s="103"/>
      <c r="BB444" s="104"/>
      <c r="BC444" s="103"/>
      <c r="BD444" s="105" t="str">
        <f ca="1">IFERROR(__xludf.DUMMYFUNCTION("""COMPUTED_VALUE"""),"")</f>
        <v/>
      </c>
      <c r="BE444" s="105" t="str">
        <f ca="1">IFERROR(__xludf.DUMMYFUNCTION("""COMPUTED_VALUE"""),"")</f>
        <v/>
      </c>
      <c r="BF444" s="105" t="str">
        <f ca="1">IFERROR(__xludf.DUMMYFUNCTION("""COMPUTED_VALUE"""),"")</f>
        <v/>
      </c>
      <c r="BG444" s="93"/>
      <c r="BH444" s="93"/>
      <c r="BI444" s="95" t="str">
        <f t="shared" si="842"/>
        <v/>
      </c>
      <c r="BJ444" s="95" t="str">
        <f t="shared" ref="BJ444:BR444" si="1137">IF(AD444=0,"",AD444*$AS444*(AU444/10))</f>
        <v/>
      </c>
      <c r="BK444" s="95" t="str">
        <f t="shared" si="1137"/>
        <v/>
      </c>
      <c r="BL444" s="95" t="str">
        <f t="shared" si="1137"/>
        <v/>
      </c>
      <c r="BM444" s="95" t="str">
        <f t="shared" si="1137"/>
        <v/>
      </c>
      <c r="BN444" s="95" t="str">
        <f t="shared" si="1137"/>
        <v/>
      </c>
      <c r="BO444" s="95" t="str">
        <f t="shared" si="1137"/>
        <v/>
      </c>
      <c r="BP444" s="95" t="str">
        <f t="shared" si="1137"/>
        <v/>
      </c>
      <c r="BQ444" s="95" t="str">
        <f t="shared" si="1137"/>
        <v/>
      </c>
      <c r="BR444" s="95" t="str">
        <f t="shared" si="1137"/>
        <v/>
      </c>
      <c r="BS444" s="38"/>
      <c r="BT444" s="38"/>
      <c r="BU444" s="38"/>
      <c r="BV444" s="38"/>
      <c r="BW444" s="38"/>
      <c r="BX444" s="38">
        <f t="shared" si="1095"/>
        <v>0</v>
      </c>
      <c r="BY444" s="106" t="str">
        <f t="shared" si="1068"/>
        <v/>
      </c>
      <c r="BZ444" s="106" t="str">
        <f t="shared" si="1096"/>
        <v/>
      </c>
      <c r="CA444" s="106" t="str">
        <f t="shared" ref="CA444:CH444" si="1138">IF(O444="x","1","")</f>
        <v/>
      </c>
      <c r="CB444" s="106" t="str">
        <f t="shared" si="1138"/>
        <v/>
      </c>
      <c r="CC444" s="106" t="str">
        <f t="shared" si="1138"/>
        <v/>
      </c>
      <c r="CD444" s="106" t="str">
        <f t="shared" si="1138"/>
        <v/>
      </c>
      <c r="CE444" s="106" t="str">
        <f t="shared" si="1138"/>
        <v/>
      </c>
      <c r="CF444" s="106" t="str">
        <f t="shared" si="1138"/>
        <v/>
      </c>
      <c r="CG444" s="106" t="str">
        <f t="shared" si="1138"/>
        <v/>
      </c>
      <c r="CH444" s="106" t="str">
        <f t="shared" si="1138"/>
        <v/>
      </c>
      <c r="CI444" s="40"/>
      <c r="CJ444" s="40"/>
      <c r="CK444" s="40"/>
      <c r="CL444" s="40"/>
      <c r="CM444" s="40"/>
    </row>
    <row r="445" spans="1:91" ht="17.25" customHeight="1" x14ac:dyDescent="0.2">
      <c r="A445" s="92"/>
      <c r="B445" s="93"/>
      <c r="C445" s="93"/>
      <c r="D445" s="93"/>
      <c r="E445" s="93" t="str">
        <f t="shared" si="1098"/>
        <v/>
      </c>
      <c r="F445" s="93"/>
      <c r="G445" s="93"/>
      <c r="H445" s="93" t="str">
        <f t="shared" si="814"/>
        <v/>
      </c>
      <c r="I445" s="95" t="str">
        <f t="shared" si="815"/>
        <v/>
      </c>
      <c r="J445" s="93"/>
      <c r="K445" s="97" t="b">
        <v>0</v>
      </c>
      <c r="L445" s="98" t="str">
        <f t="shared" si="755"/>
        <v>PENDENTE</v>
      </c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3"/>
      <c r="X445" s="100"/>
      <c r="Y445" s="100"/>
      <c r="Z445" s="100"/>
      <c r="AA445" s="100"/>
      <c r="AB445" s="100"/>
      <c r="AC445" s="101"/>
      <c r="AD445" s="3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93"/>
      <c r="AQ445" s="93"/>
      <c r="AR445" s="93"/>
      <c r="AS445" s="102"/>
      <c r="AT445" s="103"/>
      <c r="AU445" s="103"/>
      <c r="AV445" s="103"/>
      <c r="AW445" s="104"/>
      <c r="AX445" s="103"/>
      <c r="AY445" s="103"/>
      <c r="AZ445" s="103"/>
      <c r="BA445" s="103"/>
      <c r="BB445" s="104"/>
      <c r="BC445" s="103"/>
      <c r="BD445" s="105" t="str">
        <f ca="1">IFERROR(__xludf.DUMMYFUNCTION("""COMPUTED_VALUE"""),"")</f>
        <v/>
      </c>
      <c r="BE445" s="105" t="str">
        <f ca="1">IFERROR(__xludf.DUMMYFUNCTION("""COMPUTED_VALUE"""),"")</f>
        <v/>
      </c>
      <c r="BF445" s="105" t="str">
        <f ca="1">IFERROR(__xludf.DUMMYFUNCTION("""COMPUTED_VALUE"""),"")</f>
        <v/>
      </c>
      <c r="BG445" s="93"/>
      <c r="BH445" s="93"/>
      <c r="BI445" s="95" t="str">
        <f t="shared" si="842"/>
        <v/>
      </c>
      <c r="BJ445" s="95" t="str">
        <f t="shared" ref="BJ445:BR445" si="1139">IF(AD445=0,"",AD445*$AS445*(AU445/10))</f>
        <v/>
      </c>
      <c r="BK445" s="95" t="str">
        <f t="shared" si="1139"/>
        <v/>
      </c>
      <c r="BL445" s="95" t="str">
        <f t="shared" si="1139"/>
        <v/>
      </c>
      <c r="BM445" s="95" t="str">
        <f t="shared" si="1139"/>
        <v/>
      </c>
      <c r="BN445" s="95" t="str">
        <f t="shared" si="1139"/>
        <v/>
      </c>
      <c r="BO445" s="95" t="str">
        <f t="shared" si="1139"/>
        <v/>
      </c>
      <c r="BP445" s="95" t="str">
        <f t="shared" si="1139"/>
        <v/>
      </c>
      <c r="BQ445" s="95" t="str">
        <f t="shared" si="1139"/>
        <v/>
      </c>
      <c r="BR445" s="95" t="str">
        <f t="shared" si="1139"/>
        <v/>
      </c>
      <c r="BS445" s="38"/>
      <c r="BT445" s="38"/>
      <c r="BU445" s="38"/>
      <c r="BV445" s="38"/>
      <c r="BW445" s="38"/>
      <c r="BX445" s="38">
        <f t="shared" si="1095"/>
        <v>0</v>
      </c>
      <c r="BY445" s="106" t="str">
        <f t="shared" si="1068"/>
        <v/>
      </c>
      <c r="BZ445" s="106" t="str">
        <f t="shared" si="1096"/>
        <v/>
      </c>
      <c r="CA445" s="106" t="str">
        <f t="shared" ref="CA445:CH445" si="1140">IF(O445="x","1","")</f>
        <v/>
      </c>
      <c r="CB445" s="106" t="str">
        <f t="shared" si="1140"/>
        <v/>
      </c>
      <c r="CC445" s="106" t="str">
        <f t="shared" si="1140"/>
        <v/>
      </c>
      <c r="CD445" s="106" t="str">
        <f t="shared" si="1140"/>
        <v/>
      </c>
      <c r="CE445" s="106" t="str">
        <f t="shared" si="1140"/>
        <v/>
      </c>
      <c r="CF445" s="106" t="str">
        <f t="shared" si="1140"/>
        <v/>
      </c>
      <c r="CG445" s="106" t="str">
        <f t="shared" si="1140"/>
        <v/>
      </c>
      <c r="CH445" s="106" t="str">
        <f t="shared" si="1140"/>
        <v/>
      </c>
      <c r="CI445" s="40"/>
      <c r="CJ445" s="40"/>
      <c r="CK445" s="40"/>
      <c r="CL445" s="40"/>
      <c r="CM445" s="40"/>
    </row>
    <row r="446" spans="1:91" ht="17.25" customHeight="1" x14ac:dyDescent="0.2">
      <c r="A446" s="92"/>
      <c r="B446" s="93"/>
      <c r="C446" s="93"/>
      <c r="D446" s="93"/>
      <c r="E446" s="93" t="str">
        <f t="shared" si="1098"/>
        <v/>
      </c>
      <c r="F446" s="93"/>
      <c r="G446" s="93"/>
      <c r="H446" s="93" t="str">
        <f t="shared" si="814"/>
        <v/>
      </c>
      <c r="I446" s="95" t="str">
        <f t="shared" si="815"/>
        <v/>
      </c>
      <c r="J446" s="93"/>
      <c r="K446" s="97" t="b">
        <v>0</v>
      </c>
      <c r="L446" s="98" t="str">
        <f t="shared" si="755"/>
        <v>PENDENTE</v>
      </c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3"/>
      <c r="X446" s="100"/>
      <c r="Y446" s="100"/>
      <c r="Z446" s="100"/>
      <c r="AA446" s="100"/>
      <c r="AB446" s="100"/>
      <c r="AC446" s="101"/>
      <c r="AD446" s="3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93"/>
      <c r="AQ446" s="93"/>
      <c r="AR446" s="93"/>
      <c r="AS446" s="102"/>
      <c r="AT446" s="103"/>
      <c r="AU446" s="103"/>
      <c r="AV446" s="103"/>
      <c r="AW446" s="104"/>
      <c r="AX446" s="103"/>
      <c r="AY446" s="103"/>
      <c r="AZ446" s="103"/>
      <c r="BA446" s="103"/>
      <c r="BB446" s="104"/>
      <c r="BC446" s="103"/>
      <c r="BD446" s="105" t="str">
        <f ca="1">IFERROR(__xludf.DUMMYFUNCTION("""COMPUTED_VALUE"""),"")</f>
        <v/>
      </c>
      <c r="BE446" s="105" t="str">
        <f ca="1">IFERROR(__xludf.DUMMYFUNCTION("""COMPUTED_VALUE"""),"")</f>
        <v/>
      </c>
      <c r="BF446" s="105" t="str">
        <f ca="1">IFERROR(__xludf.DUMMYFUNCTION("""COMPUTED_VALUE"""),"")</f>
        <v/>
      </c>
      <c r="BG446" s="93"/>
      <c r="BH446" s="93"/>
      <c r="BI446" s="95" t="str">
        <f t="shared" si="842"/>
        <v/>
      </c>
      <c r="BJ446" s="95" t="str">
        <f t="shared" ref="BJ446:BR446" si="1141">IF(AD446=0,"",AD446*$AS446*(AU446/10))</f>
        <v/>
      </c>
      <c r="BK446" s="95" t="str">
        <f t="shared" si="1141"/>
        <v/>
      </c>
      <c r="BL446" s="95" t="str">
        <f t="shared" si="1141"/>
        <v/>
      </c>
      <c r="BM446" s="95" t="str">
        <f t="shared" si="1141"/>
        <v/>
      </c>
      <c r="BN446" s="95" t="str">
        <f t="shared" si="1141"/>
        <v/>
      </c>
      <c r="BO446" s="95" t="str">
        <f t="shared" si="1141"/>
        <v/>
      </c>
      <c r="BP446" s="95" t="str">
        <f t="shared" si="1141"/>
        <v/>
      </c>
      <c r="BQ446" s="95" t="str">
        <f t="shared" si="1141"/>
        <v/>
      </c>
      <c r="BR446" s="95" t="str">
        <f t="shared" si="1141"/>
        <v/>
      </c>
      <c r="BS446" s="38"/>
      <c r="BT446" s="38"/>
      <c r="BU446" s="38"/>
      <c r="BV446" s="38"/>
      <c r="BW446" s="38"/>
      <c r="BX446" s="38">
        <f t="shared" si="1095"/>
        <v>0</v>
      </c>
      <c r="BY446" s="106" t="str">
        <f t="shared" si="1068"/>
        <v/>
      </c>
      <c r="BZ446" s="106" t="str">
        <f t="shared" si="1096"/>
        <v/>
      </c>
      <c r="CA446" s="106" t="str">
        <f t="shared" ref="CA446:CH446" si="1142">IF(O446="x","1","")</f>
        <v/>
      </c>
      <c r="CB446" s="106" t="str">
        <f t="shared" si="1142"/>
        <v/>
      </c>
      <c r="CC446" s="106" t="str">
        <f t="shared" si="1142"/>
        <v/>
      </c>
      <c r="CD446" s="106" t="str">
        <f t="shared" si="1142"/>
        <v/>
      </c>
      <c r="CE446" s="106" t="str">
        <f t="shared" si="1142"/>
        <v/>
      </c>
      <c r="CF446" s="106" t="str">
        <f t="shared" si="1142"/>
        <v/>
      </c>
      <c r="CG446" s="106" t="str">
        <f t="shared" si="1142"/>
        <v/>
      </c>
      <c r="CH446" s="106" t="str">
        <f t="shared" si="1142"/>
        <v/>
      </c>
      <c r="CI446" s="40"/>
      <c r="CJ446" s="40"/>
      <c r="CK446" s="40"/>
      <c r="CL446" s="40"/>
      <c r="CM446" s="40"/>
    </row>
    <row r="447" spans="1:91" ht="17.25" customHeight="1" x14ac:dyDescent="0.2">
      <c r="A447" s="92"/>
      <c r="B447" s="93"/>
      <c r="C447" s="93"/>
      <c r="D447" s="93"/>
      <c r="E447" s="93" t="str">
        <f t="shared" si="1098"/>
        <v/>
      </c>
      <c r="F447" s="93"/>
      <c r="G447" s="93"/>
      <c r="H447" s="93" t="str">
        <f t="shared" si="814"/>
        <v/>
      </c>
      <c r="I447" s="95" t="str">
        <f t="shared" si="815"/>
        <v/>
      </c>
      <c r="J447" s="93"/>
      <c r="K447" s="97" t="b">
        <v>0</v>
      </c>
      <c r="L447" s="98" t="str">
        <f t="shared" si="755"/>
        <v>PENDENTE</v>
      </c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3"/>
      <c r="X447" s="100"/>
      <c r="Y447" s="100"/>
      <c r="Z447" s="100"/>
      <c r="AA447" s="100"/>
      <c r="AB447" s="100"/>
      <c r="AC447" s="101"/>
      <c r="AD447" s="3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93"/>
      <c r="AQ447" s="93"/>
      <c r="AR447" s="93"/>
      <c r="AS447" s="102"/>
      <c r="AT447" s="103"/>
      <c r="AU447" s="103"/>
      <c r="AV447" s="103"/>
      <c r="AW447" s="104"/>
      <c r="AX447" s="103"/>
      <c r="AY447" s="103"/>
      <c r="AZ447" s="103"/>
      <c r="BA447" s="103"/>
      <c r="BB447" s="104"/>
      <c r="BC447" s="103"/>
      <c r="BD447" s="105" t="str">
        <f ca="1">IFERROR(__xludf.DUMMYFUNCTION("""COMPUTED_VALUE"""),"")</f>
        <v/>
      </c>
      <c r="BE447" s="105" t="str">
        <f ca="1">IFERROR(__xludf.DUMMYFUNCTION("""COMPUTED_VALUE"""),"")</f>
        <v/>
      </c>
      <c r="BF447" s="105" t="str">
        <f ca="1">IFERROR(__xludf.DUMMYFUNCTION("""COMPUTED_VALUE"""),"")</f>
        <v/>
      </c>
      <c r="BG447" s="93"/>
      <c r="BH447" s="93"/>
      <c r="BI447" s="95" t="str">
        <f t="shared" si="842"/>
        <v/>
      </c>
      <c r="BJ447" s="95" t="str">
        <f t="shared" ref="BJ447:BR447" si="1143">IF(AD447=0,"",AD447*$AS447*(AU447/10))</f>
        <v/>
      </c>
      <c r="BK447" s="95" t="str">
        <f t="shared" si="1143"/>
        <v/>
      </c>
      <c r="BL447" s="95" t="str">
        <f t="shared" si="1143"/>
        <v/>
      </c>
      <c r="BM447" s="95" t="str">
        <f t="shared" si="1143"/>
        <v/>
      </c>
      <c r="BN447" s="95" t="str">
        <f t="shared" si="1143"/>
        <v/>
      </c>
      <c r="BO447" s="95" t="str">
        <f t="shared" si="1143"/>
        <v/>
      </c>
      <c r="BP447" s="95" t="str">
        <f t="shared" si="1143"/>
        <v/>
      </c>
      <c r="BQ447" s="95" t="str">
        <f t="shared" si="1143"/>
        <v/>
      </c>
      <c r="BR447" s="95" t="str">
        <f t="shared" si="1143"/>
        <v/>
      </c>
      <c r="BS447" s="38"/>
      <c r="BT447" s="38"/>
      <c r="BU447" s="38"/>
      <c r="BV447" s="38"/>
      <c r="BW447" s="38"/>
      <c r="BX447" s="38">
        <f t="shared" si="1095"/>
        <v>0</v>
      </c>
      <c r="BY447" s="106" t="str">
        <f t="shared" si="1068"/>
        <v/>
      </c>
      <c r="BZ447" s="106" t="str">
        <f t="shared" si="1096"/>
        <v/>
      </c>
      <c r="CA447" s="106" t="str">
        <f t="shared" ref="CA447:CH447" si="1144">IF(O447="x","1","")</f>
        <v/>
      </c>
      <c r="CB447" s="106" t="str">
        <f t="shared" si="1144"/>
        <v/>
      </c>
      <c r="CC447" s="106" t="str">
        <f t="shared" si="1144"/>
        <v/>
      </c>
      <c r="CD447" s="106" t="str">
        <f t="shared" si="1144"/>
        <v/>
      </c>
      <c r="CE447" s="106" t="str">
        <f t="shared" si="1144"/>
        <v/>
      </c>
      <c r="CF447" s="106" t="str">
        <f t="shared" si="1144"/>
        <v/>
      </c>
      <c r="CG447" s="106" t="str">
        <f t="shared" si="1144"/>
        <v/>
      </c>
      <c r="CH447" s="106" t="str">
        <f t="shared" si="1144"/>
        <v/>
      </c>
      <c r="CI447" s="40"/>
      <c r="CJ447" s="40"/>
      <c r="CK447" s="40"/>
      <c r="CL447" s="40"/>
      <c r="CM447" s="40"/>
    </row>
    <row r="448" spans="1:91" ht="17.25" customHeight="1" x14ac:dyDescent="0.2">
      <c r="A448" s="92"/>
      <c r="B448" s="93"/>
      <c r="C448" s="93"/>
      <c r="D448" s="93"/>
      <c r="E448" s="93" t="str">
        <f t="shared" si="1098"/>
        <v/>
      </c>
      <c r="F448" s="93"/>
      <c r="G448" s="93"/>
      <c r="H448" s="93" t="str">
        <f t="shared" si="814"/>
        <v/>
      </c>
      <c r="I448" s="95" t="str">
        <f t="shared" si="815"/>
        <v/>
      </c>
      <c r="J448" s="93"/>
      <c r="K448" s="97" t="b">
        <v>0</v>
      </c>
      <c r="L448" s="98" t="str">
        <f t="shared" si="755"/>
        <v>PENDENTE</v>
      </c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3"/>
      <c r="X448" s="100"/>
      <c r="Y448" s="100"/>
      <c r="Z448" s="100"/>
      <c r="AA448" s="100"/>
      <c r="AB448" s="100"/>
      <c r="AC448" s="101"/>
      <c r="AD448" s="3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93"/>
      <c r="AQ448" s="93"/>
      <c r="AR448" s="93"/>
      <c r="AS448" s="102"/>
      <c r="AT448" s="103"/>
      <c r="AU448" s="103"/>
      <c r="AV448" s="103"/>
      <c r="AW448" s="104"/>
      <c r="AX448" s="103"/>
      <c r="AY448" s="103"/>
      <c r="AZ448" s="103"/>
      <c r="BA448" s="103"/>
      <c r="BB448" s="104"/>
      <c r="BC448" s="103"/>
      <c r="BD448" s="105" t="str">
        <f ca="1">IFERROR(__xludf.DUMMYFUNCTION("""COMPUTED_VALUE"""),"")</f>
        <v/>
      </c>
      <c r="BE448" s="105" t="str">
        <f ca="1">IFERROR(__xludf.DUMMYFUNCTION("""COMPUTED_VALUE"""),"")</f>
        <v/>
      </c>
      <c r="BF448" s="105" t="str">
        <f ca="1">IFERROR(__xludf.DUMMYFUNCTION("""COMPUTED_VALUE"""),"")</f>
        <v/>
      </c>
      <c r="BG448" s="93"/>
      <c r="BH448" s="93"/>
      <c r="BI448" s="95" t="str">
        <f t="shared" si="842"/>
        <v/>
      </c>
      <c r="BJ448" s="95" t="str">
        <f t="shared" ref="BJ448:BR448" si="1145">IF(AD448=0,"",AD448*$AS448*(AU448/10))</f>
        <v/>
      </c>
      <c r="BK448" s="95" t="str">
        <f t="shared" si="1145"/>
        <v/>
      </c>
      <c r="BL448" s="95" t="str">
        <f t="shared" si="1145"/>
        <v/>
      </c>
      <c r="BM448" s="95" t="str">
        <f t="shared" si="1145"/>
        <v/>
      </c>
      <c r="BN448" s="95" t="str">
        <f t="shared" si="1145"/>
        <v/>
      </c>
      <c r="BO448" s="95" t="str">
        <f t="shared" si="1145"/>
        <v/>
      </c>
      <c r="BP448" s="95" t="str">
        <f t="shared" si="1145"/>
        <v/>
      </c>
      <c r="BQ448" s="95" t="str">
        <f t="shared" si="1145"/>
        <v/>
      </c>
      <c r="BR448" s="95" t="str">
        <f t="shared" si="1145"/>
        <v/>
      </c>
      <c r="BS448" s="38"/>
      <c r="BT448" s="38"/>
      <c r="BU448" s="38"/>
      <c r="BV448" s="38"/>
      <c r="BW448" s="38"/>
      <c r="BX448" s="38">
        <f t="shared" si="1095"/>
        <v>0</v>
      </c>
      <c r="BY448" s="106" t="str">
        <f t="shared" si="1068"/>
        <v/>
      </c>
      <c r="BZ448" s="106" t="str">
        <f t="shared" si="1096"/>
        <v/>
      </c>
      <c r="CA448" s="106" t="str">
        <f t="shared" ref="CA448:CH448" si="1146">IF(O448="x","1","")</f>
        <v/>
      </c>
      <c r="CB448" s="106" t="str">
        <f t="shared" si="1146"/>
        <v/>
      </c>
      <c r="CC448" s="106" t="str">
        <f t="shared" si="1146"/>
        <v/>
      </c>
      <c r="CD448" s="106" t="str">
        <f t="shared" si="1146"/>
        <v/>
      </c>
      <c r="CE448" s="106" t="str">
        <f t="shared" si="1146"/>
        <v/>
      </c>
      <c r="CF448" s="106" t="str">
        <f t="shared" si="1146"/>
        <v/>
      </c>
      <c r="CG448" s="106" t="str">
        <f t="shared" si="1146"/>
        <v/>
      </c>
      <c r="CH448" s="106" t="str">
        <f t="shared" si="1146"/>
        <v/>
      </c>
      <c r="CI448" s="40"/>
      <c r="CJ448" s="40"/>
      <c r="CK448" s="40"/>
      <c r="CL448" s="40"/>
      <c r="CM448" s="40"/>
    </row>
    <row r="449" spans="1:91" ht="17.25" customHeight="1" x14ac:dyDescent="0.2">
      <c r="A449" s="92"/>
      <c r="B449" s="93"/>
      <c r="C449" s="93"/>
      <c r="D449" s="93"/>
      <c r="E449" s="93" t="str">
        <f t="shared" si="1098"/>
        <v/>
      </c>
      <c r="F449" s="93"/>
      <c r="G449" s="93"/>
      <c r="H449" s="93" t="str">
        <f t="shared" si="814"/>
        <v/>
      </c>
      <c r="I449" s="95" t="str">
        <f t="shared" si="815"/>
        <v/>
      </c>
      <c r="J449" s="93"/>
      <c r="K449" s="97" t="b">
        <v>0</v>
      </c>
      <c r="L449" s="98" t="str">
        <f t="shared" si="755"/>
        <v>PENDENTE</v>
      </c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3"/>
      <c r="X449" s="100"/>
      <c r="Y449" s="100"/>
      <c r="Z449" s="100"/>
      <c r="AA449" s="100"/>
      <c r="AB449" s="100"/>
      <c r="AC449" s="101"/>
      <c r="AD449" s="3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93"/>
      <c r="AQ449" s="93"/>
      <c r="AR449" s="93"/>
      <c r="AS449" s="102"/>
      <c r="AT449" s="103"/>
      <c r="AU449" s="103"/>
      <c r="AV449" s="103"/>
      <c r="AW449" s="104"/>
      <c r="AX449" s="103"/>
      <c r="AY449" s="103"/>
      <c r="AZ449" s="103"/>
      <c r="BA449" s="103"/>
      <c r="BB449" s="104"/>
      <c r="BC449" s="103"/>
      <c r="BD449" s="105" t="str">
        <f ca="1">IFERROR(__xludf.DUMMYFUNCTION("""COMPUTED_VALUE"""),"")</f>
        <v/>
      </c>
      <c r="BE449" s="105" t="str">
        <f ca="1">IFERROR(__xludf.DUMMYFUNCTION("""COMPUTED_VALUE"""),"")</f>
        <v/>
      </c>
      <c r="BF449" s="105" t="str">
        <f ca="1">IFERROR(__xludf.DUMMYFUNCTION("""COMPUTED_VALUE"""),"")</f>
        <v/>
      </c>
      <c r="BG449" s="93"/>
      <c r="BH449" s="93"/>
      <c r="BI449" s="95" t="str">
        <f t="shared" si="842"/>
        <v/>
      </c>
      <c r="BJ449" s="95" t="str">
        <f t="shared" ref="BJ449:BR449" si="1147">IF(AD449=0,"",AD449*$AS449*(AU449/10))</f>
        <v/>
      </c>
      <c r="BK449" s="95" t="str">
        <f t="shared" si="1147"/>
        <v/>
      </c>
      <c r="BL449" s="95" t="str">
        <f t="shared" si="1147"/>
        <v/>
      </c>
      <c r="BM449" s="95" t="str">
        <f t="shared" si="1147"/>
        <v/>
      </c>
      <c r="BN449" s="95" t="str">
        <f t="shared" si="1147"/>
        <v/>
      </c>
      <c r="BO449" s="95" t="str">
        <f t="shared" si="1147"/>
        <v/>
      </c>
      <c r="BP449" s="95" t="str">
        <f t="shared" si="1147"/>
        <v/>
      </c>
      <c r="BQ449" s="95" t="str">
        <f t="shared" si="1147"/>
        <v/>
      </c>
      <c r="BR449" s="95" t="str">
        <f t="shared" si="1147"/>
        <v/>
      </c>
      <c r="BS449" s="38"/>
      <c r="BT449" s="38"/>
      <c r="BU449" s="38"/>
      <c r="BV449" s="38"/>
      <c r="BW449" s="38"/>
      <c r="BX449" s="38">
        <f t="shared" si="1095"/>
        <v>0</v>
      </c>
      <c r="BY449" s="106" t="str">
        <f t="shared" si="1068"/>
        <v/>
      </c>
      <c r="BZ449" s="106" t="str">
        <f t="shared" si="1096"/>
        <v/>
      </c>
      <c r="CA449" s="106" t="str">
        <f t="shared" ref="CA449:CH449" si="1148">IF(O449="x","1","")</f>
        <v/>
      </c>
      <c r="CB449" s="106" t="str">
        <f t="shared" si="1148"/>
        <v/>
      </c>
      <c r="CC449" s="106" t="str">
        <f t="shared" si="1148"/>
        <v/>
      </c>
      <c r="CD449" s="106" t="str">
        <f t="shared" si="1148"/>
        <v/>
      </c>
      <c r="CE449" s="106" t="str">
        <f t="shared" si="1148"/>
        <v/>
      </c>
      <c r="CF449" s="106" t="str">
        <f t="shared" si="1148"/>
        <v/>
      </c>
      <c r="CG449" s="106" t="str">
        <f t="shared" si="1148"/>
        <v/>
      </c>
      <c r="CH449" s="106" t="str">
        <f t="shared" si="1148"/>
        <v/>
      </c>
      <c r="CI449" s="40"/>
      <c r="CJ449" s="40"/>
      <c r="CK449" s="40"/>
      <c r="CL449" s="40"/>
      <c r="CM449" s="40"/>
    </row>
    <row r="450" spans="1:91" ht="17.25" customHeight="1" x14ac:dyDescent="0.2">
      <c r="A450" s="92"/>
      <c r="B450" s="93"/>
      <c r="C450" s="93"/>
      <c r="D450" s="93"/>
      <c r="E450" s="93" t="str">
        <f t="shared" si="1098"/>
        <v/>
      </c>
      <c r="F450" s="93"/>
      <c r="G450" s="93"/>
      <c r="H450" s="93" t="str">
        <f t="shared" si="814"/>
        <v/>
      </c>
      <c r="I450" s="95" t="str">
        <f t="shared" si="815"/>
        <v/>
      </c>
      <c r="J450" s="93"/>
      <c r="K450" s="97" t="b">
        <v>0</v>
      </c>
      <c r="L450" s="98" t="str">
        <f t="shared" si="755"/>
        <v>PENDENTE</v>
      </c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3"/>
      <c r="X450" s="100"/>
      <c r="Y450" s="100"/>
      <c r="Z450" s="100"/>
      <c r="AA450" s="100"/>
      <c r="AB450" s="100"/>
      <c r="AC450" s="101"/>
      <c r="AD450" s="3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93"/>
      <c r="AQ450" s="93"/>
      <c r="AR450" s="93"/>
      <c r="AS450" s="102"/>
      <c r="AT450" s="103"/>
      <c r="AU450" s="103"/>
      <c r="AV450" s="103"/>
      <c r="AW450" s="104"/>
      <c r="AX450" s="103"/>
      <c r="AY450" s="103"/>
      <c r="AZ450" s="103"/>
      <c r="BA450" s="103"/>
      <c r="BB450" s="104"/>
      <c r="BC450" s="103"/>
      <c r="BD450" s="105" t="str">
        <f ca="1">IFERROR(__xludf.DUMMYFUNCTION("""COMPUTED_VALUE"""),"")</f>
        <v/>
      </c>
      <c r="BE450" s="105" t="str">
        <f ca="1">IFERROR(__xludf.DUMMYFUNCTION("""COMPUTED_VALUE"""),"")</f>
        <v/>
      </c>
      <c r="BF450" s="105" t="str">
        <f ca="1">IFERROR(__xludf.DUMMYFUNCTION("""COMPUTED_VALUE"""),"")</f>
        <v/>
      </c>
      <c r="BG450" s="93"/>
      <c r="BH450" s="93"/>
      <c r="BI450" s="95" t="str">
        <f t="shared" si="842"/>
        <v/>
      </c>
      <c r="BJ450" s="95" t="str">
        <f t="shared" ref="BJ450:BR450" si="1149">IF(AD450=0,"",AD450*$AS450*(AU450/10))</f>
        <v/>
      </c>
      <c r="BK450" s="95" t="str">
        <f t="shared" si="1149"/>
        <v/>
      </c>
      <c r="BL450" s="95" t="str">
        <f t="shared" si="1149"/>
        <v/>
      </c>
      <c r="BM450" s="95" t="str">
        <f t="shared" si="1149"/>
        <v/>
      </c>
      <c r="BN450" s="95" t="str">
        <f t="shared" si="1149"/>
        <v/>
      </c>
      <c r="BO450" s="95" t="str">
        <f t="shared" si="1149"/>
        <v/>
      </c>
      <c r="BP450" s="95" t="str">
        <f t="shared" si="1149"/>
        <v/>
      </c>
      <c r="BQ450" s="95" t="str">
        <f t="shared" si="1149"/>
        <v/>
      </c>
      <c r="BR450" s="95" t="str">
        <f t="shared" si="1149"/>
        <v/>
      </c>
      <c r="BS450" s="38"/>
      <c r="BT450" s="38"/>
      <c r="BU450" s="38"/>
      <c r="BV450" s="38"/>
      <c r="BW450" s="38"/>
      <c r="BX450" s="38">
        <f t="shared" si="1095"/>
        <v>0</v>
      </c>
      <c r="BY450" s="106" t="str">
        <f t="shared" si="1068"/>
        <v/>
      </c>
      <c r="BZ450" s="106" t="str">
        <f t="shared" si="1096"/>
        <v/>
      </c>
      <c r="CA450" s="106" t="str">
        <f t="shared" ref="CA450:CH450" si="1150">IF(O450="x","1","")</f>
        <v/>
      </c>
      <c r="CB450" s="106" t="str">
        <f t="shared" si="1150"/>
        <v/>
      </c>
      <c r="CC450" s="106" t="str">
        <f t="shared" si="1150"/>
        <v/>
      </c>
      <c r="CD450" s="106" t="str">
        <f t="shared" si="1150"/>
        <v/>
      </c>
      <c r="CE450" s="106" t="str">
        <f t="shared" si="1150"/>
        <v/>
      </c>
      <c r="CF450" s="106" t="str">
        <f t="shared" si="1150"/>
        <v/>
      </c>
      <c r="CG450" s="106" t="str">
        <f t="shared" si="1150"/>
        <v/>
      </c>
      <c r="CH450" s="106" t="str">
        <f t="shared" si="1150"/>
        <v/>
      </c>
      <c r="CI450" s="40"/>
      <c r="CJ450" s="40"/>
      <c r="CK450" s="40"/>
      <c r="CL450" s="40"/>
      <c r="CM450" s="40"/>
    </row>
    <row r="451" spans="1:91" ht="17.25" customHeight="1" x14ac:dyDescent="0.2">
      <c r="A451" s="92"/>
      <c r="B451" s="93"/>
      <c r="C451" s="93"/>
      <c r="D451" s="93"/>
      <c r="E451" s="93" t="str">
        <f t="shared" si="1098"/>
        <v/>
      </c>
      <c r="F451" s="93"/>
      <c r="G451" s="93"/>
      <c r="H451" s="93" t="str">
        <f t="shared" si="814"/>
        <v/>
      </c>
      <c r="I451" s="95" t="str">
        <f t="shared" si="815"/>
        <v/>
      </c>
      <c r="J451" s="93"/>
      <c r="K451" s="97" t="b">
        <v>0</v>
      </c>
      <c r="L451" s="98" t="str">
        <f t="shared" si="755"/>
        <v>PENDENTE</v>
      </c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3"/>
      <c r="X451" s="100"/>
      <c r="Y451" s="100"/>
      <c r="Z451" s="100"/>
      <c r="AA451" s="100"/>
      <c r="AB451" s="100"/>
      <c r="AC451" s="101"/>
      <c r="AD451" s="3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93"/>
      <c r="AQ451" s="93"/>
      <c r="AR451" s="93"/>
      <c r="AS451" s="102"/>
      <c r="AT451" s="103"/>
      <c r="AU451" s="103"/>
      <c r="AV451" s="103"/>
      <c r="AW451" s="104"/>
      <c r="AX451" s="103"/>
      <c r="AY451" s="103"/>
      <c r="AZ451" s="103"/>
      <c r="BA451" s="103"/>
      <c r="BB451" s="104"/>
      <c r="BC451" s="103"/>
      <c r="BD451" s="105" t="str">
        <f ca="1">IFERROR(__xludf.DUMMYFUNCTION("""COMPUTED_VALUE"""),"")</f>
        <v/>
      </c>
      <c r="BE451" s="105" t="str">
        <f ca="1">IFERROR(__xludf.DUMMYFUNCTION("""COMPUTED_VALUE"""),"")</f>
        <v/>
      </c>
      <c r="BF451" s="105" t="str">
        <f ca="1">IFERROR(__xludf.DUMMYFUNCTION("""COMPUTED_VALUE"""),"")</f>
        <v/>
      </c>
      <c r="BG451" s="93"/>
      <c r="BH451" s="93"/>
      <c r="BI451" s="95" t="str">
        <f t="shared" si="842"/>
        <v/>
      </c>
      <c r="BJ451" s="95" t="str">
        <f t="shared" ref="BJ451:BR451" si="1151">IF(AD451=0,"",AD451*$AS451*(AU451/10))</f>
        <v/>
      </c>
      <c r="BK451" s="95" t="str">
        <f t="shared" si="1151"/>
        <v/>
      </c>
      <c r="BL451" s="95" t="str">
        <f t="shared" si="1151"/>
        <v/>
      </c>
      <c r="BM451" s="95" t="str">
        <f t="shared" si="1151"/>
        <v/>
      </c>
      <c r="BN451" s="95" t="str">
        <f t="shared" si="1151"/>
        <v/>
      </c>
      <c r="BO451" s="95" t="str">
        <f t="shared" si="1151"/>
        <v/>
      </c>
      <c r="BP451" s="95" t="str">
        <f t="shared" si="1151"/>
        <v/>
      </c>
      <c r="BQ451" s="95" t="str">
        <f t="shared" si="1151"/>
        <v/>
      </c>
      <c r="BR451" s="95" t="str">
        <f t="shared" si="1151"/>
        <v/>
      </c>
      <c r="BS451" s="38"/>
      <c r="BT451" s="38"/>
      <c r="BU451" s="38"/>
      <c r="BV451" s="38"/>
      <c r="BW451" s="38"/>
      <c r="BX451" s="38">
        <f t="shared" si="1095"/>
        <v>0</v>
      </c>
      <c r="BY451" s="106" t="str">
        <f t="shared" si="1068"/>
        <v/>
      </c>
      <c r="BZ451" s="106" t="str">
        <f t="shared" si="1096"/>
        <v/>
      </c>
      <c r="CA451" s="106" t="str">
        <f t="shared" ref="CA451:CH451" si="1152">IF(O451="x","1","")</f>
        <v/>
      </c>
      <c r="CB451" s="106" t="str">
        <f t="shared" si="1152"/>
        <v/>
      </c>
      <c r="CC451" s="106" t="str">
        <f t="shared" si="1152"/>
        <v/>
      </c>
      <c r="CD451" s="106" t="str">
        <f t="shared" si="1152"/>
        <v/>
      </c>
      <c r="CE451" s="106" t="str">
        <f t="shared" si="1152"/>
        <v/>
      </c>
      <c r="CF451" s="106" t="str">
        <f t="shared" si="1152"/>
        <v/>
      </c>
      <c r="CG451" s="106" t="str">
        <f t="shared" si="1152"/>
        <v/>
      </c>
      <c r="CH451" s="106" t="str">
        <f t="shared" si="1152"/>
        <v/>
      </c>
      <c r="CI451" s="40"/>
      <c r="CJ451" s="40"/>
      <c r="CK451" s="40"/>
      <c r="CL451" s="40"/>
      <c r="CM451" s="40"/>
    </row>
    <row r="452" spans="1:91" ht="17.25" customHeight="1" x14ac:dyDescent="0.2">
      <c r="A452" s="92"/>
      <c r="B452" s="93"/>
      <c r="C452" s="93"/>
      <c r="D452" s="93"/>
      <c r="E452" s="93" t="str">
        <f t="shared" si="1098"/>
        <v/>
      </c>
      <c r="F452" s="93"/>
      <c r="G452" s="93"/>
      <c r="H452" s="93" t="str">
        <f t="shared" si="814"/>
        <v/>
      </c>
      <c r="I452" s="95" t="str">
        <f t="shared" si="815"/>
        <v/>
      </c>
      <c r="J452" s="93"/>
      <c r="K452" s="97" t="b">
        <v>0</v>
      </c>
      <c r="L452" s="98" t="str">
        <f t="shared" si="755"/>
        <v>PENDENTE</v>
      </c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3"/>
      <c r="X452" s="100"/>
      <c r="Y452" s="100"/>
      <c r="Z452" s="100"/>
      <c r="AA452" s="100"/>
      <c r="AB452" s="100"/>
      <c r="AC452" s="101"/>
      <c r="AD452" s="3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93"/>
      <c r="AQ452" s="93"/>
      <c r="AR452" s="93"/>
      <c r="AS452" s="102"/>
      <c r="AT452" s="103"/>
      <c r="AU452" s="103"/>
      <c r="AV452" s="103"/>
      <c r="AW452" s="104"/>
      <c r="AX452" s="103"/>
      <c r="AY452" s="103"/>
      <c r="AZ452" s="103"/>
      <c r="BA452" s="103"/>
      <c r="BB452" s="104"/>
      <c r="BC452" s="103"/>
      <c r="BD452" s="105" t="str">
        <f ca="1">IFERROR(__xludf.DUMMYFUNCTION("""COMPUTED_VALUE"""),"")</f>
        <v/>
      </c>
      <c r="BE452" s="105" t="str">
        <f ca="1">IFERROR(__xludf.DUMMYFUNCTION("""COMPUTED_VALUE"""),"")</f>
        <v/>
      </c>
      <c r="BF452" s="105" t="str">
        <f ca="1">IFERROR(__xludf.DUMMYFUNCTION("""COMPUTED_VALUE"""),"")</f>
        <v/>
      </c>
      <c r="BG452" s="93"/>
      <c r="BH452" s="93"/>
      <c r="BI452" s="95" t="str">
        <f t="shared" si="842"/>
        <v/>
      </c>
      <c r="BJ452" s="95" t="str">
        <f t="shared" ref="BJ452:BR452" si="1153">IF(AD452=0,"",AD452*$AS452*(AU452/10))</f>
        <v/>
      </c>
      <c r="BK452" s="95" t="str">
        <f t="shared" si="1153"/>
        <v/>
      </c>
      <c r="BL452" s="95" t="str">
        <f t="shared" si="1153"/>
        <v/>
      </c>
      <c r="BM452" s="95" t="str">
        <f t="shared" si="1153"/>
        <v/>
      </c>
      <c r="BN452" s="95" t="str">
        <f t="shared" si="1153"/>
        <v/>
      </c>
      <c r="BO452" s="95" t="str">
        <f t="shared" si="1153"/>
        <v/>
      </c>
      <c r="BP452" s="95" t="str">
        <f t="shared" si="1153"/>
        <v/>
      </c>
      <c r="BQ452" s="95" t="str">
        <f t="shared" si="1153"/>
        <v/>
      </c>
      <c r="BR452" s="95" t="str">
        <f t="shared" si="1153"/>
        <v/>
      </c>
      <c r="BS452" s="38"/>
      <c r="BT452" s="38"/>
      <c r="BU452" s="38"/>
      <c r="BV452" s="38"/>
      <c r="BW452" s="38"/>
      <c r="BX452" s="38">
        <f t="shared" si="1095"/>
        <v>0</v>
      </c>
      <c r="BY452" s="106" t="str">
        <f t="shared" si="1068"/>
        <v/>
      </c>
      <c r="BZ452" s="106" t="str">
        <f t="shared" si="1096"/>
        <v/>
      </c>
      <c r="CA452" s="106" t="str">
        <f t="shared" ref="CA452:CH452" si="1154">IF(O452="x","1","")</f>
        <v/>
      </c>
      <c r="CB452" s="106" t="str">
        <f t="shared" si="1154"/>
        <v/>
      </c>
      <c r="CC452" s="106" t="str">
        <f t="shared" si="1154"/>
        <v/>
      </c>
      <c r="CD452" s="106" t="str">
        <f t="shared" si="1154"/>
        <v/>
      </c>
      <c r="CE452" s="106" t="str">
        <f t="shared" si="1154"/>
        <v/>
      </c>
      <c r="CF452" s="106" t="str">
        <f t="shared" si="1154"/>
        <v/>
      </c>
      <c r="CG452" s="106" t="str">
        <f t="shared" si="1154"/>
        <v/>
      </c>
      <c r="CH452" s="106" t="str">
        <f t="shared" si="1154"/>
        <v/>
      </c>
      <c r="CI452" s="40"/>
      <c r="CJ452" s="40"/>
      <c r="CK452" s="40"/>
      <c r="CL452" s="40"/>
      <c r="CM452" s="40"/>
    </row>
    <row r="453" spans="1:91" ht="17.25" customHeight="1" x14ac:dyDescent="0.2">
      <c r="A453" s="92"/>
      <c r="B453" s="93"/>
      <c r="C453" s="93"/>
      <c r="D453" s="93"/>
      <c r="E453" s="93" t="str">
        <f t="shared" si="1098"/>
        <v/>
      </c>
      <c r="F453" s="93"/>
      <c r="G453" s="93"/>
      <c r="H453" s="93" t="str">
        <f t="shared" si="814"/>
        <v/>
      </c>
      <c r="I453" s="95" t="str">
        <f t="shared" si="815"/>
        <v/>
      </c>
      <c r="J453" s="93"/>
      <c r="K453" s="97" t="b">
        <v>0</v>
      </c>
      <c r="L453" s="98" t="str">
        <f t="shared" si="755"/>
        <v>PENDENTE</v>
      </c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3"/>
      <c r="X453" s="100"/>
      <c r="Y453" s="100"/>
      <c r="Z453" s="100"/>
      <c r="AA453" s="100"/>
      <c r="AB453" s="100"/>
      <c r="AC453" s="101"/>
      <c r="AD453" s="3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93"/>
      <c r="AQ453" s="93"/>
      <c r="AR453" s="93"/>
      <c r="AS453" s="102"/>
      <c r="AT453" s="103"/>
      <c r="AU453" s="103"/>
      <c r="AV453" s="103"/>
      <c r="AW453" s="104"/>
      <c r="AX453" s="103"/>
      <c r="AY453" s="103"/>
      <c r="AZ453" s="103"/>
      <c r="BA453" s="103"/>
      <c r="BB453" s="104"/>
      <c r="BC453" s="103"/>
      <c r="BD453" s="105" t="str">
        <f ca="1">IFERROR(__xludf.DUMMYFUNCTION("""COMPUTED_VALUE"""),"")</f>
        <v/>
      </c>
      <c r="BE453" s="105" t="str">
        <f ca="1">IFERROR(__xludf.DUMMYFUNCTION("""COMPUTED_VALUE"""),"")</f>
        <v/>
      </c>
      <c r="BF453" s="105" t="str">
        <f ca="1">IFERROR(__xludf.DUMMYFUNCTION("""COMPUTED_VALUE"""),"")</f>
        <v/>
      </c>
      <c r="BG453" s="93"/>
      <c r="BH453" s="93"/>
      <c r="BI453" s="95" t="str">
        <f t="shared" si="842"/>
        <v/>
      </c>
      <c r="BJ453" s="95" t="str">
        <f t="shared" ref="BJ453:BR453" si="1155">IF(AD453=0,"",AD453*$AS453*(AU453/10))</f>
        <v/>
      </c>
      <c r="BK453" s="95" t="str">
        <f t="shared" si="1155"/>
        <v/>
      </c>
      <c r="BL453" s="95" t="str">
        <f t="shared" si="1155"/>
        <v/>
      </c>
      <c r="BM453" s="95" t="str">
        <f t="shared" si="1155"/>
        <v/>
      </c>
      <c r="BN453" s="95" t="str">
        <f t="shared" si="1155"/>
        <v/>
      </c>
      <c r="BO453" s="95" t="str">
        <f t="shared" si="1155"/>
        <v/>
      </c>
      <c r="BP453" s="95" t="str">
        <f t="shared" si="1155"/>
        <v/>
      </c>
      <c r="BQ453" s="95" t="str">
        <f t="shared" si="1155"/>
        <v/>
      </c>
      <c r="BR453" s="95" t="str">
        <f t="shared" si="1155"/>
        <v/>
      </c>
      <c r="BS453" s="38"/>
      <c r="BT453" s="38"/>
      <c r="BU453" s="38"/>
      <c r="BV453" s="38"/>
      <c r="BW453" s="38"/>
      <c r="BX453" s="38">
        <f t="shared" si="1095"/>
        <v>0</v>
      </c>
      <c r="BY453" s="106" t="str">
        <f t="shared" si="1068"/>
        <v/>
      </c>
      <c r="BZ453" s="106" t="str">
        <f t="shared" si="1096"/>
        <v/>
      </c>
      <c r="CA453" s="106" t="str">
        <f t="shared" ref="CA453:CH453" si="1156">IF(O453="x","1","")</f>
        <v/>
      </c>
      <c r="CB453" s="106" t="str">
        <f t="shared" si="1156"/>
        <v/>
      </c>
      <c r="CC453" s="106" t="str">
        <f t="shared" si="1156"/>
        <v/>
      </c>
      <c r="CD453" s="106" t="str">
        <f t="shared" si="1156"/>
        <v/>
      </c>
      <c r="CE453" s="106" t="str">
        <f t="shared" si="1156"/>
        <v/>
      </c>
      <c r="CF453" s="106" t="str">
        <f t="shared" si="1156"/>
        <v/>
      </c>
      <c r="CG453" s="106" t="str">
        <f t="shared" si="1156"/>
        <v/>
      </c>
      <c r="CH453" s="106" t="str">
        <f t="shared" si="1156"/>
        <v/>
      </c>
      <c r="CI453" s="40"/>
      <c r="CJ453" s="40"/>
      <c r="CK453" s="40"/>
      <c r="CL453" s="40"/>
      <c r="CM453" s="40"/>
    </row>
    <row r="454" spans="1:91" ht="17.25" customHeight="1" x14ac:dyDescent="0.2">
      <c r="A454" s="92"/>
      <c r="B454" s="93"/>
      <c r="C454" s="93"/>
      <c r="D454" s="93"/>
      <c r="E454" s="93" t="str">
        <f t="shared" si="1098"/>
        <v/>
      </c>
      <c r="F454" s="93"/>
      <c r="G454" s="93"/>
      <c r="H454" s="93" t="str">
        <f t="shared" si="814"/>
        <v/>
      </c>
      <c r="I454" s="95" t="str">
        <f t="shared" si="815"/>
        <v/>
      </c>
      <c r="J454" s="93"/>
      <c r="K454" s="97" t="b">
        <v>0</v>
      </c>
      <c r="L454" s="98" t="str">
        <f t="shared" si="755"/>
        <v>PENDENTE</v>
      </c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3"/>
      <c r="X454" s="100"/>
      <c r="Y454" s="100"/>
      <c r="Z454" s="100"/>
      <c r="AA454" s="100"/>
      <c r="AB454" s="100"/>
      <c r="AC454" s="101"/>
      <c r="AD454" s="3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93"/>
      <c r="AQ454" s="93"/>
      <c r="AR454" s="93"/>
      <c r="AS454" s="102"/>
      <c r="AT454" s="103"/>
      <c r="AU454" s="103"/>
      <c r="AV454" s="103"/>
      <c r="AW454" s="104"/>
      <c r="AX454" s="103"/>
      <c r="AY454" s="103"/>
      <c r="AZ454" s="103"/>
      <c r="BA454" s="103"/>
      <c r="BB454" s="104"/>
      <c r="BC454" s="103"/>
      <c r="BD454" s="105" t="str">
        <f ca="1">IFERROR(__xludf.DUMMYFUNCTION("""COMPUTED_VALUE"""),"")</f>
        <v/>
      </c>
      <c r="BE454" s="105" t="str">
        <f ca="1">IFERROR(__xludf.DUMMYFUNCTION("""COMPUTED_VALUE"""),"")</f>
        <v/>
      </c>
      <c r="BF454" s="105" t="str">
        <f ca="1">IFERROR(__xludf.DUMMYFUNCTION("""COMPUTED_VALUE"""),"")</f>
        <v/>
      </c>
      <c r="BG454" s="93"/>
      <c r="BH454" s="93"/>
      <c r="BI454" s="95" t="str">
        <f t="shared" si="842"/>
        <v/>
      </c>
      <c r="BJ454" s="95" t="str">
        <f t="shared" ref="BJ454:BR454" si="1157">IF(AD454=0,"",AD454*$AS454*(AU454/10))</f>
        <v/>
      </c>
      <c r="BK454" s="95" t="str">
        <f t="shared" si="1157"/>
        <v/>
      </c>
      <c r="BL454" s="95" t="str">
        <f t="shared" si="1157"/>
        <v/>
      </c>
      <c r="BM454" s="95" t="str">
        <f t="shared" si="1157"/>
        <v/>
      </c>
      <c r="BN454" s="95" t="str">
        <f t="shared" si="1157"/>
        <v/>
      </c>
      <c r="BO454" s="95" t="str">
        <f t="shared" si="1157"/>
        <v/>
      </c>
      <c r="BP454" s="95" t="str">
        <f t="shared" si="1157"/>
        <v/>
      </c>
      <c r="BQ454" s="95" t="str">
        <f t="shared" si="1157"/>
        <v/>
      </c>
      <c r="BR454" s="95" t="str">
        <f t="shared" si="1157"/>
        <v/>
      </c>
      <c r="BS454" s="38"/>
      <c r="BT454" s="38"/>
      <c r="BU454" s="38"/>
      <c r="BV454" s="38"/>
      <c r="BW454" s="38"/>
      <c r="BX454" s="38">
        <f t="shared" si="1095"/>
        <v>0</v>
      </c>
      <c r="BY454" s="106" t="str">
        <f t="shared" si="1068"/>
        <v/>
      </c>
      <c r="BZ454" s="106" t="str">
        <f t="shared" si="1096"/>
        <v/>
      </c>
      <c r="CA454" s="106" t="str">
        <f t="shared" ref="CA454:CH454" si="1158">IF(O454="x","1","")</f>
        <v/>
      </c>
      <c r="CB454" s="106" t="str">
        <f t="shared" si="1158"/>
        <v/>
      </c>
      <c r="CC454" s="106" t="str">
        <f t="shared" si="1158"/>
        <v/>
      </c>
      <c r="CD454" s="106" t="str">
        <f t="shared" si="1158"/>
        <v/>
      </c>
      <c r="CE454" s="106" t="str">
        <f t="shared" si="1158"/>
        <v/>
      </c>
      <c r="CF454" s="106" t="str">
        <f t="shared" si="1158"/>
        <v/>
      </c>
      <c r="CG454" s="106" t="str">
        <f t="shared" si="1158"/>
        <v/>
      </c>
      <c r="CH454" s="106" t="str">
        <f t="shared" si="1158"/>
        <v/>
      </c>
      <c r="CI454" s="40"/>
      <c r="CJ454" s="40"/>
      <c r="CK454" s="40"/>
      <c r="CL454" s="40"/>
      <c r="CM454" s="40"/>
    </row>
    <row r="455" spans="1:91" ht="17.25" customHeight="1" x14ac:dyDescent="0.2">
      <c r="A455" s="92"/>
      <c r="B455" s="93"/>
      <c r="C455" s="93"/>
      <c r="D455" s="93"/>
      <c r="E455" s="93" t="str">
        <f t="shared" si="1098"/>
        <v/>
      </c>
      <c r="F455" s="93"/>
      <c r="G455" s="93"/>
      <c r="H455" s="93" t="str">
        <f t="shared" si="814"/>
        <v/>
      </c>
      <c r="I455" s="95" t="str">
        <f t="shared" si="815"/>
        <v/>
      </c>
      <c r="J455" s="93"/>
      <c r="K455" s="97" t="b">
        <v>0</v>
      </c>
      <c r="L455" s="98" t="str">
        <f t="shared" si="755"/>
        <v>PENDENTE</v>
      </c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3"/>
      <c r="X455" s="100"/>
      <c r="Y455" s="100"/>
      <c r="Z455" s="100"/>
      <c r="AA455" s="100"/>
      <c r="AB455" s="100"/>
      <c r="AC455" s="101"/>
      <c r="AD455" s="3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93"/>
      <c r="AQ455" s="93"/>
      <c r="AR455" s="93"/>
      <c r="AS455" s="102"/>
      <c r="AT455" s="103"/>
      <c r="AU455" s="103"/>
      <c r="AV455" s="103"/>
      <c r="AW455" s="104"/>
      <c r="AX455" s="103"/>
      <c r="AY455" s="103"/>
      <c r="AZ455" s="103"/>
      <c r="BA455" s="103"/>
      <c r="BB455" s="104"/>
      <c r="BC455" s="103"/>
      <c r="BD455" s="105" t="str">
        <f ca="1">IFERROR(__xludf.DUMMYFUNCTION("""COMPUTED_VALUE"""),"")</f>
        <v/>
      </c>
      <c r="BE455" s="105" t="str">
        <f ca="1">IFERROR(__xludf.DUMMYFUNCTION("""COMPUTED_VALUE"""),"")</f>
        <v/>
      </c>
      <c r="BF455" s="105" t="str">
        <f ca="1">IFERROR(__xludf.DUMMYFUNCTION("""COMPUTED_VALUE"""),"")</f>
        <v/>
      </c>
      <c r="BG455" s="93"/>
      <c r="BH455" s="93"/>
      <c r="BI455" s="95" t="str">
        <f t="shared" si="842"/>
        <v/>
      </c>
      <c r="BJ455" s="95" t="str">
        <f t="shared" ref="BJ455:BR455" si="1159">IF(AD455=0,"",AD455*$AS455*(AU455/10))</f>
        <v/>
      </c>
      <c r="BK455" s="95" t="str">
        <f t="shared" si="1159"/>
        <v/>
      </c>
      <c r="BL455" s="95" t="str">
        <f t="shared" si="1159"/>
        <v/>
      </c>
      <c r="BM455" s="95" t="str">
        <f t="shared" si="1159"/>
        <v/>
      </c>
      <c r="BN455" s="95" t="str">
        <f t="shared" si="1159"/>
        <v/>
      </c>
      <c r="BO455" s="95" t="str">
        <f t="shared" si="1159"/>
        <v/>
      </c>
      <c r="BP455" s="95" t="str">
        <f t="shared" si="1159"/>
        <v/>
      </c>
      <c r="BQ455" s="95" t="str">
        <f t="shared" si="1159"/>
        <v/>
      </c>
      <c r="BR455" s="95" t="str">
        <f t="shared" si="1159"/>
        <v/>
      </c>
      <c r="BS455" s="38"/>
      <c r="BT455" s="38"/>
      <c r="BU455" s="38"/>
      <c r="BV455" s="38"/>
      <c r="BW455" s="38"/>
      <c r="BX455" s="38">
        <f t="shared" si="1095"/>
        <v>0</v>
      </c>
      <c r="BY455" s="106" t="str">
        <f t="shared" si="1068"/>
        <v/>
      </c>
      <c r="BZ455" s="106" t="str">
        <f t="shared" si="1096"/>
        <v/>
      </c>
      <c r="CA455" s="106" t="str">
        <f t="shared" ref="CA455:CH455" si="1160">IF(O455="x","1","")</f>
        <v/>
      </c>
      <c r="CB455" s="106" t="str">
        <f t="shared" si="1160"/>
        <v/>
      </c>
      <c r="CC455" s="106" t="str">
        <f t="shared" si="1160"/>
        <v/>
      </c>
      <c r="CD455" s="106" t="str">
        <f t="shared" si="1160"/>
        <v/>
      </c>
      <c r="CE455" s="106" t="str">
        <f t="shared" si="1160"/>
        <v/>
      </c>
      <c r="CF455" s="106" t="str">
        <f t="shared" si="1160"/>
        <v/>
      </c>
      <c r="CG455" s="106" t="str">
        <f t="shared" si="1160"/>
        <v/>
      </c>
      <c r="CH455" s="106" t="str">
        <f t="shared" si="1160"/>
        <v/>
      </c>
      <c r="CI455" s="40"/>
      <c r="CJ455" s="40"/>
      <c r="CK455" s="40"/>
      <c r="CL455" s="40"/>
      <c r="CM455" s="40"/>
    </row>
    <row r="456" spans="1:91" ht="17.25" customHeight="1" x14ac:dyDescent="0.2">
      <c r="A456" s="92"/>
      <c r="B456" s="93"/>
      <c r="C456" s="93"/>
      <c r="D456" s="93"/>
      <c r="E456" s="93" t="str">
        <f t="shared" si="1098"/>
        <v/>
      </c>
      <c r="F456" s="93"/>
      <c r="G456" s="93"/>
      <c r="H456" s="93" t="str">
        <f t="shared" si="814"/>
        <v/>
      </c>
      <c r="I456" s="95" t="str">
        <f t="shared" si="815"/>
        <v/>
      </c>
      <c r="J456" s="93"/>
      <c r="K456" s="97" t="b">
        <v>0</v>
      </c>
      <c r="L456" s="98" t="str">
        <f t="shared" si="755"/>
        <v>PENDENTE</v>
      </c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3"/>
      <c r="X456" s="100"/>
      <c r="Y456" s="100"/>
      <c r="Z456" s="100"/>
      <c r="AA456" s="100"/>
      <c r="AB456" s="100"/>
      <c r="AC456" s="101"/>
      <c r="AD456" s="3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93"/>
      <c r="AQ456" s="93"/>
      <c r="AR456" s="93"/>
      <c r="AS456" s="102"/>
      <c r="AT456" s="103"/>
      <c r="AU456" s="103"/>
      <c r="AV456" s="103"/>
      <c r="AW456" s="104"/>
      <c r="AX456" s="103"/>
      <c r="AY456" s="103"/>
      <c r="AZ456" s="103"/>
      <c r="BA456" s="103"/>
      <c r="BB456" s="104"/>
      <c r="BC456" s="103"/>
      <c r="BD456" s="105" t="str">
        <f ca="1">IFERROR(__xludf.DUMMYFUNCTION("""COMPUTED_VALUE"""),"")</f>
        <v/>
      </c>
      <c r="BE456" s="105" t="str">
        <f ca="1">IFERROR(__xludf.DUMMYFUNCTION("""COMPUTED_VALUE"""),"")</f>
        <v/>
      </c>
      <c r="BF456" s="105" t="str">
        <f ca="1">IFERROR(__xludf.DUMMYFUNCTION("""COMPUTED_VALUE"""),"")</f>
        <v/>
      </c>
      <c r="BG456" s="93"/>
      <c r="BH456" s="93"/>
      <c r="BI456" s="95" t="str">
        <f t="shared" si="842"/>
        <v/>
      </c>
      <c r="BJ456" s="95" t="str">
        <f t="shared" ref="BJ456:BR456" si="1161">IF(AD456=0,"",AD456*$AS456*(AU456/10))</f>
        <v/>
      </c>
      <c r="BK456" s="95" t="str">
        <f t="shared" si="1161"/>
        <v/>
      </c>
      <c r="BL456" s="95" t="str">
        <f t="shared" si="1161"/>
        <v/>
      </c>
      <c r="BM456" s="95" t="str">
        <f t="shared" si="1161"/>
        <v/>
      </c>
      <c r="BN456" s="95" t="str">
        <f t="shared" si="1161"/>
        <v/>
      </c>
      <c r="BO456" s="95" t="str">
        <f t="shared" si="1161"/>
        <v/>
      </c>
      <c r="BP456" s="95" t="str">
        <f t="shared" si="1161"/>
        <v/>
      </c>
      <c r="BQ456" s="95" t="str">
        <f t="shared" si="1161"/>
        <v/>
      </c>
      <c r="BR456" s="95" t="str">
        <f t="shared" si="1161"/>
        <v/>
      </c>
      <c r="BS456" s="38"/>
      <c r="BT456" s="38"/>
      <c r="BU456" s="38"/>
      <c r="BV456" s="38"/>
      <c r="BW456" s="38"/>
      <c r="BX456" s="38">
        <f t="shared" si="1095"/>
        <v>0</v>
      </c>
      <c r="BY456" s="106" t="str">
        <f t="shared" si="1068"/>
        <v/>
      </c>
      <c r="BZ456" s="106" t="str">
        <f t="shared" si="1096"/>
        <v/>
      </c>
      <c r="CA456" s="106" t="str">
        <f t="shared" ref="CA456:CH456" si="1162">IF(O456="x","1","")</f>
        <v/>
      </c>
      <c r="CB456" s="106" t="str">
        <f t="shared" si="1162"/>
        <v/>
      </c>
      <c r="CC456" s="106" t="str">
        <f t="shared" si="1162"/>
        <v/>
      </c>
      <c r="CD456" s="106" t="str">
        <f t="shared" si="1162"/>
        <v/>
      </c>
      <c r="CE456" s="106" t="str">
        <f t="shared" si="1162"/>
        <v/>
      </c>
      <c r="CF456" s="106" t="str">
        <f t="shared" si="1162"/>
        <v/>
      </c>
      <c r="CG456" s="106" t="str">
        <f t="shared" si="1162"/>
        <v/>
      </c>
      <c r="CH456" s="106" t="str">
        <f t="shared" si="1162"/>
        <v/>
      </c>
      <c r="CI456" s="40"/>
      <c r="CJ456" s="40"/>
      <c r="CK456" s="40"/>
      <c r="CL456" s="40"/>
      <c r="CM456" s="40"/>
    </row>
    <row r="457" spans="1:91" ht="17.25" customHeight="1" x14ac:dyDescent="0.2">
      <c r="A457" s="92"/>
      <c r="B457" s="93"/>
      <c r="C457" s="93"/>
      <c r="D457" s="93"/>
      <c r="E457" s="93" t="str">
        <f t="shared" si="1098"/>
        <v/>
      </c>
      <c r="F457" s="93"/>
      <c r="G457" s="93"/>
      <c r="H457" s="93" t="str">
        <f t="shared" si="814"/>
        <v/>
      </c>
      <c r="I457" s="95" t="str">
        <f t="shared" si="815"/>
        <v/>
      </c>
      <c r="J457" s="93"/>
      <c r="K457" s="97" t="b">
        <v>0</v>
      </c>
      <c r="L457" s="98" t="str">
        <f t="shared" si="755"/>
        <v>PENDENTE</v>
      </c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3"/>
      <c r="X457" s="100"/>
      <c r="Y457" s="100"/>
      <c r="Z457" s="100"/>
      <c r="AA457" s="100"/>
      <c r="AB457" s="100"/>
      <c r="AC457" s="101"/>
      <c r="AD457" s="3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93"/>
      <c r="AQ457" s="93"/>
      <c r="AR457" s="93"/>
      <c r="AS457" s="102"/>
      <c r="AT457" s="103"/>
      <c r="AU457" s="103"/>
      <c r="AV457" s="103"/>
      <c r="AW457" s="104"/>
      <c r="AX457" s="103"/>
      <c r="AY457" s="103"/>
      <c r="AZ457" s="103"/>
      <c r="BA457" s="103"/>
      <c r="BB457" s="104"/>
      <c r="BC457" s="103"/>
      <c r="BD457" s="105" t="str">
        <f ca="1">IFERROR(__xludf.DUMMYFUNCTION("""COMPUTED_VALUE"""),"")</f>
        <v/>
      </c>
      <c r="BE457" s="105" t="str">
        <f ca="1">IFERROR(__xludf.DUMMYFUNCTION("""COMPUTED_VALUE"""),"")</f>
        <v/>
      </c>
      <c r="BF457" s="105" t="str">
        <f ca="1">IFERROR(__xludf.DUMMYFUNCTION("""COMPUTED_VALUE"""),"")</f>
        <v/>
      </c>
      <c r="BG457" s="93"/>
      <c r="BH457" s="93"/>
      <c r="BI457" s="95" t="str">
        <f t="shared" si="842"/>
        <v/>
      </c>
      <c r="BJ457" s="95" t="str">
        <f t="shared" ref="BJ457:BR457" si="1163">IF(AD457=0,"",AD457*$AS457*(AU457/10))</f>
        <v/>
      </c>
      <c r="BK457" s="95" t="str">
        <f t="shared" si="1163"/>
        <v/>
      </c>
      <c r="BL457" s="95" t="str">
        <f t="shared" si="1163"/>
        <v/>
      </c>
      <c r="BM457" s="95" t="str">
        <f t="shared" si="1163"/>
        <v/>
      </c>
      <c r="BN457" s="95" t="str">
        <f t="shared" si="1163"/>
        <v/>
      </c>
      <c r="BO457" s="95" t="str">
        <f t="shared" si="1163"/>
        <v/>
      </c>
      <c r="BP457" s="95" t="str">
        <f t="shared" si="1163"/>
        <v/>
      </c>
      <c r="BQ457" s="95" t="str">
        <f t="shared" si="1163"/>
        <v/>
      </c>
      <c r="BR457" s="95" t="str">
        <f t="shared" si="1163"/>
        <v/>
      </c>
      <c r="BS457" s="38"/>
      <c r="BT457" s="38"/>
      <c r="BU457" s="38"/>
      <c r="BV457" s="38"/>
      <c r="BW457" s="38"/>
      <c r="BX457" s="38">
        <f t="shared" si="1095"/>
        <v>0</v>
      </c>
      <c r="BY457" s="106" t="str">
        <f t="shared" si="1068"/>
        <v/>
      </c>
      <c r="BZ457" s="106" t="str">
        <f t="shared" si="1096"/>
        <v/>
      </c>
      <c r="CA457" s="106" t="str">
        <f t="shared" ref="CA457:CH457" si="1164">IF(O457="x","1","")</f>
        <v/>
      </c>
      <c r="CB457" s="106" t="str">
        <f t="shared" si="1164"/>
        <v/>
      </c>
      <c r="CC457" s="106" t="str">
        <f t="shared" si="1164"/>
        <v/>
      </c>
      <c r="CD457" s="106" t="str">
        <f t="shared" si="1164"/>
        <v/>
      </c>
      <c r="CE457" s="106" t="str">
        <f t="shared" si="1164"/>
        <v/>
      </c>
      <c r="CF457" s="106" t="str">
        <f t="shared" si="1164"/>
        <v/>
      </c>
      <c r="CG457" s="106" t="str">
        <f t="shared" si="1164"/>
        <v/>
      </c>
      <c r="CH457" s="106" t="str">
        <f t="shared" si="1164"/>
        <v/>
      </c>
      <c r="CI457" s="40"/>
      <c r="CJ457" s="40"/>
      <c r="CK457" s="40"/>
      <c r="CL457" s="40"/>
      <c r="CM457" s="40"/>
    </row>
    <row r="458" spans="1:91" ht="17.25" customHeight="1" x14ac:dyDescent="0.2">
      <c r="A458" s="92"/>
      <c r="B458" s="93"/>
      <c r="C458" s="93"/>
      <c r="D458" s="93"/>
      <c r="E458" s="93" t="str">
        <f t="shared" si="1098"/>
        <v/>
      </c>
      <c r="F458" s="93"/>
      <c r="G458" s="93"/>
      <c r="H458" s="93" t="str">
        <f t="shared" si="814"/>
        <v/>
      </c>
      <c r="I458" s="95" t="str">
        <f t="shared" si="815"/>
        <v/>
      </c>
      <c r="J458" s="93"/>
      <c r="K458" s="97" t="b">
        <v>0</v>
      </c>
      <c r="L458" s="98" t="str">
        <f t="shared" si="755"/>
        <v>PENDENTE</v>
      </c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3"/>
      <c r="X458" s="100"/>
      <c r="Y458" s="100"/>
      <c r="Z458" s="100"/>
      <c r="AA458" s="100"/>
      <c r="AB458" s="100"/>
      <c r="AC458" s="101"/>
      <c r="AD458" s="3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93"/>
      <c r="AQ458" s="93"/>
      <c r="AR458" s="93"/>
      <c r="AS458" s="102"/>
      <c r="AT458" s="103"/>
      <c r="AU458" s="103"/>
      <c r="AV458" s="103"/>
      <c r="AW458" s="104"/>
      <c r="AX458" s="103"/>
      <c r="AY458" s="103"/>
      <c r="AZ458" s="103"/>
      <c r="BA458" s="103"/>
      <c r="BB458" s="104"/>
      <c r="BC458" s="103"/>
      <c r="BD458" s="105" t="str">
        <f ca="1">IFERROR(__xludf.DUMMYFUNCTION("""COMPUTED_VALUE"""),"")</f>
        <v/>
      </c>
      <c r="BE458" s="105" t="str">
        <f ca="1">IFERROR(__xludf.DUMMYFUNCTION("""COMPUTED_VALUE"""),"")</f>
        <v/>
      </c>
      <c r="BF458" s="105" t="str">
        <f ca="1">IFERROR(__xludf.DUMMYFUNCTION("""COMPUTED_VALUE"""),"")</f>
        <v/>
      </c>
      <c r="BG458" s="93"/>
      <c r="BH458" s="93"/>
      <c r="BI458" s="95" t="str">
        <f t="shared" si="842"/>
        <v/>
      </c>
      <c r="BJ458" s="95" t="str">
        <f t="shared" ref="BJ458:BR458" si="1165">IF(AD458=0,"",AD458*$AS458*(AU458/10))</f>
        <v/>
      </c>
      <c r="BK458" s="95" t="str">
        <f t="shared" si="1165"/>
        <v/>
      </c>
      <c r="BL458" s="95" t="str">
        <f t="shared" si="1165"/>
        <v/>
      </c>
      <c r="BM458" s="95" t="str">
        <f t="shared" si="1165"/>
        <v/>
      </c>
      <c r="BN458" s="95" t="str">
        <f t="shared" si="1165"/>
        <v/>
      </c>
      <c r="BO458" s="95" t="str">
        <f t="shared" si="1165"/>
        <v/>
      </c>
      <c r="BP458" s="95" t="str">
        <f t="shared" si="1165"/>
        <v/>
      </c>
      <c r="BQ458" s="95" t="str">
        <f t="shared" si="1165"/>
        <v/>
      </c>
      <c r="BR458" s="95" t="str">
        <f t="shared" si="1165"/>
        <v/>
      </c>
      <c r="BS458" s="38"/>
      <c r="BT458" s="38"/>
      <c r="BU458" s="38"/>
      <c r="BV458" s="38"/>
      <c r="BW458" s="38"/>
      <c r="BX458" s="38">
        <f t="shared" si="1095"/>
        <v>0</v>
      </c>
      <c r="BY458" s="106" t="str">
        <f t="shared" si="1068"/>
        <v/>
      </c>
      <c r="BZ458" s="106" t="str">
        <f t="shared" si="1096"/>
        <v/>
      </c>
      <c r="CA458" s="106" t="str">
        <f t="shared" ref="CA458:CH458" si="1166">IF(O458="x","1","")</f>
        <v/>
      </c>
      <c r="CB458" s="106" t="str">
        <f t="shared" si="1166"/>
        <v/>
      </c>
      <c r="CC458" s="106" t="str">
        <f t="shared" si="1166"/>
        <v/>
      </c>
      <c r="CD458" s="106" t="str">
        <f t="shared" si="1166"/>
        <v/>
      </c>
      <c r="CE458" s="106" t="str">
        <f t="shared" si="1166"/>
        <v/>
      </c>
      <c r="CF458" s="106" t="str">
        <f t="shared" si="1166"/>
        <v/>
      </c>
      <c r="CG458" s="106" t="str">
        <f t="shared" si="1166"/>
        <v/>
      </c>
      <c r="CH458" s="106" t="str">
        <f t="shared" si="1166"/>
        <v/>
      </c>
      <c r="CI458" s="40"/>
      <c r="CJ458" s="40"/>
      <c r="CK458" s="40"/>
      <c r="CL458" s="40"/>
      <c r="CM458" s="40"/>
    </row>
    <row r="459" spans="1:91" ht="17.25" customHeight="1" x14ac:dyDescent="0.2">
      <c r="A459" s="92"/>
      <c r="B459" s="93"/>
      <c r="C459" s="93"/>
      <c r="D459" s="93"/>
      <c r="E459" s="93" t="str">
        <f t="shared" si="1098"/>
        <v/>
      </c>
      <c r="F459" s="93"/>
      <c r="G459" s="93"/>
      <c r="H459" s="93" t="str">
        <f t="shared" si="814"/>
        <v/>
      </c>
      <c r="I459" s="95" t="str">
        <f t="shared" si="815"/>
        <v/>
      </c>
      <c r="J459" s="93"/>
      <c r="K459" s="97" t="b">
        <v>0</v>
      </c>
      <c r="L459" s="98" t="str">
        <f t="shared" si="755"/>
        <v>PENDENTE</v>
      </c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3"/>
      <c r="X459" s="100"/>
      <c r="Y459" s="100"/>
      <c r="Z459" s="100"/>
      <c r="AA459" s="100"/>
      <c r="AB459" s="100"/>
      <c r="AC459" s="101"/>
      <c r="AD459" s="3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93"/>
      <c r="AQ459" s="93"/>
      <c r="AR459" s="93"/>
      <c r="AS459" s="102"/>
      <c r="AT459" s="103"/>
      <c r="AU459" s="103"/>
      <c r="AV459" s="103"/>
      <c r="AW459" s="104"/>
      <c r="AX459" s="103"/>
      <c r="AY459" s="103"/>
      <c r="AZ459" s="103"/>
      <c r="BA459" s="103"/>
      <c r="BB459" s="104"/>
      <c r="BC459" s="103"/>
      <c r="BD459" s="105" t="str">
        <f ca="1">IFERROR(__xludf.DUMMYFUNCTION("""COMPUTED_VALUE"""),"")</f>
        <v/>
      </c>
      <c r="BE459" s="105" t="str">
        <f ca="1">IFERROR(__xludf.DUMMYFUNCTION("""COMPUTED_VALUE"""),"")</f>
        <v/>
      </c>
      <c r="BF459" s="105" t="str">
        <f ca="1">IFERROR(__xludf.DUMMYFUNCTION("""COMPUTED_VALUE"""),"")</f>
        <v/>
      </c>
      <c r="BG459" s="93"/>
      <c r="BH459" s="93"/>
      <c r="BI459" s="95" t="str">
        <f t="shared" si="842"/>
        <v/>
      </c>
      <c r="BJ459" s="95" t="str">
        <f t="shared" ref="BJ459:BR459" si="1167">IF(AD459=0,"",AD459*$AS459*(AU459/10))</f>
        <v/>
      </c>
      <c r="BK459" s="95" t="str">
        <f t="shared" si="1167"/>
        <v/>
      </c>
      <c r="BL459" s="95" t="str">
        <f t="shared" si="1167"/>
        <v/>
      </c>
      <c r="BM459" s="95" t="str">
        <f t="shared" si="1167"/>
        <v/>
      </c>
      <c r="BN459" s="95" t="str">
        <f t="shared" si="1167"/>
        <v/>
      </c>
      <c r="BO459" s="95" t="str">
        <f t="shared" si="1167"/>
        <v/>
      </c>
      <c r="BP459" s="95" t="str">
        <f t="shared" si="1167"/>
        <v/>
      </c>
      <c r="BQ459" s="95" t="str">
        <f t="shared" si="1167"/>
        <v/>
      </c>
      <c r="BR459" s="95" t="str">
        <f t="shared" si="1167"/>
        <v/>
      </c>
      <c r="BS459" s="38"/>
      <c r="BT459" s="38"/>
      <c r="BU459" s="38"/>
      <c r="BV459" s="38"/>
      <c r="BW459" s="38"/>
      <c r="BX459" s="38">
        <f t="shared" si="1095"/>
        <v>0</v>
      </c>
      <c r="BY459" s="106" t="str">
        <f t="shared" si="1068"/>
        <v/>
      </c>
      <c r="BZ459" s="106" t="str">
        <f t="shared" si="1096"/>
        <v/>
      </c>
      <c r="CA459" s="106" t="str">
        <f t="shared" ref="CA459:CH459" si="1168">IF(O459="x","1","")</f>
        <v/>
      </c>
      <c r="CB459" s="106" t="str">
        <f t="shared" si="1168"/>
        <v/>
      </c>
      <c r="CC459" s="106" t="str">
        <f t="shared" si="1168"/>
        <v/>
      </c>
      <c r="CD459" s="106" t="str">
        <f t="shared" si="1168"/>
        <v/>
      </c>
      <c r="CE459" s="106" t="str">
        <f t="shared" si="1168"/>
        <v/>
      </c>
      <c r="CF459" s="106" t="str">
        <f t="shared" si="1168"/>
        <v/>
      </c>
      <c r="CG459" s="106" t="str">
        <f t="shared" si="1168"/>
        <v/>
      </c>
      <c r="CH459" s="106" t="str">
        <f t="shared" si="1168"/>
        <v/>
      </c>
      <c r="CI459" s="40"/>
      <c r="CJ459" s="40"/>
      <c r="CK459" s="40"/>
      <c r="CL459" s="40"/>
      <c r="CM459" s="40"/>
    </row>
    <row r="460" spans="1:91" ht="17.25" customHeight="1" x14ac:dyDescent="0.2">
      <c r="A460" s="92"/>
      <c r="B460" s="93"/>
      <c r="C460" s="93"/>
      <c r="D460" s="93"/>
      <c r="E460" s="93" t="str">
        <f t="shared" si="1098"/>
        <v/>
      </c>
      <c r="F460" s="93"/>
      <c r="G460" s="93"/>
      <c r="H460" s="93" t="str">
        <f t="shared" si="814"/>
        <v/>
      </c>
      <c r="I460" s="95" t="str">
        <f t="shared" si="815"/>
        <v/>
      </c>
      <c r="J460" s="93"/>
      <c r="K460" s="97" t="b">
        <v>0</v>
      </c>
      <c r="L460" s="98" t="str">
        <f t="shared" si="755"/>
        <v>PENDENTE</v>
      </c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3"/>
      <c r="X460" s="100"/>
      <c r="Y460" s="100"/>
      <c r="Z460" s="100"/>
      <c r="AA460" s="100"/>
      <c r="AB460" s="100"/>
      <c r="AC460" s="101"/>
      <c r="AD460" s="3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93"/>
      <c r="AQ460" s="93"/>
      <c r="AR460" s="93"/>
      <c r="AS460" s="102"/>
      <c r="AT460" s="103"/>
      <c r="AU460" s="103"/>
      <c r="AV460" s="103"/>
      <c r="AW460" s="104"/>
      <c r="AX460" s="103"/>
      <c r="AY460" s="103"/>
      <c r="AZ460" s="103"/>
      <c r="BA460" s="103"/>
      <c r="BB460" s="104"/>
      <c r="BC460" s="103"/>
      <c r="BD460" s="105" t="str">
        <f ca="1">IFERROR(__xludf.DUMMYFUNCTION("""COMPUTED_VALUE"""),"")</f>
        <v/>
      </c>
      <c r="BE460" s="105" t="str">
        <f ca="1">IFERROR(__xludf.DUMMYFUNCTION("""COMPUTED_VALUE"""),"")</f>
        <v/>
      </c>
      <c r="BF460" s="105" t="str">
        <f ca="1">IFERROR(__xludf.DUMMYFUNCTION("""COMPUTED_VALUE"""),"")</f>
        <v/>
      </c>
      <c r="BG460" s="93"/>
      <c r="BH460" s="93"/>
      <c r="BI460" s="95" t="str">
        <f t="shared" si="842"/>
        <v/>
      </c>
      <c r="BJ460" s="95" t="str">
        <f t="shared" ref="BJ460:BR460" si="1169">IF(AD460=0,"",AD460*$AS460*(AU460/10))</f>
        <v/>
      </c>
      <c r="BK460" s="95" t="str">
        <f t="shared" si="1169"/>
        <v/>
      </c>
      <c r="BL460" s="95" t="str">
        <f t="shared" si="1169"/>
        <v/>
      </c>
      <c r="BM460" s="95" t="str">
        <f t="shared" si="1169"/>
        <v/>
      </c>
      <c r="BN460" s="95" t="str">
        <f t="shared" si="1169"/>
        <v/>
      </c>
      <c r="BO460" s="95" t="str">
        <f t="shared" si="1169"/>
        <v/>
      </c>
      <c r="BP460" s="95" t="str">
        <f t="shared" si="1169"/>
        <v/>
      </c>
      <c r="BQ460" s="95" t="str">
        <f t="shared" si="1169"/>
        <v/>
      </c>
      <c r="BR460" s="95" t="str">
        <f t="shared" si="1169"/>
        <v/>
      </c>
      <c r="BS460" s="38"/>
      <c r="BT460" s="38"/>
      <c r="BU460" s="38"/>
      <c r="BV460" s="38"/>
      <c r="BW460" s="38"/>
      <c r="BX460" s="38">
        <f t="shared" si="1095"/>
        <v>0</v>
      </c>
      <c r="BY460" s="106" t="str">
        <f t="shared" si="1068"/>
        <v/>
      </c>
      <c r="BZ460" s="106" t="str">
        <f t="shared" si="1096"/>
        <v/>
      </c>
      <c r="CA460" s="106" t="str">
        <f t="shared" ref="CA460:CH460" si="1170">IF(O460="x","1","")</f>
        <v/>
      </c>
      <c r="CB460" s="106" t="str">
        <f t="shared" si="1170"/>
        <v/>
      </c>
      <c r="CC460" s="106" t="str">
        <f t="shared" si="1170"/>
        <v/>
      </c>
      <c r="CD460" s="106" t="str">
        <f t="shared" si="1170"/>
        <v/>
      </c>
      <c r="CE460" s="106" t="str">
        <f t="shared" si="1170"/>
        <v/>
      </c>
      <c r="CF460" s="106" t="str">
        <f t="shared" si="1170"/>
        <v/>
      </c>
      <c r="CG460" s="106" t="str">
        <f t="shared" si="1170"/>
        <v/>
      </c>
      <c r="CH460" s="106" t="str">
        <f t="shared" si="1170"/>
        <v/>
      </c>
      <c r="CI460" s="40"/>
      <c r="CJ460" s="40"/>
      <c r="CK460" s="40"/>
      <c r="CL460" s="40"/>
      <c r="CM460" s="40"/>
    </row>
    <row r="461" spans="1:91" ht="17.25" customHeight="1" x14ac:dyDescent="0.2">
      <c r="A461" s="92"/>
      <c r="B461" s="93"/>
      <c r="C461" s="93"/>
      <c r="D461" s="93"/>
      <c r="E461" s="93" t="str">
        <f t="shared" si="1098"/>
        <v/>
      </c>
      <c r="F461" s="93"/>
      <c r="G461" s="93"/>
      <c r="H461" s="93" t="str">
        <f t="shared" si="814"/>
        <v/>
      </c>
      <c r="I461" s="95" t="str">
        <f t="shared" si="815"/>
        <v/>
      </c>
      <c r="J461" s="93"/>
      <c r="K461" s="97" t="b">
        <v>0</v>
      </c>
      <c r="L461" s="98" t="str">
        <f t="shared" si="755"/>
        <v>PENDENTE</v>
      </c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3"/>
      <c r="X461" s="100"/>
      <c r="Y461" s="100"/>
      <c r="Z461" s="100"/>
      <c r="AA461" s="100"/>
      <c r="AB461" s="100"/>
      <c r="AC461" s="101"/>
      <c r="AD461" s="3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93"/>
      <c r="AQ461" s="93"/>
      <c r="AR461" s="93"/>
      <c r="AS461" s="102"/>
      <c r="AT461" s="103"/>
      <c r="AU461" s="103"/>
      <c r="AV461" s="103"/>
      <c r="AW461" s="104"/>
      <c r="AX461" s="103"/>
      <c r="AY461" s="103"/>
      <c r="AZ461" s="103"/>
      <c r="BA461" s="103"/>
      <c r="BB461" s="104"/>
      <c r="BC461" s="103"/>
      <c r="BD461" s="105" t="str">
        <f ca="1">IFERROR(__xludf.DUMMYFUNCTION("""COMPUTED_VALUE"""),"")</f>
        <v/>
      </c>
      <c r="BE461" s="105" t="str">
        <f ca="1">IFERROR(__xludf.DUMMYFUNCTION("""COMPUTED_VALUE"""),"")</f>
        <v/>
      </c>
      <c r="BF461" s="105" t="str">
        <f ca="1">IFERROR(__xludf.DUMMYFUNCTION("""COMPUTED_VALUE"""),"")</f>
        <v/>
      </c>
      <c r="BG461" s="93"/>
      <c r="BH461" s="93"/>
      <c r="BI461" s="95" t="str">
        <f t="shared" si="842"/>
        <v/>
      </c>
      <c r="BJ461" s="95" t="str">
        <f t="shared" ref="BJ461:BR461" si="1171">IF(AD461=0,"",AD461*$AS461*(AU461/10))</f>
        <v/>
      </c>
      <c r="BK461" s="95" t="str">
        <f t="shared" si="1171"/>
        <v/>
      </c>
      <c r="BL461" s="95" t="str">
        <f t="shared" si="1171"/>
        <v/>
      </c>
      <c r="BM461" s="95" t="str">
        <f t="shared" si="1171"/>
        <v/>
      </c>
      <c r="BN461" s="95" t="str">
        <f t="shared" si="1171"/>
        <v/>
      </c>
      <c r="BO461" s="95" t="str">
        <f t="shared" si="1171"/>
        <v/>
      </c>
      <c r="BP461" s="95" t="str">
        <f t="shared" si="1171"/>
        <v/>
      </c>
      <c r="BQ461" s="95" t="str">
        <f t="shared" si="1171"/>
        <v/>
      </c>
      <c r="BR461" s="95" t="str">
        <f t="shared" si="1171"/>
        <v/>
      </c>
      <c r="BS461" s="38"/>
      <c r="BT461" s="38"/>
      <c r="BU461" s="38"/>
      <c r="BV461" s="38"/>
      <c r="BW461" s="38"/>
      <c r="BX461" s="38">
        <f t="shared" si="1095"/>
        <v>0</v>
      </c>
      <c r="BY461" s="106" t="str">
        <f t="shared" si="1068"/>
        <v/>
      </c>
      <c r="BZ461" s="106" t="str">
        <f t="shared" si="1096"/>
        <v/>
      </c>
      <c r="CA461" s="106" t="str">
        <f t="shared" ref="CA461:CH461" si="1172">IF(O461="x","1","")</f>
        <v/>
      </c>
      <c r="CB461" s="106" t="str">
        <f t="shared" si="1172"/>
        <v/>
      </c>
      <c r="CC461" s="106" t="str">
        <f t="shared" si="1172"/>
        <v/>
      </c>
      <c r="CD461" s="106" t="str">
        <f t="shared" si="1172"/>
        <v/>
      </c>
      <c r="CE461" s="106" t="str">
        <f t="shared" si="1172"/>
        <v/>
      </c>
      <c r="CF461" s="106" t="str">
        <f t="shared" si="1172"/>
        <v/>
      </c>
      <c r="CG461" s="106" t="str">
        <f t="shared" si="1172"/>
        <v/>
      </c>
      <c r="CH461" s="106" t="str">
        <f t="shared" si="1172"/>
        <v/>
      </c>
      <c r="CI461" s="40"/>
      <c r="CJ461" s="40"/>
      <c r="CK461" s="40"/>
      <c r="CL461" s="40"/>
      <c r="CM461" s="40"/>
    </row>
    <row r="462" spans="1:91" ht="17.25" customHeight="1" x14ac:dyDescent="0.2">
      <c r="A462" s="92"/>
      <c r="B462" s="93"/>
      <c r="C462" s="93"/>
      <c r="D462" s="93"/>
      <c r="E462" s="93" t="str">
        <f t="shared" si="1098"/>
        <v/>
      </c>
      <c r="F462" s="93"/>
      <c r="G462" s="93"/>
      <c r="H462" s="93" t="str">
        <f t="shared" si="814"/>
        <v/>
      </c>
      <c r="I462" s="95" t="str">
        <f t="shared" si="815"/>
        <v/>
      </c>
      <c r="J462" s="93"/>
      <c r="K462" s="97" t="b">
        <v>0</v>
      </c>
      <c r="L462" s="98" t="str">
        <f t="shared" si="755"/>
        <v>PENDENTE</v>
      </c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3"/>
      <c r="X462" s="100"/>
      <c r="Y462" s="100"/>
      <c r="Z462" s="100"/>
      <c r="AA462" s="100"/>
      <c r="AB462" s="100"/>
      <c r="AC462" s="101"/>
      <c r="AD462" s="3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93"/>
      <c r="AQ462" s="93"/>
      <c r="AR462" s="93"/>
      <c r="AS462" s="102"/>
      <c r="AT462" s="103"/>
      <c r="AU462" s="103"/>
      <c r="AV462" s="103"/>
      <c r="AW462" s="104"/>
      <c r="AX462" s="103"/>
      <c r="AY462" s="103"/>
      <c r="AZ462" s="103"/>
      <c r="BA462" s="103"/>
      <c r="BB462" s="104"/>
      <c r="BC462" s="103"/>
      <c r="BD462" s="105" t="str">
        <f ca="1">IFERROR(__xludf.DUMMYFUNCTION("""COMPUTED_VALUE"""),"")</f>
        <v/>
      </c>
      <c r="BE462" s="105" t="str">
        <f ca="1">IFERROR(__xludf.DUMMYFUNCTION("""COMPUTED_VALUE"""),"")</f>
        <v/>
      </c>
      <c r="BF462" s="105" t="str">
        <f ca="1">IFERROR(__xludf.DUMMYFUNCTION("""COMPUTED_VALUE"""),"")</f>
        <v/>
      </c>
      <c r="BG462" s="93"/>
      <c r="BH462" s="93"/>
      <c r="BI462" s="95" t="str">
        <f t="shared" si="842"/>
        <v/>
      </c>
      <c r="BJ462" s="95" t="str">
        <f t="shared" ref="BJ462:BR462" si="1173">IF(AD462=0,"",AD462*$AS462*(AU462/10))</f>
        <v/>
      </c>
      <c r="BK462" s="95" t="str">
        <f t="shared" si="1173"/>
        <v/>
      </c>
      <c r="BL462" s="95" t="str">
        <f t="shared" si="1173"/>
        <v/>
      </c>
      <c r="BM462" s="95" t="str">
        <f t="shared" si="1173"/>
        <v/>
      </c>
      <c r="BN462" s="95" t="str">
        <f t="shared" si="1173"/>
        <v/>
      </c>
      <c r="BO462" s="95" t="str">
        <f t="shared" si="1173"/>
        <v/>
      </c>
      <c r="BP462" s="95" t="str">
        <f t="shared" si="1173"/>
        <v/>
      </c>
      <c r="BQ462" s="95" t="str">
        <f t="shared" si="1173"/>
        <v/>
      </c>
      <c r="BR462" s="95" t="str">
        <f t="shared" si="1173"/>
        <v/>
      </c>
      <c r="BS462" s="38"/>
      <c r="BT462" s="38"/>
      <c r="BU462" s="38"/>
      <c r="BV462" s="38"/>
      <c r="BW462" s="38"/>
      <c r="BX462" s="38">
        <f t="shared" si="1095"/>
        <v>0</v>
      </c>
      <c r="BY462" s="106" t="str">
        <f t="shared" si="1068"/>
        <v/>
      </c>
      <c r="BZ462" s="106" t="str">
        <f t="shared" si="1096"/>
        <v/>
      </c>
      <c r="CA462" s="106" t="str">
        <f t="shared" ref="CA462:CH462" si="1174">IF(O462="x","1","")</f>
        <v/>
      </c>
      <c r="CB462" s="106" t="str">
        <f t="shared" si="1174"/>
        <v/>
      </c>
      <c r="CC462" s="106" t="str">
        <f t="shared" si="1174"/>
        <v/>
      </c>
      <c r="CD462" s="106" t="str">
        <f t="shared" si="1174"/>
        <v/>
      </c>
      <c r="CE462" s="106" t="str">
        <f t="shared" si="1174"/>
        <v/>
      </c>
      <c r="CF462" s="106" t="str">
        <f t="shared" si="1174"/>
        <v/>
      </c>
      <c r="CG462" s="106" t="str">
        <f t="shared" si="1174"/>
        <v/>
      </c>
      <c r="CH462" s="106" t="str">
        <f t="shared" si="1174"/>
        <v/>
      </c>
      <c r="CI462" s="40"/>
      <c r="CJ462" s="40"/>
      <c r="CK462" s="40"/>
      <c r="CL462" s="40"/>
      <c r="CM462" s="40"/>
    </row>
    <row r="463" spans="1:91" ht="17.25" customHeight="1" x14ac:dyDescent="0.2">
      <c r="A463" s="92"/>
      <c r="B463" s="93"/>
      <c r="C463" s="93"/>
      <c r="D463" s="93"/>
      <c r="E463" s="93" t="str">
        <f t="shared" si="1098"/>
        <v/>
      </c>
      <c r="F463" s="93"/>
      <c r="G463" s="93"/>
      <c r="H463" s="93" t="str">
        <f t="shared" si="814"/>
        <v/>
      </c>
      <c r="I463" s="95" t="str">
        <f t="shared" si="815"/>
        <v/>
      </c>
      <c r="J463" s="93"/>
      <c r="K463" s="97" t="b">
        <v>0</v>
      </c>
      <c r="L463" s="98" t="str">
        <f t="shared" si="755"/>
        <v>PENDENTE</v>
      </c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3"/>
      <c r="X463" s="100"/>
      <c r="Y463" s="100"/>
      <c r="Z463" s="100"/>
      <c r="AA463" s="100"/>
      <c r="AB463" s="100"/>
      <c r="AC463" s="101"/>
      <c r="AD463" s="3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93"/>
      <c r="AQ463" s="93"/>
      <c r="AR463" s="93"/>
      <c r="AS463" s="102"/>
      <c r="AT463" s="103"/>
      <c r="AU463" s="103"/>
      <c r="AV463" s="103"/>
      <c r="AW463" s="104"/>
      <c r="AX463" s="103"/>
      <c r="AY463" s="103"/>
      <c r="AZ463" s="103"/>
      <c r="BA463" s="103"/>
      <c r="BB463" s="104"/>
      <c r="BC463" s="103"/>
      <c r="BD463" s="105" t="str">
        <f ca="1">IFERROR(__xludf.DUMMYFUNCTION("""COMPUTED_VALUE"""),"")</f>
        <v/>
      </c>
      <c r="BE463" s="105" t="str">
        <f ca="1">IFERROR(__xludf.DUMMYFUNCTION("""COMPUTED_VALUE"""),"")</f>
        <v/>
      </c>
      <c r="BF463" s="105" t="str">
        <f ca="1">IFERROR(__xludf.DUMMYFUNCTION("""COMPUTED_VALUE"""),"")</f>
        <v/>
      </c>
      <c r="BG463" s="93"/>
      <c r="BH463" s="93"/>
      <c r="BI463" s="95" t="str">
        <f t="shared" si="842"/>
        <v/>
      </c>
      <c r="BJ463" s="95" t="str">
        <f t="shared" ref="BJ463:BR463" si="1175">IF(AD463=0,"",AD463*$AS463*(AU463/10))</f>
        <v/>
      </c>
      <c r="BK463" s="95" t="str">
        <f t="shared" si="1175"/>
        <v/>
      </c>
      <c r="BL463" s="95" t="str">
        <f t="shared" si="1175"/>
        <v/>
      </c>
      <c r="BM463" s="95" t="str">
        <f t="shared" si="1175"/>
        <v/>
      </c>
      <c r="BN463" s="95" t="str">
        <f t="shared" si="1175"/>
        <v/>
      </c>
      <c r="BO463" s="95" t="str">
        <f t="shared" si="1175"/>
        <v/>
      </c>
      <c r="BP463" s="95" t="str">
        <f t="shared" si="1175"/>
        <v/>
      </c>
      <c r="BQ463" s="95" t="str">
        <f t="shared" si="1175"/>
        <v/>
      </c>
      <c r="BR463" s="95" t="str">
        <f t="shared" si="1175"/>
        <v/>
      </c>
      <c r="BS463" s="38"/>
      <c r="BT463" s="38"/>
      <c r="BU463" s="38"/>
      <c r="BV463" s="38"/>
      <c r="BW463" s="38"/>
      <c r="BX463" s="38">
        <f t="shared" si="1095"/>
        <v>0</v>
      </c>
      <c r="BY463" s="106" t="str">
        <f t="shared" si="1068"/>
        <v/>
      </c>
      <c r="BZ463" s="106" t="str">
        <f t="shared" si="1096"/>
        <v/>
      </c>
      <c r="CA463" s="106" t="str">
        <f t="shared" ref="CA463:CH463" si="1176">IF(O463="x","1","")</f>
        <v/>
      </c>
      <c r="CB463" s="106" t="str">
        <f t="shared" si="1176"/>
        <v/>
      </c>
      <c r="CC463" s="106" t="str">
        <f t="shared" si="1176"/>
        <v/>
      </c>
      <c r="CD463" s="106" t="str">
        <f t="shared" si="1176"/>
        <v/>
      </c>
      <c r="CE463" s="106" t="str">
        <f t="shared" si="1176"/>
        <v/>
      </c>
      <c r="CF463" s="106" t="str">
        <f t="shared" si="1176"/>
        <v/>
      </c>
      <c r="CG463" s="106" t="str">
        <f t="shared" si="1176"/>
        <v/>
      </c>
      <c r="CH463" s="106" t="str">
        <f t="shared" si="1176"/>
        <v/>
      </c>
      <c r="CI463" s="40"/>
      <c r="CJ463" s="40"/>
      <c r="CK463" s="40"/>
      <c r="CL463" s="40"/>
      <c r="CM463" s="40"/>
    </row>
    <row r="464" spans="1:91" ht="17.25" customHeight="1" x14ac:dyDescent="0.2">
      <c r="A464" s="92"/>
      <c r="B464" s="93"/>
      <c r="C464" s="93"/>
      <c r="D464" s="93"/>
      <c r="E464" s="93" t="str">
        <f t="shared" si="1098"/>
        <v/>
      </c>
      <c r="F464" s="93"/>
      <c r="G464" s="93"/>
      <c r="H464" s="93" t="str">
        <f t="shared" si="814"/>
        <v/>
      </c>
      <c r="I464" s="95" t="str">
        <f t="shared" si="815"/>
        <v/>
      </c>
      <c r="J464" s="93"/>
      <c r="K464" s="97" t="b">
        <v>0</v>
      </c>
      <c r="L464" s="98" t="str">
        <f t="shared" si="755"/>
        <v>PENDENTE</v>
      </c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3"/>
      <c r="X464" s="100"/>
      <c r="Y464" s="100"/>
      <c r="Z464" s="100"/>
      <c r="AA464" s="100"/>
      <c r="AB464" s="100"/>
      <c r="AC464" s="101"/>
      <c r="AD464" s="3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93"/>
      <c r="AQ464" s="93"/>
      <c r="AR464" s="93"/>
      <c r="AS464" s="102"/>
      <c r="AT464" s="103"/>
      <c r="AU464" s="103"/>
      <c r="AV464" s="103"/>
      <c r="AW464" s="104"/>
      <c r="AX464" s="103"/>
      <c r="AY464" s="103"/>
      <c r="AZ464" s="103"/>
      <c r="BA464" s="103"/>
      <c r="BB464" s="104"/>
      <c r="BC464" s="103"/>
      <c r="BD464" s="105" t="str">
        <f ca="1">IFERROR(__xludf.DUMMYFUNCTION("""COMPUTED_VALUE"""),"")</f>
        <v/>
      </c>
      <c r="BE464" s="105" t="str">
        <f ca="1">IFERROR(__xludf.DUMMYFUNCTION("""COMPUTED_VALUE"""),"")</f>
        <v/>
      </c>
      <c r="BF464" s="105" t="str">
        <f ca="1">IFERROR(__xludf.DUMMYFUNCTION("""COMPUTED_VALUE"""),"")</f>
        <v/>
      </c>
      <c r="BG464" s="93"/>
      <c r="BH464" s="93"/>
      <c r="BI464" s="95" t="str">
        <f t="shared" si="842"/>
        <v/>
      </c>
      <c r="BJ464" s="95" t="str">
        <f t="shared" ref="BJ464:BR464" si="1177">IF(AD464=0,"",AD464*$AS464*(AU464/10))</f>
        <v/>
      </c>
      <c r="BK464" s="95" t="str">
        <f t="shared" si="1177"/>
        <v/>
      </c>
      <c r="BL464" s="95" t="str">
        <f t="shared" si="1177"/>
        <v/>
      </c>
      <c r="BM464" s="95" t="str">
        <f t="shared" si="1177"/>
        <v/>
      </c>
      <c r="BN464" s="95" t="str">
        <f t="shared" si="1177"/>
        <v/>
      </c>
      <c r="BO464" s="95" t="str">
        <f t="shared" si="1177"/>
        <v/>
      </c>
      <c r="BP464" s="95" t="str">
        <f t="shared" si="1177"/>
        <v/>
      </c>
      <c r="BQ464" s="95" t="str">
        <f t="shared" si="1177"/>
        <v/>
      </c>
      <c r="BR464" s="95" t="str">
        <f t="shared" si="1177"/>
        <v/>
      </c>
      <c r="BS464" s="38"/>
      <c r="BT464" s="38"/>
      <c r="BU464" s="38"/>
      <c r="BV464" s="38"/>
      <c r="BW464" s="38"/>
      <c r="BX464" s="38">
        <f t="shared" si="1095"/>
        <v>0</v>
      </c>
      <c r="BY464" s="106" t="str">
        <f t="shared" si="1068"/>
        <v/>
      </c>
      <c r="BZ464" s="106" t="str">
        <f t="shared" si="1096"/>
        <v/>
      </c>
      <c r="CA464" s="106" t="str">
        <f t="shared" ref="CA464:CH464" si="1178">IF(O464="x","1","")</f>
        <v/>
      </c>
      <c r="CB464" s="106" t="str">
        <f t="shared" si="1178"/>
        <v/>
      </c>
      <c r="CC464" s="106" t="str">
        <f t="shared" si="1178"/>
        <v/>
      </c>
      <c r="CD464" s="106" t="str">
        <f t="shared" si="1178"/>
        <v/>
      </c>
      <c r="CE464" s="106" t="str">
        <f t="shared" si="1178"/>
        <v/>
      </c>
      <c r="CF464" s="106" t="str">
        <f t="shared" si="1178"/>
        <v/>
      </c>
      <c r="CG464" s="106" t="str">
        <f t="shared" si="1178"/>
        <v/>
      </c>
      <c r="CH464" s="106" t="str">
        <f t="shared" si="1178"/>
        <v/>
      </c>
      <c r="CI464" s="40"/>
      <c r="CJ464" s="40"/>
      <c r="CK464" s="40"/>
      <c r="CL464" s="40"/>
      <c r="CM464" s="40"/>
    </row>
    <row r="465" spans="1:91" ht="17.25" customHeight="1" x14ac:dyDescent="0.2">
      <c r="A465" s="92"/>
      <c r="B465" s="93"/>
      <c r="C465" s="93"/>
      <c r="D465" s="93"/>
      <c r="E465" s="93" t="str">
        <f t="shared" si="1098"/>
        <v/>
      </c>
      <c r="F465" s="93"/>
      <c r="G465" s="93"/>
      <c r="H465" s="93" t="str">
        <f t="shared" si="814"/>
        <v/>
      </c>
      <c r="I465" s="95" t="str">
        <f t="shared" si="815"/>
        <v/>
      </c>
      <c r="J465" s="93"/>
      <c r="K465" s="97" t="b">
        <v>0</v>
      </c>
      <c r="L465" s="98" t="str">
        <f t="shared" si="755"/>
        <v>PENDENTE</v>
      </c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3"/>
      <c r="X465" s="100"/>
      <c r="Y465" s="100"/>
      <c r="Z465" s="100"/>
      <c r="AA465" s="100"/>
      <c r="AB465" s="100"/>
      <c r="AC465" s="101"/>
      <c r="AD465" s="3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93"/>
      <c r="AQ465" s="93"/>
      <c r="AR465" s="93"/>
      <c r="AS465" s="102"/>
      <c r="AT465" s="103"/>
      <c r="AU465" s="103"/>
      <c r="AV465" s="103"/>
      <c r="AW465" s="104"/>
      <c r="AX465" s="103"/>
      <c r="AY465" s="103"/>
      <c r="AZ465" s="103"/>
      <c r="BA465" s="103"/>
      <c r="BB465" s="104"/>
      <c r="BC465" s="103"/>
      <c r="BD465" s="105" t="str">
        <f ca="1">IFERROR(__xludf.DUMMYFUNCTION("""COMPUTED_VALUE"""),"")</f>
        <v/>
      </c>
      <c r="BE465" s="105" t="str">
        <f ca="1">IFERROR(__xludf.DUMMYFUNCTION("""COMPUTED_VALUE"""),"")</f>
        <v/>
      </c>
      <c r="BF465" s="105" t="str">
        <f ca="1">IFERROR(__xludf.DUMMYFUNCTION("""COMPUTED_VALUE"""),"")</f>
        <v/>
      </c>
      <c r="BG465" s="93"/>
      <c r="BH465" s="93"/>
      <c r="BI465" s="95" t="str">
        <f t="shared" si="842"/>
        <v/>
      </c>
      <c r="BJ465" s="95" t="str">
        <f t="shared" ref="BJ465:BR465" si="1179">IF(AD465=0,"",AD465*$AS465*(AU465/10))</f>
        <v/>
      </c>
      <c r="BK465" s="95" t="str">
        <f t="shared" si="1179"/>
        <v/>
      </c>
      <c r="BL465" s="95" t="str">
        <f t="shared" si="1179"/>
        <v/>
      </c>
      <c r="BM465" s="95" t="str">
        <f t="shared" si="1179"/>
        <v/>
      </c>
      <c r="BN465" s="95" t="str">
        <f t="shared" si="1179"/>
        <v/>
      </c>
      <c r="BO465" s="95" t="str">
        <f t="shared" si="1179"/>
        <v/>
      </c>
      <c r="BP465" s="95" t="str">
        <f t="shared" si="1179"/>
        <v/>
      </c>
      <c r="BQ465" s="95" t="str">
        <f t="shared" si="1179"/>
        <v/>
      </c>
      <c r="BR465" s="95" t="str">
        <f t="shared" si="1179"/>
        <v/>
      </c>
      <c r="BS465" s="38"/>
      <c r="BT465" s="38"/>
      <c r="BU465" s="38"/>
      <c r="BV465" s="38"/>
      <c r="BW465" s="38"/>
      <c r="BX465" s="38">
        <f t="shared" si="1095"/>
        <v>0</v>
      </c>
      <c r="BY465" s="106" t="str">
        <f t="shared" si="1068"/>
        <v/>
      </c>
      <c r="BZ465" s="106" t="str">
        <f t="shared" si="1096"/>
        <v/>
      </c>
      <c r="CA465" s="106" t="str">
        <f t="shared" ref="CA465:CH465" si="1180">IF(O465="x","1","")</f>
        <v/>
      </c>
      <c r="CB465" s="106" t="str">
        <f t="shared" si="1180"/>
        <v/>
      </c>
      <c r="CC465" s="106" t="str">
        <f t="shared" si="1180"/>
        <v/>
      </c>
      <c r="CD465" s="106" t="str">
        <f t="shared" si="1180"/>
        <v/>
      </c>
      <c r="CE465" s="106" t="str">
        <f t="shared" si="1180"/>
        <v/>
      </c>
      <c r="CF465" s="106" t="str">
        <f t="shared" si="1180"/>
        <v/>
      </c>
      <c r="CG465" s="106" t="str">
        <f t="shared" si="1180"/>
        <v/>
      </c>
      <c r="CH465" s="106" t="str">
        <f t="shared" si="1180"/>
        <v/>
      </c>
      <c r="CI465" s="40"/>
      <c r="CJ465" s="40"/>
      <c r="CK465" s="40"/>
      <c r="CL465" s="40"/>
      <c r="CM465" s="40"/>
    </row>
    <row r="466" spans="1:91" ht="17.25" customHeight="1" x14ac:dyDescent="0.2">
      <c r="A466" s="92"/>
      <c r="B466" s="93"/>
      <c r="C466" s="93"/>
      <c r="D466" s="93"/>
      <c r="E466" s="93" t="str">
        <f t="shared" si="1098"/>
        <v/>
      </c>
      <c r="F466" s="93"/>
      <c r="G466" s="93"/>
      <c r="H466" s="93" t="str">
        <f t="shared" si="814"/>
        <v/>
      </c>
      <c r="I466" s="95" t="str">
        <f t="shared" si="815"/>
        <v/>
      </c>
      <c r="J466" s="93"/>
      <c r="K466" s="97" t="b">
        <v>0</v>
      </c>
      <c r="L466" s="98" t="str">
        <f t="shared" si="755"/>
        <v>PENDENTE</v>
      </c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3"/>
      <c r="X466" s="100"/>
      <c r="Y466" s="100"/>
      <c r="Z466" s="100"/>
      <c r="AA466" s="100"/>
      <c r="AB466" s="100"/>
      <c r="AC466" s="101"/>
      <c r="AD466" s="3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93"/>
      <c r="AQ466" s="93"/>
      <c r="AR466" s="93"/>
      <c r="AS466" s="102"/>
      <c r="AT466" s="103"/>
      <c r="AU466" s="103"/>
      <c r="AV466" s="103"/>
      <c r="AW466" s="104"/>
      <c r="AX466" s="103"/>
      <c r="AY466" s="103"/>
      <c r="AZ466" s="103"/>
      <c r="BA466" s="103"/>
      <c r="BB466" s="104"/>
      <c r="BC466" s="103"/>
      <c r="BD466" s="105" t="str">
        <f ca="1">IFERROR(__xludf.DUMMYFUNCTION("""COMPUTED_VALUE"""),"")</f>
        <v/>
      </c>
      <c r="BE466" s="105" t="str">
        <f ca="1">IFERROR(__xludf.DUMMYFUNCTION("""COMPUTED_VALUE"""),"")</f>
        <v/>
      </c>
      <c r="BF466" s="105" t="str">
        <f ca="1">IFERROR(__xludf.DUMMYFUNCTION("""COMPUTED_VALUE"""),"")</f>
        <v/>
      </c>
      <c r="BG466" s="93"/>
      <c r="BH466" s="93"/>
      <c r="BI466" s="95" t="str">
        <f t="shared" si="842"/>
        <v/>
      </c>
      <c r="BJ466" s="95" t="str">
        <f t="shared" ref="BJ466:BR466" si="1181">IF(AD466=0,"",AD466*$AS466*(AU466/10))</f>
        <v/>
      </c>
      <c r="BK466" s="95" t="str">
        <f t="shared" si="1181"/>
        <v/>
      </c>
      <c r="BL466" s="95" t="str">
        <f t="shared" si="1181"/>
        <v/>
      </c>
      <c r="BM466" s="95" t="str">
        <f t="shared" si="1181"/>
        <v/>
      </c>
      <c r="BN466" s="95" t="str">
        <f t="shared" si="1181"/>
        <v/>
      </c>
      <c r="BO466" s="95" t="str">
        <f t="shared" si="1181"/>
        <v/>
      </c>
      <c r="BP466" s="95" t="str">
        <f t="shared" si="1181"/>
        <v/>
      </c>
      <c r="BQ466" s="95" t="str">
        <f t="shared" si="1181"/>
        <v/>
      </c>
      <c r="BR466" s="95" t="str">
        <f t="shared" si="1181"/>
        <v/>
      </c>
      <c r="BS466" s="38"/>
      <c r="BT466" s="38"/>
      <c r="BU466" s="38"/>
      <c r="BV466" s="38"/>
      <c r="BW466" s="38"/>
      <c r="BX466" s="38">
        <f t="shared" si="1095"/>
        <v>0</v>
      </c>
      <c r="BY466" s="106" t="str">
        <f t="shared" si="1068"/>
        <v/>
      </c>
      <c r="BZ466" s="106" t="str">
        <f t="shared" si="1096"/>
        <v/>
      </c>
      <c r="CA466" s="106" t="str">
        <f t="shared" ref="CA466:CH466" si="1182">IF(O466="x","1","")</f>
        <v/>
      </c>
      <c r="CB466" s="106" t="str">
        <f t="shared" si="1182"/>
        <v/>
      </c>
      <c r="CC466" s="106" t="str">
        <f t="shared" si="1182"/>
        <v/>
      </c>
      <c r="CD466" s="106" t="str">
        <f t="shared" si="1182"/>
        <v/>
      </c>
      <c r="CE466" s="106" t="str">
        <f t="shared" si="1182"/>
        <v/>
      </c>
      <c r="CF466" s="106" t="str">
        <f t="shared" si="1182"/>
        <v/>
      </c>
      <c r="CG466" s="106" t="str">
        <f t="shared" si="1182"/>
        <v/>
      </c>
      <c r="CH466" s="106" t="str">
        <f t="shared" si="1182"/>
        <v/>
      </c>
      <c r="CI466" s="40"/>
      <c r="CJ466" s="40"/>
      <c r="CK466" s="40"/>
      <c r="CL466" s="40"/>
      <c r="CM466" s="40"/>
    </row>
    <row r="467" spans="1:91" ht="17.25" customHeight="1" x14ac:dyDescent="0.2">
      <c r="A467" s="92"/>
      <c r="B467" s="93"/>
      <c r="C467" s="93"/>
      <c r="D467" s="93"/>
      <c r="E467" s="93" t="str">
        <f t="shared" si="1098"/>
        <v/>
      </c>
      <c r="F467" s="93"/>
      <c r="G467" s="93"/>
      <c r="H467" s="93" t="str">
        <f t="shared" si="814"/>
        <v/>
      </c>
      <c r="I467" s="95" t="str">
        <f t="shared" si="815"/>
        <v/>
      </c>
      <c r="J467" s="93"/>
      <c r="K467" s="97" t="b">
        <v>0</v>
      </c>
      <c r="L467" s="98" t="str">
        <f t="shared" si="755"/>
        <v>PENDENTE</v>
      </c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3"/>
      <c r="X467" s="100"/>
      <c r="Y467" s="100"/>
      <c r="Z467" s="100"/>
      <c r="AA467" s="100"/>
      <c r="AB467" s="100"/>
      <c r="AC467" s="101"/>
      <c r="AD467" s="3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93"/>
      <c r="AQ467" s="93"/>
      <c r="AR467" s="93"/>
      <c r="AS467" s="102"/>
      <c r="AT467" s="103"/>
      <c r="AU467" s="103"/>
      <c r="AV467" s="103"/>
      <c r="AW467" s="104"/>
      <c r="AX467" s="103"/>
      <c r="AY467" s="103"/>
      <c r="AZ467" s="103"/>
      <c r="BA467" s="103"/>
      <c r="BB467" s="104"/>
      <c r="BC467" s="103"/>
      <c r="BD467" s="105" t="str">
        <f ca="1">IFERROR(__xludf.DUMMYFUNCTION("""COMPUTED_VALUE"""),"")</f>
        <v/>
      </c>
      <c r="BE467" s="105" t="str">
        <f ca="1">IFERROR(__xludf.DUMMYFUNCTION("""COMPUTED_VALUE"""),"")</f>
        <v/>
      </c>
      <c r="BF467" s="105" t="str">
        <f ca="1">IFERROR(__xludf.DUMMYFUNCTION("""COMPUTED_VALUE"""),"")</f>
        <v/>
      </c>
      <c r="BG467" s="93"/>
      <c r="BH467" s="93"/>
      <c r="BI467" s="95" t="str">
        <f t="shared" si="842"/>
        <v/>
      </c>
      <c r="BJ467" s="95" t="str">
        <f t="shared" ref="BJ467:BR467" si="1183">IF(AD467=0,"",AD467*$AS467*(AU467/10))</f>
        <v/>
      </c>
      <c r="BK467" s="95" t="str">
        <f t="shared" si="1183"/>
        <v/>
      </c>
      <c r="BL467" s="95" t="str">
        <f t="shared" si="1183"/>
        <v/>
      </c>
      <c r="BM467" s="95" t="str">
        <f t="shared" si="1183"/>
        <v/>
      </c>
      <c r="BN467" s="95" t="str">
        <f t="shared" si="1183"/>
        <v/>
      </c>
      <c r="BO467" s="95" t="str">
        <f t="shared" si="1183"/>
        <v/>
      </c>
      <c r="BP467" s="95" t="str">
        <f t="shared" si="1183"/>
        <v/>
      </c>
      <c r="BQ467" s="95" t="str">
        <f t="shared" si="1183"/>
        <v/>
      </c>
      <c r="BR467" s="95" t="str">
        <f t="shared" si="1183"/>
        <v/>
      </c>
      <c r="BS467" s="38"/>
      <c r="BT467" s="38"/>
      <c r="BU467" s="38"/>
      <c r="BV467" s="38"/>
      <c r="BW467" s="38"/>
      <c r="BX467" s="38">
        <f t="shared" si="1095"/>
        <v>0</v>
      </c>
      <c r="BY467" s="106" t="str">
        <f t="shared" si="1068"/>
        <v/>
      </c>
      <c r="BZ467" s="106" t="str">
        <f t="shared" si="1096"/>
        <v/>
      </c>
      <c r="CA467" s="106" t="str">
        <f t="shared" ref="CA467:CH467" si="1184">IF(O467="x","1","")</f>
        <v/>
      </c>
      <c r="CB467" s="106" t="str">
        <f t="shared" si="1184"/>
        <v/>
      </c>
      <c r="CC467" s="106" t="str">
        <f t="shared" si="1184"/>
        <v/>
      </c>
      <c r="CD467" s="106" t="str">
        <f t="shared" si="1184"/>
        <v/>
      </c>
      <c r="CE467" s="106" t="str">
        <f t="shared" si="1184"/>
        <v/>
      </c>
      <c r="CF467" s="106" t="str">
        <f t="shared" si="1184"/>
        <v/>
      </c>
      <c r="CG467" s="106" t="str">
        <f t="shared" si="1184"/>
        <v/>
      </c>
      <c r="CH467" s="106" t="str">
        <f t="shared" si="1184"/>
        <v/>
      </c>
      <c r="CI467" s="40"/>
      <c r="CJ467" s="40"/>
      <c r="CK467" s="40"/>
      <c r="CL467" s="40"/>
      <c r="CM467" s="40"/>
    </row>
    <row r="468" spans="1:91" ht="17.25" customHeight="1" x14ac:dyDescent="0.2">
      <c r="A468" s="92"/>
      <c r="B468" s="93"/>
      <c r="C468" s="93"/>
      <c r="D468" s="93"/>
      <c r="E468" s="93" t="str">
        <f t="shared" si="1098"/>
        <v/>
      </c>
      <c r="F468" s="93"/>
      <c r="G468" s="93"/>
      <c r="H468" s="93" t="str">
        <f t="shared" si="814"/>
        <v/>
      </c>
      <c r="I468" s="95" t="str">
        <f t="shared" si="815"/>
        <v/>
      </c>
      <c r="J468" s="93"/>
      <c r="K468" s="97" t="b">
        <v>0</v>
      </c>
      <c r="L468" s="98" t="str">
        <f t="shared" si="755"/>
        <v>PENDENTE</v>
      </c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3"/>
      <c r="X468" s="100"/>
      <c r="Y468" s="100"/>
      <c r="Z468" s="100"/>
      <c r="AA468" s="100"/>
      <c r="AB468" s="100"/>
      <c r="AC468" s="101"/>
      <c r="AD468" s="3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93"/>
      <c r="AQ468" s="93"/>
      <c r="AR468" s="93"/>
      <c r="AS468" s="102"/>
      <c r="AT468" s="103"/>
      <c r="AU468" s="103"/>
      <c r="AV468" s="103"/>
      <c r="AW468" s="104"/>
      <c r="AX468" s="103"/>
      <c r="AY468" s="103"/>
      <c r="AZ468" s="103"/>
      <c r="BA468" s="103"/>
      <c r="BB468" s="104"/>
      <c r="BC468" s="103"/>
      <c r="BD468" s="105" t="str">
        <f ca="1">IFERROR(__xludf.DUMMYFUNCTION("""COMPUTED_VALUE"""),"")</f>
        <v/>
      </c>
      <c r="BE468" s="105" t="str">
        <f ca="1">IFERROR(__xludf.DUMMYFUNCTION("""COMPUTED_VALUE"""),"")</f>
        <v/>
      </c>
      <c r="BF468" s="105" t="str">
        <f ca="1">IFERROR(__xludf.DUMMYFUNCTION("""COMPUTED_VALUE"""),"")</f>
        <v/>
      </c>
      <c r="BG468" s="93"/>
      <c r="BH468" s="93"/>
      <c r="BI468" s="95" t="str">
        <f t="shared" si="842"/>
        <v/>
      </c>
      <c r="BJ468" s="95" t="str">
        <f t="shared" ref="BJ468:BR468" si="1185">IF(AD468=0,"",AD468*$AS468*(AU468/10))</f>
        <v/>
      </c>
      <c r="BK468" s="95" t="str">
        <f t="shared" si="1185"/>
        <v/>
      </c>
      <c r="BL468" s="95" t="str">
        <f t="shared" si="1185"/>
        <v/>
      </c>
      <c r="BM468" s="95" t="str">
        <f t="shared" si="1185"/>
        <v/>
      </c>
      <c r="BN468" s="95" t="str">
        <f t="shared" si="1185"/>
        <v/>
      </c>
      <c r="BO468" s="95" t="str">
        <f t="shared" si="1185"/>
        <v/>
      </c>
      <c r="BP468" s="95" t="str">
        <f t="shared" si="1185"/>
        <v/>
      </c>
      <c r="BQ468" s="95" t="str">
        <f t="shared" si="1185"/>
        <v/>
      </c>
      <c r="BR468" s="95" t="str">
        <f t="shared" si="1185"/>
        <v/>
      </c>
      <c r="BS468" s="38"/>
      <c r="BT468" s="38"/>
      <c r="BU468" s="38"/>
      <c r="BV468" s="38"/>
      <c r="BW468" s="38"/>
      <c r="BX468" s="38">
        <f t="shared" si="1095"/>
        <v>0</v>
      </c>
      <c r="BY468" s="106" t="str">
        <f t="shared" si="1068"/>
        <v/>
      </c>
      <c r="BZ468" s="106" t="str">
        <f t="shared" si="1096"/>
        <v/>
      </c>
      <c r="CA468" s="106" t="str">
        <f t="shared" ref="CA468:CH468" si="1186">IF(O468="x","1","")</f>
        <v/>
      </c>
      <c r="CB468" s="106" t="str">
        <f t="shared" si="1186"/>
        <v/>
      </c>
      <c r="CC468" s="106" t="str">
        <f t="shared" si="1186"/>
        <v/>
      </c>
      <c r="CD468" s="106" t="str">
        <f t="shared" si="1186"/>
        <v/>
      </c>
      <c r="CE468" s="106" t="str">
        <f t="shared" si="1186"/>
        <v/>
      </c>
      <c r="CF468" s="106" t="str">
        <f t="shared" si="1186"/>
        <v/>
      </c>
      <c r="CG468" s="106" t="str">
        <f t="shared" si="1186"/>
        <v/>
      </c>
      <c r="CH468" s="106" t="str">
        <f t="shared" si="1186"/>
        <v/>
      </c>
      <c r="CI468" s="40"/>
      <c r="CJ468" s="40"/>
      <c r="CK468" s="40"/>
      <c r="CL468" s="40"/>
      <c r="CM468" s="40"/>
    </row>
    <row r="469" spans="1:91" ht="17.25" customHeight="1" x14ac:dyDescent="0.2">
      <c r="A469" s="92"/>
      <c r="B469" s="93"/>
      <c r="C469" s="93"/>
      <c r="D469" s="93"/>
      <c r="E469" s="93" t="str">
        <f t="shared" si="1098"/>
        <v/>
      </c>
      <c r="F469" s="93"/>
      <c r="G469" s="93"/>
      <c r="H469" s="93" t="str">
        <f t="shared" si="814"/>
        <v/>
      </c>
      <c r="I469" s="95" t="str">
        <f t="shared" si="815"/>
        <v/>
      </c>
      <c r="J469" s="93"/>
      <c r="K469" s="97" t="b">
        <v>0</v>
      </c>
      <c r="L469" s="98" t="str">
        <f t="shared" si="755"/>
        <v>PENDENTE</v>
      </c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3"/>
      <c r="X469" s="100"/>
      <c r="Y469" s="100"/>
      <c r="Z469" s="100"/>
      <c r="AA469" s="100"/>
      <c r="AB469" s="100"/>
      <c r="AC469" s="101"/>
      <c r="AD469" s="3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93"/>
      <c r="AQ469" s="93"/>
      <c r="AR469" s="93"/>
      <c r="AS469" s="102"/>
      <c r="AT469" s="103"/>
      <c r="AU469" s="103"/>
      <c r="AV469" s="103"/>
      <c r="AW469" s="104"/>
      <c r="AX469" s="103"/>
      <c r="AY469" s="103"/>
      <c r="AZ469" s="103"/>
      <c r="BA469" s="103"/>
      <c r="BB469" s="104"/>
      <c r="BC469" s="103"/>
      <c r="BD469" s="105" t="str">
        <f ca="1">IFERROR(__xludf.DUMMYFUNCTION("""COMPUTED_VALUE"""),"")</f>
        <v/>
      </c>
      <c r="BE469" s="105" t="str">
        <f ca="1">IFERROR(__xludf.DUMMYFUNCTION("""COMPUTED_VALUE"""),"")</f>
        <v/>
      </c>
      <c r="BF469" s="105" t="str">
        <f ca="1">IFERROR(__xludf.DUMMYFUNCTION("""COMPUTED_VALUE"""),"")</f>
        <v/>
      </c>
      <c r="BG469" s="93"/>
      <c r="BH469" s="93"/>
      <c r="BI469" s="95" t="str">
        <f t="shared" si="842"/>
        <v/>
      </c>
      <c r="BJ469" s="95" t="str">
        <f t="shared" ref="BJ469:BR469" si="1187">IF(AD469=0,"",AD469*$AS469*(AU469/10))</f>
        <v/>
      </c>
      <c r="BK469" s="95" t="str">
        <f t="shared" si="1187"/>
        <v/>
      </c>
      <c r="BL469" s="95" t="str">
        <f t="shared" si="1187"/>
        <v/>
      </c>
      <c r="BM469" s="95" t="str">
        <f t="shared" si="1187"/>
        <v/>
      </c>
      <c r="BN469" s="95" t="str">
        <f t="shared" si="1187"/>
        <v/>
      </c>
      <c r="BO469" s="95" t="str">
        <f t="shared" si="1187"/>
        <v/>
      </c>
      <c r="BP469" s="95" t="str">
        <f t="shared" si="1187"/>
        <v/>
      </c>
      <c r="BQ469" s="95" t="str">
        <f t="shared" si="1187"/>
        <v/>
      </c>
      <c r="BR469" s="95" t="str">
        <f t="shared" si="1187"/>
        <v/>
      </c>
      <c r="BS469" s="38"/>
      <c r="BT469" s="38"/>
      <c r="BU469" s="38"/>
      <c r="BV469" s="38"/>
      <c r="BW469" s="38"/>
      <c r="BX469" s="38">
        <f t="shared" si="1095"/>
        <v>0</v>
      </c>
      <c r="BY469" s="106" t="str">
        <f t="shared" si="1068"/>
        <v/>
      </c>
      <c r="BZ469" s="106" t="str">
        <f t="shared" si="1096"/>
        <v/>
      </c>
      <c r="CA469" s="106" t="str">
        <f t="shared" ref="CA469:CH469" si="1188">IF(O469="x","1","")</f>
        <v/>
      </c>
      <c r="CB469" s="106" t="str">
        <f t="shared" si="1188"/>
        <v/>
      </c>
      <c r="CC469" s="106" t="str">
        <f t="shared" si="1188"/>
        <v/>
      </c>
      <c r="CD469" s="106" t="str">
        <f t="shared" si="1188"/>
        <v/>
      </c>
      <c r="CE469" s="106" t="str">
        <f t="shared" si="1188"/>
        <v/>
      </c>
      <c r="CF469" s="106" t="str">
        <f t="shared" si="1188"/>
        <v/>
      </c>
      <c r="CG469" s="106" t="str">
        <f t="shared" si="1188"/>
        <v/>
      </c>
      <c r="CH469" s="106" t="str">
        <f t="shared" si="1188"/>
        <v/>
      </c>
      <c r="CI469" s="40"/>
      <c r="CJ469" s="40"/>
      <c r="CK469" s="40"/>
      <c r="CL469" s="40"/>
      <c r="CM469" s="40"/>
    </row>
    <row r="470" spans="1:91" ht="17.25" customHeight="1" x14ac:dyDescent="0.2">
      <c r="A470" s="92"/>
      <c r="B470" s="93"/>
      <c r="C470" s="93"/>
      <c r="D470" s="93"/>
      <c r="E470" s="93" t="str">
        <f t="shared" si="1098"/>
        <v/>
      </c>
      <c r="F470" s="93"/>
      <c r="G470" s="93"/>
      <c r="H470" s="93" t="str">
        <f t="shared" si="814"/>
        <v/>
      </c>
      <c r="I470" s="95" t="str">
        <f t="shared" si="815"/>
        <v/>
      </c>
      <c r="J470" s="93"/>
      <c r="K470" s="97" t="b">
        <v>0</v>
      </c>
      <c r="L470" s="98" t="str">
        <f t="shared" si="755"/>
        <v>PENDENTE</v>
      </c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3"/>
      <c r="X470" s="100"/>
      <c r="Y470" s="100"/>
      <c r="Z470" s="100"/>
      <c r="AA470" s="100"/>
      <c r="AB470" s="100"/>
      <c r="AC470" s="101"/>
      <c r="AD470" s="3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93"/>
      <c r="AQ470" s="93"/>
      <c r="AR470" s="93"/>
      <c r="AS470" s="102"/>
      <c r="AT470" s="103"/>
      <c r="AU470" s="103"/>
      <c r="AV470" s="103"/>
      <c r="AW470" s="104"/>
      <c r="AX470" s="103"/>
      <c r="AY470" s="103"/>
      <c r="AZ470" s="103"/>
      <c r="BA470" s="103"/>
      <c r="BB470" s="104"/>
      <c r="BC470" s="103"/>
      <c r="BD470" s="105" t="str">
        <f ca="1">IFERROR(__xludf.DUMMYFUNCTION("""COMPUTED_VALUE"""),"")</f>
        <v/>
      </c>
      <c r="BE470" s="105" t="str">
        <f ca="1">IFERROR(__xludf.DUMMYFUNCTION("""COMPUTED_VALUE"""),"")</f>
        <v/>
      </c>
      <c r="BF470" s="105" t="str">
        <f ca="1">IFERROR(__xludf.DUMMYFUNCTION("""COMPUTED_VALUE"""),"")</f>
        <v/>
      </c>
      <c r="BG470" s="93"/>
      <c r="BH470" s="93"/>
      <c r="BI470" s="95" t="str">
        <f t="shared" si="842"/>
        <v/>
      </c>
      <c r="BJ470" s="95" t="str">
        <f t="shared" ref="BJ470:BR470" si="1189">IF(AD470=0,"",AD470*$AS470*(AU470/10))</f>
        <v/>
      </c>
      <c r="BK470" s="95" t="str">
        <f t="shared" si="1189"/>
        <v/>
      </c>
      <c r="BL470" s="95" t="str">
        <f t="shared" si="1189"/>
        <v/>
      </c>
      <c r="BM470" s="95" t="str">
        <f t="shared" si="1189"/>
        <v/>
      </c>
      <c r="BN470" s="95" t="str">
        <f t="shared" si="1189"/>
        <v/>
      </c>
      <c r="BO470" s="95" t="str">
        <f t="shared" si="1189"/>
        <v/>
      </c>
      <c r="BP470" s="95" t="str">
        <f t="shared" si="1189"/>
        <v/>
      </c>
      <c r="BQ470" s="95" t="str">
        <f t="shared" si="1189"/>
        <v/>
      </c>
      <c r="BR470" s="95" t="str">
        <f t="shared" si="1189"/>
        <v/>
      </c>
      <c r="BS470" s="38"/>
      <c r="BT470" s="38"/>
      <c r="BU470" s="38"/>
      <c r="BV470" s="38"/>
      <c r="BW470" s="38"/>
      <c r="BX470" s="38">
        <f t="shared" si="1095"/>
        <v>0</v>
      </c>
      <c r="BY470" s="106" t="str">
        <f t="shared" si="1068"/>
        <v/>
      </c>
      <c r="BZ470" s="106" t="str">
        <f t="shared" si="1096"/>
        <v/>
      </c>
      <c r="CA470" s="106" t="str">
        <f t="shared" ref="CA470:CH470" si="1190">IF(O470="x","1","")</f>
        <v/>
      </c>
      <c r="CB470" s="106" t="str">
        <f t="shared" si="1190"/>
        <v/>
      </c>
      <c r="CC470" s="106" t="str">
        <f t="shared" si="1190"/>
        <v/>
      </c>
      <c r="CD470" s="106" t="str">
        <f t="shared" si="1190"/>
        <v/>
      </c>
      <c r="CE470" s="106" t="str">
        <f t="shared" si="1190"/>
        <v/>
      </c>
      <c r="CF470" s="106" t="str">
        <f t="shared" si="1190"/>
        <v/>
      </c>
      <c r="CG470" s="106" t="str">
        <f t="shared" si="1190"/>
        <v/>
      </c>
      <c r="CH470" s="106" t="str">
        <f t="shared" si="1190"/>
        <v/>
      </c>
      <c r="CI470" s="40"/>
      <c r="CJ470" s="40"/>
      <c r="CK470" s="40"/>
      <c r="CL470" s="40"/>
      <c r="CM470" s="40"/>
    </row>
    <row r="471" spans="1:91" ht="17.25" customHeight="1" x14ac:dyDescent="0.2">
      <c r="A471" s="92"/>
      <c r="B471" s="93"/>
      <c r="C471" s="93"/>
      <c r="D471" s="93"/>
      <c r="E471" s="93" t="str">
        <f t="shared" si="1098"/>
        <v/>
      </c>
      <c r="F471" s="93"/>
      <c r="G471" s="93"/>
      <c r="H471" s="93" t="str">
        <f t="shared" si="814"/>
        <v/>
      </c>
      <c r="I471" s="95" t="str">
        <f t="shared" si="815"/>
        <v/>
      </c>
      <c r="J471" s="93"/>
      <c r="K471" s="97" t="b">
        <v>0</v>
      </c>
      <c r="L471" s="98" t="str">
        <f t="shared" si="755"/>
        <v>PENDENTE</v>
      </c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3"/>
      <c r="X471" s="100"/>
      <c r="Y471" s="100"/>
      <c r="Z471" s="100"/>
      <c r="AA471" s="100"/>
      <c r="AB471" s="100"/>
      <c r="AC471" s="101"/>
      <c r="AD471" s="3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93"/>
      <c r="AQ471" s="93"/>
      <c r="AR471" s="93"/>
      <c r="AS471" s="102"/>
      <c r="AT471" s="103"/>
      <c r="AU471" s="103"/>
      <c r="AV471" s="103"/>
      <c r="AW471" s="104"/>
      <c r="AX471" s="103"/>
      <c r="AY471" s="103"/>
      <c r="AZ471" s="103"/>
      <c r="BA471" s="103"/>
      <c r="BB471" s="104"/>
      <c r="BC471" s="103"/>
      <c r="BD471" s="105" t="str">
        <f ca="1">IFERROR(__xludf.DUMMYFUNCTION("""COMPUTED_VALUE"""),"")</f>
        <v/>
      </c>
      <c r="BE471" s="105" t="str">
        <f ca="1">IFERROR(__xludf.DUMMYFUNCTION("""COMPUTED_VALUE"""),"")</f>
        <v/>
      </c>
      <c r="BF471" s="105" t="str">
        <f ca="1">IFERROR(__xludf.DUMMYFUNCTION("""COMPUTED_VALUE"""),"")</f>
        <v/>
      </c>
      <c r="BG471" s="93"/>
      <c r="BH471" s="93"/>
      <c r="BI471" s="95" t="str">
        <f t="shared" si="842"/>
        <v/>
      </c>
      <c r="BJ471" s="95" t="str">
        <f t="shared" ref="BJ471:BR471" si="1191">IF(AD471=0,"",AD471*$AS471*(AU471/10))</f>
        <v/>
      </c>
      <c r="BK471" s="95" t="str">
        <f t="shared" si="1191"/>
        <v/>
      </c>
      <c r="BL471" s="95" t="str">
        <f t="shared" si="1191"/>
        <v/>
      </c>
      <c r="BM471" s="95" t="str">
        <f t="shared" si="1191"/>
        <v/>
      </c>
      <c r="BN471" s="95" t="str">
        <f t="shared" si="1191"/>
        <v/>
      </c>
      <c r="BO471" s="95" t="str">
        <f t="shared" si="1191"/>
        <v/>
      </c>
      <c r="BP471" s="95" t="str">
        <f t="shared" si="1191"/>
        <v/>
      </c>
      <c r="BQ471" s="95" t="str">
        <f t="shared" si="1191"/>
        <v/>
      </c>
      <c r="BR471" s="95" t="str">
        <f t="shared" si="1191"/>
        <v/>
      </c>
      <c r="BS471" s="38"/>
      <c r="BT471" s="38"/>
      <c r="BU471" s="38"/>
      <c r="BV471" s="38"/>
      <c r="BW471" s="38"/>
      <c r="BX471" s="38">
        <f t="shared" si="1095"/>
        <v>0</v>
      </c>
      <c r="BY471" s="106" t="str">
        <f t="shared" si="1068"/>
        <v/>
      </c>
      <c r="BZ471" s="106" t="str">
        <f t="shared" si="1096"/>
        <v/>
      </c>
      <c r="CA471" s="106" t="str">
        <f t="shared" ref="CA471:CH471" si="1192">IF(O471="x","1","")</f>
        <v/>
      </c>
      <c r="CB471" s="106" t="str">
        <f t="shared" si="1192"/>
        <v/>
      </c>
      <c r="CC471" s="106" t="str">
        <f t="shared" si="1192"/>
        <v/>
      </c>
      <c r="CD471" s="106" t="str">
        <f t="shared" si="1192"/>
        <v/>
      </c>
      <c r="CE471" s="106" t="str">
        <f t="shared" si="1192"/>
        <v/>
      </c>
      <c r="CF471" s="106" t="str">
        <f t="shared" si="1192"/>
        <v/>
      </c>
      <c r="CG471" s="106" t="str">
        <f t="shared" si="1192"/>
        <v/>
      </c>
      <c r="CH471" s="106" t="str">
        <f t="shared" si="1192"/>
        <v/>
      </c>
      <c r="CI471" s="40"/>
      <c r="CJ471" s="40"/>
      <c r="CK471" s="40"/>
      <c r="CL471" s="40"/>
      <c r="CM471" s="40"/>
    </row>
    <row r="472" spans="1:91" ht="17.25" customHeight="1" x14ac:dyDescent="0.2">
      <c r="A472" s="92"/>
      <c r="B472" s="93"/>
      <c r="C472" s="93"/>
      <c r="D472" s="93"/>
      <c r="E472" s="93" t="str">
        <f t="shared" si="1098"/>
        <v/>
      </c>
      <c r="F472" s="93"/>
      <c r="G472" s="93"/>
      <c r="H472" s="93" t="str">
        <f t="shared" si="814"/>
        <v/>
      </c>
      <c r="I472" s="95" t="str">
        <f t="shared" si="815"/>
        <v/>
      </c>
      <c r="J472" s="93"/>
      <c r="K472" s="97" t="b">
        <v>0</v>
      </c>
      <c r="L472" s="98" t="str">
        <f t="shared" si="755"/>
        <v>PENDENTE</v>
      </c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3"/>
      <c r="X472" s="100"/>
      <c r="Y472" s="100"/>
      <c r="Z472" s="100"/>
      <c r="AA472" s="100"/>
      <c r="AB472" s="100"/>
      <c r="AC472" s="101"/>
      <c r="AD472" s="3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93"/>
      <c r="AQ472" s="93"/>
      <c r="AR472" s="93"/>
      <c r="AS472" s="102"/>
      <c r="AT472" s="103"/>
      <c r="AU472" s="103"/>
      <c r="AV472" s="103"/>
      <c r="AW472" s="104"/>
      <c r="AX472" s="103"/>
      <c r="AY472" s="103"/>
      <c r="AZ472" s="103"/>
      <c r="BA472" s="103"/>
      <c r="BB472" s="104"/>
      <c r="BC472" s="103"/>
      <c r="BD472" s="105" t="str">
        <f ca="1">IFERROR(__xludf.DUMMYFUNCTION("""COMPUTED_VALUE"""),"")</f>
        <v/>
      </c>
      <c r="BE472" s="105" t="str">
        <f ca="1">IFERROR(__xludf.DUMMYFUNCTION("""COMPUTED_VALUE"""),"")</f>
        <v/>
      </c>
      <c r="BF472" s="105" t="str">
        <f ca="1">IFERROR(__xludf.DUMMYFUNCTION("""COMPUTED_VALUE"""),"")</f>
        <v/>
      </c>
      <c r="BG472" s="93"/>
      <c r="BH472" s="93"/>
      <c r="BI472" s="95" t="str">
        <f t="shared" si="842"/>
        <v/>
      </c>
      <c r="BJ472" s="95" t="str">
        <f t="shared" ref="BJ472:BR472" si="1193">IF(AD472=0,"",AD472*$AS472*(AU472/10))</f>
        <v/>
      </c>
      <c r="BK472" s="95" t="str">
        <f t="shared" si="1193"/>
        <v/>
      </c>
      <c r="BL472" s="95" t="str">
        <f t="shared" si="1193"/>
        <v/>
      </c>
      <c r="BM472" s="95" t="str">
        <f t="shared" si="1193"/>
        <v/>
      </c>
      <c r="BN472" s="95" t="str">
        <f t="shared" si="1193"/>
        <v/>
      </c>
      <c r="BO472" s="95" t="str">
        <f t="shared" si="1193"/>
        <v/>
      </c>
      <c r="BP472" s="95" t="str">
        <f t="shared" si="1193"/>
        <v/>
      </c>
      <c r="BQ472" s="95" t="str">
        <f t="shared" si="1193"/>
        <v/>
      </c>
      <c r="BR472" s="95" t="str">
        <f t="shared" si="1193"/>
        <v/>
      </c>
      <c r="BS472" s="38"/>
      <c r="BT472" s="38"/>
      <c r="BU472" s="38"/>
      <c r="BV472" s="38"/>
      <c r="BW472" s="38"/>
      <c r="BX472" s="38">
        <f t="shared" si="1095"/>
        <v>0</v>
      </c>
      <c r="BY472" s="106" t="str">
        <f t="shared" si="1068"/>
        <v/>
      </c>
      <c r="BZ472" s="106" t="str">
        <f t="shared" si="1096"/>
        <v/>
      </c>
      <c r="CA472" s="106" t="str">
        <f t="shared" ref="CA472:CH472" si="1194">IF(O472="x","1","")</f>
        <v/>
      </c>
      <c r="CB472" s="106" t="str">
        <f t="shared" si="1194"/>
        <v/>
      </c>
      <c r="CC472" s="106" t="str">
        <f t="shared" si="1194"/>
        <v/>
      </c>
      <c r="CD472" s="106" t="str">
        <f t="shared" si="1194"/>
        <v/>
      </c>
      <c r="CE472" s="106" t="str">
        <f t="shared" si="1194"/>
        <v/>
      </c>
      <c r="CF472" s="106" t="str">
        <f t="shared" si="1194"/>
        <v/>
      </c>
      <c r="CG472" s="106" t="str">
        <f t="shared" si="1194"/>
        <v/>
      </c>
      <c r="CH472" s="106" t="str">
        <f t="shared" si="1194"/>
        <v/>
      </c>
      <c r="CI472" s="40"/>
      <c r="CJ472" s="40"/>
      <c r="CK472" s="40"/>
      <c r="CL472" s="40"/>
      <c r="CM472" s="40"/>
    </row>
    <row r="473" spans="1:91" ht="17.25" customHeight="1" x14ac:dyDescent="0.2">
      <c r="A473" s="92"/>
      <c r="B473" s="93"/>
      <c r="C473" s="93"/>
      <c r="D473" s="93"/>
      <c r="E473" s="93" t="str">
        <f t="shared" si="1098"/>
        <v/>
      </c>
      <c r="F473" s="93"/>
      <c r="G473" s="93"/>
      <c r="H473" s="93" t="str">
        <f t="shared" si="814"/>
        <v/>
      </c>
      <c r="I473" s="95" t="str">
        <f t="shared" si="815"/>
        <v/>
      </c>
      <c r="J473" s="93"/>
      <c r="K473" s="97" t="b">
        <v>0</v>
      </c>
      <c r="L473" s="98" t="str">
        <f t="shared" si="755"/>
        <v>PENDENTE</v>
      </c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3"/>
      <c r="X473" s="100"/>
      <c r="Y473" s="100"/>
      <c r="Z473" s="100"/>
      <c r="AA473" s="100"/>
      <c r="AB473" s="100"/>
      <c r="AC473" s="101"/>
      <c r="AD473" s="3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93"/>
      <c r="AQ473" s="93"/>
      <c r="AR473" s="93"/>
      <c r="AS473" s="102"/>
      <c r="AT473" s="103"/>
      <c r="AU473" s="103"/>
      <c r="AV473" s="103"/>
      <c r="AW473" s="104"/>
      <c r="AX473" s="103"/>
      <c r="AY473" s="103"/>
      <c r="AZ473" s="103"/>
      <c r="BA473" s="103"/>
      <c r="BB473" s="104"/>
      <c r="BC473" s="103"/>
      <c r="BD473" s="105" t="str">
        <f ca="1">IFERROR(__xludf.DUMMYFUNCTION("""COMPUTED_VALUE"""),"")</f>
        <v/>
      </c>
      <c r="BE473" s="105" t="str">
        <f ca="1">IFERROR(__xludf.DUMMYFUNCTION("""COMPUTED_VALUE"""),"")</f>
        <v/>
      </c>
      <c r="BF473" s="105" t="str">
        <f ca="1">IFERROR(__xludf.DUMMYFUNCTION("""COMPUTED_VALUE"""),"")</f>
        <v/>
      </c>
      <c r="BG473" s="93"/>
      <c r="BH473" s="93"/>
      <c r="BI473" s="95" t="str">
        <f t="shared" si="842"/>
        <v/>
      </c>
      <c r="BJ473" s="95" t="str">
        <f t="shared" ref="BJ473:BR473" si="1195">IF(AD473=0,"",AD473*$AS473*(AU473/10))</f>
        <v/>
      </c>
      <c r="BK473" s="95" t="str">
        <f t="shared" si="1195"/>
        <v/>
      </c>
      <c r="BL473" s="95" t="str">
        <f t="shared" si="1195"/>
        <v/>
      </c>
      <c r="BM473" s="95" t="str">
        <f t="shared" si="1195"/>
        <v/>
      </c>
      <c r="BN473" s="95" t="str">
        <f t="shared" si="1195"/>
        <v/>
      </c>
      <c r="BO473" s="95" t="str">
        <f t="shared" si="1195"/>
        <v/>
      </c>
      <c r="BP473" s="95" t="str">
        <f t="shared" si="1195"/>
        <v/>
      </c>
      <c r="BQ473" s="95" t="str">
        <f t="shared" si="1195"/>
        <v/>
      </c>
      <c r="BR473" s="95" t="str">
        <f t="shared" si="1195"/>
        <v/>
      </c>
      <c r="BS473" s="38"/>
      <c r="BT473" s="38"/>
      <c r="BU473" s="38"/>
      <c r="BV473" s="38"/>
      <c r="BW473" s="38"/>
      <c r="BX473" s="38">
        <f t="shared" si="1095"/>
        <v>0</v>
      </c>
      <c r="BY473" s="106" t="str">
        <f t="shared" si="1068"/>
        <v/>
      </c>
      <c r="BZ473" s="106" t="str">
        <f t="shared" si="1096"/>
        <v/>
      </c>
      <c r="CA473" s="106" t="str">
        <f t="shared" ref="CA473:CH473" si="1196">IF(O473="x","1","")</f>
        <v/>
      </c>
      <c r="CB473" s="106" t="str">
        <f t="shared" si="1196"/>
        <v/>
      </c>
      <c r="CC473" s="106" t="str">
        <f t="shared" si="1196"/>
        <v/>
      </c>
      <c r="CD473" s="106" t="str">
        <f t="shared" si="1196"/>
        <v/>
      </c>
      <c r="CE473" s="106" t="str">
        <f t="shared" si="1196"/>
        <v/>
      </c>
      <c r="CF473" s="106" t="str">
        <f t="shared" si="1196"/>
        <v/>
      </c>
      <c r="CG473" s="106" t="str">
        <f t="shared" si="1196"/>
        <v/>
      </c>
      <c r="CH473" s="106" t="str">
        <f t="shared" si="1196"/>
        <v/>
      </c>
      <c r="CI473" s="40"/>
      <c r="CJ473" s="40"/>
      <c r="CK473" s="40"/>
      <c r="CL473" s="40"/>
      <c r="CM473" s="40"/>
    </row>
    <row r="474" spans="1:91" ht="17.25" customHeight="1" x14ac:dyDescent="0.2">
      <c r="A474" s="92"/>
      <c r="B474" s="93"/>
      <c r="C474" s="93"/>
      <c r="D474" s="93"/>
      <c r="E474" s="93" t="str">
        <f t="shared" si="1098"/>
        <v/>
      </c>
      <c r="F474" s="93"/>
      <c r="G474" s="93"/>
      <c r="H474" s="93" t="str">
        <f t="shared" si="814"/>
        <v/>
      </c>
      <c r="I474" s="95" t="str">
        <f t="shared" si="815"/>
        <v/>
      </c>
      <c r="J474" s="93"/>
      <c r="K474" s="97" t="b">
        <v>0</v>
      </c>
      <c r="L474" s="98" t="str">
        <f t="shared" si="755"/>
        <v>PENDENTE</v>
      </c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3"/>
      <c r="X474" s="100"/>
      <c r="Y474" s="100"/>
      <c r="Z474" s="100"/>
      <c r="AA474" s="100"/>
      <c r="AB474" s="100"/>
      <c r="AC474" s="101"/>
      <c r="AD474" s="3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93"/>
      <c r="AQ474" s="93"/>
      <c r="AR474" s="93"/>
      <c r="AS474" s="102"/>
      <c r="AT474" s="103"/>
      <c r="AU474" s="103"/>
      <c r="AV474" s="103"/>
      <c r="AW474" s="104"/>
      <c r="AX474" s="103"/>
      <c r="AY474" s="103"/>
      <c r="AZ474" s="103"/>
      <c r="BA474" s="103"/>
      <c r="BB474" s="104"/>
      <c r="BC474" s="103"/>
      <c r="BD474" s="105" t="str">
        <f ca="1">IFERROR(__xludf.DUMMYFUNCTION("""COMPUTED_VALUE"""),"")</f>
        <v/>
      </c>
      <c r="BE474" s="105" t="str">
        <f ca="1">IFERROR(__xludf.DUMMYFUNCTION("""COMPUTED_VALUE"""),"")</f>
        <v/>
      </c>
      <c r="BF474" s="105" t="str">
        <f ca="1">IFERROR(__xludf.DUMMYFUNCTION("""COMPUTED_VALUE"""),"")</f>
        <v/>
      </c>
      <c r="BG474" s="93"/>
      <c r="BH474" s="93"/>
      <c r="BI474" s="95" t="str">
        <f t="shared" si="842"/>
        <v/>
      </c>
      <c r="BJ474" s="95" t="str">
        <f t="shared" ref="BJ474:BR474" si="1197">IF(AD474=0,"",AD474*$AS474*(AU474/10))</f>
        <v/>
      </c>
      <c r="BK474" s="95" t="str">
        <f t="shared" si="1197"/>
        <v/>
      </c>
      <c r="BL474" s="95" t="str">
        <f t="shared" si="1197"/>
        <v/>
      </c>
      <c r="BM474" s="95" t="str">
        <f t="shared" si="1197"/>
        <v/>
      </c>
      <c r="BN474" s="95" t="str">
        <f t="shared" si="1197"/>
        <v/>
      </c>
      <c r="BO474" s="95" t="str">
        <f t="shared" si="1197"/>
        <v/>
      </c>
      <c r="BP474" s="95" t="str">
        <f t="shared" si="1197"/>
        <v/>
      </c>
      <c r="BQ474" s="95" t="str">
        <f t="shared" si="1197"/>
        <v/>
      </c>
      <c r="BR474" s="95" t="str">
        <f t="shared" si="1197"/>
        <v/>
      </c>
      <c r="BS474" s="38"/>
      <c r="BT474" s="38"/>
      <c r="BU474" s="38"/>
      <c r="BV474" s="38"/>
      <c r="BW474" s="38"/>
      <c r="BX474" s="38">
        <f t="shared" si="1095"/>
        <v>0</v>
      </c>
      <c r="BY474" s="106" t="str">
        <f t="shared" si="1068"/>
        <v/>
      </c>
      <c r="BZ474" s="106" t="str">
        <f t="shared" si="1096"/>
        <v/>
      </c>
      <c r="CA474" s="106" t="str">
        <f t="shared" ref="CA474:CH474" si="1198">IF(O474="x","1","")</f>
        <v/>
      </c>
      <c r="CB474" s="106" t="str">
        <f t="shared" si="1198"/>
        <v/>
      </c>
      <c r="CC474" s="106" t="str">
        <f t="shared" si="1198"/>
        <v/>
      </c>
      <c r="CD474" s="106" t="str">
        <f t="shared" si="1198"/>
        <v/>
      </c>
      <c r="CE474" s="106" t="str">
        <f t="shared" si="1198"/>
        <v/>
      </c>
      <c r="CF474" s="106" t="str">
        <f t="shared" si="1198"/>
        <v/>
      </c>
      <c r="CG474" s="106" t="str">
        <f t="shared" si="1198"/>
        <v/>
      </c>
      <c r="CH474" s="106" t="str">
        <f t="shared" si="1198"/>
        <v/>
      </c>
      <c r="CI474" s="40"/>
      <c r="CJ474" s="40"/>
      <c r="CK474" s="40"/>
      <c r="CL474" s="40"/>
      <c r="CM474" s="40"/>
    </row>
    <row r="475" spans="1:91" ht="17.25" customHeight="1" x14ac:dyDescent="0.2">
      <c r="A475" s="92"/>
      <c r="B475" s="93"/>
      <c r="C475" s="93"/>
      <c r="D475" s="93"/>
      <c r="E475" s="93" t="str">
        <f t="shared" si="1098"/>
        <v/>
      </c>
      <c r="F475" s="93"/>
      <c r="G475" s="93"/>
      <c r="H475" s="93" t="str">
        <f t="shared" si="814"/>
        <v/>
      </c>
      <c r="I475" s="95" t="str">
        <f t="shared" si="815"/>
        <v/>
      </c>
      <c r="J475" s="93"/>
      <c r="K475" s="97" t="b">
        <v>0</v>
      </c>
      <c r="L475" s="98" t="str">
        <f t="shared" si="755"/>
        <v>PENDENTE</v>
      </c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3"/>
      <c r="X475" s="100"/>
      <c r="Y475" s="100"/>
      <c r="Z475" s="100"/>
      <c r="AA475" s="100"/>
      <c r="AB475" s="100"/>
      <c r="AC475" s="101"/>
      <c r="AD475" s="3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93"/>
      <c r="AQ475" s="93"/>
      <c r="AR475" s="93"/>
      <c r="AS475" s="102"/>
      <c r="AT475" s="103"/>
      <c r="AU475" s="103"/>
      <c r="AV475" s="103"/>
      <c r="AW475" s="104"/>
      <c r="AX475" s="103"/>
      <c r="AY475" s="103"/>
      <c r="AZ475" s="103"/>
      <c r="BA475" s="103"/>
      <c r="BB475" s="104"/>
      <c r="BC475" s="103"/>
      <c r="BD475" s="105" t="str">
        <f ca="1">IFERROR(__xludf.DUMMYFUNCTION("""COMPUTED_VALUE"""),"")</f>
        <v/>
      </c>
      <c r="BE475" s="105" t="str">
        <f ca="1">IFERROR(__xludf.DUMMYFUNCTION("""COMPUTED_VALUE"""),"")</f>
        <v/>
      </c>
      <c r="BF475" s="105" t="str">
        <f ca="1">IFERROR(__xludf.DUMMYFUNCTION("""COMPUTED_VALUE"""),"")</f>
        <v/>
      </c>
      <c r="BG475" s="93"/>
      <c r="BH475" s="93"/>
      <c r="BI475" s="95" t="str">
        <f t="shared" si="842"/>
        <v/>
      </c>
      <c r="BJ475" s="95" t="str">
        <f t="shared" ref="BJ475:BR475" si="1199">IF(AD475=0,"",AD475*$AS475*(AU475/10))</f>
        <v/>
      </c>
      <c r="BK475" s="95" t="str">
        <f t="shared" si="1199"/>
        <v/>
      </c>
      <c r="BL475" s="95" t="str">
        <f t="shared" si="1199"/>
        <v/>
      </c>
      <c r="BM475" s="95" t="str">
        <f t="shared" si="1199"/>
        <v/>
      </c>
      <c r="BN475" s="95" t="str">
        <f t="shared" si="1199"/>
        <v/>
      </c>
      <c r="BO475" s="95" t="str">
        <f t="shared" si="1199"/>
        <v/>
      </c>
      <c r="BP475" s="95" t="str">
        <f t="shared" si="1199"/>
        <v/>
      </c>
      <c r="BQ475" s="95" t="str">
        <f t="shared" si="1199"/>
        <v/>
      </c>
      <c r="BR475" s="95" t="str">
        <f t="shared" si="1199"/>
        <v/>
      </c>
      <c r="BS475" s="38"/>
      <c r="BT475" s="38"/>
      <c r="BU475" s="38"/>
      <c r="BV475" s="38"/>
      <c r="BW475" s="38"/>
      <c r="BX475" s="38">
        <f t="shared" si="1095"/>
        <v>0</v>
      </c>
      <c r="BY475" s="106" t="str">
        <f t="shared" si="1068"/>
        <v/>
      </c>
      <c r="BZ475" s="106" t="str">
        <f t="shared" si="1096"/>
        <v/>
      </c>
      <c r="CA475" s="106" t="str">
        <f t="shared" ref="CA475:CH475" si="1200">IF(O475="x","1","")</f>
        <v/>
      </c>
      <c r="CB475" s="106" t="str">
        <f t="shared" si="1200"/>
        <v/>
      </c>
      <c r="CC475" s="106" t="str">
        <f t="shared" si="1200"/>
        <v/>
      </c>
      <c r="CD475" s="106" t="str">
        <f t="shared" si="1200"/>
        <v/>
      </c>
      <c r="CE475" s="106" t="str">
        <f t="shared" si="1200"/>
        <v/>
      </c>
      <c r="CF475" s="106" t="str">
        <f t="shared" si="1200"/>
        <v/>
      </c>
      <c r="CG475" s="106" t="str">
        <f t="shared" si="1200"/>
        <v/>
      </c>
      <c r="CH475" s="106" t="str">
        <f t="shared" si="1200"/>
        <v/>
      </c>
      <c r="CI475" s="40"/>
      <c r="CJ475" s="40"/>
      <c r="CK475" s="40"/>
      <c r="CL475" s="40"/>
      <c r="CM475" s="40"/>
    </row>
    <row r="476" spans="1:91" ht="17.25" customHeight="1" x14ac:dyDescent="0.2">
      <c r="A476" s="92"/>
      <c r="B476" s="93"/>
      <c r="C476" s="93"/>
      <c r="D476" s="93"/>
      <c r="E476" s="93" t="str">
        <f t="shared" si="1098"/>
        <v/>
      </c>
      <c r="F476" s="93"/>
      <c r="G476" s="93"/>
      <c r="H476" s="93" t="str">
        <f t="shared" si="814"/>
        <v/>
      </c>
      <c r="I476" s="95" t="str">
        <f t="shared" si="815"/>
        <v/>
      </c>
      <c r="J476" s="93"/>
      <c r="K476" s="97" t="b">
        <v>0</v>
      </c>
      <c r="L476" s="98" t="str">
        <f t="shared" si="755"/>
        <v>PENDENTE</v>
      </c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3"/>
      <c r="X476" s="100"/>
      <c r="Y476" s="100"/>
      <c r="Z476" s="100"/>
      <c r="AA476" s="100"/>
      <c r="AB476" s="100"/>
      <c r="AC476" s="101"/>
      <c r="AD476" s="3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93"/>
      <c r="AQ476" s="93"/>
      <c r="AR476" s="93"/>
      <c r="AS476" s="102"/>
      <c r="AT476" s="103"/>
      <c r="AU476" s="103"/>
      <c r="AV476" s="103"/>
      <c r="AW476" s="104"/>
      <c r="AX476" s="103"/>
      <c r="AY476" s="103"/>
      <c r="AZ476" s="103"/>
      <c r="BA476" s="103"/>
      <c r="BB476" s="104"/>
      <c r="BC476" s="103"/>
      <c r="BD476" s="105" t="str">
        <f ca="1">IFERROR(__xludf.DUMMYFUNCTION("""COMPUTED_VALUE"""),"")</f>
        <v/>
      </c>
      <c r="BE476" s="105" t="str">
        <f ca="1">IFERROR(__xludf.DUMMYFUNCTION("""COMPUTED_VALUE"""),"")</f>
        <v/>
      </c>
      <c r="BF476" s="105" t="str">
        <f ca="1">IFERROR(__xludf.DUMMYFUNCTION("""COMPUTED_VALUE"""),"")</f>
        <v/>
      </c>
      <c r="BG476" s="93"/>
      <c r="BH476" s="93"/>
      <c r="BI476" s="95" t="str">
        <f t="shared" si="842"/>
        <v/>
      </c>
      <c r="BJ476" s="95" t="str">
        <f t="shared" ref="BJ476:BR476" si="1201">IF(AD476=0,"",AD476*$AS476*(AU476/10))</f>
        <v/>
      </c>
      <c r="BK476" s="95" t="str">
        <f t="shared" si="1201"/>
        <v/>
      </c>
      <c r="BL476" s="95" t="str">
        <f t="shared" si="1201"/>
        <v/>
      </c>
      <c r="BM476" s="95" t="str">
        <f t="shared" si="1201"/>
        <v/>
      </c>
      <c r="BN476" s="95" t="str">
        <f t="shared" si="1201"/>
        <v/>
      </c>
      <c r="BO476" s="95" t="str">
        <f t="shared" si="1201"/>
        <v/>
      </c>
      <c r="BP476" s="95" t="str">
        <f t="shared" si="1201"/>
        <v/>
      </c>
      <c r="BQ476" s="95" t="str">
        <f t="shared" si="1201"/>
        <v/>
      </c>
      <c r="BR476" s="95" t="str">
        <f t="shared" si="1201"/>
        <v/>
      </c>
      <c r="BS476" s="38"/>
      <c r="BT476" s="38"/>
      <c r="BU476" s="38"/>
      <c r="BV476" s="38"/>
      <c r="BW476" s="38"/>
      <c r="BX476" s="38">
        <f t="shared" si="1095"/>
        <v>0</v>
      </c>
      <c r="BY476" s="106" t="str">
        <f t="shared" si="1068"/>
        <v/>
      </c>
      <c r="BZ476" s="106" t="str">
        <f t="shared" si="1096"/>
        <v/>
      </c>
      <c r="CA476" s="106" t="str">
        <f t="shared" ref="CA476:CH476" si="1202">IF(O476="x","1","")</f>
        <v/>
      </c>
      <c r="CB476" s="106" t="str">
        <f t="shared" si="1202"/>
        <v/>
      </c>
      <c r="CC476" s="106" t="str">
        <f t="shared" si="1202"/>
        <v/>
      </c>
      <c r="CD476" s="106" t="str">
        <f t="shared" si="1202"/>
        <v/>
      </c>
      <c r="CE476" s="106" t="str">
        <f t="shared" si="1202"/>
        <v/>
      </c>
      <c r="CF476" s="106" t="str">
        <f t="shared" si="1202"/>
        <v/>
      </c>
      <c r="CG476" s="106" t="str">
        <f t="shared" si="1202"/>
        <v/>
      </c>
      <c r="CH476" s="106" t="str">
        <f t="shared" si="1202"/>
        <v/>
      </c>
      <c r="CI476" s="40"/>
      <c r="CJ476" s="40"/>
      <c r="CK476" s="40"/>
      <c r="CL476" s="40"/>
      <c r="CM476" s="40"/>
    </row>
    <row r="477" spans="1:91" ht="17.25" customHeight="1" x14ac:dyDescent="0.2">
      <c r="A477" s="92"/>
      <c r="B477" s="93"/>
      <c r="C477" s="93"/>
      <c r="D477" s="93"/>
      <c r="E477" s="93" t="str">
        <f t="shared" si="1098"/>
        <v/>
      </c>
      <c r="F477" s="93"/>
      <c r="G477" s="93"/>
      <c r="H477" s="93" t="str">
        <f t="shared" si="814"/>
        <v/>
      </c>
      <c r="I477" s="95" t="str">
        <f t="shared" si="815"/>
        <v/>
      </c>
      <c r="J477" s="93"/>
      <c r="K477" s="97" t="b">
        <v>0</v>
      </c>
      <c r="L477" s="98" t="str">
        <f t="shared" si="755"/>
        <v>PENDENTE</v>
      </c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3"/>
      <c r="X477" s="100"/>
      <c r="Y477" s="100"/>
      <c r="Z477" s="100"/>
      <c r="AA477" s="100"/>
      <c r="AB477" s="100"/>
      <c r="AC477" s="101"/>
      <c r="AD477" s="3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93"/>
      <c r="AQ477" s="93"/>
      <c r="AR477" s="93"/>
      <c r="AS477" s="102"/>
      <c r="AT477" s="103"/>
      <c r="AU477" s="103"/>
      <c r="AV477" s="103"/>
      <c r="AW477" s="104"/>
      <c r="AX477" s="103"/>
      <c r="AY477" s="103"/>
      <c r="AZ477" s="103"/>
      <c r="BA477" s="103"/>
      <c r="BB477" s="104"/>
      <c r="BC477" s="103"/>
      <c r="BD477" s="105" t="str">
        <f ca="1">IFERROR(__xludf.DUMMYFUNCTION("""COMPUTED_VALUE"""),"")</f>
        <v/>
      </c>
      <c r="BE477" s="105" t="str">
        <f ca="1">IFERROR(__xludf.DUMMYFUNCTION("""COMPUTED_VALUE"""),"")</f>
        <v/>
      </c>
      <c r="BF477" s="105" t="str">
        <f ca="1">IFERROR(__xludf.DUMMYFUNCTION("""COMPUTED_VALUE"""),"")</f>
        <v/>
      </c>
      <c r="BG477" s="93"/>
      <c r="BH477" s="93"/>
      <c r="BI477" s="95" t="str">
        <f t="shared" si="842"/>
        <v/>
      </c>
      <c r="BJ477" s="95" t="str">
        <f t="shared" ref="BJ477:BR477" si="1203">IF(AD477=0,"",AD477*$AS477*(AU477/10))</f>
        <v/>
      </c>
      <c r="BK477" s="95" t="str">
        <f t="shared" si="1203"/>
        <v/>
      </c>
      <c r="BL477" s="95" t="str">
        <f t="shared" si="1203"/>
        <v/>
      </c>
      <c r="BM477" s="95" t="str">
        <f t="shared" si="1203"/>
        <v/>
      </c>
      <c r="BN477" s="95" t="str">
        <f t="shared" si="1203"/>
        <v/>
      </c>
      <c r="BO477" s="95" t="str">
        <f t="shared" si="1203"/>
        <v/>
      </c>
      <c r="BP477" s="95" t="str">
        <f t="shared" si="1203"/>
        <v/>
      </c>
      <c r="BQ477" s="95" t="str">
        <f t="shared" si="1203"/>
        <v/>
      </c>
      <c r="BR477" s="95" t="str">
        <f t="shared" si="1203"/>
        <v/>
      </c>
      <c r="BS477" s="38"/>
      <c r="BT477" s="38"/>
      <c r="BU477" s="38"/>
      <c r="BV477" s="38"/>
      <c r="BW477" s="38"/>
      <c r="BX477" s="38">
        <f t="shared" si="1095"/>
        <v>0</v>
      </c>
      <c r="BY477" s="106" t="str">
        <f t="shared" si="1068"/>
        <v/>
      </c>
      <c r="BZ477" s="106" t="str">
        <f t="shared" si="1096"/>
        <v/>
      </c>
      <c r="CA477" s="106" t="str">
        <f t="shared" ref="CA477:CH477" si="1204">IF(O477="x","1","")</f>
        <v/>
      </c>
      <c r="CB477" s="106" t="str">
        <f t="shared" si="1204"/>
        <v/>
      </c>
      <c r="CC477" s="106" t="str">
        <f t="shared" si="1204"/>
        <v/>
      </c>
      <c r="CD477" s="106" t="str">
        <f t="shared" si="1204"/>
        <v/>
      </c>
      <c r="CE477" s="106" t="str">
        <f t="shared" si="1204"/>
        <v/>
      </c>
      <c r="CF477" s="106" t="str">
        <f t="shared" si="1204"/>
        <v/>
      </c>
      <c r="CG477" s="106" t="str">
        <f t="shared" si="1204"/>
        <v/>
      </c>
      <c r="CH477" s="106" t="str">
        <f t="shared" si="1204"/>
        <v/>
      </c>
      <c r="CI477" s="40"/>
      <c r="CJ477" s="40"/>
      <c r="CK477" s="40"/>
      <c r="CL477" s="40"/>
      <c r="CM477" s="40"/>
    </row>
    <row r="478" spans="1:91" ht="17.25" customHeight="1" x14ac:dyDescent="0.2">
      <c r="A478" s="92"/>
      <c r="B478" s="93"/>
      <c r="C478" s="93"/>
      <c r="D478" s="93"/>
      <c r="E478" s="93" t="str">
        <f t="shared" si="1098"/>
        <v/>
      </c>
      <c r="F478" s="93"/>
      <c r="G478" s="93"/>
      <c r="H478" s="93" t="str">
        <f t="shared" si="814"/>
        <v/>
      </c>
      <c r="I478" s="95" t="str">
        <f t="shared" si="815"/>
        <v/>
      </c>
      <c r="J478" s="93"/>
      <c r="K478" s="97" t="b">
        <v>0</v>
      </c>
      <c r="L478" s="98" t="str">
        <f t="shared" si="755"/>
        <v>PENDENTE</v>
      </c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3"/>
      <c r="X478" s="100"/>
      <c r="Y478" s="100"/>
      <c r="Z478" s="100"/>
      <c r="AA478" s="100"/>
      <c r="AB478" s="100"/>
      <c r="AC478" s="101"/>
      <c r="AD478" s="3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93"/>
      <c r="AQ478" s="93"/>
      <c r="AR478" s="93"/>
      <c r="AS478" s="102"/>
      <c r="AT478" s="103"/>
      <c r="AU478" s="103"/>
      <c r="AV478" s="103"/>
      <c r="AW478" s="104"/>
      <c r="AX478" s="103"/>
      <c r="AY478" s="103"/>
      <c r="AZ478" s="103"/>
      <c r="BA478" s="103"/>
      <c r="BB478" s="104"/>
      <c r="BC478" s="103"/>
      <c r="BD478" s="105" t="str">
        <f ca="1">IFERROR(__xludf.DUMMYFUNCTION("""COMPUTED_VALUE"""),"")</f>
        <v/>
      </c>
      <c r="BE478" s="105" t="str">
        <f ca="1">IFERROR(__xludf.DUMMYFUNCTION("""COMPUTED_VALUE"""),"")</f>
        <v/>
      </c>
      <c r="BF478" s="105" t="str">
        <f ca="1">IFERROR(__xludf.DUMMYFUNCTION("""COMPUTED_VALUE"""),"")</f>
        <v/>
      </c>
      <c r="BG478" s="93"/>
      <c r="BH478" s="93"/>
      <c r="BI478" s="95" t="str">
        <f t="shared" si="842"/>
        <v/>
      </c>
      <c r="BJ478" s="95" t="str">
        <f t="shared" ref="BJ478:BR478" si="1205">IF(AD478=0,"",AD478*$AS478*(AU478/10))</f>
        <v/>
      </c>
      <c r="BK478" s="95" t="str">
        <f t="shared" si="1205"/>
        <v/>
      </c>
      <c r="BL478" s="95" t="str">
        <f t="shared" si="1205"/>
        <v/>
      </c>
      <c r="BM478" s="95" t="str">
        <f t="shared" si="1205"/>
        <v/>
      </c>
      <c r="BN478" s="95" t="str">
        <f t="shared" si="1205"/>
        <v/>
      </c>
      <c r="BO478" s="95" t="str">
        <f t="shared" si="1205"/>
        <v/>
      </c>
      <c r="BP478" s="95" t="str">
        <f t="shared" si="1205"/>
        <v/>
      </c>
      <c r="BQ478" s="95" t="str">
        <f t="shared" si="1205"/>
        <v/>
      </c>
      <c r="BR478" s="95" t="str">
        <f t="shared" si="1205"/>
        <v/>
      </c>
      <c r="BS478" s="38"/>
      <c r="BT478" s="38"/>
      <c r="BU478" s="38"/>
      <c r="BV478" s="38"/>
      <c r="BW478" s="38"/>
      <c r="BX478" s="38">
        <f t="shared" si="1095"/>
        <v>0</v>
      </c>
      <c r="BY478" s="106" t="str">
        <f t="shared" si="1068"/>
        <v/>
      </c>
      <c r="BZ478" s="106" t="str">
        <f t="shared" si="1096"/>
        <v/>
      </c>
      <c r="CA478" s="106" t="str">
        <f t="shared" ref="CA478:CH478" si="1206">IF(O478="x","1","")</f>
        <v/>
      </c>
      <c r="CB478" s="106" t="str">
        <f t="shared" si="1206"/>
        <v/>
      </c>
      <c r="CC478" s="106" t="str">
        <f t="shared" si="1206"/>
        <v/>
      </c>
      <c r="CD478" s="106" t="str">
        <f t="shared" si="1206"/>
        <v/>
      </c>
      <c r="CE478" s="106" t="str">
        <f t="shared" si="1206"/>
        <v/>
      </c>
      <c r="CF478" s="106" t="str">
        <f t="shared" si="1206"/>
        <v/>
      </c>
      <c r="CG478" s="106" t="str">
        <f t="shared" si="1206"/>
        <v/>
      </c>
      <c r="CH478" s="106" t="str">
        <f t="shared" si="1206"/>
        <v/>
      </c>
      <c r="CI478" s="40"/>
      <c r="CJ478" s="40"/>
      <c r="CK478" s="40"/>
      <c r="CL478" s="40"/>
      <c r="CM478" s="40"/>
    </row>
    <row r="479" spans="1:91" ht="17.25" customHeight="1" x14ac:dyDescent="0.2">
      <c r="A479" s="92"/>
      <c r="B479" s="93"/>
      <c r="C479" s="93"/>
      <c r="D479" s="93"/>
      <c r="E479" s="93" t="str">
        <f t="shared" si="1098"/>
        <v/>
      </c>
      <c r="F479" s="93"/>
      <c r="G479" s="93"/>
      <c r="H479" s="93" t="str">
        <f t="shared" si="814"/>
        <v/>
      </c>
      <c r="I479" s="95" t="str">
        <f t="shared" si="815"/>
        <v/>
      </c>
      <c r="J479" s="93"/>
      <c r="K479" s="97" t="b">
        <v>0</v>
      </c>
      <c r="L479" s="98" t="str">
        <f t="shared" si="755"/>
        <v>PENDENTE</v>
      </c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3"/>
      <c r="X479" s="100"/>
      <c r="Y479" s="100"/>
      <c r="Z479" s="100"/>
      <c r="AA479" s="100"/>
      <c r="AB479" s="100"/>
      <c r="AC479" s="101"/>
      <c r="AD479" s="3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93"/>
      <c r="AQ479" s="93"/>
      <c r="AR479" s="93"/>
      <c r="AS479" s="102"/>
      <c r="AT479" s="103"/>
      <c r="AU479" s="103"/>
      <c r="AV479" s="103"/>
      <c r="AW479" s="104"/>
      <c r="AX479" s="103"/>
      <c r="AY479" s="103"/>
      <c r="AZ479" s="103"/>
      <c r="BA479" s="103"/>
      <c r="BB479" s="104"/>
      <c r="BC479" s="103"/>
      <c r="BD479" s="105" t="str">
        <f ca="1">IFERROR(__xludf.DUMMYFUNCTION("""COMPUTED_VALUE"""),"")</f>
        <v/>
      </c>
      <c r="BE479" s="105" t="str">
        <f ca="1">IFERROR(__xludf.DUMMYFUNCTION("""COMPUTED_VALUE"""),"")</f>
        <v/>
      </c>
      <c r="BF479" s="105" t="str">
        <f ca="1">IFERROR(__xludf.DUMMYFUNCTION("""COMPUTED_VALUE"""),"")</f>
        <v/>
      </c>
      <c r="BG479" s="93"/>
      <c r="BH479" s="93"/>
      <c r="BI479" s="95" t="str">
        <f t="shared" si="842"/>
        <v/>
      </c>
      <c r="BJ479" s="95" t="str">
        <f t="shared" ref="BJ479:BR479" si="1207">IF(AD479=0,"",AD479*$AS479*(AU479/10))</f>
        <v/>
      </c>
      <c r="BK479" s="95" t="str">
        <f t="shared" si="1207"/>
        <v/>
      </c>
      <c r="BL479" s="95" t="str">
        <f t="shared" si="1207"/>
        <v/>
      </c>
      <c r="BM479" s="95" t="str">
        <f t="shared" si="1207"/>
        <v/>
      </c>
      <c r="BN479" s="95" t="str">
        <f t="shared" si="1207"/>
        <v/>
      </c>
      <c r="BO479" s="95" t="str">
        <f t="shared" si="1207"/>
        <v/>
      </c>
      <c r="BP479" s="95" t="str">
        <f t="shared" si="1207"/>
        <v/>
      </c>
      <c r="BQ479" s="95" t="str">
        <f t="shared" si="1207"/>
        <v/>
      </c>
      <c r="BR479" s="95" t="str">
        <f t="shared" si="1207"/>
        <v/>
      </c>
      <c r="BS479" s="38"/>
      <c r="BT479" s="38"/>
      <c r="BU479" s="38"/>
      <c r="BV479" s="38"/>
      <c r="BW479" s="38"/>
      <c r="BX479" s="38">
        <f t="shared" si="1095"/>
        <v>0</v>
      </c>
      <c r="BY479" s="106" t="str">
        <f t="shared" si="1068"/>
        <v/>
      </c>
      <c r="BZ479" s="106" t="str">
        <f t="shared" si="1096"/>
        <v/>
      </c>
      <c r="CA479" s="106" t="str">
        <f t="shared" ref="CA479:CH479" si="1208">IF(O479="x","1","")</f>
        <v/>
      </c>
      <c r="CB479" s="106" t="str">
        <f t="shared" si="1208"/>
        <v/>
      </c>
      <c r="CC479" s="106" t="str">
        <f t="shared" si="1208"/>
        <v/>
      </c>
      <c r="CD479" s="106" t="str">
        <f t="shared" si="1208"/>
        <v/>
      </c>
      <c r="CE479" s="106" t="str">
        <f t="shared" si="1208"/>
        <v/>
      </c>
      <c r="CF479" s="106" t="str">
        <f t="shared" si="1208"/>
        <v/>
      </c>
      <c r="CG479" s="106" t="str">
        <f t="shared" si="1208"/>
        <v/>
      </c>
      <c r="CH479" s="106" t="str">
        <f t="shared" si="1208"/>
        <v/>
      </c>
      <c r="CI479" s="40"/>
      <c r="CJ479" s="40"/>
      <c r="CK479" s="40"/>
      <c r="CL479" s="40"/>
      <c r="CM479" s="40"/>
    </row>
    <row r="480" spans="1:91" ht="17.25" customHeight="1" x14ac:dyDescent="0.2">
      <c r="A480" s="92"/>
      <c r="B480" s="93"/>
      <c r="C480" s="93"/>
      <c r="D480" s="93"/>
      <c r="E480" s="93" t="str">
        <f t="shared" si="1098"/>
        <v/>
      </c>
      <c r="F480" s="93"/>
      <c r="G480" s="93"/>
      <c r="H480" s="93" t="str">
        <f t="shared" si="814"/>
        <v/>
      </c>
      <c r="I480" s="95" t="str">
        <f t="shared" si="815"/>
        <v/>
      </c>
      <c r="J480" s="93"/>
      <c r="K480" s="97" t="b">
        <v>0</v>
      </c>
      <c r="L480" s="98" t="str">
        <f t="shared" si="755"/>
        <v>PENDENTE</v>
      </c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3"/>
      <c r="X480" s="100"/>
      <c r="Y480" s="100"/>
      <c r="Z480" s="100"/>
      <c r="AA480" s="100"/>
      <c r="AB480" s="100"/>
      <c r="AC480" s="101"/>
      <c r="AD480" s="3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93"/>
      <c r="AQ480" s="93"/>
      <c r="AR480" s="93"/>
      <c r="AS480" s="102"/>
      <c r="AT480" s="103"/>
      <c r="AU480" s="103"/>
      <c r="AV480" s="103"/>
      <c r="AW480" s="104"/>
      <c r="AX480" s="103"/>
      <c r="AY480" s="103"/>
      <c r="AZ480" s="103"/>
      <c r="BA480" s="103"/>
      <c r="BB480" s="104"/>
      <c r="BC480" s="103"/>
      <c r="BD480" s="105" t="str">
        <f ca="1">IFERROR(__xludf.DUMMYFUNCTION("""COMPUTED_VALUE"""),"")</f>
        <v/>
      </c>
      <c r="BE480" s="105" t="str">
        <f ca="1">IFERROR(__xludf.DUMMYFUNCTION("""COMPUTED_VALUE"""),"")</f>
        <v/>
      </c>
      <c r="BF480" s="105" t="str">
        <f ca="1">IFERROR(__xludf.DUMMYFUNCTION("""COMPUTED_VALUE"""),"")</f>
        <v/>
      </c>
      <c r="BG480" s="93"/>
      <c r="BH480" s="93"/>
      <c r="BI480" s="95" t="str">
        <f t="shared" si="842"/>
        <v/>
      </c>
      <c r="BJ480" s="95" t="str">
        <f t="shared" ref="BJ480:BR480" si="1209">IF(AD480=0,"",AD480*$AS480*(AU480/10))</f>
        <v/>
      </c>
      <c r="BK480" s="95" t="str">
        <f t="shared" si="1209"/>
        <v/>
      </c>
      <c r="BL480" s="95" t="str">
        <f t="shared" si="1209"/>
        <v/>
      </c>
      <c r="BM480" s="95" t="str">
        <f t="shared" si="1209"/>
        <v/>
      </c>
      <c r="BN480" s="95" t="str">
        <f t="shared" si="1209"/>
        <v/>
      </c>
      <c r="BO480" s="95" t="str">
        <f t="shared" si="1209"/>
        <v/>
      </c>
      <c r="BP480" s="95" t="str">
        <f t="shared" si="1209"/>
        <v/>
      </c>
      <c r="BQ480" s="95" t="str">
        <f t="shared" si="1209"/>
        <v/>
      </c>
      <c r="BR480" s="95" t="str">
        <f t="shared" si="1209"/>
        <v/>
      </c>
      <c r="BS480" s="38"/>
      <c r="BT480" s="38"/>
      <c r="BU480" s="38"/>
      <c r="BV480" s="38"/>
      <c r="BW480" s="38"/>
      <c r="BX480" s="38">
        <f t="shared" si="1095"/>
        <v>0</v>
      </c>
      <c r="BY480" s="106" t="str">
        <f t="shared" si="1068"/>
        <v/>
      </c>
      <c r="BZ480" s="106" t="str">
        <f t="shared" si="1096"/>
        <v/>
      </c>
      <c r="CA480" s="106" t="str">
        <f t="shared" ref="CA480:CH480" si="1210">IF(O480="x","1","")</f>
        <v/>
      </c>
      <c r="CB480" s="106" t="str">
        <f t="shared" si="1210"/>
        <v/>
      </c>
      <c r="CC480" s="106" t="str">
        <f t="shared" si="1210"/>
        <v/>
      </c>
      <c r="CD480" s="106" t="str">
        <f t="shared" si="1210"/>
        <v/>
      </c>
      <c r="CE480" s="106" t="str">
        <f t="shared" si="1210"/>
        <v/>
      </c>
      <c r="CF480" s="106" t="str">
        <f t="shared" si="1210"/>
        <v/>
      </c>
      <c r="CG480" s="106" t="str">
        <f t="shared" si="1210"/>
        <v/>
      </c>
      <c r="CH480" s="106" t="str">
        <f t="shared" si="1210"/>
        <v/>
      </c>
      <c r="CI480" s="40"/>
      <c r="CJ480" s="40"/>
      <c r="CK480" s="40"/>
      <c r="CL480" s="40"/>
      <c r="CM480" s="40"/>
    </row>
    <row r="481" spans="1:91" ht="17.25" customHeight="1" x14ac:dyDescent="0.2">
      <c r="A481" s="92"/>
      <c r="B481" s="93"/>
      <c r="C481" s="93"/>
      <c r="D481" s="93"/>
      <c r="E481" s="93" t="str">
        <f t="shared" si="1098"/>
        <v/>
      </c>
      <c r="F481" s="93"/>
      <c r="G481" s="93"/>
      <c r="H481" s="93" t="str">
        <f t="shared" si="814"/>
        <v/>
      </c>
      <c r="I481" s="95" t="str">
        <f t="shared" si="815"/>
        <v/>
      </c>
      <c r="J481" s="93"/>
      <c r="K481" s="97" t="b">
        <v>0</v>
      </c>
      <c r="L481" s="98" t="str">
        <f t="shared" si="755"/>
        <v>PENDENTE</v>
      </c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3"/>
      <c r="X481" s="100"/>
      <c r="Y481" s="100"/>
      <c r="Z481" s="100"/>
      <c r="AA481" s="100"/>
      <c r="AB481" s="100"/>
      <c r="AC481" s="101"/>
      <c r="AD481" s="3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93"/>
      <c r="AQ481" s="93"/>
      <c r="AR481" s="93"/>
      <c r="AS481" s="102"/>
      <c r="AT481" s="103"/>
      <c r="AU481" s="103"/>
      <c r="AV481" s="103"/>
      <c r="AW481" s="104"/>
      <c r="AX481" s="103"/>
      <c r="AY481" s="103"/>
      <c r="AZ481" s="103"/>
      <c r="BA481" s="103"/>
      <c r="BB481" s="104"/>
      <c r="BC481" s="103"/>
      <c r="BD481" s="105" t="str">
        <f ca="1">IFERROR(__xludf.DUMMYFUNCTION("""COMPUTED_VALUE"""),"")</f>
        <v/>
      </c>
      <c r="BE481" s="105" t="str">
        <f ca="1">IFERROR(__xludf.DUMMYFUNCTION("""COMPUTED_VALUE"""),"")</f>
        <v/>
      </c>
      <c r="BF481" s="105" t="str">
        <f ca="1">IFERROR(__xludf.DUMMYFUNCTION("""COMPUTED_VALUE"""),"")</f>
        <v/>
      </c>
      <c r="BG481" s="93"/>
      <c r="BH481" s="93"/>
      <c r="BI481" s="95" t="str">
        <f t="shared" si="842"/>
        <v/>
      </c>
      <c r="BJ481" s="95" t="str">
        <f t="shared" ref="BJ481:BR481" si="1211">IF(AD481=0,"",AD481*$AS481*(AU481/10))</f>
        <v/>
      </c>
      <c r="BK481" s="95" t="str">
        <f t="shared" si="1211"/>
        <v/>
      </c>
      <c r="BL481" s="95" t="str">
        <f t="shared" si="1211"/>
        <v/>
      </c>
      <c r="BM481" s="95" t="str">
        <f t="shared" si="1211"/>
        <v/>
      </c>
      <c r="BN481" s="95" t="str">
        <f t="shared" si="1211"/>
        <v/>
      </c>
      <c r="BO481" s="95" t="str">
        <f t="shared" si="1211"/>
        <v/>
      </c>
      <c r="BP481" s="95" t="str">
        <f t="shared" si="1211"/>
        <v/>
      </c>
      <c r="BQ481" s="95" t="str">
        <f t="shared" si="1211"/>
        <v/>
      </c>
      <c r="BR481" s="95" t="str">
        <f t="shared" si="1211"/>
        <v/>
      </c>
      <c r="BS481" s="38"/>
      <c r="BT481" s="38"/>
      <c r="BU481" s="38"/>
      <c r="BV481" s="38"/>
      <c r="BW481" s="38"/>
      <c r="BX481" s="38">
        <f t="shared" si="1095"/>
        <v>0</v>
      </c>
      <c r="BY481" s="106" t="str">
        <f t="shared" si="1068"/>
        <v/>
      </c>
      <c r="BZ481" s="106" t="str">
        <f t="shared" si="1096"/>
        <v/>
      </c>
      <c r="CA481" s="106" t="str">
        <f t="shared" ref="CA481:CH481" si="1212">IF(O481="x","1","")</f>
        <v/>
      </c>
      <c r="CB481" s="106" t="str">
        <f t="shared" si="1212"/>
        <v/>
      </c>
      <c r="CC481" s="106" t="str">
        <f t="shared" si="1212"/>
        <v/>
      </c>
      <c r="CD481" s="106" t="str">
        <f t="shared" si="1212"/>
        <v/>
      </c>
      <c r="CE481" s="106" t="str">
        <f t="shared" si="1212"/>
        <v/>
      </c>
      <c r="CF481" s="106" t="str">
        <f t="shared" si="1212"/>
        <v/>
      </c>
      <c r="CG481" s="106" t="str">
        <f t="shared" si="1212"/>
        <v/>
      </c>
      <c r="CH481" s="106" t="str">
        <f t="shared" si="1212"/>
        <v/>
      </c>
      <c r="CI481" s="40"/>
      <c r="CJ481" s="40"/>
      <c r="CK481" s="40"/>
      <c r="CL481" s="40"/>
      <c r="CM481" s="40"/>
    </row>
    <row r="482" spans="1:91" ht="17.25" customHeight="1" x14ac:dyDescent="0.2">
      <c r="A482" s="92"/>
      <c r="B482" s="93"/>
      <c r="C482" s="93"/>
      <c r="D482" s="93"/>
      <c r="E482" s="93" t="str">
        <f t="shared" si="1098"/>
        <v/>
      </c>
      <c r="F482" s="93"/>
      <c r="G482" s="93"/>
      <c r="H482" s="93" t="str">
        <f t="shared" si="814"/>
        <v/>
      </c>
      <c r="I482" s="95" t="str">
        <f t="shared" si="815"/>
        <v/>
      </c>
      <c r="J482" s="93"/>
      <c r="K482" s="97" t="b">
        <v>0</v>
      </c>
      <c r="L482" s="98" t="str">
        <f t="shared" si="755"/>
        <v>PENDENTE</v>
      </c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3"/>
      <c r="X482" s="100"/>
      <c r="Y482" s="100"/>
      <c r="Z482" s="100"/>
      <c r="AA482" s="100"/>
      <c r="AB482" s="100"/>
      <c r="AC482" s="101"/>
      <c r="AD482" s="3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93"/>
      <c r="AQ482" s="93"/>
      <c r="AR482" s="93"/>
      <c r="AS482" s="102"/>
      <c r="AT482" s="103"/>
      <c r="AU482" s="103"/>
      <c r="AV482" s="103"/>
      <c r="AW482" s="104"/>
      <c r="AX482" s="103"/>
      <c r="AY482" s="103"/>
      <c r="AZ482" s="103"/>
      <c r="BA482" s="103"/>
      <c r="BB482" s="104"/>
      <c r="BC482" s="103"/>
      <c r="BD482" s="105" t="str">
        <f ca="1">IFERROR(__xludf.DUMMYFUNCTION("""COMPUTED_VALUE"""),"")</f>
        <v/>
      </c>
      <c r="BE482" s="105" t="str">
        <f ca="1">IFERROR(__xludf.DUMMYFUNCTION("""COMPUTED_VALUE"""),"")</f>
        <v/>
      </c>
      <c r="BF482" s="105" t="str">
        <f ca="1">IFERROR(__xludf.DUMMYFUNCTION("""COMPUTED_VALUE"""),"")</f>
        <v/>
      </c>
      <c r="BG482" s="93"/>
      <c r="BH482" s="93"/>
      <c r="BI482" s="95" t="str">
        <f t="shared" si="842"/>
        <v/>
      </c>
      <c r="BJ482" s="95" t="str">
        <f t="shared" ref="BJ482:BR482" si="1213">IF(AD482=0,"",AD482*$AS482*(AU482/10))</f>
        <v/>
      </c>
      <c r="BK482" s="95" t="str">
        <f t="shared" si="1213"/>
        <v/>
      </c>
      <c r="BL482" s="95" t="str">
        <f t="shared" si="1213"/>
        <v/>
      </c>
      <c r="BM482" s="95" t="str">
        <f t="shared" si="1213"/>
        <v/>
      </c>
      <c r="BN482" s="95" t="str">
        <f t="shared" si="1213"/>
        <v/>
      </c>
      <c r="BO482" s="95" t="str">
        <f t="shared" si="1213"/>
        <v/>
      </c>
      <c r="BP482" s="95" t="str">
        <f t="shared" si="1213"/>
        <v/>
      </c>
      <c r="BQ482" s="95" t="str">
        <f t="shared" si="1213"/>
        <v/>
      </c>
      <c r="BR482" s="95" t="str">
        <f t="shared" si="1213"/>
        <v/>
      </c>
      <c r="BS482" s="38"/>
      <c r="BT482" s="38"/>
      <c r="BU482" s="38"/>
      <c r="BV482" s="38"/>
      <c r="BW482" s="38"/>
      <c r="BX482" s="38">
        <f t="shared" si="1095"/>
        <v>0</v>
      </c>
      <c r="BY482" s="106" t="str">
        <f t="shared" si="1068"/>
        <v/>
      </c>
      <c r="BZ482" s="106" t="str">
        <f t="shared" si="1096"/>
        <v/>
      </c>
      <c r="CA482" s="106" t="str">
        <f t="shared" ref="CA482:CH482" si="1214">IF(O482="x","1","")</f>
        <v/>
      </c>
      <c r="CB482" s="106" t="str">
        <f t="shared" si="1214"/>
        <v/>
      </c>
      <c r="CC482" s="106" t="str">
        <f t="shared" si="1214"/>
        <v/>
      </c>
      <c r="CD482" s="106" t="str">
        <f t="shared" si="1214"/>
        <v/>
      </c>
      <c r="CE482" s="106" t="str">
        <f t="shared" si="1214"/>
        <v/>
      </c>
      <c r="CF482" s="106" t="str">
        <f t="shared" si="1214"/>
        <v/>
      </c>
      <c r="CG482" s="106" t="str">
        <f t="shared" si="1214"/>
        <v/>
      </c>
      <c r="CH482" s="106" t="str">
        <f t="shared" si="1214"/>
        <v/>
      </c>
      <c r="CI482" s="40"/>
      <c r="CJ482" s="40"/>
      <c r="CK482" s="40"/>
      <c r="CL482" s="40"/>
      <c r="CM482" s="40"/>
    </row>
    <row r="483" spans="1:91" ht="17.25" customHeight="1" x14ac:dyDescent="0.2">
      <c r="A483" s="92"/>
      <c r="B483" s="93"/>
      <c r="C483" s="93"/>
      <c r="D483" s="93"/>
      <c r="E483" s="93" t="str">
        <f t="shared" si="1098"/>
        <v/>
      </c>
      <c r="F483" s="93"/>
      <c r="G483" s="93"/>
      <c r="H483" s="93" t="str">
        <f t="shared" si="814"/>
        <v/>
      </c>
      <c r="I483" s="95" t="str">
        <f t="shared" si="815"/>
        <v/>
      </c>
      <c r="J483" s="93"/>
      <c r="K483" s="97" t="b">
        <v>0</v>
      </c>
      <c r="L483" s="98" t="str">
        <f t="shared" si="755"/>
        <v>PENDENTE</v>
      </c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3"/>
      <c r="X483" s="100"/>
      <c r="Y483" s="100"/>
      <c r="Z483" s="100"/>
      <c r="AA483" s="100"/>
      <c r="AB483" s="100"/>
      <c r="AC483" s="101"/>
      <c r="AD483" s="3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93"/>
      <c r="AQ483" s="93"/>
      <c r="AR483" s="93"/>
      <c r="AS483" s="102"/>
      <c r="AT483" s="103"/>
      <c r="AU483" s="103"/>
      <c r="AV483" s="103"/>
      <c r="AW483" s="104"/>
      <c r="AX483" s="103"/>
      <c r="AY483" s="103"/>
      <c r="AZ483" s="103"/>
      <c r="BA483" s="103"/>
      <c r="BB483" s="104"/>
      <c r="BC483" s="103"/>
      <c r="BD483" s="105" t="str">
        <f ca="1">IFERROR(__xludf.DUMMYFUNCTION("""COMPUTED_VALUE"""),"")</f>
        <v/>
      </c>
      <c r="BE483" s="105" t="str">
        <f ca="1">IFERROR(__xludf.DUMMYFUNCTION("""COMPUTED_VALUE"""),"")</f>
        <v/>
      </c>
      <c r="BF483" s="105" t="str">
        <f ca="1">IFERROR(__xludf.DUMMYFUNCTION("""COMPUTED_VALUE"""),"")</f>
        <v/>
      </c>
      <c r="BG483" s="93"/>
      <c r="BH483" s="93"/>
      <c r="BI483" s="95" t="str">
        <f t="shared" si="842"/>
        <v/>
      </c>
      <c r="BJ483" s="95" t="str">
        <f t="shared" ref="BJ483:BR483" si="1215">IF(AD483=0,"",AD483*$AS483*(AU483/10))</f>
        <v/>
      </c>
      <c r="BK483" s="95" t="str">
        <f t="shared" si="1215"/>
        <v/>
      </c>
      <c r="BL483" s="95" t="str">
        <f t="shared" si="1215"/>
        <v/>
      </c>
      <c r="BM483" s="95" t="str">
        <f t="shared" si="1215"/>
        <v/>
      </c>
      <c r="BN483" s="95" t="str">
        <f t="shared" si="1215"/>
        <v/>
      </c>
      <c r="BO483" s="95" t="str">
        <f t="shared" si="1215"/>
        <v/>
      </c>
      <c r="BP483" s="95" t="str">
        <f t="shared" si="1215"/>
        <v/>
      </c>
      <c r="BQ483" s="95" t="str">
        <f t="shared" si="1215"/>
        <v/>
      </c>
      <c r="BR483" s="95" t="str">
        <f t="shared" si="1215"/>
        <v/>
      </c>
      <c r="BS483" s="38"/>
      <c r="BT483" s="38"/>
      <c r="BU483" s="38"/>
      <c r="BV483" s="38"/>
      <c r="BW483" s="38"/>
      <c r="BX483" s="38">
        <f t="shared" si="1095"/>
        <v>0</v>
      </c>
      <c r="BY483" s="106" t="str">
        <f t="shared" si="1068"/>
        <v/>
      </c>
      <c r="BZ483" s="106" t="str">
        <f t="shared" si="1096"/>
        <v/>
      </c>
      <c r="CA483" s="106" t="str">
        <f t="shared" ref="CA483:CH483" si="1216">IF(O483="x","1","")</f>
        <v/>
      </c>
      <c r="CB483" s="106" t="str">
        <f t="shared" si="1216"/>
        <v/>
      </c>
      <c r="CC483" s="106" t="str">
        <f t="shared" si="1216"/>
        <v/>
      </c>
      <c r="CD483" s="106" t="str">
        <f t="shared" si="1216"/>
        <v/>
      </c>
      <c r="CE483" s="106" t="str">
        <f t="shared" si="1216"/>
        <v/>
      </c>
      <c r="CF483" s="106" t="str">
        <f t="shared" si="1216"/>
        <v/>
      </c>
      <c r="CG483" s="106" t="str">
        <f t="shared" si="1216"/>
        <v/>
      </c>
      <c r="CH483" s="106" t="str">
        <f t="shared" si="1216"/>
        <v/>
      </c>
      <c r="CI483" s="40"/>
      <c r="CJ483" s="40"/>
      <c r="CK483" s="40"/>
      <c r="CL483" s="40"/>
      <c r="CM483" s="40"/>
    </row>
    <row r="484" spans="1:91" ht="17.25" customHeight="1" x14ac:dyDescent="0.2">
      <c r="A484" s="92"/>
      <c r="B484" s="93"/>
      <c r="C484" s="93"/>
      <c r="D484" s="93"/>
      <c r="E484" s="93" t="str">
        <f t="shared" si="1098"/>
        <v/>
      </c>
      <c r="F484" s="93"/>
      <c r="G484" s="93"/>
      <c r="H484" s="93" t="str">
        <f t="shared" si="814"/>
        <v/>
      </c>
      <c r="I484" s="95" t="str">
        <f t="shared" si="815"/>
        <v/>
      </c>
      <c r="J484" s="93"/>
      <c r="K484" s="97" t="b">
        <v>0</v>
      </c>
      <c r="L484" s="98" t="str">
        <f t="shared" si="755"/>
        <v>PENDENTE</v>
      </c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3"/>
      <c r="X484" s="100"/>
      <c r="Y484" s="100"/>
      <c r="Z484" s="100"/>
      <c r="AA484" s="100"/>
      <c r="AB484" s="100"/>
      <c r="AC484" s="101"/>
      <c r="AD484" s="3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93"/>
      <c r="AQ484" s="93"/>
      <c r="AR484" s="93"/>
      <c r="AS484" s="102"/>
      <c r="AT484" s="103"/>
      <c r="AU484" s="103"/>
      <c r="AV484" s="103"/>
      <c r="AW484" s="104"/>
      <c r="AX484" s="103"/>
      <c r="AY484" s="103"/>
      <c r="AZ484" s="103"/>
      <c r="BA484" s="103"/>
      <c r="BB484" s="104"/>
      <c r="BC484" s="103"/>
      <c r="BD484" s="105" t="str">
        <f ca="1">IFERROR(__xludf.DUMMYFUNCTION("""COMPUTED_VALUE"""),"")</f>
        <v/>
      </c>
      <c r="BE484" s="105" t="str">
        <f ca="1">IFERROR(__xludf.DUMMYFUNCTION("""COMPUTED_VALUE"""),"")</f>
        <v/>
      </c>
      <c r="BF484" s="105" t="str">
        <f ca="1">IFERROR(__xludf.DUMMYFUNCTION("""COMPUTED_VALUE"""),"")</f>
        <v/>
      </c>
      <c r="BG484" s="93"/>
      <c r="BH484" s="93"/>
      <c r="BI484" s="95" t="str">
        <f t="shared" si="842"/>
        <v/>
      </c>
      <c r="BJ484" s="95" t="str">
        <f t="shared" ref="BJ484:BR484" si="1217">IF(AD484=0,"",AD484*$AS484*(AU484/10))</f>
        <v/>
      </c>
      <c r="BK484" s="95" t="str">
        <f t="shared" si="1217"/>
        <v/>
      </c>
      <c r="BL484" s="95" t="str">
        <f t="shared" si="1217"/>
        <v/>
      </c>
      <c r="BM484" s="95" t="str">
        <f t="shared" si="1217"/>
        <v/>
      </c>
      <c r="BN484" s="95" t="str">
        <f t="shared" si="1217"/>
        <v/>
      </c>
      <c r="BO484" s="95" t="str">
        <f t="shared" si="1217"/>
        <v/>
      </c>
      <c r="BP484" s="95" t="str">
        <f t="shared" si="1217"/>
        <v/>
      </c>
      <c r="BQ484" s="95" t="str">
        <f t="shared" si="1217"/>
        <v/>
      </c>
      <c r="BR484" s="95" t="str">
        <f t="shared" si="1217"/>
        <v/>
      </c>
      <c r="BS484" s="38"/>
      <c r="BT484" s="38"/>
      <c r="BU484" s="38"/>
      <c r="BV484" s="38"/>
      <c r="BW484" s="38"/>
      <c r="BX484" s="38">
        <f t="shared" si="1095"/>
        <v>0</v>
      </c>
      <c r="BY484" s="106" t="str">
        <f t="shared" si="1068"/>
        <v/>
      </c>
      <c r="BZ484" s="106" t="str">
        <f t="shared" si="1096"/>
        <v/>
      </c>
      <c r="CA484" s="106" t="str">
        <f t="shared" ref="CA484:CH484" si="1218">IF(O484="x","1","")</f>
        <v/>
      </c>
      <c r="CB484" s="106" t="str">
        <f t="shared" si="1218"/>
        <v/>
      </c>
      <c r="CC484" s="106" t="str">
        <f t="shared" si="1218"/>
        <v/>
      </c>
      <c r="CD484" s="106" t="str">
        <f t="shared" si="1218"/>
        <v/>
      </c>
      <c r="CE484" s="106" t="str">
        <f t="shared" si="1218"/>
        <v/>
      </c>
      <c r="CF484" s="106" t="str">
        <f t="shared" si="1218"/>
        <v/>
      </c>
      <c r="CG484" s="106" t="str">
        <f t="shared" si="1218"/>
        <v/>
      </c>
      <c r="CH484" s="106" t="str">
        <f t="shared" si="1218"/>
        <v/>
      </c>
      <c r="CI484" s="40"/>
      <c r="CJ484" s="40"/>
      <c r="CK484" s="40"/>
      <c r="CL484" s="40"/>
      <c r="CM484" s="40"/>
    </row>
    <row r="485" spans="1:91" ht="17.25" customHeight="1" x14ac:dyDescent="0.2">
      <c r="A485" s="92"/>
      <c r="B485" s="93"/>
      <c r="C485" s="93"/>
      <c r="D485" s="93"/>
      <c r="E485" s="93" t="str">
        <f t="shared" si="1098"/>
        <v/>
      </c>
      <c r="F485" s="93"/>
      <c r="G485" s="93"/>
      <c r="H485" s="93" t="str">
        <f t="shared" si="814"/>
        <v/>
      </c>
      <c r="I485" s="95" t="str">
        <f t="shared" si="815"/>
        <v/>
      </c>
      <c r="J485" s="93"/>
      <c r="K485" s="97" t="b">
        <v>0</v>
      </c>
      <c r="L485" s="98" t="str">
        <f t="shared" si="755"/>
        <v>PENDENTE</v>
      </c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3"/>
      <c r="X485" s="100"/>
      <c r="Y485" s="100"/>
      <c r="Z485" s="100"/>
      <c r="AA485" s="100"/>
      <c r="AB485" s="100"/>
      <c r="AC485" s="101"/>
      <c r="AD485" s="3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93"/>
      <c r="AQ485" s="93"/>
      <c r="AR485" s="93"/>
      <c r="AS485" s="102"/>
      <c r="AT485" s="103"/>
      <c r="AU485" s="103"/>
      <c r="AV485" s="103"/>
      <c r="AW485" s="104"/>
      <c r="AX485" s="103"/>
      <c r="AY485" s="103"/>
      <c r="AZ485" s="103"/>
      <c r="BA485" s="103"/>
      <c r="BB485" s="104"/>
      <c r="BC485" s="103"/>
      <c r="BD485" s="105" t="str">
        <f ca="1">IFERROR(__xludf.DUMMYFUNCTION("""COMPUTED_VALUE"""),"")</f>
        <v/>
      </c>
      <c r="BE485" s="105" t="str">
        <f ca="1">IFERROR(__xludf.DUMMYFUNCTION("""COMPUTED_VALUE"""),"")</f>
        <v/>
      </c>
      <c r="BF485" s="105" t="str">
        <f ca="1">IFERROR(__xludf.DUMMYFUNCTION("""COMPUTED_VALUE"""),"")</f>
        <v/>
      </c>
      <c r="BG485" s="93"/>
      <c r="BH485" s="93"/>
      <c r="BI485" s="95" t="str">
        <f t="shared" si="842"/>
        <v/>
      </c>
      <c r="BJ485" s="95" t="str">
        <f t="shared" ref="BJ485:BR485" si="1219">IF(AD485=0,"",AD485*$AS485*(AU485/10))</f>
        <v/>
      </c>
      <c r="BK485" s="95" t="str">
        <f t="shared" si="1219"/>
        <v/>
      </c>
      <c r="BL485" s="95" t="str">
        <f t="shared" si="1219"/>
        <v/>
      </c>
      <c r="BM485" s="95" t="str">
        <f t="shared" si="1219"/>
        <v/>
      </c>
      <c r="BN485" s="95" t="str">
        <f t="shared" si="1219"/>
        <v/>
      </c>
      <c r="BO485" s="95" t="str">
        <f t="shared" si="1219"/>
        <v/>
      </c>
      <c r="BP485" s="95" t="str">
        <f t="shared" si="1219"/>
        <v/>
      </c>
      <c r="BQ485" s="95" t="str">
        <f t="shared" si="1219"/>
        <v/>
      </c>
      <c r="BR485" s="95" t="str">
        <f t="shared" si="1219"/>
        <v/>
      </c>
      <c r="BS485" s="38"/>
      <c r="BT485" s="38"/>
      <c r="BU485" s="38"/>
      <c r="BV485" s="38"/>
      <c r="BW485" s="38"/>
      <c r="BX485" s="38">
        <f t="shared" si="1095"/>
        <v>0</v>
      </c>
      <c r="BY485" s="106" t="str">
        <f t="shared" si="1068"/>
        <v/>
      </c>
      <c r="BZ485" s="106" t="str">
        <f t="shared" si="1096"/>
        <v/>
      </c>
      <c r="CA485" s="106" t="str">
        <f t="shared" ref="CA485:CH485" si="1220">IF(O485="x","1","")</f>
        <v/>
      </c>
      <c r="CB485" s="106" t="str">
        <f t="shared" si="1220"/>
        <v/>
      </c>
      <c r="CC485" s="106" t="str">
        <f t="shared" si="1220"/>
        <v/>
      </c>
      <c r="CD485" s="106" t="str">
        <f t="shared" si="1220"/>
        <v/>
      </c>
      <c r="CE485" s="106" t="str">
        <f t="shared" si="1220"/>
        <v/>
      </c>
      <c r="CF485" s="106" t="str">
        <f t="shared" si="1220"/>
        <v/>
      </c>
      <c r="CG485" s="106" t="str">
        <f t="shared" si="1220"/>
        <v/>
      </c>
      <c r="CH485" s="106" t="str">
        <f t="shared" si="1220"/>
        <v/>
      </c>
      <c r="CI485" s="40"/>
      <c r="CJ485" s="40"/>
      <c r="CK485" s="40"/>
      <c r="CL485" s="40"/>
      <c r="CM485" s="40"/>
    </row>
    <row r="486" spans="1:91" ht="17.25" customHeight="1" x14ac:dyDescent="0.2">
      <c r="A486" s="92"/>
      <c r="B486" s="93"/>
      <c r="C486" s="93"/>
      <c r="D486" s="93"/>
      <c r="E486" s="93" t="str">
        <f t="shared" si="1098"/>
        <v/>
      </c>
      <c r="F486" s="93"/>
      <c r="G486" s="93"/>
      <c r="H486" s="93" t="str">
        <f t="shared" si="814"/>
        <v/>
      </c>
      <c r="I486" s="95" t="str">
        <f t="shared" si="815"/>
        <v/>
      </c>
      <c r="J486" s="93"/>
      <c r="K486" s="97" t="b">
        <v>0</v>
      </c>
      <c r="L486" s="98" t="str">
        <f t="shared" si="755"/>
        <v>PENDENTE</v>
      </c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3"/>
      <c r="X486" s="100"/>
      <c r="Y486" s="100"/>
      <c r="Z486" s="100"/>
      <c r="AA486" s="100"/>
      <c r="AB486" s="100"/>
      <c r="AC486" s="101"/>
      <c r="AD486" s="3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93"/>
      <c r="AQ486" s="93"/>
      <c r="AR486" s="93"/>
      <c r="AS486" s="102"/>
      <c r="AT486" s="103"/>
      <c r="AU486" s="103"/>
      <c r="AV486" s="103"/>
      <c r="AW486" s="104"/>
      <c r="AX486" s="103"/>
      <c r="AY486" s="103"/>
      <c r="AZ486" s="103"/>
      <c r="BA486" s="103"/>
      <c r="BB486" s="104"/>
      <c r="BC486" s="103"/>
      <c r="BD486" s="105" t="str">
        <f ca="1">IFERROR(__xludf.DUMMYFUNCTION("""COMPUTED_VALUE"""),"")</f>
        <v/>
      </c>
      <c r="BE486" s="105" t="str">
        <f ca="1">IFERROR(__xludf.DUMMYFUNCTION("""COMPUTED_VALUE"""),"")</f>
        <v/>
      </c>
      <c r="BF486" s="105" t="str">
        <f ca="1">IFERROR(__xludf.DUMMYFUNCTION("""COMPUTED_VALUE"""),"")</f>
        <v/>
      </c>
      <c r="BG486" s="93"/>
      <c r="BH486" s="93"/>
      <c r="BI486" s="95" t="str">
        <f t="shared" si="842"/>
        <v/>
      </c>
      <c r="BJ486" s="95" t="str">
        <f t="shared" ref="BJ486:BR486" si="1221">IF(AD486=0,"",AD486*$AS486*(AU486/10))</f>
        <v/>
      </c>
      <c r="BK486" s="95" t="str">
        <f t="shared" si="1221"/>
        <v/>
      </c>
      <c r="BL486" s="95" t="str">
        <f t="shared" si="1221"/>
        <v/>
      </c>
      <c r="BM486" s="95" t="str">
        <f t="shared" si="1221"/>
        <v/>
      </c>
      <c r="BN486" s="95" t="str">
        <f t="shared" si="1221"/>
        <v/>
      </c>
      <c r="BO486" s="95" t="str">
        <f t="shared" si="1221"/>
        <v/>
      </c>
      <c r="BP486" s="95" t="str">
        <f t="shared" si="1221"/>
        <v/>
      </c>
      <c r="BQ486" s="95" t="str">
        <f t="shared" si="1221"/>
        <v/>
      </c>
      <c r="BR486" s="95" t="str">
        <f t="shared" si="1221"/>
        <v/>
      </c>
      <c r="BS486" s="38"/>
      <c r="BT486" s="38"/>
      <c r="BU486" s="38"/>
      <c r="BV486" s="38"/>
      <c r="BW486" s="38"/>
      <c r="BX486" s="38">
        <f t="shared" si="1095"/>
        <v>0</v>
      </c>
      <c r="BY486" s="106" t="str">
        <f t="shared" si="1068"/>
        <v/>
      </c>
      <c r="BZ486" s="106" t="str">
        <f t="shared" si="1096"/>
        <v/>
      </c>
      <c r="CA486" s="106" t="str">
        <f t="shared" ref="CA486:CH486" si="1222">IF(O486="x","1","")</f>
        <v/>
      </c>
      <c r="CB486" s="106" t="str">
        <f t="shared" si="1222"/>
        <v/>
      </c>
      <c r="CC486" s="106" t="str">
        <f t="shared" si="1222"/>
        <v/>
      </c>
      <c r="CD486" s="106" t="str">
        <f t="shared" si="1222"/>
        <v/>
      </c>
      <c r="CE486" s="106" t="str">
        <f t="shared" si="1222"/>
        <v/>
      </c>
      <c r="CF486" s="106" t="str">
        <f t="shared" si="1222"/>
        <v/>
      </c>
      <c r="CG486" s="106" t="str">
        <f t="shared" si="1222"/>
        <v/>
      </c>
      <c r="CH486" s="106" t="str">
        <f t="shared" si="1222"/>
        <v/>
      </c>
      <c r="CI486" s="40"/>
      <c r="CJ486" s="40"/>
      <c r="CK486" s="40"/>
      <c r="CL486" s="40"/>
      <c r="CM486" s="40"/>
    </row>
    <row r="487" spans="1:91" ht="17.25" customHeight="1" x14ac:dyDescent="0.2">
      <c r="A487" s="92"/>
      <c r="B487" s="93"/>
      <c r="C487" s="93"/>
      <c r="D487" s="93"/>
      <c r="E487" s="93" t="str">
        <f t="shared" si="1098"/>
        <v/>
      </c>
      <c r="F487" s="93"/>
      <c r="G487" s="93"/>
      <c r="H487" s="93" t="str">
        <f t="shared" si="814"/>
        <v/>
      </c>
      <c r="I487" s="95" t="str">
        <f t="shared" si="815"/>
        <v/>
      </c>
      <c r="J487" s="93"/>
      <c r="K487" s="97" t="b">
        <v>0</v>
      </c>
      <c r="L487" s="98" t="str">
        <f t="shared" si="755"/>
        <v>PENDENTE</v>
      </c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3"/>
      <c r="X487" s="100"/>
      <c r="Y487" s="100"/>
      <c r="Z487" s="100"/>
      <c r="AA487" s="100"/>
      <c r="AB487" s="100"/>
      <c r="AC487" s="101"/>
      <c r="AD487" s="3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93"/>
      <c r="AQ487" s="93"/>
      <c r="AR487" s="93"/>
      <c r="AS487" s="102"/>
      <c r="AT487" s="103"/>
      <c r="AU487" s="103"/>
      <c r="AV487" s="103"/>
      <c r="AW487" s="104"/>
      <c r="AX487" s="103"/>
      <c r="AY487" s="103"/>
      <c r="AZ487" s="103"/>
      <c r="BA487" s="103"/>
      <c r="BB487" s="104"/>
      <c r="BC487" s="103"/>
      <c r="BD487" s="105" t="str">
        <f ca="1">IFERROR(__xludf.DUMMYFUNCTION("""COMPUTED_VALUE"""),"")</f>
        <v/>
      </c>
      <c r="BE487" s="105" t="str">
        <f ca="1">IFERROR(__xludf.DUMMYFUNCTION("""COMPUTED_VALUE"""),"")</f>
        <v/>
      </c>
      <c r="BF487" s="105" t="str">
        <f ca="1">IFERROR(__xludf.DUMMYFUNCTION("""COMPUTED_VALUE"""),"")</f>
        <v/>
      </c>
      <c r="BG487" s="93"/>
      <c r="BH487" s="93"/>
      <c r="BI487" s="95" t="str">
        <f t="shared" si="842"/>
        <v/>
      </c>
      <c r="BJ487" s="95" t="str">
        <f t="shared" ref="BJ487:BR487" si="1223">IF(AD487=0,"",AD487*$AS487*(AU487/10))</f>
        <v/>
      </c>
      <c r="BK487" s="95" t="str">
        <f t="shared" si="1223"/>
        <v/>
      </c>
      <c r="BL487" s="95" t="str">
        <f t="shared" si="1223"/>
        <v/>
      </c>
      <c r="BM487" s="95" t="str">
        <f t="shared" si="1223"/>
        <v/>
      </c>
      <c r="BN487" s="95" t="str">
        <f t="shared" si="1223"/>
        <v/>
      </c>
      <c r="BO487" s="95" t="str">
        <f t="shared" si="1223"/>
        <v/>
      </c>
      <c r="BP487" s="95" t="str">
        <f t="shared" si="1223"/>
        <v/>
      </c>
      <c r="BQ487" s="95" t="str">
        <f t="shared" si="1223"/>
        <v/>
      </c>
      <c r="BR487" s="95" t="str">
        <f t="shared" si="1223"/>
        <v/>
      </c>
      <c r="BS487" s="38"/>
      <c r="BT487" s="38"/>
      <c r="BU487" s="38"/>
      <c r="BV487" s="38"/>
      <c r="BW487" s="38"/>
      <c r="BX487" s="38">
        <f t="shared" si="1095"/>
        <v>0</v>
      </c>
      <c r="BY487" s="106" t="str">
        <f t="shared" si="1068"/>
        <v/>
      </c>
      <c r="BZ487" s="106" t="str">
        <f t="shared" si="1096"/>
        <v/>
      </c>
      <c r="CA487" s="106" t="str">
        <f t="shared" ref="CA487:CH487" si="1224">IF(O487="x","1","")</f>
        <v/>
      </c>
      <c r="CB487" s="106" t="str">
        <f t="shared" si="1224"/>
        <v/>
      </c>
      <c r="CC487" s="106" t="str">
        <f t="shared" si="1224"/>
        <v/>
      </c>
      <c r="CD487" s="106" t="str">
        <f t="shared" si="1224"/>
        <v/>
      </c>
      <c r="CE487" s="106" t="str">
        <f t="shared" si="1224"/>
        <v/>
      </c>
      <c r="CF487" s="106" t="str">
        <f t="shared" si="1224"/>
        <v/>
      </c>
      <c r="CG487" s="106" t="str">
        <f t="shared" si="1224"/>
        <v/>
      </c>
      <c r="CH487" s="106" t="str">
        <f t="shared" si="1224"/>
        <v/>
      </c>
      <c r="CI487" s="40"/>
      <c r="CJ487" s="40"/>
      <c r="CK487" s="40"/>
      <c r="CL487" s="40"/>
      <c r="CM487" s="40"/>
    </row>
    <row r="488" spans="1:91" ht="17.25" customHeight="1" x14ac:dyDescent="0.2">
      <c r="A488" s="92"/>
      <c r="B488" s="93"/>
      <c r="C488" s="93"/>
      <c r="D488" s="93"/>
      <c r="E488" s="93" t="str">
        <f t="shared" si="1098"/>
        <v/>
      </c>
      <c r="F488" s="93"/>
      <c r="G488" s="93"/>
      <c r="H488" s="93" t="str">
        <f t="shared" si="814"/>
        <v/>
      </c>
      <c r="I488" s="95" t="str">
        <f t="shared" si="815"/>
        <v/>
      </c>
      <c r="J488" s="93"/>
      <c r="K488" s="97" t="b">
        <v>0</v>
      </c>
      <c r="L488" s="98" t="str">
        <f t="shared" si="755"/>
        <v>PENDENTE</v>
      </c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3"/>
      <c r="X488" s="100"/>
      <c r="Y488" s="100"/>
      <c r="Z488" s="100"/>
      <c r="AA488" s="100"/>
      <c r="AB488" s="100"/>
      <c r="AC488" s="101"/>
      <c r="AD488" s="3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93"/>
      <c r="AQ488" s="93"/>
      <c r="AR488" s="93"/>
      <c r="AS488" s="102"/>
      <c r="AT488" s="103"/>
      <c r="AU488" s="103"/>
      <c r="AV488" s="103"/>
      <c r="AW488" s="104"/>
      <c r="AX488" s="103"/>
      <c r="AY488" s="103"/>
      <c r="AZ488" s="103"/>
      <c r="BA488" s="103"/>
      <c r="BB488" s="104"/>
      <c r="BC488" s="103"/>
      <c r="BD488" s="105" t="str">
        <f ca="1">IFERROR(__xludf.DUMMYFUNCTION("""COMPUTED_VALUE"""),"")</f>
        <v/>
      </c>
      <c r="BE488" s="105" t="str">
        <f ca="1">IFERROR(__xludf.DUMMYFUNCTION("""COMPUTED_VALUE"""),"")</f>
        <v/>
      </c>
      <c r="BF488" s="105" t="str">
        <f ca="1">IFERROR(__xludf.DUMMYFUNCTION("""COMPUTED_VALUE"""),"")</f>
        <v/>
      </c>
      <c r="BG488" s="93"/>
      <c r="BH488" s="93"/>
      <c r="BI488" s="95" t="str">
        <f t="shared" si="842"/>
        <v/>
      </c>
      <c r="BJ488" s="95" t="str">
        <f t="shared" ref="BJ488:BR488" si="1225">IF(AD488=0,"",AD488*$AS488*(AU488/10))</f>
        <v/>
      </c>
      <c r="BK488" s="95" t="str">
        <f t="shared" si="1225"/>
        <v/>
      </c>
      <c r="BL488" s="95" t="str">
        <f t="shared" si="1225"/>
        <v/>
      </c>
      <c r="BM488" s="95" t="str">
        <f t="shared" si="1225"/>
        <v/>
      </c>
      <c r="BN488" s="95" t="str">
        <f t="shared" si="1225"/>
        <v/>
      </c>
      <c r="BO488" s="95" t="str">
        <f t="shared" si="1225"/>
        <v/>
      </c>
      <c r="BP488" s="95" t="str">
        <f t="shared" si="1225"/>
        <v/>
      </c>
      <c r="BQ488" s="95" t="str">
        <f t="shared" si="1225"/>
        <v/>
      </c>
      <c r="BR488" s="95" t="str">
        <f t="shared" si="1225"/>
        <v/>
      </c>
      <c r="BS488" s="38"/>
      <c r="BT488" s="38"/>
      <c r="BU488" s="38"/>
      <c r="BV488" s="38"/>
      <c r="BW488" s="38"/>
      <c r="BX488" s="38">
        <f t="shared" si="1095"/>
        <v>0</v>
      </c>
      <c r="BY488" s="106" t="str">
        <f t="shared" si="1068"/>
        <v/>
      </c>
      <c r="BZ488" s="106" t="str">
        <f t="shared" si="1096"/>
        <v/>
      </c>
      <c r="CA488" s="106" t="str">
        <f t="shared" ref="CA488:CH488" si="1226">IF(O488="x","1","")</f>
        <v/>
      </c>
      <c r="CB488" s="106" t="str">
        <f t="shared" si="1226"/>
        <v/>
      </c>
      <c r="CC488" s="106" t="str">
        <f t="shared" si="1226"/>
        <v/>
      </c>
      <c r="CD488" s="106" t="str">
        <f t="shared" si="1226"/>
        <v/>
      </c>
      <c r="CE488" s="106" t="str">
        <f t="shared" si="1226"/>
        <v/>
      </c>
      <c r="CF488" s="106" t="str">
        <f t="shared" si="1226"/>
        <v/>
      </c>
      <c r="CG488" s="106" t="str">
        <f t="shared" si="1226"/>
        <v/>
      </c>
      <c r="CH488" s="106" t="str">
        <f t="shared" si="1226"/>
        <v/>
      </c>
      <c r="CI488" s="40"/>
      <c r="CJ488" s="40"/>
      <c r="CK488" s="40"/>
      <c r="CL488" s="40"/>
      <c r="CM488" s="40"/>
    </row>
    <row r="489" spans="1:91" ht="17.25" customHeight="1" x14ac:dyDescent="0.2">
      <c r="A489" s="92"/>
      <c r="B489" s="93"/>
      <c r="C489" s="93"/>
      <c r="D489" s="93"/>
      <c r="E489" s="93" t="str">
        <f t="shared" si="1098"/>
        <v/>
      </c>
      <c r="F489" s="93"/>
      <c r="G489" s="93"/>
      <c r="H489" s="93" t="str">
        <f t="shared" si="814"/>
        <v/>
      </c>
      <c r="I489" s="95" t="str">
        <f t="shared" si="815"/>
        <v/>
      </c>
      <c r="J489" s="93"/>
      <c r="K489" s="97" t="b">
        <v>0</v>
      </c>
      <c r="L489" s="98" t="str">
        <f t="shared" si="755"/>
        <v>PENDENTE</v>
      </c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3"/>
      <c r="X489" s="100"/>
      <c r="Y489" s="100"/>
      <c r="Z489" s="100"/>
      <c r="AA489" s="100"/>
      <c r="AB489" s="100"/>
      <c r="AC489" s="101"/>
      <c r="AD489" s="3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93"/>
      <c r="AQ489" s="93"/>
      <c r="AR489" s="93"/>
      <c r="AS489" s="102"/>
      <c r="AT489" s="103"/>
      <c r="AU489" s="103"/>
      <c r="AV489" s="103"/>
      <c r="AW489" s="104"/>
      <c r="AX489" s="103"/>
      <c r="AY489" s="103"/>
      <c r="AZ489" s="103"/>
      <c r="BA489" s="103"/>
      <c r="BB489" s="104"/>
      <c r="BC489" s="103"/>
      <c r="BD489" s="105" t="str">
        <f ca="1">IFERROR(__xludf.DUMMYFUNCTION("""COMPUTED_VALUE"""),"")</f>
        <v/>
      </c>
      <c r="BE489" s="105" t="str">
        <f ca="1">IFERROR(__xludf.DUMMYFUNCTION("""COMPUTED_VALUE"""),"")</f>
        <v/>
      </c>
      <c r="BF489" s="105" t="str">
        <f ca="1">IFERROR(__xludf.DUMMYFUNCTION("""COMPUTED_VALUE"""),"")</f>
        <v/>
      </c>
      <c r="BG489" s="93"/>
      <c r="BH489" s="93"/>
      <c r="BI489" s="95" t="str">
        <f t="shared" si="842"/>
        <v/>
      </c>
      <c r="BJ489" s="95" t="str">
        <f t="shared" ref="BJ489:BR489" si="1227">IF(AD489=0,"",AD489*$AS489*(AU489/10))</f>
        <v/>
      </c>
      <c r="BK489" s="95" t="str">
        <f t="shared" si="1227"/>
        <v/>
      </c>
      <c r="BL489" s="95" t="str">
        <f t="shared" si="1227"/>
        <v/>
      </c>
      <c r="BM489" s="95" t="str">
        <f t="shared" si="1227"/>
        <v/>
      </c>
      <c r="BN489" s="95" t="str">
        <f t="shared" si="1227"/>
        <v/>
      </c>
      <c r="BO489" s="95" t="str">
        <f t="shared" si="1227"/>
        <v/>
      </c>
      <c r="BP489" s="95" t="str">
        <f t="shared" si="1227"/>
        <v/>
      </c>
      <c r="BQ489" s="95" t="str">
        <f t="shared" si="1227"/>
        <v/>
      </c>
      <c r="BR489" s="95" t="str">
        <f t="shared" si="1227"/>
        <v/>
      </c>
      <c r="BS489" s="38"/>
      <c r="BT489" s="38"/>
      <c r="BU489" s="38"/>
      <c r="BV489" s="38"/>
      <c r="BW489" s="38"/>
      <c r="BX489" s="38">
        <f t="shared" si="1095"/>
        <v>0</v>
      </c>
      <c r="BY489" s="106" t="str">
        <f t="shared" si="1068"/>
        <v/>
      </c>
      <c r="BZ489" s="106" t="str">
        <f t="shared" si="1096"/>
        <v/>
      </c>
      <c r="CA489" s="106" t="str">
        <f t="shared" ref="CA489:CH489" si="1228">IF(O489="x","1","")</f>
        <v/>
      </c>
      <c r="CB489" s="106" t="str">
        <f t="shared" si="1228"/>
        <v/>
      </c>
      <c r="CC489" s="106" t="str">
        <f t="shared" si="1228"/>
        <v/>
      </c>
      <c r="CD489" s="106" t="str">
        <f t="shared" si="1228"/>
        <v/>
      </c>
      <c r="CE489" s="106" t="str">
        <f t="shared" si="1228"/>
        <v/>
      </c>
      <c r="CF489" s="106" t="str">
        <f t="shared" si="1228"/>
        <v/>
      </c>
      <c r="CG489" s="106" t="str">
        <f t="shared" si="1228"/>
        <v/>
      </c>
      <c r="CH489" s="106" t="str">
        <f t="shared" si="1228"/>
        <v/>
      </c>
      <c r="CI489" s="40"/>
      <c r="CJ489" s="40"/>
      <c r="CK489" s="40"/>
      <c r="CL489" s="40"/>
      <c r="CM489" s="40"/>
    </row>
    <row r="490" spans="1:91" ht="17.25" customHeight="1" x14ac:dyDescent="0.2">
      <c r="A490" s="92"/>
      <c r="B490" s="93"/>
      <c r="C490" s="93"/>
      <c r="D490" s="93"/>
      <c r="E490" s="93" t="str">
        <f t="shared" si="1098"/>
        <v/>
      </c>
      <c r="F490" s="93"/>
      <c r="G490" s="93"/>
      <c r="H490" s="93" t="str">
        <f t="shared" si="814"/>
        <v/>
      </c>
      <c r="I490" s="95" t="str">
        <f t="shared" si="815"/>
        <v/>
      </c>
      <c r="J490" s="93"/>
      <c r="K490" s="97" t="b">
        <v>0</v>
      </c>
      <c r="L490" s="98" t="str">
        <f t="shared" si="755"/>
        <v>PENDENTE</v>
      </c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3"/>
      <c r="X490" s="100"/>
      <c r="Y490" s="100"/>
      <c r="Z490" s="100"/>
      <c r="AA490" s="100"/>
      <c r="AB490" s="100"/>
      <c r="AC490" s="101"/>
      <c r="AD490" s="3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93"/>
      <c r="AQ490" s="93"/>
      <c r="AR490" s="93"/>
      <c r="AS490" s="102"/>
      <c r="AT490" s="103"/>
      <c r="AU490" s="103"/>
      <c r="AV490" s="103"/>
      <c r="AW490" s="104"/>
      <c r="AX490" s="103"/>
      <c r="AY490" s="103"/>
      <c r="AZ490" s="103"/>
      <c r="BA490" s="103"/>
      <c r="BB490" s="104"/>
      <c r="BC490" s="103"/>
      <c r="BD490" s="105" t="str">
        <f ca="1">IFERROR(__xludf.DUMMYFUNCTION("""COMPUTED_VALUE"""),"")</f>
        <v/>
      </c>
      <c r="BE490" s="105" t="str">
        <f ca="1">IFERROR(__xludf.DUMMYFUNCTION("""COMPUTED_VALUE"""),"")</f>
        <v/>
      </c>
      <c r="BF490" s="105" t="str">
        <f ca="1">IFERROR(__xludf.DUMMYFUNCTION("""COMPUTED_VALUE"""),"")</f>
        <v/>
      </c>
      <c r="BG490" s="93"/>
      <c r="BH490" s="93"/>
      <c r="BI490" s="95" t="str">
        <f t="shared" si="842"/>
        <v/>
      </c>
      <c r="BJ490" s="95" t="str">
        <f t="shared" ref="BJ490:BR490" si="1229">IF(AD490=0,"",AD490*$AS490*(AU490/10))</f>
        <v/>
      </c>
      <c r="BK490" s="95" t="str">
        <f t="shared" si="1229"/>
        <v/>
      </c>
      <c r="BL490" s="95" t="str">
        <f t="shared" si="1229"/>
        <v/>
      </c>
      <c r="BM490" s="95" t="str">
        <f t="shared" si="1229"/>
        <v/>
      </c>
      <c r="BN490" s="95" t="str">
        <f t="shared" si="1229"/>
        <v/>
      </c>
      <c r="BO490" s="95" t="str">
        <f t="shared" si="1229"/>
        <v/>
      </c>
      <c r="BP490" s="95" t="str">
        <f t="shared" si="1229"/>
        <v/>
      </c>
      <c r="BQ490" s="95" t="str">
        <f t="shared" si="1229"/>
        <v/>
      </c>
      <c r="BR490" s="95" t="str">
        <f t="shared" si="1229"/>
        <v/>
      </c>
      <c r="BS490" s="38"/>
      <c r="BT490" s="38"/>
      <c r="BU490" s="38"/>
      <c r="BV490" s="38"/>
      <c r="BW490" s="38"/>
      <c r="BX490" s="38">
        <f t="shared" si="1095"/>
        <v>0</v>
      </c>
      <c r="BY490" s="106" t="str">
        <f t="shared" si="1068"/>
        <v/>
      </c>
      <c r="BZ490" s="106" t="str">
        <f t="shared" si="1096"/>
        <v/>
      </c>
      <c r="CA490" s="106" t="str">
        <f t="shared" ref="CA490:CH490" si="1230">IF(O490="x","1","")</f>
        <v/>
      </c>
      <c r="CB490" s="106" t="str">
        <f t="shared" si="1230"/>
        <v/>
      </c>
      <c r="CC490" s="106" t="str">
        <f t="shared" si="1230"/>
        <v/>
      </c>
      <c r="CD490" s="106" t="str">
        <f t="shared" si="1230"/>
        <v/>
      </c>
      <c r="CE490" s="106" t="str">
        <f t="shared" si="1230"/>
        <v/>
      </c>
      <c r="CF490" s="106" t="str">
        <f t="shared" si="1230"/>
        <v/>
      </c>
      <c r="CG490" s="106" t="str">
        <f t="shared" si="1230"/>
        <v/>
      </c>
      <c r="CH490" s="106" t="str">
        <f t="shared" si="1230"/>
        <v/>
      </c>
      <c r="CI490" s="40"/>
      <c r="CJ490" s="40"/>
      <c r="CK490" s="40"/>
      <c r="CL490" s="40"/>
      <c r="CM490" s="40"/>
    </row>
    <row r="491" spans="1:91" ht="17.25" customHeight="1" x14ac:dyDescent="0.2">
      <c r="A491" s="92"/>
      <c r="B491" s="93"/>
      <c r="C491" s="93"/>
      <c r="D491" s="93"/>
      <c r="E491" s="93" t="str">
        <f t="shared" si="1098"/>
        <v/>
      </c>
      <c r="F491" s="93"/>
      <c r="G491" s="93"/>
      <c r="H491" s="93" t="str">
        <f t="shared" si="814"/>
        <v/>
      </c>
      <c r="I491" s="95" t="str">
        <f t="shared" si="815"/>
        <v/>
      </c>
      <c r="J491" s="93"/>
      <c r="K491" s="97" t="b">
        <v>0</v>
      </c>
      <c r="L491" s="98" t="str">
        <f t="shared" si="755"/>
        <v>PENDENTE</v>
      </c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3"/>
      <c r="X491" s="100"/>
      <c r="Y491" s="100"/>
      <c r="Z491" s="100"/>
      <c r="AA491" s="100"/>
      <c r="AB491" s="100"/>
      <c r="AC491" s="101"/>
      <c r="AD491" s="3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93"/>
      <c r="AQ491" s="93"/>
      <c r="AR491" s="93"/>
      <c r="AS491" s="102"/>
      <c r="AT491" s="103"/>
      <c r="AU491" s="103"/>
      <c r="AV491" s="103"/>
      <c r="AW491" s="104"/>
      <c r="AX491" s="103"/>
      <c r="AY491" s="103"/>
      <c r="AZ491" s="103"/>
      <c r="BA491" s="103"/>
      <c r="BB491" s="104"/>
      <c r="BC491" s="103"/>
      <c r="BD491" s="105" t="str">
        <f ca="1">IFERROR(__xludf.DUMMYFUNCTION("""COMPUTED_VALUE"""),"")</f>
        <v/>
      </c>
      <c r="BE491" s="105" t="str">
        <f ca="1">IFERROR(__xludf.DUMMYFUNCTION("""COMPUTED_VALUE"""),"")</f>
        <v/>
      </c>
      <c r="BF491" s="105" t="str">
        <f ca="1">IFERROR(__xludf.DUMMYFUNCTION("""COMPUTED_VALUE"""),"")</f>
        <v/>
      </c>
      <c r="BG491" s="93"/>
      <c r="BH491" s="93"/>
      <c r="BI491" s="95" t="str">
        <f t="shared" si="842"/>
        <v/>
      </c>
      <c r="BJ491" s="95" t="str">
        <f t="shared" ref="BJ491:BR491" si="1231">IF(AD491=0,"",AD491*$AS491*(AU491/10))</f>
        <v/>
      </c>
      <c r="BK491" s="95" t="str">
        <f t="shared" si="1231"/>
        <v/>
      </c>
      <c r="BL491" s="95" t="str">
        <f t="shared" si="1231"/>
        <v/>
      </c>
      <c r="BM491" s="95" t="str">
        <f t="shared" si="1231"/>
        <v/>
      </c>
      <c r="BN491" s="95" t="str">
        <f t="shared" si="1231"/>
        <v/>
      </c>
      <c r="BO491" s="95" t="str">
        <f t="shared" si="1231"/>
        <v/>
      </c>
      <c r="BP491" s="95" t="str">
        <f t="shared" si="1231"/>
        <v/>
      </c>
      <c r="BQ491" s="95" t="str">
        <f t="shared" si="1231"/>
        <v/>
      </c>
      <c r="BR491" s="95" t="str">
        <f t="shared" si="1231"/>
        <v/>
      </c>
      <c r="BS491" s="38"/>
      <c r="BT491" s="38"/>
      <c r="BU491" s="38"/>
      <c r="BV491" s="38"/>
      <c r="BW491" s="38"/>
      <c r="BX491" s="38">
        <f t="shared" si="1095"/>
        <v>0</v>
      </c>
      <c r="BY491" s="106" t="str">
        <f t="shared" si="1068"/>
        <v/>
      </c>
      <c r="BZ491" s="106" t="str">
        <f t="shared" si="1096"/>
        <v/>
      </c>
      <c r="CA491" s="106" t="str">
        <f t="shared" ref="CA491:CH491" si="1232">IF(O491="x","1","")</f>
        <v/>
      </c>
      <c r="CB491" s="106" t="str">
        <f t="shared" si="1232"/>
        <v/>
      </c>
      <c r="CC491" s="106" t="str">
        <f t="shared" si="1232"/>
        <v/>
      </c>
      <c r="CD491" s="106" t="str">
        <f t="shared" si="1232"/>
        <v/>
      </c>
      <c r="CE491" s="106" t="str">
        <f t="shared" si="1232"/>
        <v/>
      </c>
      <c r="CF491" s="106" t="str">
        <f t="shared" si="1232"/>
        <v/>
      </c>
      <c r="CG491" s="106" t="str">
        <f t="shared" si="1232"/>
        <v/>
      </c>
      <c r="CH491" s="106" t="str">
        <f t="shared" si="1232"/>
        <v/>
      </c>
      <c r="CI491" s="40"/>
      <c r="CJ491" s="40"/>
      <c r="CK491" s="40"/>
      <c r="CL491" s="40"/>
      <c r="CM491" s="40"/>
    </row>
    <row r="492" spans="1:91" ht="17.25" customHeight="1" x14ac:dyDescent="0.2">
      <c r="A492" s="92"/>
      <c r="B492" s="93"/>
      <c r="C492" s="93"/>
      <c r="D492" s="93"/>
      <c r="E492" s="93" t="str">
        <f t="shared" si="1098"/>
        <v/>
      </c>
      <c r="F492" s="93"/>
      <c r="G492" s="93"/>
      <c r="H492" s="93" t="str">
        <f t="shared" si="814"/>
        <v/>
      </c>
      <c r="I492" s="95" t="str">
        <f t="shared" si="815"/>
        <v/>
      </c>
      <c r="J492" s="93"/>
      <c r="K492" s="97" t="b">
        <v>0</v>
      </c>
      <c r="L492" s="98" t="str">
        <f t="shared" si="755"/>
        <v>PENDENTE</v>
      </c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3"/>
      <c r="X492" s="100"/>
      <c r="Y492" s="100"/>
      <c r="Z492" s="100"/>
      <c r="AA492" s="100"/>
      <c r="AB492" s="100"/>
      <c r="AC492" s="101"/>
      <c r="AD492" s="3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93"/>
      <c r="AQ492" s="93"/>
      <c r="AR492" s="93"/>
      <c r="AS492" s="102"/>
      <c r="AT492" s="103"/>
      <c r="AU492" s="103"/>
      <c r="AV492" s="103"/>
      <c r="AW492" s="104"/>
      <c r="AX492" s="103"/>
      <c r="AY492" s="103"/>
      <c r="AZ492" s="103"/>
      <c r="BA492" s="103"/>
      <c r="BB492" s="104"/>
      <c r="BC492" s="103"/>
      <c r="BD492" s="105" t="str">
        <f ca="1">IFERROR(__xludf.DUMMYFUNCTION("""COMPUTED_VALUE"""),"")</f>
        <v/>
      </c>
      <c r="BE492" s="105" t="str">
        <f ca="1">IFERROR(__xludf.DUMMYFUNCTION("""COMPUTED_VALUE"""),"")</f>
        <v/>
      </c>
      <c r="BF492" s="105" t="str">
        <f ca="1">IFERROR(__xludf.DUMMYFUNCTION("""COMPUTED_VALUE"""),"")</f>
        <v/>
      </c>
      <c r="BG492" s="93"/>
      <c r="BH492" s="93"/>
      <c r="BI492" s="95" t="str">
        <f t="shared" si="842"/>
        <v/>
      </c>
      <c r="BJ492" s="95" t="str">
        <f t="shared" ref="BJ492:BR492" si="1233">IF(AD492=0,"",AD492*$AS492*(AU492/10))</f>
        <v/>
      </c>
      <c r="BK492" s="95" t="str">
        <f t="shared" si="1233"/>
        <v/>
      </c>
      <c r="BL492" s="95" t="str">
        <f t="shared" si="1233"/>
        <v/>
      </c>
      <c r="BM492" s="95" t="str">
        <f t="shared" si="1233"/>
        <v/>
      </c>
      <c r="BN492" s="95" t="str">
        <f t="shared" si="1233"/>
        <v/>
      </c>
      <c r="BO492" s="95" t="str">
        <f t="shared" si="1233"/>
        <v/>
      </c>
      <c r="BP492" s="95" t="str">
        <f t="shared" si="1233"/>
        <v/>
      </c>
      <c r="BQ492" s="95" t="str">
        <f t="shared" si="1233"/>
        <v/>
      </c>
      <c r="BR492" s="95" t="str">
        <f t="shared" si="1233"/>
        <v/>
      </c>
      <c r="BS492" s="38"/>
      <c r="BT492" s="38"/>
      <c r="BU492" s="38"/>
      <c r="BV492" s="38"/>
      <c r="BW492" s="38"/>
      <c r="BX492" s="38">
        <f t="shared" si="1095"/>
        <v>0</v>
      </c>
      <c r="BY492" s="106" t="str">
        <f t="shared" si="1068"/>
        <v/>
      </c>
      <c r="BZ492" s="106" t="str">
        <f t="shared" si="1096"/>
        <v/>
      </c>
      <c r="CA492" s="106" t="str">
        <f t="shared" ref="CA492:CH492" si="1234">IF(O492="x","1","")</f>
        <v/>
      </c>
      <c r="CB492" s="106" t="str">
        <f t="shared" si="1234"/>
        <v/>
      </c>
      <c r="CC492" s="106" t="str">
        <f t="shared" si="1234"/>
        <v/>
      </c>
      <c r="CD492" s="106" t="str">
        <f t="shared" si="1234"/>
        <v/>
      </c>
      <c r="CE492" s="106" t="str">
        <f t="shared" si="1234"/>
        <v/>
      </c>
      <c r="CF492" s="106" t="str">
        <f t="shared" si="1234"/>
        <v/>
      </c>
      <c r="CG492" s="106" t="str">
        <f t="shared" si="1234"/>
        <v/>
      </c>
      <c r="CH492" s="106" t="str">
        <f t="shared" si="1234"/>
        <v/>
      </c>
      <c r="CI492" s="40"/>
      <c r="CJ492" s="40"/>
      <c r="CK492" s="40"/>
      <c r="CL492" s="40"/>
      <c r="CM492" s="40"/>
    </row>
    <row r="493" spans="1:91" ht="17.25" customHeight="1" x14ac:dyDescent="0.2">
      <c r="A493" s="92"/>
      <c r="B493" s="93"/>
      <c r="C493" s="93"/>
      <c r="D493" s="93"/>
      <c r="E493" s="93" t="str">
        <f t="shared" si="1098"/>
        <v/>
      </c>
      <c r="F493" s="93"/>
      <c r="G493" s="93"/>
      <c r="H493" s="93" t="str">
        <f t="shared" si="814"/>
        <v/>
      </c>
      <c r="I493" s="95" t="str">
        <f t="shared" si="815"/>
        <v/>
      </c>
      <c r="J493" s="93"/>
      <c r="K493" s="97" t="b">
        <v>0</v>
      </c>
      <c r="L493" s="98" t="str">
        <f t="shared" si="755"/>
        <v>PENDENTE</v>
      </c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3"/>
      <c r="X493" s="100"/>
      <c r="Y493" s="100"/>
      <c r="Z493" s="100"/>
      <c r="AA493" s="100"/>
      <c r="AB493" s="100"/>
      <c r="AC493" s="101"/>
      <c r="AD493" s="3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93"/>
      <c r="AQ493" s="93"/>
      <c r="AR493" s="93"/>
      <c r="AS493" s="102"/>
      <c r="AT493" s="103"/>
      <c r="AU493" s="103"/>
      <c r="AV493" s="103"/>
      <c r="AW493" s="104"/>
      <c r="AX493" s="103"/>
      <c r="AY493" s="103"/>
      <c r="AZ493" s="103"/>
      <c r="BA493" s="103"/>
      <c r="BB493" s="104"/>
      <c r="BC493" s="103"/>
      <c r="BD493" s="105" t="str">
        <f ca="1">IFERROR(__xludf.DUMMYFUNCTION("""COMPUTED_VALUE"""),"")</f>
        <v/>
      </c>
      <c r="BE493" s="105" t="str">
        <f ca="1">IFERROR(__xludf.DUMMYFUNCTION("""COMPUTED_VALUE"""),"")</f>
        <v/>
      </c>
      <c r="BF493" s="105" t="str">
        <f ca="1">IFERROR(__xludf.DUMMYFUNCTION("""COMPUTED_VALUE"""),"")</f>
        <v/>
      </c>
      <c r="BG493" s="93"/>
      <c r="BH493" s="93"/>
      <c r="BI493" s="95" t="str">
        <f t="shared" si="842"/>
        <v/>
      </c>
      <c r="BJ493" s="95" t="str">
        <f t="shared" ref="BJ493:BR493" si="1235">IF(AD493=0,"",AD493*$AS493*(AU493/10))</f>
        <v/>
      </c>
      <c r="BK493" s="95" t="str">
        <f t="shared" si="1235"/>
        <v/>
      </c>
      <c r="BL493" s="95" t="str">
        <f t="shared" si="1235"/>
        <v/>
      </c>
      <c r="BM493" s="95" t="str">
        <f t="shared" si="1235"/>
        <v/>
      </c>
      <c r="BN493" s="95" t="str">
        <f t="shared" si="1235"/>
        <v/>
      </c>
      <c r="BO493" s="95" t="str">
        <f t="shared" si="1235"/>
        <v/>
      </c>
      <c r="BP493" s="95" t="str">
        <f t="shared" si="1235"/>
        <v/>
      </c>
      <c r="BQ493" s="95" t="str">
        <f t="shared" si="1235"/>
        <v/>
      </c>
      <c r="BR493" s="95" t="str">
        <f t="shared" si="1235"/>
        <v/>
      </c>
      <c r="BS493" s="38"/>
      <c r="BT493" s="38"/>
      <c r="BU493" s="38"/>
      <c r="BV493" s="38"/>
      <c r="BW493" s="38"/>
      <c r="BX493" s="38">
        <f t="shared" si="1095"/>
        <v>0</v>
      </c>
      <c r="BY493" s="106" t="str">
        <f t="shared" si="1068"/>
        <v/>
      </c>
      <c r="BZ493" s="106" t="str">
        <f t="shared" si="1096"/>
        <v/>
      </c>
      <c r="CA493" s="106" t="str">
        <f t="shared" ref="CA493:CH493" si="1236">IF(O493="x","1","")</f>
        <v/>
      </c>
      <c r="CB493" s="106" t="str">
        <f t="shared" si="1236"/>
        <v/>
      </c>
      <c r="CC493" s="106" t="str">
        <f t="shared" si="1236"/>
        <v/>
      </c>
      <c r="CD493" s="106" t="str">
        <f t="shared" si="1236"/>
        <v/>
      </c>
      <c r="CE493" s="106" t="str">
        <f t="shared" si="1236"/>
        <v/>
      </c>
      <c r="CF493" s="106" t="str">
        <f t="shared" si="1236"/>
        <v/>
      </c>
      <c r="CG493" s="106" t="str">
        <f t="shared" si="1236"/>
        <v/>
      </c>
      <c r="CH493" s="106" t="str">
        <f t="shared" si="1236"/>
        <v/>
      </c>
      <c r="CI493" s="40"/>
      <c r="CJ493" s="40"/>
      <c r="CK493" s="40"/>
      <c r="CL493" s="40"/>
      <c r="CM493" s="40"/>
    </row>
    <row r="494" spans="1:91" ht="17.25" customHeight="1" x14ac:dyDescent="0.2">
      <c r="A494" s="92"/>
      <c r="B494" s="93"/>
      <c r="C494" s="93"/>
      <c r="D494" s="93"/>
      <c r="E494" s="93" t="str">
        <f t="shared" si="1098"/>
        <v/>
      </c>
      <c r="F494" s="93"/>
      <c r="G494" s="93"/>
      <c r="H494" s="93" t="str">
        <f t="shared" si="814"/>
        <v/>
      </c>
      <c r="I494" s="95" t="str">
        <f t="shared" si="815"/>
        <v/>
      </c>
      <c r="J494" s="93"/>
      <c r="K494" s="97" t="b">
        <v>0</v>
      </c>
      <c r="L494" s="98" t="str">
        <f t="shared" si="755"/>
        <v>PENDENTE</v>
      </c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3"/>
      <c r="X494" s="100"/>
      <c r="Y494" s="100"/>
      <c r="Z494" s="100"/>
      <c r="AA494" s="100"/>
      <c r="AB494" s="100"/>
      <c r="AC494" s="101"/>
      <c r="AD494" s="3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93"/>
      <c r="AQ494" s="93"/>
      <c r="AR494" s="93"/>
      <c r="AS494" s="102"/>
      <c r="AT494" s="103"/>
      <c r="AU494" s="103"/>
      <c r="AV494" s="103"/>
      <c r="AW494" s="104"/>
      <c r="AX494" s="103"/>
      <c r="AY494" s="103"/>
      <c r="AZ494" s="103"/>
      <c r="BA494" s="103"/>
      <c r="BB494" s="104"/>
      <c r="BC494" s="103"/>
      <c r="BD494" s="105" t="str">
        <f ca="1">IFERROR(__xludf.DUMMYFUNCTION("""COMPUTED_VALUE"""),"")</f>
        <v/>
      </c>
      <c r="BE494" s="105" t="str">
        <f ca="1">IFERROR(__xludf.DUMMYFUNCTION("""COMPUTED_VALUE"""),"")</f>
        <v/>
      </c>
      <c r="BF494" s="105" t="str">
        <f ca="1">IFERROR(__xludf.DUMMYFUNCTION("""COMPUTED_VALUE"""),"")</f>
        <v/>
      </c>
      <c r="BG494" s="93"/>
      <c r="BH494" s="93"/>
      <c r="BI494" s="95" t="str">
        <f t="shared" si="842"/>
        <v/>
      </c>
      <c r="BJ494" s="95" t="str">
        <f t="shared" ref="BJ494:BR494" si="1237">IF(AD494=0,"",AD494*$AS494*(AU494/10))</f>
        <v/>
      </c>
      <c r="BK494" s="95" t="str">
        <f t="shared" si="1237"/>
        <v/>
      </c>
      <c r="BL494" s="95" t="str">
        <f t="shared" si="1237"/>
        <v/>
      </c>
      <c r="BM494" s="95" t="str">
        <f t="shared" si="1237"/>
        <v/>
      </c>
      <c r="BN494" s="95" t="str">
        <f t="shared" si="1237"/>
        <v/>
      </c>
      <c r="BO494" s="95" t="str">
        <f t="shared" si="1237"/>
        <v/>
      </c>
      <c r="BP494" s="95" t="str">
        <f t="shared" si="1237"/>
        <v/>
      </c>
      <c r="BQ494" s="95" t="str">
        <f t="shared" si="1237"/>
        <v/>
      </c>
      <c r="BR494" s="95" t="str">
        <f t="shared" si="1237"/>
        <v/>
      </c>
      <c r="BS494" s="38"/>
      <c r="BT494" s="38"/>
      <c r="BU494" s="38"/>
      <c r="BV494" s="38"/>
      <c r="BW494" s="38"/>
      <c r="BX494" s="38">
        <f t="shared" si="1095"/>
        <v>0</v>
      </c>
      <c r="BY494" s="106" t="str">
        <f t="shared" si="1068"/>
        <v/>
      </c>
      <c r="BZ494" s="106" t="str">
        <f t="shared" si="1096"/>
        <v/>
      </c>
      <c r="CA494" s="106" t="str">
        <f t="shared" ref="CA494:CH494" si="1238">IF(O494="x","1","")</f>
        <v/>
      </c>
      <c r="CB494" s="106" t="str">
        <f t="shared" si="1238"/>
        <v/>
      </c>
      <c r="CC494" s="106" t="str">
        <f t="shared" si="1238"/>
        <v/>
      </c>
      <c r="CD494" s="106" t="str">
        <f t="shared" si="1238"/>
        <v/>
      </c>
      <c r="CE494" s="106" t="str">
        <f t="shared" si="1238"/>
        <v/>
      </c>
      <c r="CF494" s="106" t="str">
        <f t="shared" si="1238"/>
        <v/>
      </c>
      <c r="CG494" s="106" t="str">
        <f t="shared" si="1238"/>
        <v/>
      </c>
      <c r="CH494" s="106" t="str">
        <f t="shared" si="1238"/>
        <v/>
      </c>
      <c r="CI494" s="40"/>
      <c r="CJ494" s="40"/>
      <c r="CK494" s="40"/>
      <c r="CL494" s="40"/>
      <c r="CM494" s="40"/>
    </row>
    <row r="495" spans="1:91" ht="17.25" customHeight="1" x14ac:dyDescent="0.2">
      <c r="A495" s="92"/>
      <c r="B495" s="93"/>
      <c r="C495" s="93"/>
      <c r="D495" s="93"/>
      <c r="E495" s="93" t="str">
        <f t="shared" si="1098"/>
        <v/>
      </c>
      <c r="F495" s="93"/>
      <c r="G495" s="93"/>
      <c r="H495" s="93" t="str">
        <f t="shared" si="814"/>
        <v/>
      </c>
      <c r="I495" s="95" t="str">
        <f t="shared" si="815"/>
        <v/>
      </c>
      <c r="J495" s="93"/>
      <c r="K495" s="97" t="b">
        <v>0</v>
      </c>
      <c r="L495" s="98" t="str">
        <f t="shared" si="755"/>
        <v>PENDENTE</v>
      </c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3"/>
      <c r="X495" s="100"/>
      <c r="Y495" s="100"/>
      <c r="Z495" s="100"/>
      <c r="AA495" s="100"/>
      <c r="AB495" s="100"/>
      <c r="AC495" s="101"/>
      <c r="AD495" s="3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93"/>
      <c r="AQ495" s="93"/>
      <c r="AR495" s="93"/>
      <c r="AS495" s="102"/>
      <c r="AT495" s="103"/>
      <c r="AU495" s="103"/>
      <c r="AV495" s="103"/>
      <c r="AW495" s="104"/>
      <c r="AX495" s="103"/>
      <c r="AY495" s="103"/>
      <c r="AZ495" s="103"/>
      <c r="BA495" s="103"/>
      <c r="BB495" s="104"/>
      <c r="BC495" s="103"/>
      <c r="BD495" s="105" t="str">
        <f ca="1">IFERROR(__xludf.DUMMYFUNCTION("""COMPUTED_VALUE"""),"")</f>
        <v/>
      </c>
      <c r="BE495" s="105" t="str">
        <f ca="1">IFERROR(__xludf.DUMMYFUNCTION("""COMPUTED_VALUE"""),"")</f>
        <v/>
      </c>
      <c r="BF495" s="105" t="str">
        <f ca="1">IFERROR(__xludf.DUMMYFUNCTION("""COMPUTED_VALUE"""),"")</f>
        <v/>
      </c>
      <c r="BG495" s="93"/>
      <c r="BH495" s="93"/>
      <c r="BI495" s="95" t="str">
        <f t="shared" si="842"/>
        <v/>
      </c>
      <c r="BJ495" s="95" t="str">
        <f t="shared" ref="BJ495:BR495" si="1239">IF(AD495=0,"",AD495*$AS495*(AU495/10))</f>
        <v/>
      </c>
      <c r="BK495" s="95" t="str">
        <f t="shared" si="1239"/>
        <v/>
      </c>
      <c r="BL495" s="95" t="str">
        <f t="shared" si="1239"/>
        <v/>
      </c>
      <c r="BM495" s="95" t="str">
        <f t="shared" si="1239"/>
        <v/>
      </c>
      <c r="BN495" s="95" t="str">
        <f t="shared" si="1239"/>
        <v/>
      </c>
      <c r="BO495" s="95" t="str">
        <f t="shared" si="1239"/>
        <v/>
      </c>
      <c r="BP495" s="95" t="str">
        <f t="shared" si="1239"/>
        <v/>
      </c>
      <c r="BQ495" s="95" t="str">
        <f t="shared" si="1239"/>
        <v/>
      </c>
      <c r="BR495" s="95" t="str">
        <f t="shared" si="1239"/>
        <v/>
      </c>
      <c r="BS495" s="38"/>
      <c r="BT495" s="38"/>
      <c r="BU495" s="38"/>
      <c r="BV495" s="38"/>
      <c r="BW495" s="38"/>
      <c r="BX495" s="38">
        <f t="shared" si="1095"/>
        <v>0</v>
      </c>
      <c r="BY495" s="106" t="str">
        <f t="shared" si="1068"/>
        <v/>
      </c>
      <c r="BZ495" s="106" t="str">
        <f t="shared" si="1096"/>
        <v/>
      </c>
      <c r="CA495" s="106" t="str">
        <f t="shared" ref="CA495:CH495" si="1240">IF(O495="x","1","")</f>
        <v/>
      </c>
      <c r="CB495" s="106" t="str">
        <f t="shared" si="1240"/>
        <v/>
      </c>
      <c r="CC495" s="106" t="str">
        <f t="shared" si="1240"/>
        <v/>
      </c>
      <c r="CD495" s="106" t="str">
        <f t="shared" si="1240"/>
        <v/>
      </c>
      <c r="CE495" s="106" t="str">
        <f t="shared" si="1240"/>
        <v/>
      </c>
      <c r="CF495" s="106" t="str">
        <f t="shared" si="1240"/>
        <v/>
      </c>
      <c r="CG495" s="106" t="str">
        <f t="shared" si="1240"/>
        <v/>
      </c>
      <c r="CH495" s="106" t="str">
        <f t="shared" si="1240"/>
        <v/>
      </c>
      <c r="CI495" s="40"/>
      <c r="CJ495" s="40"/>
      <c r="CK495" s="40"/>
      <c r="CL495" s="40"/>
      <c r="CM495" s="40"/>
    </row>
    <row r="496" spans="1:91" ht="17.25" customHeight="1" x14ac:dyDescent="0.2">
      <c r="A496" s="92"/>
      <c r="B496" s="93"/>
      <c r="C496" s="93"/>
      <c r="D496" s="93"/>
      <c r="E496" s="93" t="str">
        <f t="shared" si="1098"/>
        <v/>
      </c>
      <c r="F496" s="93"/>
      <c r="G496" s="93"/>
      <c r="H496" s="93" t="str">
        <f t="shared" si="814"/>
        <v/>
      </c>
      <c r="I496" s="95" t="str">
        <f t="shared" si="815"/>
        <v/>
      </c>
      <c r="J496" s="93"/>
      <c r="K496" s="97" t="b">
        <v>0</v>
      </c>
      <c r="L496" s="98" t="str">
        <f t="shared" si="755"/>
        <v>PENDENTE</v>
      </c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3"/>
      <c r="X496" s="100"/>
      <c r="Y496" s="100"/>
      <c r="Z496" s="100"/>
      <c r="AA496" s="100"/>
      <c r="AB496" s="100"/>
      <c r="AC496" s="101"/>
      <c r="AD496" s="3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93"/>
      <c r="AQ496" s="93"/>
      <c r="AR496" s="93"/>
      <c r="AS496" s="102"/>
      <c r="AT496" s="103"/>
      <c r="AU496" s="103"/>
      <c r="AV496" s="103"/>
      <c r="AW496" s="104"/>
      <c r="AX496" s="103"/>
      <c r="AY496" s="103"/>
      <c r="AZ496" s="103"/>
      <c r="BA496" s="103"/>
      <c r="BB496" s="104"/>
      <c r="BC496" s="103"/>
      <c r="BD496" s="105" t="str">
        <f ca="1">IFERROR(__xludf.DUMMYFUNCTION("""COMPUTED_VALUE"""),"")</f>
        <v/>
      </c>
      <c r="BE496" s="105" t="str">
        <f ca="1">IFERROR(__xludf.DUMMYFUNCTION("""COMPUTED_VALUE"""),"")</f>
        <v/>
      </c>
      <c r="BF496" s="105" t="str">
        <f ca="1">IFERROR(__xludf.DUMMYFUNCTION("""COMPUTED_VALUE"""),"")</f>
        <v/>
      </c>
      <c r="BG496" s="93"/>
      <c r="BH496" s="93"/>
      <c r="BI496" s="95" t="str">
        <f t="shared" si="842"/>
        <v/>
      </c>
      <c r="BJ496" s="95" t="str">
        <f t="shared" ref="BJ496:BR496" si="1241">IF(AD496=0,"",AD496*$AS496*(AU496/10))</f>
        <v/>
      </c>
      <c r="BK496" s="95" t="str">
        <f t="shared" si="1241"/>
        <v/>
      </c>
      <c r="BL496" s="95" t="str">
        <f t="shared" si="1241"/>
        <v/>
      </c>
      <c r="BM496" s="95" t="str">
        <f t="shared" si="1241"/>
        <v/>
      </c>
      <c r="BN496" s="95" t="str">
        <f t="shared" si="1241"/>
        <v/>
      </c>
      <c r="BO496" s="95" t="str">
        <f t="shared" si="1241"/>
        <v/>
      </c>
      <c r="BP496" s="95" t="str">
        <f t="shared" si="1241"/>
        <v/>
      </c>
      <c r="BQ496" s="95" t="str">
        <f t="shared" si="1241"/>
        <v/>
      </c>
      <c r="BR496" s="95" t="str">
        <f t="shared" si="1241"/>
        <v/>
      </c>
      <c r="BS496" s="38"/>
      <c r="BT496" s="38"/>
      <c r="BU496" s="38"/>
      <c r="BV496" s="38"/>
      <c r="BW496" s="38"/>
      <c r="BX496" s="38">
        <f t="shared" si="1095"/>
        <v>0</v>
      </c>
      <c r="BY496" s="106" t="str">
        <f t="shared" si="1068"/>
        <v/>
      </c>
      <c r="BZ496" s="106" t="str">
        <f t="shared" si="1096"/>
        <v/>
      </c>
      <c r="CA496" s="106" t="str">
        <f t="shared" ref="CA496:CH496" si="1242">IF(O496="x","1","")</f>
        <v/>
      </c>
      <c r="CB496" s="106" t="str">
        <f t="shared" si="1242"/>
        <v/>
      </c>
      <c r="CC496" s="106" t="str">
        <f t="shared" si="1242"/>
        <v/>
      </c>
      <c r="CD496" s="106" t="str">
        <f t="shared" si="1242"/>
        <v/>
      </c>
      <c r="CE496" s="106" t="str">
        <f t="shared" si="1242"/>
        <v/>
      </c>
      <c r="CF496" s="106" t="str">
        <f t="shared" si="1242"/>
        <v/>
      </c>
      <c r="CG496" s="106" t="str">
        <f t="shared" si="1242"/>
        <v/>
      </c>
      <c r="CH496" s="106" t="str">
        <f t="shared" si="1242"/>
        <v/>
      </c>
      <c r="CI496" s="40"/>
      <c r="CJ496" s="40"/>
      <c r="CK496" s="40"/>
      <c r="CL496" s="40"/>
      <c r="CM496" s="40"/>
    </row>
    <row r="497" spans="1:91" ht="17.25" customHeight="1" x14ac:dyDescent="0.2">
      <c r="A497" s="92"/>
      <c r="B497" s="93"/>
      <c r="C497" s="93"/>
      <c r="D497" s="93"/>
      <c r="E497" s="93" t="str">
        <f t="shared" si="1098"/>
        <v/>
      </c>
      <c r="F497" s="93"/>
      <c r="G497" s="93"/>
      <c r="H497" s="93" t="str">
        <f t="shared" si="814"/>
        <v/>
      </c>
      <c r="I497" s="95" t="str">
        <f t="shared" si="815"/>
        <v/>
      </c>
      <c r="J497" s="93"/>
      <c r="K497" s="97" t="b">
        <v>0</v>
      </c>
      <c r="L497" s="98" t="str">
        <f t="shared" si="755"/>
        <v>PENDENTE</v>
      </c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3"/>
      <c r="X497" s="100"/>
      <c r="Y497" s="100"/>
      <c r="Z497" s="100"/>
      <c r="AA497" s="100"/>
      <c r="AB497" s="100"/>
      <c r="AC497" s="101"/>
      <c r="AD497" s="3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93"/>
      <c r="AQ497" s="93"/>
      <c r="AR497" s="93"/>
      <c r="AS497" s="102"/>
      <c r="AT497" s="103"/>
      <c r="AU497" s="103"/>
      <c r="AV497" s="103"/>
      <c r="AW497" s="104"/>
      <c r="AX497" s="103"/>
      <c r="AY497" s="103"/>
      <c r="AZ497" s="103"/>
      <c r="BA497" s="103"/>
      <c r="BB497" s="104"/>
      <c r="BC497" s="103"/>
      <c r="BD497" s="105" t="str">
        <f ca="1">IFERROR(__xludf.DUMMYFUNCTION("""COMPUTED_VALUE"""),"")</f>
        <v/>
      </c>
      <c r="BE497" s="105" t="str">
        <f ca="1">IFERROR(__xludf.DUMMYFUNCTION("""COMPUTED_VALUE"""),"")</f>
        <v/>
      </c>
      <c r="BF497" s="105" t="str">
        <f ca="1">IFERROR(__xludf.DUMMYFUNCTION("""COMPUTED_VALUE"""),"")</f>
        <v/>
      </c>
      <c r="BG497" s="93"/>
      <c r="BH497" s="93"/>
      <c r="BI497" s="95" t="str">
        <f t="shared" si="842"/>
        <v/>
      </c>
      <c r="BJ497" s="95" t="str">
        <f t="shared" ref="BJ497:BR497" si="1243">IF(AD497=0,"",AD497*$AS497*(AU497/10))</f>
        <v/>
      </c>
      <c r="BK497" s="95" t="str">
        <f t="shared" si="1243"/>
        <v/>
      </c>
      <c r="BL497" s="95" t="str">
        <f t="shared" si="1243"/>
        <v/>
      </c>
      <c r="BM497" s="95" t="str">
        <f t="shared" si="1243"/>
        <v/>
      </c>
      <c r="BN497" s="95" t="str">
        <f t="shared" si="1243"/>
        <v/>
      </c>
      <c r="BO497" s="95" t="str">
        <f t="shared" si="1243"/>
        <v/>
      </c>
      <c r="BP497" s="95" t="str">
        <f t="shared" si="1243"/>
        <v/>
      </c>
      <c r="BQ497" s="95" t="str">
        <f t="shared" si="1243"/>
        <v/>
      </c>
      <c r="BR497" s="95" t="str">
        <f t="shared" si="1243"/>
        <v/>
      </c>
      <c r="BS497" s="38"/>
      <c r="BT497" s="38"/>
      <c r="BU497" s="38"/>
      <c r="BV497" s="38"/>
      <c r="BW497" s="38"/>
      <c r="BX497" s="38">
        <f t="shared" si="1095"/>
        <v>0</v>
      </c>
      <c r="BY497" s="106" t="str">
        <f t="shared" si="1068"/>
        <v/>
      </c>
      <c r="BZ497" s="106" t="str">
        <f t="shared" si="1096"/>
        <v/>
      </c>
      <c r="CA497" s="106" t="str">
        <f t="shared" ref="CA497:CH497" si="1244">IF(O497="x","1","")</f>
        <v/>
      </c>
      <c r="CB497" s="106" t="str">
        <f t="shared" si="1244"/>
        <v/>
      </c>
      <c r="CC497" s="106" t="str">
        <f t="shared" si="1244"/>
        <v/>
      </c>
      <c r="CD497" s="106" t="str">
        <f t="shared" si="1244"/>
        <v/>
      </c>
      <c r="CE497" s="106" t="str">
        <f t="shared" si="1244"/>
        <v/>
      </c>
      <c r="CF497" s="106" t="str">
        <f t="shared" si="1244"/>
        <v/>
      </c>
      <c r="CG497" s="106" t="str">
        <f t="shared" si="1244"/>
        <v/>
      </c>
      <c r="CH497" s="106" t="str">
        <f t="shared" si="1244"/>
        <v/>
      </c>
      <c r="CI497" s="40"/>
      <c r="CJ497" s="40"/>
      <c r="CK497" s="40"/>
      <c r="CL497" s="40"/>
      <c r="CM497" s="40"/>
    </row>
    <row r="498" spans="1:91" ht="17.25" customHeight="1" x14ac:dyDescent="0.2">
      <c r="A498" s="92"/>
      <c r="B498" s="93"/>
      <c r="C498" s="93"/>
      <c r="D498" s="93"/>
      <c r="E498" s="93" t="str">
        <f t="shared" si="1098"/>
        <v/>
      </c>
      <c r="F498" s="93"/>
      <c r="G498" s="93"/>
      <c r="H498" s="93" t="str">
        <f t="shared" si="814"/>
        <v/>
      </c>
      <c r="I498" s="95" t="str">
        <f t="shared" si="815"/>
        <v/>
      </c>
      <c r="J498" s="93"/>
      <c r="K498" s="97" t="b">
        <v>0</v>
      </c>
      <c r="L498" s="98" t="str">
        <f t="shared" si="755"/>
        <v>PENDENTE</v>
      </c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3"/>
      <c r="X498" s="100"/>
      <c r="Y498" s="100"/>
      <c r="Z498" s="100"/>
      <c r="AA498" s="100"/>
      <c r="AB498" s="100"/>
      <c r="AC498" s="101"/>
      <c r="AD498" s="3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93"/>
      <c r="AQ498" s="93"/>
      <c r="AR498" s="93"/>
      <c r="AS498" s="102"/>
      <c r="AT498" s="103"/>
      <c r="AU498" s="103"/>
      <c r="AV498" s="103"/>
      <c r="AW498" s="104"/>
      <c r="AX498" s="103"/>
      <c r="AY498" s="103"/>
      <c r="AZ498" s="103"/>
      <c r="BA498" s="103"/>
      <c r="BB498" s="104"/>
      <c r="BC498" s="103"/>
      <c r="BD498" s="105" t="str">
        <f ca="1">IFERROR(__xludf.DUMMYFUNCTION("""COMPUTED_VALUE"""),"")</f>
        <v/>
      </c>
      <c r="BE498" s="105" t="str">
        <f ca="1">IFERROR(__xludf.DUMMYFUNCTION("""COMPUTED_VALUE"""),"")</f>
        <v/>
      </c>
      <c r="BF498" s="105" t="str">
        <f ca="1">IFERROR(__xludf.DUMMYFUNCTION("""COMPUTED_VALUE"""),"")</f>
        <v/>
      </c>
      <c r="BG498" s="93"/>
      <c r="BH498" s="93"/>
      <c r="BI498" s="95" t="str">
        <f t="shared" si="842"/>
        <v/>
      </c>
      <c r="BJ498" s="95" t="str">
        <f t="shared" ref="BJ498:BR498" si="1245">IF(AD498=0,"",AD498*$AS498*(AU498/10))</f>
        <v/>
      </c>
      <c r="BK498" s="95" t="str">
        <f t="shared" si="1245"/>
        <v/>
      </c>
      <c r="BL498" s="95" t="str">
        <f t="shared" si="1245"/>
        <v/>
      </c>
      <c r="BM498" s="95" t="str">
        <f t="shared" si="1245"/>
        <v/>
      </c>
      <c r="BN498" s="95" t="str">
        <f t="shared" si="1245"/>
        <v/>
      </c>
      <c r="BO498" s="95" t="str">
        <f t="shared" si="1245"/>
        <v/>
      </c>
      <c r="BP498" s="95" t="str">
        <f t="shared" si="1245"/>
        <v/>
      </c>
      <c r="BQ498" s="95" t="str">
        <f t="shared" si="1245"/>
        <v/>
      </c>
      <c r="BR498" s="95" t="str">
        <f t="shared" si="1245"/>
        <v/>
      </c>
      <c r="BS498" s="38"/>
      <c r="BT498" s="38"/>
      <c r="BU498" s="38"/>
      <c r="BV498" s="38"/>
      <c r="BW498" s="38"/>
      <c r="BX498" s="38">
        <f t="shared" si="1095"/>
        <v>0</v>
      </c>
      <c r="BY498" s="106" t="str">
        <f t="shared" si="1068"/>
        <v/>
      </c>
      <c r="BZ498" s="106" t="str">
        <f t="shared" si="1096"/>
        <v/>
      </c>
      <c r="CA498" s="106" t="str">
        <f t="shared" ref="CA498:CH498" si="1246">IF(O498="x","1","")</f>
        <v/>
      </c>
      <c r="CB498" s="106" t="str">
        <f t="shared" si="1246"/>
        <v/>
      </c>
      <c r="CC498" s="106" t="str">
        <f t="shared" si="1246"/>
        <v/>
      </c>
      <c r="CD498" s="106" t="str">
        <f t="shared" si="1246"/>
        <v/>
      </c>
      <c r="CE498" s="106" t="str">
        <f t="shared" si="1246"/>
        <v/>
      </c>
      <c r="CF498" s="106" t="str">
        <f t="shared" si="1246"/>
        <v/>
      </c>
      <c r="CG498" s="106" t="str">
        <f t="shared" si="1246"/>
        <v/>
      </c>
      <c r="CH498" s="106" t="str">
        <f t="shared" si="1246"/>
        <v/>
      </c>
      <c r="CI498" s="40"/>
      <c r="CJ498" s="40"/>
      <c r="CK498" s="40"/>
      <c r="CL498" s="40"/>
      <c r="CM498" s="40"/>
    </row>
    <row r="499" spans="1:91" ht="17.25" customHeight="1" x14ac:dyDescent="0.2">
      <c r="A499" s="92"/>
      <c r="B499" s="93"/>
      <c r="C499" s="93"/>
      <c r="D499" s="93"/>
      <c r="E499" s="93" t="str">
        <f t="shared" si="1098"/>
        <v/>
      </c>
      <c r="F499" s="93"/>
      <c r="G499" s="93"/>
      <c r="H499" s="93" t="str">
        <f t="shared" si="814"/>
        <v/>
      </c>
      <c r="I499" s="95" t="str">
        <f t="shared" si="815"/>
        <v/>
      </c>
      <c r="J499" s="93"/>
      <c r="K499" s="97" t="b">
        <v>0</v>
      </c>
      <c r="L499" s="98" t="str">
        <f t="shared" si="755"/>
        <v>PENDENTE</v>
      </c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3"/>
      <c r="X499" s="100"/>
      <c r="Y499" s="100"/>
      <c r="Z499" s="100"/>
      <c r="AA499" s="100"/>
      <c r="AB499" s="100"/>
      <c r="AC499" s="101"/>
      <c r="AD499" s="3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93"/>
      <c r="AQ499" s="93"/>
      <c r="AR499" s="93"/>
      <c r="AS499" s="102"/>
      <c r="AT499" s="103"/>
      <c r="AU499" s="103"/>
      <c r="AV499" s="103"/>
      <c r="AW499" s="104"/>
      <c r="AX499" s="103"/>
      <c r="AY499" s="103"/>
      <c r="AZ499" s="103"/>
      <c r="BA499" s="103"/>
      <c r="BB499" s="104"/>
      <c r="BC499" s="103"/>
      <c r="BD499" s="105" t="str">
        <f ca="1">IFERROR(__xludf.DUMMYFUNCTION("""COMPUTED_VALUE"""),"")</f>
        <v/>
      </c>
      <c r="BE499" s="105" t="str">
        <f ca="1">IFERROR(__xludf.DUMMYFUNCTION("""COMPUTED_VALUE"""),"")</f>
        <v/>
      </c>
      <c r="BF499" s="105" t="str">
        <f ca="1">IFERROR(__xludf.DUMMYFUNCTION("""COMPUTED_VALUE"""),"")</f>
        <v/>
      </c>
      <c r="BG499" s="93"/>
      <c r="BH499" s="93"/>
      <c r="BI499" s="95" t="str">
        <f t="shared" si="842"/>
        <v/>
      </c>
      <c r="BJ499" s="95" t="str">
        <f t="shared" ref="BJ499:BR499" si="1247">IF(AD499=0,"",AD499*$AS499*(AU499/10))</f>
        <v/>
      </c>
      <c r="BK499" s="95" t="str">
        <f t="shared" si="1247"/>
        <v/>
      </c>
      <c r="BL499" s="95" t="str">
        <f t="shared" si="1247"/>
        <v/>
      </c>
      <c r="BM499" s="95" t="str">
        <f t="shared" si="1247"/>
        <v/>
      </c>
      <c r="BN499" s="95" t="str">
        <f t="shared" si="1247"/>
        <v/>
      </c>
      <c r="BO499" s="95" t="str">
        <f t="shared" si="1247"/>
        <v/>
      </c>
      <c r="BP499" s="95" t="str">
        <f t="shared" si="1247"/>
        <v/>
      </c>
      <c r="BQ499" s="95" t="str">
        <f t="shared" si="1247"/>
        <v/>
      </c>
      <c r="BR499" s="95" t="str">
        <f t="shared" si="1247"/>
        <v/>
      </c>
      <c r="BS499" s="38"/>
      <c r="BT499" s="38"/>
      <c r="BU499" s="38"/>
      <c r="BV499" s="38"/>
      <c r="BW499" s="38"/>
      <c r="BX499" s="38">
        <f t="shared" si="1095"/>
        <v>0</v>
      </c>
      <c r="BY499" s="106" t="str">
        <f t="shared" si="1068"/>
        <v/>
      </c>
      <c r="BZ499" s="106" t="str">
        <f t="shared" si="1096"/>
        <v/>
      </c>
      <c r="CA499" s="106" t="str">
        <f t="shared" ref="CA499:CH499" si="1248">IF(O499="x","1","")</f>
        <v/>
      </c>
      <c r="CB499" s="106" t="str">
        <f t="shared" si="1248"/>
        <v/>
      </c>
      <c r="CC499" s="106" t="str">
        <f t="shared" si="1248"/>
        <v/>
      </c>
      <c r="CD499" s="106" t="str">
        <f t="shared" si="1248"/>
        <v/>
      </c>
      <c r="CE499" s="106" t="str">
        <f t="shared" si="1248"/>
        <v/>
      </c>
      <c r="CF499" s="106" t="str">
        <f t="shared" si="1248"/>
        <v/>
      </c>
      <c r="CG499" s="106" t="str">
        <f t="shared" si="1248"/>
        <v/>
      </c>
      <c r="CH499" s="106" t="str">
        <f t="shared" si="1248"/>
        <v/>
      </c>
      <c r="CI499" s="40"/>
      <c r="CJ499" s="40"/>
      <c r="CK499" s="40"/>
      <c r="CL499" s="40"/>
      <c r="CM499" s="40"/>
    </row>
    <row r="500" spans="1:91" ht="17.25" customHeight="1" x14ac:dyDescent="0.2">
      <c r="A500" s="92"/>
      <c r="B500" s="93"/>
      <c r="C500" s="93"/>
      <c r="D500" s="93"/>
      <c r="E500" s="93" t="str">
        <f t="shared" si="1098"/>
        <v/>
      </c>
      <c r="F500" s="93"/>
      <c r="G500" s="93"/>
      <c r="H500" s="93" t="str">
        <f t="shared" si="814"/>
        <v/>
      </c>
      <c r="I500" s="95" t="str">
        <f t="shared" si="815"/>
        <v/>
      </c>
      <c r="J500" s="93"/>
      <c r="K500" s="97" t="b">
        <v>0</v>
      </c>
      <c r="L500" s="98" t="str">
        <f t="shared" si="755"/>
        <v>PENDENTE</v>
      </c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3"/>
      <c r="X500" s="100"/>
      <c r="Y500" s="100"/>
      <c r="Z500" s="100"/>
      <c r="AA500" s="100"/>
      <c r="AB500" s="100"/>
      <c r="AC500" s="101"/>
      <c r="AD500" s="3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93"/>
      <c r="AQ500" s="93"/>
      <c r="AR500" s="93"/>
      <c r="AS500" s="102"/>
      <c r="AT500" s="103"/>
      <c r="AU500" s="103"/>
      <c r="AV500" s="103"/>
      <c r="AW500" s="104"/>
      <c r="AX500" s="103"/>
      <c r="AY500" s="103"/>
      <c r="AZ500" s="103"/>
      <c r="BA500" s="103"/>
      <c r="BB500" s="104"/>
      <c r="BC500" s="103"/>
      <c r="BD500" s="105" t="str">
        <f ca="1">IFERROR(__xludf.DUMMYFUNCTION("""COMPUTED_VALUE"""),"")</f>
        <v/>
      </c>
      <c r="BE500" s="105" t="str">
        <f ca="1">IFERROR(__xludf.DUMMYFUNCTION("""COMPUTED_VALUE"""),"")</f>
        <v/>
      </c>
      <c r="BF500" s="105" t="str">
        <f ca="1">IFERROR(__xludf.DUMMYFUNCTION("""COMPUTED_VALUE"""),"")</f>
        <v/>
      </c>
      <c r="BG500" s="93"/>
      <c r="BH500" s="93"/>
      <c r="BI500" s="95" t="str">
        <f t="shared" si="842"/>
        <v/>
      </c>
      <c r="BJ500" s="95" t="str">
        <f t="shared" ref="BJ500:BR500" si="1249">IF(AD500=0,"",AD500*$AS500*(AU500/10))</f>
        <v/>
      </c>
      <c r="BK500" s="95" t="str">
        <f t="shared" si="1249"/>
        <v/>
      </c>
      <c r="BL500" s="95" t="str">
        <f t="shared" si="1249"/>
        <v/>
      </c>
      <c r="BM500" s="95" t="str">
        <f t="shared" si="1249"/>
        <v/>
      </c>
      <c r="BN500" s="95" t="str">
        <f t="shared" si="1249"/>
        <v/>
      </c>
      <c r="BO500" s="95" t="str">
        <f t="shared" si="1249"/>
        <v/>
      </c>
      <c r="BP500" s="95" t="str">
        <f t="shared" si="1249"/>
        <v/>
      </c>
      <c r="BQ500" s="95" t="str">
        <f t="shared" si="1249"/>
        <v/>
      </c>
      <c r="BR500" s="95" t="str">
        <f t="shared" si="1249"/>
        <v/>
      </c>
      <c r="BS500" s="38"/>
      <c r="BT500" s="38"/>
      <c r="BU500" s="38"/>
      <c r="BV500" s="38"/>
      <c r="BW500" s="38"/>
      <c r="BX500" s="38">
        <f t="shared" si="1095"/>
        <v>0</v>
      </c>
      <c r="BY500" s="106" t="str">
        <f t="shared" si="1068"/>
        <v/>
      </c>
      <c r="BZ500" s="106" t="str">
        <f t="shared" si="1096"/>
        <v/>
      </c>
      <c r="CA500" s="106" t="str">
        <f t="shared" ref="CA500:CH500" si="1250">IF(O500="x","1","")</f>
        <v/>
      </c>
      <c r="CB500" s="106" t="str">
        <f t="shared" si="1250"/>
        <v/>
      </c>
      <c r="CC500" s="106" t="str">
        <f t="shared" si="1250"/>
        <v/>
      </c>
      <c r="CD500" s="106" t="str">
        <f t="shared" si="1250"/>
        <v/>
      </c>
      <c r="CE500" s="106" t="str">
        <f t="shared" si="1250"/>
        <v/>
      </c>
      <c r="CF500" s="106" t="str">
        <f t="shared" si="1250"/>
        <v/>
      </c>
      <c r="CG500" s="106" t="str">
        <f t="shared" si="1250"/>
        <v/>
      </c>
      <c r="CH500" s="106" t="str">
        <f t="shared" si="1250"/>
        <v/>
      </c>
      <c r="CI500" s="40"/>
      <c r="CJ500" s="40"/>
      <c r="CK500" s="40"/>
      <c r="CL500" s="40"/>
      <c r="CM500" s="40"/>
    </row>
    <row r="501" spans="1:91" ht="17.25" customHeight="1" x14ac:dyDescent="0.2">
      <c r="A501" s="92"/>
      <c r="B501" s="93"/>
      <c r="C501" s="93"/>
      <c r="D501" s="93"/>
      <c r="E501" s="93" t="str">
        <f t="shared" si="1098"/>
        <v/>
      </c>
      <c r="F501" s="93"/>
      <c r="G501" s="93"/>
      <c r="H501" s="93" t="str">
        <f t="shared" si="814"/>
        <v/>
      </c>
      <c r="I501" s="95" t="str">
        <f t="shared" si="815"/>
        <v/>
      </c>
      <c r="J501" s="93"/>
      <c r="K501" s="97" t="b">
        <v>0</v>
      </c>
      <c r="L501" s="98" t="str">
        <f t="shared" si="755"/>
        <v>PENDENTE</v>
      </c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3"/>
      <c r="X501" s="100"/>
      <c r="Y501" s="100"/>
      <c r="Z501" s="100"/>
      <c r="AA501" s="100"/>
      <c r="AB501" s="100"/>
      <c r="AC501" s="101"/>
      <c r="AD501" s="3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93"/>
      <c r="AQ501" s="93"/>
      <c r="AR501" s="93"/>
      <c r="AS501" s="102"/>
      <c r="AT501" s="103"/>
      <c r="AU501" s="103"/>
      <c r="AV501" s="103"/>
      <c r="AW501" s="104"/>
      <c r="AX501" s="103"/>
      <c r="AY501" s="103"/>
      <c r="AZ501" s="103"/>
      <c r="BA501" s="103"/>
      <c r="BB501" s="104"/>
      <c r="BC501" s="103"/>
      <c r="BD501" s="105" t="str">
        <f ca="1">IFERROR(__xludf.DUMMYFUNCTION("""COMPUTED_VALUE"""),"")</f>
        <v/>
      </c>
      <c r="BE501" s="105" t="str">
        <f ca="1">IFERROR(__xludf.DUMMYFUNCTION("""COMPUTED_VALUE"""),"")</f>
        <v/>
      </c>
      <c r="BF501" s="105" t="str">
        <f ca="1">IFERROR(__xludf.DUMMYFUNCTION("""COMPUTED_VALUE"""),"")</f>
        <v/>
      </c>
      <c r="BG501" s="93"/>
      <c r="BH501" s="93"/>
      <c r="BI501" s="95" t="str">
        <f t="shared" si="842"/>
        <v/>
      </c>
      <c r="BJ501" s="95" t="str">
        <f t="shared" ref="BJ501:BR501" si="1251">IF(AD501=0,"",AD501*$AS501*(AU501/10))</f>
        <v/>
      </c>
      <c r="BK501" s="95" t="str">
        <f t="shared" si="1251"/>
        <v/>
      </c>
      <c r="BL501" s="95" t="str">
        <f t="shared" si="1251"/>
        <v/>
      </c>
      <c r="BM501" s="95" t="str">
        <f t="shared" si="1251"/>
        <v/>
      </c>
      <c r="BN501" s="95" t="str">
        <f t="shared" si="1251"/>
        <v/>
      </c>
      <c r="BO501" s="95" t="str">
        <f t="shared" si="1251"/>
        <v/>
      </c>
      <c r="BP501" s="95" t="str">
        <f t="shared" si="1251"/>
        <v/>
      </c>
      <c r="BQ501" s="95" t="str">
        <f t="shared" si="1251"/>
        <v/>
      </c>
      <c r="BR501" s="95" t="str">
        <f t="shared" si="1251"/>
        <v/>
      </c>
      <c r="BS501" s="38"/>
      <c r="BT501" s="38"/>
      <c r="BU501" s="38"/>
      <c r="BV501" s="38"/>
      <c r="BW501" s="38"/>
      <c r="BX501" s="38">
        <f t="shared" si="1095"/>
        <v>0</v>
      </c>
      <c r="BY501" s="106" t="str">
        <f t="shared" si="1068"/>
        <v/>
      </c>
      <c r="BZ501" s="106" t="str">
        <f t="shared" si="1096"/>
        <v/>
      </c>
      <c r="CA501" s="106" t="str">
        <f t="shared" ref="CA501:CH501" si="1252">IF(O501="x","1","")</f>
        <v/>
      </c>
      <c r="CB501" s="106" t="str">
        <f t="shared" si="1252"/>
        <v/>
      </c>
      <c r="CC501" s="106" t="str">
        <f t="shared" si="1252"/>
        <v/>
      </c>
      <c r="CD501" s="106" t="str">
        <f t="shared" si="1252"/>
        <v/>
      </c>
      <c r="CE501" s="106" t="str">
        <f t="shared" si="1252"/>
        <v/>
      </c>
      <c r="CF501" s="106" t="str">
        <f t="shared" si="1252"/>
        <v/>
      </c>
      <c r="CG501" s="106" t="str">
        <f t="shared" si="1252"/>
        <v/>
      </c>
      <c r="CH501" s="106" t="str">
        <f t="shared" si="1252"/>
        <v/>
      </c>
      <c r="CI501" s="40"/>
      <c r="CJ501" s="40"/>
      <c r="CK501" s="40"/>
      <c r="CL501" s="40"/>
      <c r="CM501" s="40"/>
    </row>
    <row r="502" spans="1:91" ht="17.25" customHeight="1" x14ac:dyDescent="0.2">
      <c r="A502" s="92"/>
      <c r="B502" s="93"/>
      <c r="C502" s="93"/>
      <c r="D502" s="93"/>
      <c r="E502" s="93" t="str">
        <f t="shared" si="1098"/>
        <v/>
      </c>
      <c r="F502" s="93"/>
      <c r="G502" s="93"/>
      <c r="H502" s="93" t="str">
        <f t="shared" si="814"/>
        <v/>
      </c>
      <c r="I502" s="95" t="str">
        <f t="shared" si="815"/>
        <v/>
      </c>
      <c r="J502" s="93"/>
      <c r="K502" s="97" t="b">
        <v>0</v>
      </c>
      <c r="L502" s="98" t="str">
        <f t="shared" si="755"/>
        <v>PENDENTE</v>
      </c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3"/>
      <c r="X502" s="100"/>
      <c r="Y502" s="100"/>
      <c r="Z502" s="100"/>
      <c r="AA502" s="100"/>
      <c r="AB502" s="100"/>
      <c r="AC502" s="101"/>
      <c r="AD502" s="3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93"/>
      <c r="AQ502" s="93"/>
      <c r="AR502" s="93"/>
      <c r="AS502" s="102"/>
      <c r="AT502" s="103"/>
      <c r="AU502" s="103"/>
      <c r="AV502" s="103"/>
      <c r="AW502" s="104"/>
      <c r="AX502" s="103"/>
      <c r="AY502" s="103"/>
      <c r="AZ502" s="103"/>
      <c r="BA502" s="103"/>
      <c r="BB502" s="104"/>
      <c r="BC502" s="103"/>
      <c r="BD502" s="105" t="str">
        <f ca="1">IFERROR(__xludf.DUMMYFUNCTION("""COMPUTED_VALUE"""),"")</f>
        <v/>
      </c>
      <c r="BE502" s="105" t="str">
        <f ca="1">IFERROR(__xludf.DUMMYFUNCTION("""COMPUTED_VALUE"""),"")</f>
        <v/>
      </c>
      <c r="BF502" s="105" t="str">
        <f ca="1">IFERROR(__xludf.DUMMYFUNCTION("""COMPUTED_VALUE"""),"")</f>
        <v/>
      </c>
      <c r="BG502" s="93"/>
      <c r="BH502" s="93"/>
      <c r="BI502" s="95" t="str">
        <f t="shared" si="842"/>
        <v/>
      </c>
      <c r="BJ502" s="95" t="str">
        <f t="shared" ref="BJ502:BR502" si="1253">IF(AD502=0,"",AD502*$AS502*(AU502/10))</f>
        <v/>
      </c>
      <c r="BK502" s="95" t="str">
        <f t="shared" si="1253"/>
        <v/>
      </c>
      <c r="BL502" s="95" t="str">
        <f t="shared" si="1253"/>
        <v/>
      </c>
      <c r="BM502" s="95" t="str">
        <f t="shared" si="1253"/>
        <v/>
      </c>
      <c r="BN502" s="95" t="str">
        <f t="shared" si="1253"/>
        <v/>
      </c>
      <c r="BO502" s="95" t="str">
        <f t="shared" si="1253"/>
        <v/>
      </c>
      <c r="BP502" s="95" t="str">
        <f t="shared" si="1253"/>
        <v/>
      </c>
      <c r="BQ502" s="95" t="str">
        <f t="shared" si="1253"/>
        <v/>
      </c>
      <c r="BR502" s="95" t="str">
        <f t="shared" si="1253"/>
        <v/>
      </c>
      <c r="BS502" s="38"/>
      <c r="BT502" s="38"/>
      <c r="BU502" s="38"/>
      <c r="BV502" s="38"/>
      <c r="BW502" s="38"/>
      <c r="BX502" s="38">
        <f t="shared" si="1095"/>
        <v>0</v>
      </c>
      <c r="BY502" s="106" t="str">
        <f t="shared" si="1068"/>
        <v/>
      </c>
      <c r="BZ502" s="106" t="str">
        <f t="shared" si="1096"/>
        <v/>
      </c>
      <c r="CA502" s="106" t="str">
        <f t="shared" ref="CA502:CH502" si="1254">IF(O502="x","1","")</f>
        <v/>
      </c>
      <c r="CB502" s="106" t="str">
        <f t="shared" si="1254"/>
        <v/>
      </c>
      <c r="CC502" s="106" t="str">
        <f t="shared" si="1254"/>
        <v/>
      </c>
      <c r="CD502" s="106" t="str">
        <f t="shared" si="1254"/>
        <v/>
      </c>
      <c r="CE502" s="106" t="str">
        <f t="shared" si="1254"/>
        <v/>
      </c>
      <c r="CF502" s="106" t="str">
        <f t="shared" si="1254"/>
        <v/>
      </c>
      <c r="CG502" s="106" t="str">
        <f t="shared" si="1254"/>
        <v/>
      </c>
      <c r="CH502" s="106" t="str">
        <f t="shared" si="1254"/>
        <v/>
      </c>
      <c r="CI502" s="40"/>
      <c r="CJ502" s="40"/>
      <c r="CK502" s="40"/>
      <c r="CL502" s="40"/>
      <c r="CM502" s="40"/>
    </row>
    <row r="503" spans="1:91" ht="17.25" customHeight="1" x14ac:dyDescent="0.2">
      <c r="A503" s="92"/>
      <c r="B503" s="93"/>
      <c r="C503" s="93"/>
      <c r="D503" s="93"/>
      <c r="E503" s="93" t="str">
        <f t="shared" si="1098"/>
        <v/>
      </c>
      <c r="F503" s="93"/>
      <c r="G503" s="93"/>
      <c r="H503" s="93" t="str">
        <f t="shared" si="814"/>
        <v/>
      </c>
      <c r="I503" s="95" t="str">
        <f t="shared" si="815"/>
        <v/>
      </c>
      <c r="J503" s="93"/>
      <c r="K503" s="97" t="b">
        <v>0</v>
      </c>
      <c r="L503" s="98" t="str">
        <f t="shared" si="755"/>
        <v>PENDENTE</v>
      </c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3"/>
      <c r="X503" s="100"/>
      <c r="Y503" s="100"/>
      <c r="Z503" s="100"/>
      <c r="AA503" s="100"/>
      <c r="AB503" s="100"/>
      <c r="AC503" s="101"/>
      <c r="AD503" s="3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93"/>
      <c r="AQ503" s="93"/>
      <c r="AR503" s="93"/>
      <c r="AS503" s="102"/>
      <c r="AT503" s="103"/>
      <c r="AU503" s="103"/>
      <c r="AV503" s="103"/>
      <c r="AW503" s="104"/>
      <c r="AX503" s="103"/>
      <c r="AY503" s="103"/>
      <c r="AZ503" s="103"/>
      <c r="BA503" s="103"/>
      <c r="BB503" s="104"/>
      <c r="BC503" s="103"/>
      <c r="BD503" s="105" t="str">
        <f ca="1">IFERROR(__xludf.DUMMYFUNCTION("""COMPUTED_VALUE"""),"")</f>
        <v/>
      </c>
      <c r="BE503" s="105" t="str">
        <f ca="1">IFERROR(__xludf.DUMMYFUNCTION("""COMPUTED_VALUE"""),"")</f>
        <v/>
      </c>
      <c r="BF503" s="105" t="str">
        <f ca="1">IFERROR(__xludf.DUMMYFUNCTION("""COMPUTED_VALUE"""),"")</f>
        <v/>
      </c>
      <c r="BG503" s="93"/>
      <c r="BH503" s="93"/>
      <c r="BI503" s="95" t="str">
        <f t="shared" si="842"/>
        <v/>
      </c>
      <c r="BJ503" s="95" t="str">
        <f t="shared" ref="BJ503:BR503" si="1255">IF(AD503=0,"",AD503*$AS503*(AU503/10))</f>
        <v/>
      </c>
      <c r="BK503" s="95" t="str">
        <f t="shared" si="1255"/>
        <v/>
      </c>
      <c r="BL503" s="95" t="str">
        <f t="shared" si="1255"/>
        <v/>
      </c>
      <c r="BM503" s="95" t="str">
        <f t="shared" si="1255"/>
        <v/>
      </c>
      <c r="BN503" s="95" t="str">
        <f t="shared" si="1255"/>
        <v/>
      </c>
      <c r="BO503" s="95" t="str">
        <f t="shared" si="1255"/>
        <v/>
      </c>
      <c r="BP503" s="95" t="str">
        <f t="shared" si="1255"/>
        <v/>
      </c>
      <c r="BQ503" s="95" t="str">
        <f t="shared" si="1255"/>
        <v/>
      </c>
      <c r="BR503" s="95" t="str">
        <f t="shared" si="1255"/>
        <v/>
      </c>
      <c r="BS503" s="38"/>
      <c r="BT503" s="38"/>
      <c r="BU503" s="38"/>
      <c r="BV503" s="38"/>
      <c r="BW503" s="38"/>
      <c r="BX503" s="38">
        <f t="shared" si="1095"/>
        <v>0</v>
      </c>
      <c r="BY503" s="106" t="str">
        <f t="shared" si="1068"/>
        <v/>
      </c>
      <c r="BZ503" s="106" t="str">
        <f t="shared" si="1096"/>
        <v/>
      </c>
      <c r="CA503" s="106" t="str">
        <f t="shared" ref="CA503:CH503" si="1256">IF(O503="x","1","")</f>
        <v/>
      </c>
      <c r="CB503" s="106" t="str">
        <f t="shared" si="1256"/>
        <v/>
      </c>
      <c r="CC503" s="106" t="str">
        <f t="shared" si="1256"/>
        <v/>
      </c>
      <c r="CD503" s="106" t="str">
        <f t="shared" si="1256"/>
        <v/>
      </c>
      <c r="CE503" s="106" t="str">
        <f t="shared" si="1256"/>
        <v/>
      </c>
      <c r="CF503" s="106" t="str">
        <f t="shared" si="1256"/>
        <v/>
      </c>
      <c r="CG503" s="106" t="str">
        <f t="shared" si="1256"/>
        <v/>
      </c>
      <c r="CH503" s="106" t="str">
        <f t="shared" si="1256"/>
        <v/>
      </c>
      <c r="CI503" s="40"/>
      <c r="CJ503" s="40"/>
      <c r="CK503" s="40"/>
      <c r="CL503" s="40"/>
      <c r="CM503" s="40"/>
    </row>
    <row r="504" spans="1:91" ht="17.25" customHeight="1" x14ac:dyDescent="0.2">
      <c r="A504" s="92"/>
      <c r="B504" s="93"/>
      <c r="C504" s="93"/>
      <c r="D504" s="93"/>
      <c r="E504" s="93" t="str">
        <f t="shared" si="1098"/>
        <v/>
      </c>
      <c r="F504" s="93"/>
      <c r="G504" s="93"/>
      <c r="H504" s="93" t="str">
        <f t="shared" si="814"/>
        <v/>
      </c>
      <c r="I504" s="95" t="str">
        <f t="shared" si="815"/>
        <v/>
      </c>
      <c r="J504" s="93"/>
      <c r="K504" s="97" t="b">
        <v>0</v>
      </c>
      <c r="L504" s="98" t="str">
        <f t="shared" si="755"/>
        <v>PENDENTE</v>
      </c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3"/>
      <c r="X504" s="100"/>
      <c r="Y504" s="100"/>
      <c r="Z504" s="100"/>
      <c r="AA504" s="100"/>
      <c r="AB504" s="100"/>
      <c r="AC504" s="101"/>
      <c r="AD504" s="3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93"/>
      <c r="AQ504" s="93"/>
      <c r="AR504" s="93"/>
      <c r="AS504" s="102"/>
      <c r="AT504" s="103"/>
      <c r="AU504" s="103"/>
      <c r="AV504" s="103"/>
      <c r="AW504" s="104"/>
      <c r="AX504" s="103"/>
      <c r="AY504" s="103"/>
      <c r="AZ504" s="103"/>
      <c r="BA504" s="103"/>
      <c r="BB504" s="104"/>
      <c r="BC504" s="103"/>
      <c r="BD504" s="105" t="str">
        <f ca="1">IFERROR(__xludf.DUMMYFUNCTION("""COMPUTED_VALUE"""),"")</f>
        <v/>
      </c>
      <c r="BE504" s="105" t="str">
        <f ca="1">IFERROR(__xludf.DUMMYFUNCTION("""COMPUTED_VALUE"""),"")</f>
        <v/>
      </c>
      <c r="BF504" s="105" t="str">
        <f ca="1">IFERROR(__xludf.DUMMYFUNCTION("""COMPUTED_VALUE"""),"")</f>
        <v/>
      </c>
      <c r="BG504" s="93"/>
      <c r="BH504" s="93"/>
      <c r="BI504" s="95" t="str">
        <f t="shared" si="842"/>
        <v/>
      </c>
      <c r="BJ504" s="95" t="str">
        <f t="shared" ref="BJ504:BR504" si="1257">IF(AD504=0,"",AD504*$AS504*(AU504/10))</f>
        <v/>
      </c>
      <c r="BK504" s="95" t="str">
        <f t="shared" si="1257"/>
        <v/>
      </c>
      <c r="BL504" s="95" t="str">
        <f t="shared" si="1257"/>
        <v/>
      </c>
      <c r="BM504" s="95" t="str">
        <f t="shared" si="1257"/>
        <v/>
      </c>
      <c r="BN504" s="95" t="str">
        <f t="shared" si="1257"/>
        <v/>
      </c>
      <c r="BO504" s="95" t="str">
        <f t="shared" si="1257"/>
        <v/>
      </c>
      <c r="BP504" s="95" t="str">
        <f t="shared" si="1257"/>
        <v/>
      </c>
      <c r="BQ504" s="95" t="str">
        <f t="shared" si="1257"/>
        <v/>
      </c>
      <c r="BR504" s="95" t="str">
        <f t="shared" si="1257"/>
        <v/>
      </c>
      <c r="BS504" s="38"/>
      <c r="BT504" s="38"/>
      <c r="BU504" s="38"/>
      <c r="BV504" s="38"/>
      <c r="BW504" s="38"/>
      <c r="BX504" s="38">
        <f t="shared" si="1095"/>
        <v>0</v>
      </c>
      <c r="BY504" s="106" t="str">
        <f t="shared" si="1068"/>
        <v/>
      </c>
      <c r="BZ504" s="106" t="str">
        <f t="shared" si="1096"/>
        <v/>
      </c>
      <c r="CA504" s="106" t="str">
        <f t="shared" ref="CA504:CH504" si="1258">IF(O504="x","1","")</f>
        <v/>
      </c>
      <c r="CB504" s="106" t="str">
        <f t="shared" si="1258"/>
        <v/>
      </c>
      <c r="CC504" s="106" t="str">
        <f t="shared" si="1258"/>
        <v/>
      </c>
      <c r="CD504" s="106" t="str">
        <f t="shared" si="1258"/>
        <v/>
      </c>
      <c r="CE504" s="106" t="str">
        <f t="shared" si="1258"/>
        <v/>
      </c>
      <c r="CF504" s="106" t="str">
        <f t="shared" si="1258"/>
        <v/>
      </c>
      <c r="CG504" s="106" t="str">
        <f t="shared" si="1258"/>
        <v/>
      </c>
      <c r="CH504" s="106" t="str">
        <f t="shared" si="1258"/>
        <v/>
      </c>
      <c r="CI504" s="40"/>
      <c r="CJ504" s="40"/>
      <c r="CK504" s="40"/>
      <c r="CL504" s="40"/>
      <c r="CM504" s="40"/>
    </row>
    <row r="505" spans="1:91" ht="17.25" customHeight="1" x14ac:dyDescent="0.2">
      <c r="A505" s="92"/>
      <c r="B505" s="93"/>
      <c r="C505" s="93"/>
      <c r="D505" s="93"/>
      <c r="E505" s="93" t="str">
        <f t="shared" si="1098"/>
        <v/>
      </c>
      <c r="F505" s="93"/>
      <c r="G505" s="93"/>
      <c r="H505" s="93" t="str">
        <f t="shared" si="814"/>
        <v/>
      </c>
      <c r="I505" s="95" t="str">
        <f t="shared" si="815"/>
        <v/>
      </c>
      <c r="J505" s="93"/>
      <c r="K505" s="97" t="b">
        <v>0</v>
      </c>
      <c r="L505" s="98" t="str">
        <f t="shared" si="755"/>
        <v>PENDENTE</v>
      </c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3"/>
      <c r="X505" s="100"/>
      <c r="Y505" s="100"/>
      <c r="Z505" s="100"/>
      <c r="AA505" s="100"/>
      <c r="AB505" s="100"/>
      <c r="AC505" s="101"/>
      <c r="AD505" s="3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93"/>
      <c r="AQ505" s="93"/>
      <c r="AR505" s="93"/>
      <c r="AS505" s="102"/>
      <c r="AT505" s="103"/>
      <c r="AU505" s="103"/>
      <c r="AV505" s="103"/>
      <c r="AW505" s="104"/>
      <c r="AX505" s="103"/>
      <c r="AY505" s="103"/>
      <c r="AZ505" s="103"/>
      <c r="BA505" s="103"/>
      <c r="BB505" s="104"/>
      <c r="BC505" s="103"/>
      <c r="BD505" s="105" t="str">
        <f ca="1">IFERROR(__xludf.DUMMYFUNCTION("""COMPUTED_VALUE"""),"")</f>
        <v/>
      </c>
      <c r="BE505" s="105" t="str">
        <f ca="1">IFERROR(__xludf.DUMMYFUNCTION("""COMPUTED_VALUE"""),"")</f>
        <v/>
      </c>
      <c r="BF505" s="105" t="str">
        <f ca="1">IFERROR(__xludf.DUMMYFUNCTION("""COMPUTED_VALUE"""),"")</f>
        <v/>
      </c>
      <c r="BG505" s="93"/>
      <c r="BH505" s="93"/>
      <c r="BI505" s="95" t="str">
        <f t="shared" si="842"/>
        <v/>
      </c>
      <c r="BJ505" s="95" t="str">
        <f t="shared" ref="BJ505:BR505" si="1259">IF(AD505=0,"",AD505*$AS505*(AU505/10))</f>
        <v/>
      </c>
      <c r="BK505" s="95" t="str">
        <f t="shared" si="1259"/>
        <v/>
      </c>
      <c r="BL505" s="95" t="str">
        <f t="shared" si="1259"/>
        <v/>
      </c>
      <c r="BM505" s="95" t="str">
        <f t="shared" si="1259"/>
        <v/>
      </c>
      <c r="BN505" s="95" t="str">
        <f t="shared" si="1259"/>
        <v/>
      </c>
      <c r="BO505" s="95" t="str">
        <f t="shared" si="1259"/>
        <v/>
      </c>
      <c r="BP505" s="95" t="str">
        <f t="shared" si="1259"/>
        <v/>
      </c>
      <c r="BQ505" s="95" t="str">
        <f t="shared" si="1259"/>
        <v/>
      </c>
      <c r="BR505" s="95" t="str">
        <f t="shared" si="1259"/>
        <v/>
      </c>
      <c r="BS505" s="38"/>
      <c r="BT505" s="38"/>
      <c r="BU505" s="38"/>
      <c r="BV505" s="38"/>
      <c r="BW505" s="38"/>
      <c r="BX505" s="38">
        <f t="shared" si="1095"/>
        <v>0</v>
      </c>
      <c r="BY505" s="106" t="str">
        <f t="shared" si="1068"/>
        <v/>
      </c>
      <c r="BZ505" s="106" t="str">
        <f t="shared" si="1096"/>
        <v/>
      </c>
      <c r="CA505" s="106" t="str">
        <f t="shared" ref="CA505:CH505" si="1260">IF(O505="x","1","")</f>
        <v/>
      </c>
      <c r="CB505" s="106" t="str">
        <f t="shared" si="1260"/>
        <v/>
      </c>
      <c r="CC505" s="106" t="str">
        <f t="shared" si="1260"/>
        <v/>
      </c>
      <c r="CD505" s="106" t="str">
        <f t="shared" si="1260"/>
        <v/>
      </c>
      <c r="CE505" s="106" t="str">
        <f t="shared" si="1260"/>
        <v/>
      </c>
      <c r="CF505" s="106" t="str">
        <f t="shared" si="1260"/>
        <v/>
      </c>
      <c r="CG505" s="106" t="str">
        <f t="shared" si="1260"/>
        <v/>
      </c>
      <c r="CH505" s="106" t="str">
        <f t="shared" si="1260"/>
        <v/>
      </c>
      <c r="CI505" s="40"/>
      <c r="CJ505" s="40"/>
      <c r="CK505" s="40"/>
      <c r="CL505" s="40"/>
      <c r="CM505" s="40"/>
    </row>
    <row r="506" spans="1:91" ht="17.25" customHeight="1" x14ac:dyDescent="0.2">
      <c r="A506" s="92"/>
      <c r="B506" s="93"/>
      <c r="C506" s="93"/>
      <c r="D506" s="93"/>
      <c r="E506" s="93" t="str">
        <f t="shared" si="1098"/>
        <v/>
      </c>
      <c r="F506" s="93"/>
      <c r="G506" s="93"/>
      <c r="H506" s="93" t="str">
        <f t="shared" si="814"/>
        <v/>
      </c>
      <c r="I506" s="95" t="str">
        <f t="shared" si="815"/>
        <v/>
      </c>
      <c r="J506" s="93"/>
      <c r="K506" s="97" t="b">
        <v>0</v>
      </c>
      <c r="L506" s="98" t="str">
        <f t="shared" si="755"/>
        <v>PENDENTE</v>
      </c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3"/>
      <c r="X506" s="100"/>
      <c r="Y506" s="100"/>
      <c r="Z506" s="100"/>
      <c r="AA506" s="100"/>
      <c r="AB506" s="100"/>
      <c r="AC506" s="101"/>
      <c r="AD506" s="3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93"/>
      <c r="AQ506" s="93"/>
      <c r="AR506" s="93"/>
      <c r="AS506" s="102"/>
      <c r="AT506" s="103"/>
      <c r="AU506" s="103"/>
      <c r="AV506" s="103"/>
      <c r="AW506" s="104"/>
      <c r="AX506" s="103"/>
      <c r="AY506" s="103"/>
      <c r="AZ506" s="103"/>
      <c r="BA506" s="103"/>
      <c r="BB506" s="104"/>
      <c r="BC506" s="103"/>
      <c r="BD506" s="105" t="str">
        <f ca="1">IFERROR(__xludf.DUMMYFUNCTION("""COMPUTED_VALUE"""),"")</f>
        <v/>
      </c>
      <c r="BE506" s="105" t="str">
        <f ca="1">IFERROR(__xludf.DUMMYFUNCTION("""COMPUTED_VALUE"""),"")</f>
        <v/>
      </c>
      <c r="BF506" s="105" t="str">
        <f ca="1">IFERROR(__xludf.DUMMYFUNCTION("""COMPUTED_VALUE"""),"")</f>
        <v/>
      </c>
      <c r="BG506" s="93"/>
      <c r="BH506" s="93"/>
      <c r="BI506" s="95" t="str">
        <f t="shared" si="842"/>
        <v/>
      </c>
      <c r="BJ506" s="95" t="str">
        <f t="shared" ref="BJ506:BR506" si="1261">IF(AD506=0,"",AD506*$AS506*(AU506/10))</f>
        <v/>
      </c>
      <c r="BK506" s="95" t="str">
        <f t="shared" si="1261"/>
        <v/>
      </c>
      <c r="BL506" s="95" t="str">
        <f t="shared" si="1261"/>
        <v/>
      </c>
      <c r="BM506" s="95" t="str">
        <f t="shared" si="1261"/>
        <v/>
      </c>
      <c r="BN506" s="95" t="str">
        <f t="shared" si="1261"/>
        <v/>
      </c>
      <c r="BO506" s="95" t="str">
        <f t="shared" si="1261"/>
        <v/>
      </c>
      <c r="BP506" s="95" t="str">
        <f t="shared" si="1261"/>
        <v/>
      </c>
      <c r="BQ506" s="95" t="str">
        <f t="shared" si="1261"/>
        <v/>
      </c>
      <c r="BR506" s="95" t="str">
        <f t="shared" si="1261"/>
        <v/>
      </c>
      <c r="BS506" s="38"/>
      <c r="BT506" s="38"/>
      <c r="BU506" s="38"/>
      <c r="BV506" s="38"/>
      <c r="BW506" s="38"/>
      <c r="BX506" s="38">
        <f t="shared" si="1095"/>
        <v>0</v>
      </c>
      <c r="BY506" s="106" t="str">
        <f t="shared" si="1068"/>
        <v/>
      </c>
      <c r="BZ506" s="106" t="str">
        <f t="shared" si="1096"/>
        <v/>
      </c>
      <c r="CA506" s="106" t="str">
        <f t="shared" ref="CA506:CH506" si="1262">IF(O506="x","1","")</f>
        <v/>
      </c>
      <c r="CB506" s="106" t="str">
        <f t="shared" si="1262"/>
        <v/>
      </c>
      <c r="CC506" s="106" t="str">
        <f t="shared" si="1262"/>
        <v/>
      </c>
      <c r="CD506" s="106" t="str">
        <f t="shared" si="1262"/>
        <v/>
      </c>
      <c r="CE506" s="106" t="str">
        <f t="shared" si="1262"/>
        <v/>
      </c>
      <c r="CF506" s="106" t="str">
        <f t="shared" si="1262"/>
        <v/>
      </c>
      <c r="CG506" s="106" t="str">
        <f t="shared" si="1262"/>
        <v/>
      </c>
      <c r="CH506" s="106" t="str">
        <f t="shared" si="1262"/>
        <v/>
      </c>
      <c r="CI506" s="40"/>
      <c r="CJ506" s="40"/>
      <c r="CK506" s="40"/>
      <c r="CL506" s="40"/>
      <c r="CM506" s="40"/>
    </row>
    <row r="507" spans="1:91" ht="17.25" customHeight="1" x14ac:dyDescent="0.2">
      <c r="A507" s="92"/>
      <c r="B507" s="93"/>
      <c r="C507" s="93"/>
      <c r="D507" s="93"/>
      <c r="E507" s="93" t="str">
        <f t="shared" si="1098"/>
        <v/>
      </c>
      <c r="F507" s="93"/>
      <c r="G507" s="93"/>
      <c r="H507" s="93" t="str">
        <f t="shared" si="814"/>
        <v/>
      </c>
      <c r="I507" s="95" t="str">
        <f t="shared" si="815"/>
        <v/>
      </c>
      <c r="J507" s="93"/>
      <c r="K507" s="97" t="b">
        <v>0</v>
      </c>
      <c r="L507" s="98" t="str">
        <f t="shared" si="755"/>
        <v>PENDENTE</v>
      </c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3"/>
      <c r="X507" s="100"/>
      <c r="Y507" s="100"/>
      <c r="Z507" s="100"/>
      <c r="AA507" s="100"/>
      <c r="AB507" s="100"/>
      <c r="AC507" s="101"/>
      <c r="AD507" s="3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93"/>
      <c r="AQ507" s="93"/>
      <c r="AR507" s="93"/>
      <c r="AS507" s="102"/>
      <c r="AT507" s="103"/>
      <c r="AU507" s="103"/>
      <c r="AV507" s="103"/>
      <c r="AW507" s="104"/>
      <c r="AX507" s="103"/>
      <c r="AY507" s="103"/>
      <c r="AZ507" s="103"/>
      <c r="BA507" s="103"/>
      <c r="BB507" s="104"/>
      <c r="BC507" s="103"/>
      <c r="BD507" s="105" t="str">
        <f ca="1">IFERROR(__xludf.DUMMYFUNCTION("""COMPUTED_VALUE"""),"")</f>
        <v/>
      </c>
      <c r="BE507" s="105" t="str">
        <f ca="1">IFERROR(__xludf.DUMMYFUNCTION("""COMPUTED_VALUE"""),"")</f>
        <v/>
      </c>
      <c r="BF507" s="105" t="str">
        <f ca="1">IFERROR(__xludf.DUMMYFUNCTION("""COMPUTED_VALUE"""),"")</f>
        <v/>
      </c>
      <c r="BG507" s="93"/>
      <c r="BH507" s="93"/>
      <c r="BI507" s="95" t="str">
        <f t="shared" si="842"/>
        <v/>
      </c>
      <c r="BJ507" s="95" t="str">
        <f t="shared" ref="BJ507:BR507" si="1263">IF(AD507=0,"",AD507*$AS507*(AU507/10))</f>
        <v/>
      </c>
      <c r="BK507" s="95" t="str">
        <f t="shared" si="1263"/>
        <v/>
      </c>
      <c r="BL507" s="95" t="str">
        <f t="shared" si="1263"/>
        <v/>
      </c>
      <c r="BM507" s="95" t="str">
        <f t="shared" si="1263"/>
        <v/>
      </c>
      <c r="BN507" s="95" t="str">
        <f t="shared" si="1263"/>
        <v/>
      </c>
      <c r="BO507" s="95" t="str">
        <f t="shared" si="1263"/>
        <v/>
      </c>
      <c r="BP507" s="95" t="str">
        <f t="shared" si="1263"/>
        <v/>
      </c>
      <c r="BQ507" s="95" t="str">
        <f t="shared" si="1263"/>
        <v/>
      </c>
      <c r="BR507" s="95" t="str">
        <f t="shared" si="1263"/>
        <v/>
      </c>
      <c r="BS507" s="38"/>
      <c r="BT507" s="38"/>
      <c r="BU507" s="38"/>
      <c r="BV507" s="38"/>
      <c r="BW507" s="38"/>
      <c r="BX507" s="38">
        <f t="shared" si="1095"/>
        <v>0</v>
      </c>
      <c r="BY507" s="106" t="str">
        <f t="shared" si="1068"/>
        <v/>
      </c>
      <c r="BZ507" s="106" t="str">
        <f t="shared" si="1096"/>
        <v/>
      </c>
      <c r="CA507" s="106" t="str">
        <f t="shared" ref="CA507:CH507" si="1264">IF(O507="x","1","")</f>
        <v/>
      </c>
      <c r="CB507" s="106" t="str">
        <f t="shared" si="1264"/>
        <v/>
      </c>
      <c r="CC507" s="106" t="str">
        <f t="shared" si="1264"/>
        <v/>
      </c>
      <c r="CD507" s="106" t="str">
        <f t="shared" si="1264"/>
        <v/>
      </c>
      <c r="CE507" s="106" t="str">
        <f t="shared" si="1264"/>
        <v/>
      </c>
      <c r="CF507" s="106" t="str">
        <f t="shared" si="1264"/>
        <v/>
      </c>
      <c r="CG507" s="106" t="str">
        <f t="shared" si="1264"/>
        <v/>
      </c>
      <c r="CH507" s="106" t="str">
        <f t="shared" si="1264"/>
        <v/>
      </c>
      <c r="CI507" s="40"/>
      <c r="CJ507" s="40"/>
      <c r="CK507" s="40"/>
      <c r="CL507" s="40"/>
      <c r="CM507" s="40"/>
    </row>
    <row r="508" spans="1:91" ht="17.25" customHeight="1" x14ac:dyDescent="0.2">
      <c r="A508" s="92"/>
      <c r="B508" s="93"/>
      <c r="C508" s="93"/>
      <c r="D508" s="93"/>
      <c r="E508" s="93" t="str">
        <f t="shared" si="1098"/>
        <v/>
      </c>
      <c r="F508" s="93"/>
      <c r="G508" s="93"/>
      <c r="H508" s="93" t="str">
        <f t="shared" si="814"/>
        <v/>
      </c>
      <c r="I508" s="95" t="str">
        <f t="shared" si="815"/>
        <v/>
      </c>
      <c r="J508" s="93"/>
      <c r="K508" s="97" t="b">
        <v>0</v>
      </c>
      <c r="L508" s="98" t="str">
        <f t="shared" si="755"/>
        <v>PENDENTE</v>
      </c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3"/>
      <c r="X508" s="100"/>
      <c r="Y508" s="100"/>
      <c r="Z508" s="100"/>
      <c r="AA508" s="100"/>
      <c r="AB508" s="100"/>
      <c r="AC508" s="101"/>
      <c r="AD508" s="3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93"/>
      <c r="AQ508" s="93"/>
      <c r="AR508" s="93"/>
      <c r="AS508" s="102"/>
      <c r="AT508" s="103"/>
      <c r="AU508" s="103"/>
      <c r="AV508" s="103"/>
      <c r="AW508" s="104"/>
      <c r="AX508" s="103"/>
      <c r="AY508" s="103"/>
      <c r="AZ508" s="103"/>
      <c r="BA508" s="103"/>
      <c r="BB508" s="104"/>
      <c r="BC508" s="103"/>
      <c r="BD508" s="105" t="str">
        <f ca="1">IFERROR(__xludf.DUMMYFUNCTION("""COMPUTED_VALUE"""),"")</f>
        <v/>
      </c>
      <c r="BE508" s="105" t="str">
        <f ca="1">IFERROR(__xludf.DUMMYFUNCTION("""COMPUTED_VALUE"""),"")</f>
        <v/>
      </c>
      <c r="BF508" s="105" t="str">
        <f ca="1">IFERROR(__xludf.DUMMYFUNCTION("""COMPUTED_VALUE"""),"")</f>
        <v/>
      </c>
      <c r="BG508" s="93"/>
      <c r="BH508" s="93"/>
      <c r="BI508" s="95" t="str">
        <f t="shared" si="842"/>
        <v/>
      </c>
      <c r="BJ508" s="95" t="str">
        <f t="shared" ref="BJ508:BR508" si="1265">IF(AD508=0,"",AD508*$AS508*(AU508/10))</f>
        <v/>
      </c>
      <c r="BK508" s="95" t="str">
        <f t="shared" si="1265"/>
        <v/>
      </c>
      <c r="BL508" s="95" t="str">
        <f t="shared" si="1265"/>
        <v/>
      </c>
      <c r="BM508" s="95" t="str">
        <f t="shared" si="1265"/>
        <v/>
      </c>
      <c r="BN508" s="95" t="str">
        <f t="shared" si="1265"/>
        <v/>
      </c>
      <c r="BO508" s="95" t="str">
        <f t="shared" si="1265"/>
        <v/>
      </c>
      <c r="BP508" s="95" t="str">
        <f t="shared" si="1265"/>
        <v/>
      </c>
      <c r="BQ508" s="95" t="str">
        <f t="shared" si="1265"/>
        <v/>
      </c>
      <c r="BR508" s="95" t="str">
        <f t="shared" si="1265"/>
        <v/>
      </c>
      <c r="BS508" s="38"/>
      <c r="BT508" s="38"/>
      <c r="BU508" s="38"/>
      <c r="BV508" s="38"/>
      <c r="BW508" s="38"/>
      <c r="BX508" s="38">
        <f t="shared" si="1095"/>
        <v>0</v>
      </c>
      <c r="BY508" s="106" t="str">
        <f t="shared" si="1068"/>
        <v/>
      </c>
      <c r="BZ508" s="106" t="str">
        <f t="shared" si="1096"/>
        <v/>
      </c>
      <c r="CA508" s="106" t="str">
        <f t="shared" ref="CA508:CH508" si="1266">IF(O508="x","1","")</f>
        <v/>
      </c>
      <c r="CB508" s="106" t="str">
        <f t="shared" si="1266"/>
        <v/>
      </c>
      <c r="CC508" s="106" t="str">
        <f t="shared" si="1266"/>
        <v/>
      </c>
      <c r="CD508" s="106" t="str">
        <f t="shared" si="1266"/>
        <v/>
      </c>
      <c r="CE508" s="106" t="str">
        <f t="shared" si="1266"/>
        <v/>
      </c>
      <c r="CF508" s="106" t="str">
        <f t="shared" si="1266"/>
        <v/>
      </c>
      <c r="CG508" s="106" t="str">
        <f t="shared" si="1266"/>
        <v/>
      </c>
      <c r="CH508" s="106" t="str">
        <f t="shared" si="1266"/>
        <v/>
      </c>
      <c r="CI508" s="40"/>
      <c r="CJ508" s="40"/>
      <c r="CK508" s="40"/>
      <c r="CL508" s="40"/>
      <c r="CM508" s="40"/>
    </row>
    <row r="509" spans="1:91" ht="17.25" customHeight="1" x14ac:dyDescent="0.2">
      <c r="A509" s="92"/>
      <c r="B509" s="93"/>
      <c r="C509" s="93"/>
      <c r="D509" s="93"/>
      <c r="E509" s="93" t="str">
        <f t="shared" si="1098"/>
        <v/>
      </c>
      <c r="F509" s="93"/>
      <c r="G509" s="93"/>
      <c r="H509" s="93" t="str">
        <f t="shared" si="814"/>
        <v/>
      </c>
      <c r="I509" s="95" t="str">
        <f t="shared" si="815"/>
        <v/>
      </c>
      <c r="J509" s="93"/>
      <c r="K509" s="97" t="b">
        <v>0</v>
      </c>
      <c r="L509" s="98" t="str">
        <f t="shared" si="755"/>
        <v>PENDENTE</v>
      </c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3"/>
      <c r="X509" s="100"/>
      <c r="Y509" s="100"/>
      <c r="Z509" s="100"/>
      <c r="AA509" s="100"/>
      <c r="AB509" s="100"/>
      <c r="AC509" s="101"/>
      <c r="AD509" s="3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93"/>
      <c r="AQ509" s="93"/>
      <c r="AR509" s="93"/>
      <c r="AS509" s="102"/>
      <c r="AT509" s="103"/>
      <c r="AU509" s="103"/>
      <c r="AV509" s="103"/>
      <c r="AW509" s="104"/>
      <c r="AX509" s="103"/>
      <c r="AY509" s="103"/>
      <c r="AZ509" s="103"/>
      <c r="BA509" s="103"/>
      <c r="BB509" s="104"/>
      <c r="BC509" s="103"/>
      <c r="BD509" s="105" t="str">
        <f ca="1">IFERROR(__xludf.DUMMYFUNCTION("""COMPUTED_VALUE"""),"")</f>
        <v/>
      </c>
      <c r="BE509" s="105" t="str">
        <f ca="1">IFERROR(__xludf.DUMMYFUNCTION("""COMPUTED_VALUE"""),"")</f>
        <v/>
      </c>
      <c r="BF509" s="105" t="str">
        <f ca="1">IFERROR(__xludf.DUMMYFUNCTION("""COMPUTED_VALUE"""),"")</f>
        <v/>
      </c>
      <c r="BG509" s="93"/>
      <c r="BH509" s="93"/>
      <c r="BI509" s="95" t="str">
        <f t="shared" si="842"/>
        <v/>
      </c>
      <c r="BJ509" s="95" t="str">
        <f t="shared" ref="BJ509:BR509" si="1267">IF(AD509=0,"",AD509*$AS509*(AU509/10))</f>
        <v/>
      </c>
      <c r="BK509" s="95" t="str">
        <f t="shared" si="1267"/>
        <v/>
      </c>
      <c r="BL509" s="95" t="str">
        <f t="shared" si="1267"/>
        <v/>
      </c>
      <c r="BM509" s="95" t="str">
        <f t="shared" si="1267"/>
        <v/>
      </c>
      <c r="BN509" s="95" t="str">
        <f t="shared" si="1267"/>
        <v/>
      </c>
      <c r="BO509" s="95" t="str">
        <f t="shared" si="1267"/>
        <v/>
      </c>
      <c r="BP509" s="95" t="str">
        <f t="shared" si="1267"/>
        <v/>
      </c>
      <c r="BQ509" s="95" t="str">
        <f t="shared" si="1267"/>
        <v/>
      </c>
      <c r="BR509" s="95" t="str">
        <f t="shared" si="1267"/>
        <v/>
      </c>
      <c r="BS509" s="38"/>
      <c r="BT509" s="38"/>
      <c r="BU509" s="38"/>
      <c r="BV509" s="38"/>
      <c r="BW509" s="38"/>
      <c r="BX509" s="38">
        <f t="shared" si="1095"/>
        <v>0</v>
      </c>
      <c r="BY509" s="106" t="str">
        <f t="shared" si="1068"/>
        <v/>
      </c>
      <c r="BZ509" s="106" t="str">
        <f t="shared" si="1096"/>
        <v/>
      </c>
      <c r="CA509" s="106" t="str">
        <f t="shared" ref="CA509:CH509" si="1268">IF(O509="x","1","")</f>
        <v/>
      </c>
      <c r="CB509" s="106" t="str">
        <f t="shared" si="1268"/>
        <v/>
      </c>
      <c r="CC509" s="106" t="str">
        <f t="shared" si="1268"/>
        <v/>
      </c>
      <c r="CD509" s="106" t="str">
        <f t="shared" si="1268"/>
        <v/>
      </c>
      <c r="CE509" s="106" t="str">
        <f t="shared" si="1268"/>
        <v/>
      </c>
      <c r="CF509" s="106" t="str">
        <f t="shared" si="1268"/>
        <v/>
      </c>
      <c r="CG509" s="106" t="str">
        <f t="shared" si="1268"/>
        <v/>
      </c>
      <c r="CH509" s="106" t="str">
        <f t="shared" si="1268"/>
        <v/>
      </c>
      <c r="CI509" s="40"/>
      <c r="CJ509" s="40"/>
      <c r="CK509" s="40"/>
      <c r="CL509" s="40"/>
      <c r="CM509" s="40"/>
    </row>
    <row r="510" spans="1:91" ht="17.25" customHeight="1" x14ac:dyDescent="0.2">
      <c r="A510" s="92"/>
      <c r="B510" s="93"/>
      <c r="C510" s="93"/>
      <c r="D510" s="93"/>
      <c r="E510" s="93" t="str">
        <f t="shared" si="1098"/>
        <v/>
      </c>
      <c r="F510" s="93"/>
      <c r="G510" s="93"/>
      <c r="H510" s="93" t="str">
        <f t="shared" si="814"/>
        <v/>
      </c>
      <c r="I510" s="95" t="str">
        <f t="shared" si="815"/>
        <v/>
      </c>
      <c r="J510" s="93"/>
      <c r="K510" s="97" t="b">
        <v>0</v>
      </c>
      <c r="L510" s="98" t="str">
        <f t="shared" si="755"/>
        <v>PENDENTE</v>
      </c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3"/>
      <c r="X510" s="100"/>
      <c r="Y510" s="100"/>
      <c r="Z510" s="100"/>
      <c r="AA510" s="100"/>
      <c r="AB510" s="100"/>
      <c r="AC510" s="101"/>
      <c r="AD510" s="3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93"/>
      <c r="AQ510" s="93"/>
      <c r="AR510" s="93"/>
      <c r="AS510" s="102"/>
      <c r="AT510" s="103"/>
      <c r="AU510" s="103"/>
      <c r="AV510" s="103"/>
      <c r="AW510" s="104"/>
      <c r="AX510" s="103"/>
      <c r="AY510" s="103"/>
      <c r="AZ510" s="103"/>
      <c r="BA510" s="103"/>
      <c r="BB510" s="104"/>
      <c r="BC510" s="103"/>
      <c r="BD510" s="105" t="str">
        <f ca="1">IFERROR(__xludf.DUMMYFUNCTION("""COMPUTED_VALUE"""),"")</f>
        <v/>
      </c>
      <c r="BE510" s="105" t="str">
        <f ca="1">IFERROR(__xludf.DUMMYFUNCTION("""COMPUTED_VALUE"""),"")</f>
        <v/>
      </c>
      <c r="BF510" s="105" t="str">
        <f ca="1">IFERROR(__xludf.DUMMYFUNCTION("""COMPUTED_VALUE"""),"")</f>
        <v/>
      </c>
      <c r="BG510" s="93"/>
      <c r="BH510" s="93"/>
      <c r="BI510" s="95" t="str">
        <f t="shared" si="842"/>
        <v/>
      </c>
      <c r="BJ510" s="95" t="str">
        <f t="shared" ref="BJ510:BR510" si="1269">IF(AD510=0,"",AD510*$AS510*(AU510/10))</f>
        <v/>
      </c>
      <c r="BK510" s="95" t="str">
        <f t="shared" si="1269"/>
        <v/>
      </c>
      <c r="BL510" s="95" t="str">
        <f t="shared" si="1269"/>
        <v/>
      </c>
      <c r="BM510" s="95" t="str">
        <f t="shared" si="1269"/>
        <v/>
      </c>
      <c r="BN510" s="95" t="str">
        <f t="shared" si="1269"/>
        <v/>
      </c>
      <c r="BO510" s="95" t="str">
        <f t="shared" si="1269"/>
        <v/>
      </c>
      <c r="BP510" s="95" t="str">
        <f t="shared" si="1269"/>
        <v/>
      </c>
      <c r="BQ510" s="95" t="str">
        <f t="shared" si="1269"/>
        <v/>
      </c>
      <c r="BR510" s="95" t="str">
        <f t="shared" si="1269"/>
        <v/>
      </c>
      <c r="BS510" s="38"/>
      <c r="BT510" s="38"/>
      <c r="BU510" s="38"/>
      <c r="BV510" s="38"/>
      <c r="BW510" s="38"/>
      <c r="BX510" s="38">
        <f t="shared" si="1095"/>
        <v>0</v>
      </c>
      <c r="BY510" s="106" t="str">
        <f t="shared" si="1068"/>
        <v/>
      </c>
      <c r="BZ510" s="106" t="str">
        <f t="shared" si="1096"/>
        <v/>
      </c>
      <c r="CA510" s="106" t="str">
        <f t="shared" ref="CA510:CH510" si="1270">IF(O510="x","1","")</f>
        <v/>
      </c>
      <c r="CB510" s="106" t="str">
        <f t="shared" si="1270"/>
        <v/>
      </c>
      <c r="CC510" s="106" t="str">
        <f t="shared" si="1270"/>
        <v/>
      </c>
      <c r="CD510" s="106" t="str">
        <f t="shared" si="1270"/>
        <v/>
      </c>
      <c r="CE510" s="106" t="str">
        <f t="shared" si="1270"/>
        <v/>
      </c>
      <c r="CF510" s="106" t="str">
        <f t="shared" si="1270"/>
        <v/>
      </c>
      <c r="CG510" s="106" t="str">
        <f t="shared" si="1270"/>
        <v/>
      </c>
      <c r="CH510" s="106" t="str">
        <f t="shared" si="1270"/>
        <v/>
      </c>
      <c r="CI510" s="40"/>
      <c r="CJ510" s="40"/>
      <c r="CK510" s="40"/>
      <c r="CL510" s="40"/>
      <c r="CM510" s="40"/>
    </row>
    <row r="511" spans="1:91" ht="17.25" customHeight="1" x14ac:dyDescent="0.2">
      <c r="A511" s="92"/>
      <c r="B511" s="93"/>
      <c r="C511" s="93"/>
      <c r="D511" s="93"/>
      <c r="E511" s="93" t="str">
        <f t="shared" si="1098"/>
        <v/>
      </c>
      <c r="F511" s="93"/>
      <c r="G511" s="93"/>
      <c r="H511" s="93" t="str">
        <f t="shared" si="814"/>
        <v/>
      </c>
      <c r="I511" s="95" t="str">
        <f t="shared" si="815"/>
        <v/>
      </c>
      <c r="J511" s="93"/>
      <c r="K511" s="97" t="b">
        <v>0</v>
      </c>
      <c r="L511" s="98" t="str">
        <f t="shared" si="755"/>
        <v>PENDENTE</v>
      </c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3"/>
      <c r="X511" s="100"/>
      <c r="Y511" s="100"/>
      <c r="Z511" s="100"/>
      <c r="AA511" s="100"/>
      <c r="AB511" s="100"/>
      <c r="AC511" s="101"/>
      <c r="AD511" s="3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93"/>
      <c r="AQ511" s="93"/>
      <c r="AR511" s="93"/>
      <c r="AS511" s="102"/>
      <c r="AT511" s="103"/>
      <c r="AU511" s="103"/>
      <c r="AV511" s="103"/>
      <c r="AW511" s="104"/>
      <c r="AX511" s="103"/>
      <c r="AY511" s="103"/>
      <c r="AZ511" s="103"/>
      <c r="BA511" s="103"/>
      <c r="BB511" s="104"/>
      <c r="BC511" s="103"/>
      <c r="BD511" s="105" t="str">
        <f ca="1">IFERROR(__xludf.DUMMYFUNCTION("""COMPUTED_VALUE"""),"")</f>
        <v/>
      </c>
      <c r="BE511" s="105" t="str">
        <f ca="1">IFERROR(__xludf.DUMMYFUNCTION("""COMPUTED_VALUE"""),"")</f>
        <v/>
      </c>
      <c r="BF511" s="105" t="str">
        <f ca="1">IFERROR(__xludf.DUMMYFUNCTION("""COMPUTED_VALUE"""),"")</f>
        <v/>
      </c>
      <c r="BG511" s="93"/>
      <c r="BH511" s="93"/>
      <c r="BI511" s="95" t="str">
        <f t="shared" si="842"/>
        <v/>
      </c>
      <c r="BJ511" s="95" t="str">
        <f t="shared" ref="BJ511:BR511" si="1271">IF(AD511=0,"",AD511*$AS511*(AU511/10))</f>
        <v/>
      </c>
      <c r="BK511" s="95" t="str">
        <f t="shared" si="1271"/>
        <v/>
      </c>
      <c r="BL511" s="95" t="str">
        <f t="shared" si="1271"/>
        <v/>
      </c>
      <c r="BM511" s="95" t="str">
        <f t="shared" si="1271"/>
        <v/>
      </c>
      <c r="BN511" s="95" t="str">
        <f t="shared" si="1271"/>
        <v/>
      </c>
      <c r="BO511" s="95" t="str">
        <f t="shared" si="1271"/>
        <v/>
      </c>
      <c r="BP511" s="95" t="str">
        <f t="shared" si="1271"/>
        <v/>
      </c>
      <c r="BQ511" s="95" t="str">
        <f t="shared" si="1271"/>
        <v/>
      </c>
      <c r="BR511" s="95" t="str">
        <f t="shared" si="1271"/>
        <v/>
      </c>
      <c r="BS511" s="38"/>
      <c r="BT511" s="38"/>
      <c r="BU511" s="38"/>
      <c r="BV511" s="38"/>
      <c r="BW511" s="38"/>
      <c r="BX511" s="38">
        <f t="shared" si="1095"/>
        <v>0</v>
      </c>
      <c r="BY511" s="106" t="str">
        <f t="shared" si="1068"/>
        <v/>
      </c>
      <c r="BZ511" s="106" t="str">
        <f t="shared" si="1096"/>
        <v/>
      </c>
      <c r="CA511" s="106" t="str">
        <f t="shared" ref="CA511:CH511" si="1272">IF(O511="x","1","")</f>
        <v/>
      </c>
      <c r="CB511" s="106" t="str">
        <f t="shared" si="1272"/>
        <v/>
      </c>
      <c r="CC511" s="106" t="str">
        <f t="shared" si="1272"/>
        <v/>
      </c>
      <c r="CD511" s="106" t="str">
        <f t="shared" si="1272"/>
        <v/>
      </c>
      <c r="CE511" s="106" t="str">
        <f t="shared" si="1272"/>
        <v/>
      </c>
      <c r="CF511" s="106" t="str">
        <f t="shared" si="1272"/>
        <v/>
      </c>
      <c r="CG511" s="106" t="str">
        <f t="shared" si="1272"/>
        <v/>
      </c>
      <c r="CH511" s="106" t="str">
        <f t="shared" si="1272"/>
        <v/>
      </c>
      <c r="CI511" s="40"/>
      <c r="CJ511" s="40"/>
      <c r="CK511" s="40"/>
      <c r="CL511" s="40"/>
      <c r="CM511" s="40"/>
    </row>
    <row r="512" spans="1:91" ht="17.25" customHeight="1" x14ac:dyDescent="0.2">
      <c r="A512" s="92"/>
      <c r="B512" s="93"/>
      <c r="C512" s="93"/>
      <c r="D512" s="93"/>
      <c r="E512" s="93" t="str">
        <f t="shared" si="1098"/>
        <v/>
      </c>
      <c r="F512" s="93"/>
      <c r="G512" s="93"/>
      <c r="H512" s="93" t="str">
        <f t="shared" si="814"/>
        <v/>
      </c>
      <c r="I512" s="95" t="str">
        <f t="shared" si="815"/>
        <v/>
      </c>
      <c r="J512" s="93"/>
      <c r="K512" s="97" t="b">
        <v>0</v>
      </c>
      <c r="L512" s="98" t="str">
        <f t="shared" ref="L512:L766" si="1273">IF(K512=TRUE(),0,IF(C512="x",IF(ISBLANK(A512),"", I512*(J512/100)),"PENDENTE"))</f>
        <v>PENDENTE</v>
      </c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3"/>
      <c r="X512" s="100"/>
      <c r="Y512" s="100"/>
      <c r="Z512" s="100"/>
      <c r="AA512" s="100"/>
      <c r="AB512" s="100"/>
      <c r="AC512" s="101"/>
      <c r="AD512" s="3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93"/>
      <c r="AQ512" s="93"/>
      <c r="AR512" s="93"/>
      <c r="AS512" s="102"/>
      <c r="AT512" s="103"/>
      <c r="AU512" s="103"/>
      <c r="AV512" s="103"/>
      <c r="AW512" s="104"/>
      <c r="AX512" s="103"/>
      <c r="AY512" s="103"/>
      <c r="AZ512" s="103"/>
      <c r="BA512" s="103"/>
      <c r="BB512" s="104"/>
      <c r="BC512" s="103"/>
      <c r="BD512" s="105" t="str">
        <f ca="1">IFERROR(__xludf.DUMMYFUNCTION("""COMPUTED_VALUE"""),"")</f>
        <v/>
      </c>
      <c r="BE512" s="105" t="str">
        <f ca="1">IFERROR(__xludf.DUMMYFUNCTION("""COMPUTED_VALUE"""),"")</f>
        <v/>
      </c>
      <c r="BF512" s="105" t="str">
        <f ca="1">IFERROR(__xludf.DUMMYFUNCTION("""COMPUTED_VALUE"""),"")</f>
        <v/>
      </c>
      <c r="BG512" s="93"/>
      <c r="BH512" s="93"/>
      <c r="BI512" s="95" t="str">
        <f t="shared" si="842"/>
        <v/>
      </c>
      <c r="BJ512" s="95" t="str">
        <f t="shared" ref="BJ512:BR512" si="1274">IF(AD512=0,"",AD512*$AS512*(AU512/10))</f>
        <v/>
      </c>
      <c r="BK512" s="95" t="str">
        <f t="shared" si="1274"/>
        <v/>
      </c>
      <c r="BL512" s="95" t="str">
        <f t="shared" si="1274"/>
        <v/>
      </c>
      <c r="BM512" s="95" t="str">
        <f t="shared" si="1274"/>
        <v/>
      </c>
      <c r="BN512" s="95" t="str">
        <f t="shared" si="1274"/>
        <v/>
      </c>
      <c r="BO512" s="95" t="str">
        <f t="shared" si="1274"/>
        <v/>
      </c>
      <c r="BP512" s="95" t="str">
        <f t="shared" si="1274"/>
        <v/>
      </c>
      <c r="BQ512" s="95" t="str">
        <f t="shared" si="1274"/>
        <v/>
      </c>
      <c r="BR512" s="95" t="str">
        <f t="shared" si="1274"/>
        <v/>
      </c>
      <c r="BS512" s="38"/>
      <c r="BT512" s="38"/>
      <c r="BU512" s="38"/>
      <c r="BV512" s="38"/>
      <c r="BW512" s="38"/>
      <c r="BX512" s="38">
        <f t="shared" si="1095"/>
        <v>0</v>
      </c>
      <c r="BY512" s="106" t="str">
        <f t="shared" si="1068"/>
        <v/>
      </c>
      <c r="BZ512" s="106" t="str">
        <f t="shared" si="1096"/>
        <v/>
      </c>
      <c r="CA512" s="106" t="str">
        <f t="shared" ref="CA512:CH512" si="1275">IF(O512="x","1","")</f>
        <v/>
      </c>
      <c r="CB512" s="106" t="str">
        <f t="shared" si="1275"/>
        <v/>
      </c>
      <c r="CC512" s="106" t="str">
        <f t="shared" si="1275"/>
        <v/>
      </c>
      <c r="CD512" s="106" t="str">
        <f t="shared" si="1275"/>
        <v/>
      </c>
      <c r="CE512" s="106" t="str">
        <f t="shared" si="1275"/>
        <v/>
      </c>
      <c r="CF512" s="106" t="str">
        <f t="shared" si="1275"/>
        <v/>
      </c>
      <c r="CG512" s="106" t="str">
        <f t="shared" si="1275"/>
        <v/>
      </c>
      <c r="CH512" s="106" t="str">
        <f t="shared" si="1275"/>
        <v/>
      </c>
      <c r="CI512" s="40"/>
      <c r="CJ512" s="40"/>
      <c r="CK512" s="40"/>
      <c r="CL512" s="40"/>
      <c r="CM512" s="40"/>
    </row>
    <row r="513" spans="1:91" ht="17.25" customHeight="1" x14ac:dyDescent="0.2">
      <c r="A513" s="92"/>
      <c r="B513" s="93"/>
      <c r="C513" s="93"/>
      <c r="D513" s="93"/>
      <c r="E513" s="93" t="str">
        <f t="shared" si="1098"/>
        <v/>
      </c>
      <c r="F513" s="93"/>
      <c r="G513" s="93"/>
      <c r="H513" s="93" t="str">
        <f t="shared" si="814"/>
        <v/>
      </c>
      <c r="I513" s="95" t="str">
        <f t="shared" si="815"/>
        <v/>
      </c>
      <c r="J513" s="93"/>
      <c r="K513" s="97" t="b">
        <v>0</v>
      </c>
      <c r="L513" s="98" t="str">
        <f t="shared" si="1273"/>
        <v>PENDENTE</v>
      </c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3"/>
      <c r="X513" s="100"/>
      <c r="Y513" s="100"/>
      <c r="Z513" s="100"/>
      <c r="AA513" s="100"/>
      <c r="AB513" s="100"/>
      <c r="AC513" s="101"/>
      <c r="AD513" s="3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93"/>
      <c r="AQ513" s="93"/>
      <c r="AR513" s="93"/>
      <c r="AS513" s="102"/>
      <c r="AT513" s="103"/>
      <c r="AU513" s="103"/>
      <c r="AV513" s="103"/>
      <c r="AW513" s="104"/>
      <c r="AX513" s="103"/>
      <c r="AY513" s="103"/>
      <c r="AZ513" s="103"/>
      <c r="BA513" s="103"/>
      <c r="BB513" s="104"/>
      <c r="BC513" s="103"/>
      <c r="BD513" s="105" t="str">
        <f ca="1">IFERROR(__xludf.DUMMYFUNCTION("""COMPUTED_VALUE"""),"")</f>
        <v/>
      </c>
      <c r="BE513" s="105" t="str">
        <f ca="1">IFERROR(__xludf.DUMMYFUNCTION("""COMPUTED_VALUE"""),"")</f>
        <v/>
      </c>
      <c r="BF513" s="105" t="str">
        <f ca="1">IFERROR(__xludf.DUMMYFUNCTION("""COMPUTED_VALUE"""),"")</f>
        <v/>
      </c>
      <c r="BG513" s="93"/>
      <c r="BH513" s="93"/>
      <c r="BI513" s="95" t="str">
        <f t="shared" si="842"/>
        <v/>
      </c>
      <c r="BJ513" s="95" t="str">
        <f t="shared" ref="BJ513:BR513" si="1276">IF(AD513=0,"",AD513*$AS513*(AU513/10))</f>
        <v/>
      </c>
      <c r="BK513" s="95" t="str">
        <f t="shared" si="1276"/>
        <v/>
      </c>
      <c r="BL513" s="95" t="str">
        <f t="shared" si="1276"/>
        <v/>
      </c>
      <c r="BM513" s="95" t="str">
        <f t="shared" si="1276"/>
        <v/>
      </c>
      <c r="BN513" s="95" t="str">
        <f t="shared" si="1276"/>
        <v/>
      </c>
      <c r="BO513" s="95" t="str">
        <f t="shared" si="1276"/>
        <v/>
      </c>
      <c r="BP513" s="95" t="str">
        <f t="shared" si="1276"/>
        <v/>
      </c>
      <c r="BQ513" s="95" t="str">
        <f t="shared" si="1276"/>
        <v/>
      </c>
      <c r="BR513" s="95" t="str">
        <f t="shared" si="1276"/>
        <v/>
      </c>
      <c r="BS513" s="38"/>
      <c r="BT513" s="38"/>
      <c r="BU513" s="38"/>
      <c r="BV513" s="38"/>
      <c r="BW513" s="38"/>
      <c r="BX513" s="38">
        <f t="shared" si="1095"/>
        <v>0</v>
      </c>
      <c r="BY513" s="106" t="str">
        <f t="shared" si="1068"/>
        <v/>
      </c>
      <c r="BZ513" s="106" t="str">
        <f t="shared" si="1096"/>
        <v/>
      </c>
      <c r="CA513" s="106" t="str">
        <f t="shared" ref="CA513:CH513" si="1277">IF(O513="x","1","")</f>
        <v/>
      </c>
      <c r="CB513" s="106" t="str">
        <f t="shared" si="1277"/>
        <v/>
      </c>
      <c r="CC513" s="106" t="str">
        <f t="shared" si="1277"/>
        <v/>
      </c>
      <c r="CD513" s="106" t="str">
        <f t="shared" si="1277"/>
        <v/>
      </c>
      <c r="CE513" s="106" t="str">
        <f t="shared" si="1277"/>
        <v/>
      </c>
      <c r="CF513" s="106" t="str">
        <f t="shared" si="1277"/>
        <v/>
      </c>
      <c r="CG513" s="106" t="str">
        <f t="shared" si="1277"/>
        <v/>
      </c>
      <c r="CH513" s="106" t="str">
        <f t="shared" si="1277"/>
        <v/>
      </c>
      <c r="CI513" s="40"/>
      <c r="CJ513" s="40"/>
      <c r="CK513" s="40"/>
      <c r="CL513" s="40"/>
      <c r="CM513" s="40"/>
    </row>
    <row r="514" spans="1:91" ht="17.25" customHeight="1" x14ac:dyDescent="0.2">
      <c r="A514" s="92"/>
      <c r="B514" s="93"/>
      <c r="C514" s="93"/>
      <c r="D514" s="93"/>
      <c r="E514" s="93" t="str">
        <f t="shared" si="1098"/>
        <v/>
      </c>
      <c r="F514" s="93"/>
      <c r="G514" s="93"/>
      <c r="H514" s="93" t="str">
        <f t="shared" si="814"/>
        <v/>
      </c>
      <c r="I514" s="95" t="str">
        <f t="shared" si="815"/>
        <v/>
      </c>
      <c r="J514" s="93"/>
      <c r="K514" s="97" t="b">
        <v>0</v>
      </c>
      <c r="L514" s="98" t="str">
        <f t="shared" si="1273"/>
        <v>PENDENTE</v>
      </c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3"/>
      <c r="X514" s="100"/>
      <c r="Y514" s="100"/>
      <c r="Z514" s="100"/>
      <c r="AA514" s="100"/>
      <c r="AB514" s="100"/>
      <c r="AC514" s="101"/>
      <c r="AD514" s="3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93"/>
      <c r="AQ514" s="93"/>
      <c r="AR514" s="93"/>
      <c r="AS514" s="102"/>
      <c r="AT514" s="103"/>
      <c r="AU514" s="103"/>
      <c r="AV514" s="103"/>
      <c r="AW514" s="104"/>
      <c r="AX514" s="103"/>
      <c r="AY514" s="103"/>
      <c r="AZ514" s="103"/>
      <c r="BA514" s="103"/>
      <c r="BB514" s="104"/>
      <c r="BC514" s="103"/>
      <c r="BD514" s="105" t="str">
        <f ca="1">IFERROR(__xludf.DUMMYFUNCTION("""COMPUTED_VALUE"""),"")</f>
        <v/>
      </c>
      <c r="BE514" s="105" t="str">
        <f ca="1">IFERROR(__xludf.DUMMYFUNCTION("""COMPUTED_VALUE"""),"")</f>
        <v/>
      </c>
      <c r="BF514" s="105" t="str">
        <f ca="1">IFERROR(__xludf.DUMMYFUNCTION("""COMPUTED_VALUE"""),"")</f>
        <v/>
      </c>
      <c r="BG514" s="93"/>
      <c r="BH514" s="93"/>
      <c r="BI514" s="95" t="str">
        <f t="shared" si="842"/>
        <v/>
      </c>
      <c r="BJ514" s="95" t="str">
        <f t="shared" ref="BJ514:BR514" si="1278">IF(AD514=0,"",AD514*$AS514*(AU514/10))</f>
        <v/>
      </c>
      <c r="BK514" s="95" t="str">
        <f t="shared" si="1278"/>
        <v/>
      </c>
      <c r="BL514" s="95" t="str">
        <f t="shared" si="1278"/>
        <v/>
      </c>
      <c r="BM514" s="95" t="str">
        <f t="shared" si="1278"/>
        <v/>
      </c>
      <c r="BN514" s="95" t="str">
        <f t="shared" si="1278"/>
        <v/>
      </c>
      <c r="BO514" s="95" t="str">
        <f t="shared" si="1278"/>
        <v/>
      </c>
      <c r="BP514" s="95" t="str">
        <f t="shared" si="1278"/>
        <v/>
      </c>
      <c r="BQ514" s="95" t="str">
        <f t="shared" si="1278"/>
        <v/>
      </c>
      <c r="BR514" s="95" t="str">
        <f t="shared" si="1278"/>
        <v/>
      </c>
      <c r="BS514" s="38"/>
      <c r="BT514" s="38"/>
      <c r="BU514" s="38"/>
      <c r="BV514" s="38"/>
      <c r="BW514" s="38"/>
      <c r="BX514" s="38">
        <f t="shared" si="1095"/>
        <v>0</v>
      </c>
      <c r="BY514" s="106" t="str">
        <f t="shared" si="1068"/>
        <v/>
      </c>
      <c r="BZ514" s="106" t="str">
        <f t="shared" si="1096"/>
        <v/>
      </c>
      <c r="CA514" s="106" t="str">
        <f t="shared" ref="CA514:CH514" si="1279">IF(O514="x","1","")</f>
        <v/>
      </c>
      <c r="CB514" s="106" t="str">
        <f t="shared" si="1279"/>
        <v/>
      </c>
      <c r="CC514" s="106" t="str">
        <f t="shared" si="1279"/>
        <v/>
      </c>
      <c r="CD514" s="106" t="str">
        <f t="shared" si="1279"/>
        <v/>
      </c>
      <c r="CE514" s="106" t="str">
        <f t="shared" si="1279"/>
        <v/>
      </c>
      <c r="CF514" s="106" t="str">
        <f t="shared" si="1279"/>
        <v/>
      </c>
      <c r="CG514" s="106" t="str">
        <f t="shared" si="1279"/>
        <v/>
      </c>
      <c r="CH514" s="106" t="str">
        <f t="shared" si="1279"/>
        <v/>
      </c>
      <c r="CI514" s="40"/>
      <c r="CJ514" s="40"/>
      <c r="CK514" s="40"/>
      <c r="CL514" s="40"/>
      <c r="CM514" s="40"/>
    </row>
    <row r="515" spans="1:91" ht="17.25" customHeight="1" x14ac:dyDescent="0.2">
      <c r="A515" s="92"/>
      <c r="B515" s="93"/>
      <c r="C515" s="93"/>
      <c r="D515" s="93"/>
      <c r="E515" s="93" t="str">
        <f t="shared" si="1098"/>
        <v/>
      </c>
      <c r="F515" s="93"/>
      <c r="G515" s="93"/>
      <c r="H515" s="93" t="str">
        <f t="shared" si="814"/>
        <v/>
      </c>
      <c r="I515" s="95" t="str">
        <f t="shared" si="815"/>
        <v/>
      </c>
      <c r="J515" s="93"/>
      <c r="K515" s="97" t="b">
        <v>0</v>
      </c>
      <c r="L515" s="98" t="str">
        <f t="shared" si="1273"/>
        <v>PENDENTE</v>
      </c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3"/>
      <c r="X515" s="100"/>
      <c r="Y515" s="100"/>
      <c r="Z515" s="100"/>
      <c r="AA515" s="100"/>
      <c r="AB515" s="100"/>
      <c r="AC515" s="101"/>
      <c r="AD515" s="3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93"/>
      <c r="AQ515" s="93"/>
      <c r="AR515" s="93"/>
      <c r="AS515" s="102"/>
      <c r="AT515" s="103"/>
      <c r="AU515" s="103"/>
      <c r="AV515" s="103"/>
      <c r="AW515" s="104"/>
      <c r="AX515" s="103"/>
      <c r="AY515" s="103"/>
      <c r="AZ515" s="103"/>
      <c r="BA515" s="103"/>
      <c r="BB515" s="104"/>
      <c r="BC515" s="103"/>
      <c r="BD515" s="105" t="str">
        <f ca="1">IFERROR(__xludf.DUMMYFUNCTION("""COMPUTED_VALUE"""),"")</f>
        <v/>
      </c>
      <c r="BE515" s="105" t="str">
        <f ca="1">IFERROR(__xludf.DUMMYFUNCTION("""COMPUTED_VALUE"""),"")</f>
        <v/>
      </c>
      <c r="BF515" s="105" t="str">
        <f ca="1">IFERROR(__xludf.DUMMYFUNCTION("""COMPUTED_VALUE"""),"")</f>
        <v/>
      </c>
      <c r="BG515" s="93"/>
      <c r="BH515" s="93"/>
      <c r="BI515" s="95" t="str">
        <f t="shared" si="842"/>
        <v/>
      </c>
      <c r="BJ515" s="95" t="str">
        <f t="shared" ref="BJ515:BR515" si="1280">IF(AD515=0,"",AD515*$AS515*(AU515/10))</f>
        <v/>
      </c>
      <c r="BK515" s="95" t="str">
        <f t="shared" si="1280"/>
        <v/>
      </c>
      <c r="BL515" s="95" t="str">
        <f t="shared" si="1280"/>
        <v/>
      </c>
      <c r="BM515" s="95" t="str">
        <f t="shared" si="1280"/>
        <v/>
      </c>
      <c r="BN515" s="95" t="str">
        <f t="shared" si="1280"/>
        <v/>
      </c>
      <c r="BO515" s="95" t="str">
        <f t="shared" si="1280"/>
        <v/>
      </c>
      <c r="BP515" s="95" t="str">
        <f t="shared" si="1280"/>
        <v/>
      </c>
      <c r="BQ515" s="95" t="str">
        <f t="shared" si="1280"/>
        <v/>
      </c>
      <c r="BR515" s="95" t="str">
        <f t="shared" si="1280"/>
        <v/>
      </c>
      <c r="BS515" s="38"/>
      <c r="BT515" s="38"/>
      <c r="BU515" s="38"/>
      <c r="BV515" s="38"/>
      <c r="BW515" s="38"/>
      <c r="BX515" s="38">
        <f t="shared" si="1095"/>
        <v>0</v>
      </c>
      <c r="BY515" s="106" t="str">
        <f t="shared" si="1068"/>
        <v/>
      </c>
      <c r="BZ515" s="106" t="str">
        <f t="shared" si="1096"/>
        <v/>
      </c>
      <c r="CA515" s="106" t="str">
        <f t="shared" ref="CA515:CH515" si="1281">IF(O515="x","1","")</f>
        <v/>
      </c>
      <c r="CB515" s="106" t="str">
        <f t="shared" si="1281"/>
        <v/>
      </c>
      <c r="CC515" s="106" t="str">
        <f t="shared" si="1281"/>
        <v/>
      </c>
      <c r="CD515" s="106" t="str">
        <f t="shared" si="1281"/>
        <v/>
      </c>
      <c r="CE515" s="106" t="str">
        <f t="shared" si="1281"/>
        <v/>
      </c>
      <c r="CF515" s="106" t="str">
        <f t="shared" si="1281"/>
        <v/>
      </c>
      <c r="CG515" s="106" t="str">
        <f t="shared" si="1281"/>
        <v/>
      </c>
      <c r="CH515" s="106" t="str">
        <f t="shared" si="1281"/>
        <v/>
      </c>
      <c r="CI515" s="40"/>
      <c r="CJ515" s="40"/>
      <c r="CK515" s="40"/>
      <c r="CL515" s="40"/>
      <c r="CM515" s="40"/>
    </row>
    <row r="516" spans="1:91" ht="17.25" customHeight="1" x14ac:dyDescent="0.2">
      <c r="A516" s="92"/>
      <c r="B516" s="93"/>
      <c r="C516" s="93"/>
      <c r="D516" s="93"/>
      <c r="E516" s="93" t="str">
        <f t="shared" si="1098"/>
        <v/>
      </c>
      <c r="F516" s="93"/>
      <c r="G516" s="93"/>
      <c r="H516" s="93" t="str">
        <f t="shared" si="814"/>
        <v/>
      </c>
      <c r="I516" s="95" t="str">
        <f t="shared" si="815"/>
        <v/>
      </c>
      <c r="J516" s="93"/>
      <c r="K516" s="97" t="b">
        <v>0</v>
      </c>
      <c r="L516" s="98" t="str">
        <f t="shared" si="1273"/>
        <v>PENDENTE</v>
      </c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3"/>
      <c r="X516" s="100"/>
      <c r="Y516" s="100"/>
      <c r="Z516" s="100"/>
      <c r="AA516" s="100"/>
      <c r="AB516" s="100"/>
      <c r="AC516" s="101"/>
      <c r="AD516" s="3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93"/>
      <c r="AQ516" s="93"/>
      <c r="AR516" s="93"/>
      <c r="AS516" s="102"/>
      <c r="AT516" s="103"/>
      <c r="AU516" s="103"/>
      <c r="AV516" s="103"/>
      <c r="AW516" s="104"/>
      <c r="AX516" s="103"/>
      <c r="AY516" s="103"/>
      <c r="AZ516" s="103"/>
      <c r="BA516" s="103"/>
      <c r="BB516" s="104"/>
      <c r="BC516" s="103"/>
      <c r="BD516" s="105" t="str">
        <f ca="1">IFERROR(__xludf.DUMMYFUNCTION("""COMPUTED_VALUE"""),"")</f>
        <v/>
      </c>
      <c r="BE516" s="105" t="str">
        <f ca="1">IFERROR(__xludf.DUMMYFUNCTION("""COMPUTED_VALUE"""),"")</f>
        <v/>
      </c>
      <c r="BF516" s="105" t="str">
        <f ca="1">IFERROR(__xludf.DUMMYFUNCTION("""COMPUTED_VALUE"""),"")</f>
        <v/>
      </c>
      <c r="BG516" s="93"/>
      <c r="BH516" s="93"/>
      <c r="BI516" s="95" t="str">
        <f t="shared" si="842"/>
        <v/>
      </c>
      <c r="BJ516" s="95" t="str">
        <f t="shared" ref="BJ516:BR516" si="1282">IF(AD516=0,"",AD516*$AS516*(AU516/10))</f>
        <v/>
      </c>
      <c r="BK516" s="95" t="str">
        <f t="shared" si="1282"/>
        <v/>
      </c>
      <c r="BL516" s="95" t="str">
        <f t="shared" si="1282"/>
        <v/>
      </c>
      <c r="BM516" s="95" t="str">
        <f t="shared" si="1282"/>
        <v/>
      </c>
      <c r="BN516" s="95" t="str">
        <f t="shared" si="1282"/>
        <v/>
      </c>
      <c r="BO516" s="95" t="str">
        <f t="shared" si="1282"/>
        <v/>
      </c>
      <c r="BP516" s="95" t="str">
        <f t="shared" si="1282"/>
        <v/>
      </c>
      <c r="BQ516" s="95" t="str">
        <f t="shared" si="1282"/>
        <v/>
      </c>
      <c r="BR516" s="95" t="str">
        <f t="shared" si="1282"/>
        <v/>
      </c>
      <c r="BS516" s="38"/>
      <c r="BT516" s="38"/>
      <c r="BU516" s="38"/>
      <c r="BV516" s="38"/>
      <c r="BW516" s="38"/>
      <c r="BX516" s="38">
        <f t="shared" si="1095"/>
        <v>0</v>
      </c>
      <c r="BY516" s="106" t="str">
        <f t="shared" si="1068"/>
        <v/>
      </c>
      <c r="BZ516" s="106" t="str">
        <f t="shared" si="1096"/>
        <v/>
      </c>
      <c r="CA516" s="106" t="str">
        <f t="shared" ref="CA516:CH516" si="1283">IF(O516="x","1","")</f>
        <v/>
      </c>
      <c r="CB516" s="106" t="str">
        <f t="shared" si="1283"/>
        <v/>
      </c>
      <c r="CC516" s="106" t="str">
        <f t="shared" si="1283"/>
        <v/>
      </c>
      <c r="CD516" s="106" t="str">
        <f t="shared" si="1283"/>
        <v/>
      </c>
      <c r="CE516" s="106" t="str">
        <f t="shared" si="1283"/>
        <v/>
      </c>
      <c r="CF516" s="106" t="str">
        <f t="shared" si="1283"/>
        <v/>
      </c>
      <c r="CG516" s="106" t="str">
        <f t="shared" si="1283"/>
        <v/>
      </c>
      <c r="CH516" s="106" t="str">
        <f t="shared" si="1283"/>
        <v/>
      </c>
      <c r="CI516" s="40"/>
      <c r="CJ516" s="40"/>
      <c r="CK516" s="40"/>
      <c r="CL516" s="40"/>
      <c r="CM516" s="40"/>
    </row>
    <row r="517" spans="1:91" ht="17.25" customHeight="1" x14ac:dyDescent="0.2">
      <c r="A517" s="92"/>
      <c r="B517" s="93"/>
      <c r="C517" s="93"/>
      <c r="D517" s="93"/>
      <c r="E517" s="93" t="str">
        <f t="shared" si="1098"/>
        <v/>
      </c>
      <c r="F517" s="93"/>
      <c r="G517" s="93"/>
      <c r="H517" s="93" t="str">
        <f t="shared" si="814"/>
        <v/>
      </c>
      <c r="I517" s="95" t="str">
        <f t="shared" si="815"/>
        <v/>
      </c>
      <c r="J517" s="93"/>
      <c r="K517" s="97" t="b">
        <v>0</v>
      </c>
      <c r="L517" s="98" t="str">
        <f t="shared" si="1273"/>
        <v>PENDENTE</v>
      </c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3"/>
      <c r="X517" s="100"/>
      <c r="Y517" s="100"/>
      <c r="Z517" s="100"/>
      <c r="AA517" s="100"/>
      <c r="AB517" s="100"/>
      <c r="AC517" s="101"/>
      <c r="AD517" s="3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93"/>
      <c r="AQ517" s="93"/>
      <c r="AR517" s="93"/>
      <c r="AS517" s="102"/>
      <c r="AT517" s="103"/>
      <c r="AU517" s="103"/>
      <c r="AV517" s="103"/>
      <c r="AW517" s="104"/>
      <c r="AX517" s="103"/>
      <c r="AY517" s="103"/>
      <c r="AZ517" s="103"/>
      <c r="BA517" s="103"/>
      <c r="BB517" s="104"/>
      <c r="BC517" s="103"/>
      <c r="BD517" s="105" t="str">
        <f ca="1">IFERROR(__xludf.DUMMYFUNCTION("""COMPUTED_VALUE"""),"")</f>
        <v/>
      </c>
      <c r="BE517" s="105" t="str">
        <f ca="1">IFERROR(__xludf.DUMMYFUNCTION("""COMPUTED_VALUE"""),"")</f>
        <v/>
      </c>
      <c r="BF517" s="105" t="str">
        <f ca="1">IFERROR(__xludf.DUMMYFUNCTION("""COMPUTED_VALUE"""),"")</f>
        <v/>
      </c>
      <c r="BG517" s="93"/>
      <c r="BH517" s="93"/>
      <c r="BI517" s="95" t="str">
        <f t="shared" si="842"/>
        <v/>
      </c>
      <c r="BJ517" s="95" t="str">
        <f t="shared" ref="BJ517:BR517" si="1284">IF(AD517=0,"",AD517*$AS517*(AU517/10))</f>
        <v/>
      </c>
      <c r="BK517" s="95" t="str">
        <f t="shared" si="1284"/>
        <v/>
      </c>
      <c r="BL517" s="95" t="str">
        <f t="shared" si="1284"/>
        <v/>
      </c>
      <c r="BM517" s="95" t="str">
        <f t="shared" si="1284"/>
        <v/>
      </c>
      <c r="BN517" s="95" t="str">
        <f t="shared" si="1284"/>
        <v/>
      </c>
      <c r="BO517" s="95" t="str">
        <f t="shared" si="1284"/>
        <v/>
      </c>
      <c r="BP517" s="95" t="str">
        <f t="shared" si="1284"/>
        <v/>
      </c>
      <c r="BQ517" s="95" t="str">
        <f t="shared" si="1284"/>
        <v/>
      </c>
      <c r="BR517" s="95" t="str">
        <f t="shared" si="1284"/>
        <v/>
      </c>
      <c r="BS517" s="38"/>
      <c r="BT517" s="38"/>
      <c r="BU517" s="38"/>
      <c r="BV517" s="38"/>
      <c r="BW517" s="38"/>
      <c r="BX517" s="38">
        <f t="shared" si="1095"/>
        <v>0</v>
      </c>
      <c r="BY517" s="106" t="str">
        <f t="shared" si="1068"/>
        <v/>
      </c>
      <c r="BZ517" s="106" t="str">
        <f t="shared" si="1096"/>
        <v/>
      </c>
      <c r="CA517" s="106" t="str">
        <f t="shared" ref="CA517:CH517" si="1285">IF(O517="x","1","")</f>
        <v/>
      </c>
      <c r="CB517" s="106" t="str">
        <f t="shared" si="1285"/>
        <v/>
      </c>
      <c r="CC517" s="106" t="str">
        <f t="shared" si="1285"/>
        <v/>
      </c>
      <c r="CD517" s="106" t="str">
        <f t="shared" si="1285"/>
        <v/>
      </c>
      <c r="CE517" s="106" t="str">
        <f t="shared" si="1285"/>
        <v/>
      </c>
      <c r="CF517" s="106" t="str">
        <f t="shared" si="1285"/>
        <v/>
      </c>
      <c r="CG517" s="106" t="str">
        <f t="shared" si="1285"/>
        <v/>
      </c>
      <c r="CH517" s="106" t="str">
        <f t="shared" si="1285"/>
        <v/>
      </c>
      <c r="CI517" s="40"/>
      <c r="CJ517" s="40"/>
      <c r="CK517" s="40"/>
      <c r="CL517" s="40"/>
      <c r="CM517" s="40"/>
    </row>
    <row r="518" spans="1:91" ht="17.25" customHeight="1" x14ac:dyDescent="0.2">
      <c r="A518" s="92"/>
      <c r="B518" s="93"/>
      <c r="C518" s="93"/>
      <c r="D518" s="93"/>
      <c r="E518" s="93" t="str">
        <f t="shared" si="1098"/>
        <v/>
      </c>
      <c r="F518" s="93"/>
      <c r="G518" s="93"/>
      <c r="H518" s="93" t="str">
        <f t="shared" si="814"/>
        <v/>
      </c>
      <c r="I518" s="95" t="str">
        <f t="shared" si="815"/>
        <v/>
      </c>
      <c r="J518" s="93"/>
      <c r="K518" s="97" t="b">
        <v>0</v>
      </c>
      <c r="L518" s="98" t="str">
        <f t="shared" si="1273"/>
        <v>PENDENTE</v>
      </c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3"/>
      <c r="X518" s="100"/>
      <c r="Y518" s="100"/>
      <c r="Z518" s="100"/>
      <c r="AA518" s="100"/>
      <c r="AB518" s="100"/>
      <c r="AC518" s="101"/>
      <c r="AD518" s="3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93"/>
      <c r="AQ518" s="93"/>
      <c r="AR518" s="93"/>
      <c r="AS518" s="102"/>
      <c r="AT518" s="103"/>
      <c r="AU518" s="103"/>
      <c r="AV518" s="103"/>
      <c r="AW518" s="104"/>
      <c r="AX518" s="103"/>
      <c r="AY518" s="103"/>
      <c r="AZ518" s="103"/>
      <c r="BA518" s="103"/>
      <c r="BB518" s="104"/>
      <c r="BC518" s="103"/>
      <c r="BD518" s="105" t="str">
        <f ca="1">IFERROR(__xludf.DUMMYFUNCTION("""COMPUTED_VALUE"""),"")</f>
        <v/>
      </c>
      <c r="BE518" s="105" t="str">
        <f ca="1">IFERROR(__xludf.DUMMYFUNCTION("""COMPUTED_VALUE"""),"")</f>
        <v/>
      </c>
      <c r="BF518" s="105" t="str">
        <f ca="1">IFERROR(__xludf.DUMMYFUNCTION("""COMPUTED_VALUE"""),"")</f>
        <v/>
      </c>
      <c r="BG518" s="93"/>
      <c r="BH518" s="93"/>
      <c r="BI518" s="95" t="str">
        <f t="shared" si="842"/>
        <v/>
      </c>
      <c r="BJ518" s="95" t="str">
        <f t="shared" ref="BJ518:BR518" si="1286">IF(AD518=0,"",AD518*$AS518*(AU518/10))</f>
        <v/>
      </c>
      <c r="BK518" s="95" t="str">
        <f t="shared" si="1286"/>
        <v/>
      </c>
      <c r="BL518" s="95" t="str">
        <f t="shared" si="1286"/>
        <v/>
      </c>
      <c r="BM518" s="95" t="str">
        <f t="shared" si="1286"/>
        <v/>
      </c>
      <c r="BN518" s="95" t="str">
        <f t="shared" si="1286"/>
        <v/>
      </c>
      <c r="BO518" s="95" t="str">
        <f t="shared" si="1286"/>
        <v/>
      </c>
      <c r="BP518" s="95" t="str">
        <f t="shared" si="1286"/>
        <v/>
      </c>
      <c r="BQ518" s="95" t="str">
        <f t="shared" si="1286"/>
        <v/>
      </c>
      <c r="BR518" s="95" t="str">
        <f t="shared" si="1286"/>
        <v/>
      </c>
      <c r="BS518" s="38"/>
      <c r="BT518" s="38"/>
      <c r="BU518" s="38"/>
      <c r="BV518" s="38"/>
      <c r="BW518" s="38"/>
      <c r="BX518" s="38">
        <f t="shared" si="1095"/>
        <v>0</v>
      </c>
      <c r="BY518" s="106" t="str">
        <f t="shared" si="1068"/>
        <v/>
      </c>
      <c r="BZ518" s="106" t="str">
        <f t="shared" si="1096"/>
        <v/>
      </c>
      <c r="CA518" s="106" t="str">
        <f t="shared" ref="CA518:CH518" si="1287">IF(O518="x","1","")</f>
        <v/>
      </c>
      <c r="CB518" s="106" t="str">
        <f t="shared" si="1287"/>
        <v/>
      </c>
      <c r="CC518" s="106" t="str">
        <f t="shared" si="1287"/>
        <v/>
      </c>
      <c r="CD518" s="106" t="str">
        <f t="shared" si="1287"/>
        <v/>
      </c>
      <c r="CE518" s="106" t="str">
        <f t="shared" si="1287"/>
        <v/>
      </c>
      <c r="CF518" s="106" t="str">
        <f t="shared" si="1287"/>
        <v/>
      </c>
      <c r="CG518" s="106" t="str">
        <f t="shared" si="1287"/>
        <v/>
      </c>
      <c r="CH518" s="106" t="str">
        <f t="shared" si="1287"/>
        <v/>
      </c>
      <c r="CI518" s="40"/>
      <c r="CJ518" s="40"/>
      <c r="CK518" s="40"/>
      <c r="CL518" s="40"/>
      <c r="CM518" s="40"/>
    </row>
    <row r="519" spans="1:91" ht="17.25" customHeight="1" x14ac:dyDescent="0.2">
      <c r="A519" s="92"/>
      <c r="B519" s="93"/>
      <c r="C519" s="93"/>
      <c r="D519" s="93"/>
      <c r="E519" s="93" t="str">
        <f t="shared" si="1098"/>
        <v/>
      </c>
      <c r="F519" s="93"/>
      <c r="G519" s="93"/>
      <c r="H519" s="93" t="str">
        <f t="shared" si="814"/>
        <v/>
      </c>
      <c r="I519" s="95" t="str">
        <f t="shared" si="815"/>
        <v/>
      </c>
      <c r="J519" s="93"/>
      <c r="K519" s="97" t="b">
        <v>0</v>
      </c>
      <c r="L519" s="98" t="str">
        <f t="shared" si="1273"/>
        <v>PENDENTE</v>
      </c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3"/>
      <c r="X519" s="100"/>
      <c r="Y519" s="100"/>
      <c r="Z519" s="100"/>
      <c r="AA519" s="100"/>
      <c r="AB519" s="100"/>
      <c r="AC519" s="101"/>
      <c r="AD519" s="3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93"/>
      <c r="AQ519" s="93"/>
      <c r="AR519" s="93"/>
      <c r="AS519" s="102"/>
      <c r="AT519" s="103"/>
      <c r="AU519" s="103"/>
      <c r="AV519" s="103"/>
      <c r="AW519" s="104"/>
      <c r="AX519" s="103"/>
      <c r="AY519" s="103"/>
      <c r="AZ519" s="103"/>
      <c r="BA519" s="103"/>
      <c r="BB519" s="104"/>
      <c r="BC519" s="103"/>
      <c r="BD519" s="105" t="str">
        <f ca="1">IFERROR(__xludf.DUMMYFUNCTION("""COMPUTED_VALUE"""),"")</f>
        <v/>
      </c>
      <c r="BE519" s="105" t="str">
        <f ca="1">IFERROR(__xludf.DUMMYFUNCTION("""COMPUTED_VALUE"""),"")</f>
        <v/>
      </c>
      <c r="BF519" s="105" t="str">
        <f ca="1">IFERROR(__xludf.DUMMYFUNCTION("""COMPUTED_VALUE"""),"")</f>
        <v/>
      </c>
      <c r="BG519" s="93"/>
      <c r="BH519" s="93"/>
      <c r="BI519" s="95" t="str">
        <f t="shared" si="842"/>
        <v/>
      </c>
      <c r="BJ519" s="95" t="str">
        <f t="shared" ref="BJ519:BR519" si="1288">IF(AD519=0,"",AD519*$AS519*(AU519/10))</f>
        <v/>
      </c>
      <c r="BK519" s="95" t="str">
        <f t="shared" si="1288"/>
        <v/>
      </c>
      <c r="BL519" s="95" t="str">
        <f t="shared" si="1288"/>
        <v/>
      </c>
      <c r="BM519" s="95" t="str">
        <f t="shared" si="1288"/>
        <v/>
      </c>
      <c r="BN519" s="95" t="str">
        <f t="shared" si="1288"/>
        <v/>
      </c>
      <c r="BO519" s="95" t="str">
        <f t="shared" si="1288"/>
        <v/>
      </c>
      <c r="BP519" s="95" t="str">
        <f t="shared" si="1288"/>
        <v/>
      </c>
      <c r="BQ519" s="95" t="str">
        <f t="shared" si="1288"/>
        <v/>
      </c>
      <c r="BR519" s="95" t="str">
        <f t="shared" si="1288"/>
        <v/>
      </c>
      <c r="BS519" s="38"/>
      <c r="BT519" s="38"/>
      <c r="BU519" s="38"/>
      <c r="BV519" s="38"/>
      <c r="BW519" s="38"/>
      <c r="BX519" s="38">
        <f t="shared" si="1095"/>
        <v>0</v>
      </c>
      <c r="BY519" s="106" t="str">
        <f t="shared" si="1068"/>
        <v/>
      </c>
      <c r="BZ519" s="106" t="str">
        <f t="shared" si="1096"/>
        <v/>
      </c>
      <c r="CA519" s="106" t="str">
        <f t="shared" ref="CA519:CH519" si="1289">IF(O519="x","1","")</f>
        <v/>
      </c>
      <c r="CB519" s="106" t="str">
        <f t="shared" si="1289"/>
        <v/>
      </c>
      <c r="CC519" s="106" t="str">
        <f t="shared" si="1289"/>
        <v/>
      </c>
      <c r="CD519" s="106" t="str">
        <f t="shared" si="1289"/>
        <v/>
      </c>
      <c r="CE519" s="106" t="str">
        <f t="shared" si="1289"/>
        <v/>
      </c>
      <c r="CF519" s="106" t="str">
        <f t="shared" si="1289"/>
        <v/>
      </c>
      <c r="CG519" s="106" t="str">
        <f t="shared" si="1289"/>
        <v/>
      </c>
      <c r="CH519" s="106" t="str">
        <f t="shared" si="1289"/>
        <v/>
      </c>
      <c r="CI519" s="40"/>
      <c r="CJ519" s="40"/>
      <c r="CK519" s="40"/>
      <c r="CL519" s="40"/>
      <c r="CM519" s="40"/>
    </row>
    <row r="520" spans="1:91" ht="17.25" customHeight="1" x14ac:dyDescent="0.2">
      <c r="A520" s="92"/>
      <c r="B520" s="93"/>
      <c r="C520" s="93"/>
      <c r="D520" s="93"/>
      <c r="E520" s="93" t="str">
        <f t="shared" si="1098"/>
        <v/>
      </c>
      <c r="F520" s="93"/>
      <c r="G520" s="93"/>
      <c r="H520" s="93" t="str">
        <f t="shared" si="814"/>
        <v/>
      </c>
      <c r="I520" s="95" t="str">
        <f t="shared" si="815"/>
        <v/>
      </c>
      <c r="J520" s="93"/>
      <c r="K520" s="97" t="b">
        <v>0</v>
      </c>
      <c r="L520" s="98" t="str">
        <f t="shared" si="1273"/>
        <v>PENDENTE</v>
      </c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3"/>
      <c r="X520" s="100"/>
      <c r="Y520" s="100"/>
      <c r="Z520" s="100"/>
      <c r="AA520" s="100"/>
      <c r="AB520" s="100"/>
      <c r="AC520" s="101"/>
      <c r="AD520" s="3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93"/>
      <c r="AQ520" s="93"/>
      <c r="AR520" s="93"/>
      <c r="AS520" s="102"/>
      <c r="AT520" s="103"/>
      <c r="AU520" s="103"/>
      <c r="AV520" s="103"/>
      <c r="AW520" s="104"/>
      <c r="AX520" s="103"/>
      <c r="AY520" s="103"/>
      <c r="AZ520" s="103"/>
      <c r="BA520" s="103"/>
      <c r="BB520" s="104"/>
      <c r="BC520" s="103"/>
      <c r="BD520" s="105" t="str">
        <f ca="1">IFERROR(__xludf.DUMMYFUNCTION("""COMPUTED_VALUE"""),"")</f>
        <v/>
      </c>
      <c r="BE520" s="105" t="str">
        <f ca="1">IFERROR(__xludf.DUMMYFUNCTION("""COMPUTED_VALUE"""),"")</f>
        <v/>
      </c>
      <c r="BF520" s="105" t="str">
        <f ca="1">IFERROR(__xludf.DUMMYFUNCTION("""COMPUTED_VALUE"""),"")</f>
        <v/>
      </c>
      <c r="BG520" s="93"/>
      <c r="BH520" s="93"/>
      <c r="BI520" s="95" t="str">
        <f t="shared" si="842"/>
        <v/>
      </c>
      <c r="BJ520" s="95" t="str">
        <f t="shared" ref="BJ520:BR520" si="1290">IF(AD520=0,"",AD520*$AS520*(AU520/10))</f>
        <v/>
      </c>
      <c r="BK520" s="95" t="str">
        <f t="shared" si="1290"/>
        <v/>
      </c>
      <c r="BL520" s="95" t="str">
        <f t="shared" si="1290"/>
        <v/>
      </c>
      <c r="BM520" s="95" t="str">
        <f t="shared" si="1290"/>
        <v/>
      </c>
      <c r="BN520" s="95" t="str">
        <f t="shared" si="1290"/>
        <v/>
      </c>
      <c r="BO520" s="95" t="str">
        <f t="shared" si="1290"/>
        <v/>
      </c>
      <c r="BP520" s="95" t="str">
        <f t="shared" si="1290"/>
        <v/>
      </c>
      <c r="BQ520" s="95" t="str">
        <f t="shared" si="1290"/>
        <v/>
      </c>
      <c r="BR520" s="95" t="str">
        <f t="shared" si="1290"/>
        <v/>
      </c>
      <c r="BS520" s="38"/>
      <c r="BT520" s="38"/>
      <c r="BU520" s="38"/>
      <c r="BV520" s="38"/>
      <c r="BW520" s="38"/>
      <c r="BX520" s="38">
        <f t="shared" si="1095"/>
        <v>0</v>
      </c>
      <c r="BY520" s="106" t="str">
        <f t="shared" si="1068"/>
        <v/>
      </c>
      <c r="BZ520" s="106" t="str">
        <f t="shared" si="1096"/>
        <v/>
      </c>
      <c r="CA520" s="106" t="str">
        <f t="shared" ref="CA520:CH520" si="1291">IF(O520="x","1","")</f>
        <v/>
      </c>
      <c r="CB520" s="106" t="str">
        <f t="shared" si="1291"/>
        <v/>
      </c>
      <c r="CC520" s="106" t="str">
        <f t="shared" si="1291"/>
        <v/>
      </c>
      <c r="CD520" s="106" t="str">
        <f t="shared" si="1291"/>
        <v/>
      </c>
      <c r="CE520" s="106" t="str">
        <f t="shared" si="1291"/>
        <v/>
      </c>
      <c r="CF520" s="106" t="str">
        <f t="shared" si="1291"/>
        <v/>
      </c>
      <c r="CG520" s="106" t="str">
        <f t="shared" si="1291"/>
        <v/>
      </c>
      <c r="CH520" s="106" t="str">
        <f t="shared" si="1291"/>
        <v/>
      </c>
      <c r="CI520" s="40"/>
      <c r="CJ520" s="40"/>
      <c r="CK520" s="40"/>
      <c r="CL520" s="40"/>
      <c r="CM520" s="40"/>
    </row>
    <row r="521" spans="1:91" ht="17.25" customHeight="1" x14ac:dyDescent="0.2">
      <c r="A521" s="92"/>
      <c r="B521" s="93"/>
      <c r="C521" s="93"/>
      <c r="D521" s="93"/>
      <c r="E521" s="93" t="str">
        <f t="shared" si="1098"/>
        <v/>
      </c>
      <c r="F521" s="93"/>
      <c r="G521" s="93"/>
      <c r="H521" s="93" t="str">
        <f t="shared" si="814"/>
        <v/>
      </c>
      <c r="I521" s="95" t="str">
        <f t="shared" si="815"/>
        <v/>
      </c>
      <c r="J521" s="93"/>
      <c r="K521" s="97" t="b">
        <v>0</v>
      </c>
      <c r="L521" s="98" t="str">
        <f t="shared" si="1273"/>
        <v>PENDENTE</v>
      </c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3"/>
      <c r="X521" s="100"/>
      <c r="Y521" s="100"/>
      <c r="Z521" s="100"/>
      <c r="AA521" s="100"/>
      <c r="AB521" s="100"/>
      <c r="AC521" s="101"/>
      <c r="AD521" s="3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93"/>
      <c r="AQ521" s="93"/>
      <c r="AR521" s="93"/>
      <c r="AS521" s="102"/>
      <c r="AT521" s="103"/>
      <c r="AU521" s="103"/>
      <c r="AV521" s="103"/>
      <c r="AW521" s="104"/>
      <c r="AX521" s="103"/>
      <c r="AY521" s="103"/>
      <c r="AZ521" s="103"/>
      <c r="BA521" s="103"/>
      <c r="BB521" s="104"/>
      <c r="BC521" s="103"/>
      <c r="BD521" s="105" t="str">
        <f ca="1">IFERROR(__xludf.DUMMYFUNCTION("""COMPUTED_VALUE"""),"")</f>
        <v/>
      </c>
      <c r="BE521" s="105" t="str">
        <f ca="1">IFERROR(__xludf.DUMMYFUNCTION("""COMPUTED_VALUE"""),"")</f>
        <v/>
      </c>
      <c r="BF521" s="105" t="str">
        <f ca="1">IFERROR(__xludf.DUMMYFUNCTION("""COMPUTED_VALUE"""),"")</f>
        <v/>
      </c>
      <c r="BG521" s="93"/>
      <c r="BH521" s="93"/>
      <c r="BI521" s="95" t="str">
        <f t="shared" si="842"/>
        <v/>
      </c>
      <c r="BJ521" s="95" t="str">
        <f t="shared" ref="BJ521:BR521" si="1292">IF(AD521=0,"",AD521*$AS521*(AU521/10))</f>
        <v/>
      </c>
      <c r="BK521" s="95" t="str">
        <f t="shared" si="1292"/>
        <v/>
      </c>
      <c r="BL521" s="95" t="str">
        <f t="shared" si="1292"/>
        <v/>
      </c>
      <c r="BM521" s="95" t="str">
        <f t="shared" si="1292"/>
        <v/>
      </c>
      <c r="BN521" s="95" t="str">
        <f t="shared" si="1292"/>
        <v/>
      </c>
      <c r="BO521" s="95" t="str">
        <f t="shared" si="1292"/>
        <v/>
      </c>
      <c r="BP521" s="95" t="str">
        <f t="shared" si="1292"/>
        <v/>
      </c>
      <c r="BQ521" s="95" t="str">
        <f t="shared" si="1292"/>
        <v/>
      </c>
      <c r="BR521" s="95" t="str">
        <f t="shared" si="1292"/>
        <v/>
      </c>
      <c r="BS521" s="38"/>
      <c r="BT521" s="38"/>
      <c r="BU521" s="38"/>
      <c r="BV521" s="38"/>
      <c r="BW521" s="38"/>
      <c r="BX521" s="38">
        <f t="shared" si="1095"/>
        <v>0</v>
      </c>
      <c r="BY521" s="106" t="str">
        <f t="shared" si="1068"/>
        <v/>
      </c>
      <c r="BZ521" s="106" t="str">
        <f t="shared" si="1096"/>
        <v/>
      </c>
      <c r="CA521" s="106" t="str">
        <f t="shared" ref="CA521:CH521" si="1293">IF(O521="x","1","")</f>
        <v/>
      </c>
      <c r="CB521" s="106" t="str">
        <f t="shared" si="1293"/>
        <v/>
      </c>
      <c r="CC521" s="106" t="str">
        <f t="shared" si="1293"/>
        <v/>
      </c>
      <c r="CD521" s="106" t="str">
        <f t="shared" si="1293"/>
        <v/>
      </c>
      <c r="CE521" s="106" t="str">
        <f t="shared" si="1293"/>
        <v/>
      </c>
      <c r="CF521" s="106" t="str">
        <f t="shared" si="1293"/>
        <v/>
      </c>
      <c r="CG521" s="106" t="str">
        <f t="shared" si="1293"/>
        <v/>
      </c>
      <c r="CH521" s="106" t="str">
        <f t="shared" si="1293"/>
        <v/>
      </c>
      <c r="CI521" s="40"/>
      <c r="CJ521" s="40"/>
      <c r="CK521" s="40"/>
      <c r="CL521" s="40"/>
      <c r="CM521" s="40"/>
    </row>
    <row r="522" spans="1:91" ht="17.25" customHeight="1" x14ac:dyDescent="0.2">
      <c r="A522" s="92"/>
      <c r="B522" s="93"/>
      <c r="C522" s="93"/>
      <c r="D522" s="93"/>
      <c r="E522" s="93" t="str">
        <f t="shared" si="1098"/>
        <v/>
      </c>
      <c r="F522" s="93"/>
      <c r="G522" s="93"/>
      <c r="H522" s="93" t="str">
        <f t="shared" si="814"/>
        <v/>
      </c>
      <c r="I522" s="95" t="str">
        <f t="shared" si="815"/>
        <v/>
      </c>
      <c r="J522" s="93"/>
      <c r="K522" s="97" t="b">
        <v>0</v>
      </c>
      <c r="L522" s="98" t="str">
        <f t="shared" si="1273"/>
        <v>PENDENTE</v>
      </c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3"/>
      <c r="X522" s="100"/>
      <c r="Y522" s="100"/>
      <c r="Z522" s="100"/>
      <c r="AA522" s="100"/>
      <c r="AB522" s="100"/>
      <c r="AC522" s="101"/>
      <c r="AD522" s="3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93"/>
      <c r="AQ522" s="93"/>
      <c r="AR522" s="93"/>
      <c r="AS522" s="102"/>
      <c r="AT522" s="103"/>
      <c r="AU522" s="103"/>
      <c r="AV522" s="103"/>
      <c r="AW522" s="104"/>
      <c r="AX522" s="103"/>
      <c r="AY522" s="103"/>
      <c r="AZ522" s="103"/>
      <c r="BA522" s="103"/>
      <c r="BB522" s="104"/>
      <c r="BC522" s="103"/>
      <c r="BD522" s="105" t="str">
        <f ca="1">IFERROR(__xludf.DUMMYFUNCTION("""COMPUTED_VALUE"""),"")</f>
        <v/>
      </c>
      <c r="BE522" s="105" t="str">
        <f ca="1">IFERROR(__xludf.DUMMYFUNCTION("""COMPUTED_VALUE"""),"")</f>
        <v/>
      </c>
      <c r="BF522" s="105" t="str">
        <f ca="1">IFERROR(__xludf.DUMMYFUNCTION("""COMPUTED_VALUE"""),"")</f>
        <v/>
      </c>
      <c r="BG522" s="93"/>
      <c r="BH522" s="93"/>
      <c r="BI522" s="95" t="str">
        <f t="shared" si="842"/>
        <v/>
      </c>
      <c r="BJ522" s="95" t="str">
        <f t="shared" ref="BJ522:BR522" si="1294">IF(AD522=0,"",AD522*$AS522*(AU522/10))</f>
        <v/>
      </c>
      <c r="BK522" s="95" t="str">
        <f t="shared" si="1294"/>
        <v/>
      </c>
      <c r="BL522" s="95" t="str">
        <f t="shared" si="1294"/>
        <v/>
      </c>
      <c r="BM522" s="95" t="str">
        <f t="shared" si="1294"/>
        <v/>
      </c>
      <c r="BN522" s="95" t="str">
        <f t="shared" si="1294"/>
        <v/>
      </c>
      <c r="BO522" s="95" t="str">
        <f t="shared" si="1294"/>
        <v/>
      </c>
      <c r="BP522" s="95" t="str">
        <f t="shared" si="1294"/>
        <v/>
      </c>
      <c r="BQ522" s="95" t="str">
        <f t="shared" si="1294"/>
        <v/>
      </c>
      <c r="BR522" s="95" t="str">
        <f t="shared" si="1294"/>
        <v/>
      </c>
      <c r="BS522" s="38"/>
      <c r="BT522" s="38"/>
      <c r="BU522" s="38"/>
      <c r="BV522" s="38"/>
      <c r="BW522" s="38"/>
      <c r="BX522" s="38">
        <f t="shared" si="1095"/>
        <v>0</v>
      </c>
      <c r="BY522" s="106" t="str">
        <f t="shared" si="1068"/>
        <v/>
      </c>
      <c r="BZ522" s="106" t="str">
        <f t="shared" si="1096"/>
        <v/>
      </c>
      <c r="CA522" s="106" t="str">
        <f t="shared" ref="CA522:CH522" si="1295">IF(O522="x","1","")</f>
        <v/>
      </c>
      <c r="CB522" s="106" t="str">
        <f t="shared" si="1295"/>
        <v/>
      </c>
      <c r="CC522" s="106" t="str">
        <f t="shared" si="1295"/>
        <v/>
      </c>
      <c r="CD522" s="106" t="str">
        <f t="shared" si="1295"/>
        <v/>
      </c>
      <c r="CE522" s="106" t="str">
        <f t="shared" si="1295"/>
        <v/>
      </c>
      <c r="CF522" s="106" t="str">
        <f t="shared" si="1295"/>
        <v/>
      </c>
      <c r="CG522" s="106" t="str">
        <f t="shared" si="1295"/>
        <v/>
      </c>
      <c r="CH522" s="106" t="str">
        <f t="shared" si="1295"/>
        <v/>
      </c>
      <c r="CI522" s="40"/>
      <c r="CJ522" s="40"/>
      <c r="CK522" s="40"/>
      <c r="CL522" s="40"/>
      <c r="CM522" s="40"/>
    </row>
    <row r="523" spans="1:91" ht="17.25" customHeight="1" x14ac:dyDescent="0.2">
      <c r="A523" s="92"/>
      <c r="B523" s="93"/>
      <c r="C523" s="93"/>
      <c r="D523" s="93"/>
      <c r="E523" s="93" t="str">
        <f t="shared" si="1098"/>
        <v/>
      </c>
      <c r="F523" s="93"/>
      <c r="G523" s="93"/>
      <c r="H523" s="93" t="str">
        <f t="shared" si="814"/>
        <v/>
      </c>
      <c r="I523" s="95" t="str">
        <f t="shared" si="815"/>
        <v/>
      </c>
      <c r="J523" s="93"/>
      <c r="K523" s="97" t="b">
        <v>0</v>
      </c>
      <c r="L523" s="98" t="str">
        <f t="shared" si="1273"/>
        <v>PENDENTE</v>
      </c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3"/>
      <c r="X523" s="100"/>
      <c r="Y523" s="100"/>
      <c r="Z523" s="100"/>
      <c r="AA523" s="100"/>
      <c r="AB523" s="100"/>
      <c r="AC523" s="101"/>
      <c r="AD523" s="3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93"/>
      <c r="AQ523" s="93"/>
      <c r="AR523" s="93"/>
      <c r="AS523" s="102"/>
      <c r="AT523" s="103"/>
      <c r="AU523" s="103"/>
      <c r="AV523" s="103"/>
      <c r="AW523" s="104"/>
      <c r="AX523" s="103"/>
      <c r="AY523" s="103"/>
      <c r="AZ523" s="103"/>
      <c r="BA523" s="103"/>
      <c r="BB523" s="104"/>
      <c r="BC523" s="103"/>
      <c r="BD523" s="105" t="str">
        <f ca="1">IFERROR(__xludf.DUMMYFUNCTION("""COMPUTED_VALUE"""),"")</f>
        <v/>
      </c>
      <c r="BE523" s="105" t="str">
        <f ca="1">IFERROR(__xludf.DUMMYFUNCTION("""COMPUTED_VALUE"""),"")</f>
        <v/>
      </c>
      <c r="BF523" s="105" t="str">
        <f ca="1">IFERROR(__xludf.DUMMYFUNCTION("""COMPUTED_VALUE"""),"")</f>
        <v/>
      </c>
      <c r="BG523" s="93"/>
      <c r="BH523" s="93"/>
      <c r="BI523" s="95" t="str">
        <f t="shared" si="842"/>
        <v/>
      </c>
      <c r="BJ523" s="95" t="str">
        <f t="shared" ref="BJ523:BR523" si="1296">IF(AD523=0,"",AD523*$AS523*(AU523/10))</f>
        <v/>
      </c>
      <c r="BK523" s="95" t="str">
        <f t="shared" si="1296"/>
        <v/>
      </c>
      <c r="BL523" s="95" t="str">
        <f t="shared" si="1296"/>
        <v/>
      </c>
      <c r="BM523" s="95" t="str">
        <f t="shared" si="1296"/>
        <v/>
      </c>
      <c r="BN523" s="95" t="str">
        <f t="shared" si="1296"/>
        <v/>
      </c>
      <c r="BO523" s="95" t="str">
        <f t="shared" si="1296"/>
        <v/>
      </c>
      <c r="BP523" s="95" t="str">
        <f t="shared" si="1296"/>
        <v/>
      </c>
      <c r="BQ523" s="95" t="str">
        <f t="shared" si="1296"/>
        <v/>
      </c>
      <c r="BR523" s="95" t="str">
        <f t="shared" si="1296"/>
        <v/>
      </c>
      <c r="BS523" s="38"/>
      <c r="BT523" s="38"/>
      <c r="BU523" s="38"/>
      <c r="BV523" s="38"/>
      <c r="BW523" s="38"/>
      <c r="BX523" s="38">
        <f t="shared" si="1095"/>
        <v>0</v>
      </c>
      <c r="BY523" s="106" t="str">
        <f t="shared" si="1068"/>
        <v/>
      </c>
      <c r="BZ523" s="106" t="str">
        <f t="shared" si="1096"/>
        <v/>
      </c>
      <c r="CA523" s="106" t="str">
        <f t="shared" ref="CA523:CH523" si="1297">IF(O523="x","1","")</f>
        <v/>
      </c>
      <c r="CB523" s="106" t="str">
        <f t="shared" si="1297"/>
        <v/>
      </c>
      <c r="CC523" s="106" t="str">
        <f t="shared" si="1297"/>
        <v/>
      </c>
      <c r="CD523" s="106" t="str">
        <f t="shared" si="1297"/>
        <v/>
      </c>
      <c r="CE523" s="106" t="str">
        <f t="shared" si="1297"/>
        <v/>
      </c>
      <c r="CF523" s="106" t="str">
        <f t="shared" si="1297"/>
        <v/>
      </c>
      <c r="CG523" s="106" t="str">
        <f t="shared" si="1297"/>
        <v/>
      </c>
      <c r="CH523" s="106" t="str">
        <f t="shared" si="1297"/>
        <v/>
      </c>
      <c r="CI523" s="40"/>
      <c r="CJ523" s="40"/>
      <c r="CK523" s="40"/>
      <c r="CL523" s="40"/>
      <c r="CM523" s="40"/>
    </row>
    <row r="524" spans="1:91" ht="17.25" customHeight="1" x14ac:dyDescent="0.2">
      <c r="A524" s="92"/>
      <c r="B524" s="93"/>
      <c r="C524" s="93"/>
      <c r="D524" s="93"/>
      <c r="E524" s="93" t="str">
        <f t="shared" si="1098"/>
        <v/>
      </c>
      <c r="F524" s="93"/>
      <c r="G524" s="93"/>
      <c r="H524" s="93" t="str">
        <f t="shared" si="814"/>
        <v/>
      </c>
      <c r="I524" s="95" t="str">
        <f t="shared" si="815"/>
        <v/>
      </c>
      <c r="J524" s="93"/>
      <c r="K524" s="97" t="b">
        <v>0</v>
      </c>
      <c r="L524" s="98" t="str">
        <f t="shared" si="1273"/>
        <v>PENDENTE</v>
      </c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3"/>
      <c r="X524" s="100"/>
      <c r="Y524" s="100"/>
      <c r="Z524" s="100"/>
      <c r="AA524" s="100"/>
      <c r="AB524" s="100"/>
      <c r="AC524" s="101"/>
      <c r="AD524" s="3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93"/>
      <c r="AQ524" s="93"/>
      <c r="AR524" s="93"/>
      <c r="AS524" s="102"/>
      <c r="AT524" s="103"/>
      <c r="AU524" s="103"/>
      <c r="AV524" s="103"/>
      <c r="AW524" s="104"/>
      <c r="AX524" s="103"/>
      <c r="AY524" s="103"/>
      <c r="AZ524" s="103"/>
      <c r="BA524" s="103"/>
      <c r="BB524" s="104"/>
      <c r="BC524" s="103"/>
      <c r="BD524" s="105" t="str">
        <f ca="1">IFERROR(__xludf.DUMMYFUNCTION("""COMPUTED_VALUE"""),"")</f>
        <v/>
      </c>
      <c r="BE524" s="105" t="str">
        <f ca="1">IFERROR(__xludf.DUMMYFUNCTION("""COMPUTED_VALUE"""),"")</f>
        <v/>
      </c>
      <c r="BF524" s="105" t="str">
        <f ca="1">IFERROR(__xludf.DUMMYFUNCTION("""COMPUTED_VALUE"""),"")</f>
        <v/>
      </c>
      <c r="BG524" s="93"/>
      <c r="BH524" s="93"/>
      <c r="BI524" s="95" t="str">
        <f t="shared" si="842"/>
        <v/>
      </c>
      <c r="BJ524" s="95" t="str">
        <f t="shared" ref="BJ524:BR524" si="1298">IF(AD524=0,"",AD524*$AS524*(AU524/10))</f>
        <v/>
      </c>
      <c r="BK524" s="95" t="str">
        <f t="shared" si="1298"/>
        <v/>
      </c>
      <c r="BL524" s="95" t="str">
        <f t="shared" si="1298"/>
        <v/>
      </c>
      <c r="BM524" s="95" t="str">
        <f t="shared" si="1298"/>
        <v/>
      </c>
      <c r="BN524" s="95" t="str">
        <f t="shared" si="1298"/>
        <v/>
      </c>
      <c r="BO524" s="95" t="str">
        <f t="shared" si="1298"/>
        <v/>
      </c>
      <c r="BP524" s="95" t="str">
        <f t="shared" si="1298"/>
        <v/>
      </c>
      <c r="BQ524" s="95" t="str">
        <f t="shared" si="1298"/>
        <v/>
      </c>
      <c r="BR524" s="95" t="str">
        <f t="shared" si="1298"/>
        <v/>
      </c>
      <c r="BS524" s="38"/>
      <c r="BT524" s="38"/>
      <c r="BU524" s="38"/>
      <c r="BV524" s="38"/>
      <c r="BW524" s="38"/>
      <c r="BX524" s="38">
        <f t="shared" si="1095"/>
        <v>0</v>
      </c>
      <c r="BY524" s="106" t="str">
        <f t="shared" si="1068"/>
        <v/>
      </c>
      <c r="BZ524" s="106" t="str">
        <f t="shared" si="1096"/>
        <v/>
      </c>
      <c r="CA524" s="106" t="str">
        <f t="shared" ref="CA524:CH524" si="1299">IF(O524="x","1","")</f>
        <v/>
      </c>
      <c r="CB524" s="106" t="str">
        <f t="shared" si="1299"/>
        <v/>
      </c>
      <c r="CC524" s="106" t="str">
        <f t="shared" si="1299"/>
        <v/>
      </c>
      <c r="CD524" s="106" t="str">
        <f t="shared" si="1299"/>
        <v/>
      </c>
      <c r="CE524" s="106" t="str">
        <f t="shared" si="1299"/>
        <v/>
      </c>
      <c r="CF524" s="106" t="str">
        <f t="shared" si="1299"/>
        <v/>
      </c>
      <c r="CG524" s="106" t="str">
        <f t="shared" si="1299"/>
        <v/>
      </c>
      <c r="CH524" s="106" t="str">
        <f t="shared" si="1299"/>
        <v/>
      </c>
      <c r="CI524" s="40"/>
      <c r="CJ524" s="40"/>
      <c r="CK524" s="40"/>
      <c r="CL524" s="40"/>
      <c r="CM524" s="40"/>
    </row>
    <row r="525" spans="1:91" ht="17.25" customHeight="1" x14ac:dyDescent="0.2">
      <c r="A525" s="92"/>
      <c r="B525" s="93"/>
      <c r="C525" s="93"/>
      <c r="D525" s="93"/>
      <c r="E525" s="93" t="str">
        <f t="shared" si="1098"/>
        <v/>
      </c>
      <c r="F525" s="93"/>
      <c r="G525" s="93"/>
      <c r="H525" s="93" t="str">
        <f t="shared" si="814"/>
        <v/>
      </c>
      <c r="I525" s="95" t="str">
        <f t="shared" si="815"/>
        <v/>
      </c>
      <c r="J525" s="93"/>
      <c r="K525" s="97" t="b">
        <v>0</v>
      </c>
      <c r="L525" s="98" t="str">
        <f t="shared" si="1273"/>
        <v>PENDENTE</v>
      </c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3"/>
      <c r="X525" s="100"/>
      <c r="Y525" s="100"/>
      <c r="Z525" s="100"/>
      <c r="AA525" s="100"/>
      <c r="AB525" s="100"/>
      <c r="AC525" s="101"/>
      <c r="AD525" s="3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93"/>
      <c r="AQ525" s="93"/>
      <c r="AR525" s="93"/>
      <c r="AS525" s="102"/>
      <c r="AT525" s="103"/>
      <c r="AU525" s="103"/>
      <c r="AV525" s="103"/>
      <c r="AW525" s="104"/>
      <c r="AX525" s="103"/>
      <c r="AY525" s="103"/>
      <c r="AZ525" s="103"/>
      <c r="BA525" s="103"/>
      <c r="BB525" s="104"/>
      <c r="BC525" s="103"/>
      <c r="BD525" s="105" t="str">
        <f ca="1">IFERROR(__xludf.DUMMYFUNCTION("""COMPUTED_VALUE"""),"")</f>
        <v/>
      </c>
      <c r="BE525" s="105" t="str">
        <f ca="1">IFERROR(__xludf.DUMMYFUNCTION("""COMPUTED_VALUE"""),"")</f>
        <v/>
      </c>
      <c r="BF525" s="105" t="str">
        <f ca="1">IFERROR(__xludf.DUMMYFUNCTION("""COMPUTED_VALUE"""),"")</f>
        <v/>
      </c>
      <c r="BG525" s="93"/>
      <c r="BH525" s="93"/>
      <c r="BI525" s="95" t="str">
        <f t="shared" si="842"/>
        <v/>
      </c>
      <c r="BJ525" s="95" t="str">
        <f t="shared" ref="BJ525:BR525" si="1300">IF(AD525=0,"",AD525*$AS525*(AU525/10))</f>
        <v/>
      </c>
      <c r="BK525" s="95" t="str">
        <f t="shared" si="1300"/>
        <v/>
      </c>
      <c r="BL525" s="95" t="str">
        <f t="shared" si="1300"/>
        <v/>
      </c>
      <c r="BM525" s="95" t="str">
        <f t="shared" si="1300"/>
        <v/>
      </c>
      <c r="BN525" s="95" t="str">
        <f t="shared" si="1300"/>
        <v/>
      </c>
      <c r="BO525" s="95" t="str">
        <f t="shared" si="1300"/>
        <v/>
      </c>
      <c r="BP525" s="95" t="str">
        <f t="shared" si="1300"/>
        <v/>
      </c>
      <c r="BQ525" s="95" t="str">
        <f t="shared" si="1300"/>
        <v/>
      </c>
      <c r="BR525" s="95" t="str">
        <f t="shared" si="1300"/>
        <v/>
      </c>
      <c r="BS525" s="38"/>
      <c r="BT525" s="38"/>
      <c r="BU525" s="38"/>
      <c r="BV525" s="38"/>
      <c r="BW525" s="38"/>
      <c r="BX525" s="38">
        <f t="shared" si="1095"/>
        <v>0</v>
      </c>
      <c r="BY525" s="106" t="str">
        <f t="shared" si="1068"/>
        <v/>
      </c>
      <c r="BZ525" s="106" t="str">
        <f t="shared" si="1096"/>
        <v/>
      </c>
      <c r="CA525" s="106" t="str">
        <f t="shared" ref="CA525:CH525" si="1301">IF(O525="x","1","")</f>
        <v/>
      </c>
      <c r="CB525" s="106" t="str">
        <f t="shared" si="1301"/>
        <v/>
      </c>
      <c r="CC525" s="106" t="str">
        <f t="shared" si="1301"/>
        <v/>
      </c>
      <c r="CD525" s="106" t="str">
        <f t="shared" si="1301"/>
        <v/>
      </c>
      <c r="CE525" s="106" t="str">
        <f t="shared" si="1301"/>
        <v/>
      </c>
      <c r="CF525" s="106" t="str">
        <f t="shared" si="1301"/>
        <v/>
      </c>
      <c r="CG525" s="106" t="str">
        <f t="shared" si="1301"/>
        <v/>
      </c>
      <c r="CH525" s="106" t="str">
        <f t="shared" si="1301"/>
        <v/>
      </c>
      <c r="CI525" s="40"/>
      <c r="CJ525" s="40"/>
      <c r="CK525" s="40"/>
      <c r="CL525" s="40"/>
      <c r="CM525" s="40"/>
    </row>
    <row r="526" spans="1:91" ht="17.25" customHeight="1" x14ac:dyDescent="0.2">
      <c r="A526" s="92"/>
      <c r="B526" s="93"/>
      <c r="C526" s="93"/>
      <c r="D526" s="93"/>
      <c r="E526" s="93" t="str">
        <f t="shared" si="1098"/>
        <v/>
      </c>
      <c r="F526" s="93"/>
      <c r="G526" s="93"/>
      <c r="H526" s="93" t="str">
        <f t="shared" si="814"/>
        <v/>
      </c>
      <c r="I526" s="95" t="str">
        <f t="shared" si="815"/>
        <v/>
      </c>
      <c r="J526" s="93"/>
      <c r="K526" s="97" t="b">
        <v>0</v>
      </c>
      <c r="L526" s="98" t="str">
        <f t="shared" si="1273"/>
        <v>PENDENTE</v>
      </c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3"/>
      <c r="X526" s="100"/>
      <c r="Y526" s="100"/>
      <c r="Z526" s="100"/>
      <c r="AA526" s="100"/>
      <c r="AB526" s="100"/>
      <c r="AC526" s="101"/>
      <c r="AD526" s="3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93"/>
      <c r="AQ526" s="93"/>
      <c r="AR526" s="93"/>
      <c r="AS526" s="102"/>
      <c r="AT526" s="103"/>
      <c r="AU526" s="103"/>
      <c r="AV526" s="103"/>
      <c r="AW526" s="104"/>
      <c r="AX526" s="103"/>
      <c r="AY526" s="103"/>
      <c r="AZ526" s="103"/>
      <c r="BA526" s="103"/>
      <c r="BB526" s="104"/>
      <c r="BC526" s="103"/>
      <c r="BD526" s="105" t="str">
        <f ca="1">IFERROR(__xludf.DUMMYFUNCTION("""COMPUTED_VALUE"""),"")</f>
        <v/>
      </c>
      <c r="BE526" s="105" t="str">
        <f ca="1">IFERROR(__xludf.DUMMYFUNCTION("""COMPUTED_VALUE"""),"")</f>
        <v/>
      </c>
      <c r="BF526" s="105" t="str">
        <f ca="1">IFERROR(__xludf.DUMMYFUNCTION("""COMPUTED_VALUE"""),"")</f>
        <v/>
      </c>
      <c r="BG526" s="93"/>
      <c r="BH526" s="93"/>
      <c r="BI526" s="95" t="str">
        <f t="shared" si="842"/>
        <v/>
      </c>
      <c r="BJ526" s="95" t="str">
        <f t="shared" ref="BJ526:BR526" si="1302">IF(AD526=0,"",AD526*$AS526*(AU526/10))</f>
        <v/>
      </c>
      <c r="BK526" s="95" t="str">
        <f t="shared" si="1302"/>
        <v/>
      </c>
      <c r="BL526" s="95" t="str">
        <f t="shared" si="1302"/>
        <v/>
      </c>
      <c r="BM526" s="95" t="str">
        <f t="shared" si="1302"/>
        <v/>
      </c>
      <c r="BN526" s="95" t="str">
        <f t="shared" si="1302"/>
        <v/>
      </c>
      <c r="BO526" s="95" t="str">
        <f t="shared" si="1302"/>
        <v/>
      </c>
      <c r="BP526" s="95" t="str">
        <f t="shared" si="1302"/>
        <v/>
      </c>
      <c r="BQ526" s="95" t="str">
        <f t="shared" si="1302"/>
        <v/>
      </c>
      <c r="BR526" s="95" t="str">
        <f t="shared" si="1302"/>
        <v/>
      </c>
      <c r="BS526" s="38"/>
      <c r="BT526" s="38"/>
      <c r="BU526" s="38"/>
      <c r="BV526" s="38"/>
      <c r="BW526" s="38"/>
      <c r="BX526" s="38">
        <f t="shared" si="1095"/>
        <v>0</v>
      </c>
      <c r="BY526" s="106" t="str">
        <f t="shared" si="1068"/>
        <v/>
      </c>
      <c r="BZ526" s="106" t="str">
        <f t="shared" si="1096"/>
        <v/>
      </c>
      <c r="CA526" s="106" t="str">
        <f t="shared" ref="CA526:CH526" si="1303">IF(O526="x","1","")</f>
        <v/>
      </c>
      <c r="CB526" s="106" t="str">
        <f t="shared" si="1303"/>
        <v/>
      </c>
      <c r="CC526" s="106" t="str">
        <f t="shared" si="1303"/>
        <v/>
      </c>
      <c r="CD526" s="106" t="str">
        <f t="shared" si="1303"/>
        <v/>
      </c>
      <c r="CE526" s="106" t="str">
        <f t="shared" si="1303"/>
        <v/>
      </c>
      <c r="CF526" s="106" t="str">
        <f t="shared" si="1303"/>
        <v/>
      </c>
      <c r="CG526" s="106" t="str">
        <f t="shared" si="1303"/>
        <v/>
      </c>
      <c r="CH526" s="106" t="str">
        <f t="shared" si="1303"/>
        <v/>
      </c>
      <c r="CI526" s="40"/>
      <c r="CJ526" s="40"/>
      <c r="CK526" s="40"/>
      <c r="CL526" s="40"/>
      <c r="CM526" s="40"/>
    </row>
    <row r="527" spans="1:91" ht="17.25" customHeight="1" x14ac:dyDescent="0.2">
      <c r="A527" s="92"/>
      <c r="B527" s="93"/>
      <c r="C527" s="93"/>
      <c r="D527" s="93"/>
      <c r="E527" s="93" t="str">
        <f t="shared" si="1098"/>
        <v/>
      </c>
      <c r="F527" s="93"/>
      <c r="G527" s="93"/>
      <c r="H527" s="93" t="str">
        <f t="shared" si="814"/>
        <v/>
      </c>
      <c r="I527" s="95" t="str">
        <f t="shared" si="815"/>
        <v/>
      </c>
      <c r="J527" s="93"/>
      <c r="K527" s="97" t="b">
        <v>0</v>
      </c>
      <c r="L527" s="98" t="str">
        <f t="shared" si="1273"/>
        <v>PENDENTE</v>
      </c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3"/>
      <c r="X527" s="100"/>
      <c r="Y527" s="100"/>
      <c r="Z527" s="100"/>
      <c r="AA527" s="100"/>
      <c r="AB527" s="100"/>
      <c r="AC527" s="101"/>
      <c r="AD527" s="3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93"/>
      <c r="AQ527" s="93"/>
      <c r="AR527" s="93"/>
      <c r="AS527" s="102"/>
      <c r="AT527" s="103"/>
      <c r="AU527" s="103"/>
      <c r="AV527" s="103"/>
      <c r="AW527" s="104"/>
      <c r="AX527" s="103"/>
      <c r="AY527" s="103"/>
      <c r="AZ527" s="103"/>
      <c r="BA527" s="103"/>
      <c r="BB527" s="104"/>
      <c r="BC527" s="103"/>
      <c r="BD527" s="105" t="str">
        <f ca="1">IFERROR(__xludf.DUMMYFUNCTION("""COMPUTED_VALUE"""),"")</f>
        <v/>
      </c>
      <c r="BE527" s="105" t="str">
        <f ca="1">IFERROR(__xludf.DUMMYFUNCTION("""COMPUTED_VALUE"""),"")</f>
        <v/>
      </c>
      <c r="BF527" s="105" t="str">
        <f ca="1">IFERROR(__xludf.DUMMYFUNCTION("""COMPUTED_VALUE"""),"")</f>
        <v/>
      </c>
      <c r="BG527" s="93"/>
      <c r="BH527" s="93"/>
      <c r="BI527" s="95" t="str">
        <f t="shared" si="842"/>
        <v/>
      </c>
      <c r="BJ527" s="95" t="str">
        <f t="shared" ref="BJ527:BR527" si="1304">IF(AD527=0,"",AD527*$AS527*(AU527/10))</f>
        <v/>
      </c>
      <c r="BK527" s="95" t="str">
        <f t="shared" si="1304"/>
        <v/>
      </c>
      <c r="BL527" s="95" t="str">
        <f t="shared" si="1304"/>
        <v/>
      </c>
      <c r="BM527" s="95" t="str">
        <f t="shared" si="1304"/>
        <v/>
      </c>
      <c r="BN527" s="95" t="str">
        <f t="shared" si="1304"/>
        <v/>
      </c>
      <c r="BO527" s="95" t="str">
        <f t="shared" si="1304"/>
        <v/>
      </c>
      <c r="BP527" s="95" t="str">
        <f t="shared" si="1304"/>
        <v/>
      </c>
      <c r="BQ527" s="95" t="str">
        <f t="shared" si="1304"/>
        <v/>
      </c>
      <c r="BR527" s="95" t="str">
        <f t="shared" si="1304"/>
        <v/>
      </c>
      <c r="BS527" s="38"/>
      <c r="BT527" s="38"/>
      <c r="BU527" s="38"/>
      <c r="BV527" s="38"/>
      <c r="BW527" s="38"/>
      <c r="BX527" s="38">
        <f t="shared" si="1095"/>
        <v>0</v>
      </c>
      <c r="BY527" s="106" t="str">
        <f t="shared" si="1068"/>
        <v/>
      </c>
      <c r="BZ527" s="106" t="str">
        <f t="shared" si="1096"/>
        <v/>
      </c>
      <c r="CA527" s="106" t="str">
        <f t="shared" ref="CA527:CH527" si="1305">IF(O527="x","1","")</f>
        <v/>
      </c>
      <c r="CB527" s="106" t="str">
        <f t="shared" si="1305"/>
        <v/>
      </c>
      <c r="CC527" s="106" t="str">
        <f t="shared" si="1305"/>
        <v/>
      </c>
      <c r="CD527" s="106" t="str">
        <f t="shared" si="1305"/>
        <v/>
      </c>
      <c r="CE527" s="106" t="str">
        <f t="shared" si="1305"/>
        <v/>
      </c>
      <c r="CF527" s="106" t="str">
        <f t="shared" si="1305"/>
        <v/>
      </c>
      <c r="CG527" s="106" t="str">
        <f t="shared" si="1305"/>
        <v/>
      </c>
      <c r="CH527" s="106" t="str">
        <f t="shared" si="1305"/>
        <v/>
      </c>
      <c r="CI527" s="40"/>
      <c r="CJ527" s="40"/>
      <c r="CK527" s="40"/>
      <c r="CL527" s="40"/>
      <c r="CM527" s="40"/>
    </row>
    <row r="528" spans="1:91" ht="17.25" customHeight="1" x14ac:dyDescent="0.2">
      <c r="A528" s="92"/>
      <c r="B528" s="93"/>
      <c r="C528" s="93"/>
      <c r="D528" s="93"/>
      <c r="E528" s="93" t="str">
        <f t="shared" si="1098"/>
        <v/>
      </c>
      <c r="F528" s="93"/>
      <c r="G528" s="93"/>
      <c r="H528" s="93" t="str">
        <f t="shared" si="814"/>
        <v/>
      </c>
      <c r="I528" s="95" t="str">
        <f t="shared" si="815"/>
        <v/>
      </c>
      <c r="J528" s="93"/>
      <c r="K528" s="97" t="b">
        <v>0</v>
      </c>
      <c r="L528" s="98" t="str">
        <f t="shared" si="1273"/>
        <v>PENDENTE</v>
      </c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3"/>
      <c r="X528" s="100"/>
      <c r="Y528" s="100"/>
      <c r="Z528" s="100"/>
      <c r="AA528" s="100"/>
      <c r="AB528" s="100"/>
      <c r="AC528" s="101"/>
      <c r="AD528" s="3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93"/>
      <c r="AQ528" s="93"/>
      <c r="AR528" s="93"/>
      <c r="AS528" s="102"/>
      <c r="AT528" s="103"/>
      <c r="AU528" s="103"/>
      <c r="AV528" s="103"/>
      <c r="AW528" s="104"/>
      <c r="AX528" s="103"/>
      <c r="AY528" s="103"/>
      <c r="AZ528" s="103"/>
      <c r="BA528" s="103"/>
      <c r="BB528" s="104"/>
      <c r="BC528" s="103"/>
      <c r="BD528" s="105" t="str">
        <f ca="1">IFERROR(__xludf.DUMMYFUNCTION("""COMPUTED_VALUE"""),"")</f>
        <v/>
      </c>
      <c r="BE528" s="105" t="str">
        <f ca="1">IFERROR(__xludf.DUMMYFUNCTION("""COMPUTED_VALUE"""),"")</f>
        <v/>
      </c>
      <c r="BF528" s="105" t="str">
        <f ca="1">IFERROR(__xludf.DUMMYFUNCTION("""COMPUTED_VALUE"""),"")</f>
        <v/>
      </c>
      <c r="BG528" s="93"/>
      <c r="BH528" s="93"/>
      <c r="BI528" s="95" t="str">
        <f t="shared" si="842"/>
        <v/>
      </c>
      <c r="BJ528" s="95" t="str">
        <f t="shared" ref="BJ528:BR528" si="1306">IF(AD528=0,"",AD528*$AS528*(AU528/10))</f>
        <v/>
      </c>
      <c r="BK528" s="95" t="str">
        <f t="shared" si="1306"/>
        <v/>
      </c>
      <c r="BL528" s="95" t="str">
        <f t="shared" si="1306"/>
        <v/>
      </c>
      <c r="BM528" s="95" t="str">
        <f t="shared" si="1306"/>
        <v/>
      </c>
      <c r="BN528" s="95" t="str">
        <f t="shared" si="1306"/>
        <v/>
      </c>
      <c r="BO528" s="95" t="str">
        <f t="shared" si="1306"/>
        <v/>
      </c>
      <c r="BP528" s="95" t="str">
        <f t="shared" si="1306"/>
        <v/>
      </c>
      <c r="BQ528" s="95" t="str">
        <f t="shared" si="1306"/>
        <v/>
      </c>
      <c r="BR528" s="95" t="str">
        <f t="shared" si="1306"/>
        <v/>
      </c>
      <c r="BS528" s="38"/>
      <c r="BT528" s="38"/>
      <c r="BU528" s="38"/>
      <c r="BV528" s="38"/>
      <c r="BW528" s="38"/>
      <c r="BX528" s="38">
        <f t="shared" si="1095"/>
        <v>0</v>
      </c>
      <c r="BY528" s="106" t="str">
        <f t="shared" si="1068"/>
        <v/>
      </c>
      <c r="BZ528" s="106" t="str">
        <f t="shared" si="1096"/>
        <v/>
      </c>
      <c r="CA528" s="106" t="str">
        <f t="shared" ref="CA528:CH528" si="1307">IF(O528="x","1","")</f>
        <v/>
      </c>
      <c r="CB528" s="106" t="str">
        <f t="shared" si="1307"/>
        <v/>
      </c>
      <c r="CC528" s="106" t="str">
        <f t="shared" si="1307"/>
        <v/>
      </c>
      <c r="CD528" s="106" t="str">
        <f t="shared" si="1307"/>
        <v/>
      </c>
      <c r="CE528" s="106" t="str">
        <f t="shared" si="1307"/>
        <v/>
      </c>
      <c r="CF528" s="106" t="str">
        <f t="shared" si="1307"/>
        <v/>
      </c>
      <c r="CG528" s="106" t="str">
        <f t="shared" si="1307"/>
        <v/>
      </c>
      <c r="CH528" s="106" t="str">
        <f t="shared" si="1307"/>
        <v/>
      </c>
      <c r="CI528" s="40"/>
      <c r="CJ528" s="40"/>
      <c r="CK528" s="40"/>
      <c r="CL528" s="40"/>
      <c r="CM528" s="40"/>
    </row>
    <row r="529" spans="1:91" ht="17.25" customHeight="1" x14ac:dyDescent="0.2">
      <c r="A529" s="92"/>
      <c r="B529" s="93"/>
      <c r="C529" s="93"/>
      <c r="D529" s="93"/>
      <c r="E529" s="93" t="str">
        <f t="shared" si="1098"/>
        <v/>
      </c>
      <c r="F529" s="93"/>
      <c r="G529" s="93"/>
      <c r="H529" s="93" t="str">
        <f t="shared" si="814"/>
        <v/>
      </c>
      <c r="I529" s="95" t="str">
        <f t="shared" si="815"/>
        <v/>
      </c>
      <c r="J529" s="93"/>
      <c r="K529" s="97" t="b">
        <v>0</v>
      </c>
      <c r="L529" s="98" t="str">
        <f t="shared" si="1273"/>
        <v>PENDENTE</v>
      </c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3"/>
      <c r="X529" s="100"/>
      <c r="Y529" s="100"/>
      <c r="Z529" s="100"/>
      <c r="AA529" s="100"/>
      <c r="AB529" s="100"/>
      <c r="AC529" s="101"/>
      <c r="AD529" s="3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93"/>
      <c r="AQ529" s="93"/>
      <c r="AR529" s="93"/>
      <c r="AS529" s="102"/>
      <c r="AT529" s="103"/>
      <c r="AU529" s="103"/>
      <c r="AV529" s="103"/>
      <c r="AW529" s="104"/>
      <c r="AX529" s="103"/>
      <c r="AY529" s="103"/>
      <c r="AZ529" s="103"/>
      <c r="BA529" s="103"/>
      <c r="BB529" s="104"/>
      <c r="BC529" s="103"/>
      <c r="BD529" s="105" t="str">
        <f ca="1">IFERROR(__xludf.DUMMYFUNCTION("""COMPUTED_VALUE"""),"")</f>
        <v/>
      </c>
      <c r="BE529" s="105" t="str">
        <f ca="1">IFERROR(__xludf.DUMMYFUNCTION("""COMPUTED_VALUE"""),"")</f>
        <v/>
      </c>
      <c r="BF529" s="105" t="str">
        <f ca="1">IFERROR(__xludf.DUMMYFUNCTION("""COMPUTED_VALUE"""),"")</f>
        <v/>
      </c>
      <c r="BG529" s="93"/>
      <c r="BH529" s="93"/>
      <c r="BI529" s="95" t="str">
        <f t="shared" si="842"/>
        <v/>
      </c>
      <c r="BJ529" s="95" t="str">
        <f t="shared" ref="BJ529:BR529" si="1308">IF(AD529=0,"",AD529*$AS529*(AU529/10))</f>
        <v/>
      </c>
      <c r="BK529" s="95" t="str">
        <f t="shared" si="1308"/>
        <v/>
      </c>
      <c r="BL529" s="95" t="str">
        <f t="shared" si="1308"/>
        <v/>
      </c>
      <c r="BM529" s="95" t="str">
        <f t="shared" si="1308"/>
        <v/>
      </c>
      <c r="BN529" s="95" t="str">
        <f t="shared" si="1308"/>
        <v/>
      </c>
      <c r="BO529" s="95" t="str">
        <f t="shared" si="1308"/>
        <v/>
      </c>
      <c r="BP529" s="95" t="str">
        <f t="shared" si="1308"/>
        <v/>
      </c>
      <c r="BQ529" s="95" t="str">
        <f t="shared" si="1308"/>
        <v/>
      </c>
      <c r="BR529" s="95" t="str">
        <f t="shared" si="1308"/>
        <v/>
      </c>
      <c r="BS529" s="38"/>
      <c r="BT529" s="38"/>
      <c r="BU529" s="38"/>
      <c r="BV529" s="38"/>
      <c r="BW529" s="38"/>
      <c r="BX529" s="38">
        <f t="shared" si="1095"/>
        <v>0</v>
      </c>
      <c r="BY529" s="106" t="str">
        <f t="shared" si="1068"/>
        <v/>
      </c>
      <c r="BZ529" s="106" t="str">
        <f t="shared" si="1096"/>
        <v/>
      </c>
      <c r="CA529" s="106" t="str">
        <f t="shared" ref="CA529:CH529" si="1309">IF(O529="x","1","")</f>
        <v/>
      </c>
      <c r="CB529" s="106" t="str">
        <f t="shared" si="1309"/>
        <v/>
      </c>
      <c r="CC529" s="106" t="str">
        <f t="shared" si="1309"/>
        <v/>
      </c>
      <c r="CD529" s="106" t="str">
        <f t="shared" si="1309"/>
        <v/>
      </c>
      <c r="CE529" s="106" t="str">
        <f t="shared" si="1309"/>
        <v/>
      </c>
      <c r="CF529" s="106" t="str">
        <f t="shared" si="1309"/>
        <v/>
      </c>
      <c r="CG529" s="106" t="str">
        <f t="shared" si="1309"/>
        <v/>
      </c>
      <c r="CH529" s="106" t="str">
        <f t="shared" si="1309"/>
        <v/>
      </c>
      <c r="CI529" s="40"/>
      <c r="CJ529" s="40"/>
      <c r="CK529" s="40"/>
      <c r="CL529" s="40"/>
      <c r="CM529" s="40"/>
    </row>
    <row r="530" spans="1:91" ht="17.25" customHeight="1" x14ac:dyDescent="0.2">
      <c r="A530" s="92"/>
      <c r="B530" s="93"/>
      <c r="C530" s="93"/>
      <c r="D530" s="93"/>
      <c r="E530" s="93" t="str">
        <f t="shared" si="1098"/>
        <v/>
      </c>
      <c r="F530" s="93"/>
      <c r="G530" s="93"/>
      <c r="H530" s="93" t="str">
        <f t="shared" si="814"/>
        <v/>
      </c>
      <c r="I530" s="95" t="str">
        <f t="shared" si="815"/>
        <v/>
      </c>
      <c r="J530" s="93"/>
      <c r="K530" s="97" t="b">
        <v>0</v>
      </c>
      <c r="L530" s="98" t="str">
        <f t="shared" si="1273"/>
        <v>PENDENTE</v>
      </c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3"/>
      <c r="X530" s="100"/>
      <c r="Y530" s="100"/>
      <c r="Z530" s="100"/>
      <c r="AA530" s="100"/>
      <c r="AB530" s="100"/>
      <c r="AC530" s="101"/>
      <c r="AD530" s="3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93"/>
      <c r="AQ530" s="93"/>
      <c r="AR530" s="93"/>
      <c r="AS530" s="102"/>
      <c r="AT530" s="103"/>
      <c r="AU530" s="103"/>
      <c r="AV530" s="103"/>
      <c r="AW530" s="104"/>
      <c r="AX530" s="103"/>
      <c r="AY530" s="103"/>
      <c r="AZ530" s="103"/>
      <c r="BA530" s="103"/>
      <c r="BB530" s="104"/>
      <c r="BC530" s="103"/>
      <c r="BD530" s="105" t="str">
        <f ca="1">IFERROR(__xludf.DUMMYFUNCTION("""COMPUTED_VALUE"""),"")</f>
        <v/>
      </c>
      <c r="BE530" s="105" t="str">
        <f ca="1">IFERROR(__xludf.DUMMYFUNCTION("""COMPUTED_VALUE"""),"")</f>
        <v/>
      </c>
      <c r="BF530" s="105" t="str">
        <f ca="1">IFERROR(__xludf.DUMMYFUNCTION("""COMPUTED_VALUE"""),"")</f>
        <v/>
      </c>
      <c r="BG530" s="93"/>
      <c r="BH530" s="93"/>
      <c r="BI530" s="95" t="str">
        <f t="shared" si="842"/>
        <v/>
      </c>
      <c r="BJ530" s="95" t="str">
        <f t="shared" ref="BJ530:BR530" si="1310">IF(AD530=0,"",AD530*$AS530*(AU530/10))</f>
        <v/>
      </c>
      <c r="BK530" s="95" t="str">
        <f t="shared" si="1310"/>
        <v/>
      </c>
      <c r="BL530" s="95" t="str">
        <f t="shared" si="1310"/>
        <v/>
      </c>
      <c r="BM530" s="95" t="str">
        <f t="shared" si="1310"/>
        <v/>
      </c>
      <c r="BN530" s="95" t="str">
        <f t="shared" si="1310"/>
        <v/>
      </c>
      <c r="BO530" s="95" t="str">
        <f t="shared" si="1310"/>
        <v/>
      </c>
      <c r="BP530" s="95" t="str">
        <f t="shared" si="1310"/>
        <v/>
      </c>
      <c r="BQ530" s="95" t="str">
        <f t="shared" si="1310"/>
        <v/>
      </c>
      <c r="BR530" s="95" t="str">
        <f t="shared" si="1310"/>
        <v/>
      </c>
      <c r="BS530" s="38"/>
      <c r="BT530" s="38"/>
      <c r="BU530" s="38"/>
      <c r="BV530" s="38"/>
      <c r="BW530" s="38"/>
      <c r="BX530" s="38">
        <f t="shared" si="1095"/>
        <v>0</v>
      </c>
      <c r="BY530" s="106" t="str">
        <f t="shared" si="1068"/>
        <v/>
      </c>
      <c r="BZ530" s="106" t="str">
        <f t="shared" si="1096"/>
        <v/>
      </c>
      <c r="CA530" s="106" t="str">
        <f t="shared" ref="CA530:CH530" si="1311">IF(O530="x","1","")</f>
        <v/>
      </c>
      <c r="CB530" s="106" t="str">
        <f t="shared" si="1311"/>
        <v/>
      </c>
      <c r="CC530" s="106" t="str">
        <f t="shared" si="1311"/>
        <v/>
      </c>
      <c r="CD530" s="106" t="str">
        <f t="shared" si="1311"/>
        <v/>
      </c>
      <c r="CE530" s="106" t="str">
        <f t="shared" si="1311"/>
        <v/>
      </c>
      <c r="CF530" s="106" t="str">
        <f t="shared" si="1311"/>
        <v/>
      </c>
      <c r="CG530" s="106" t="str">
        <f t="shared" si="1311"/>
        <v/>
      </c>
      <c r="CH530" s="106" t="str">
        <f t="shared" si="1311"/>
        <v/>
      </c>
      <c r="CI530" s="40"/>
      <c r="CJ530" s="40"/>
      <c r="CK530" s="40"/>
      <c r="CL530" s="40"/>
      <c r="CM530" s="40"/>
    </row>
    <row r="531" spans="1:91" ht="17.25" customHeight="1" x14ac:dyDescent="0.2">
      <c r="A531" s="92"/>
      <c r="B531" s="93"/>
      <c r="C531" s="93"/>
      <c r="D531" s="93"/>
      <c r="E531" s="93" t="str">
        <f t="shared" si="1098"/>
        <v/>
      </c>
      <c r="F531" s="93"/>
      <c r="G531" s="93"/>
      <c r="H531" s="93" t="str">
        <f t="shared" si="814"/>
        <v/>
      </c>
      <c r="I531" s="95" t="str">
        <f t="shared" si="815"/>
        <v/>
      </c>
      <c r="J531" s="93"/>
      <c r="K531" s="97" t="b">
        <v>0</v>
      </c>
      <c r="L531" s="98" t="str">
        <f t="shared" si="1273"/>
        <v>PENDENTE</v>
      </c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3"/>
      <c r="X531" s="100"/>
      <c r="Y531" s="100"/>
      <c r="Z531" s="100"/>
      <c r="AA531" s="100"/>
      <c r="AB531" s="100"/>
      <c r="AC531" s="101"/>
      <c r="AD531" s="3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93"/>
      <c r="AQ531" s="93"/>
      <c r="AR531" s="93"/>
      <c r="AS531" s="102"/>
      <c r="AT531" s="103"/>
      <c r="AU531" s="103"/>
      <c r="AV531" s="103"/>
      <c r="AW531" s="104"/>
      <c r="AX531" s="103"/>
      <c r="AY531" s="103"/>
      <c r="AZ531" s="103"/>
      <c r="BA531" s="103"/>
      <c r="BB531" s="104"/>
      <c r="BC531" s="103"/>
      <c r="BD531" s="105" t="str">
        <f ca="1">IFERROR(__xludf.DUMMYFUNCTION("""COMPUTED_VALUE"""),"")</f>
        <v/>
      </c>
      <c r="BE531" s="105" t="str">
        <f ca="1">IFERROR(__xludf.DUMMYFUNCTION("""COMPUTED_VALUE"""),"")</f>
        <v/>
      </c>
      <c r="BF531" s="105" t="str">
        <f ca="1">IFERROR(__xludf.DUMMYFUNCTION("""COMPUTED_VALUE"""),"")</f>
        <v/>
      </c>
      <c r="BG531" s="93"/>
      <c r="BH531" s="93"/>
      <c r="BI531" s="95" t="str">
        <f t="shared" si="842"/>
        <v/>
      </c>
      <c r="BJ531" s="95" t="str">
        <f t="shared" ref="BJ531:BR531" si="1312">IF(AD531=0,"",AD531*$AS531*(AU531/10))</f>
        <v/>
      </c>
      <c r="BK531" s="95" t="str">
        <f t="shared" si="1312"/>
        <v/>
      </c>
      <c r="BL531" s="95" t="str">
        <f t="shared" si="1312"/>
        <v/>
      </c>
      <c r="BM531" s="95" t="str">
        <f t="shared" si="1312"/>
        <v/>
      </c>
      <c r="BN531" s="95" t="str">
        <f t="shared" si="1312"/>
        <v/>
      </c>
      <c r="BO531" s="95" t="str">
        <f t="shared" si="1312"/>
        <v/>
      </c>
      <c r="BP531" s="95" t="str">
        <f t="shared" si="1312"/>
        <v/>
      </c>
      <c r="BQ531" s="95" t="str">
        <f t="shared" si="1312"/>
        <v/>
      </c>
      <c r="BR531" s="95" t="str">
        <f t="shared" si="1312"/>
        <v/>
      </c>
      <c r="BS531" s="38"/>
      <c r="BT531" s="38"/>
      <c r="BU531" s="38"/>
      <c r="BV531" s="38"/>
      <c r="BW531" s="38"/>
      <c r="BX531" s="38">
        <f t="shared" si="1095"/>
        <v>0</v>
      </c>
      <c r="BY531" s="106" t="str">
        <f t="shared" si="1068"/>
        <v/>
      </c>
      <c r="BZ531" s="106" t="str">
        <f t="shared" si="1096"/>
        <v/>
      </c>
      <c r="CA531" s="106" t="str">
        <f t="shared" ref="CA531:CH531" si="1313">IF(O531="x","1","")</f>
        <v/>
      </c>
      <c r="CB531" s="106" t="str">
        <f t="shared" si="1313"/>
        <v/>
      </c>
      <c r="CC531" s="106" t="str">
        <f t="shared" si="1313"/>
        <v/>
      </c>
      <c r="CD531" s="106" t="str">
        <f t="shared" si="1313"/>
        <v/>
      </c>
      <c r="CE531" s="106" t="str">
        <f t="shared" si="1313"/>
        <v/>
      </c>
      <c r="CF531" s="106" t="str">
        <f t="shared" si="1313"/>
        <v/>
      </c>
      <c r="CG531" s="106" t="str">
        <f t="shared" si="1313"/>
        <v/>
      </c>
      <c r="CH531" s="106" t="str">
        <f t="shared" si="1313"/>
        <v/>
      </c>
      <c r="CI531" s="40"/>
      <c r="CJ531" s="40"/>
      <c r="CK531" s="40"/>
      <c r="CL531" s="40"/>
      <c r="CM531" s="40"/>
    </row>
    <row r="532" spans="1:91" ht="17.25" customHeight="1" x14ac:dyDescent="0.2">
      <c r="A532" s="92"/>
      <c r="B532" s="93"/>
      <c r="C532" s="93"/>
      <c r="D532" s="93"/>
      <c r="E532" s="93" t="str">
        <f t="shared" si="1098"/>
        <v/>
      </c>
      <c r="F532" s="93"/>
      <c r="G532" s="93"/>
      <c r="H532" s="93" t="str">
        <f t="shared" si="814"/>
        <v/>
      </c>
      <c r="I532" s="95" t="str">
        <f t="shared" si="815"/>
        <v/>
      </c>
      <c r="J532" s="93"/>
      <c r="K532" s="97" t="b">
        <v>0</v>
      </c>
      <c r="L532" s="98" t="str">
        <f t="shared" si="1273"/>
        <v>PENDENTE</v>
      </c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3"/>
      <c r="X532" s="100"/>
      <c r="Y532" s="100"/>
      <c r="Z532" s="100"/>
      <c r="AA532" s="100"/>
      <c r="AB532" s="100"/>
      <c r="AC532" s="101"/>
      <c r="AD532" s="3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93"/>
      <c r="AQ532" s="93"/>
      <c r="AR532" s="93"/>
      <c r="AS532" s="102"/>
      <c r="AT532" s="103"/>
      <c r="AU532" s="103"/>
      <c r="AV532" s="103"/>
      <c r="AW532" s="104"/>
      <c r="AX532" s="103"/>
      <c r="AY532" s="103"/>
      <c r="AZ532" s="103"/>
      <c r="BA532" s="103"/>
      <c r="BB532" s="104"/>
      <c r="BC532" s="103"/>
      <c r="BD532" s="105" t="str">
        <f ca="1">IFERROR(__xludf.DUMMYFUNCTION("""COMPUTED_VALUE"""),"")</f>
        <v/>
      </c>
      <c r="BE532" s="105" t="str">
        <f ca="1">IFERROR(__xludf.DUMMYFUNCTION("""COMPUTED_VALUE"""),"")</f>
        <v/>
      </c>
      <c r="BF532" s="105" t="str">
        <f ca="1">IFERROR(__xludf.DUMMYFUNCTION("""COMPUTED_VALUE"""),"")</f>
        <v/>
      </c>
      <c r="BG532" s="93"/>
      <c r="BH532" s="93"/>
      <c r="BI532" s="95" t="str">
        <f t="shared" si="842"/>
        <v/>
      </c>
      <c r="BJ532" s="95" t="str">
        <f t="shared" ref="BJ532:BR532" si="1314">IF(AD532=0,"",AD532*$AS532*(AU532/10))</f>
        <v/>
      </c>
      <c r="BK532" s="95" t="str">
        <f t="shared" si="1314"/>
        <v/>
      </c>
      <c r="BL532" s="95" t="str">
        <f t="shared" si="1314"/>
        <v/>
      </c>
      <c r="BM532" s="95" t="str">
        <f t="shared" si="1314"/>
        <v/>
      </c>
      <c r="BN532" s="95" t="str">
        <f t="shared" si="1314"/>
        <v/>
      </c>
      <c r="BO532" s="95" t="str">
        <f t="shared" si="1314"/>
        <v/>
      </c>
      <c r="BP532" s="95" t="str">
        <f t="shared" si="1314"/>
        <v/>
      </c>
      <c r="BQ532" s="95" t="str">
        <f t="shared" si="1314"/>
        <v/>
      </c>
      <c r="BR532" s="95" t="str">
        <f t="shared" si="1314"/>
        <v/>
      </c>
      <c r="BS532" s="38"/>
      <c r="BT532" s="38"/>
      <c r="BU532" s="38"/>
      <c r="BV532" s="38"/>
      <c r="BW532" s="38"/>
      <c r="BX532" s="38">
        <f t="shared" si="1095"/>
        <v>0</v>
      </c>
      <c r="BY532" s="106" t="str">
        <f t="shared" si="1068"/>
        <v/>
      </c>
      <c r="BZ532" s="106" t="str">
        <f t="shared" si="1096"/>
        <v/>
      </c>
      <c r="CA532" s="106" t="str">
        <f t="shared" ref="CA532:CH532" si="1315">IF(O532="x","1","")</f>
        <v/>
      </c>
      <c r="CB532" s="106" t="str">
        <f t="shared" si="1315"/>
        <v/>
      </c>
      <c r="CC532" s="106" t="str">
        <f t="shared" si="1315"/>
        <v/>
      </c>
      <c r="CD532" s="106" t="str">
        <f t="shared" si="1315"/>
        <v/>
      </c>
      <c r="CE532" s="106" t="str">
        <f t="shared" si="1315"/>
        <v/>
      </c>
      <c r="CF532" s="106" t="str">
        <f t="shared" si="1315"/>
        <v/>
      </c>
      <c r="CG532" s="106" t="str">
        <f t="shared" si="1315"/>
        <v/>
      </c>
      <c r="CH532" s="106" t="str">
        <f t="shared" si="1315"/>
        <v/>
      </c>
      <c r="CI532" s="40"/>
      <c r="CJ532" s="40"/>
      <c r="CK532" s="40"/>
      <c r="CL532" s="40"/>
      <c r="CM532" s="40"/>
    </row>
    <row r="533" spans="1:91" ht="17.25" customHeight="1" x14ac:dyDescent="0.2">
      <c r="A533" s="92"/>
      <c r="B533" s="93"/>
      <c r="C533" s="93"/>
      <c r="D533" s="93"/>
      <c r="E533" s="93" t="str">
        <f t="shared" si="1098"/>
        <v/>
      </c>
      <c r="F533" s="93"/>
      <c r="G533" s="93"/>
      <c r="H533" s="93" t="str">
        <f t="shared" si="814"/>
        <v/>
      </c>
      <c r="I533" s="95" t="str">
        <f t="shared" si="815"/>
        <v/>
      </c>
      <c r="J533" s="93"/>
      <c r="K533" s="97" t="b">
        <v>0</v>
      </c>
      <c r="L533" s="98" t="str">
        <f t="shared" si="1273"/>
        <v>PENDENTE</v>
      </c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3"/>
      <c r="X533" s="100"/>
      <c r="Y533" s="100"/>
      <c r="Z533" s="100"/>
      <c r="AA533" s="100"/>
      <c r="AB533" s="100"/>
      <c r="AC533" s="101"/>
      <c r="AD533" s="3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93"/>
      <c r="AQ533" s="93"/>
      <c r="AR533" s="93"/>
      <c r="AS533" s="102"/>
      <c r="AT533" s="103"/>
      <c r="AU533" s="103"/>
      <c r="AV533" s="103"/>
      <c r="AW533" s="104"/>
      <c r="AX533" s="103"/>
      <c r="AY533" s="103"/>
      <c r="AZ533" s="103"/>
      <c r="BA533" s="103"/>
      <c r="BB533" s="104"/>
      <c r="BC533" s="103"/>
      <c r="BD533" s="105" t="str">
        <f ca="1">IFERROR(__xludf.DUMMYFUNCTION("""COMPUTED_VALUE"""),"")</f>
        <v/>
      </c>
      <c r="BE533" s="105" t="str">
        <f ca="1">IFERROR(__xludf.DUMMYFUNCTION("""COMPUTED_VALUE"""),"")</f>
        <v/>
      </c>
      <c r="BF533" s="105" t="str">
        <f ca="1">IFERROR(__xludf.DUMMYFUNCTION("""COMPUTED_VALUE"""),"")</f>
        <v/>
      </c>
      <c r="BG533" s="93"/>
      <c r="BH533" s="93"/>
      <c r="BI533" s="95" t="str">
        <f t="shared" si="842"/>
        <v/>
      </c>
      <c r="BJ533" s="95" t="str">
        <f t="shared" ref="BJ533:BR533" si="1316">IF(AD533=0,"",AD533*$AS533*(AU533/10))</f>
        <v/>
      </c>
      <c r="BK533" s="95" t="str">
        <f t="shared" si="1316"/>
        <v/>
      </c>
      <c r="BL533" s="95" t="str">
        <f t="shared" si="1316"/>
        <v/>
      </c>
      <c r="BM533" s="95" t="str">
        <f t="shared" si="1316"/>
        <v/>
      </c>
      <c r="BN533" s="95" t="str">
        <f t="shared" si="1316"/>
        <v/>
      </c>
      <c r="BO533" s="95" t="str">
        <f t="shared" si="1316"/>
        <v/>
      </c>
      <c r="BP533" s="95" t="str">
        <f t="shared" si="1316"/>
        <v/>
      </c>
      <c r="BQ533" s="95" t="str">
        <f t="shared" si="1316"/>
        <v/>
      </c>
      <c r="BR533" s="95" t="str">
        <f t="shared" si="1316"/>
        <v/>
      </c>
      <c r="BS533" s="38"/>
      <c r="BT533" s="38"/>
      <c r="BU533" s="38"/>
      <c r="BV533" s="38"/>
      <c r="BW533" s="38"/>
      <c r="BX533" s="38">
        <f t="shared" si="1095"/>
        <v>0</v>
      </c>
      <c r="BY533" s="106" t="str">
        <f t="shared" si="1068"/>
        <v/>
      </c>
      <c r="BZ533" s="106" t="str">
        <f t="shared" si="1096"/>
        <v/>
      </c>
      <c r="CA533" s="106" t="str">
        <f t="shared" ref="CA533:CH533" si="1317">IF(O533="x","1","")</f>
        <v/>
      </c>
      <c r="CB533" s="106" t="str">
        <f t="shared" si="1317"/>
        <v/>
      </c>
      <c r="CC533" s="106" t="str">
        <f t="shared" si="1317"/>
        <v/>
      </c>
      <c r="CD533" s="106" t="str">
        <f t="shared" si="1317"/>
        <v/>
      </c>
      <c r="CE533" s="106" t="str">
        <f t="shared" si="1317"/>
        <v/>
      </c>
      <c r="CF533" s="106" t="str">
        <f t="shared" si="1317"/>
        <v/>
      </c>
      <c r="CG533" s="106" t="str">
        <f t="shared" si="1317"/>
        <v/>
      </c>
      <c r="CH533" s="106" t="str">
        <f t="shared" si="1317"/>
        <v/>
      </c>
      <c r="CI533" s="40"/>
      <c r="CJ533" s="40"/>
      <c r="CK533" s="40"/>
      <c r="CL533" s="40"/>
      <c r="CM533" s="40"/>
    </row>
    <row r="534" spans="1:91" ht="17.25" customHeight="1" x14ac:dyDescent="0.2">
      <c r="A534" s="92"/>
      <c r="B534" s="93"/>
      <c r="C534" s="93"/>
      <c r="D534" s="93"/>
      <c r="E534" s="93" t="str">
        <f t="shared" si="1098"/>
        <v/>
      </c>
      <c r="F534" s="93"/>
      <c r="G534" s="93"/>
      <c r="H534" s="93" t="str">
        <f t="shared" si="814"/>
        <v/>
      </c>
      <c r="I534" s="95" t="str">
        <f t="shared" si="815"/>
        <v/>
      </c>
      <c r="J534" s="93"/>
      <c r="K534" s="97" t="b">
        <v>0</v>
      </c>
      <c r="L534" s="98" t="str">
        <f t="shared" si="1273"/>
        <v>PENDENTE</v>
      </c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3"/>
      <c r="X534" s="100"/>
      <c r="Y534" s="100"/>
      <c r="Z534" s="100"/>
      <c r="AA534" s="100"/>
      <c r="AB534" s="100"/>
      <c r="AC534" s="101"/>
      <c r="AD534" s="3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93"/>
      <c r="AQ534" s="93"/>
      <c r="AR534" s="93"/>
      <c r="AS534" s="102"/>
      <c r="AT534" s="103"/>
      <c r="AU534" s="103"/>
      <c r="AV534" s="103"/>
      <c r="AW534" s="104"/>
      <c r="AX534" s="103"/>
      <c r="AY534" s="103"/>
      <c r="AZ534" s="103"/>
      <c r="BA534" s="103"/>
      <c r="BB534" s="104"/>
      <c r="BC534" s="103"/>
      <c r="BD534" s="105" t="str">
        <f ca="1">IFERROR(__xludf.DUMMYFUNCTION("""COMPUTED_VALUE"""),"")</f>
        <v/>
      </c>
      <c r="BE534" s="105" t="str">
        <f ca="1">IFERROR(__xludf.DUMMYFUNCTION("""COMPUTED_VALUE"""),"")</f>
        <v/>
      </c>
      <c r="BF534" s="105" t="str">
        <f ca="1">IFERROR(__xludf.DUMMYFUNCTION("""COMPUTED_VALUE"""),"")</f>
        <v/>
      </c>
      <c r="BG534" s="93"/>
      <c r="BH534" s="93"/>
      <c r="BI534" s="95" t="str">
        <f t="shared" si="842"/>
        <v/>
      </c>
      <c r="BJ534" s="95" t="str">
        <f t="shared" ref="BJ534:BR534" si="1318">IF(AD534=0,"",AD534*$AS534*(AU534/10))</f>
        <v/>
      </c>
      <c r="BK534" s="95" t="str">
        <f t="shared" si="1318"/>
        <v/>
      </c>
      <c r="BL534" s="95" t="str">
        <f t="shared" si="1318"/>
        <v/>
      </c>
      <c r="BM534" s="95" t="str">
        <f t="shared" si="1318"/>
        <v/>
      </c>
      <c r="BN534" s="95" t="str">
        <f t="shared" si="1318"/>
        <v/>
      </c>
      <c r="BO534" s="95" t="str">
        <f t="shared" si="1318"/>
        <v/>
      </c>
      <c r="BP534" s="95" t="str">
        <f t="shared" si="1318"/>
        <v/>
      </c>
      <c r="BQ534" s="95" t="str">
        <f t="shared" si="1318"/>
        <v/>
      </c>
      <c r="BR534" s="95" t="str">
        <f t="shared" si="1318"/>
        <v/>
      </c>
      <c r="BS534" s="38"/>
      <c r="BT534" s="38"/>
      <c r="BU534" s="38"/>
      <c r="BV534" s="38"/>
      <c r="BW534" s="38"/>
      <c r="BX534" s="38">
        <f t="shared" si="1095"/>
        <v>0</v>
      </c>
      <c r="BY534" s="106" t="str">
        <f t="shared" si="1068"/>
        <v/>
      </c>
      <c r="BZ534" s="106" t="str">
        <f t="shared" si="1096"/>
        <v/>
      </c>
      <c r="CA534" s="106" t="str">
        <f t="shared" ref="CA534:CH534" si="1319">IF(O534="x","1","")</f>
        <v/>
      </c>
      <c r="CB534" s="106" t="str">
        <f t="shared" si="1319"/>
        <v/>
      </c>
      <c r="CC534" s="106" t="str">
        <f t="shared" si="1319"/>
        <v/>
      </c>
      <c r="CD534" s="106" t="str">
        <f t="shared" si="1319"/>
        <v/>
      </c>
      <c r="CE534" s="106" t="str">
        <f t="shared" si="1319"/>
        <v/>
      </c>
      <c r="CF534" s="106" t="str">
        <f t="shared" si="1319"/>
        <v/>
      </c>
      <c r="CG534" s="106" t="str">
        <f t="shared" si="1319"/>
        <v/>
      </c>
      <c r="CH534" s="106" t="str">
        <f t="shared" si="1319"/>
        <v/>
      </c>
      <c r="CI534" s="40"/>
      <c r="CJ534" s="40"/>
      <c r="CK534" s="40"/>
      <c r="CL534" s="40"/>
      <c r="CM534" s="40"/>
    </row>
    <row r="535" spans="1:91" ht="17.25" customHeight="1" x14ac:dyDescent="0.2">
      <c r="A535" s="92"/>
      <c r="B535" s="93"/>
      <c r="C535" s="93"/>
      <c r="D535" s="93"/>
      <c r="E535" s="93" t="str">
        <f t="shared" si="1098"/>
        <v/>
      </c>
      <c r="F535" s="93"/>
      <c r="G535" s="93"/>
      <c r="H535" s="93" t="str">
        <f t="shared" si="814"/>
        <v/>
      </c>
      <c r="I535" s="95" t="str">
        <f t="shared" si="815"/>
        <v/>
      </c>
      <c r="J535" s="93"/>
      <c r="K535" s="97" t="b">
        <v>0</v>
      </c>
      <c r="L535" s="98" t="str">
        <f t="shared" si="1273"/>
        <v>PENDENTE</v>
      </c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3"/>
      <c r="X535" s="100"/>
      <c r="Y535" s="100"/>
      <c r="Z535" s="100"/>
      <c r="AA535" s="100"/>
      <c r="AB535" s="100"/>
      <c r="AC535" s="101"/>
      <c r="AD535" s="3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93"/>
      <c r="AQ535" s="93"/>
      <c r="AR535" s="93"/>
      <c r="AS535" s="102"/>
      <c r="AT535" s="103"/>
      <c r="AU535" s="103"/>
      <c r="AV535" s="103"/>
      <c r="AW535" s="104"/>
      <c r="AX535" s="103"/>
      <c r="AY535" s="103"/>
      <c r="AZ535" s="103"/>
      <c r="BA535" s="103"/>
      <c r="BB535" s="104"/>
      <c r="BC535" s="103"/>
      <c r="BD535" s="105" t="str">
        <f ca="1">IFERROR(__xludf.DUMMYFUNCTION("""COMPUTED_VALUE"""),"")</f>
        <v/>
      </c>
      <c r="BE535" s="105" t="str">
        <f ca="1">IFERROR(__xludf.DUMMYFUNCTION("""COMPUTED_VALUE"""),"")</f>
        <v/>
      </c>
      <c r="BF535" s="105" t="str">
        <f ca="1">IFERROR(__xludf.DUMMYFUNCTION("""COMPUTED_VALUE"""),"")</f>
        <v/>
      </c>
      <c r="BG535" s="93"/>
      <c r="BH535" s="93"/>
      <c r="BI535" s="95" t="str">
        <f t="shared" si="842"/>
        <v/>
      </c>
      <c r="BJ535" s="95" t="str">
        <f t="shared" ref="BJ535:BR535" si="1320">IF(AD535=0,"",AD535*$AS535*(AU535/10))</f>
        <v/>
      </c>
      <c r="BK535" s="95" t="str">
        <f t="shared" si="1320"/>
        <v/>
      </c>
      <c r="BL535" s="95" t="str">
        <f t="shared" si="1320"/>
        <v/>
      </c>
      <c r="BM535" s="95" t="str">
        <f t="shared" si="1320"/>
        <v/>
      </c>
      <c r="BN535" s="95" t="str">
        <f t="shared" si="1320"/>
        <v/>
      </c>
      <c r="BO535" s="95" t="str">
        <f t="shared" si="1320"/>
        <v/>
      </c>
      <c r="BP535" s="95" t="str">
        <f t="shared" si="1320"/>
        <v/>
      </c>
      <c r="BQ535" s="95" t="str">
        <f t="shared" si="1320"/>
        <v/>
      </c>
      <c r="BR535" s="95" t="str">
        <f t="shared" si="1320"/>
        <v/>
      </c>
      <c r="BS535" s="38"/>
      <c r="BT535" s="38"/>
      <c r="BU535" s="38"/>
      <c r="BV535" s="38"/>
      <c r="BW535" s="38"/>
      <c r="BX535" s="38">
        <f t="shared" si="1095"/>
        <v>0</v>
      </c>
      <c r="BY535" s="106" t="str">
        <f t="shared" si="1068"/>
        <v/>
      </c>
      <c r="BZ535" s="106" t="str">
        <f t="shared" si="1096"/>
        <v/>
      </c>
      <c r="CA535" s="106" t="str">
        <f t="shared" ref="CA535:CH535" si="1321">IF(O535="x","1","")</f>
        <v/>
      </c>
      <c r="CB535" s="106" t="str">
        <f t="shared" si="1321"/>
        <v/>
      </c>
      <c r="CC535" s="106" t="str">
        <f t="shared" si="1321"/>
        <v/>
      </c>
      <c r="CD535" s="106" t="str">
        <f t="shared" si="1321"/>
        <v/>
      </c>
      <c r="CE535" s="106" t="str">
        <f t="shared" si="1321"/>
        <v/>
      </c>
      <c r="CF535" s="106" t="str">
        <f t="shared" si="1321"/>
        <v/>
      </c>
      <c r="CG535" s="106" t="str">
        <f t="shared" si="1321"/>
        <v/>
      </c>
      <c r="CH535" s="106" t="str">
        <f t="shared" si="1321"/>
        <v/>
      </c>
      <c r="CI535" s="40"/>
      <c r="CJ535" s="40"/>
      <c r="CK535" s="40"/>
      <c r="CL535" s="40"/>
      <c r="CM535" s="40"/>
    </row>
    <row r="536" spans="1:91" ht="17.25" customHeight="1" x14ac:dyDescent="0.2">
      <c r="A536" s="92"/>
      <c r="B536" s="93"/>
      <c r="C536" s="93"/>
      <c r="D536" s="93"/>
      <c r="E536" s="93" t="str">
        <f t="shared" si="1098"/>
        <v/>
      </c>
      <c r="F536" s="93"/>
      <c r="G536" s="93"/>
      <c r="H536" s="93" t="str">
        <f t="shared" si="814"/>
        <v/>
      </c>
      <c r="I536" s="95" t="str">
        <f t="shared" si="815"/>
        <v/>
      </c>
      <c r="J536" s="93"/>
      <c r="K536" s="97" t="b">
        <v>0</v>
      </c>
      <c r="L536" s="98" t="str">
        <f t="shared" si="1273"/>
        <v>PENDENTE</v>
      </c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3"/>
      <c r="X536" s="100"/>
      <c r="Y536" s="100"/>
      <c r="Z536" s="100"/>
      <c r="AA536" s="100"/>
      <c r="AB536" s="100"/>
      <c r="AC536" s="101"/>
      <c r="AD536" s="3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93"/>
      <c r="AQ536" s="93"/>
      <c r="AR536" s="93"/>
      <c r="AS536" s="102"/>
      <c r="AT536" s="103"/>
      <c r="AU536" s="103"/>
      <c r="AV536" s="103"/>
      <c r="AW536" s="104"/>
      <c r="AX536" s="103"/>
      <c r="AY536" s="103"/>
      <c r="AZ536" s="103"/>
      <c r="BA536" s="103"/>
      <c r="BB536" s="104"/>
      <c r="BC536" s="103"/>
      <c r="BD536" s="105" t="str">
        <f ca="1">IFERROR(__xludf.DUMMYFUNCTION("""COMPUTED_VALUE"""),"")</f>
        <v/>
      </c>
      <c r="BE536" s="105" t="str">
        <f ca="1">IFERROR(__xludf.DUMMYFUNCTION("""COMPUTED_VALUE"""),"")</f>
        <v/>
      </c>
      <c r="BF536" s="105" t="str">
        <f ca="1">IFERROR(__xludf.DUMMYFUNCTION("""COMPUTED_VALUE"""),"")</f>
        <v/>
      </c>
      <c r="BG536" s="93"/>
      <c r="BH536" s="93"/>
      <c r="BI536" s="95" t="str">
        <f t="shared" si="842"/>
        <v/>
      </c>
      <c r="BJ536" s="95" t="str">
        <f t="shared" ref="BJ536:BR536" si="1322">IF(AD536=0,"",AD536*$AS536*(AU536/10))</f>
        <v/>
      </c>
      <c r="BK536" s="95" t="str">
        <f t="shared" si="1322"/>
        <v/>
      </c>
      <c r="BL536" s="95" t="str">
        <f t="shared" si="1322"/>
        <v/>
      </c>
      <c r="BM536" s="95" t="str">
        <f t="shared" si="1322"/>
        <v/>
      </c>
      <c r="BN536" s="95" t="str">
        <f t="shared" si="1322"/>
        <v/>
      </c>
      <c r="BO536" s="95" t="str">
        <f t="shared" si="1322"/>
        <v/>
      </c>
      <c r="BP536" s="95" t="str">
        <f t="shared" si="1322"/>
        <v/>
      </c>
      <c r="BQ536" s="95" t="str">
        <f t="shared" si="1322"/>
        <v/>
      </c>
      <c r="BR536" s="95" t="str">
        <f t="shared" si="1322"/>
        <v/>
      </c>
      <c r="BS536" s="38"/>
      <c r="BT536" s="38"/>
      <c r="BU536" s="38"/>
      <c r="BV536" s="38"/>
      <c r="BW536" s="38"/>
      <c r="BX536" s="38">
        <f t="shared" si="1095"/>
        <v>0</v>
      </c>
      <c r="BY536" s="106" t="str">
        <f t="shared" si="1068"/>
        <v/>
      </c>
      <c r="BZ536" s="106" t="str">
        <f t="shared" si="1096"/>
        <v/>
      </c>
      <c r="CA536" s="106" t="str">
        <f t="shared" ref="CA536:CH536" si="1323">IF(O536="x","1","")</f>
        <v/>
      </c>
      <c r="CB536" s="106" t="str">
        <f t="shared" si="1323"/>
        <v/>
      </c>
      <c r="CC536" s="106" t="str">
        <f t="shared" si="1323"/>
        <v/>
      </c>
      <c r="CD536" s="106" t="str">
        <f t="shared" si="1323"/>
        <v/>
      </c>
      <c r="CE536" s="106" t="str">
        <f t="shared" si="1323"/>
        <v/>
      </c>
      <c r="CF536" s="106" t="str">
        <f t="shared" si="1323"/>
        <v/>
      </c>
      <c r="CG536" s="106" t="str">
        <f t="shared" si="1323"/>
        <v/>
      </c>
      <c r="CH536" s="106" t="str">
        <f t="shared" si="1323"/>
        <v/>
      </c>
      <c r="CI536" s="40"/>
      <c r="CJ536" s="40"/>
      <c r="CK536" s="40"/>
      <c r="CL536" s="40"/>
      <c r="CM536" s="40"/>
    </row>
    <row r="537" spans="1:91" ht="17.25" customHeight="1" x14ac:dyDescent="0.2">
      <c r="A537" s="92"/>
      <c r="B537" s="93"/>
      <c r="C537" s="93"/>
      <c r="D537" s="93"/>
      <c r="E537" s="93" t="str">
        <f t="shared" si="1098"/>
        <v/>
      </c>
      <c r="F537" s="93"/>
      <c r="G537" s="93"/>
      <c r="H537" s="93" t="str">
        <f t="shared" si="814"/>
        <v/>
      </c>
      <c r="I537" s="95" t="str">
        <f t="shared" si="815"/>
        <v/>
      </c>
      <c r="J537" s="93"/>
      <c r="K537" s="97" t="b">
        <v>0</v>
      </c>
      <c r="L537" s="98" t="str">
        <f t="shared" si="1273"/>
        <v>PENDENTE</v>
      </c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3"/>
      <c r="X537" s="100"/>
      <c r="Y537" s="100"/>
      <c r="Z537" s="100"/>
      <c r="AA537" s="100"/>
      <c r="AB537" s="100"/>
      <c r="AC537" s="101"/>
      <c r="AD537" s="3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93"/>
      <c r="AQ537" s="93"/>
      <c r="AR537" s="93"/>
      <c r="AS537" s="102"/>
      <c r="AT537" s="103"/>
      <c r="AU537" s="103"/>
      <c r="AV537" s="103"/>
      <c r="AW537" s="104"/>
      <c r="AX537" s="103"/>
      <c r="AY537" s="103"/>
      <c r="AZ537" s="103"/>
      <c r="BA537" s="103"/>
      <c r="BB537" s="104"/>
      <c r="BC537" s="103"/>
      <c r="BD537" s="105" t="str">
        <f ca="1">IFERROR(__xludf.DUMMYFUNCTION("""COMPUTED_VALUE"""),"")</f>
        <v/>
      </c>
      <c r="BE537" s="105" t="str">
        <f ca="1">IFERROR(__xludf.DUMMYFUNCTION("""COMPUTED_VALUE"""),"")</f>
        <v/>
      </c>
      <c r="BF537" s="105" t="str">
        <f ca="1">IFERROR(__xludf.DUMMYFUNCTION("""COMPUTED_VALUE"""),"")</f>
        <v/>
      </c>
      <c r="BG537" s="93"/>
      <c r="BH537" s="93"/>
      <c r="BI537" s="95" t="str">
        <f t="shared" si="842"/>
        <v/>
      </c>
      <c r="BJ537" s="95" t="str">
        <f t="shared" ref="BJ537:BR537" si="1324">IF(AD537=0,"",AD537*$AS537*(AU537/10))</f>
        <v/>
      </c>
      <c r="BK537" s="95" t="str">
        <f t="shared" si="1324"/>
        <v/>
      </c>
      <c r="BL537" s="95" t="str">
        <f t="shared" si="1324"/>
        <v/>
      </c>
      <c r="BM537" s="95" t="str">
        <f t="shared" si="1324"/>
        <v/>
      </c>
      <c r="BN537" s="95" t="str">
        <f t="shared" si="1324"/>
        <v/>
      </c>
      <c r="BO537" s="95" t="str">
        <f t="shared" si="1324"/>
        <v/>
      </c>
      <c r="BP537" s="95" t="str">
        <f t="shared" si="1324"/>
        <v/>
      </c>
      <c r="BQ537" s="95" t="str">
        <f t="shared" si="1324"/>
        <v/>
      </c>
      <c r="BR537" s="95" t="str">
        <f t="shared" si="1324"/>
        <v/>
      </c>
      <c r="BS537" s="38"/>
      <c r="BT537" s="38"/>
      <c r="BU537" s="38"/>
      <c r="BV537" s="38"/>
      <c r="BW537" s="38"/>
      <c r="BX537" s="38">
        <f t="shared" si="1095"/>
        <v>0</v>
      </c>
      <c r="BY537" s="106" t="str">
        <f t="shared" si="1068"/>
        <v/>
      </c>
      <c r="BZ537" s="106" t="str">
        <f t="shared" si="1096"/>
        <v/>
      </c>
      <c r="CA537" s="106" t="str">
        <f t="shared" ref="CA537:CH537" si="1325">IF(O537="x","1","")</f>
        <v/>
      </c>
      <c r="CB537" s="106" t="str">
        <f t="shared" si="1325"/>
        <v/>
      </c>
      <c r="CC537" s="106" t="str">
        <f t="shared" si="1325"/>
        <v/>
      </c>
      <c r="CD537" s="106" t="str">
        <f t="shared" si="1325"/>
        <v/>
      </c>
      <c r="CE537" s="106" t="str">
        <f t="shared" si="1325"/>
        <v/>
      </c>
      <c r="CF537" s="106" t="str">
        <f t="shared" si="1325"/>
        <v/>
      </c>
      <c r="CG537" s="106" t="str">
        <f t="shared" si="1325"/>
        <v/>
      </c>
      <c r="CH537" s="106" t="str">
        <f t="shared" si="1325"/>
        <v/>
      </c>
      <c r="CI537" s="40"/>
      <c r="CJ537" s="40"/>
      <c r="CK537" s="40"/>
      <c r="CL537" s="40"/>
      <c r="CM537" s="40"/>
    </row>
    <row r="538" spans="1:91" ht="17.25" customHeight="1" x14ac:dyDescent="0.2">
      <c r="A538" s="92"/>
      <c r="B538" s="93"/>
      <c r="C538" s="93"/>
      <c r="D538" s="93"/>
      <c r="E538" s="93" t="str">
        <f t="shared" si="1098"/>
        <v/>
      </c>
      <c r="F538" s="93"/>
      <c r="G538" s="93"/>
      <c r="H538" s="93" t="str">
        <f t="shared" si="814"/>
        <v/>
      </c>
      <c r="I538" s="95" t="str">
        <f t="shared" si="815"/>
        <v/>
      </c>
      <c r="J538" s="93"/>
      <c r="K538" s="97" t="b">
        <v>0</v>
      </c>
      <c r="L538" s="98" t="str">
        <f t="shared" si="1273"/>
        <v>PENDENTE</v>
      </c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3"/>
      <c r="X538" s="100"/>
      <c r="Y538" s="100"/>
      <c r="Z538" s="100"/>
      <c r="AA538" s="100"/>
      <c r="AB538" s="100"/>
      <c r="AC538" s="101"/>
      <c r="AD538" s="3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93"/>
      <c r="AQ538" s="93"/>
      <c r="AR538" s="93"/>
      <c r="AS538" s="102"/>
      <c r="AT538" s="103"/>
      <c r="AU538" s="103"/>
      <c r="AV538" s="103"/>
      <c r="AW538" s="104"/>
      <c r="AX538" s="103"/>
      <c r="AY538" s="103"/>
      <c r="AZ538" s="103"/>
      <c r="BA538" s="103"/>
      <c r="BB538" s="104"/>
      <c r="BC538" s="103"/>
      <c r="BD538" s="105" t="str">
        <f ca="1">IFERROR(__xludf.DUMMYFUNCTION("""COMPUTED_VALUE"""),"")</f>
        <v/>
      </c>
      <c r="BE538" s="105" t="str">
        <f ca="1">IFERROR(__xludf.DUMMYFUNCTION("""COMPUTED_VALUE"""),"")</f>
        <v/>
      </c>
      <c r="BF538" s="105" t="str">
        <f ca="1">IFERROR(__xludf.DUMMYFUNCTION("""COMPUTED_VALUE"""),"")</f>
        <v/>
      </c>
      <c r="BG538" s="93"/>
      <c r="BH538" s="93"/>
      <c r="BI538" s="95" t="str">
        <f t="shared" si="842"/>
        <v/>
      </c>
      <c r="BJ538" s="95" t="str">
        <f t="shared" ref="BJ538:BR538" si="1326">IF(AD538=0,"",AD538*$AS538*(AU538/10))</f>
        <v/>
      </c>
      <c r="BK538" s="95" t="str">
        <f t="shared" si="1326"/>
        <v/>
      </c>
      <c r="BL538" s="95" t="str">
        <f t="shared" si="1326"/>
        <v/>
      </c>
      <c r="BM538" s="95" t="str">
        <f t="shared" si="1326"/>
        <v/>
      </c>
      <c r="BN538" s="95" t="str">
        <f t="shared" si="1326"/>
        <v/>
      </c>
      <c r="BO538" s="95" t="str">
        <f t="shared" si="1326"/>
        <v/>
      </c>
      <c r="BP538" s="95" t="str">
        <f t="shared" si="1326"/>
        <v/>
      </c>
      <c r="BQ538" s="95" t="str">
        <f t="shared" si="1326"/>
        <v/>
      </c>
      <c r="BR538" s="95" t="str">
        <f t="shared" si="1326"/>
        <v/>
      </c>
      <c r="BS538" s="38"/>
      <c r="BT538" s="38"/>
      <c r="BU538" s="38"/>
      <c r="BV538" s="38"/>
      <c r="BW538" s="38"/>
      <c r="BX538" s="38">
        <f t="shared" si="1095"/>
        <v>0</v>
      </c>
      <c r="BY538" s="106" t="str">
        <f t="shared" si="1068"/>
        <v/>
      </c>
      <c r="BZ538" s="106" t="str">
        <f t="shared" si="1096"/>
        <v/>
      </c>
      <c r="CA538" s="106" t="str">
        <f t="shared" ref="CA538:CH538" si="1327">IF(O538="x","1","")</f>
        <v/>
      </c>
      <c r="CB538" s="106" t="str">
        <f t="shared" si="1327"/>
        <v/>
      </c>
      <c r="CC538" s="106" t="str">
        <f t="shared" si="1327"/>
        <v/>
      </c>
      <c r="CD538" s="106" t="str">
        <f t="shared" si="1327"/>
        <v/>
      </c>
      <c r="CE538" s="106" t="str">
        <f t="shared" si="1327"/>
        <v/>
      </c>
      <c r="CF538" s="106" t="str">
        <f t="shared" si="1327"/>
        <v/>
      </c>
      <c r="CG538" s="106" t="str">
        <f t="shared" si="1327"/>
        <v/>
      </c>
      <c r="CH538" s="106" t="str">
        <f t="shared" si="1327"/>
        <v/>
      </c>
      <c r="CI538" s="40"/>
      <c r="CJ538" s="40"/>
      <c r="CK538" s="40"/>
      <c r="CL538" s="40"/>
      <c r="CM538" s="40"/>
    </row>
    <row r="539" spans="1:91" ht="17.25" customHeight="1" x14ac:dyDescent="0.2">
      <c r="A539" s="92"/>
      <c r="B539" s="93"/>
      <c r="C539" s="93"/>
      <c r="D539" s="93"/>
      <c r="E539" s="93" t="str">
        <f t="shared" si="1098"/>
        <v/>
      </c>
      <c r="F539" s="93"/>
      <c r="G539" s="93"/>
      <c r="H539" s="93" t="str">
        <f t="shared" si="814"/>
        <v/>
      </c>
      <c r="I539" s="95" t="str">
        <f t="shared" si="815"/>
        <v/>
      </c>
      <c r="J539" s="93"/>
      <c r="K539" s="97" t="b">
        <v>0</v>
      </c>
      <c r="L539" s="98" t="str">
        <f t="shared" si="1273"/>
        <v>PENDENTE</v>
      </c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3"/>
      <c r="X539" s="100"/>
      <c r="Y539" s="100"/>
      <c r="Z539" s="100"/>
      <c r="AA539" s="100"/>
      <c r="AB539" s="100"/>
      <c r="AC539" s="101"/>
      <c r="AD539" s="3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93"/>
      <c r="AQ539" s="93"/>
      <c r="AR539" s="93"/>
      <c r="AS539" s="102"/>
      <c r="AT539" s="103"/>
      <c r="AU539" s="103"/>
      <c r="AV539" s="103"/>
      <c r="AW539" s="104"/>
      <c r="AX539" s="103"/>
      <c r="AY539" s="103"/>
      <c r="AZ539" s="103"/>
      <c r="BA539" s="103"/>
      <c r="BB539" s="104"/>
      <c r="BC539" s="103"/>
      <c r="BD539" s="105" t="str">
        <f ca="1">IFERROR(__xludf.DUMMYFUNCTION("""COMPUTED_VALUE"""),"")</f>
        <v/>
      </c>
      <c r="BE539" s="105" t="str">
        <f ca="1">IFERROR(__xludf.DUMMYFUNCTION("""COMPUTED_VALUE"""),"")</f>
        <v/>
      </c>
      <c r="BF539" s="105" t="str">
        <f ca="1">IFERROR(__xludf.DUMMYFUNCTION("""COMPUTED_VALUE"""),"")</f>
        <v/>
      </c>
      <c r="BG539" s="93"/>
      <c r="BH539" s="93"/>
      <c r="BI539" s="95" t="str">
        <f t="shared" si="842"/>
        <v/>
      </c>
      <c r="BJ539" s="95" t="str">
        <f t="shared" ref="BJ539:BR539" si="1328">IF(AD539=0,"",AD539*$AS539*(AU539/10))</f>
        <v/>
      </c>
      <c r="BK539" s="95" t="str">
        <f t="shared" si="1328"/>
        <v/>
      </c>
      <c r="BL539" s="95" t="str">
        <f t="shared" si="1328"/>
        <v/>
      </c>
      <c r="BM539" s="95" t="str">
        <f t="shared" si="1328"/>
        <v/>
      </c>
      <c r="BN539" s="95" t="str">
        <f t="shared" si="1328"/>
        <v/>
      </c>
      <c r="BO539" s="95" t="str">
        <f t="shared" si="1328"/>
        <v/>
      </c>
      <c r="BP539" s="95" t="str">
        <f t="shared" si="1328"/>
        <v/>
      </c>
      <c r="BQ539" s="95" t="str">
        <f t="shared" si="1328"/>
        <v/>
      </c>
      <c r="BR539" s="95" t="str">
        <f t="shared" si="1328"/>
        <v/>
      </c>
      <c r="BS539" s="38"/>
      <c r="BT539" s="38"/>
      <c r="BU539" s="38"/>
      <c r="BV539" s="38"/>
      <c r="BW539" s="38"/>
      <c r="BX539" s="38">
        <f t="shared" si="1095"/>
        <v>0</v>
      </c>
      <c r="BY539" s="106" t="str">
        <f t="shared" si="1068"/>
        <v/>
      </c>
      <c r="BZ539" s="106" t="str">
        <f t="shared" si="1096"/>
        <v/>
      </c>
      <c r="CA539" s="106" t="str">
        <f t="shared" ref="CA539:CH539" si="1329">IF(O539="x","1","")</f>
        <v/>
      </c>
      <c r="CB539" s="106" t="str">
        <f t="shared" si="1329"/>
        <v/>
      </c>
      <c r="CC539" s="106" t="str">
        <f t="shared" si="1329"/>
        <v/>
      </c>
      <c r="CD539" s="106" t="str">
        <f t="shared" si="1329"/>
        <v/>
      </c>
      <c r="CE539" s="106" t="str">
        <f t="shared" si="1329"/>
        <v/>
      </c>
      <c r="CF539" s="106" t="str">
        <f t="shared" si="1329"/>
        <v/>
      </c>
      <c r="CG539" s="106" t="str">
        <f t="shared" si="1329"/>
        <v/>
      </c>
      <c r="CH539" s="106" t="str">
        <f t="shared" si="1329"/>
        <v/>
      </c>
      <c r="CI539" s="40"/>
      <c r="CJ539" s="40"/>
      <c r="CK539" s="40"/>
      <c r="CL539" s="40"/>
      <c r="CM539" s="40"/>
    </row>
    <row r="540" spans="1:91" ht="17.25" customHeight="1" x14ac:dyDescent="0.2">
      <c r="A540" s="92"/>
      <c r="B540" s="93"/>
      <c r="C540" s="93"/>
      <c r="D540" s="93"/>
      <c r="E540" s="93" t="str">
        <f t="shared" si="1098"/>
        <v/>
      </c>
      <c r="F540" s="93"/>
      <c r="G540" s="93"/>
      <c r="H540" s="93" t="str">
        <f t="shared" si="814"/>
        <v/>
      </c>
      <c r="I540" s="95" t="str">
        <f t="shared" si="815"/>
        <v/>
      </c>
      <c r="J540" s="93"/>
      <c r="K540" s="97" t="b">
        <v>0</v>
      </c>
      <c r="L540" s="98" t="str">
        <f t="shared" si="1273"/>
        <v>PENDENTE</v>
      </c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3"/>
      <c r="X540" s="100"/>
      <c r="Y540" s="100"/>
      <c r="Z540" s="100"/>
      <c r="AA540" s="100"/>
      <c r="AB540" s="100"/>
      <c r="AC540" s="101"/>
      <c r="AD540" s="3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93"/>
      <c r="AQ540" s="93"/>
      <c r="AR540" s="93"/>
      <c r="AS540" s="102"/>
      <c r="AT540" s="103"/>
      <c r="AU540" s="103"/>
      <c r="AV540" s="103"/>
      <c r="AW540" s="104"/>
      <c r="AX540" s="103"/>
      <c r="AY540" s="103"/>
      <c r="AZ540" s="103"/>
      <c r="BA540" s="103"/>
      <c r="BB540" s="104"/>
      <c r="BC540" s="103"/>
      <c r="BD540" s="105" t="str">
        <f ca="1">IFERROR(__xludf.DUMMYFUNCTION("""COMPUTED_VALUE"""),"")</f>
        <v/>
      </c>
      <c r="BE540" s="105" t="str">
        <f ca="1">IFERROR(__xludf.DUMMYFUNCTION("""COMPUTED_VALUE"""),"")</f>
        <v/>
      </c>
      <c r="BF540" s="105" t="str">
        <f ca="1">IFERROR(__xludf.DUMMYFUNCTION("""COMPUTED_VALUE"""),"")</f>
        <v/>
      </c>
      <c r="BG540" s="93"/>
      <c r="BH540" s="93"/>
      <c r="BI540" s="95" t="str">
        <f t="shared" si="842"/>
        <v/>
      </c>
      <c r="BJ540" s="95" t="str">
        <f t="shared" ref="BJ540:BR540" si="1330">IF(AD540=0,"",AD540*$AS540*(AU540/10))</f>
        <v/>
      </c>
      <c r="BK540" s="95" t="str">
        <f t="shared" si="1330"/>
        <v/>
      </c>
      <c r="BL540" s="95" t="str">
        <f t="shared" si="1330"/>
        <v/>
      </c>
      <c r="BM540" s="95" t="str">
        <f t="shared" si="1330"/>
        <v/>
      </c>
      <c r="BN540" s="95" t="str">
        <f t="shared" si="1330"/>
        <v/>
      </c>
      <c r="BO540" s="95" t="str">
        <f t="shared" si="1330"/>
        <v/>
      </c>
      <c r="BP540" s="95" t="str">
        <f t="shared" si="1330"/>
        <v/>
      </c>
      <c r="BQ540" s="95" t="str">
        <f t="shared" si="1330"/>
        <v/>
      </c>
      <c r="BR540" s="95" t="str">
        <f t="shared" si="1330"/>
        <v/>
      </c>
      <c r="BS540" s="38"/>
      <c r="BT540" s="38"/>
      <c r="BU540" s="38"/>
      <c r="BV540" s="38"/>
      <c r="BW540" s="38"/>
      <c r="BX540" s="38">
        <f t="shared" si="1095"/>
        <v>0</v>
      </c>
      <c r="BY540" s="106" t="str">
        <f t="shared" si="1068"/>
        <v/>
      </c>
      <c r="BZ540" s="106" t="str">
        <f t="shared" si="1096"/>
        <v/>
      </c>
      <c r="CA540" s="106" t="str">
        <f t="shared" ref="CA540:CH540" si="1331">IF(O540="x","1","")</f>
        <v/>
      </c>
      <c r="CB540" s="106" t="str">
        <f t="shared" si="1331"/>
        <v/>
      </c>
      <c r="CC540" s="106" t="str">
        <f t="shared" si="1331"/>
        <v/>
      </c>
      <c r="CD540" s="106" t="str">
        <f t="shared" si="1331"/>
        <v/>
      </c>
      <c r="CE540" s="106" t="str">
        <f t="shared" si="1331"/>
        <v/>
      </c>
      <c r="CF540" s="106" t="str">
        <f t="shared" si="1331"/>
        <v/>
      </c>
      <c r="CG540" s="106" t="str">
        <f t="shared" si="1331"/>
        <v/>
      </c>
      <c r="CH540" s="106" t="str">
        <f t="shared" si="1331"/>
        <v/>
      </c>
      <c r="CI540" s="40"/>
      <c r="CJ540" s="40"/>
      <c r="CK540" s="40"/>
      <c r="CL540" s="40"/>
      <c r="CM540" s="40"/>
    </row>
    <row r="541" spans="1:91" ht="17.25" customHeight="1" x14ac:dyDescent="0.2">
      <c r="A541" s="92"/>
      <c r="B541" s="93"/>
      <c r="C541" s="93"/>
      <c r="D541" s="93"/>
      <c r="E541" s="93" t="str">
        <f t="shared" si="1098"/>
        <v/>
      </c>
      <c r="F541" s="93"/>
      <c r="G541" s="93"/>
      <c r="H541" s="93" t="str">
        <f t="shared" ref="H541:H795" si="1332">IF(ISBLANK(G541),"",F541*G541/1000)</f>
        <v/>
      </c>
      <c r="I541" s="95" t="str">
        <f t="shared" ref="I541:I795" si="1333">IF(ISBLANK(F541),"",IF(H541&lt;5,200,IF(H541&lt;10,300,IF(H541&lt;20,500,IF(H541&lt;30,750,IF(H541&lt;50,1000,IF(H541&lt;75,1500,IF(H541&gt;75,2000))))))))</f>
        <v/>
      </c>
      <c r="J541" s="93"/>
      <c r="K541" s="97" t="b">
        <v>0</v>
      </c>
      <c r="L541" s="98" t="str">
        <f t="shared" si="1273"/>
        <v>PENDENTE</v>
      </c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3"/>
      <c r="X541" s="100"/>
      <c r="Y541" s="100"/>
      <c r="Z541" s="100"/>
      <c r="AA541" s="100"/>
      <c r="AB541" s="100"/>
      <c r="AC541" s="101"/>
      <c r="AD541" s="3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93"/>
      <c r="AQ541" s="93"/>
      <c r="AR541" s="93"/>
      <c r="AS541" s="102"/>
      <c r="AT541" s="103"/>
      <c r="AU541" s="103"/>
      <c r="AV541" s="103"/>
      <c r="AW541" s="104"/>
      <c r="AX541" s="103"/>
      <c r="AY541" s="103"/>
      <c r="AZ541" s="103"/>
      <c r="BA541" s="103"/>
      <c r="BB541" s="104"/>
      <c r="BC541" s="103"/>
      <c r="BD541" s="105" t="str">
        <f ca="1">IFERROR(__xludf.DUMMYFUNCTION("""COMPUTED_VALUE"""),"")</f>
        <v/>
      </c>
      <c r="BE541" s="105" t="str">
        <f ca="1">IFERROR(__xludf.DUMMYFUNCTION("""COMPUTED_VALUE"""),"")</f>
        <v/>
      </c>
      <c r="BF541" s="105" t="str">
        <f ca="1">IFERROR(__xludf.DUMMYFUNCTION("""COMPUTED_VALUE"""),"")</f>
        <v/>
      </c>
      <c r="BG541" s="93"/>
      <c r="BH541" s="93"/>
      <c r="BI541" s="95" t="str">
        <f t="shared" si="842"/>
        <v/>
      </c>
      <c r="BJ541" s="95" t="str">
        <f t="shared" ref="BJ541:BR541" si="1334">IF(AD541=0,"",AD541*$AS541*(AU541/10))</f>
        <v/>
      </c>
      <c r="BK541" s="95" t="str">
        <f t="shared" si="1334"/>
        <v/>
      </c>
      <c r="BL541" s="95" t="str">
        <f t="shared" si="1334"/>
        <v/>
      </c>
      <c r="BM541" s="95" t="str">
        <f t="shared" si="1334"/>
        <v/>
      </c>
      <c r="BN541" s="95" t="str">
        <f t="shared" si="1334"/>
        <v/>
      </c>
      <c r="BO541" s="95" t="str">
        <f t="shared" si="1334"/>
        <v/>
      </c>
      <c r="BP541" s="95" t="str">
        <f t="shared" si="1334"/>
        <v/>
      </c>
      <c r="BQ541" s="95" t="str">
        <f t="shared" si="1334"/>
        <v/>
      </c>
      <c r="BR541" s="95" t="str">
        <f t="shared" si="1334"/>
        <v/>
      </c>
      <c r="BS541" s="38"/>
      <c r="BT541" s="38"/>
      <c r="BU541" s="38"/>
      <c r="BV541" s="38"/>
      <c r="BW541" s="38"/>
      <c r="BX541" s="38">
        <f t="shared" si="1095"/>
        <v>0</v>
      </c>
      <c r="BY541" s="106" t="str">
        <f t="shared" si="1068"/>
        <v/>
      </c>
      <c r="BZ541" s="106" t="str">
        <f t="shared" si="1096"/>
        <v/>
      </c>
      <c r="CA541" s="106" t="str">
        <f t="shared" ref="CA541:CH541" si="1335">IF(O541="x","1","")</f>
        <v/>
      </c>
      <c r="CB541" s="106" t="str">
        <f t="shared" si="1335"/>
        <v/>
      </c>
      <c r="CC541" s="106" t="str">
        <f t="shared" si="1335"/>
        <v/>
      </c>
      <c r="CD541" s="106" t="str">
        <f t="shared" si="1335"/>
        <v/>
      </c>
      <c r="CE541" s="106" t="str">
        <f t="shared" si="1335"/>
        <v/>
      </c>
      <c r="CF541" s="106" t="str">
        <f t="shared" si="1335"/>
        <v/>
      </c>
      <c r="CG541" s="106" t="str">
        <f t="shared" si="1335"/>
        <v/>
      </c>
      <c r="CH541" s="106" t="str">
        <f t="shared" si="1335"/>
        <v/>
      </c>
      <c r="CI541" s="40"/>
      <c r="CJ541" s="40"/>
      <c r="CK541" s="40"/>
      <c r="CL541" s="40"/>
      <c r="CM541" s="40"/>
    </row>
    <row r="542" spans="1:91" ht="17.25" customHeight="1" x14ac:dyDescent="0.2">
      <c r="A542" s="92"/>
      <c r="B542" s="93"/>
      <c r="C542" s="93"/>
      <c r="D542" s="93"/>
      <c r="E542" s="93" t="str">
        <f t="shared" si="1098"/>
        <v/>
      </c>
      <c r="F542" s="93"/>
      <c r="G542" s="93"/>
      <c r="H542" s="93" t="str">
        <f t="shared" si="1332"/>
        <v/>
      </c>
      <c r="I542" s="95" t="str">
        <f t="shared" si="1333"/>
        <v/>
      </c>
      <c r="J542" s="93"/>
      <c r="K542" s="97" t="b">
        <v>0</v>
      </c>
      <c r="L542" s="98" t="str">
        <f t="shared" si="1273"/>
        <v>PENDENTE</v>
      </c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3"/>
      <c r="X542" s="100"/>
      <c r="Y542" s="100"/>
      <c r="Z542" s="100"/>
      <c r="AA542" s="100"/>
      <c r="AB542" s="100"/>
      <c r="AC542" s="101"/>
      <c r="AD542" s="3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93"/>
      <c r="AQ542" s="93"/>
      <c r="AR542" s="93"/>
      <c r="AS542" s="102"/>
      <c r="AT542" s="103"/>
      <c r="AU542" s="103"/>
      <c r="AV542" s="103"/>
      <c r="AW542" s="104"/>
      <c r="AX542" s="103"/>
      <c r="AY542" s="103"/>
      <c r="AZ542" s="103"/>
      <c r="BA542" s="103"/>
      <c r="BB542" s="104"/>
      <c r="BC542" s="103"/>
      <c r="BD542" s="105" t="str">
        <f ca="1">IFERROR(__xludf.DUMMYFUNCTION("""COMPUTED_VALUE"""),"")</f>
        <v/>
      </c>
      <c r="BE542" s="105" t="str">
        <f ca="1">IFERROR(__xludf.DUMMYFUNCTION("""COMPUTED_VALUE"""),"")</f>
        <v/>
      </c>
      <c r="BF542" s="105" t="str">
        <f ca="1">IFERROR(__xludf.DUMMYFUNCTION("""COMPUTED_VALUE"""),"")</f>
        <v/>
      </c>
      <c r="BG542" s="93"/>
      <c r="BH542" s="93"/>
      <c r="BI542" s="95" t="str">
        <f t="shared" si="842"/>
        <v/>
      </c>
      <c r="BJ542" s="95" t="str">
        <f t="shared" ref="BJ542:BR542" si="1336">IF(AD542=0,"",AD542*$AS542*(AU542/10))</f>
        <v/>
      </c>
      <c r="BK542" s="95" t="str">
        <f t="shared" si="1336"/>
        <v/>
      </c>
      <c r="BL542" s="95" t="str">
        <f t="shared" si="1336"/>
        <v/>
      </c>
      <c r="BM542" s="95" t="str">
        <f t="shared" si="1336"/>
        <v/>
      </c>
      <c r="BN542" s="95" t="str">
        <f t="shared" si="1336"/>
        <v/>
      </c>
      <c r="BO542" s="95" t="str">
        <f t="shared" si="1336"/>
        <v/>
      </c>
      <c r="BP542" s="95" t="str">
        <f t="shared" si="1336"/>
        <v/>
      </c>
      <c r="BQ542" s="95" t="str">
        <f t="shared" si="1336"/>
        <v/>
      </c>
      <c r="BR542" s="95" t="str">
        <f t="shared" si="1336"/>
        <v/>
      </c>
      <c r="BS542" s="38"/>
      <c r="BT542" s="38"/>
      <c r="BU542" s="38"/>
      <c r="BV542" s="38"/>
      <c r="BW542" s="38"/>
      <c r="BX542" s="38">
        <f t="shared" si="1095"/>
        <v>0</v>
      </c>
      <c r="BY542" s="106" t="str">
        <f t="shared" si="1068"/>
        <v/>
      </c>
      <c r="BZ542" s="106" t="str">
        <f t="shared" si="1096"/>
        <v/>
      </c>
      <c r="CA542" s="106" t="str">
        <f t="shared" ref="CA542:CH542" si="1337">IF(O542="x","1","")</f>
        <v/>
      </c>
      <c r="CB542" s="106" t="str">
        <f t="shared" si="1337"/>
        <v/>
      </c>
      <c r="CC542" s="106" t="str">
        <f t="shared" si="1337"/>
        <v/>
      </c>
      <c r="CD542" s="106" t="str">
        <f t="shared" si="1337"/>
        <v/>
      </c>
      <c r="CE542" s="106" t="str">
        <f t="shared" si="1337"/>
        <v/>
      </c>
      <c r="CF542" s="106" t="str">
        <f t="shared" si="1337"/>
        <v/>
      </c>
      <c r="CG542" s="106" t="str">
        <f t="shared" si="1337"/>
        <v/>
      </c>
      <c r="CH542" s="106" t="str">
        <f t="shared" si="1337"/>
        <v/>
      </c>
      <c r="CI542" s="40"/>
      <c r="CJ542" s="40"/>
      <c r="CK542" s="40"/>
      <c r="CL542" s="40"/>
      <c r="CM542" s="40"/>
    </row>
    <row r="543" spans="1:91" ht="17.25" customHeight="1" x14ac:dyDescent="0.2">
      <c r="A543" s="92"/>
      <c r="B543" s="93"/>
      <c r="C543" s="93"/>
      <c r="D543" s="93"/>
      <c r="E543" s="93" t="str">
        <f t="shared" si="1098"/>
        <v/>
      </c>
      <c r="F543" s="93"/>
      <c r="G543" s="93"/>
      <c r="H543" s="93" t="str">
        <f t="shared" si="1332"/>
        <v/>
      </c>
      <c r="I543" s="95" t="str">
        <f t="shared" si="1333"/>
        <v/>
      </c>
      <c r="J543" s="93"/>
      <c r="K543" s="97" t="b">
        <v>0</v>
      </c>
      <c r="L543" s="98" t="str">
        <f t="shared" si="1273"/>
        <v>PENDENTE</v>
      </c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3"/>
      <c r="X543" s="100"/>
      <c r="Y543" s="100"/>
      <c r="Z543" s="100"/>
      <c r="AA543" s="100"/>
      <c r="AB543" s="100"/>
      <c r="AC543" s="101"/>
      <c r="AD543" s="3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93"/>
      <c r="AQ543" s="93"/>
      <c r="AR543" s="93"/>
      <c r="AS543" s="102"/>
      <c r="AT543" s="103"/>
      <c r="AU543" s="103"/>
      <c r="AV543" s="103"/>
      <c r="AW543" s="104"/>
      <c r="AX543" s="103"/>
      <c r="AY543" s="103"/>
      <c r="AZ543" s="103"/>
      <c r="BA543" s="103"/>
      <c r="BB543" s="104"/>
      <c r="BC543" s="103"/>
      <c r="BD543" s="105" t="str">
        <f ca="1">IFERROR(__xludf.DUMMYFUNCTION("""COMPUTED_VALUE"""),"")</f>
        <v/>
      </c>
      <c r="BE543" s="105" t="str">
        <f ca="1">IFERROR(__xludf.DUMMYFUNCTION("""COMPUTED_VALUE"""),"")</f>
        <v/>
      </c>
      <c r="BF543" s="105" t="str">
        <f ca="1">IFERROR(__xludf.DUMMYFUNCTION("""COMPUTED_VALUE"""),"")</f>
        <v/>
      </c>
      <c r="BG543" s="93"/>
      <c r="BH543" s="93"/>
      <c r="BI543" s="95" t="str">
        <f t="shared" si="842"/>
        <v/>
      </c>
      <c r="BJ543" s="95" t="str">
        <f t="shared" ref="BJ543:BR543" si="1338">IF(AD543=0,"",AD543*$AS543*(AU543/10))</f>
        <v/>
      </c>
      <c r="BK543" s="95" t="str">
        <f t="shared" si="1338"/>
        <v/>
      </c>
      <c r="BL543" s="95" t="str">
        <f t="shared" si="1338"/>
        <v/>
      </c>
      <c r="BM543" s="95" t="str">
        <f t="shared" si="1338"/>
        <v/>
      </c>
      <c r="BN543" s="95" t="str">
        <f t="shared" si="1338"/>
        <v/>
      </c>
      <c r="BO543" s="95" t="str">
        <f t="shared" si="1338"/>
        <v/>
      </c>
      <c r="BP543" s="95" t="str">
        <f t="shared" si="1338"/>
        <v/>
      </c>
      <c r="BQ543" s="95" t="str">
        <f t="shared" si="1338"/>
        <v/>
      </c>
      <c r="BR543" s="95" t="str">
        <f t="shared" si="1338"/>
        <v/>
      </c>
      <c r="BS543" s="38"/>
      <c r="BT543" s="38"/>
      <c r="BU543" s="38"/>
      <c r="BV543" s="38"/>
      <c r="BW543" s="38"/>
      <c r="BX543" s="38">
        <f t="shared" si="1095"/>
        <v>0</v>
      </c>
      <c r="BY543" s="106" t="str">
        <f t="shared" si="1068"/>
        <v/>
      </c>
      <c r="BZ543" s="106" t="str">
        <f t="shared" si="1096"/>
        <v/>
      </c>
      <c r="CA543" s="106" t="str">
        <f t="shared" ref="CA543:CH543" si="1339">IF(O543="x","1","")</f>
        <v/>
      </c>
      <c r="CB543" s="106" t="str">
        <f t="shared" si="1339"/>
        <v/>
      </c>
      <c r="CC543" s="106" t="str">
        <f t="shared" si="1339"/>
        <v/>
      </c>
      <c r="CD543" s="106" t="str">
        <f t="shared" si="1339"/>
        <v/>
      </c>
      <c r="CE543" s="106" t="str">
        <f t="shared" si="1339"/>
        <v/>
      </c>
      <c r="CF543" s="106" t="str">
        <f t="shared" si="1339"/>
        <v/>
      </c>
      <c r="CG543" s="106" t="str">
        <f t="shared" si="1339"/>
        <v/>
      </c>
      <c r="CH543" s="106" t="str">
        <f t="shared" si="1339"/>
        <v/>
      </c>
      <c r="CI543" s="40"/>
      <c r="CJ543" s="40"/>
      <c r="CK543" s="40"/>
      <c r="CL543" s="40"/>
      <c r="CM543" s="40"/>
    </row>
    <row r="544" spans="1:91" ht="17.25" customHeight="1" x14ac:dyDescent="0.2">
      <c r="A544" s="92"/>
      <c r="B544" s="93"/>
      <c r="C544" s="93"/>
      <c r="D544" s="93"/>
      <c r="E544" s="93" t="str">
        <f t="shared" si="1098"/>
        <v/>
      </c>
      <c r="F544" s="93"/>
      <c r="G544" s="93"/>
      <c r="H544" s="93" t="str">
        <f t="shared" si="1332"/>
        <v/>
      </c>
      <c r="I544" s="95" t="str">
        <f t="shared" si="1333"/>
        <v/>
      </c>
      <c r="J544" s="93"/>
      <c r="K544" s="97" t="b">
        <v>0</v>
      </c>
      <c r="L544" s="98" t="str">
        <f t="shared" si="1273"/>
        <v>PENDENTE</v>
      </c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3"/>
      <c r="X544" s="100"/>
      <c r="Y544" s="100"/>
      <c r="Z544" s="100"/>
      <c r="AA544" s="100"/>
      <c r="AB544" s="100"/>
      <c r="AC544" s="101"/>
      <c r="AD544" s="3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93"/>
      <c r="AQ544" s="93"/>
      <c r="AR544" s="93"/>
      <c r="AS544" s="102"/>
      <c r="AT544" s="103"/>
      <c r="AU544" s="103"/>
      <c r="AV544" s="103"/>
      <c r="AW544" s="104"/>
      <c r="AX544" s="103"/>
      <c r="AY544" s="103"/>
      <c r="AZ544" s="103"/>
      <c r="BA544" s="103"/>
      <c r="BB544" s="104"/>
      <c r="BC544" s="103"/>
      <c r="BD544" s="105" t="str">
        <f ca="1">IFERROR(__xludf.DUMMYFUNCTION("""COMPUTED_VALUE"""),"")</f>
        <v/>
      </c>
      <c r="BE544" s="105" t="str">
        <f ca="1">IFERROR(__xludf.DUMMYFUNCTION("""COMPUTED_VALUE"""),"")</f>
        <v/>
      </c>
      <c r="BF544" s="105" t="str">
        <f ca="1">IFERROR(__xludf.DUMMYFUNCTION("""COMPUTED_VALUE"""),"")</f>
        <v/>
      </c>
      <c r="BG544" s="93"/>
      <c r="BH544" s="93"/>
      <c r="BI544" s="95" t="str">
        <f t="shared" si="842"/>
        <v/>
      </c>
      <c r="BJ544" s="95" t="str">
        <f t="shared" ref="BJ544:BR544" si="1340">IF(AD544=0,"",AD544*$AS544*(AU544/10))</f>
        <v/>
      </c>
      <c r="BK544" s="95" t="str">
        <f t="shared" si="1340"/>
        <v/>
      </c>
      <c r="BL544" s="95" t="str">
        <f t="shared" si="1340"/>
        <v/>
      </c>
      <c r="BM544" s="95" t="str">
        <f t="shared" si="1340"/>
        <v/>
      </c>
      <c r="BN544" s="95" t="str">
        <f t="shared" si="1340"/>
        <v/>
      </c>
      <c r="BO544" s="95" t="str">
        <f t="shared" si="1340"/>
        <v/>
      </c>
      <c r="BP544" s="95" t="str">
        <f t="shared" si="1340"/>
        <v/>
      </c>
      <c r="BQ544" s="95" t="str">
        <f t="shared" si="1340"/>
        <v/>
      </c>
      <c r="BR544" s="95" t="str">
        <f t="shared" si="1340"/>
        <v/>
      </c>
      <c r="BS544" s="38"/>
      <c r="BT544" s="38"/>
      <c r="BU544" s="38"/>
      <c r="BV544" s="38"/>
      <c r="BW544" s="38"/>
      <c r="BX544" s="38">
        <f t="shared" si="1095"/>
        <v>0</v>
      </c>
      <c r="BY544" s="106" t="str">
        <f t="shared" si="1068"/>
        <v/>
      </c>
      <c r="BZ544" s="106" t="str">
        <f t="shared" si="1096"/>
        <v/>
      </c>
      <c r="CA544" s="106" t="str">
        <f t="shared" ref="CA544:CH544" si="1341">IF(O544="x","1","")</f>
        <v/>
      </c>
      <c r="CB544" s="106" t="str">
        <f t="shared" si="1341"/>
        <v/>
      </c>
      <c r="CC544" s="106" t="str">
        <f t="shared" si="1341"/>
        <v/>
      </c>
      <c r="CD544" s="106" t="str">
        <f t="shared" si="1341"/>
        <v/>
      </c>
      <c r="CE544" s="106" t="str">
        <f t="shared" si="1341"/>
        <v/>
      </c>
      <c r="CF544" s="106" t="str">
        <f t="shared" si="1341"/>
        <v/>
      </c>
      <c r="CG544" s="106" t="str">
        <f t="shared" si="1341"/>
        <v/>
      </c>
      <c r="CH544" s="106" t="str">
        <f t="shared" si="1341"/>
        <v/>
      </c>
      <c r="CI544" s="40"/>
      <c r="CJ544" s="40"/>
      <c r="CK544" s="40"/>
      <c r="CL544" s="40"/>
      <c r="CM544" s="40"/>
    </row>
    <row r="545" spans="1:91" ht="17.25" customHeight="1" x14ac:dyDescent="0.2">
      <c r="A545" s="92"/>
      <c r="B545" s="93"/>
      <c r="C545" s="93"/>
      <c r="D545" s="93"/>
      <c r="E545" s="93" t="str">
        <f t="shared" si="1098"/>
        <v/>
      </c>
      <c r="F545" s="93"/>
      <c r="G545" s="93"/>
      <c r="H545" s="93" t="str">
        <f t="shared" si="1332"/>
        <v/>
      </c>
      <c r="I545" s="95" t="str">
        <f t="shared" si="1333"/>
        <v/>
      </c>
      <c r="J545" s="93"/>
      <c r="K545" s="97" t="b">
        <v>0</v>
      </c>
      <c r="L545" s="98" t="str">
        <f t="shared" si="1273"/>
        <v>PENDENTE</v>
      </c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3"/>
      <c r="X545" s="100"/>
      <c r="Y545" s="100"/>
      <c r="Z545" s="100"/>
      <c r="AA545" s="100"/>
      <c r="AB545" s="100"/>
      <c r="AC545" s="101"/>
      <c r="AD545" s="3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93"/>
      <c r="AQ545" s="93"/>
      <c r="AR545" s="93"/>
      <c r="AS545" s="102"/>
      <c r="AT545" s="103"/>
      <c r="AU545" s="103"/>
      <c r="AV545" s="103"/>
      <c r="AW545" s="104"/>
      <c r="AX545" s="103"/>
      <c r="AY545" s="103"/>
      <c r="AZ545" s="103"/>
      <c r="BA545" s="103"/>
      <c r="BB545" s="104"/>
      <c r="BC545" s="103"/>
      <c r="BD545" s="105" t="str">
        <f ca="1">IFERROR(__xludf.DUMMYFUNCTION("""COMPUTED_VALUE"""),"")</f>
        <v/>
      </c>
      <c r="BE545" s="105" t="str">
        <f ca="1">IFERROR(__xludf.DUMMYFUNCTION("""COMPUTED_VALUE"""),"")</f>
        <v/>
      </c>
      <c r="BF545" s="105" t="str">
        <f ca="1">IFERROR(__xludf.DUMMYFUNCTION("""COMPUTED_VALUE"""),"")</f>
        <v/>
      </c>
      <c r="BG545" s="93"/>
      <c r="BH545" s="93"/>
      <c r="BI545" s="95" t="str">
        <f t="shared" si="842"/>
        <v/>
      </c>
      <c r="BJ545" s="95" t="str">
        <f t="shared" ref="BJ545:BR545" si="1342">IF(AD545=0,"",AD545*$AS545*(AU545/10))</f>
        <v/>
      </c>
      <c r="BK545" s="95" t="str">
        <f t="shared" si="1342"/>
        <v/>
      </c>
      <c r="BL545" s="95" t="str">
        <f t="shared" si="1342"/>
        <v/>
      </c>
      <c r="BM545" s="95" t="str">
        <f t="shared" si="1342"/>
        <v/>
      </c>
      <c r="BN545" s="95" t="str">
        <f t="shared" si="1342"/>
        <v/>
      </c>
      <c r="BO545" s="95" t="str">
        <f t="shared" si="1342"/>
        <v/>
      </c>
      <c r="BP545" s="95" t="str">
        <f t="shared" si="1342"/>
        <v/>
      </c>
      <c r="BQ545" s="95" t="str">
        <f t="shared" si="1342"/>
        <v/>
      </c>
      <c r="BR545" s="95" t="str">
        <f t="shared" si="1342"/>
        <v/>
      </c>
      <c r="BS545" s="38"/>
      <c r="BT545" s="38"/>
      <c r="BU545" s="38"/>
      <c r="BV545" s="38"/>
      <c r="BW545" s="38"/>
      <c r="BX545" s="38">
        <f t="shared" si="1095"/>
        <v>0</v>
      </c>
      <c r="BY545" s="106" t="str">
        <f t="shared" si="1068"/>
        <v/>
      </c>
      <c r="BZ545" s="106" t="str">
        <f t="shared" si="1096"/>
        <v/>
      </c>
      <c r="CA545" s="106" t="str">
        <f t="shared" ref="CA545:CH545" si="1343">IF(O545="x","1","")</f>
        <v/>
      </c>
      <c r="CB545" s="106" t="str">
        <f t="shared" si="1343"/>
        <v/>
      </c>
      <c r="CC545" s="106" t="str">
        <f t="shared" si="1343"/>
        <v/>
      </c>
      <c r="CD545" s="106" t="str">
        <f t="shared" si="1343"/>
        <v/>
      </c>
      <c r="CE545" s="106" t="str">
        <f t="shared" si="1343"/>
        <v/>
      </c>
      <c r="CF545" s="106" t="str">
        <f t="shared" si="1343"/>
        <v/>
      </c>
      <c r="CG545" s="106" t="str">
        <f t="shared" si="1343"/>
        <v/>
      </c>
      <c r="CH545" s="106" t="str">
        <f t="shared" si="1343"/>
        <v/>
      </c>
      <c r="CI545" s="40"/>
      <c r="CJ545" s="40"/>
      <c r="CK545" s="40"/>
      <c r="CL545" s="40"/>
      <c r="CM545" s="40"/>
    </row>
    <row r="546" spans="1:91" ht="17.25" customHeight="1" x14ac:dyDescent="0.2">
      <c r="A546" s="92"/>
      <c r="B546" s="93"/>
      <c r="C546" s="93"/>
      <c r="D546" s="93"/>
      <c r="E546" s="93" t="str">
        <f t="shared" si="1098"/>
        <v/>
      </c>
      <c r="F546" s="93"/>
      <c r="G546" s="93"/>
      <c r="H546" s="93" t="str">
        <f t="shared" si="1332"/>
        <v/>
      </c>
      <c r="I546" s="95" t="str">
        <f t="shared" si="1333"/>
        <v/>
      </c>
      <c r="J546" s="93"/>
      <c r="K546" s="97" t="b">
        <v>0</v>
      </c>
      <c r="L546" s="98" t="str">
        <f t="shared" si="1273"/>
        <v>PENDENTE</v>
      </c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3"/>
      <c r="X546" s="100"/>
      <c r="Y546" s="100"/>
      <c r="Z546" s="100"/>
      <c r="AA546" s="100"/>
      <c r="AB546" s="100"/>
      <c r="AC546" s="101"/>
      <c r="AD546" s="3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93"/>
      <c r="AQ546" s="93"/>
      <c r="AR546" s="93"/>
      <c r="AS546" s="102"/>
      <c r="AT546" s="103"/>
      <c r="AU546" s="103"/>
      <c r="AV546" s="103"/>
      <c r="AW546" s="104"/>
      <c r="AX546" s="103"/>
      <c r="AY546" s="103"/>
      <c r="AZ546" s="103"/>
      <c r="BA546" s="103"/>
      <c r="BB546" s="104"/>
      <c r="BC546" s="103"/>
      <c r="BD546" s="105" t="str">
        <f ca="1">IFERROR(__xludf.DUMMYFUNCTION("""COMPUTED_VALUE"""),"")</f>
        <v/>
      </c>
      <c r="BE546" s="105" t="str">
        <f ca="1">IFERROR(__xludf.DUMMYFUNCTION("""COMPUTED_VALUE"""),"")</f>
        <v/>
      </c>
      <c r="BF546" s="105" t="str">
        <f ca="1">IFERROR(__xludf.DUMMYFUNCTION("""COMPUTED_VALUE"""),"")</f>
        <v/>
      </c>
      <c r="BG546" s="93"/>
      <c r="BH546" s="93"/>
      <c r="BI546" s="95" t="str">
        <f t="shared" si="842"/>
        <v/>
      </c>
      <c r="BJ546" s="95" t="str">
        <f t="shared" ref="BJ546:BR546" si="1344">IF(AD546=0,"",AD546*$AS546*(AU546/10))</f>
        <v/>
      </c>
      <c r="BK546" s="95" t="str">
        <f t="shared" si="1344"/>
        <v/>
      </c>
      <c r="BL546" s="95" t="str">
        <f t="shared" si="1344"/>
        <v/>
      </c>
      <c r="BM546" s="95" t="str">
        <f t="shared" si="1344"/>
        <v/>
      </c>
      <c r="BN546" s="95" t="str">
        <f t="shared" si="1344"/>
        <v/>
      </c>
      <c r="BO546" s="95" t="str">
        <f t="shared" si="1344"/>
        <v/>
      </c>
      <c r="BP546" s="95" t="str">
        <f t="shared" si="1344"/>
        <v/>
      </c>
      <c r="BQ546" s="95" t="str">
        <f t="shared" si="1344"/>
        <v/>
      </c>
      <c r="BR546" s="95" t="str">
        <f t="shared" si="1344"/>
        <v/>
      </c>
      <c r="BS546" s="38"/>
      <c r="BT546" s="38"/>
      <c r="BU546" s="38"/>
      <c r="BV546" s="38"/>
      <c r="BW546" s="38"/>
      <c r="BX546" s="38">
        <f t="shared" si="1095"/>
        <v>0</v>
      </c>
      <c r="BY546" s="106" t="str">
        <f t="shared" si="1068"/>
        <v/>
      </c>
      <c r="BZ546" s="106" t="str">
        <f t="shared" si="1096"/>
        <v/>
      </c>
      <c r="CA546" s="106" t="str">
        <f t="shared" ref="CA546:CH546" si="1345">IF(O546="x","1","")</f>
        <v/>
      </c>
      <c r="CB546" s="106" t="str">
        <f t="shared" si="1345"/>
        <v/>
      </c>
      <c r="CC546" s="106" t="str">
        <f t="shared" si="1345"/>
        <v/>
      </c>
      <c r="CD546" s="106" t="str">
        <f t="shared" si="1345"/>
        <v/>
      </c>
      <c r="CE546" s="106" t="str">
        <f t="shared" si="1345"/>
        <v/>
      </c>
      <c r="CF546" s="106" t="str">
        <f t="shared" si="1345"/>
        <v/>
      </c>
      <c r="CG546" s="106" t="str">
        <f t="shared" si="1345"/>
        <v/>
      </c>
      <c r="CH546" s="106" t="str">
        <f t="shared" si="1345"/>
        <v/>
      </c>
      <c r="CI546" s="40"/>
      <c r="CJ546" s="40"/>
      <c r="CK546" s="40"/>
      <c r="CL546" s="40"/>
      <c r="CM546" s="40"/>
    </row>
    <row r="547" spans="1:91" ht="17.25" customHeight="1" x14ac:dyDescent="0.2">
      <c r="A547" s="92"/>
      <c r="B547" s="93"/>
      <c r="C547" s="93"/>
      <c r="D547" s="93"/>
      <c r="E547" s="93" t="str">
        <f t="shared" si="1098"/>
        <v/>
      </c>
      <c r="F547" s="93"/>
      <c r="G547" s="93"/>
      <c r="H547" s="93" t="str">
        <f t="shared" si="1332"/>
        <v/>
      </c>
      <c r="I547" s="95" t="str">
        <f t="shared" si="1333"/>
        <v/>
      </c>
      <c r="J547" s="93"/>
      <c r="K547" s="97" t="b">
        <v>0</v>
      </c>
      <c r="L547" s="98" t="str">
        <f t="shared" si="1273"/>
        <v>PENDENTE</v>
      </c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3"/>
      <c r="X547" s="100"/>
      <c r="Y547" s="100"/>
      <c r="Z547" s="100"/>
      <c r="AA547" s="100"/>
      <c r="AB547" s="100"/>
      <c r="AC547" s="101"/>
      <c r="AD547" s="3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93"/>
      <c r="AQ547" s="93"/>
      <c r="AR547" s="93"/>
      <c r="AS547" s="102"/>
      <c r="AT547" s="103"/>
      <c r="AU547" s="103"/>
      <c r="AV547" s="103"/>
      <c r="AW547" s="104"/>
      <c r="AX547" s="103"/>
      <c r="AY547" s="103"/>
      <c r="AZ547" s="103"/>
      <c r="BA547" s="103"/>
      <c r="BB547" s="104"/>
      <c r="BC547" s="103"/>
      <c r="BD547" s="105" t="str">
        <f ca="1">IFERROR(__xludf.DUMMYFUNCTION("""COMPUTED_VALUE"""),"")</f>
        <v/>
      </c>
      <c r="BE547" s="105" t="str">
        <f ca="1">IFERROR(__xludf.DUMMYFUNCTION("""COMPUTED_VALUE"""),"")</f>
        <v/>
      </c>
      <c r="BF547" s="105" t="str">
        <f ca="1">IFERROR(__xludf.DUMMYFUNCTION("""COMPUTED_VALUE"""),"")</f>
        <v/>
      </c>
      <c r="BG547" s="93"/>
      <c r="BH547" s="93"/>
      <c r="BI547" s="95" t="str">
        <f t="shared" si="842"/>
        <v/>
      </c>
      <c r="BJ547" s="95" t="str">
        <f t="shared" ref="BJ547:BR547" si="1346">IF(AD547=0,"",AD547*$AS547*(AU547/10))</f>
        <v/>
      </c>
      <c r="BK547" s="95" t="str">
        <f t="shared" si="1346"/>
        <v/>
      </c>
      <c r="BL547" s="95" t="str">
        <f t="shared" si="1346"/>
        <v/>
      </c>
      <c r="BM547" s="95" t="str">
        <f t="shared" si="1346"/>
        <v/>
      </c>
      <c r="BN547" s="95" t="str">
        <f t="shared" si="1346"/>
        <v/>
      </c>
      <c r="BO547" s="95" t="str">
        <f t="shared" si="1346"/>
        <v/>
      </c>
      <c r="BP547" s="95" t="str">
        <f t="shared" si="1346"/>
        <v/>
      </c>
      <c r="BQ547" s="95" t="str">
        <f t="shared" si="1346"/>
        <v/>
      </c>
      <c r="BR547" s="95" t="str">
        <f t="shared" si="1346"/>
        <v/>
      </c>
      <c r="BS547" s="38"/>
      <c r="BT547" s="38"/>
      <c r="BU547" s="38"/>
      <c r="BV547" s="38"/>
      <c r="BW547" s="38"/>
      <c r="BX547" s="38">
        <f t="shared" si="1095"/>
        <v>0</v>
      </c>
      <c r="BY547" s="106" t="str">
        <f t="shared" si="1068"/>
        <v/>
      </c>
      <c r="BZ547" s="106" t="str">
        <f t="shared" si="1096"/>
        <v/>
      </c>
      <c r="CA547" s="106" t="str">
        <f t="shared" ref="CA547:CH547" si="1347">IF(O547="x","1","")</f>
        <v/>
      </c>
      <c r="CB547" s="106" t="str">
        <f t="shared" si="1347"/>
        <v/>
      </c>
      <c r="CC547" s="106" t="str">
        <f t="shared" si="1347"/>
        <v/>
      </c>
      <c r="CD547" s="106" t="str">
        <f t="shared" si="1347"/>
        <v/>
      </c>
      <c r="CE547" s="106" t="str">
        <f t="shared" si="1347"/>
        <v/>
      </c>
      <c r="CF547" s="106" t="str">
        <f t="shared" si="1347"/>
        <v/>
      </c>
      <c r="CG547" s="106" t="str">
        <f t="shared" si="1347"/>
        <v/>
      </c>
      <c r="CH547" s="106" t="str">
        <f t="shared" si="1347"/>
        <v/>
      </c>
      <c r="CI547" s="40"/>
      <c r="CJ547" s="40"/>
      <c r="CK547" s="40"/>
      <c r="CL547" s="40"/>
      <c r="CM547" s="40"/>
    </row>
    <row r="548" spans="1:91" ht="17.25" customHeight="1" x14ac:dyDescent="0.2">
      <c r="A548" s="92"/>
      <c r="B548" s="93"/>
      <c r="C548" s="93"/>
      <c r="D548" s="93"/>
      <c r="E548" s="93" t="str">
        <f t="shared" si="1098"/>
        <v/>
      </c>
      <c r="F548" s="93"/>
      <c r="G548" s="93"/>
      <c r="H548" s="93" t="str">
        <f t="shared" si="1332"/>
        <v/>
      </c>
      <c r="I548" s="95" t="str">
        <f t="shared" si="1333"/>
        <v/>
      </c>
      <c r="J548" s="93"/>
      <c r="K548" s="97" t="b">
        <v>0</v>
      </c>
      <c r="L548" s="98" t="str">
        <f t="shared" si="1273"/>
        <v>PENDENTE</v>
      </c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3"/>
      <c r="X548" s="100"/>
      <c r="Y548" s="100"/>
      <c r="Z548" s="100"/>
      <c r="AA548" s="100"/>
      <c r="AB548" s="100"/>
      <c r="AC548" s="101"/>
      <c r="AD548" s="3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93"/>
      <c r="AQ548" s="93"/>
      <c r="AR548" s="93"/>
      <c r="AS548" s="102"/>
      <c r="AT548" s="103"/>
      <c r="AU548" s="103"/>
      <c r="AV548" s="103"/>
      <c r="AW548" s="104"/>
      <c r="AX548" s="103"/>
      <c r="AY548" s="103"/>
      <c r="AZ548" s="103"/>
      <c r="BA548" s="103"/>
      <c r="BB548" s="104"/>
      <c r="BC548" s="103"/>
      <c r="BD548" s="105" t="str">
        <f ca="1">IFERROR(__xludf.DUMMYFUNCTION("""COMPUTED_VALUE"""),"")</f>
        <v/>
      </c>
      <c r="BE548" s="105" t="str">
        <f ca="1">IFERROR(__xludf.DUMMYFUNCTION("""COMPUTED_VALUE"""),"")</f>
        <v/>
      </c>
      <c r="BF548" s="105" t="str">
        <f ca="1">IFERROR(__xludf.DUMMYFUNCTION("""COMPUTED_VALUE"""),"")</f>
        <v/>
      </c>
      <c r="BG548" s="93"/>
      <c r="BH548" s="93"/>
      <c r="BI548" s="95" t="str">
        <f t="shared" si="842"/>
        <v/>
      </c>
      <c r="BJ548" s="95" t="str">
        <f t="shared" ref="BJ548:BR548" si="1348">IF(AD548=0,"",AD548*$AS548*(AU548/10))</f>
        <v/>
      </c>
      <c r="BK548" s="95" t="str">
        <f t="shared" si="1348"/>
        <v/>
      </c>
      <c r="BL548" s="95" t="str">
        <f t="shared" si="1348"/>
        <v/>
      </c>
      <c r="BM548" s="95" t="str">
        <f t="shared" si="1348"/>
        <v/>
      </c>
      <c r="BN548" s="95" t="str">
        <f t="shared" si="1348"/>
        <v/>
      </c>
      <c r="BO548" s="95" t="str">
        <f t="shared" si="1348"/>
        <v/>
      </c>
      <c r="BP548" s="95" t="str">
        <f t="shared" si="1348"/>
        <v/>
      </c>
      <c r="BQ548" s="95" t="str">
        <f t="shared" si="1348"/>
        <v/>
      </c>
      <c r="BR548" s="95" t="str">
        <f t="shared" si="1348"/>
        <v/>
      </c>
      <c r="BS548" s="38"/>
      <c r="BT548" s="38"/>
      <c r="BU548" s="38"/>
      <c r="BV548" s="38"/>
      <c r="BW548" s="38"/>
      <c r="BX548" s="38">
        <f t="shared" si="1095"/>
        <v>0</v>
      </c>
      <c r="BY548" s="106" t="str">
        <f t="shared" si="1068"/>
        <v/>
      </c>
      <c r="BZ548" s="106" t="str">
        <f t="shared" si="1096"/>
        <v/>
      </c>
      <c r="CA548" s="106" t="str">
        <f t="shared" ref="CA548:CH548" si="1349">IF(O548="x","1","")</f>
        <v/>
      </c>
      <c r="CB548" s="106" t="str">
        <f t="shared" si="1349"/>
        <v/>
      </c>
      <c r="CC548" s="106" t="str">
        <f t="shared" si="1349"/>
        <v/>
      </c>
      <c r="CD548" s="106" t="str">
        <f t="shared" si="1349"/>
        <v/>
      </c>
      <c r="CE548" s="106" t="str">
        <f t="shared" si="1349"/>
        <v/>
      </c>
      <c r="CF548" s="106" t="str">
        <f t="shared" si="1349"/>
        <v/>
      </c>
      <c r="CG548" s="106" t="str">
        <f t="shared" si="1349"/>
        <v/>
      </c>
      <c r="CH548" s="106" t="str">
        <f t="shared" si="1349"/>
        <v/>
      </c>
      <c r="CI548" s="40"/>
      <c r="CJ548" s="40"/>
      <c r="CK548" s="40"/>
      <c r="CL548" s="40"/>
      <c r="CM548" s="40"/>
    </row>
    <row r="549" spans="1:91" ht="17.25" customHeight="1" x14ac:dyDescent="0.2">
      <c r="A549" s="92"/>
      <c r="B549" s="93"/>
      <c r="C549" s="93"/>
      <c r="D549" s="93"/>
      <c r="E549" s="93" t="str">
        <f t="shared" si="1098"/>
        <v/>
      </c>
      <c r="F549" s="93"/>
      <c r="G549" s="93"/>
      <c r="H549" s="93" t="str">
        <f t="shared" si="1332"/>
        <v/>
      </c>
      <c r="I549" s="95" t="str">
        <f t="shared" si="1333"/>
        <v/>
      </c>
      <c r="J549" s="93"/>
      <c r="K549" s="97" t="b">
        <v>0</v>
      </c>
      <c r="L549" s="98" t="str">
        <f t="shared" si="1273"/>
        <v>PENDENTE</v>
      </c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3"/>
      <c r="X549" s="100"/>
      <c r="Y549" s="100"/>
      <c r="Z549" s="100"/>
      <c r="AA549" s="100"/>
      <c r="AB549" s="100"/>
      <c r="AC549" s="101"/>
      <c r="AD549" s="3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93"/>
      <c r="AQ549" s="93"/>
      <c r="AR549" s="93"/>
      <c r="AS549" s="102"/>
      <c r="AT549" s="103"/>
      <c r="AU549" s="103"/>
      <c r="AV549" s="103"/>
      <c r="AW549" s="104"/>
      <c r="AX549" s="103"/>
      <c r="AY549" s="103"/>
      <c r="AZ549" s="103"/>
      <c r="BA549" s="103"/>
      <c r="BB549" s="104"/>
      <c r="BC549" s="103"/>
      <c r="BD549" s="105" t="str">
        <f ca="1">IFERROR(__xludf.DUMMYFUNCTION("""COMPUTED_VALUE"""),"")</f>
        <v/>
      </c>
      <c r="BE549" s="105" t="str">
        <f ca="1">IFERROR(__xludf.DUMMYFUNCTION("""COMPUTED_VALUE"""),"")</f>
        <v/>
      </c>
      <c r="BF549" s="105" t="str">
        <f ca="1">IFERROR(__xludf.DUMMYFUNCTION("""COMPUTED_VALUE"""),"")</f>
        <v/>
      </c>
      <c r="BG549" s="93"/>
      <c r="BH549" s="93"/>
      <c r="BI549" s="95" t="str">
        <f t="shared" si="842"/>
        <v/>
      </c>
      <c r="BJ549" s="95" t="str">
        <f t="shared" ref="BJ549:BR549" si="1350">IF(AD549=0,"",AD549*$AS549*(AU549/10))</f>
        <v/>
      </c>
      <c r="BK549" s="95" t="str">
        <f t="shared" si="1350"/>
        <v/>
      </c>
      <c r="BL549" s="95" t="str">
        <f t="shared" si="1350"/>
        <v/>
      </c>
      <c r="BM549" s="95" t="str">
        <f t="shared" si="1350"/>
        <v/>
      </c>
      <c r="BN549" s="95" t="str">
        <f t="shared" si="1350"/>
        <v/>
      </c>
      <c r="BO549" s="95" t="str">
        <f t="shared" si="1350"/>
        <v/>
      </c>
      <c r="BP549" s="95" t="str">
        <f t="shared" si="1350"/>
        <v/>
      </c>
      <c r="BQ549" s="95" t="str">
        <f t="shared" si="1350"/>
        <v/>
      </c>
      <c r="BR549" s="95" t="str">
        <f t="shared" si="1350"/>
        <v/>
      </c>
      <c r="BS549" s="38"/>
      <c r="BT549" s="38"/>
      <c r="BU549" s="38"/>
      <c r="BV549" s="38"/>
      <c r="BW549" s="38"/>
      <c r="BX549" s="38">
        <f t="shared" si="1095"/>
        <v>0</v>
      </c>
      <c r="BY549" s="106" t="str">
        <f t="shared" si="1068"/>
        <v/>
      </c>
      <c r="BZ549" s="106" t="str">
        <f t="shared" si="1096"/>
        <v/>
      </c>
      <c r="CA549" s="106" t="str">
        <f t="shared" ref="CA549:CH549" si="1351">IF(O549="x","1","")</f>
        <v/>
      </c>
      <c r="CB549" s="106" t="str">
        <f t="shared" si="1351"/>
        <v/>
      </c>
      <c r="CC549" s="106" t="str">
        <f t="shared" si="1351"/>
        <v/>
      </c>
      <c r="CD549" s="106" t="str">
        <f t="shared" si="1351"/>
        <v/>
      </c>
      <c r="CE549" s="106" t="str">
        <f t="shared" si="1351"/>
        <v/>
      </c>
      <c r="CF549" s="106" t="str">
        <f t="shared" si="1351"/>
        <v/>
      </c>
      <c r="CG549" s="106" t="str">
        <f t="shared" si="1351"/>
        <v/>
      </c>
      <c r="CH549" s="106" t="str">
        <f t="shared" si="1351"/>
        <v/>
      </c>
      <c r="CI549" s="40"/>
      <c r="CJ549" s="40"/>
      <c r="CK549" s="40"/>
      <c r="CL549" s="40"/>
      <c r="CM549" s="40"/>
    </row>
    <row r="550" spans="1:91" ht="17.25" customHeight="1" x14ac:dyDescent="0.2">
      <c r="A550" s="92"/>
      <c r="B550" s="93"/>
      <c r="C550" s="93"/>
      <c r="D550" s="93"/>
      <c r="E550" s="93" t="str">
        <f t="shared" si="1098"/>
        <v/>
      </c>
      <c r="F550" s="93"/>
      <c r="G550" s="93"/>
      <c r="H550" s="93" t="str">
        <f t="shared" si="1332"/>
        <v/>
      </c>
      <c r="I550" s="95" t="str">
        <f t="shared" si="1333"/>
        <v/>
      </c>
      <c r="J550" s="93"/>
      <c r="K550" s="97" t="b">
        <v>0</v>
      </c>
      <c r="L550" s="98" t="str">
        <f t="shared" si="1273"/>
        <v>PENDENTE</v>
      </c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3"/>
      <c r="X550" s="100"/>
      <c r="Y550" s="100"/>
      <c r="Z550" s="100"/>
      <c r="AA550" s="100"/>
      <c r="AB550" s="100"/>
      <c r="AC550" s="101"/>
      <c r="AD550" s="3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93"/>
      <c r="AQ550" s="93"/>
      <c r="AR550" s="93"/>
      <c r="AS550" s="102"/>
      <c r="AT550" s="103"/>
      <c r="AU550" s="103"/>
      <c r="AV550" s="103"/>
      <c r="AW550" s="104"/>
      <c r="AX550" s="103"/>
      <c r="AY550" s="103"/>
      <c r="AZ550" s="103"/>
      <c r="BA550" s="103"/>
      <c r="BB550" s="104"/>
      <c r="BC550" s="103"/>
      <c r="BD550" s="105" t="str">
        <f ca="1">IFERROR(__xludf.DUMMYFUNCTION("""COMPUTED_VALUE"""),"")</f>
        <v/>
      </c>
      <c r="BE550" s="105" t="str">
        <f ca="1">IFERROR(__xludf.DUMMYFUNCTION("""COMPUTED_VALUE"""),"")</f>
        <v/>
      </c>
      <c r="BF550" s="105" t="str">
        <f ca="1">IFERROR(__xludf.DUMMYFUNCTION("""COMPUTED_VALUE"""),"")</f>
        <v/>
      </c>
      <c r="BG550" s="93"/>
      <c r="BH550" s="93"/>
      <c r="BI550" s="95" t="str">
        <f t="shared" si="842"/>
        <v/>
      </c>
      <c r="BJ550" s="95" t="str">
        <f t="shared" ref="BJ550:BR550" si="1352">IF(AD550=0,"",AD550*$AS550*(AU550/10))</f>
        <v/>
      </c>
      <c r="BK550" s="95" t="str">
        <f t="shared" si="1352"/>
        <v/>
      </c>
      <c r="BL550" s="95" t="str">
        <f t="shared" si="1352"/>
        <v/>
      </c>
      <c r="BM550" s="95" t="str">
        <f t="shared" si="1352"/>
        <v/>
      </c>
      <c r="BN550" s="95" t="str">
        <f t="shared" si="1352"/>
        <v/>
      </c>
      <c r="BO550" s="95" t="str">
        <f t="shared" si="1352"/>
        <v/>
      </c>
      <c r="BP550" s="95" t="str">
        <f t="shared" si="1352"/>
        <v/>
      </c>
      <c r="BQ550" s="95" t="str">
        <f t="shared" si="1352"/>
        <v/>
      </c>
      <c r="BR550" s="95" t="str">
        <f t="shared" si="1352"/>
        <v/>
      </c>
      <c r="BS550" s="38"/>
      <c r="BT550" s="38"/>
      <c r="BU550" s="38"/>
      <c r="BV550" s="38"/>
      <c r="BW550" s="38"/>
      <c r="BX550" s="38">
        <f t="shared" si="1095"/>
        <v>0</v>
      </c>
      <c r="BY550" s="106" t="str">
        <f t="shared" si="1068"/>
        <v/>
      </c>
      <c r="BZ550" s="106" t="str">
        <f t="shared" si="1096"/>
        <v/>
      </c>
      <c r="CA550" s="106" t="str">
        <f t="shared" ref="CA550:CH550" si="1353">IF(O550="x","1","")</f>
        <v/>
      </c>
      <c r="CB550" s="106" t="str">
        <f t="shared" si="1353"/>
        <v/>
      </c>
      <c r="CC550" s="106" t="str">
        <f t="shared" si="1353"/>
        <v/>
      </c>
      <c r="CD550" s="106" t="str">
        <f t="shared" si="1353"/>
        <v/>
      </c>
      <c r="CE550" s="106" t="str">
        <f t="shared" si="1353"/>
        <v/>
      </c>
      <c r="CF550" s="106" t="str">
        <f t="shared" si="1353"/>
        <v/>
      </c>
      <c r="CG550" s="106" t="str">
        <f t="shared" si="1353"/>
        <v/>
      </c>
      <c r="CH550" s="106" t="str">
        <f t="shared" si="1353"/>
        <v/>
      </c>
      <c r="CI550" s="40"/>
      <c r="CJ550" s="40"/>
      <c r="CK550" s="40"/>
      <c r="CL550" s="40"/>
      <c r="CM550" s="40"/>
    </row>
    <row r="551" spans="1:91" ht="17.25" customHeight="1" x14ac:dyDescent="0.2">
      <c r="A551" s="92"/>
      <c r="B551" s="93"/>
      <c r="C551" s="93"/>
      <c r="D551" s="93"/>
      <c r="E551" s="93" t="str">
        <f t="shared" si="1098"/>
        <v/>
      </c>
      <c r="F551" s="93"/>
      <c r="G551" s="93"/>
      <c r="H551" s="93" t="str">
        <f t="shared" si="1332"/>
        <v/>
      </c>
      <c r="I551" s="95" t="str">
        <f t="shared" si="1333"/>
        <v/>
      </c>
      <c r="J551" s="93"/>
      <c r="K551" s="97" t="b">
        <v>0</v>
      </c>
      <c r="L551" s="98" t="str">
        <f t="shared" si="1273"/>
        <v>PENDENTE</v>
      </c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3"/>
      <c r="X551" s="100"/>
      <c r="Y551" s="100"/>
      <c r="Z551" s="100"/>
      <c r="AA551" s="100"/>
      <c r="AB551" s="100"/>
      <c r="AC551" s="101"/>
      <c r="AD551" s="3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93"/>
      <c r="AQ551" s="93"/>
      <c r="AR551" s="93"/>
      <c r="AS551" s="102"/>
      <c r="AT551" s="103"/>
      <c r="AU551" s="103"/>
      <c r="AV551" s="103"/>
      <c r="AW551" s="104"/>
      <c r="AX551" s="103"/>
      <c r="AY551" s="103"/>
      <c r="AZ551" s="103"/>
      <c r="BA551" s="103"/>
      <c r="BB551" s="104"/>
      <c r="BC551" s="103"/>
      <c r="BD551" s="105" t="str">
        <f ca="1">IFERROR(__xludf.DUMMYFUNCTION("""COMPUTED_VALUE"""),"")</f>
        <v/>
      </c>
      <c r="BE551" s="105" t="str">
        <f ca="1">IFERROR(__xludf.DUMMYFUNCTION("""COMPUTED_VALUE"""),"")</f>
        <v/>
      </c>
      <c r="BF551" s="105" t="str">
        <f ca="1">IFERROR(__xludf.DUMMYFUNCTION("""COMPUTED_VALUE"""),"")</f>
        <v/>
      </c>
      <c r="BG551" s="93"/>
      <c r="BH551" s="93"/>
      <c r="BI551" s="95" t="str">
        <f t="shared" si="842"/>
        <v/>
      </c>
      <c r="BJ551" s="95" t="str">
        <f t="shared" ref="BJ551:BR551" si="1354">IF(AD551=0,"",AD551*$AS551*(AU551/10))</f>
        <v/>
      </c>
      <c r="BK551" s="95" t="str">
        <f t="shared" si="1354"/>
        <v/>
      </c>
      <c r="BL551" s="95" t="str">
        <f t="shared" si="1354"/>
        <v/>
      </c>
      <c r="BM551" s="95" t="str">
        <f t="shared" si="1354"/>
        <v/>
      </c>
      <c r="BN551" s="95" t="str">
        <f t="shared" si="1354"/>
        <v/>
      </c>
      <c r="BO551" s="95" t="str">
        <f t="shared" si="1354"/>
        <v/>
      </c>
      <c r="BP551" s="95" t="str">
        <f t="shared" si="1354"/>
        <v/>
      </c>
      <c r="BQ551" s="95" t="str">
        <f t="shared" si="1354"/>
        <v/>
      </c>
      <c r="BR551" s="95" t="str">
        <f t="shared" si="1354"/>
        <v/>
      </c>
      <c r="BS551" s="38"/>
      <c r="BT551" s="38"/>
      <c r="BU551" s="38"/>
      <c r="BV551" s="38"/>
      <c r="BW551" s="38"/>
      <c r="BX551" s="38">
        <f t="shared" si="1095"/>
        <v>0</v>
      </c>
      <c r="BY551" s="106" t="str">
        <f t="shared" si="1068"/>
        <v/>
      </c>
      <c r="BZ551" s="106" t="str">
        <f t="shared" si="1096"/>
        <v/>
      </c>
      <c r="CA551" s="106" t="str">
        <f t="shared" ref="CA551:CH551" si="1355">IF(O551="x","1","")</f>
        <v/>
      </c>
      <c r="CB551" s="106" t="str">
        <f t="shared" si="1355"/>
        <v/>
      </c>
      <c r="CC551" s="106" t="str">
        <f t="shared" si="1355"/>
        <v/>
      </c>
      <c r="CD551" s="106" t="str">
        <f t="shared" si="1355"/>
        <v/>
      </c>
      <c r="CE551" s="106" t="str">
        <f t="shared" si="1355"/>
        <v/>
      </c>
      <c r="CF551" s="106" t="str">
        <f t="shared" si="1355"/>
        <v/>
      </c>
      <c r="CG551" s="106" t="str">
        <f t="shared" si="1355"/>
        <v/>
      </c>
      <c r="CH551" s="106" t="str">
        <f t="shared" si="1355"/>
        <v/>
      </c>
      <c r="CI551" s="40"/>
      <c r="CJ551" s="40"/>
      <c r="CK551" s="40"/>
      <c r="CL551" s="40"/>
      <c r="CM551" s="40"/>
    </row>
    <row r="552" spans="1:91" ht="17.25" customHeight="1" x14ac:dyDescent="0.2">
      <c r="A552" s="92"/>
      <c r="B552" s="93"/>
      <c r="C552" s="93"/>
      <c r="D552" s="93"/>
      <c r="E552" s="93" t="str">
        <f t="shared" si="1098"/>
        <v/>
      </c>
      <c r="F552" s="93"/>
      <c r="G552" s="93"/>
      <c r="H552" s="93" t="str">
        <f t="shared" si="1332"/>
        <v/>
      </c>
      <c r="I552" s="95" t="str">
        <f t="shared" si="1333"/>
        <v/>
      </c>
      <c r="J552" s="93"/>
      <c r="K552" s="97" t="b">
        <v>0</v>
      </c>
      <c r="L552" s="98" t="str">
        <f t="shared" si="1273"/>
        <v>PENDENTE</v>
      </c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3"/>
      <c r="X552" s="100"/>
      <c r="Y552" s="100"/>
      <c r="Z552" s="100"/>
      <c r="AA552" s="100"/>
      <c r="AB552" s="100"/>
      <c r="AC552" s="101"/>
      <c r="AD552" s="3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93"/>
      <c r="AQ552" s="93"/>
      <c r="AR552" s="93"/>
      <c r="AS552" s="102"/>
      <c r="AT552" s="103"/>
      <c r="AU552" s="103"/>
      <c r="AV552" s="103"/>
      <c r="AW552" s="104"/>
      <c r="AX552" s="103"/>
      <c r="AY552" s="103"/>
      <c r="AZ552" s="103"/>
      <c r="BA552" s="103"/>
      <c r="BB552" s="104"/>
      <c r="BC552" s="103"/>
      <c r="BD552" s="105" t="str">
        <f ca="1">IFERROR(__xludf.DUMMYFUNCTION("""COMPUTED_VALUE"""),"")</f>
        <v/>
      </c>
      <c r="BE552" s="105" t="str">
        <f ca="1">IFERROR(__xludf.DUMMYFUNCTION("""COMPUTED_VALUE"""),"")</f>
        <v/>
      </c>
      <c r="BF552" s="105" t="str">
        <f ca="1">IFERROR(__xludf.DUMMYFUNCTION("""COMPUTED_VALUE"""),"")</f>
        <v/>
      </c>
      <c r="BG552" s="93"/>
      <c r="BH552" s="93"/>
      <c r="BI552" s="95" t="str">
        <f t="shared" si="842"/>
        <v/>
      </c>
      <c r="BJ552" s="95" t="str">
        <f t="shared" ref="BJ552:BR552" si="1356">IF(AD552=0,"",AD552*$AS552*(AU552/10))</f>
        <v/>
      </c>
      <c r="BK552" s="95" t="str">
        <f t="shared" si="1356"/>
        <v/>
      </c>
      <c r="BL552" s="95" t="str">
        <f t="shared" si="1356"/>
        <v/>
      </c>
      <c r="BM552" s="95" t="str">
        <f t="shared" si="1356"/>
        <v/>
      </c>
      <c r="BN552" s="95" t="str">
        <f t="shared" si="1356"/>
        <v/>
      </c>
      <c r="BO552" s="95" t="str">
        <f t="shared" si="1356"/>
        <v/>
      </c>
      <c r="BP552" s="95" t="str">
        <f t="shared" si="1356"/>
        <v/>
      </c>
      <c r="BQ552" s="95" t="str">
        <f t="shared" si="1356"/>
        <v/>
      </c>
      <c r="BR552" s="95" t="str">
        <f t="shared" si="1356"/>
        <v/>
      </c>
      <c r="BS552" s="38"/>
      <c r="BT552" s="38"/>
      <c r="BU552" s="38"/>
      <c r="BV552" s="38"/>
      <c r="BW552" s="38"/>
      <c r="BX552" s="38">
        <f t="shared" si="1095"/>
        <v>0</v>
      </c>
      <c r="BY552" s="106" t="str">
        <f t="shared" si="1068"/>
        <v/>
      </c>
      <c r="BZ552" s="106" t="str">
        <f t="shared" si="1096"/>
        <v/>
      </c>
      <c r="CA552" s="106" t="str">
        <f t="shared" ref="CA552:CH552" si="1357">IF(O552="x","1","")</f>
        <v/>
      </c>
      <c r="CB552" s="106" t="str">
        <f t="shared" si="1357"/>
        <v/>
      </c>
      <c r="CC552" s="106" t="str">
        <f t="shared" si="1357"/>
        <v/>
      </c>
      <c r="CD552" s="106" t="str">
        <f t="shared" si="1357"/>
        <v/>
      </c>
      <c r="CE552" s="106" t="str">
        <f t="shared" si="1357"/>
        <v/>
      </c>
      <c r="CF552" s="106" t="str">
        <f t="shared" si="1357"/>
        <v/>
      </c>
      <c r="CG552" s="106" t="str">
        <f t="shared" si="1357"/>
        <v/>
      </c>
      <c r="CH552" s="106" t="str">
        <f t="shared" si="1357"/>
        <v/>
      </c>
      <c r="CI552" s="40"/>
      <c r="CJ552" s="40"/>
      <c r="CK552" s="40"/>
      <c r="CL552" s="40"/>
      <c r="CM552" s="40"/>
    </row>
    <row r="553" spans="1:91" ht="17.25" customHeight="1" x14ac:dyDescent="0.2">
      <c r="A553" s="92"/>
      <c r="B553" s="93"/>
      <c r="C553" s="93"/>
      <c r="D553" s="93"/>
      <c r="E553" s="93" t="str">
        <f t="shared" si="1098"/>
        <v/>
      </c>
      <c r="F553" s="93"/>
      <c r="G553" s="93"/>
      <c r="H553" s="93" t="str">
        <f t="shared" si="1332"/>
        <v/>
      </c>
      <c r="I553" s="95" t="str">
        <f t="shared" si="1333"/>
        <v/>
      </c>
      <c r="J553" s="93"/>
      <c r="K553" s="97" t="b">
        <v>0</v>
      </c>
      <c r="L553" s="98" t="str">
        <f t="shared" si="1273"/>
        <v>PENDENTE</v>
      </c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3"/>
      <c r="X553" s="100"/>
      <c r="Y553" s="100"/>
      <c r="Z553" s="100"/>
      <c r="AA553" s="100"/>
      <c r="AB553" s="100"/>
      <c r="AC553" s="101"/>
      <c r="AD553" s="3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93"/>
      <c r="AQ553" s="93"/>
      <c r="AR553" s="93"/>
      <c r="AS553" s="102"/>
      <c r="AT553" s="103"/>
      <c r="AU553" s="103"/>
      <c r="AV553" s="103"/>
      <c r="AW553" s="104"/>
      <c r="AX553" s="103"/>
      <c r="AY553" s="103"/>
      <c r="AZ553" s="103"/>
      <c r="BA553" s="103"/>
      <c r="BB553" s="104"/>
      <c r="BC553" s="103"/>
      <c r="BD553" s="105" t="str">
        <f ca="1">IFERROR(__xludf.DUMMYFUNCTION("""COMPUTED_VALUE"""),"")</f>
        <v/>
      </c>
      <c r="BE553" s="105" t="str">
        <f ca="1">IFERROR(__xludf.DUMMYFUNCTION("""COMPUTED_VALUE"""),"")</f>
        <v/>
      </c>
      <c r="BF553" s="105" t="str">
        <f ca="1">IFERROR(__xludf.DUMMYFUNCTION("""COMPUTED_VALUE"""),"")</f>
        <v/>
      </c>
      <c r="BG553" s="93"/>
      <c r="BH553" s="93"/>
      <c r="BI553" s="95" t="str">
        <f t="shared" si="842"/>
        <v/>
      </c>
      <c r="BJ553" s="95" t="str">
        <f t="shared" ref="BJ553:BR553" si="1358">IF(AD553=0,"",AD553*$AS553*(AU553/10))</f>
        <v/>
      </c>
      <c r="BK553" s="95" t="str">
        <f t="shared" si="1358"/>
        <v/>
      </c>
      <c r="BL553" s="95" t="str">
        <f t="shared" si="1358"/>
        <v/>
      </c>
      <c r="BM553" s="95" t="str">
        <f t="shared" si="1358"/>
        <v/>
      </c>
      <c r="BN553" s="95" t="str">
        <f t="shared" si="1358"/>
        <v/>
      </c>
      <c r="BO553" s="95" t="str">
        <f t="shared" si="1358"/>
        <v/>
      </c>
      <c r="BP553" s="95" t="str">
        <f t="shared" si="1358"/>
        <v/>
      </c>
      <c r="BQ553" s="95" t="str">
        <f t="shared" si="1358"/>
        <v/>
      </c>
      <c r="BR553" s="95" t="str">
        <f t="shared" si="1358"/>
        <v/>
      </c>
      <c r="BS553" s="38"/>
      <c r="BT553" s="38"/>
      <c r="BU553" s="38"/>
      <c r="BV553" s="38"/>
      <c r="BW553" s="38"/>
      <c r="BX553" s="38">
        <f t="shared" si="1095"/>
        <v>0</v>
      </c>
      <c r="BY553" s="106" t="str">
        <f t="shared" si="1068"/>
        <v/>
      </c>
      <c r="BZ553" s="106" t="str">
        <f t="shared" si="1096"/>
        <v/>
      </c>
      <c r="CA553" s="106" t="str">
        <f t="shared" ref="CA553:CH553" si="1359">IF(O553="x","1","")</f>
        <v/>
      </c>
      <c r="CB553" s="106" t="str">
        <f t="shared" si="1359"/>
        <v/>
      </c>
      <c r="CC553" s="106" t="str">
        <f t="shared" si="1359"/>
        <v/>
      </c>
      <c r="CD553" s="106" t="str">
        <f t="shared" si="1359"/>
        <v/>
      </c>
      <c r="CE553" s="106" t="str">
        <f t="shared" si="1359"/>
        <v/>
      </c>
      <c r="CF553" s="106" t="str">
        <f t="shared" si="1359"/>
        <v/>
      </c>
      <c r="CG553" s="106" t="str">
        <f t="shared" si="1359"/>
        <v/>
      </c>
      <c r="CH553" s="106" t="str">
        <f t="shared" si="1359"/>
        <v/>
      </c>
      <c r="CI553" s="40"/>
      <c r="CJ553" s="40"/>
      <c r="CK553" s="40"/>
      <c r="CL553" s="40"/>
      <c r="CM553" s="40"/>
    </row>
    <row r="554" spans="1:91" ht="17.25" customHeight="1" x14ac:dyDescent="0.2">
      <c r="A554" s="92"/>
      <c r="B554" s="93"/>
      <c r="C554" s="93"/>
      <c r="D554" s="93"/>
      <c r="E554" s="93" t="str">
        <f t="shared" si="1098"/>
        <v/>
      </c>
      <c r="F554" s="93"/>
      <c r="G554" s="93"/>
      <c r="H554" s="93" t="str">
        <f t="shared" si="1332"/>
        <v/>
      </c>
      <c r="I554" s="95" t="str">
        <f t="shared" si="1333"/>
        <v/>
      </c>
      <c r="J554" s="93"/>
      <c r="K554" s="97" t="b">
        <v>0</v>
      </c>
      <c r="L554" s="98" t="str">
        <f t="shared" si="1273"/>
        <v>PENDENTE</v>
      </c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3"/>
      <c r="X554" s="100"/>
      <c r="Y554" s="100"/>
      <c r="Z554" s="100"/>
      <c r="AA554" s="100"/>
      <c r="AB554" s="100"/>
      <c r="AC554" s="101"/>
      <c r="AD554" s="3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93"/>
      <c r="AQ554" s="93"/>
      <c r="AR554" s="93"/>
      <c r="AS554" s="102"/>
      <c r="AT554" s="103"/>
      <c r="AU554" s="103"/>
      <c r="AV554" s="103"/>
      <c r="AW554" s="104"/>
      <c r="AX554" s="103"/>
      <c r="AY554" s="103"/>
      <c r="AZ554" s="103"/>
      <c r="BA554" s="103"/>
      <c r="BB554" s="104"/>
      <c r="BC554" s="103"/>
      <c r="BD554" s="105" t="str">
        <f ca="1">IFERROR(__xludf.DUMMYFUNCTION("""COMPUTED_VALUE"""),"")</f>
        <v/>
      </c>
      <c r="BE554" s="105" t="str">
        <f ca="1">IFERROR(__xludf.DUMMYFUNCTION("""COMPUTED_VALUE"""),"")</f>
        <v/>
      </c>
      <c r="BF554" s="105" t="str">
        <f ca="1">IFERROR(__xludf.DUMMYFUNCTION("""COMPUTED_VALUE"""),"")</f>
        <v/>
      </c>
      <c r="BG554" s="93"/>
      <c r="BH554" s="93"/>
      <c r="BI554" s="95" t="str">
        <f t="shared" ref="BI554:BI808" si="1360">IF(AC554=0,"",AC554*$AS554*(AT554/10))</f>
        <v/>
      </c>
      <c r="BJ554" s="95" t="str">
        <f t="shared" ref="BJ554:BR554" si="1361">IF(AD554=0,"",AD554*$AS554*(AU554/10))</f>
        <v/>
      </c>
      <c r="BK554" s="95" t="str">
        <f t="shared" si="1361"/>
        <v/>
      </c>
      <c r="BL554" s="95" t="str">
        <f t="shared" si="1361"/>
        <v/>
      </c>
      <c r="BM554" s="95" t="str">
        <f t="shared" si="1361"/>
        <v/>
      </c>
      <c r="BN554" s="95" t="str">
        <f t="shared" si="1361"/>
        <v/>
      </c>
      <c r="BO554" s="95" t="str">
        <f t="shared" si="1361"/>
        <v/>
      </c>
      <c r="BP554" s="95" t="str">
        <f t="shared" si="1361"/>
        <v/>
      </c>
      <c r="BQ554" s="95" t="str">
        <f t="shared" si="1361"/>
        <v/>
      </c>
      <c r="BR554" s="95" t="str">
        <f t="shared" si="1361"/>
        <v/>
      </c>
      <c r="BS554" s="38"/>
      <c r="BT554" s="38"/>
      <c r="BU554" s="38"/>
      <c r="BV554" s="38"/>
      <c r="BW554" s="38"/>
      <c r="BX554" s="38">
        <f t="shared" si="1095"/>
        <v>0</v>
      </c>
      <c r="BY554" s="106" t="str">
        <f t="shared" si="1068"/>
        <v/>
      </c>
      <c r="BZ554" s="106" t="str">
        <f t="shared" si="1096"/>
        <v/>
      </c>
      <c r="CA554" s="106" t="str">
        <f t="shared" ref="CA554:CH554" si="1362">IF(O554="x","1","")</f>
        <v/>
      </c>
      <c r="CB554" s="106" t="str">
        <f t="shared" si="1362"/>
        <v/>
      </c>
      <c r="CC554" s="106" t="str">
        <f t="shared" si="1362"/>
        <v/>
      </c>
      <c r="CD554" s="106" t="str">
        <f t="shared" si="1362"/>
        <v/>
      </c>
      <c r="CE554" s="106" t="str">
        <f t="shared" si="1362"/>
        <v/>
      </c>
      <c r="CF554" s="106" t="str">
        <f t="shared" si="1362"/>
        <v/>
      </c>
      <c r="CG554" s="106" t="str">
        <f t="shared" si="1362"/>
        <v/>
      </c>
      <c r="CH554" s="106" t="str">
        <f t="shared" si="1362"/>
        <v/>
      </c>
      <c r="CI554" s="40"/>
      <c r="CJ554" s="40"/>
      <c r="CK554" s="40"/>
      <c r="CL554" s="40"/>
      <c r="CM554" s="40"/>
    </row>
    <row r="555" spans="1:91" ht="17.25" customHeight="1" x14ac:dyDescent="0.2">
      <c r="A555" s="92"/>
      <c r="B555" s="93"/>
      <c r="C555" s="93"/>
      <c r="D555" s="93"/>
      <c r="E555" s="93" t="str">
        <f t="shared" si="1098"/>
        <v/>
      </c>
      <c r="F555" s="93"/>
      <c r="G555" s="93"/>
      <c r="H555" s="93" t="str">
        <f t="shared" si="1332"/>
        <v/>
      </c>
      <c r="I555" s="95" t="str">
        <f t="shared" si="1333"/>
        <v/>
      </c>
      <c r="J555" s="93"/>
      <c r="K555" s="97" t="b">
        <v>0</v>
      </c>
      <c r="L555" s="98" t="str">
        <f t="shared" si="1273"/>
        <v>PENDENTE</v>
      </c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3"/>
      <c r="X555" s="100"/>
      <c r="Y555" s="100"/>
      <c r="Z555" s="100"/>
      <c r="AA555" s="100"/>
      <c r="AB555" s="100"/>
      <c r="AC555" s="101"/>
      <c r="AD555" s="3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93"/>
      <c r="AQ555" s="93"/>
      <c r="AR555" s="93"/>
      <c r="AS555" s="102"/>
      <c r="AT555" s="103"/>
      <c r="AU555" s="103"/>
      <c r="AV555" s="103"/>
      <c r="AW555" s="104"/>
      <c r="AX555" s="103"/>
      <c r="AY555" s="103"/>
      <c r="AZ555" s="103"/>
      <c r="BA555" s="103"/>
      <c r="BB555" s="104"/>
      <c r="BC555" s="103"/>
      <c r="BD555" s="105" t="str">
        <f ca="1">IFERROR(__xludf.DUMMYFUNCTION("""COMPUTED_VALUE"""),"")</f>
        <v/>
      </c>
      <c r="BE555" s="105" t="str">
        <f ca="1">IFERROR(__xludf.DUMMYFUNCTION("""COMPUTED_VALUE"""),"")</f>
        <v/>
      </c>
      <c r="BF555" s="105" t="str">
        <f ca="1">IFERROR(__xludf.DUMMYFUNCTION("""COMPUTED_VALUE"""),"")</f>
        <v/>
      </c>
      <c r="BG555" s="93"/>
      <c r="BH555" s="93"/>
      <c r="BI555" s="95" t="str">
        <f t="shared" si="1360"/>
        <v/>
      </c>
      <c r="BJ555" s="95" t="str">
        <f t="shared" ref="BJ555:BR555" si="1363">IF(AD555=0,"",AD555*$AS555*(AU555/10))</f>
        <v/>
      </c>
      <c r="BK555" s="95" t="str">
        <f t="shared" si="1363"/>
        <v/>
      </c>
      <c r="BL555" s="95" t="str">
        <f t="shared" si="1363"/>
        <v/>
      </c>
      <c r="BM555" s="95" t="str">
        <f t="shared" si="1363"/>
        <v/>
      </c>
      <c r="BN555" s="95" t="str">
        <f t="shared" si="1363"/>
        <v/>
      </c>
      <c r="BO555" s="95" t="str">
        <f t="shared" si="1363"/>
        <v/>
      </c>
      <c r="BP555" s="95" t="str">
        <f t="shared" si="1363"/>
        <v/>
      </c>
      <c r="BQ555" s="95" t="str">
        <f t="shared" si="1363"/>
        <v/>
      </c>
      <c r="BR555" s="95" t="str">
        <f t="shared" si="1363"/>
        <v/>
      </c>
      <c r="BS555" s="38"/>
      <c r="BT555" s="38"/>
      <c r="BU555" s="38"/>
      <c r="BV555" s="38"/>
      <c r="BW555" s="38"/>
      <c r="BX555" s="38">
        <f t="shared" si="1095"/>
        <v>0</v>
      </c>
      <c r="BY555" s="106" t="str">
        <f t="shared" si="1068"/>
        <v/>
      </c>
      <c r="BZ555" s="106" t="str">
        <f t="shared" si="1096"/>
        <v/>
      </c>
      <c r="CA555" s="106" t="str">
        <f t="shared" ref="CA555:CH555" si="1364">IF(O555="x","1","")</f>
        <v/>
      </c>
      <c r="CB555" s="106" t="str">
        <f t="shared" si="1364"/>
        <v/>
      </c>
      <c r="CC555" s="106" t="str">
        <f t="shared" si="1364"/>
        <v/>
      </c>
      <c r="CD555" s="106" t="str">
        <f t="shared" si="1364"/>
        <v/>
      </c>
      <c r="CE555" s="106" t="str">
        <f t="shared" si="1364"/>
        <v/>
      </c>
      <c r="CF555" s="106" t="str">
        <f t="shared" si="1364"/>
        <v/>
      </c>
      <c r="CG555" s="106" t="str">
        <f t="shared" si="1364"/>
        <v/>
      </c>
      <c r="CH555" s="106" t="str">
        <f t="shared" si="1364"/>
        <v/>
      </c>
      <c r="CI555" s="40"/>
      <c r="CJ555" s="40"/>
      <c r="CK555" s="40"/>
      <c r="CL555" s="40"/>
      <c r="CM555" s="40"/>
    </row>
    <row r="556" spans="1:91" ht="17.25" customHeight="1" x14ac:dyDescent="0.2">
      <c r="A556" s="92"/>
      <c r="B556" s="93"/>
      <c r="C556" s="93"/>
      <c r="D556" s="93"/>
      <c r="E556" s="93" t="str">
        <f t="shared" si="1098"/>
        <v/>
      </c>
      <c r="F556" s="93"/>
      <c r="G556" s="93"/>
      <c r="H556" s="93" t="str">
        <f t="shared" si="1332"/>
        <v/>
      </c>
      <c r="I556" s="95" t="str">
        <f t="shared" si="1333"/>
        <v/>
      </c>
      <c r="J556" s="93"/>
      <c r="K556" s="97" t="b">
        <v>0</v>
      </c>
      <c r="L556" s="98" t="str">
        <f t="shared" si="1273"/>
        <v>PENDENTE</v>
      </c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3"/>
      <c r="X556" s="100"/>
      <c r="Y556" s="100"/>
      <c r="Z556" s="100"/>
      <c r="AA556" s="100"/>
      <c r="AB556" s="100"/>
      <c r="AC556" s="101"/>
      <c r="AD556" s="3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93"/>
      <c r="AQ556" s="93"/>
      <c r="AR556" s="93"/>
      <c r="AS556" s="102"/>
      <c r="AT556" s="103"/>
      <c r="AU556" s="103"/>
      <c r="AV556" s="103"/>
      <c r="AW556" s="104"/>
      <c r="AX556" s="103"/>
      <c r="AY556" s="103"/>
      <c r="AZ556" s="103"/>
      <c r="BA556" s="103"/>
      <c r="BB556" s="104"/>
      <c r="BC556" s="103"/>
      <c r="BD556" s="105" t="str">
        <f ca="1">IFERROR(__xludf.DUMMYFUNCTION("""COMPUTED_VALUE"""),"")</f>
        <v/>
      </c>
      <c r="BE556" s="105" t="str">
        <f ca="1">IFERROR(__xludf.DUMMYFUNCTION("""COMPUTED_VALUE"""),"")</f>
        <v/>
      </c>
      <c r="BF556" s="105" t="str">
        <f ca="1">IFERROR(__xludf.DUMMYFUNCTION("""COMPUTED_VALUE"""),"")</f>
        <v/>
      </c>
      <c r="BG556" s="93"/>
      <c r="BH556" s="93"/>
      <c r="BI556" s="95" t="str">
        <f t="shared" si="1360"/>
        <v/>
      </c>
      <c r="BJ556" s="95" t="str">
        <f t="shared" ref="BJ556:BR556" si="1365">IF(AD556=0,"",AD556*$AS556*(AU556/10))</f>
        <v/>
      </c>
      <c r="BK556" s="95" t="str">
        <f t="shared" si="1365"/>
        <v/>
      </c>
      <c r="BL556" s="95" t="str">
        <f t="shared" si="1365"/>
        <v/>
      </c>
      <c r="BM556" s="95" t="str">
        <f t="shared" si="1365"/>
        <v/>
      </c>
      <c r="BN556" s="95" t="str">
        <f t="shared" si="1365"/>
        <v/>
      </c>
      <c r="BO556" s="95" t="str">
        <f t="shared" si="1365"/>
        <v/>
      </c>
      <c r="BP556" s="95" t="str">
        <f t="shared" si="1365"/>
        <v/>
      </c>
      <c r="BQ556" s="95" t="str">
        <f t="shared" si="1365"/>
        <v/>
      </c>
      <c r="BR556" s="95" t="str">
        <f t="shared" si="1365"/>
        <v/>
      </c>
      <c r="BS556" s="38"/>
      <c r="BT556" s="38"/>
      <c r="BU556" s="38"/>
      <c r="BV556" s="38"/>
      <c r="BW556" s="38"/>
      <c r="BX556" s="38">
        <f t="shared" si="1095"/>
        <v>0</v>
      </c>
      <c r="BY556" s="106" t="str">
        <f t="shared" si="1068"/>
        <v/>
      </c>
      <c r="BZ556" s="106" t="str">
        <f t="shared" si="1096"/>
        <v/>
      </c>
      <c r="CA556" s="106" t="str">
        <f t="shared" ref="CA556:CH556" si="1366">IF(O556="x","1","")</f>
        <v/>
      </c>
      <c r="CB556" s="106" t="str">
        <f t="shared" si="1366"/>
        <v/>
      </c>
      <c r="CC556" s="106" t="str">
        <f t="shared" si="1366"/>
        <v/>
      </c>
      <c r="CD556" s="106" t="str">
        <f t="shared" si="1366"/>
        <v/>
      </c>
      <c r="CE556" s="106" t="str">
        <f t="shared" si="1366"/>
        <v/>
      </c>
      <c r="CF556" s="106" t="str">
        <f t="shared" si="1366"/>
        <v/>
      </c>
      <c r="CG556" s="106" t="str">
        <f t="shared" si="1366"/>
        <v/>
      </c>
      <c r="CH556" s="106" t="str">
        <f t="shared" si="1366"/>
        <v/>
      </c>
      <c r="CI556" s="40"/>
      <c r="CJ556" s="40"/>
      <c r="CK556" s="40"/>
      <c r="CL556" s="40"/>
      <c r="CM556" s="40"/>
    </row>
    <row r="557" spans="1:91" ht="17.25" customHeight="1" x14ac:dyDescent="0.2">
      <c r="A557" s="92"/>
      <c r="B557" s="93"/>
      <c r="C557" s="93"/>
      <c r="D557" s="93"/>
      <c r="E557" s="93" t="str">
        <f t="shared" si="1098"/>
        <v/>
      </c>
      <c r="F557" s="93"/>
      <c r="G557" s="93"/>
      <c r="H557" s="93" t="str">
        <f t="shared" si="1332"/>
        <v/>
      </c>
      <c r="I557" s="95" t="str">
        <f t="shared" si="1333"/>
        <v/>
      </c>
      <c r="J557" s="93"/>
      <c r="K557" s="97" t="b">
        <v>0</v>
      </c>
      <c r="L557" s="98" t="str">
        <f t="shared" si="1273"/>
        <v>PENDENTE</v>
      </c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3"/>
      <c r="X557" s="100"/>
      <c r="Y557" s="100"/>
      <c r="Z557" s="100"/>
      <c r="AA557" s="100"/>
      <c r="AB557" s="100"/>
      <c r="AC557" s="101"/>
      <c r="AD557" s="3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93"/>
      <c r="AQ557" s="93"/>
      <c r="AR557" s="93"/>
      <c r="AS557" s="102"/>
      <c r="AT557" s="103"/>
      <c r="AU557" s="103"/>
      <c r="AV557" s="103"/>
      <c r="AW557" s="104"/>
      <c r="AX557" s="103"/>
      <c r="AY557" s="103"/>
      <c r="AZ557" s="103"/>
      <c r="BA557" s="103"/>
      <c r="BB557" s="104"/>
      <c r="BC557" s="103"/>
      <c r="BD557" s="105" t="str">
        <f ca="1">IFERROR(__xludf.DUMMYFUNCTION("""COMPUTED_VALUE"""),"")</f>
        <v/>
      </c>
      <c r="BE557" s="105" t="str">
        <f ca="1">IFERROR(__xludf.DUMMYFUNCTION("""COMPUTED_VALUE"""),"")</f>
        <v/>
      </c>
      <c r="BF557" s="105" t="str">
        <f ca="1">IFERROR(__xludf.DUMMYFUNCTION("""COMPUTED_VALUE"""),"")</f>
        <v/>
      </c>
      <c r="BG557" s="93"/>
      <c r="BH557" s="93"/>
      <c r="BI557" s="95" t="str">
        <f t="shared" si="1360"/>
        <v/>
      </c>
      <c r="BJ557" s="95" t="str">
        <f t="shared" ref="BJ557:BR557" si="1367">IF(AD557=0,"",AD557*$AS557*(AU557/10))</f>
        <v/>
      </c>
      <c r="BK557" s="95" t="str">
        <f t="shared" si="1367"/>
        <v/>
      </c>
      <c r="BL557" s="95" t="str">
        <f t="shared" si="1367"/>
        <v/>
      </c>
      <c r="BM557" s="95" t="str">
        <f t="shared" si="1367"/>
        <v/>
      </c>
      <c r="BN557" s="95" t="str">
        <f t="shared" si="1367"/>
        <v/>
      </c>
      <c r="BO557" s="95" t="str">
        <f t="shared" si="1367"/>
        <v/>
      </c>
      <c r="BP557" s="95" t="str">
        <f t="shared" si="1367"/>
        <v/>
      </c>
      <c r="BQ557" s="95" t="str">
        <f t="shared" si="1367"/>
        <v/>
      </c>
      <c r="BR557" s="95" t="str">
        <f t="shared" si="1367"/>
        <v/>
      </c>
      <c r="BS557" s="38"/>
      <c r="BT557" s="38"/>
      <c r="BU557" s="38"/>
      <c r="BV557" s="38"/>
      <c r="BW557" s="38"/>
      <c r="BX557" s="38">
        <f t="shared" si="1095"/>
        <v>0</v>
      </c>
      <c r="BY557" s="106" t="str">
        <f t="shared" si="1068"/>
        <v/>
      </c>
      <c r="BZ557" s="106" t="str">
        <f t="shared" si="1096"/>
        <v/>
      </c>
      <c r="CA557" s="106" t="str">
        <f t="shared" ref="CA557:CH557" si="1368">IF(O557="x","1","")</f>
        <v/>
      </c>
      <c r="CB557" s="106" t="str">
        <f t="shared" si="1368"/>
        <v/>
      </c>
      <c r="CC557" s="106" t="str">
        <f t="shared" si="1368"/>
        <v/>
      </c>
      <c r="CD557" s="106" t="str">
        <f t="shared" si="1368"/>
        <v/>
      </c>
      <c r="CE557" s="106" t="str">
        <f t="shared" si="1368"/>
        <v/>
      </c>
      <c r="CF557" s="106" t="str">
        <f t="shared" si="1368"/>
        <v/>
      </c>
      <c r="CG557" s="106" t="str">
        <f t="shared" si="1368"/>
        <v/>
      </c>
      <c r="CH557" s="106" t="str">
        <f t="shared" si="1368"/>
        <v/>
      </c>
      <c r="CI557" s="40"/>
      <c r="CJ557" s="40"/>
      <c r="CK557" s="40"/>
      <c r="CL557" s="40"/>
      <c r="CM557" s="40"/>
    </row>
    <row r="558" spans="1:91" ht="17.25" customHeight="1" x14ac:dyDescent="0.2">
      <c r="A558" s="92"/>
      <c r="B558" s="93"/>
      <c r="C558" s="93"/>
      <c r="D558" s="93"/>
      <c r="E558" s="93" t="str">
        <f t="shared" si="1098"/>
        <v/>
      </c>
      <c r="F558" s="93"/>
      <c r="G558" s="93"/>
      <c r="H558" s="93" t="str">
        <f t="shared" si="1332"/>
        <v/>
      </c>
      <c r="I558" s="95" t="str">
        <f t="shared" si="1333"/>
        <v/>
      </c>
      <c r="J558" s="93"/>
      <c r="K558" s="97" t="b">
        <v>0</v>
      </c>
      <c r="L558" s="98" t="str">
        <f t="shared" si="1273"/>
        <v>PENDENTE</v>
      </c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3"/>
      <c r="X558" s="100"/>
      <c r="Y558" s="100"/>
      <c r="Z558" s="100"/>
      <c r="AA558" s="100"/>
      <c r="AB558" s="100"/>
      <c r="AC558" s="101"/>
      <c r="AD558" s="3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93"/>
      <c r="AQ558" s="93"/>
      <c r="AR558" s="93"/>
      <c r="AS558" s="102"/>
      <c r="AT558" s="103"/>
      <c r="AU558" s="103"/>
      <c r="AV558" s="103"/>
      <c r="AW558" s="104"/>
      <c r="AX558" s="103"/>
      <c r="AY558" s="103"/>
      <c r="AZ558" s="103"/>
      <c r="BA558" s="103"/>
      <c r="BB558" s="104"/>
      <c r="BC558" s="103"/>
      <c r="BD558" s="105" t="str">
        <f ca="1">IFERROR(__xludf.DUMMYFUNCTION("""COMPUTED_VALUE"""),"")</f>
        <v/>
      </c>
      <c r="BE558" s="105" t="str">
        <f ca="1">IFERROR(__xludf.DUMMYFUNCTION("""COMPUTED_VALUE"""),"")</f>
        <v/>
      </c>
      <c r="BF558" s="105" t="str">
        <f ca="1">IFERROR(__xludf.DUMMYFUNCTION("""COMPUTED_VALUE"""),"")</f>
        <v/>
      </c>
      <c r="BG558" s="93"/>
      <c r="BH558" s="93"/>
      <c r="BI558" s="95" t="str">
        <f t="shared" si="1360"/>
        <v/>
      </c>
      <c r="BJ558" s="95" t="str">
        <f t="shared" ref="BJ558:BR558" si="1369">IF(AD558=0,"",AD558*$AS558*(AU558/10))</f>
        <v/>
      </c>
      <c r="BK558" s="95" t="str">
        <f t="shared" si="1369"/>
        <v/>
      </c>
      <c r="BL558" s="95" t="str">
        <f t="shared" si="1369"/>
        <v/>
      </c>
      <c r="BM558" s="95" t="str">
        <f t="shared" si="1369"/>
        <v/>
      </c>
      <c r="BN558" s="95" t="str">
        <f t="shared" si="1369"/>
        <v/>
      </c>
      <c r="BO558" s="95" t="str">
        <f t="shared" si="1369"/>
        <v/>
      </c>
      <c r="BP558" s="95" t="str">
        <f t="shared" si="1369"/>
        <v/>
      </c>
      <c r="BQ558" s="95" t="str">
        <f t="shared" si="1369"/>
        <v/>
      </c>
      <c r="BR558" s="95" t="str">
        <f t="shared" si="1369"/>
        <v/>
      </c>
      <c r="BS558" s="38"/>
      <c r="BT558" s="38"/>
      <c r="BU558" s="38"/>
      <c r="BV558" s="38"/>
      <c r="BW558" s="38"/>
      <c r="BX558" s="38">
        <f t="shared" si="1095"/>
        <v>0</v>
      </c>
      <c r="BY558" s="106" t="str">
        <f t="shared" si="1068"/>
        <v/>
      </c>
      <c r="BZ558" s="106" t="str">
        <f t="shared" si="1096"/>
        <v/>
      </c>
      <c r="CA558" s="106" t="str">
        <f t="shared" ref="CA558:CH558" si="1370">IF(O558="x","1","")</f>
        <v/>
      </c>
      <c r="CB558" s="106" t="str">
        <f t="shared" si="1370"/>
        <v/>
      </c>
      <c r="CC558" s="106" t="str">
        <f t="shared" si="1370"/>
        <v/>
      </c>
      <c r="CD558" s="106" t="str">
        <f t="shared" si="1370"/>
        <v/>
      </c>
      <c r="CE558" s="106" t="str">
        <f t="shared" si="1370"/>
        <v/>
      </c>
      <c r="CF558" s="106" t="str">
        <f t="shared" si="1370"/>
        <v/>
      </c>
      <c r="CG558" s="106" t="str">
        <f t="shared" si="1370"/>
        <v/>
      </c>
      <c r="CH558" s="106" t="str">
        <f t="shared" si="1370"/>
        <v/>
      </c>
      <c r="CI558" s="40"/>
      <c r="CJ558" s="40"/>
      <c r="CK558" s="40"/>
      <c r="CL558" s="40"/>
      <c r="CM558" s="40"/>
    </row>
    <row r="559" spans="1:91" ht="17.25" customHeight="1" x14ac:dyDescent="0.2">
      <c r="A559" s="92"/>
      <c r="B559" s="93"/>
      <c r="C559" s="93"/>
      <c r="D559" s="93"/>
      <c r="E559" s="93" t="str">
        <f t="shared" si="1098"/>
        <v/>
      </c>
      <c r="F559" s="93"/>
      <c r="G559" s="93"/>
      <c r="H559" s="93" t="str">
        <f t="shared" si="1332"/>
        <v/>
      </c>
      <c r="I559" s="95" t="str">
        <f t="shared" si="1333"/>
        <v/>
      </c>
      <c r="J559" s="93"/>
      <c r="K559" s="97" t="b">
        <v>0</v>
      </c>
      <c r="L559" s="98" t="str">
        <f t="shared" si="1273"/>
        <v>PENDENTE</v>
      </c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3"/>
      <c r="X559" s="100"/>
      <c r="Y559" s="100"/>
      <c r="Z559" s="100"/>
      <c r="AA559" s="100"/>
      <c r="AB559" s="100"/>
      <c r="AC559" s="101"/>
      <c r="AD559" s="3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93"/>
      <c r="AQ559" s="93"/>
      <c r="AR559" s="93"/>
      <c r="AS559" s="102"/>
      <c r="AT559" s="103"/>
      <c r="AU559" s="103"/>
      <c r="AV559" s="103"/>
      <c r="AW559" s="104"/>
      <c r="AX559" s="103"/>
      <c r="AY559" s="103"/>
      <c r="AZ559" s="103"/>
      <c r="BA559" s="103"/>
      <c r="BB559" s="104"/>
      <c r="BC559" s="103"/>
      <c r="BD559" s="105" t="str">
        <f ca="1">IFERROR(__xludf.DUMMYFUNCTION("""COMPUTED_VALUE"""),"")</f>
        <v/>
      </c>
      <c r="BE559" s="105" t="str">
        <f ca="1">IFERROR(__xludf.DUMMYFUNCTION("""COMPUTED_VALUE"""),"")</f>
        <v/>
      </c>
      <c r="BF559" s="105" t="str">
        <f ca="1">IFERROR(__xludf.DUMMYFUNCTION("""COMPUTED_VALUE"""),"")</f>
        <v/>
      </c>
      <c r="BG559" s="93"/>
      <c r="BH559" s="93"/>
      <c r="BI559" s="95" t="str">
        <f t="shared" si="1360"/>
        <v/>
      </c>
      <c r="BJ559" s="95" t="str">
        <f t="shared" ref="BJ559:BR559" si="1371">IF(AD559=0,"",AD559*$AS559*(AU559/10))</f>
        <v/>
      </c>
      <c r="BK559" s="95" t="str">
        <f t="shared" si="1371"/>
        <v/>
      </c>
      <c r="BL559" s="95" t="str">
        <f t="shared" si="1371"/>
        <v/>
      </c>
      <c r="BM559" s="95" t="str">
        <f t="shared" si="1371"/>
        <v/>
      </c>
      <c r="BN559" s="95" t="str">
        <f t="shared" si="1371"/>
        <v/>
      </c>
      <c r="BO559" s="95" t="str">
        <f t="shared" si="1371"/>
        <v/>
      </c>
      <c r="BP559" s="95" t="str">
        <f t="shared" si="1371"/>
        <v/>
      </c>
      <c r="BQ559" s="95" t="str">
        <f t="shared" si="1371"/>
        <v/>
      </c>
      <c r="BR559" s="95" t="str">
        <f t="shared" si="1371"/>
        <v/>
      </c>
      <c r="BS559" s="38"/>
      <c r="BT559" s="38"/>
      <c r="BU559" s="38"/>
      <c r="BV559" s="38"/>
      <c r="BW559" s="38"/>
      <c r="BX559" s="38">
        <f t="shared" si="1095"/>
        <v>0</v>
      </c>
      <c r="BY559" s="106" t="str">
        <f t="shared" si="1068"/>
        <v/>
      </c>
      <c r="BZ559" s="106" t="str">
        <f t="shared" si="1096"/>
        <v/>
      </c>
      <c r="CA559" s="106" t="str">
        <f t="shared" ref="CA559:CH559" si="1372">IF(O559="x","1","")</f>
        <v/>
      </c>
      <c r="CB559" s="106" t="str">
        <f t="shared" si="1372"/>
        <v/>
      </c>
      <c r="CC559" s="106" t="str">
        <f t="shared" si="1372"/>
        <v/>
      </c>
      <c r="CD559" s="106" t="str">
        <f t="shared" si="1372"/>
        <v/>
      </c>
      <c r="CE559" s="106" t="str">
        <f t="shared" si="1372"/>
        <v/>
      </c>
      <c r="CF559" s="106" t="str">
        <f t="shared" si="1372"/>
        <v/>
      </c>
      <c r="CG559" s="106" t="str">
        <f t="shared" si="1372"/>
        <v/>
      </c>
      <c r="CH559" s="106" t="str">
        <f t="shared" si="1372"/>
        <v/>
      </c>
      <c r="CI559" s="40"/>
      <c r="CJ559" s="40"/>
      <c r="CK559" s="40"/>
      <c r="CL559" s="40"/>
      <c r="CM559" s="40"/>
    </row>
    <row r="560" spans="1:91" ht="17.25" customHeight="1" x14ac:dyDescent="0.2">
      <c r="A560" s="92"/>
      <c r="B560" s="93"/>
      <c r="C560" s="93"/>
      <c r="D560" s="93"/>
      <c r="E560" s="93" t="str">
        <f t="shared" si="1098"/>
        <v/>
      </c>
      <c r="F560" s="93"/>
      <c r="G560" s="93"/>
      <c r="H560" s="93" t="str">
        <f t="shared" si="1332"/>
        <v/>
      </c>
      <c r="I560" s="95" t="str">
        <f t="shared" si="1333"/>
        <v/>
      </c>
      <c r="J560" s="93"/>
      <c r="K560" s="97" t="b">
        <v>0</v>
      </c>
      <c r="L560" s="98" t="str">
        <f t="shared" si="1273"/>
        <v>PENDENTE</v>
      </c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3"/>
      <c r="X560" s="100"/>
      <c r="Y560" s="100"/>
      <c r="Z560" s="100"/>
      <c r="AA560" s="100"/>
      <c r="AB560" s="100"/>
      <c r="AC560" s="101"/>
      <c r="AD560" s="3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93"/>
      <c r="AQ560" s="93"/>
      <c r="AR560" s="93"/>
      <c r="AS560" s="102"/>
      <c r="AT560" s="103"/>
      <c r="AU560" s="103"/>
      <c r="AV560" s="103"/>
      <c r="AW560" s="104"/>
      <c r="AX560" s="103"/>
      <c r="AY560" s="103"/>
      <c r="AZ560" s="103"/>
      <c r="BA560" s="103"/>
      <c r="BB560" s="104"/>
      <c r="BC560" s="103"/>
      <c r="BD560" s="105" t="str">
        <f ca="1">IFERROR(__xludf.DUMMYFUNCTION("""COMPUTED_VALUE"""),"")</f>
        <v/>
      </c>
      <c r="BE560" s="105" t="str">
        <f ca="1">IFERROR(__xludf.DUMMYFUNCTION("""COMPUTED_VALUE"""),"")</f>
        <v/>
      </c>
      <c r="BF560" s="105" t="str">
        <f ca="1">IFERROR(__xludf.DUMMYFUNCTION("""COMPUTED_VALUE"""),"")</f>
        <v/>
      </c>
      <c r="BG560" s="93"/>
      <c r="BH560" s="93"/>
      <c r="BI560" s="95" t="str">
        <f t="shared" si="1360"/>
        <v/>
      </c>
      <c r="BJ560" s="95" t="str">
        <f t="shared" ref="BJ560:BR560" si="1373">IF(AD560=0,"",AD560*$AS560*(AU560/10))</f>
        <v/>
      </c>
      <c r="BK560" s="95" t="str">
        <f t="shared" si="1373"/>
        <v/>
      </c>
      <c r="BL560" s="95" t="str">
        <f t="shared" si="1373"/>
        <v/>
      </c>
      <c r="BM560" s="95" t="str">
        <f t="shared" si="1373"/>
        <v/>
      </c>
      <c r="BN560" s="95" t="str">
        <f t="shared" si="1373"/>
        <v/>
      </c>
      <c r="BO560" s="95" t="str">
        <f t="shared" si="1373"/>
        <v/>
      </c>
      <c r="BP560" s="95" t="str">
        <f t="shared" si="1373"/>
        <v/>
      </c>
      <c r="BQ560" s="95" t="str">
        <f t="shared" si="1373"/>
        <v/>
      </c>
      <c r="BR560" s="95" t="str">
        <f t="shared" si="1373"/>
        <v/>
      </c>
      <c r="BS560" s="38"/>
      <c r="BT560" s="38"/>
      <c r="BU560" s="38"/>
      <c r="BV560" s="38"/>
      <c r="BW560" s="38"/>
      <c r="BX560" s="38">
        <f t="shared" si="1095"/>
        <v>0</v>
      </c>
      <c r="BY560" s="106" t="str">
        <f t="shared" si="1068"/>
        <v/>
      </c>
      <c r="BZ560" s="106" t="str">
        <f t="shared" si="1096"/>
        <v/>
      </c>
      <c r="CA560" s="106" t="str">
        <f t="shared" ref="CA560:CH560" si="1374">IF(O560="x","1","")</f>
        <v/>
      </c>
      <c r="CB560" s="106" t="str">
        <f t="shared" si="1374"/>
        <v/>
      </c>
      <c r="CC560" s="106" t="str">
        <f t="shared" si="1374"/>
        <v/>
      </c>
      <c r="CD560" s="106" t="str">
        <f t="shared" si="1374"/>
        <v/>
      </c>
      <c r="CE560" s="106" t="str">
        <f t="shared" si="1374"/>
        <v/>
      </c>
      <c r="CF560" s="106" t="str">
        <f t="shared" si="1374"/>
        <v/>
      </c>
      <c r="CG560" s="106" t="str">
        <f t="shared" si="1374"/>
        <v/>
      </c>
      <c r="CH560" s="106" t="str">
        <f t="shared" si="1374"/>
        <v/>
      </c>
      <c r="CI560" s="40"/>
      <c r="CJ560" s="40"/>
      <c r="CK560" s="40"/>
      <c r="CL560" s="40"/>
      <c r="CM560" s="40"/>
    </row>
    <row r="561" spans="1:91" ht="17.25" customHeight="1" x14ac:dyDescent="0.2">
      <c r="A561" s="92"/>
      <c r="B561" s="93"/>
      <c r="C561" s="93"/>
      <c r="D561" s="93"/>
      <c r="E561" s="93" t="str">
        <f t="shared" si="1098"/>
        <v/>
      </c>
      <c r="F561" s="93"/>
      <c r="G561" s="93"/>
      <c r="H561" s="93" t="str">
        <f t="shared" si="1332"/>
        <v/>
      </c>
      <c r="I561" s="95" t="str">
        <f t="shared" si="1333"/>
        <v/>
      </c>
      <c r="J561" s="93"/>
      <c r="K561" s="97" t="b">
        <v>0</v>
      </c>
      <c r="L561" s="98" t="str">
        <f t="shared" si="1273"/>
        <v>PENDENTE</v>
      </c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3"/>
      <c r="X561" s="100"/>
      <c r="Y561" s="100"/>
      <c r="Z561" s="100"/>
      <c r="AA561" s="100"/>
      <c r="AB561" s="100"/>
      <c r="AC561" s="101"/>
      <c r="AD561" s="3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93"/>
      <c r="AQ561" s="93"/>
      <c r="AR561" s="93"/>
      <c r="AS561" s="102"/>
      <c r="AT561" s="103"/>
      <c r="AU561" s="103"/>
      <c r="AV561" s="103"/>
      <c r="AW561" s="104"/>
      <c r="AX561" s="103"/>
      <c r="AY561" s="103"/>
      <c r="AZ561" s="103"/>
      <c r="BA561" s="103"/>
      <c r="BB561" s="104"/>
      <c r="BC561" s="103"/>
      <c r="BD561" s="105" t="str">
        <f ca="1">IFERROR(__xludf.DUMMYFUNCTION("""COMPUTED_VALUE"""),"")</f>
        <v/>
      </c>
      <c r="BE561" s="105" t="str">
        <f ca="1">IFERROR(__xludf.DUMMYFUNCTION("""COMPUTED_VALUE"""),"")</f>
        <v/>
      </c>
      <c r="BF561" s="105" t="str">
        <f ca="1">IFERROR(__xludf.DUMMYFUNCTION("""COMPUTED_VALUE"""),"")</f>
        <v/>
      </c>
      <c r="BG561" s="93"/>
      <c r="BH561" s="93"/>
      <c r="BI561" s="95" t="str">
        <f t="shared" si="1360"/>
        <v/>
      </c>
      <c r="BJ561" s="95" t="str">
        <f t="shared" ref="BJ561:BR561" si="1375">IF(AD561=0,"",AD561*$AS561*(AU561/10))</f>
        <v/>
      </c>
      <c r="BK561" s="95" t="str">
        <f t="shared" si="1375"/>
        <v/>
      </c>
      <c r="BL561" s="95" t="str">
        <f t="shared" si="1375"/>
        <v/>
      </c>
      <c r="BM561" s="95" t="str">
        <f t="shared" si="1375"/>
        <v/>
      </c>
      <c r="BN561" s="95" t="str">
        <f t="shared" si="1375"/>
        <v/>
      </c>
      <c r="BO561" s="95" t="str">
        <f t="shared" si="1375"/>
        <v/>
      </c>
      <c r="BP561" s="95" t="str">
        <f t="shared" si="1375"/>
        <v/>
      </c>
      <c r="BQ561" s="95" t="str">
        <f t="shared" si="1375"/>
        <v/>
      </c>
      <c r="BR561" s="95" t="str">
        <f t="shared" si="1375"/>
        <v/>
      </c>
      <c r="BS561" s="38"/>
      <c r="BT561" s="38"/>
      <c r="BU561" s="38"/>
      <c r="BV561" s="38"/>
      <c r="BW561" s="38"/>
      <c r="BX561" s="38">
        <f t="shared" si="1095"/>
        <v>0</v>
      </c>
      <c r="BY561" s="106" t="str">
        <f t="shared" si="1068"/>
        <v/>
      </c>
      <c r="BZ561" s="106" t="str">
        <f t="shared" si="1096"/>
        <v/>
      </c>
      <c r="CA561" s="106" t="str">
        <f t="shared" ref="CA561:CH561" si="1376">IF(O561="x","1","")</f>
        <v/>
      </c>
      <c r="CB561" s="106" t="str">
        <f t="shared" si="1376"/>
        <v/>
      </c>
      <c r="CC561" s="106" t="str">
        <f t="shared" si="1376"/>
        <v/>
      </c>
      <c r="CD561" s="106" t="str">
        <f t="shared" si="1376"/>
        <v/>
      </c>
      <c r="CE561" s="106" t="str">
        <f t="shared" si="1376"/>
        <v/>
      </c>
      <c r="CF561" s="106" t="str">
        <f t="shared" si="1376"/>
        <v/>
      </c>
      <c r="CG561" s="106" t="str">
        <f t="shared" si="1376"/>
        <v/>
      </c>
      <c r="CH561" s="106" t="str">
        <f t="shared" si="1376"/>
        <v/>
      </c>
      <c r="CI561" s="40"/>
      <c r="CJ561" s="40"/>
      <c r="CK561" s="40"/>
      <c r="CL561" s="40"/>
      <c r="CM561" s="40"/>
    </row>
    <row r="562" spans="1:91" ht="17.25" customHeight="1" x14ac:dyDescent="0.2">
      <c r="A562" s="92"/>
      <c r="B562" s="93"/>
      <c r="C562" s="93"/>
      <c r="D562" s="93"/>
      <c r="E562" s="93" t="str">
        <f t="shared" si="1098"/>
        <v/>
      </c>
      <c r="F562" s="93"/>
      <c r="G562" s="93"/>
      <c r="H562" s="93" t="str">
        <f t="shared" si="1332"/>
        <v/>
      </c>
      <c r="I562" s="95" t="str">
        <f t="shared" si="1333"/>
        <v/>
      </c>
      <c r="J562" s="93"/>
      <c r="K562" s="97" t="b">
        <v>0</v>
      </c>
      <c r="L562" s="98" t="str">
        <f t="shared" si="1273"/>
        <v>PENDENTE</v>
      </c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3"/>
      <c r="X562" s="100"/>
      <c r="Y562" s="100"/>
      <c r="Z562" s="100"/>
      <c r="AA562" s="100"/>
      <c r="AB562" s="100"/>
      <c r="AC562" s="101"/>
      <c r="AD562" s="3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93"/>
      <c r="AQ562" s="93"/>
      <c r="AR562" s="93"/>
      <c r="AS562" s="102"/>
      <c r="AT562" s="103"/>
      <c r="AU562" s="103"/>
      <c r="AV562" s="103"/>
      <c r="AW562" s="104"/>
      <c r="AX562" s="103"/>
      <c r="AY562" s="103"/>
      <c r="AZ562" s="103"/>
      <c r="BA562" s="103"/>
      <c r="BB562" s="104"/>
      <c r="BC562" s="103"/>
      <c r="BD562" s="105" t="str">
        <f ca="1">IFERROR(__xludf.DUMMYFUNCTION("""COMPUTED_VALUE"""),"")</f>
        <v/>
      </c>
      <c r="BE562" s="105" t="str">
        <f ca="1">IFERROR(__xludf.DUMMYFUNCTION("""COMPUTED_VALUE"""),"")</f>
        <v/>
      </c>
      <c r="BF562" s="105" t="str">
        <f ca="1">IFERROR(__xludf.DUMMYFUNCTION("""COMPUTED_VALUE"""),"")</f>
        <v/>
      </c>
      <c r="BG562" s="93"/>
      <c r="BH562" s="93"/>
      <c r="BI562" s="95" t="str">
        <f t="shared" si="1360"/>
        <v/>
      </c>
      <c r="BJ562" s="95" t="str">
        <f t="shared" ref="BJ562:BR562" si="1377">IF(AD562=0,"",AD562*$AS562*(AU562/10))</f>
        <v/>
      </c>
      <c r="BK562" s="95" t="str">
        <f t="shared" si="1377"/>
        <v/>
      </c>
      <c r="BL562" s="95" t="str">
        <f t="shared" si="1377"/>
        <v/>
      </c>
      <c r="BM562" s="95" t="str">
        <f t="shared" si="1377"/>
        <v/>
      </c>
      <c r="BN562" s="95" t="str">
        <f t="shared" si="1377"/>
        <v/>
      </c>
      <c r="BO562" s="95" t="str">
        <f t="shared" si="1377"/>
        <v/>
      </c>
      <c r="BP562" s="95" t="str">
        <f t="shared" si="1377"/>
        <v/>
      </c>
      <c r="BQ562" s="95" t="str">
        <f t="shared" si="1377"/>
        <v/>
      </c>
      <c r="BR562" s="95" t="str">
        <f t="shared" si="1377"/>
        <v/>
      </c>
      <c r="BS562" s="38"/>
      <c r="BT562" s="38"/>
      <c r="BU562" s="38"/>
      <c r="BV562" s="38"/>
      <c r="BW562" s="38"/>
      <c r="BX562" s="38">
        <f t="shared" si="1095"/>
        <v>0</v>
      </c>
      <c r="BY562" s="106" t="str">
        <f t="shared" si="1068"/>
        <v/>
      </c>
      <c r="BZ562" s="106" t="str">
        <f t="shared" si="1096"/>
        <v/>
      </c>
      <c r="CA562" s="106" t="str">
        <f t="shared" ref="CA562:CH562" si="1378">IF(O562="x","1","")</f>
        <v/>
      </c>
      <c r="CB562" s="106" t="str">
        <f t="shared" si="1378"/>
        <v/>
      </c>
      <c r="CC562" s="106" t="str">
        <f t="shared" si="1378"/>
        <v/>
      </c>
      <c r="CD562" s="106" t="str">
        <f t="shared" si="1378"/>
        <v/>
      </c>
      <c r="CE562" s="106" t="str">
        <f t="shared" si="1378"/>
        <v/>
      </c>
      <c r="CF562" s="106" t="str">
        <f t="shared" si="1378"/>
        <v/>
      </c>
      <c r="CG562" s="106" t="str">
        <f t="shared" si="1378"/>
        <v/>
      </c>
      <c r="CH562" s="106" t="str">
        <f t="shared" si="1378"/>
        <v/>
      </c>
      <c r="CI562" s="40"/>
      <c r="CJ562" s="40"/>
      <c r="CK562" s="40"/>
      <c r="CL562" s="40"/>
      <c r="CM562" s="40"/>
    </row>
    <row r="563" spans="1:91" ht="17.25" customHeight="1" x14ac:dyDescent="0.2">
      <c r="A563" s="92"/>
      <c r="B563" s="93"/>
      <c r="C563" s="93"/>
      <c r="D563" s="93"/>
      <c r="E563" s="93" t="str">
        <f t="shared" si="1098"/>
        <v/>
      </c>
      <c r="F563" s="93"/>
      <c r="G563" s="93"/>
      <c r="H563" s="93" t="str">
        <f t="shared" si="1332"/>
        <v/>
      </c>
      <c r="I563" s="95" t="str">
        <f t="shared" si="1333"/>
        <v/>
      </c>
      <c r="J563" s="93"/>
      <c r="K563" s="97" t="b">
        <v>0</v>
      </c>
      <c r="L563" s="98" t="str">
        <f t="shared" si="1273"/>
        <v>PENDENTE</v>
      </c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3"/>
      <c r="X563" s="100"/>
      <c r="Y563" s="100"/>
      <c r="Z563" s="100"/>
      <c r="AA563" s="100"/>
      <c r="AB563" s="100"/>
      <c r="AC563" s="101"/>
      <c r="AD563" s="3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93"/>
      <c r="AQ563" s="93"/>
      <c r="AR563" s="93"/>
      <c r="AS563" s="102"/>
      <c r="AT563" s="103"/>
      <c r="AU563" s="103"/>
      <c r="AV563" s="103"/>
      <c r="AW563" s="104"/>
      <c r="AX563" s="103"/>
      <c r="AY563" s="103"/>
      <c r="AZ563" s="103"/>
      <c r="BA563" s="103"/>
      <c r="BB563" s="104"/>
      <c r="BC563" s="103"/>
      <c r="BD563" s="105" t="str">
        <f ca="1">IFERROR(__xludf.DUMMYFUNCTION("""COMPUTED_VALUE"""),"")</f>
        <v/>
      </c>
      <c r="BE563" s="105" t="str">
        <f ca="1">IFERROR(__xludf.DUMMYFUNCTION("""COMPUTED_VALUE"""),"")</f>
        <v/>
      </c>
      <c r="BF563" s="105" t="str">
        <f ca="1">IFERROR(__xludf.DUMMYFUNCTION("""COMPUTED_VALUE"""),"")</f>
        <v/>
      </c>
      <c r="BG563" s="93"/>
      <c r="BH563" s="93"/>
      <c r="BI563" s="95" t="str">
        <f t="shared" si="1360"/>
        <v/>
      </c>
      <c r="BJ563" s="95" t="str">
        <f t="shared" ref="BJ563:BR563" si="1379">IF(AD563=0,"",AD563*$AS563*(AU563/10))</f>
        <v/>
      </c>
      <c r="BK563" s="95" t="str">
        <f t="shared" si="1379"/>
        <v/>
      </c>
      <c r="BL563" s="95" t="str">
        <f t="shared" si="1379"/>
        <v/>
      </c>
      <c r="BM563" s="95" t="str">
        <f t="shared" si="1379"/>
        <v/>
      </c>
      <c r="BN563" s="95" t="str">
        <f t="shared" si="1379"/>
        <v/>
      </c>
      <c r="BO563" s="95" t="str">
        <f t="shared" si="1379"/>
        <v/>
      </c>
      <c r="BP563" s="95" t="str">
        <f t="shared" si="1379"/>
        <v/>
      </c>
      <c r="BQ563" s="95" t="str">
        <f t="shared" si="1379"/>
        <v/>
      </c>
      <c r="BR563" s="95" t="str">
        <f t="shared" si="1379"/>
        <v/>
      </c>
      <c r="BS563" s="38"/>
      <c r="BT563" s="38"/>
      <c r="BU563" s="38"/>
      <c r="BV563" s="38"/>
      <c r="BW563" s="38"/>
      <c r="BX563" s="38">
        <f t="shared" si="1095"/>
        <v>0</v>
      </c>
      <c r="BY563" s="106" t="str">
        <f t="shared" si="1068"/>
        <v/>
      </c>
      <c r="BZ563" s="106" t="str">
        <f t="shared" si="1096"/>
        <v/>
      </c>
      <c r="CA563" s="106" t="str">
        <f t="shared" ref="CA563:CH563" si="1380">IF(O563="x","1","")</f>
        <v/>
      </c>
      <c r="CB563" s="106" t="str">
        <f t="shared" si="1380"/>
        <v/>
      </c>
      <c r="CC563" s="106" t="str">
        <f t="shared" si="1380"/>
        <v/>
      </c>
      <c r="CD563" s="106" t="str">
        <f t="shared" si="1380"/>
        <v/>
      </c>
      <c r="CE563" s="106" t="str">
        <f t="shared" si="1380"/>
        <v/>
      </c>
      <c r="CF563" s="106" t="str">
        <f t="shared" si="1380"/>
        <v/>
      </c>
      <c r="CG563" s="106" t="str">
        <f t="shared" si="1380"/>
        <v/>
      </c>
      <c r="CH563" s="106" t="str">
        <f t="shared" si="1380"/>
        <v/>
      </c>
      <c r="CI563" s="40"/>
      <c r="CJ563" s="40"/>
      <c r="CK563" s="40"/>
      <c r="CL563" s="40"/>
      <c r="CM563" s="40"/>
    </row>
    <row r="564" spans="1:91" ht="17.25" customHeight="1" x14ac:dyDescent="0.2">
      <c r="A564" s="92"/>
      <c r="B564" s="93"/>
      <c r="C564" s="93"/>
      <c r="D564" s="93"/>
      <c r="E564" s="93" t="str">
        <f t="shared" si="1098"/>
        <v/>
      </c>
      <c r="F564" s="93"/>
      <c r="G564" s="93"/>
      <c r="H564" s="93" t="str">
        <f t="shared" si="1332"/>
        <v/>
      </c>
      <c r="I564" s="95" t="str">
        <f t="shared" si="1333"/>
        <v/>
      </c>
      <c r="J564" s="93"/>
      <c r="K564" s="97" t="b">
        <v>0</v>
      </c>
      <c r="L564" s="98" t="str">
        <f t="shared" si="1273"/>
        <v>PENDENTE</v>
      </c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3"/>
      <c r="X564" s="100"/>
      <c r="Y564" s="100"/>
      <c r="Z564" s="100"/>
      <c r="AA564" s="100"/>
      <c r="AB564" s="100"/>
      <c r="AC564" s="101"/>
      <c r="AD564" s="3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93"/>
      <c r="AQ564" s="93"/>
      <c r="AR564" s="93"/>
      <c r="AS564" s="102"/>
      <c r="AT564" s="103"/>
      <c r="AU564" s="103"/>
      <c r="AV564" s="103"/>
      <c r="AW564" s="104"/>
      <c r="AX564" s="103"/>
      <c r="AY564" s="103"/>
      <c r="AZ564" s="103"/>
      <c r="BA564" s="103"/>
      <c r="BB564" s="104"/>
      <c r="BC564" s="103"/>
      <c r="BD564" s="105" t="str">
        <f ca="1">IFERROR(__xludf.DUMMYFUNCTION("""COMPUTED_VALUE"""),"")</f>
        <v/>
      </c>
      <c r="BE564" s="105" t="str">
        <f ca="1">IFERROR(__xludf.DUMMYFUNCTION("""COMPUTED_VALUE"""),"")</f>
        <v/>
      </c>
      <c r="BF564" s="105" t="str">
        <f ca="1">IFERROR(__xludf.DUMMYFUNCTION("""COMPUTED_VALUE"""),"")</f>
        <v/>
      </c>
      <c r="BG564" s="93"/>
      <c r="BH564" s="93"/>
      <c r="BI564" s="95" t="str">
        <f t="shared" si="1360"/>
        <v/>
      </c>
      <c r="BJ564" s="95" t="str">
        <f t="shared" ref="BJ564:BR564" si="1381">IF(AD564=0,"",AD564*$AS564*(AU564/10))</f>
        <v/>
      </c>
      <c r="BK564" s="95" t="str">
        <f t="shared" si="1381"/>
        <v/>
      </c>
      <c r="BL564" s="95" t="str">
        <f t="shared" si="1381"/>
        <v/>
      </c>
      <c r="BM564" s="95" t="str">
        <f t="shared" si="1381"/>
        <v/>
      </c>
      <c r="BN564" s="95" t="str">
        <f t="shared" si="1381"/>
        <v/>
      </c>
      <c r="BO564" s="95" t="str">
        <f t="shared" si="1381"/>
        <v/>
      </c>
      <c r="BP564" s="95" t="str">
        <f t="shared" si="1381"/>
        <v/>
      </c>
      <c r="BQ564" s="95" t="str">
        <f t="shared" si="1381"/>
        <v/>
      </c>
      <c r="BR564" s="95" t="str">
        <f t="shared" si="1381"/>
        <v/>
      </c>
      <c r="BS564" s="38"/>
      <c r="BT564" s="38"/>
      <c r="BU564" s="38"/>
      <c r="BV564" s="38"/>
      <c r="BW564" s="38"/>
      <c r="BX564" s="38">
        <f t="shared" si="1095"/>
        <v>0</v>
      </c>
      <c r="BY564" s="106" t="str">
        <f t="shared" si="1068"/>
        <v/>
      </c>
      <c r="BZ564" s="106" t="str">
        <f t="shared" si="1096"/>
        <v/>
      </c>
      <c r="CA564" s="106" t="str">
        <f t="shared" ref="CA564:CH564" si="1382">IF(O564="x","1","")</f>
        <v/>
      </c>
      <c r="CB564" s="106" t="str">
        <f t="shared" si="1382"/>
        <v/>
      </c>
      <c r="CC564" s="106" t="str">
        <f t="shared" si="1382"/>
        <v/>
      </c>
      <c r="CD564" s="106" t="str">
        <f t="shared" si="1382"/>
        <v/>
      </c>
      <c r="CE564" s="106" t="str">
        <f t="shared" si="1382"/>
        <v/>
      </c>
      <c r="CF564" s="106" t="str">
        <f t="shared" si="1382"/>
        <v/>
      </c>
      <c r="CG564" s="106" t="str">
        <f t="shared" si="1382"/>
        <v/>
      </c>
      <c r="CH564" s="106" t="str">
        <f t="shared" si="1382"/>
        <v/>
      </c>
      <c r="CI564" s="40"/>
      <c r="CJ564" s="40"/>
      <c r="CK564" s="40"/>
      <c r="CL564" s="40"/>
      <c r="CM564" s="40"/>
    </row>
    <row r="565" spans="1:91" ht="17.25" customHeight="1" x14ac:dyDescent="0.2">
      <c r="A565" s="92"/>
      <c r="B565" s="93"/>
      <c r="C565" s="93"/>
      <c r="D565" s="93"/>
      <c r="E565" s="93" t="str">
        <f t="shared" si="1098"/>
        <v/>
      </c>
      <c r="F565" s="93"/>
      <c r="G565" s="93"/>
      <c r="H565" s="93" t="str">
        <f t="shared" si="1332"/>
        <v/>
      </c>
      <c r="I565" s="95" t="str">
        <f t="shared" si="1333"/>
        <v/>
      </c>
      <c r="J565" s="93"/>
      <c r="K565" s="97" t="b">
        <v>0</v>
      </c>
      <c r="L565" s="98" t="str">
        <f t="shared" si="1273"/>
        <v>PENDENTE</v>
      </c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3"/>
      <c r="X565" s="100"/>
      <c r="Y565" s="100"/>
      <c r="Z565" s="100"/>
      <c r="AA565" s="100"/>
      <c r="AB565" s="100"/>
      <c r="AC565" s="101"/>
      <c r="AD565" s="3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93"/>
      <c r="AQ565" s="93"/>
      <c r="AR565" s="93"/>
      <c r="AS565" s="102"/>
      <c r="AT565" s="103"/>
      <c r="AU565" s="103"/>
      <c r="AV565" s="103"/>
      <c r="AW565" s="104"/>
      <c r="AX565" s="103"/>
      <c r="AY565" s="103"/>
      <c r="AZ565" s="103"/>
      <c r="BA565" s="103"/>
      <c r="BB565" s="104"/>
      <c r="BC565" s="103"/>
      <c r="BD565" s="105" t="str">
        <f ca="1">IFERROR(__xludf.DUMMYFUNCTION("""COMPUTED_VALUE"""),"")</f>
        <v/>
      </c>
      <c r="BE565" s="105" t="str">
        <f ca="1">IFERROR(__xludf.DUMMYFUNCTION("""COMPUTED_VALUE"""),"")</f>
        <v/>
      </c>
      <c r="BF565" s="105" t="str">
        <f ca="1">IFERROR(__xludf.DUMMYFUNCTION("""COMPUTED_VALUE"""),"")</f>
        <v/>
      </c>
      <c r="BG565" s="93"/>
      <c r="BH565" s="93"/>
      <c r="BI565" s="95" t="str">
        <f t="shared" si="1360"/>
        <v/>
      </c>
      <c r="BJ565" s="95" t="str">
        <f t="shared" ref="BJ565:BR565" si="1383">IF(AD565=0,"",AD565*$AS565*(AU565/10))</f>
        <v/>
      </c>
      <c r="BK565" s="95" t="str">
        <f t="shared" si="1383"/>
        <v/>
      </c>
      <c r="BL565" s="95" t="str">
        <f t="shared" si="1383"/>
        <v/>
      </c>
      <c r="BM565" s="95" t="str">
        <f t="shared" si="1383"/>
        <v/>
      </c>
      <c r="BN565" s="95" t="str">
        <f t="shared" si="1383"/>
        <v/>
      </c>
      <c r="BO565" s="95" t="str">
        <f t="shared" si="1383"/>
        <v/>
      </c>
      <c r="BP565" s="95" t="str">
        <f t="shared" si="1383"/>
        <v/>
      </c>
      <c r="BQ565" s="95" t="str">
        <f t="shared" si="1383"/>
        <v/>
      </c>
      <c r="BR565" s="95" t="str">
        <f t="shared" si="1383"/>
        <v/>
      </c>
      <c r="BS565" s="38"/>
      <c r="BT565" s="38"/>
      <c r="BU565" s="38"/>
      <c r="BV565" s="38"/>
      <c r="BW565" s="38"/>
      <c r="BX565" s="38">
        <f t="shared" si="1095"/>
        <v>0</v>
      </c>
      <c r="BY565" s="106" t="str">
        <f t="shared" si="1068"/>
        <v/>
      </c>
      <c r="BZ565" s="106" t="str">
        <f t="shared" si="1096"/>
        <v/>
      </c>
      <c r="CA565" s="106" t="str">
        <f t="shared" ref="CA565:CH565" si="1384">IF(O565="x","1","")</f>
        <v/>
      </c>
      <c r="CB565" s="106" t="str">
        <f t="shared" si="1384"/>
        <v/>
      </c>
      <c r="CC565" s="106" t="str">
        <f t="shared" si="1384"/>
        <v/>
      </c>
      <c r="CD565" s="106" t="str">
        <f t="shared" si="1384"/>
        <v/>
      </c>
      <c r="CE565" s="106" t="str">
        <f t="shared" si="1384"/>
        <v/>
      </c>
      <c r="CF565" s="106" t="str">
        <f t="shared" si="1384"/>
        <v/>
      </c>
      <c r="CG565" s="106" t="str">
        <f t="shared" si="1384"/>
        <v/>
      </c>
      <c r="CH565" s="106" t="str">
        <f t="shared" si="1384"/>
        <v/>
      </c>
      <c r="CI565" s="40"/>
      <c r="CJ565" s="40"/>
      <c r="CK565" s="40"/>
      <c r="CL565" s="40"/>
      <c r="CM565" s="40"/>
    </row>
    <row r="566" spans="1:91" ht="17.25" customHeight="1" x14ac:dyDescent="0.2">
      <c r="A566" s="92"/>
      <c r="B566" s="93"/>
      <c r="C566" s="93"/>
      <c r="D566" s="93"/>
      <c r="E566" s="93" t="str">
        <f t="shared" si="1098"/>
        <v/>
      </c>
      <c r="F566" s="93"/>
      <c r="G566" s="93"/>
      <c r="H566" s="93" t="str">
        <f t="shared" si="1332"/>
        <v/>
      </c>
      <c r="I566" s="95" t="str">
        <f t="shared" si="1333"/>
        <v/>
      </c>
      <c r="J566" s="93"/>
      <c r="K566" s="97" t="b">
        <v>0</v>
      </c>
      <c r="L566" s="98" t="str">
        <f t="shared" si="1273"/>
        <v>PENDENTE</v>
      </c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3"/>
      <c r="X566" s="100"/>
      <c r="Y566" s="100"/>
      <c r="Z566" s="100"/>
      <c r="AA566" s="100"/>
      <c r="AB566" s="100"/>
      <c r="AC566" s="101"/>
      <c r="AD566" s="3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93"/>
      <c r="AQ566" s="93"/>
      <c r="AR566" s="93"/>
      <c r="AS566" s="102"/>
      <c r="AT566" s="103"/>
      <c r="AU566" s="103"/>
      <c r="AV566" s="103"/>
      <c r="AW566" s="104"/>
      <c r="AX566" s="103"/>
      <c r="AY566" s="103"/>
      <c r="AZ566" s="103"/>
      <c r="BA566" s="103"/>
      <c r="BB566" s="104"/>
      <c r="BC566" s="103"/>
      <c r="BD566" s="105" t="str">
        <f ca="1">IFERROR(__xludf.DUMMYFUNCTION("""COMPUTED_VALUE"""),"")</f>
        <v/>
      </c>
      <c r="BE566" s="105" t="str">
        <f ca="1">IFERROR(__xludf.DUMMYFUNCTION("""COMPUTED_VALUE"""),"")</f>
        <v/>
      </c>
      <c r="BF566" s="105" t="str">
        <f ca="1">IFERROR(__xludf.DUMMYFUNCTION("""COMPUTED_VALUE"""),"")</f>
        <v/>
      </c>
      <c r="BG566" s="93"/>
      <c r="BH566" s="93"/>
      <c r="BI566" s="95" t="str">
        <f t="shared" si="1360"/>
        <v/>
      </c>
      <c r="BJ566" s="95" t="str">
        <f t="shared" ref="BJ566:BR566" si="1385">IF(AD566=0,"",AD566*$AS566*(AU566/10))</f>
        <v/>
      </c>
      <c r="BK566" s="95" t="str">
        <f t="shared" si="1385"/>
        <v/>
      </c>
      <c r="BL566" s="95" t="str">
        <f t="shared" si="1385"/>
        <v/>
      </c>
      <c r="BM566" s="95" t="str">
        <f t="shared" si="1385"/>
        <v/>
      </c>
      <c r="BN566" s="95" t="str">
        <f t="shared" si="1385"/>
        <v/>
      </c>
      <c r="BO566" s="95" t="str">
        <f t="shared" si="1385"/>
        <v/>
      </c>
      <c r="BP566" s="95" t="str">
        <f t="shared" si="1385"/>
        <v/>
      </c>
      <c r="BQ566" s="95" t="str">
        <f t="shared" si="1385"/>
        <v/>
      </c>
      <c r="BR566" s="95" t="str">
        <f t="shared" si="1385"/>
        <v/>
      </c>
      <c r="BS566" s="38"/>
      <c r="BT566" s="38"/>
      <c r="BU566" s="38"/>
      <c r="BV566" s="38"/>
      <c r="BW566" s="38"/>
      <c r="BX566" s="38">
        <f t="shared" si="1095"/>
        <v>0</v>
      </c>
      <c r="BY566" s="106" t="str">
        <f t="shared" si="1068"/>
        <v/>
      </c>
      <c r="BZ566" s="106" t="str">
        <f t="shared" si="1096"/>
        <v/>
      </c>
      <c r="CA566" s="106" t="str">
        <f t="shared" ref="CA566:CH566" si="1386">IF(O566="x","1","")</f>
        <v/>
      </c>
      <c r="CB566" s="106" t="str">
        <f t="shared" si="1386"/>
        <v/>
      </c>
      <c r="CC566" s="106" t="str">
        <f t="shared" si="1386"/>
        <v/>
      </c>
      <c r="CD566" s="106" t="str">
        <f t="shared" si="1386"/>
        <v/>
      </c>
      <c r="CE566" s="106" t="str">
        <f t="shared" si="1386"/>
        <v/>
      </c>
      <c r="CF566" s="106" t="str">
        <f t="shared" si="1386"/>
        <v/>
      </c>
      <c r="CG566" s="106" t="str">
        <f t="shared" si="1386"/>
        <v/>
      </c>
      <c r="CH566" s="106" t="str">
        <f t="shared" si="1386"/>
        <v/>
      </c>
      <c r="CI566" s="40"/>
      <c r="CJ566" s="40"/>
      <c r="CK566" s="40"/>
      <c r="CL566" s="40"/>
      <c r="CM566" s="40"/>
    </row>
    <row r="567" spans="1:91" ht="17.25" customHeight="1" x14ac:dyDescent="0.2">
      <c r="A567" s="92"/>
      <c r="B567" s="93"/>
      <c r="C567" s="93"/>
      <c r="D567" s="93"/>
      <c r="E567" s="93" t="str">
        <f t="shared" si="1098"/>
        <v/>
      </c>
      <c r="F567" s="93"/>
      <c r="G567" s="93"/>
      <c r="H567" s="93" t="str">
        <f t="shared" si="1332"/>
        <v/>
      </c>
      <c r="I567" s="95" t="str">
        <f t="shared" si="1333"/>
        <v/>
      </c>
      <c r="J567" s="93"/>
      <c r="K567" s="97" t="b">
        <v>0</v>
      </c>
      <c r="L567" s="98" t="str">
        <f t="shared" si="1273"/>
        <v>PENDENTE</v>
      </c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3"/>
      <c r="X567" s="100"/>
      <c r="Y567" s="100"/>
      <c r="Z567" s="100"/>
      <c r="AA567" s="100"/>
      <c r="AB567" s="100"/>
      <c r="AC567" s="101"/>
      <c r="AD567" s="3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93"/>
      <c r="AQ567" s="93"/>
      <c r="AR567" s="93"/>
      <c r="AS567" s="102"/>
      <c r="AT567" s="103"/>
      <c r="AU567" s="103"/>
      <c r="AV567" s="103"/>
      <c r="AW567" s="104"/>
      <c r="AX567" s="103"/>
      <c r="AY567" s="103"/>
      <c r="AZ567" s="103"/>
      <c r="BA567" s="103"/>
      <c r="BB567" s="104"/>
      <c r="BC567" s="103"/>
      <c r="BD567" s="105" t="str">
        <f ca="1">IFERROR(__xludf.DUMMYFUNCTION("""COMPUTED_VALUE"""),"")</f>
        <v/>
      </c>
      <c r="BE567" s="105" t="str">
        <f ca="1">IFERROR(__xludf.DUMMYFUNCTION("""COMPUTED_VALUE"""),"")</f>
        <v/>
      </c>
      <c r="BF567" s="105" t="str">
        <f ca="1">IFERROR(__xludf.DUMMYFUNCTION("""COMPUTED_VALUE"""),"")</f>
        <v/>
      </c>
      <c r="BG567" s="93"/>
      <c r="BH567" s="93"/>
      <c r="BI567" s="95" t="str">
        <f t="shared" si="1360"/>
        <v/>
      </c>
      <c r="BJ567" s="95" t="str">
        <f t="shared" ref="BJ567:BR567" si="1387">IF(AD567=0,"",AD567*$AS567*(AU567/10))</f>
        <v/>
      </c>
      <c r="BK567" s="95" t="str">
        <f t="shared" si="1387"/>
        <v/>
      </c>
      <c r="BL567" s="95" t="str">
        <f t="shared" si="1387"/>
        <v/>
      </c>
      <c r="BM567" s="95" t="str">
        <f t="shared" si="1387"/>
        <v/>
      </c>
      <c r="BN567" s="95" t="str">
        <f t="shared" si="1387"/>
        <v/>
      </c>
      <c r="BO567" s="95" t="str">
        <f t="shared" si="1387"/>
        <v/>
      </c>
      <c r="BP567" s="95" t="str">
        <f t="shared" si="1387"/>
        <v/>
      </c>
      <c r="BQ567" s="95" t="str">
        <f t="shared" si="1387"/>
        <v/>
      </c>
      <c r="BR567" s="95" t="str">
        <f t="shared" si="1387"/>
        <v/>
      </c>
      <c r="BS567" s="38"/>
      <c r="BT567" s="38"/>
      <c r="BU567" s="38"/>
      <c r="BV567" s="38"/>
      <c r="BW567" s="38"/>
      <c r="BX567" s="38">
        <f t="shared" si="1095"/>
        <v>0</v>
      </c>
      <c r="BY567" s="106" t="str">
        <f t="shared" si="1068"/>
        <v/>
      </c>
      <c r="BZ567" s="106" t="str">
        <f t="shared" si="1096"/>
        <v/>
      </c>
      <c r="CA567" s="106" t="str">
        <f t="shared" ref="CA567:CH567" si="1388">IF(O567="x","1","")</f>
        <v/>
      </c>
      <c r="CB567" s="106" t="str">
        <f t="shared" si="1388"/>
        <v/>
      </c>
      <c r="CC567" s="106" t="str">
        <f t="shared" si="1388"/>
        <v/>
      </c>
      <c r="CD567" s="106" t="str">
        <f t="shared" si="1388"/>
        <v/>
      </c>
      <c r="CE567" s="106" t="str">
        <f t="shared" si="1388"/>
        <v/>
      </c>
      <c r="CF567" s="106" t="str">
        <f t="shared" si="1388"/>
        <v/>
      </c>
      <c r="CG567" s="106" t="str">
        <f t="shared" si="1388"/>
        <v/>
      </c>
      <c r="CH567" s="106" t="str">
        <f t="shared" si="1388"/>
        <v/>
      </c>
      <c r="CI567" s="40"/>
      <c r="CJ567" s="40"/>
      <c r="CK567" s="40"/>
      <c r="CL567" s="40"/>
      <c r="CM567" s="40"/>
    </row>
    <row r="568" spans="1:91" ht="17.25" customHeight="1" x14ac:dyDescent="0.2">
      <c r="A568" s="92"/>
      <c r="B568" s="93"/>
      <c r="C568" s="93"/>
      <c r="D568" s="93"/>
      <c r="E568" s="93" t="str">
        <f t="shared" si="1098"/>
        <v/>
      </c>
      <c r="F568" s="93"/>
      <c r="G568" s="93"/>
      <c r="H568" s="93" t="str">
        <f t="shared" si="1332"/>
        <v/>
      </c>
      <c r="I568" s="95" t="str">
        <f t="shared" si="1333"/>
        <v/>
      </c>
      <c r="J568" s="93"/>
      <c r="K568" s="97" t="b">
        <v>0</v>
      </c>
      <c r="L568" s="98" t="str">
        <f t="shared" si="1273"/>
        <v>PENDENTE</v>
      </c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3"/>
      <c r="X568" s="100"/>
      <c r="Y568" s="100"/>
      <c r="Z568" s="100"/>
      <c r="AA568" s="100"/>
      <c r="AB568" s="100"/>
      <c r="AC568" s="101"/>
      <c r="AD568" s="3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93"/>
      <c r="AQ568" s="93"/>
      <c r="AR568" s="93"/>
      <c r="AS568" s="102"/>
      <c r="AT568" s="103"/>
      <c r="AU568" s="103"/>
      <c r="AV568" s="103"/>
      <c r="AW568" s="104"/>
      <c r="AX568" s="103"/>
      <c r="AY568" s="103"/>
      <c r="AZ568" s="103"/>
      <c r="BA568" s="103"/>
      <c r="BB568" s="104"/>
      <c r="BC568" s="103"/>
      <c r="BD568" s="105" t="str">
        <f ca="1">IFERROR(__xludf.DUMMYFUNCTION("""COMPUTED_VALUE"""),"")</f>
        <v/>
      </c>
      <c r="BE568" s="105" t="str">
        <f ca="1">IFERROR(__xludf.DUMMYFUNCTION("""COMPUTED_VALUE"""),"")</f>
        <v/>
      </c>
      <c r="BF568" s="105" t="str">
        <f ca="1">IFERROR(__xludf.DUMMYFUNCTION("""COMPUTED_VALUE"""),"")</f>
        <v/>
      </c>
      <c r="BG568" s="93"/>
      <c r="BH568" s="93"/>
      <c r="BI568" s="95" t="str">
        <f t="shared" si="1360"/>
        <v/>
      </c>
      <c r="BJ568" s="95" t="str">
        <f t="shared" ref="BJ568:BR568" si="1389">IF(AD568=0,"",AD568*$AS568*(AU568/10))</f>
        <v/>
      </c>
      <c r="BK568" s="95" t="str">
        <f t="shared" si="1389"/>
        <v/>
      </c>
      <c r="BL568" s="95" t="str">
        <f t="shared" si="1389"/>
        <v/>
      </c>
      <c r="BM568" s="95" t="str">
        <f t="shared" si="1389"/>
        <v/>
      </c>
      <c r="BN568" s="95" t="str">
        <f t="shared" si="1389"/>
        <v/>
      </c>
      <c r="BO568" s="95" t="str">
        <f t="shared" si="1389"/>
        <v/>
      </c>
      <c r="BP568" s="95" t="str">
        <f t="shared" si="1389"/>
        <v/>
      </c>
      <c r="BQ568" s="95" t="str">
        <f t="shared" si="1389"/>
        <v/>
      </c>
      <c r="BR568" s="95" t="str">
        <f t="shared" si="1389"/>
        <v/>
      </c>
      <c r="BS568" s="38"/>
      <c r="BT568" s="38"/>
      <c r="BU568" s="38"/>
      <c r="BV568" s="38"/>
      <c r="BW568" s="38"/>
      <c r="BX568" s="38">
        <f t="shared" si="1095"/>
        <v>0</v>
      </c>
      <c r="BY568" s="106" t="str">
        <f t="shared" si="1068"/>
        <v/>
      </c>
      <c r="BZ568" s="106" t="str">
        <f t="shared" si="1096"/>
        <v/>
      </c>
      <c r="CA568" s="106" t="str">
        <f t="shared" ref="CA568:CH568" si="1390">IF(O568="x","1","")</f>
        <v/>
      </c>
      <c r="CB568" s="106" t="str">
        <f t="shared" si="1390"/>
        <v/>
      </c>
      <c r="CC568" s="106" t="str">
        <f t="shared" si="1390"/>
        <v/>
      </c>
      <c r="CD568" s="106" t="str">
        <f t="shared" si="1390"/>
        <v/>
      </c>
      <c r="CE568" s="106" t="str">
        <f t="shared" si="1390"/>
        <v/>
      </c>
      <c r="CF568" s="106" t="str">
        <f t="shared" si="1390"/>
        <v/>
      </c>
      <c r="CG568" s="106" t="str">
        <f t="shared" si="1390"/>
        <v/>
      </c>
      <c r="CH568" s="106" t="str">
        <f t="shared" si="1390"/>
        <v/>
      </c>
      <c r="CI568" s="40"/>
      <c r="CJ568" s="40"/>
      <c r="CK568" s="40"/>
      <c r="CL568" s="40"/>
      <c r="CM568" s="40"/>
    </row>
    <row r="569" spans="1:91" ht="17.25" customHeight="1" x14ac:dyDescent="0.2">
      <c r="A569" s="92"/>
      <c r="B569" s="93"/>
      <c r="C569" s="93"/>
      <c r="D569" s="93"/>
      <c r="E569" s="93" t="str">
        <f t="shared" si="1098"/>
        <v/>
      </c>
      <c r="F569" s="93"/>
      <c r="G569" s="93"/>
      <c r="H569" s="93" t="str">
        <f t="shared" si="1332"/>
        <v/>
      </c>
      <c r="I569" s="95" t="str">
        <f t="shared" si="1333"/>
        <v/>
      </c>
      <c r="J569" s="93"/>
      <c r="K569" s="97" t="b">
        <v>0</v>
      </c>
      <c r="L569" s="98" t="str">
        <f t="shared" si="1273"/>
        <v>PENDENTE</v>
      </c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3"/>
      <c r="X569" s="100"/>
      <c r="Y569" s="100"/>
      <c r="Z569" s="100"/>
      <c r="AA569" s="100"/>
      <c r="AB569" s="100"/>
      <c r="AC569" s="101"/>
      <c r="AD569" s="3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93"/>
      <c r="AQ569" s="93"/>
      <c r="AR569" s="93"/>
      <c r="AS569" s="102"/>
      <c r="AT569" s="103"/>
      <c r="AU569" s="103"/>
      <c r="AV569" s="103"/>
      <c r="AW569" s="104"/>
      <c r="AX569" s="103"/>
      <c r="AY569" s="103"/>
      <c r="AZ569" s="103"/>
      <c r="BA569" s="103"/>
      <c r="BB569" s="104"/>
      <c r="BC569" s="103"/>
      <c r="BD569" s="105" t="str">
        <f ca="1">IFERROR(__xludf.DUMMYFUNCTION("""COMPUTED_VALUE"""),"")</f>
        <v/>
      </c>
      <c r="BE569" s="105" t="str">
        <f ca="1">IFERROR(__xludf.DUMMYFUNCTION("""COMPUTED_VALUE"""),"")</f>
        <v/>
      </c>
      <c r="BF569" s="105" t="str">
        <f ca="1">IFERROR(__xludf.DUMMYFUNCTION("""COMPUTED_VALUE"""),"")</f>
        <v/>
      </c>
      <c r="BG569" s="93"/>
      <c r="BH569" s="93"/>
      <c r="BI569" s="95" t="str">
        <f t="shared" si="1360"/>
        <v/>
      </c>
      <c r="BJ569" s="95" t="str">
        <f t="shared" ref="BJ569:BR569" si="1391">IF(AD569=0,"",AD569*$AS569*(AU569/10))</f>
        <v/>
      </c>
      <c r="BK569" s="95" t="str">
        <f t="shared" si="1391"/>
        <v/>
      </c>
      <c r="BL569" s="95" t="str">
        <f t="shared" si="1391"/>
        <v/>
      </c>
      <c r="BM569" s="95" t="str">
        <f t="shared" si="1391"/>
        <v/>
      </c>
      <c r="BN569" s="95" t="str">
        <f t="shared" si="1391"/>
        <v/>
      </c>
      <c r="BO569" s="95" t="str">
        <f t="shared" si="1391"/>
        <v/>
      </c>
      <c r="BP569" s="95" t="str">
        <f t="shared" si="1391"/>
        <v/>
      </c>
      <c r="BQ569" s="95" t="str">
        <f t="shared" si="1391"/>
        <v/>
      </c>
      <c r="BR569" s="95" t="str">
        <f t="shared" si="1391"/>
        <v/>
      </c>
      <c r="BS569" s="38"/>
      <c r="BT569" s="38"/>
      <c r="BU569" s="38"/>
      <c r="BV569" s="38"/>
      <c r="BW569" s="38"/>
      <c r="BX569" s="38">
        <f t="shared" si="1095"/>
        <v>0</v>
      </c>
      <c r="BY569" s="106" t="str">
        <f t="shared" si="1068"/>
        <v/>
      </c>
      <c r="BZ569" s="106" t="str">
        <f t="shared" si="1096"/>
        <v/>
      </c>
      <c r="CA569" s="106" t="str">
        <f t="shared" ref="CA569:CH569" si="1392">IF(O569="x","1","")</f>
        <v/>
      </c>
      <c r="CB569" s="106" t="str">
        <f t="shared" si="1392"/>
        <v/>
      </c>
      <c r="CC569" s="106" t="str">
        <f t="shared" si="1392"/>
        <v/>
      </c>
      <c r="CD569" s="106" t="str">
        <f t="shared" si="1392"/>
        <v/>
      </c>
      <c r="CE569" s="106" t="str">
        <f t="shared" si="1392"/>
        <v/>
      </c>
      <c r="CF569" s="106" t="str">
        <f t="shared" si="1392"/>
        <v/>
      </c>
      <c r="CG569" s="106" t="str">
        <f t="shared" si="1392"/>
        <v/>
      </c>
      <c r="CH569" s="106" t="str">
        <f t="shared" si="1392"/>
        <v/>
      </c>
      <c r="CI569" s="40"/>
      <c r="CJ569" s="40"/>
      <c r="CK569" s="40"/>
      <c r="CL569" s="40"/>
      <c r="CM569" s="40"/>
    </row>
    <row r="570" spans="1:91" ht="17.25" customHeight="1" x14ac:dyDescent="0.2">
      <c r="A570" s="92"/>
      <c r="B570" s="93"/>
      <c r="C570" s="93"/>
      <c r="D570" s="93"/>
      <c r="E570" s="93" t="str">
        <f t="shared" si="1098"/>
        <v/>
      </c>
      <c r="F570" s="93"/>
      <c r="G570" s="93"/>
      <c r="H570" s="93" t="str">
        <f t="shared" si="1332"/>
        <v/>
      </c>
      <c r="I570" s="95" t="str">
        <f t="shared" si="1333"/>
        <v/>
      </c>
      <c r="J570" s="93"/>
      <c r="K570" s="97" t="b">
        <v>0</v>
      </c>
      <c r="L570" s="98" t="str">
        <f t="shared" si="1273"/>
        <v>PENDENTE</v>
      </c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3"/>
      <c r="X570" s="100"/>
      <c r="Y570" s="100"/>
      <c r="Z570" s="100"/>
      <c r="AA570" s="100"/>
      <c r="AB570" s="100"/>
      <c r="AC570" s="101"/>
      <c r="AD570" s="3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93"/>
      <c r="AQ570" s="93"/>
      <c r="AR570" s="93"/>
      <c r="AS570" s="102"/>
      <c r="AT570" s="103"/>
      <c r="AU570" s="103"/>
      <c r="AV570" s="103"/>
      <c r="AW570" s="104"/>
      <c r="AX570" s="103"/>
      <c r="AY570" s="103"/>
      <c r="AZ570" s="103"/>
      <c r="BA570" s="103"/>
      <c r="BB570" s="104"/>
      <c r="BC570" s="103"/>
      <c r="BD570" s="105" t="str">
        <f ca="1">IFERROR(__xludf.DUMMYFUNCTION("""COMPUTED_VALUE"""),"")</f>
        <v/>
      </c>
      <c r="BE570" s="105" t="str">
        <f ca="1">IFERROR(__xludf.DUMMYFUNCTION("""COMPUTED_VALUE"""),"")</f>
        <v/>
      </c>
      <c r="BF570" s="105" t="str">
        <f ca="1">IFERROR(__xludf.DUMMYFUNCTION("""COMPUTED_VALUE"""),"")</f>
        <v/>
      </c>
      <c r="BG570" s="93"/>
      <c r="BH570" s="93"/>
      <c r="BI570" s="95" t="str">
        <f t="shared" si="1360"/>
        <v/>
      </c>
      <c r="BJ570" s="95" t="str">
        <f t="shared" ref="BJ570:BR570" si="1393">IF(AD570=0,"",AD570*$AS570*(AU570/10))</f>
        <v/>
      </c>
      <c r="BK570" s="95" t="str">
        <f t="shared" si="1393"/>
        <v/>
      </c>
      <c r="BL570" s="95" t="str">
        <f t="shared" si="1393"/>
        <v/>
      </c>
      <c r="BM570" s="95" t="str">
        <f t="shared" si="1393"/>
        <v/>
      </c>
      <c r="BN570" s="95" t="str">
        <f t="shared" si="1393"/>
        <v/>
      </c>
      <c r="BO570" s="95" t="str">
        <f t="shared" si="1393"/>
        <v/>
      </c>
      <c r="BP570" s="95" t="str">
        <f t="shared" si="1393"/>
        <v/>
      </c>
      <c r="BQ570" s="95" t="str">
        <f t="shared" si="1393"/>
        <v/>
      </c>
      <c r="BR570" s="95" t="str">
        <f t="shared" si="1393"/>
        <v/>
      </c>
      <c r="BS570" s="38"/>
      <c r="BT570" s="38"/>
      <c r="BU570" s="38"/>
      <c r="BV570" s="38"/>
      <c r="BW570" s="38"/>
      <c r="BX570" s="38">
        <f t="shared" si="1095"/>
        <v>0</v>
      </c>
      <c r="BY570" s="106" t="str">
        <f t="shared" si="1068"/>
        <v/>
      </c>
      <c r="BZ570" s="106" t="str">
        <f t="shared" si="1096"/>
        <v/>
      </c>
      <c r="CA570" s="106" t="str">
        <f t="shared" ref="CA570:CH570" si="1394">IF(O570="x","1","")</f>
        <v/>
      </c>
      <c r="CB570" s="106" t="str">
        <f t="shared" si="1394"/>
        <v/>
      </c>
      <c r="CC570" s="106" t="str">
        <f t="shared" si="1394"/>
        <v/>
      </c>
      <c r="CD570" s="106" t="str">
        <f t="shared" si="1394"/>
        <v/>
      </c>
      <c r="CE570" s="106" t="str">
        <f t="shared" si="1394"/>
        <v/>
      </c>
      <c r="CF570" s="106" t="str">
        <f t="shared" si="1394"/>
        <v/>
      </c>
      <c r="CG570" s="106" t="str">
        <f t="shared" si="1394"/>
        <v/>
      </c>
      <c r="CH570" s="106" t="str">
        <f t="shared" si="1394"/>
        <v/>
      </c>
      <c r="CI570" s="40"/>
      <c r="CJ570" s="40"/>
      <c r="CK570" s="40"/>
      <c r="CL570" s="40"/>
      <c r="CM570" s="40"/>
    </row>
    <row r="571" spans="1:91" ht="17.25" customHeight="1" x14ac:dyDescent="0.2">
      <c r="A571" s="92"/>
      <c r="B571" s="93"/>
      <c r="C571" s="93"/>
      <c r="D571" s="93"/>
      <c r="E571" s="93" t="str">
        <f t="shared" si="1098"/>
        <v/>
      </c>
      <c r="F571" s="93"/>
      <c r="G571" s="93"/>
      <c r="H571" s="93" t="str">
        <f t="shared" si="1332"/>
        <v/>
      </c>
      <c r="I571" s="95" t="str">
        <f t="shared" si="1333"/>
        <v/>
      </c>
      <c r="J571" s="93"/>
      <c r="K571" s="97" t="b">
        <v>0</v>
      </c>
      <c r="L571" s="98" t="str">
        <f t="shared" si="1273"/>
        <v>PENDENTE</v>
      </c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3"/>
      <c r="X571" s="100"/>
      <c r="Y571" s="100"/>
      <c r="Z571" s="100"/>
      <c r="AA571" s="100"/>
      <c r="AB571" s="100"/>
      <c r="AC571" s="101"/>
      <c r="AD571" s="3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93"/>
      <c r="AQ571" s="93"/>
      <c r="AR571" s="93"/>
      <c r="AS571" s="102"/>
      <c r="AT571" s="103"/>
      <c r="AU571" s="103"/>
      <c r="AV571" s="103"/>
      <c r="AW571" s="104"/>
      <c r="AX571" s="103"/>
      <c r="AY571" s="103"/>
      <c r="AZ571" s="103"/>
      <c r="BA571" s="103"/>
      <c r="BB571" s="104"/>
      <c r="BC571" s="103"/>
      <c r="BD571" s="105" t="str">
        <f ca="1">IFERROR(__xludf.DUMMYFUNCTION("""COMPUTED_VALUE"""),"")</f>
        <v/>
      </c>
      <c r="BE571" s="105" t="str">
        <f ca="1">IFERROR(__xludf.DUMMYFUNCTION("""COMPUTED_VALUE"""),"")</f>
        <v/>
      </c>
      <c r="BF571" s="105" t="str">
        <f ca="1">IFERROR(__xludf.DUMMYFUNCTION("""COMPUTED_VALUE"""),"")</f>
        <v/>
      </c>
      <c r="BG571" s="93"/>
      <c r="BH571" s="93"/>
      <c r="BI571" s="95" t="str">
        <f t="shared" si="1360"/>
        <v/>
      </c>
      <c r="BJ571" s="95" t="str">
        <f t="shared" ref="BJ571:BR571" si="1395">IF(AD571=0,"",AD571*$AS571*(AU571/10))</f>
        <v/>
      </c>
      <c r="BK571" s="95" t="str">
        <f t="shared" si="1395"/>
        <v/>
      </c>
      <c r="BL571" s="95" t="str">
        <f t="shared" si="1395"/>
        <v/>
      </c>
      <c r="BM571" s="95" t="str">
        <f t="shared" si="1395"/>
        <v/>
      </c>
      <c r="BN571" s="95" t="str">
        <f t="shared" si="1395"/>
        <v/>
      </c>
      <c r="BO571" s="95" t="str">
        <f t="shared" si="1395"/>
        <v/>
      </c>
      <c r="BP571" s="95" t="str">
        <f t="shared" si="1395"/>
        <v/>
      </c>
      <c r="BQ571" s="95" t="str">
        <f t="shared" si="1395"/>
        <v/>
      </c>
      <c r="BR571" s="95" t="str">
        <f t="shared" si="1395"/>
        <v/>
      </c>
      <c r="BS571" s="38"/>
      <c r="BT571" s="38"/>
      <c r="BU571" s="38"/>
      <c r="BV571" s="38"/>
      <c r="BW571" s="38"/>
      <c r="BX571" s="38">
        <f t="shared" si="1095"/>
        <v>0</v>
      </c>
      <c r="BY571" s="106" t="str">
        <f t="shared" si="1068"/>
        <v/>
      </c>
      <c r="BZ571" s="106" t="str">
        <f t="shared" si="1096"/>
        <v/>
      </c>
      <c r="CA571" s="106" t="str">
        <f t="shared" ref="CA571:CH571" si="1396">IF(O571="x","1","")</f>
        <v/>
      </c>
      <c r="CB571" s="106" t="str">
        <f t="shared" si="1396"/>
        <v/>
      </c>
      <c r="CC571" s="106" t="str">
        <f t="shared" si="1396"/>
        <v/>
      </c>
      <c r="CD571" s="106" t="str">
        <f t="shared" si="1396"/>
        <v/>
      </c>
      <c r="CE571" s="106" t="str">
        <f t="shared" si="1396"/>
        <v/>
      </c>
      <c r="CF571" s="106" t="str">
        <f t="shared" si="1396"/>
        <v/>
      </c>
      <c r="CG571" s="106" t="str">
        <f t="shared" si="1396"/>
        <v/>
      </c>
      <c r="CH571" s="106" t="str">
        <f t="shared" si="1396"/>
        <v/>
      </c>
      <c r="CI571" s="40"/>
      <c r="CJ571" s="40"/>
      <c r="CK571" s="40"/>
      <c r="CL571" s="40"/>
      <c r="CM571" s="40"/>
    </row>
    <row r="572" spans="1:91" ht="17.25" customHeight="1" x14ac:dyDescent="0.2">
      <c r="A572" s="92"/>
      <c r="B572" s="93"/>
      <c r="C572" s="93"/>
      <c r="D572" s="93"/>
      <c r="E572" s="93" t="str">
        <f t="shared" si="1098"/>
        <v/>
      </c>
      <c r="F572" s="93"/>
      <c r="G572" s="93"/>
      <c r="H572" s="93" t="str">
        <f t="shared" si="1332"/>
        <v/>
      </c>
      <c r="I572" s="95" t="str">
        <f t="shared" si="1333"/>
        <v/>
      </c>
      <c r="J572" s="93"/>
      <c r="K572" s="97" t="b">
        <v>0</v>
      </c>
      <c r="L572" s="98" t="str">
        <f t="shared" si="1273"/>
        <v>PENDENTE</v>
      </c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3"/>
      <c r="X572" s="100"/>
      <c r="Y572" s="100"/>
      <c r="Z572" s="100"/>
      <c r="AA572" s="100"/>
      <c r="AB572" s="100"/>
      <c r="AC572" s="101"/>
      <c r="AD572" s="3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93"/>
      <c r="AQ572" s="93"/>
      <c r="AR572" s="93"/>
      <c r="AS572" s="102"/>
      <c r="AT572" s="103"/>
      <c r="AU572" s="103"/>
      <c r="AV572" s="103"/>
      <c r="AW572" s="104"/>
      <c r="AX572" s="103"/>
      <c r="AY572" s="103"/>
      <c r="AZ572" s="103"/>
      <c r="BA572" s="103"/>
      <c r="BB572" s="104"/>
      <c r="BC572" s="103"/>
      <c r="BD572" s="105" t="str">
        <f ca="1">IFERROR(__xludf.DUMMYFUNCTION("""COMPUTED_VALUE"""),"")</f>
        <v/>
      </c>
      <c r="BE572" s="105" t="str">
        <f ca="1">IFERROR(__xludf.DUMMYFUNCTION("""COMPUTED_VALUE"""),"")</f>
        <v/>
      </c>
      <c r="BF572" s="105" t="str">
        <f ca="1">IFERROR(__xludf.DUMMYFUNCTION("""COMPUTED_VALUE"""),"")</f>
        <v/>
      </c>
      <c r="BG572" s="93"/>
      <c r="BH572" s="93"/>
      <c r="BI572" s="95" t="str">
        <f t="shared" si="1360"/>
        <v/>
      </c>
      <c r="BJ572" s="95" t="str">
        <f t="shared" ref="BJ572:BR572" si="1397">IF(AD572=0,"",AD572*$AS572*(AU572/10))</f>
        <v/>
      </c>
      <c r="BK572" s="95" t="str">
        <f t="shared" si="1397"/>
        <v/>
      </c>
      <c r="BL572" s="95" t="str">
        <f t="shared" si="1397"/>
        <v/>
      </c>
      <c r="BM572" s="95" t="str">
        <f t="shared" si="1397"/>
        <v/>
      </c>
      <c r="BN572" s="95" t="str">
        <f t="shared" si="1397"/>
        <v/>
      </c>
      <c r="BO572" s="95" t="str">
        <f t="shared" si="1397"/>
        <v/>
      </c>
      <c r="BP572" s="95" t="str">
        <f t="shared" si="1397"/>
        <v/>
      </c>
      <c r="BQ572" s="95" t="str">
        <f t="shared" si="1397"/>
        <v/>
      </c>
      <c r="BR572" s="95" t="str">
        <f t="shared" si="1397"/>
        <v/>
      </c>
      <c r="BS572" s="38"/>
      <c r="BT572" s="38"/>
      <c r="BU572" s="38"/>
      <c r="BV572" s="38"/>
      <c r="BW572" s="38"/>
      <c r="BX572" s="38">
        <f t="shared" si="1095"/>
        <v>0</v>
      </c>
      <c r="BY572" s="106" t="str">
        <f t="shared" si="1068"/>
        <v/>
      </c>
      <c r="BZ572" s="106" t="str">
        <f t="shared" si="1096"/>
        <v/>
      </c>
      <c r="CA572" s="106" t="str">
        <f t="shared" ref="CA572:CH572" si="1398">IF(O572="x","1","")</f>
        <v/>
      </c>
      <c r="CB572" s="106" t="str">
        <f t="shared" si="1398"/>
        <v/>
      </c>
      <c r="CC572" s="106" t="str">
        <f t="shared" si="1398"/>
        <v/>
      </c>
      <c r="CD572" s="106" t="str">
        <f t="shared" si="1398"/>
        <v/>
      </c>
      <c r="CE572" s="106" t="str">
        <f t="shared" si="1398"/>
        <v/>
      </c>
      <c r="CF572" s="106" t="str">
        <f t="shared" si="1398"/>
        <v/>
      </c>
      <c r="CG572" s="106" t="str">
        <f t="shared" si="1398"/>
        <v/>
      </c>
      <c r="CH572" s="106" t="str">
        <f t="shared" si="1398"/>
        <v/>
      </c>
      <c r="CI572" s="40"/>
      <c r="CJ572" s="40"/>
      <c r="CK572" s="40"/>
      <c r="CL572" s="40"/>
      <c r="CM572" s="40"/>
    </row>
    <row r="573" spans="1:91" ht="17.25" customHeight="1" x14ac:dyDescent="0.2">
      <c r="A573" s="92"/>
      <c r="B573" s="93"/>
      <c r="C573" s="93"/>
      <c r="D573" s="93"/>
      <c r="E573" s="93" t="str">
        <f t="shared" si="1098"/>
        <v/>
      </c>
      <c r="F573" s="93"/>
      <c r="G573" s="93"/>
      <c r="H573" s="93" t="str">
        <f t="shared" si="1332"/>
        <v/>
      </c>
      <c r="I573" s="95" t="str">
        <f t="shared" si="1333"/>
        <v/>
      </c>
      <c r="J573" s="93"/>
      <c r="K573" s="97" t="b">
        <v>0</v>
      </c>
      <c r="L573" s="98" t="str">
        <f t="shared" si="1273"/>
        <v>PENDENTE</v>
      </c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3"/>
      <c r="X573" s="100"/>
      <c r="Y573" s="100"/>
      <c r="Z573" s="100"/>
      <c r="AA573" s="100"/>
      <c r="AB573" s="100"/>
      <c r="AC573" s="101"/>
      <c r="AD573" s="3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93"/>
      <c r="AQ573" s="93"/>
      <c r="AR573" s="93"/>
      <c r="AS573" s="102"/>
      <c r="AT573" s="103"/>
      <c r="AU573" s="103"/>
      <c r="AV573" s="103"/>
      <c r="AW573" s="104"/>
      <c r="AX573" s="103"/>
      <c r="AY573" s="103"/>
      <c r="AZ573" s="103"/>
      <c r="BA573" s="103"/>
      <c r="BB573" s="104"/>
      <c r="BC573" s="103"/>
      <c r="BD573" s="105" t="str">
        <f ca="1">IFERROR(__xludf.DUMMYFUNCTION("""COMPUTED_VALUE"""),"")</f>
        <v/>
      </c>
      <c r="BE573" s="105" t="str">
        <f ca="1">IFERROR(__xludf.DUMMYFUNCTION("""COMPUTED_VALUE"""),"")</f>
        <v/>
      </c>
      <c r="BF573" s="105" t="str">
        <f ca="1">IFERROR(__xludf.DUMMYFUNCTION("""COMPUTED_VALUE"""),"")</f>
        <v/>
      </c>
      <c r="BG573" s="93"/>
      <c r="BH573" s="93"/>
      <c r="BI573" s="95" t="str">
        <f t="shared" si="1360"/>
        <v/>
      </c>
      <c r="BJ573" s="95" t="str">
        <f t="shared" ref="BJ573:BR573" si="1399">IF(AD573=0,"",AD573*$AS573*(AU573/10))</f>
        <v/>
      </c>
      <c r="BK573" s="95" t="str">
        <f t="shared" si="1399"/>
        <v/>
      </c>
      <c r="BL573" s="95" t="str">
        <f t="shared" si="1399"/>
        <v/>
      </c>
      <c r="BM573" s="95" t="str">
        <f t="shared" si="1399"/>
        <v/>
      </c>
      <c r="BN573" s="95" t="str">
        <f t="shared" si="1399"/>
        <v/>
      </c>
      <c r="BO573" s="95" t="str">
        <f t="shared" si="1399"/>
        <v/>
      </c>
      <c r="BP573" s="95" t="str">
        <f t="shared" si="1399"/>
        <v/>
      </c>
      <c r="BQ573" s="95" t="str">
        <f t="shared" si="1399"/>
        <v/>
      </c>
      <c r="BR573" s="95" t="str">
        <f t="shared" si="1399"/>
        <v/>
      </c>
      <c r="BS573" s="38"/>
      <c r="BT573" s="38"/>
      <c r="BU573" s="38"/>
      <c r="BV573" s="38"/>
      <c r="BW573" s="38"/>
      <c r="BX573" s="38">
        <f t="shared" si="1095"/>
        <v>0</v>
      </c>
      <c r="BY573" s="106" t="str">
        <f t="shared" si="1068"/>
        <v/>
      </c>
      <c r="BZ573" s="106" t="str">
        <f t="shared" si="1096"/>
        <v/>
      </c>
      <c r="CA573" s="106" t="str">
        <f t="shared" ref="CA573:CH573" si="1400">IF(O573="x","1","")</f>
        <v/>
      </c>
      <c r="CB573" s="106" t="str">
        <f t="shared" si="1400"/>
        <v/>
      </c>
      <c r="CC573" s="106" t="str">
        <f t="shared" si="1400"/>
        <v/>
      </c>
      <c r="CD573" s="106" t="str">
        <f t="shared" si="1400"/>
        <v/>
      </c>
      <c r="CE573" s="106" t="str">
        <f t="shared" si="1400"/>
        <v/>
      </c>
      <c r="CF573" s="106" t="str">
        <f t="shared" si="1400"/>
        <v/>
      </c>
      <c r="CG573" s="106" t="str">
        <f t="shared" si="1400"/>
        <v/>
      </c>
      <c r="CH573" s="106" t="str">
        <f t="shared" si="1400"/>
        <v/>
      </c>
      <c r="CI573" s="40"/>
      <c r="CJ573" s="40"/>
      <c r="CK573" s="40"/>
      <c r="CL573" s="40"/>
      <c r="CM573" s="40"/>
    </row>
    <row r="574" spans="1:91" ht="17.25" customHeight="1" x14ac:dyDescent="0.2">
      <c r="A574" s="92"/>
      <c r="B574" s="93"/>
      <c r="C574" s="93"/>
      <c r="D574" s="93"/>
      <c r="E574" s="93" t="str">
        <f t="shared" si="1098"/>
        <v/>
      </c>
      <c r="F574" s="93"/>
      <c r="G574" s="93"/>
      <c r="H574" s="93" t="str">
        <f t="shared" si="1332"/>
        <v/>
      </c>
      <c r="I574" s="95" t="str">
        <f t="shared" si="1333"/>
        <v/>
      </c>
      <c r="J574" s="93"/>
      <c r="K574" s="97" t="b">
        <v>0</v>
      </c>
      <c r="L574" s="98" t="str">
        <f t="shared" si="1273"/>
        <v>PENDENTE</v>
      </c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3"/>
      <c r="X574" s="100"/>
      <c r="Y574" s="100"/>
      <c r="Z574" s="100"/>
      <c r="AA574" s="100"/>
      <c r="AB574" s="100"/>
      <c r="AC574" s="101"/>
      <c r="AD574" s="3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93"/>
      <c r="AQ574" s="93"/>
      <c r="AR574" s="93"/>
      <c r="AS574" s="102"/>
      <c r="AT574" s="103"/>
      <c r="AU574" s="103"/>
      <c r="AV574" s="103"/>
      <c r="AW574" s="104"/>
      <c r="AX574" s="103"/>
      <c r="AY574" s="103"/>
      <c r="AZ574" s="103"/>
      <c r="BA574" s="103"/>
      <c r="BB574" s="104"/>
      <c r="BC574" s="103"/>
      <c r="BD574" s="105" t="str">
        <f ca="1">IFERROR(__xludf.DUMMYFUNCTION("""COMPUTED_VALUE"""),"")</f>
        <v/>
      </c>
      <c r="BE574" s="105" t="str">
        <f ca="1">IFERROR(__xludf.DUMMYFUNCTION("""COMPUTED_VALUE"""),"")</f>
        <v/>
      </c>
      <c r="BF574" s="105" t="str">
        <f ca="1">IFERROR(__xludf.DUMMYFUNCTION("""COMPUTED_VALUE"""),"")</f>
        <v/>
      </c>
      <c r="BG574" s="93"/>
      <c r="BH574" s="93"/>
      <c r="BI574" s="95" t="str">
        <f t="shared" si="1360"/>
        <v/>
      </c>
      <c r="BJ574" s="95" t="str">
        <f t="shared" ref="BJ574:BR574" si="1401">IF(AD574=0,"",AD574*$AS574*(AU574/10))</f>
        <v/>
      </c>
      <c r="BK574" s="95" t="str">
        <f t="shared" si="1401"/>
        <v/>
      </c>
      <c r="BL574" s="95" t="str">
        <f t="shared" si="1401"/>
        <v/>
      </c>
      <c r="BM574" s="95" t="str">
        <f t="shared" si="1401"/>
        <v/>
      </c>
      <c r="BN574" s="95" t="str">
        <f t="shared" si="1401"/>
        <v/>
      </c>
      <c r="BO574" s="95" t="str">
        <f t="shared" si="1401"/>
        <v/>
      </c>
      <c r="BP574" s="95" t="str">
        <f t="shared" si="1401"/>
        <v/>
      </c>
      <c r="BQ574" s="95" t="str">
        <f t="shared" si="1401"/>
        <v/>
      </c>
      <c r="BR574" s="95" t="str">
        <f t="shared" si="1401"/>
        <v/>
      </c>
      <c r="BS574" s="38"/>
      <c r="BT574" s="38"/>
      <c r="BU574" s="38"/>
      <c r="BV574" s="38"/>
      <c r="BW574" s="38"/>
      <c r="BX574" s="38">
        <f t="shared" si="1095"/>
        <v>0</v>
      </c>
      <c r="BY574" s="106" t="str">
        <f t="shared" si="1068"/>
        <v/>
      </c>
      <c r="BZ574" s="106" t="str">
        <f t="shared" si="1096"/>
        <v/>
      </c>
      <c r="CA574" s="106" t="str">
        <f t="shared" ref="CA574:CH574" si="1402">IF(O574="x","1","")</f>
        <v/>
      </c>
      <c r="CB574" s="106" t="str">
        <f t="shared" si="1402"/>
        <v/>
      </c>
      <c r="CC574" s="106" t="str">
        <f t="shared" si="1402"/>
        <v/>
      </c>
      <c r="CD574" s="106" t="str">
        <f t="shared" si="1402"/>
        <v/>
      </c>
      <c r="CE574" s="106" t="str">
        <f t="shared" si="1402"/>
        <v/>
      </c>
      <c r="CF574" s="106" t="str">
        <f t="shared" si="1402"/>
        <v/>
      </c>
      <c r="CG574" s="106" t="str">
        <f t="shared" si="1402"/>
        <v/>
      </c>
      <c r="CH574" s="106" t="str">
        <f t="shared" si="1402"/>
        <v/>
      </c>
      <c r="CI574" s="40"/>
      <c r="CJ574" s="40"/>
      <c r="CK574" s="40"/>
      <c r="CL574" s="40"/>
      <c r="CM574" s="40"/>
    </row>
    <row r="575" spans="1:91" ht="17.25" customHeight="1" x14ac:dyDescent="0.2">
      <c r="A575" s="92"/>
      <c r="B575" s="93"/>
      <c r="C575" s="93"/>
      <c r="D575" s="93"/>
      <c r="E575" s="93" t="str">
        <f t="shared" si="1098"/>
        <v/>
      </c>
      <c r="F575" s="93"/>
      <c r="G575" s="93"/>
      <c r="H575" s="93" t="str">
        <f t="shared" si="1332"/>
        <v/>
      </c>
      <c r="I575" s="95" t="str">
        <f t="shared" si="1333"/>
        <v/>
      </c>
      <c r="J575" s="93"/>
      <c r="K575" s="97" t="b">
        <v>0</v>
      </c>
      <c r="L575" s="98" t="str">
        <f t="shared" si="1273"/>
        <v>PENDENTE</v>
      </c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3"/>
      <c r="X575" s="100"/>
      <c r="Y575" s="100"/>
      <c r="Z575" s="100"/>
      <c r="AA575" s="100"/>
      <c r="AB575" s="100"/>
      <c r="AC575" s="101"/>
      <c r="AD575" s="3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93"/>
      <c r="AQ575" s="93"/>
      <c r="AR575" s="93"/>
      <c r="AS575" s="102"/>
      <c r="AT575" s="103"/>
      <c r="AU575" s="103"/>
      <c r="AV575" s="103"/>
      <c r="AW575" s="104"/>
      <c r="AX575" s="103"/>
      <c r="AY575" s="103"/>
      <c r="AZ575" s="103"/>
      <c r="BA575" s="103"/>
      <c r="BB575" s="104"/>
      <c r="BC575" s="103"/>
      <c r="BD575" s="105" t="str">
        <f ca="1">IFERROR(__xludf.DUMMYFUNCTION("""COMPUTED_VALUE"""),"")</f>
        <v/>
      </c>
      <c r="BE575" s="105" t="str">
        <f ca="1">IFERROR(__xludf.DUMMYFUNCTION("""COMPUTED_VALUE"""),"")</f>
        <v/>
      </c>
      <c r="BF575" s="105" t="str">
        <f ca="1">IFERROR(__xludf.DUMMYFUNCTION("""COMPUTED_VALUE"""),"")</f>
        <v/>
      </c>
      <c r="BG575" s="93"/>
      <c r="BH575" s="93"/>
      <c r="BI575" s="95" t="str">
        <f t="shared" si="1360"/>
        <v/>
      </c>
      <c r="BJ575" s="95" t="str">
        <f t="shared" ref="BJ575:BR575" si="1403">IF(AD575=0,"",AD575*$AS575*(AU575/10))</f>
        <v/>
      </c>
      <c r="BK575" s="95" t="str">
        <f t="shared" si="1403"/>
        <v/>
      </c>
      <c r="BL575" s="95" t="str">
        <f t="shared" si="1403"/>
        <v/>
      </c>
      <c r="BM575" s="95" t="str">
        <f t="shared" si="1403"/>
        <v/>
      </c>
      <c r="BN575" s="95" t="str">
        <f t="shared" si="1403"/>
        <v/>
      </c>
      <c r="BO575" s="95" t="str">
        <f t="shared" si="1403"/>
        <v/>
      </c>
      <c r="BP575" s="95" t="str">
        <f t="shared" si="1403"/>
        <v/>
      </c>
      <c r="BQ575" s="95" t="str">
        <f t="shared" si="1403"/>
        <v/>
      </c>
      <c r="BR575" s="95" t="str">
        <f t="shared" si="1403"/>
        <v/>
      </c>
      <c r="BS575" s="38"/>
      <c r="BT575" s="38"/>
      <c r="BU575" s="38"/>
      <c r="BV575" s="38"/>
      <c r="BW575" s="38"/>
      <c r="BX575" s="38">
        <f t="shared" si="1095"/>
        <v>0</v>
      </c>
      <c r="BY575" s="106" t="str">
        <f t="shared" si="1068"/>
        <v/>
      </c>
      <c r="BZ575" s="106" t="str">
        <f t="shared" si="1096"/>
        <v/>
      </c>
      <c r="CA575" s="106" t="str">
        <f t="shared" ref="CA575:CH575" si="1404">IF(O575="x","1","")</f>
        <v/>
      </c>
      <c r="CB575" s="106" t="str">
        <f t="shared" si="1404"/>
        <v/>
      </c>
      <c r="CC575" s="106" t="str">
        <f t="shared" si="1404"/>
        <v/>
      </c>
      <c r="CD575" s="106" t="str">
        <f t="shared" si="1404"/>
        <v/>
      </c>
      <c r="CE575" s="106" t="str">
        <f t="shared" si="1404"/>
        <v/>
      </c>
      <c r="CF575" s="106" t="str">
        <f t="shared" si="1404"/>
        <v/>
      </c>
      <c r="CG575" s="106" t="str">
        <f t="shared" si="1404"/>
        <v/>
      </c>
      <c r="CH575" s="106" t="str">
        <f t="shared" si="1404"/>
        <v/>
      </c>
      <c r="CI575" s="40"/>
      <c r="CJ575" s="40"/>
      <c r="CK575" s="40"/>
      <c r="CL575" s="40"/>
      <c r="CM575" s="40"/>
    </row>
    <row r="576" spans="1:91" ht="17.25" customHeight="1" x14ac:dyDescent="0.2">
      <c r="A576" s="92"/>
      <c r="B576" s="93"/>
      <c r="C576" s="93"/>
      <c r="D576" s="93"/>
      <c r="E576" s="93" t="str">
        <f t="shared" si="1098"/>
        <v/>
      </c>
      <c r="F576" s="93"/>
      <c r="G576" s="93"/>
      <c r="H576" s="93" t="str">
        <f t="shared" si="1332"/>
        <v/>
      </c>
      <c r="I576" s="95" t="str">
        <f t="shared" si="1333"/>
        <v/>
      </c>
      <c r="J576" s="93"/>
      <c r="K576" s="97" t="b">
        <v>0</v>
      </c>
      <c r="L576" s="98" t="str">
        <f t="shared" si="1273"/>
        <v>PENDENTE</v>
      </c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3"/>
      <c r="X576" s="100"/>
      <c r="Y576" s="100"/>
      <c r="Z576" s="100"/>
      <c r="AA576" s="100"/>
      <c r="AB576" s="100"/>
      <c r="AC576" s="101"/>
      <c r="AD576" s="3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93"/>
      <c r="AQ576" s="93"/>
      <c r="AR576" s="93"/>
      <c r="AS576" s="102"/>
      <c r="AT576" s="103"/>
      <c r="AU576" s="103"/>
      <c r="AV576" s="103"/>
      <c r="AW576" s="104"/>
      <c r="AX576" s="103"/>
      <c r="AY576" s="103"/>
      <c r="AZ576" s="103"/>
      <c r="BA576" s="103"/>
      <c r="BB576" s="104"/>
      <c r="BC576" s="103"/>
      <c r="BD576" s="105" t="str">
        <f ca="1">IFERROR(__xludf.DUMMYFUNCTION("""COMPUTED_VALUE"""),"")</f>
        <v/>
      </c>
      <c r="BE576" s="105" t="str">
        <f ca="1">IFERROR(__xludf.DUMMYFUNCTION("""COMPUTED_VALUE"""),"")</f>
        <v/>
      </c>
      <c r="BF576" s="105" t="str">
        <f ca="1">IFERROR(__xludf.DUMMYFUNCTION("""COMPUTED_VALUE"""),"")</f>
        <v/>
      </c>
      <c r="BG576" s="93"/>
      <c r="BH576" s="93"/>
      <c r="BI576" s="95" t="str">
        <f t="shared" si="1360"/>
        <v/>
      </c>
      <c r="BJ576" s="95" t="str">
        <f t="shared" ref="BJ576:BR576" si="1405">IF(AD576=0,"",AD576*$AS576*(AU576/10))</f>
        <v/>
      </c>
      <c r="BK576" s="95" t="str">
        <f t="shared" si="1405"/>
        <v/>
      </c>
      <c r="BL576" s="95" t="str">
        <f t="shared" si="1405"/>
        <v/>
      </c>
      <c r="BM576" s="95" t="str">
        <f t="shared" si="1405"/>
        <v/>
      </c>
      <c r="BN576" s="95" t="str">
        <f t="shared" si="1405"/>
        <v/>
      </c>
      <c r="BO576" s="95" t="str">
        <f t="shared" si="1405"/>
        <v/>
      </c>
      <c r="BP576" s="95" t="str">
        <f t="shared" si="1405"/>
        <v/>
      </c>
      <c r="BQ576" s="95" t="str">
        <f t="shared" si="1405"/>
        <v/>
      </c>
      <c r="BR576" s="95" t="str">
        <f t="shared" si="1405"/>
        <v/>
      </c>
      <c r="BS576" s="38"/>
      <c r="BT576" s="38"/>
      <c r="BU576" s="38"/>
      <c r="BV576" s="38"/>
      <c r="BW576" s="38"/>
      <c r="BX576" s="38">
        <f t="shared" si="1095"/>
        <v>0</v>
      </c>
      <c r="BY576" s="106" t="str">
        <f t="shared" si="1068"/>
        <v/>
      </c>
      <c r="BZ576" s="106" t="str">
        <f t="shared" si="1096"/>
        <v/>
      </c>
      <c r="CA576" s="106" t="str">
        <f t="shared" ref="CA576:CH576" si="1406">IF(O576="x","1","")</f>
        <v/>
      </c>
      <c r="CB576" s="106" t="str">
        <f t="shared" si="1406"/>
        <v/>
      </c>
      <c r="CC576" s="106" t="str">
        <f t="shared" si="1406"/>
        <v/>
      </c>
      <c r="CD576" s="106" t="str">
        <f t="shared" si="1406"/>
        <v/>
      </c>
      <c r="CE576" s="106" t="str">
        <f t="shared" si="1406"/>
        <v/>
      </c>
      <c r="CF576" s="106" t="str">
        <f t="shared" si="1406"/>
        <v/>
      </c>
      <c r="CG576" s="106" t="str">
        <f t="shared" si="1406"/>
        <v/>
      </c>
      <c r="CH576" s="106" t="str">
        <f t="shared" si="1406"/>
        <v/>
      </c>
      <c r="CI576" s="40"/>
      <c r="CJ576" s="40"/>
      <c r="CK576" s="40"/>
      <c r="CL576" s="40"/>
      <c r="CM576" s="40"/>
    </row>
    <row r="577" spans="1:91" ht="17.25" customHeight="1" x14ac:dyDescent="0.2">
      <c r="A577" s="92"/>
      <c r="B577" s="93"/>
      <c r="C577" s="93"/>
      <c r="D577" s="93"/>
      <c r="E577" s="93" t="str">
        <f t="shared" si="1098"/>
        <v/>
      </c>
      <c r="F577" s="93"/>
      <c r="G577" s="93"/>
      <c r="H577" s="93" t="str">
        <f t="shared" si="1332"/>
        <v/>
      </c>
      <c r="I577" s="95" t="str">
        <f t="shared" si="1333"/>
        <v/>
      </c>
      <c r="J577" s="93"/>
      <c r="K577" s="97" t="b">
        <v>0</v>
      </c>
      <c r="L577" s="98" t="str">
        <f t="shared" si="1273"/>
        <v>PENDENTE</v>
      </c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3"/>
      <c r="X577" s="100"/>
      <c r="Y577" s="100"/>
      <c r="Z577" s="100"/>
      <c r="AA577" s="100"/>
      <c r="AB577" s="100"/>
      <c r="AC577" s="101"/>
      <c r="AD577" s="3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93"/>
      <c r="AQ577" s="93"/>
      <c r="AR577" s="93"/>
      <c r="AS577" s="102"/>
      <c r="AT577" s="103"/>
      <c r="AU577" s="103"/>
      <c r="AV577" s="103"/>
      <c r="AW577" s="104"/>
      <c r="AX577" s="103"/>
      <c r="AY577" s="103"/>
      <c r="AZ577" s="103"/>
      <c r="BA577" s="103"/>
      <c r="BB577" s="104"/>
      <c r="BC577" s="103"/>
      <c r="BD577" s="105" t="str">
        <f ca="1">IFERROR(__xludf.DUMMYFUNCTION("""COMPUTED_VALUE"""),"")</f>
        <v/>
      </c>
      <c r="BE577" s="105" t="str">
        <f ca="1">IFERROR(__xludf.DUMMYFUNCTION("""COMPUTED_VALUE"""),"")</f>
        <v/>
      </c>
      <c r="BF577" s="105" t="str">
        <f ca="1">IFERROR(__xludf.DUMMYFUNCTION("""COMPUTED_VALUE"""),"")</f>
        <v/>
      </c>
      <c r="BG577" s="93"/>
      <c r="BH577" s="93"/>
      <c r="BI577" s="95" t="str">
        <f t="shared" si="1360"/>
        <v/>
      </c>
      <c r="BJ577" s="95" t="str">
        <f t="shared" ref="BJ577:BR577" si="1407">IF(AD577=0,"",AD577*$AS577*(AU577/10))</f>
        <v/>
      </c>
      <c r="BK577" s="95" t="str">
        <f t="shared" si="1407"/>
        <v/>
      </c>
      <c r="BL577" s="95" t="str">
        <f t="shared" si="1407"/>
        <v/>
      </c>
      <c r="BM577" s="95" t="str">
        <f t="shared" si="1407"/>
        <v/>
      </c>
      <c r="BN577" s="95" t="str">
        <f t="shared" si="1407"/>
        <v/>
      </c>
      <c r="BO577" s="95" t="str">
        <f t="shared" si="1407"/>
        <v/>
      </c>
      <c r="BP577" s="95" t="str">
        <f t="shared" si="1407"/>
        <v/>
      </c>
      <c r="BQ577" s="95" t="str">
        <f t="shared" si="1407"/>
        <v/>
      </c>
      <c r="BR577" s="95" t="str">
        <f t="shared" si="1407"/>
        <v/>
      </c>
      <c r="BS577" s="38"/>
      <c r="BT577" s="38"/>
      <c r="BU577" s="38"/>
      <c r="BV577" s="38"/>
      <c r="BW577" s="38"/>
      <c r="BX577" s="38">
        <f t="shared" si="1095"/>
        <v>0</v>
      </c>
      <c r="BY577" s="106" t="str">
        <f t="shared" si="1068"/>
        <v/>
      </c>
      <c r="BZ577" s="106" t="str">
        <f t="shared" si="1096"/>
        <v/>
      </c>
      <c r="CA577" s="106" t="str">
        <f t="shared" ref="CA577:CH577" si="1408">IF(O577="x","1","")</f>
        <v/>
      </c>
      <c r="CB577" s="106" t="str">
        <f t="shared" si="1408"/>
        <v/>
      </c>
      <c r="CC577" s="106" t="str">
        <f t="shared" si="1408"/>
        <v/>
      </c>
      <c r="CD577" s="106" t="str">
        <f t="shared" si="1408"/>
        <v/>
      </c>
      <c r="CE577" s="106" t="str">
        <f t="shared" si="1408"/>
        <v/>
      </c>
      <c r="CF577" s="106" t="str">
        <f t="shared" si="1408"/>
        <v/>
      </c>
      <c r="CG577" s="106" t="str">
        <f t="shared" si="1408"/>
        <v/>
      </c>
      <c r="CH577" s="106" t="str">
        <f t="shared" si="1408"/>
        <v/>
      </c>
      <c r="CI577" s="40"/>
      <c r="CJ577" s="40"/>
      <c r="CK577" s="40"/>
      <c r="CL577" s="40"/>
      <c r="CM577" s="40"/>
    </row>
    <row r="578" spans="1:91" ht="17.25" customHeight="1" x14ac:dyDescent="0.2">
      <c r="A578" s="92"/>
      <c r="B578" s="93"/>
      <c r="C578" s="93"/>
      <c r="D578" s="93"/>
      <c r="E578" s="93" t="str">
        <f t="shared" si="1098"/>
        <v/>
      </c>
      <c r="F578" s="93"/>
      <c r="G578" s="93"/>
      <c r="H578" s="93" t="str">
        <f t="shared" si="1332"/>
        <v/>
      </c>
      <c r="I578" s="95" t="str">
        <f t="shared" si="1333"/>
        <v/>
      </c>
      <c r="J578" s="93"/>
      <c r="K578" s="97" t="b">
        <v>0</v>
      </c>
      <c r="L578" s="98" t="str">
        <f t="shared" si="1273"/>
        <v>PENDENTE</v>
      </c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3"/>
      <c r="X578" s="100"/>
      <c r="Y578" s="100"/>
      <c r="Z578" s="100"/>
      <c r="AA578" s="100"/>
      <c r="AB578" s="100"/>
      <c r="AC578" s="101"/>
      <c r="AD578" s="3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93"/>
      <c r="AQ578" s="93"/>
      <c r="AR578" s="93"/>
      <c r="AS578" s="102"/>
      <c r="AT578" s="103"/>
      <c r="AU578" s="103"/>
      <c r="AV578" s="103"/>
      <c r="AW578" s="104"/>
      <c r="AX578" s="103"/>
      <c r="AY578" s="103"/>
      <c r="AZ578" s="103"/>
      <c r="BA578" s="103"/>
      <c r="BB578" s="104"/>
      <c r="BC578" s="103"/>
      <c r="BD578" s="105" t="str">
        <f ca="1">IFERROR(__xludf.DUMMYFUNCTION("""COMPUTED_VALUE"""),"")</f>
        <v/>
      </c>
      <c r="BE578" s="105" t="str">
        <f ca="1">IFERROR(__xludf.DUMMYFUNCTION("""COMPUTED_VALUE"""),"")</f>
        <v/>
      </c>
      <c r="BF578" s="105" t="str">
        <f ca="1">IFERROR(__xludf.DUMMYFUNCTION("""COMPUTED_VALUE"""),"")</f>
        <v/>
      </c>
      <c r="BG578" s="93"/>
      <c r="BH578" s="93"/>
      <c r="BI578" s="95" t="str">
        <f t="shared" si="1360"/>
        <v/>
      </c>
      <c r="BJ578" s="95" t="str">
        <f t="shared" ref="BJ578:BR578" si="1409">IF(AD578=0,"",AD578*$AS578*(AU578/10))</f>
        <v/>
      </c>
      <c r="BK578" s="95" t="str">
        <f t="shared" si="1409"/>
        <v/>
      </c>
      <c r="BL578" s="95" t="str">
        <f t="shared" si="1409"/>
        <v/>
      </c>
      <c r="BM578" s="95" t="str">
        <f t="shared" si="1409"/>
        <v/>
      </c>
      <c r="BN578" s="95" t="str">
        <f t="shared" si="1409"/>
        <v/>
      </c>
      <c r="BO578" s="95" t="str">
        <f t="shared" si="1409"/>
        <v/>
      </c>
      <c r="BP578" s="95" t="str">
        <f t="shared" si="1409"/>
        <v/>
      </c>
      <c r="BQ578" s="95" t="str">
        <f t="shared" si="1409"/>
        <v/>
      </c>
      <c r="BR578" s="95" t="str">
        <f t="shared" si="1409"/>
        <v/>
      </c>
      <c r="BS578" s="38"/>
      <c r="BT578" s="38"/>
      <c r="BU578" s="38"/>
      <c r="BV578" s="38"/>
      <c r="BW578" s="38"/>
      <c r="BX578" s="38">
        <f t="shared" si="1095"/>
        <v>0</v>
      </c>
      <c r="BY578" s="106" t="str">
        <f t="shared" si="1068"/>
        <v/>
      </c>
      <c r="BZ578" s="106" t="str">
        <f t="shared" si="1096"/>
        <v/>
      </c>
      <c r="CA578" s="106" t="str">
        <f t="shared" ref="CA578:CH578" si="1410">IF(O578="x","1","")</f>
        <v/>
      </c>
      <c r="CB578" s="106" t="str">
        <f t="shared" si="1410"/>
        <v/>
      </c>
      <c r="CC578" s="106" t="str">
        <f t="shared" si="1410"/>
        <v/>
      </c>
      <c r="CD578" s="106" t="str">
        <f t="shared" si="1410"/>
        <v/>
      </c>
      <c r="CE578" s="106" t="str">
        <f t="shared" si="1410"/>
        <v/>
      </c>
      <c r="CF578" s="106" t="str">
        <f t="shared" si="1410"/>
        <v/>
      </c>
      <c r="CG578" s="106" t="str">
        <f t="shared" si="1410"/>
        <v/>
      </c>
      <c r="CH578" s="106" t="str">
        <f t="shared" si="1410"/>
        <v/>
      </c>
      <c r="CI578" s="40"/>
      <c r="CJ578" s="40"/>
      <c r="CK578" s="40"/>
      <c r="CL578" s="40"/>
      <c r="CM578" s="40"/>
    </row>
    <row r="579" spans="1:91" ht="17.25" customHeight="1" x14ac:dyDescent="0.2">
      <c r="A579" s="92"/>
      <c r="B579" s="93"/>
      <c r="C579" s="93"/>
      <c r="D579" s="93"/>
      <c r="E579" s="93" t="str">
        <f t="shared" si="1098"/>
        <v/>
      </c>
      <c r="F579" s="93"/>
      <c r="G579" s="93"/>
      <c r="H579" s="93" t="str">
        <f t="shared" si="1332"/>
        <v/>
      </c>
      <c r="I579" s="95" t="str">
        <f t="shared" si="1333"/>
        <v/>
      </c>
      <c r="J579" s="93"/>
      <c r="K579" s="97" t="b">
        <v>0</v>
      </c>
      <c r="L579" s="98" t="str">
        <f t="shared" si="1273"/>
        <v>PENDENTE</v>
      </c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3"/>
      <c r="X579" s="100"/>
      <c r="Y579" s="100"/>
      <c r="Z579" s="100"/>
      <c r="AA579" s="100"/>
      <c r="AB579" s="100"/>
      <c r="AC579" s="101"/>
      <c r="AD579" s="3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93"/>
      <c r="AQ579" s="93"/>
      <c r="AR579" s="93"/>
      <c r="AS579" s="102"/>
      <c r="AT579" s="103"/>
      <c r="AU579" s="103"/>
      <c r="AV579" s="103"/>
      <c r="AW579" s="104"/>
      <c r="AX579" s="103"/>
      <c r="AY579" s="103"/>
      <c r="AZ579" s="103"/>
      <c r="BA579" s="103"/>
      <c r="BB579" s="104"/>
      <c r="BC579" s="103"/>
      <c r="BD579" s="105" t="str">
        <f ca="1">IFERROR(__xludf.DUMMYFUNCTION("""COMPUTED_VALUE"""),"")</f>
        <v/>
      </c>
      <c r="BE579" s="105" t="str">
        <f ca="1">IFERROR(__xludf.DUMMYFUNCTION("""COMPUTED_VALUE"""),"")</f>
        <v/>
      </c>
      <c r="BF579" s="105" t="str">
        <f ca="1">IFERROR(__xludf.DUMMYFUNCTION("""COMPUTED_VALUE"""),"")</f>
        <v/>
      </c>
      <c r="BG579" s="93"/>
      <c r="BH579" s="93"/>
      <c r="BI579" s="95" t="str">
        <f t="shared" si="1360"/>
        <v/>
      </c>
      <c r="BJ579" s="95" t="str">
        <f t="shared" ref="BJ579:BR579" si="1411">IF(AD579=0,"",AD579*$AS579*(AU579/10))</f>
        <v/>
      </c>
      <c r="BK579" s="95" t="str">
        <f t="shared" si="1411"/>
        <v/>
      </c>
      <c r="BL579" s="95" t="str">
        <f t="shared" si="1411"/>
        <v/>
      </c>
      <c r="BM579" s="95" t="str">
        <f t="shared" si="1411"/>
        <v/>
      </c>
      <c r="BN579" s="95" t="str">
        <f t="shared" si="1411"/>
        <v/>
      </c>
      <c r="BO579" s="95" t="str">
        <f t="shared" si="1411"/>
        <v/>
      </c>
      <c r="BP579" s="95" t="str">
        <f t="shared" si="1411"/>
        <v/>
      </c>
      <c r="BQ579" s="95" t="str">
        <f t="shared" si="1411"/>
        <v/>
      </c>
      <c r="BR579" s="95" t="str">
        <f t="shared" si="1411"/>
        <v/>
      </c>
      <c r="BS579" s="38"/>
      <c r="BT579" s="38"/>
      <c r="BU579" s="38"/>
      <c r="BV579" s="38"/>
      <c r="BW579" s="38"/>
      <c r="BX579" s="38">
        <f t="shared" si="1095"/>
        <v>0</v>
      </c>
      <c r="BY579" s="106" t="str">
        <f t="shared" si="1068"/>
        <v/>
      </c>
      <c r="BZ579" s="106" t="str">
        <f t="shared" si="1096"/>
        <v/>
      </c>
      <c r="CA579" s="106" t="str">
        <f t="shared" ref="CA579:CH579" si="1412">IF(O579="x","1","")</f>
        <v/>
      </c>
      <c r="CB579" s="106" t="str">
        <f t="shared" si="1412"/>
        <v/>
      </c>
      <c r="CC579" s="106" t="str">
        <f t="shared" si="1412"/>
        <v/>
      </c>
      <c r="CD579" s="106" t="str">
        <f t="shared" si="1412"/>
        <v/>
      </c>
      <c r="CE579" s="106" t="str">
        <f t="shared" si="1412"/>
        <v/>
      </c>
      <c r="CF579" s="106" t="str">
        <f t="shared" si="1412"/>
        <v/>
      </c>
      <c r="CG579" s="106" t="str">
        <f t="shared" si="1412"/>
        <v/>
      </c>
      <c r="CH579" s="106" t="str">
        <f t="shared" si="1412"/>
        <v/>
      </c>
      <c r="CI579" s="40"/>
      <c r="CJ579" s="40"/>
      <c r="CK579" s="40"/>
      <c r="CL579" s="40"/>
      <c r="CM579" s="40"/>
    </row>
    <row r="580" spans="1:91" ht="17.25" customHeight="1" x14ac:dyDescent="0.2">
      <c r="A580" s="92"/>
      <c r="B580" s="93"/>
      <c r="C580" s="93"/>
      <c r="D580" s="93"/>
      <c r="E580" s="93" t="str">
        <f t="shared" si="1098"/>
        <v/>
      </c>
      <c r="F580" s="93"/>
      <c r="G580" s="93"/>
      <c r="H580" s="93" t="str">
        <f t="shared" si="1332"/>
        <v/>
      </c>
      <c r="I580" s="95" t="str">
        <f t="shared" si="1333"/>
        <v/>
      </c>
      <c r="J580" s="93"/>
      <c r="K580" s="97" t="b">
        <v>0</v>
      </c>
      <c r="L580" s="98" t="str">
        <f t="shared" si="1273"/>
        <v>PENDENTE</v>
      </c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3"/>
      <c r="X580" s="100"/>
      <c r="Y580" s="100"/>
      <c r="Z580" s="100"/>
      <c r="AA580" s="100"/>
      <c r="AB580" s="100"/>
      <c r="AC580" s="101"/>
      <c r="AD580" s="3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93"/>
      <c r="AQ580" s="93"/>
      <c r="AR580" s="93"/>
      <c r="AS580" s="102"/>
      <c r="AT580" s="103"/>
      <c r="AU580" s="103"/>
      <c r="AV580" s="103"/>
      <c r="AW580" s="104"/>
      <c r="AX580" s="103"/>
      <c r="AY580" s="103"/>
      <c r="AZ580" s="103"/>
      <c r="BA580" s="103"/>
      <c r="BB580" s="104"/>
      <c r="BC580" s="103"/>
      <c r="BD580" s="105" t="str">
        <f ca="1">IFERROR(__xludf.DUMMYFUNCTION("""COMPUTED_VALUE"""),"")</f>
        <v/>
      </c>
      <c r="BE580" s="105" t="str">
        <f ca="1">IFERROR(__xludf.DUMMYFUNCTION("""COMPUTED_VALUE"""),"")</f>
        <v/>
      </c>
      <c r="BF580" s="105" t="str">
        <f ca="1">IFERROR(__xludf.DUMMYFUNCTION("""COMPUTED_VALUE"""),"")</f>
        <v/>
      </c>
      <c r="BG580" s="93"/>
      <c r="BH580" s="93"/>
      <c r="BI580" s="95" t="str">
        <f t="shared" si="1360"/>
        <v/>
      </c>
      <c r="BJ580" s="95" t="str">
        <f t="shared" ref="BJ580:BR580" si="1413">IF(AD580=0,"",AD580*$AS580*(AU580/10))</f>
        <v/>
      </c>
      <c r="BK580" s="95" t="str">
        <f t="shared" si="1413"/>
        <v/>
      </c>
      <c r="BL580" s="95" t="str">
        <f t="shared" si="1413"/>
        <v/>
      </c>
      <c r="BM580" s="95" t="str">
        <f t="shared" si="1413"/>
        <v/>
      </c>
      <c r="BN580" s="95" t="str">
        <f t="shared" si="1413"/>
        <v/>
      </c>
      <c r="BO580" s="95" t="str">
        <f t="shared" si="1413"/>
        <v/>
      </c>
      <c r="BP580" s="95" t="str">
        <f t="shared" si="1413"/>
        <v/>
      </c>
      <c r="BQ580" s="95" t="str">
        <f t="shared" si="1413"/>
        <v/>
      </c>
      <c r="BR580" s="95" t="str">
        <f t="shared" si="1413"/>
        <v/>
      </c>
      <c r="BS580" s="38"/>
      <c r="BT580" s="38"/>
      <c r="BU580" s="38"/>
      <c r="BV580" s="38"/>
      <c r="BW580" s="38"/>
      <c r="BX580" s="38">
        <f t="shared" si="1095"/>
        <v>0</v>
      </c>
      <c r="BY580" s="106" t="str">
        <f t="shared" si="1068"/>
        <v/>
      </c>
      <c r="BZ580" s="106" t="str">
        <f t="shared" si="1096"/>
        <v/>
      </c>
      <c r="CA580" s="106" t="str">
        <f t="shared" ref="CA580:CH580" si="1414">IF(O580="x","1","")</f>
        <v/>
      </c>
      <c r="CB580" s="106" t="str">
        <f t="shared" si="1414"/>
        <v/>
      </c>
      <c r="CC580" s="106" t="str">
        <f t="shared" si="1414"/>
        <v/>
      </c>
      <c r="CD580" s="106" t="str">
        <f t="shared" si="1414"/>
        <v/>
      </c>
      <c r="CE580" s="106" t="str">
        <f t="shared" si="1414"/>
        <v/>
      </c>
      <c r="CF580" s="106" t="str">
        <f t="shared" si="1414"/>
        <v/>
      </c>
      <c r="CG580" s="106" t="str">
        <f t="shared" si="1414"/>
        <v/>
      </c>
      <c r="CH580" s="106" t="str">
        <f t="shared" si="1414"/>
        <v/>
      </c>
      <c r="CI580" s="40"/>
      <c r="CJ580" s="40"/>
      <c r="CK580" s="40"/>
      <c r="CL580" s="40"/>
      <c r="CM580" s="40"/>
    </row>
    <row r="581" spans="1:91" ht="17.25" customHeight="1" x14ac:dyDescent="0.2">
      <c r="A581" s="92"/>
      <c r="B581" s="93"/>
      <c r="C581" s="93"/>
      <c r="D581" s="93"/>
      <c r="E581" s="93" t="str">
        <f t="shared" si="1098"/>
        <v/>
      </c>
      <c r="F581" s="93"/>
      <c r="G581" s="93"/>
      <c r="H581" s="93" t="str">
        <f t="shared" si="1332"/>
        <v/>
      </c>
      <c r="I581" s="95" t="str">
        <f t="shared" si="1333"/>
        <v/>
      </c>
      <c r="J581" s="93"/>
      <c r="K581" s="97" t="b">
        <v>0</v>
      </c>
      <c r="L581" s="98" t="str">
        <f t="shared" si="1273"/>
        <v>PENDENTE</v>
      </c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3"/>
      <c r="X581" s="100"/>
      <c r="Y581" s="100"/>
      <c r="Z581" s="100"/>
      <c r="AA581" s="100"/>
      <c r="AB581" s="100"/>
      <c r="AC581" s="101"/>
      <c r="AD581" s="3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93"/>
      <c r="AQ581" s="93"/>
      <c r="AR581" s="93"/>
      <c r="AS581" s="102"/>
      <c r="AT581" s="103"/>
      <c r="AU581" s="103"/>
      <c r="AV581" s="103"/>
      <c r="AW581" s="104"/>
      <c r="AX581" s="103"/>
      <c r="AY581" s="103"/>
      <c r="AZ581" s="103"/>
      <c r="BA581" s="103"/>
      <c r="BB581" s="104"/>
      <c r="BC581" s="103"/>
      <c r="BD581" s="105" t="str">
        <f ca="1">IFERROR(__xludf.DUMMYFUNCTION("""COMPUTED_VALUE"""),"")</f>
        <v/>
      </c>
      <c r="BE581" s="105" t="str">
        <f ca="1">IFERROR(__xludf.DUMMYFUNCTION("""COMPUTED_VALUE"""),"")</f>
        <v/>
      </c>
      <c r="BF581" s="105" t="str">
        <f ca="1">IFERROR(__xludf.DUMMYFUNCTION("""COMPUTED_VALUE"""),"")</f>
        <v/>
      </c>
      <c r="BG581" s="93"/>
      <c r="BH581" s="93"/>
      <c r="BI581" s="95" t="str">
        <f t="shared" si="1360"/>
        <v/>
      </c>
      <c r="BJ581" s="95" t="str">
        <f t="shared" ref="BJ581:BR581" si="1415">IF(AD581=0,"",AD581*$AS581*(AU581/10))</f>
        <v/>
      </c>
      <c r="BK581" s="95" t="str">
        <f t="shared" si="1415"/>
        <v/>
      </c>
      <c r="BL581" s="95" t="str">
        <f t="shared" si="1415"/>
        <v/>
      </c>
      <c r="BM581" s="95" t="str">
        <f t="shared" si="1415"/>
        <v/>
      </c>
      <c r="BN581" s="95" t="str">
        <f t="shared" si="1415"/>
        <v/>
      </c>
      <c r="BO581" s="95" t="str">
        <f t="shared" si="1415"/>
        <v/>
      </c>
      <c r="BP581" s="95" t="str">
        <f t="shared" si="1415"/>
        <v/>
      </c>
      <c r="BQ581" s="95" t="str">
        <f t="shared" si="1415"/>
        <v/>
      </c>
      <c r="BR581" s="95" t="str">
        <f t="shared" si="1415"/>
        <v/>
      </c>
      <c r="BS581" s="38"/>
      <c r="BT581" s="38"/>
      <c r="BU581" s="38"/>
      <c r="BV581" s="38"/>
      <c r="BW581" s="38"/>
      <c r="BX581" s="38">
        <f t="shared" si="1095"/>
        <v>0</v>
      </c>
      <c r="BY581" s="106" t="str">
        <f t="shared" si="1068"/>
        <v/>
      </c>
      <c r="BZ581" s="106" t="str">
        <f t="shared" si="1096"/>
        <v/>
      </c>
      <c r="CA581" s="106" t="str">
        <f t="shared" ref="CA581:CH581" si="1416">IF(O581="x","1","")</f>
        <v/>
      </c>
      <c r="CB581" s="106" t="str">
        <f t="shared" si="1416"/>
        <v/>
      </c>
      <c r="CC581" s="106" t="str">
        <f t="shared" si="1416"/>
        <v/>
      </c>
      <c r="CD581" s="106" t="str">
        <f t="shared" si="1416"/>
        <v/>
      </c>
      <c r="CE581" s="106" t="str">
        <f t="shared" si="1416"/>
        <v/>
      </c>
      <c r="CF581" s="106" t="str">
        <f t="shared" si="1416"/>
        <v/>
      </c>
      <c r="CG581" s="106" t="str">
        <f t="shared" si="1416"/>
        <v/>
      </c>
      <c r="CH581" s="106" t="str">
        <f t="shared" si="1416"/>
        <v/>
      </c>
      <c r="CI581" s="40"/>
      <c r="CJ581" s="40"/>
      <c r="CK581" s="40"/>
      <c r="CL581" s="40"/>
      <c r="CM581" s="40"/>
    </row>
    <row r="582" spans="1:91" ht="17.25" customHeight="1" x14ac:dyDescent="0.2">
      <c r="A582" s="92"/>
      <c r="B582" s="93"/>
      <c r="C582" s="93"/>
      <c r="D582" s="93"/>
      <c r="E582" s="93" t="str">
        <f t="shared" si="1098"/>
        <v/>
      </c>
      <c r="F582" s="93"/>
      <c r="G582" s="93"/>
      <c r="H582" s="93" t="str">
        <f t="shared" si="1332"/>
        <v/>
      </c>
      <c r="I582" s="95" t="str">
        <f t="shared" si="1333"/>
        <v/>
      </c>
      <c r="J582" s="93"/>
      <c r="K582" s="97" t="b">
        <v>0</v>
      </c>
      <c r="L582" s="98" t="str">
        <f t="shared" si="1273"/>
        <v>PENDENTE</v>
      </c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3"/>
      <c r="X582" s="100"/>
      <c r="Y582" s="100"/>
      <c r="Z582" s="100"/>
      <c r="AA582" s="100"/>
      <c r="AB582" s="100"/>
      <c r="AC582" s="101"/>
      <c r="AD582" s="3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93"/>
      <c r="AQ582" s="93"/>
      <c r="AR582" s="93"/>
      <c r="AS582" s="102"/>
      <c r="AT582" s="103"/>
      <c r="AU582" s="103"/>
      <c r="AV582" s="103"/>
      <c r="AW582" s="104"/>
      <c r="AX582" s="103"/>
      <c r="AY582" s="103"/>
      <c r="AZ582" s="103"/>
      <c r="BA582" s="103"/>
      <c r="BB582" s="104"/>
      <c r="BC582" s="103"/>
      <c r="BD582" s="105" t="str">
        <f ca="1">IFERROR(__xludf.DUMMYFUNCTION("""COMPUTED_VALUE"""),"")</f>
        <v/>
      </c>
      <c r="BE582" s="105" t="str">
        <f ca="1">IFERROR(__xludf.DUMMYFUNCTION("""COMPUTED_VALUE"""),"")</f>
        <v/>
      </c>
      <c r="BF582" s="105" t="str">
        <f ca="1">IFERROR(__xludf.DUMMYFUNCTION("""COMPUTED_VALUE"""),"")</f>
        <v/>
      </c>
      <c r="BG582" s="93"/>
      <c r="BH582" s="93"/>
      <c r="BI582" s="95" t="str">
        <f t="shared" si="1360"/>
        <v/>
      </c>
      <c r="BJ582" s="95" t="str">
        <f t="shared" ref="BJ582:BR582" si="1417">IF(AD582=0,"",AD582*$AS582*(AU582/10))</f>
        <v/>
      </c>
      <c r="BK582" s="95" t="str">
        <f t="shared" si="1417"/>
        <v/>
      </c>
      <c r="BL582" s="95" t="str">
        <f t="shared" si="1417"/>
        <v/>
      </c>
      <c r="BM582" s="95" t="str">
        <f t="shared" si="1417"/>
        <v/>
      </c>
      <c r="BN582" s="95" t="str">
        <f t="shared" si="1417"/>
        <v/>
      </c>
      <c r="BO582" s="95" t="str">
        <f t="shared" si="1417"/>
        <v/>
      </c>
      <c r="BP582" s="95" t="str">
        <f t="shared" si="1417"/>
        <v/>
      </c>
      <c r="BQ582" s="95" t="str">
        <f t="shared" si="1417"/>
        <v/>
      </c>
      <c r="BR582" s="95" t="str">
        <f t="shared" si="1417"/>
        <v/>
      </c>
      <c r="BS582" s="38"/>
      <c r="BT582" s="38"/>
      <c r="BU582" s="38"/>
      <c r="BV582" s="38"/>
      <c r="BW582" s="38"/>
      <c r="BX582" s="38">
        <f t="shared" si="1095"/>
        <v>0</v>
      </c>
      <c r="BY582" s="106" t="str">
        <f t="shared" si="1068"/>
        <v/>
      </c>
      <c r="BZ582" s="106" t="str">
        <f t="shared" si="1096"/>
        <v/>
      </c>
      <c r="CA582" s="106" t="str">
        <f t="shared" ref="CA582:CH582" si="1418">IF(O582="x","1","")</f>
        <v/>
      </c>
      <c r="CB582" s="106" t="str">
        <f t="shared" si="1418"/>
        <v/>
      </c>
      <c r="CC582" s="106" t="str">
        <f t="shared" si="1418"/>
        <v/>
      </c>
      <c r="CD582" s="106" t="str">
        <f t="shared" si="1418"/>
        <v/>
      </c>
      <c r="CE582" s="106" t="str">
        <f t="shared" si="1418"/>
        <v/>
      </c>
      <c r="CF582" s="106" t="str">
        <f t="shared" si="1418"/>
        <v/>
      </c>
      <c r="CG582" s="106" t="str">
        <f t="shared" si="1418"/>
        <v/>
      </c>
      <c r="CH582" s="106" t="str">
        <f t="shared" si="1418"/>
        <v/>
      </c>
      <c r="CI582" s="40"/>
      <c r="CJ582" s="40"/>
      <c r="CK582" s="40"/>
      <c r="CL582" s="40"/>
      <c r="CM582" s="40"/>
    </row>
    <row r="583" spans="1:91" ht="17.25" customHeight="1" x14ac:dyDescent="0.2">
      <c r="A583" s="92"/>
      <c r="B583" s="93"/>
      <c r="C583" s="93"/>
      <c r="D583" s="93"/>
      <c r="E583" s="93" t="str">
        <f t="shared" si="1098"/>
        <v/>
      </c>
      <c r="F583" s="93"/>
      <c r="G583" s="93"/>
      <c r="H583" s="93" t="str">
        <f t="shared" si="1332"/>
        <v/>
      </c>
      <c r="I583" s="95" t="str">
        <f t="shared" si="1333"/>
        <v/>
      </c>
      <c r="J583" s="93"/>
      <c r="K583" s="97" t="b">
        <v>0</v>
      </c>
      <c r="L583" s="98" t="str">
        <f t="shared" si="1273"/>
        <v>PENDENTE</v>
      </c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3"/>
      <c r="X583" s="100"/>
      <c r="Y583" s="100"/>
      <c r="Z583" s="100"/>
      <c r="AA583" s="100"/>
      <c r="AB583" s="100"/>
      <c r="AC583" s="101"/>
      <c r="AD583" s="3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93"/>
      <c r="AQ583" s="93"/>
      <c r="AR583" s="93"/>
      <c r="AS583" s="102"/>
      <c r="AT583" s="103"/>
      <c r="AU583" s="103"/>
      <c r="AV583" s="103"/>
      <c r="AW583" s="104"/>
      <c r="AX583" s="103"/>
      <c r="AY583" s="103"/>
      <c r="AZ583" s="103"/>
      <c r="BA583" s="103"/>
      <c r="BB583" s="104"/>
      <c r="BC583" s="103"/>
      <c r="BD583" s="105" t="str">
        <f ca="1">IFERROR(__xludf.DUMMYFUNCTION("""COMPUTED_VALUE"""),"")</f>
        <v/>
      </c>
      <c r="BE583" s="105" t="str">
        <f ca="1">IFERROR(__xludf.DUMMYFUNCTION("""COMPUTED_VALUE"""),"")</f>
        <v/>
      </c>
      <c r="BF583" s="105" t="str">
        <f ca="1">IFERROR(__xludf.DUMMYFUNCTION("""COMPUTED_VALUE"""),"")</f>
        <v/>
      </c>
      <c r="BG583" s="93"/>
      <c r="BH583" s="93"/>
      <c r="BI583" s="95" t="str">
        <f t="shared" si="1360"/>
        <v/>
      </c>
      <c r="BJ583" s="95" t="str">
        <f t="shared" ref="BJ583:BR583" si="1419">IF(AD583=0,"",AD583*$AS583*(AU583/10))</f>
        <v/>
      </c>
      <c r="BK583" s="95" t="str">
        <f t="shared" si="1419"/>
        <v/>
      </c>
      <c r="BL583" s="95" t="str">
        <f t="shared" si="1419"/>
        <v/>
      </c>
      <c r="BM583" s="95" t="str">
        <f t="shared" si="1419"/>
        <v/>
      </c>
      <c r="BN583" s="95" t="str">
        <f t="shared" si="1419"/>
        <v/>
      </c>
      <c r="BO583" s="95" t="str">
        <f t="shared" si="1419"/>
        <v/>
      </c>
      <c r="BP583" s="95" t="str">
        <f t="shared" si="1419"/>
        <v/>
      </c>
      <c r="BQ583" s="95" t="str">
        <f t="shared" si="1419"/>
        <v/>
      </c>
      <c r="BR583" s="95" t="str">
        <f t="shared" si="1419"/>
        <v/>
      </c>
      <c r="BS583" s="38"/>
      <c r="BT583" s="38"/>
      <c r="BU583" s="38"/>
      <c r="BV583" s="38"/>
      <c r="BW583" s="38"/>
      <c r="BX583" s="38">
        <f t="shared" si="1095"/>
        <v>0</v>
      </c>
      <c r="BY583" s="106" t="str">
        <f t="shared" si="1068"/>
        <v/>
      </c>
      <c r="BZ583" s="106" t="str">
        <f t="shared" si="1096"/>
        <v/>
      </c>
      <c r="CA583" s="106" t="str">
        <f t="shared" ref="CA583:CH583" si="1420">IF(O583="x","1","")</f>
        <v/>
      </c>
      <c r="CB583" s="106" t="str">
        <f t="shared" si="1420"/>
        <v/>
      </c>
      <c r="CC583" s="106" t="str">
        <f t="shared" si="1420"/>
        <v/>
      </c>
      <c r="CD583" s="106" t="str">
        <f t="shared" si="1420"/>
        <v/>
      </c>
      <c r="CE583" s="106" t="str">
        <f t="shared" si="1420"/>
        <v/>
      </c>
      <c r="CF583" s="106" t="str">
        <f t="shared" si="1420"/>
        <v/>
      </c>
      <c r="CG583" s="106" t="str">
        <f t="shared" si="1420"/>
        <v/>
      </c>
      <c r="CH583" s="106" t="str">
        <f t="shared" si="1420"/>
        <v/>
      </c>
      <c r="CI583" s="40"/>
      <c r="CJ583" s="40"/>
      <c r="CK583" s="40"/>
      <c r="CL583" s="40"/>
      <c r="CM583" s="40"/>
    </row>
    <row r="584" spans="1:91" ht="17.25" customHeight="1" x14ac:dyDescent="0.2">
      <c r="A584" s="92"/>
      <c r="B584" s="93"/>
      <c r="C584" s="93"/>
      <c r="D584" s="93"/>
      <c r="E584" s="93" t="str">
        <f t="shared" si="1098"/>
        <v/>
      </c>
      <c r="F584" s="93"/>
      <c r="G584" s="93"/>
      <c r="H584" s="93" t="str">
        <f t="shared" si="1332"/>
        <v/>
      </c>
      <c r="I584" s="95" t="str">
        <f t="shared" si="1333"/>
        <v/>
      </c>
      <c r="J584" s="93"/>
      <c r="K584" s="97" t="b">
        <v>0</v>
      </c>
      <c r="L584" s="98" t="str">
        <f t="shared" si="1273"/>
        <v>PENDENTE</v>
      </c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3"/>
      <c r="X584" s="100"/>
      <c r="Y584" s="100"/>
      <c r="Z584" s="100"/>
      <c r="AA584" s="100"/>
      <c r="AB584" s="100"/>
      <c r="AC584" s="101"/>
      <c r="AD584" s="3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93"/>
      <c r="AQ584" s="93"/>
      <c r="AR584" s="93"/>
      <c r="AS584" s="102"/>
      <c r="AT584" s="103"/>
      <c r="AU584" s="103"/>
      <c r="AV584" s="103"/>
      <c r="AW584" s="104"/>
      <c r="AX584" s="103"/>
      <c r="AY584" s="103"/>
      <c r="AZ584" s="103"/>
      <c r="BA584" s="103"/>
      <c r="BB584" s="104"/>
      <c r="BC584" s="103"/>
      <c r="BD584" s="105" t="str">
        <f ca="1">IFERROR(__xludf.DUMMYFUNCTION("""COMPUTED_VALUE"""),"")</f>
        <v/>
      </c>
      <c r="BE584" s="105" t="str">
        <f ca="1">IFERROR(__xludf.DUMMYFUNCTION("""COMPUTED_VALUE"""),"")</f>
        <v/>
      </c>
      <c r="BF584" s="105" t="str">
        <f ca="1">IFERROR(__xludf.DUMMYFUNCTION("""COMPUTED_VALUE"""),"")</f>
        <v/>
      </c>
      <c r="BG584" s="93"/>
      <c r="BH584" s="93"/>
      <c r="BI584" s="95" t="str">
        <f t="shared" si="1360"/>
        <v/>
      </c>
      <c r="BJ584" s="95" t="str">
        <f t="shared" ref="BJ584:BR584" si="1421">IF(AD584=0,"",AD584*$AS584*(AU584/10))</f>
        <v/>
      </c>
      <c r="BK584" s="95" t="str">
        <f t="shared" si="1421"/>
        <v/>
      </c>
      <c r="BL584" s="95" t="str">
        <f t="shared" si="1421"/>
        <v/>
      </c>
      <c r="BM584" s="95" t="str">
        <f t="shared" si="1421"/>
        <v/>
      </c>
      <c r="BN584" s="95" t="str">
        <f t="shared" si="1421"/>
        <v/>
      </c>
      <c r="BO584" s="95" t="str">
        <f t="shared" si="1421"/>
        <v/>
      </c>
      <c r="BP584" s="95" t="str">
        <f t="shared" si="1421"/>
        <v/>
      </c>
      <c r="BQ584" s="95" t="str">
        <f t="shared" si="1421"/>
        <v/>
      </c>
      <c r="BR584" s="95" t="str">
        <f t="shared" si="1421"/>
        <v/>
      </c>
      <c r="BS584" s="38"/>
      <c r="BT584" s="38"/>
      <c r="BU584" s="38"/>
      <c r="BV584" s="38"/>
      <c r="BW584" s="38"/>
      <c r="BX584" s="38">
        <f t="shared" si="1095"/>
        <v>0</v>
      </c>
      <c r="BY584" s="106" t="str">
        <f t="shared" si="1068"/>
        <v/>
      </c>
      <c r="BZ584" s="106" t="str">
        <f t="shared" si="1096"/>
        <v/>
      </c>
      <c r="CA584" s="106" t="str">
        <f t="shared" ref="CA584:CH584" si="1422">IF(O584="x","1","")</f>
        <v/>
      </c>
      <c r="CB584" s="106" t="str">
        <f t="shared" si="1422"/>
        <v/>
      </c>
      <c r="CC584" s="106" t="str">
        <f t="shared" si="1422"/>
        <v/>
      </c>
      <c r="CD584" s="106" t="str">
        <f t="shared" si="1422"/>
        <v/>
      </c>
      <c r="CE584" s="106" t="str">
        <f t="shared" si="1422"/>
        <v/>
      </c>
      <c r="CF584" s="106" t="str">
        <f t="shared" si="1422"/>
        <v/>
      </c>
      <c r="CG584" s="106" t="str">
        <f t="shared" si="1422"/>
        <v/>
      </c>
      <c r="CH584" s="106" t="str">
        <f t="shared" si="1422"/>
        <v/>
      </c>
      <c r="CI584" s="40"/>
      <c r="CJ584" s="40"/>
      <c r="CK584" s="40"/>
      <c r="CL584" s="40"/>
      <c r="CM584" s="40"/>
    </row>
    <row r="585" spans="1:91" ht="17.25" customHeight="1" x14ac:dyDescent="0.2">
      <c r="A585" s="92"/>
      <c r="B585" s="93"/>
      <c r="C585" s="93"/>
      <c r="D585" s="93"/>
      <c r="E585" s="93" t="str">
        <f t="shared" si="1098"/>
        <v/>
      </c>
      <c r="F585" s="93"/>
      <c r="G585" s="93"/>
      <c r="H585" s="93" t="str">
        <f t="shared" si="1332"/>
        <v/>
      </c>
      <c r="I585" s="95" t="str">
        <f t="shared" si="1333"/>
        <v/>
      </c>
      <c r="J585" s="93"/>
      <c r="K585" s="97" t="b">
        <v>0</v>
      </c>
      <c r="L585" s="98" t="str">
        <f t="shared" si="1273"/>
        <v>PENDENTE</v>
      </c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3"/>
      <c r="X585" s="100"/>
      <c r="Y585" s="100"/>
      <c r="Z585" s="100"/>
      <c r="AA585" s="100"/>
      <c r="AB585" s="100"/>
      <c r="AC585" s="101"/>
      <c r="AD585" s="3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93"/>
      <c r="AQ585" s="93"/>
      <c r="AR585" s="93"/>
      <c r="AS585" s="102"/>
      <c r="AT585" s="103"/>
      <c r="AU585" s="103"/>
      <c r="AV585" s="103"/>
      <c r="AW585" s="104"/>
      <c r="AX585" s="103"/>
      <c r="AY585" s="103"/>
      <c r="AZ585" s="103"/>
      <c r="BA585" s="103"/>
      <c r="BB585" s="104"/>
      <c r="BC585" s="103"/>
      <c r="BD585" s="105" t="str">
        <f ca="1">IFERROR(__xludf.DUMMYFUNCTION("""COMPUTED_VALUE"""),"")</f>
        <v/>
      </c>
      <c r="BE585" s="105" t="str">
        <f ca="1">IFERROR(__xludf.DUMMYFUNCTION("""COMPUTED_VALUE"""),"")</f>
        <v/>
      </c>
      <c r="BF585" s="105" t="str">
        <f ca="1">IFERROR(__xludf.DUMMYFUNCTION("""COMPUTED_VALUE"""),"")</f>
        <v/>
      </c>
      <c r="BG585" s="93"/>
      <c r="BH585" s="93"/>
      <c r="BI585" s="95" t="str">
        <f t="shared" si="1360"/>
        <v/>
      </c>
      <c r="BJ585" s="95" t="str">
        <f t="shared" ref="BJ585:BR585" si="1423">IF(AD585=0,"",AD585*$AS585*(AU585/10))</f>
        <v/>
      </c>
      <c r="BK585" s="95" t="str">
        <f t="shared" si="1423"/>
        <v/>
      </c>
      <c r="BL585" s="95" t="str">
        <f t="shared" si="1423"/>
        <v/>
      </c>
      <c r="BM585" s="95" t="str">
        <f t="shared" si="1423"/>
        <v/>
      </c>
      <c r="BN585" s="95" t="str">
        <f t="shared" si="1423"/>
        <v/>
      </c>
      <c r="BO585" s="95" t="str">
        <f t="shared" si="1423"/>
        <v/>
      </c>
      <c r="BP585" s="95" t="str">
        <f t="shared" si="1423"/>
        <v/>
      </c>
      <c r="BQ585" s="95" t="str">
        <f t="shared" si="1423"/>
        <v/>
      </c>
      <c r="BR585" s="95" t="str">
        <f t="shared" si="1423"/>
        <v/>
      </c>
      <c r="BS585" s="38"/>
      <c r="BT585" s="38"/>
      <c r="BU585" s="38"/>
      <c r="BV585" s="38"/>
      <c r="BW585" s="38"/>
      <c r="BX585" s="38">
        <f t="shared" si="1095"/>
        <v>0</v>
      </c>
      <c r="BY585" s="106" t="str">
        <f t="shared" si="1068"/>
        <v/>
      </c>
      <c r="BZ585" s="106" t="str">
        <f t="shared" si="1096"/>
        <v/>
      </c>
      <c r="CA585" s="106" t="str">
        <f t="shared" ref="CA585:CH585" si="1424">IF(O585="x","1","")</f>
        <v/>
      </c>
      <c r="CB585" s="106" t="str">
        <f t="shared" si="1424"/>
        <v/>
      </c>
      <c r="CC585" s="106" t="str">
        <f t="shared" si="1424"/>
        <v/>
      </c>
      <c r="CD585" s="106" t="str">
        <f t="shared" si="1424"/>
        <v/>
      </c>
      <c r="CE585" s="106" t="str">
        <f t="shared" si="1424"/>
        <v/>
      </c>
      <c r="CF585" s="106" t="str">
        <f t="shared" si="1424"/>
        <v/>
      </c>
      <c r="CG585" s="106" t="str">
        <f t="shared" si="1424"/>
        <v/>
      </c>
      <c r="CH585" s="106" t="str">
        <f t="shared" si="1424"/>
        <v/>
      </c>
      <c r="CI585" s="40"/>
      <c r="CJ585" s="40"/>
      <c r="CK585" s="40"/>
      <c r="CL585" s="40"/>
      <c r="CM585" s="40"/>
    </row>
    <row r="586" spans="1:91" ht="17.25" customHeight="1" x14ac:dyDescent="0.2">
      <c r="A586" s="92"/>
      <c r="B586" s="93"/>
      <c r="C586" s="93"/>
      <c r="D586" s="93"/>
      <c r="E586" s="93" t="str">
        <f t="shared" si="1098"/>
        <v/>
      </c>
      <c r="F586" s="93"/>
      <c r="G586" s="93"/>
      <c r="H586" s="93" t="str">
        <f t="shared" si="1332"/>
        <v/>
      </c>
      <c r="I586" s="95" t="str">
        <f t="shared" si="1333"/>
        <v/>
      </c>
      <c r="J586" s="93"/>
      <c r="K586" s="97" t="b">
        <v>0</v>
      </c>
      <c r="L586" s="98" t="str">
        <f t="shared" si="1273"/>
        <v>PENDENTE</v>
      </c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3"/>
      <c r="X586" s="100"/>
      <c r="Y586" s="100"/>
      <c r="Z586" s="100"/>
      <c r="AA586" s="100"/>
      <c r="AB586" s="100"/>
      <c r="AC586" s="101"/>
      <c r="AD586" s="3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93"/>
      <c r="AQ586" s="93"/>
      <c r="AR586" s="93"/>
      <c r="AS586" s="102"/>
      <c r="AT586" s="103"/>
      <c r="AU586" s="103"/>
      <c r="AV586" s="103"/>
      <c r="AW586" s="104"/>
      <c r="AX586" s="103"/>
      <c r="AY586" s="103"/>
      <c r="AZ586" s="103"/>
      <c r="BA586" s="103"/>
      <c r="BB586" s="104"/>
      <c r="BC586" s="103"/>
      <c r="BD586" s="105" t="str">
        <f ca="1">IFERROR(__xludf.DUMMYFUNCTION("""COMPUTED_VALUE"""),"")</f>
        <v/>
      </c>
      <c r="BE586" s="105" t="str">
        <f ca="1">IFERROR(__xludf.DUMMYFUNCTION("""COMPUTED_VALUE"""),"")</f>
        <v/>
      </c>
      <c r="BF586" s="105" t="str">
        <f ca="1">IFERROR(__xludf.DUMMYFUNCTION("""COMPUTED_VALUE"""),"")</f>
        <v/>
      </c>
      <c r="BG586" s="93"/>
      <c r="BH586" s="93"/>
      <c r="BI586" s="95" t="str">
        <f t="shared" si="1360"/>
        <v/>
      </c>
      <c r="BJ586" s="95" t="str">
        <f t="shared" ref="BJ586:BR586" si="1425">IF(AD586=0,"",AD586*$AS586*(AU586/10))</f>
        <v/>
      </c>
      <c r="BK586" s="95" t="str">
        <f t="shared" si="1425"/>
        <v/>
      </c>
      <c r="BL586" s="95" t="str">
        <f t="shared" si="1425"/>
        <v/>
      </c>
      <c r="BM586" s="95" t="str">
        <f t="shared" si="1425"/>
        <v/>
      </c>
      <c r="BN586" s="95" t="str">
        <f t="shared" si="1425"/>
        <v/>
      </c>
      <c r="BO586" s="95" t="str">
        <f t="shared" si="1425"/>
        <v/>
      </c>
      <c r="BP586" s="95" t="str">
        <f t="shared" si="1425"/>
        <v/>
      </c>
      <c r="BQ586" s="95" t="str">
        <f t="shared" si="1425"/>
        <v/>
      </c>
      <c r="BR586" s="95" t="str">
        <f t="shared" si="1425"/>
        <v/>
      </c>
      <c r="BS586" s="38"/>
      <c r="BT586" s="38"/>
      <c r="BU586" s="38"/>
      <c r="BV586" s="38"/>
      <c r="BW586" s="38"/>
      <c r="BX586" s="38">
        <f t="shared" si="1095"/>
        <v>0</v>
      </c>
      <c r="BY586" s="106" t="str">
        <f t="shared" si="1068"/>
        <v/>
      </c>
      <c r="BZ586" s="106" t="str">
        <f t="shared" si="1096"/>
        <v/>
      </c>
      <c r="CA586" s="106" t="str">
        <f t="shared" ref="CA586:CH586" si="1426">IF(O586="x","1","")</f>
        <v/>
      </c>
      <c r="CB586" s="106" t="str">
        <f t="shared" si="1426"/>
        <v/>
      </c>
      <c r="CC586" s="106" t="str">
        <f t="shared" si="1426"/>
        <v/>
      </c>
      <c r="CD586" s="106" t="str">
        <f t="shared" si="1426"/>
        <v/>
      </c>
      <c r="CE586" s="106" t="str">
        <f t="shared" si="1426"/>
        <v/>
      </c>
      <c r="CF586" s="106" t="str">
        <f t="shared" si="1426"/>
        <v/>
      </c>
      <c r="CG586" s="106" t="str">
        <f t="shared" si="1426"/>
        <v/>
      </c>
      <c r="CH586" s="106" t="str">
        <f t="shared" si="1426"/>
        <v/>
      </c>
      <c r="CI586" s="40"/>
      <c r="CJ586" s="40"/>
      <c r="CK586" s="40"/>
      <c r="CL586" s="40"/>
      <c r="CM586" s="40"/>
    </row>
    <row r="587" spans="1:91" ht="17.25" customHeight="1" x14ac:dyDescent="0.2">
      <c r="A587" s="92"/>
      <c r="B587" s="93"/>
      <c r="C587" s="93"/>
      <c r="D587" s="93"/>
      <c r="E587" s="93" t="str">
        <f t="shared" si="1098"/>
        <v/>
      </c>
      <c r="F587" s="93"/>
      <c r="G587" s="93"/>
      <c r="H587" s="93" t="str">
        <f t="shared" si="1332"/>
        <v/>
      </c>
      <c r="I587" s="95" t="str">
        <f t="shared" si="1333"/>
        <v/>
      </c>
      <c r="J587" s="93"/>
      <c r="K587" s="97" t="b">
        <v>0</v>
      </c>
      <c r="L587" s="98" t="str">
        <f t="shared" si="1273"/>
        <v>PENDENTE</v>
      </c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3"/>
      <c r="X587" s="100"/>
      <c r="Y587" s="100"/>
      <c r="Z587" s="100"/>
      <c r="AA587" s="100"/>
      <c r="AB587" s="100"/>
      <c r="AC587" s="101"/>
      <c r="AD587" s="3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93"/>
      <c r="AQ587" s="93"/>
      <c r="AR587" s="93"/>
      <c r="AS587" s="102"/>
      <c r="AT587" s="103"/>
      <c r="AU587" s="103"/>
      <c r="AV587" s="103"/>
      <c r="AW587" s="104"/>
      <c r="AX587" s="103"/>
      <c r="AY587" s="103"/>
      <c r="AZ587" s="103"/>
      <c r="BA587" s="103"/>
      <c r="BB587" s="104"/>
      <c r="BC587" s="103"/>
      <c r="BD587" s="105" t="str">
        <f ca="1">IFERROR(__xludf.DUMMYFUNCTION("""COMPUTED_VALUE"""),"")</f>
        <v/>
      </c>
      <c r="BE587" s="105" t="str">
        <f ca="1">IFERROR(__xludf.DUMMYFUNCTION("""COMPUTED_VALUE"""),"")</f>
        <v/>
      </c>
      <c r="BF587" s="105" t="str">
        <f ca="1">IFERROR(__xludf.DUMMYFUNCTION("""COMPUTED_VALUE"""),"")</f>
        <v/>
      </c>
      <c r="BG587" s="93"/>
      <c r="BH587" s="93"/>
      <c r="BI587" s="95" t="str">
        <f t="shared" si="1360"/>
        <v/>
      </c>
      <c r="BJ587" s="95" t="str">
        <f t="shared" ref="BJ587:BR587" si="1427">IF(AD587=0,"",AD587*$AS587*(AU587/10))</f>
        <v/>
      </c>
      <c r="BK587" s="95" t="str">
        <f t="shared" si="1427"/>
        <v/>
      </c>
      <c r="BL587" s="95" t="str">
        <f t="shared" si="1427"/>
        <v/>
      </c>
      <c r="BM587" s="95" t="str">
        <f t="shared" si="1427"/>
        <v/>
      </c>
      <c r="BN587" s="95" t="str">
        <f t="shared" si="1427"/>
        <v/>
      </c>
      <c r="BO587" s="95" t="str">
        <f t="shared" si="1427"/>
        <v/>
      </c>
      <c r="BP587" s="95" t="str">
        <f t="shared" si="1427"/>
        <v/>
      </c>
      <c r="BQ587" s="95" t="str">
        <f t="shared" si="1427"/>
        <v/>
      </c>
      <c r="BR587" s="95" t="str">
        <f t="shared" si="1427"/>
        <v/>
      </c>
      <c r="BS587" s="38"/>
      <c r="BT587" s="38"/>
      <c r="BU587" s="38"/>
      <c r="BV587" s="38"/>
      <c r="BW587" s="38"/>
      <c r="BX587" s="38">
        <f t="shared" si="1095"/>
        <v>0</v>
      </c>
      <c r="BY587" s="106" t="str">
        <f t="shared" si="1068"/>
        <v/>
      </c>
      <c r="BZ587" s="106" t="str">
        <f t="shared" si="1096"/>
        <v/>
      </c>
      <c r="CA587" s="106" t="str">
        <f t="shared" ref="CA587:CH587" si="1428">IF(O587="x","1","")</f>
        <v/>
      </c>
      <c r="CB587" s="106" t="str">
        <f t="shared" si="1428"/>
        <v/>
      </c>
      <c r="CC587" s="106" t="str">
        <f t="shared" si="1428"/>
        <v/>
      </c>
      <c r="CD587" s="106" t="str">
        <f t="shared" si="1428"/>
        <v/>
      </c>
      <c r="CE587" s="106" t="str">
        <f t="shared" si="1428"/>
        <v/>
      </c>
      <c r="CF587" s="106" t="str">
        <f t="shared" si="1428"/>
        <v/>
      </c>
      <c r="CG587" s="106" t="str">
        <f t="shared" si="1428"/>
        <v/>
      </c>
      <c r="CH587" s="106" t="str">
        <f t="shared" si="1428"/>
        <v/>
      </c>
      <c r="CI587" s="40"/>
      <c r="CJ587" s="40"/>
      <c r="CK587" s="40"/>
      <c r="CL587" s="40"/>
      <c r="CM587" s="40"/>
    </row>
    <row r="588" spans="1:91" ht="17.25" customHeight="1" x14ac:dyDescent="0.2">
      <c r="A588" s="92"/>
      <c r="B588" s="93"/>
      <c r="C588" s="93"/>
      <c r="D588" s="93"/>
      <c r="E588" s="93" t="str">
        <f t="shared" si="1098"/>
        <v/>
      </c>
      <c r="F588" s="93"/>
      <c r="G588" s="93"/>
      <c r="H588" s="93" t="str">
        <f t="shared" si="1332"/>
        <v/>
      </c>
      <c r="I588" s="95" t="str">
        <f t="shared" si="1333"/>
        <v/>
      </c>
      <c r="J588" s="93"/>
      <c r="K588" s="97" t="b">
        <v>0</v>
      </c>
      <c r="L588" s="98" t="str">
        <f t="shared" si="1273"/>
        <v>PENDENTE</v>
      </c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3"/>
      <c r="X588" s="100"/>
      <c r="Y588" s="100"/>
      <c r="Z588" s="100"/>
      <c r="AA588" s="100"/>
      <c r="AB588" s="100"/>
      <c r="AC588" s="101"/>
      <c r="AD588" s="3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93"/>
      <c r="AQ588" s="93"/>
      <c r="AR588" s="93"/>
      <c r="AS588" s="102"/>
      <c r="AT588" s="103"/>
      <c r="AU588" s="103"/>
      <c r="AV588" s="103"/>
      <c r="AW588" s="104"/>
      <c r="AX588" s="103"/>
      <c r="AY588" s="103"/>
      <c r="AZ588" s="103"/>
      <c r="BA588" s="103"/>
      <c r="BB588" s="104"/>
      <c r="BC588" s="103"/>
      <c r="BD588" s="105" t="str">
        <f ca="1">IFERROR(__xludf.DUMMYFUNCTION("""COMPUTED_VALUE"""),"")</f>
        <v/>
      </c>
      <c r="BE588" s="105" t="str">
        <f ca="1">IFERROR(__xludf.DUMMYFUNCTION("""COMPUTED_VALUE"""),"")</f>
        <v/>
      </c>
      <c r="BF588" s="105" t="str">
        <f ca="1">IFERROR(__xludf.DUMMYFUNCTION("""COMPUTED_VALUE"""),"")</f>
        <v/>
      </c>
      <c r="BG588" s="93"/>
      <c r="BH588" s="93"/>
      <c r="BI588" s="95" t="str">
        <f t="shared" si="1360"/>
        <v/>
      </c>
      <c r="BJ588" s="95" t="str">
        <f t="shared" ref="BJ588:BR588" si="1429">IF(AD588=0,"",AD588*$AS588*(AU588/10))</f>
        <v/>
      </c>
      <c r="BK588" s="95" t="str">
        <f t="shared" si="1429"/>
        <v/>
      </c>
      <c r="BL588" s="95" t="str">
        <f t="shared" si="1429"/>
        <v/>
      </c>
      <c r="BM588" s="95" t="str">
        <f t="shared" si="1429"/>
        <v/>
      </c>
      <c r="BN588" s="95" t="str">
        <f t="shared" si="1429"/>
        <v/>
      </c>
      <c r="BO588" s="95" t="str">
        <f t="shared" si="1429"/>
        <v/>
      </c>
      <c r="BP588" s="95" t="str">
        <f t="shared" si="1429"/>
        <v/>
      </c>
      <c r="BQ588" s="95" t="str">
        <f t="shared" si="1429"/>
        <v/>
      </c>
      <c r="BR588" s="95" t="str">
        <f t="shared" si="1429"/>
        <v/>
      </c>
      <c r="BS588" s="38"/>
      <c r="BT588" s="38"/>
      <c r="BU588" s="38"/>
      <c r="BV588" s="38"/>
      <c r="BW588" s="38"/>
      <c r="BX588" s="38">
        <f t="shared" si="1095"/>
        <v>0</v>
      </c>
      <c r="BY588" s="106" t="str">
        <f t="shared" si="1068"/>
        <v/>
      </c>
      <c r="BZ588" s="106" t="str">
        <f t="shared" si="1096"/>
        <v/>
      </c>
      <c r="CA588" s="106" t="str">
        <f t="shared" ref="CA588:CH588" si="1430">IF(O588="x","1","")</f>
        <v/>
      </c>
      <c r="CB588" s="106" t="str">
        <f t="shared" si="1430"/>
        <v/>
      </c>
      <c r="CC588" s="106" t="str">
        <f t="shared" si="1430"/>
        <v/>
      </c>
      <c r="CD588" s="106" t="str">
        <f t="shared" si="1430"/>
        <v/>
      </c>
      <c r="CE588" s="106" t="str">
        <f t="shared" si="1430"/>
        <v/>
      </c>
      <c r="CF588" s="106" t="str">
        <f t="shared" si="1430"/>
        <v/>
      </c>
      <c r="CG588" s="106" t="str">
        <f t="shared" si="1430"/>
        <v/>
      </c>
      <c r="CH588" s="106" t="str">
        <f t="shared" si="1430"/>
        <v/>
      </c>
      <c r="CI588" s="40"/>
      <c r="CJ588" s="40"/>
      <c r="CK588" s="40"/>
      <c r="CL588" s="40"/>
      <c r="CM588" s="40"/>
    </row>
    <row r="589" spans="1:91" ht="17.25" customHeight="1" x14ac:dyDescent="0.2">
      <c r="A589" s="92"/>
      <c r="B589" s="93"/>
      <c r="C589" s="93"/>
      <c r="D589" s="93"/>
      <c r="E589" s="93" t="str">
        <f t="shared" si="1098"/>
        <v/>
      </c>
      <c r="F589" s="93"/>
      <c r="G589" s="93"/>
      <c r="H589" s="93" t="str">
        <f t="shared" si="1332"/>
        <v/>
      </c>
      <c r="I589" s="95" t="str">
        <f t="shared" si="1333"/>
        <v/>
      </c>
      <c r="J589" s="93"/>
      <c r="K589" s="97" t="b">
        <v>0</v>
      </c>
      <c r="L589" s="98" t="str">
        <f t="shared" si="1273"/>
        <v>PENDENTE</v>
      </c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3"/>
      <c r="X589" s="100"/>
      <c r="Y589" s="100"/>
      <c r="Z589" s="100"/>
      <c r="AA589" s="100"/>
      <c r="AB589" s="100"/>
      <c r="AC589" s="101"/>
      <c r="AD589" s="3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93"/>
      <c r="AQ589" s="93"/>
      <c r="AR589" s="93"/>
      <c r="AS589" s="102"/>
      <c r="AT589" s="103"/>
      <c r="AU589" s="103"/>
      <c r="AV589" s="103"/>
      <c r="AW589" s="104"/>
      <c r="AX589" s="103"/>
      <c r="AY589" s="103"/>
      <c r="AZ589" s="103"/>
      <c r="BA589" s="103"/>
      <c r="BB589" s="104"/>
      <c r="BC589" s="103"/>
      <c r="BD589" s="105" t="str">
        <f ca="1">IFERROR(__xludf.DUMMYFUNCTION("""COMPUTED_VALUE"""),"")</f>
        <v/>
      </c>
      <c r="BE589" s="105" t="str">
        <f ca="1">IFERROR(__xludf.DUMMYFUNCTION("""COMPUTED_VALUE"""),"")</f>
        <v/>
      </c>
      <c r="BF589" s="105" t="str">
        <f ca="1">IFERROR(__xludf.DUMMYFUNCTION("""COMPUTED_VALUE"""),"")</f>
        <v/>
      </c>
      <c r="BG589" s="93"/>
      <c r="BH589" s="93"/>
      <c r="BI589" s="95" t="str">
        <f t="shared" si="1360"/>
        <v/>
      </c>
      <c r="BJ589" s="95" t="str">
        <f t="shared" ref="BJ589:BR589" si="1431">IF(AD589=0,"",AD589*$AS589*(AU589/10))</f>
        <v/>
      </c>
      <c r="BK589" s="95" t="str">
        <f t="shared" si="1431"/>
        <v/>
      </c>
      <c r="BL589" s="95" t="str">
        <f t="shared" si="1431"/>
        <v/>
      </c>
      <c r="BM589" s="95" t="str">
        <f t="shared" si="1431"/>
        <v/>
      </c>
      <c r="BN589" s="95" t="str">
        <f t="shared" si="1431"/>
        <v/>
      </c>
      <c r="BO589" s="95" t="str">
        <f t="shared" si="1431"/>
        <v/>
      </c>
      <c r="BP589" s="95" t="str">
        <f t="shared" si="1431"/>
        <v/>
      </c>
      <c r="BQ589" s="95" t="str">
        <f t="shared" si="1431"/>
        <v/>
      </c>
      <c r="BR589" s="95" t="str">
        <f t="shared" si="1431"/>
        <v/>
      </c>
      <c r="BS589" s="38"/>
      <c r="BT589" s="38"/>
      <c r="BU589" s="38"/>
      <c r="BV589" s="38"/>
      <c r="BW589" s="38"/>
      <c r="BX589" s="38">
        <f t="shared" si="1095"/>
        <v>0</v>
      </c>
      <c r="BY589" s="106" t="str">
        <f t="shared" si="1068"/>
        <v/>
      </c>
      <c r="BZ589" s="106" t="str">
        <f t="shared" si="1096"/>
        <v/>
      </c>
      <c r="CA589" s="106" t="str">
        <f t="shared" ref="CA589:CH589" si="1432">IF(O589="x","1","")</f>
        <v/>
      </c>
      <c r="CB589" s="106" t="str">
        <f t="shared" si="1432"/>
        <v/>
      </c>
      <c r="CC589" s="106" t="str">
        <f t="shared" si="1432"/>
        <v/>
      </c>
      <c r="CD589" s="106" t="str">
        <f t="shared" si="1432"/>
        <v/>
      </c>
      <c r="CE589" s="106" t="str">
        <f t="shared" si="1432"/>
        <v/>
      </c>
      <c r="CF589" s="106" t="str">
        <f t="shared" si="1432"/>
        <v/>
      </c>
      <c r="CG589" s="106" t="str">
        <f t="shared" si="1432"/>
        <v/>
      </c>
      <c r="CH589" s="106" t="str">
        <f t="shared" si="1432"/>
        <v/>
      </c>
      <c r="CI589" s="40"/>
      <c r="CJ589" s="40"/>
      <c r="CK589" s="40"/>
      <c r="CL589" s="40"/>
      <c r="CM589" s="40"/>
    </row>
    <row r="590" spans="1:91" ht="17.25" customHeight="1" x14ac:dyDescent="0.2">
      <c r="A590" s="92"/>
      <c r="B590" s="93"/>
      <c r="C590" s="93"/>
      <c r="D590" s="93"/>
      <c r="E590" s="93" t="str">
        <f t="shared" si="1098"/>
        <v/>
      </c>
      <c r="F590" s="93"/>
      <c r="G590" s="93"/>
      <c r="H590" s="93" t="str">
        <f t="shared" si="1332"/>
        <v/>
      </c>
      <c r="I590" s="95" t="str">
        <f t="shared" si="1333"/>
        <v/>
      </c>
      <c r="J590" s="93"/>
      <c r="K590" s="97" t="b">
        <v>0</v>
      </c>
      <c r="L590" s="98" t="str">
        <f t="shared" si="1273"/>
        <v>PENDENTE</v>
      </c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3"/>
      <c r="X590" s="100"/>
      <c r="Y590" s="100"/>
      <c r="Z590" s="100"/>
      <c r="AA590" s="100"/>
      <c r="AB590" s="100"/>
      <c r="AC590" s="101"/>
      <c r="AD590" s="3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93"/>
      <c r="AQ590" s="93"/>
      <c r="AR590" s="93"/>
      <c r="AS590" s="102"/>
      <c r="AT590" s="103"/>
      <c r="AU590" s="103"/>
      <c r="AV590" s="103"/>
      <c r="AW590" s="104"/>
      <c r="AX590" s="103"/>
      <c r="AY590" s="103"/>
      <c r="AZ590" s="103"/>
      <c r="BA590" s="103"/>
      <c r="BB590" s="104"/>
      <c r="BC590" s="103"/>
      <c r="BD590" s="105" t="str">
        <f ca="1">IFERROR(__xludf.DUMMYFUNCTION("""COMPUTED_VALUE"""),"")</f>
        <v/>
      </c>
      <c r="BE590" s="105" t="str">
        <f ca="1">IFERROR(__xludf.DUMMYFUNCTION("""COMPUTED_VALUE"""),"")</f>
        <v/>
      </c>
      <c r="BF590" s="105" t="str">
        <f ca="1">IFERROR(__xludf.DUMMYFUNCTION("""COMPUTED_VALUE"""),"")</f>
        <v/>
      </c>
      <c r="BG590" s="93"/>
      <c r="BH590" s="93"/>
      <c r="BI590" s="95" t="str">
        <f t="shared" si="1360"/>
        <v/>
      </c>
      <c r="BJ590" s="95" t="str">
        <f t="shared" ref="BJ590:BR590" si="1433">IF(AD590=0,"",AD590*$AS590*(AU590/10))</f>
        <v/>
      </c>
      <c r="BK590" s="95" t="str">
        <f t="shared" si="1433"/>
        <v/>
      </c>
      <c r="BL590" s="95" t="str">
        <f t="shared" si="1433"/>
        <v/>
      </c>
      <c r="BM590" s="95" t="str">
        <f t="shared" si="1433"/>
        <v/>
      </c>
      <c r="BN590" s="95" t="str">
        <f t="shared" si="1433"/>
        <v/>
      </c>
      <c r="BO590" s="95" t="str">
        <f t="shared" si="1433"/>
        <v/>
      </c>
      <c r="BP590" s="95" t="str">
        <f t="shared" si="1433"/>
        <v/>
      </c>
      <c r="BQ590" s="95" t="str">
        <f t="shared" si="1433"/>
        <v/>
      </c>
      <c r="BR590" s="95" t="str">
        <f t="shared" si="1433"/>
        <v/>
      </c>
      <c r="BS590" s="38"/>
      <c r="BT590" s="38"/>
      <c r="BU590" s="38"/>
      <c r="BV590" s="38"/>
      <c r="BW590" s="38"/>
      <c r="BX590" s="38">
        <f t="shared" si="1095"/>
        <v>0</v>
      </c>
      <c r="BY590" s="106" t="str">
        <f t="shared" si="1068"/>
        <v/>
      </c>
      <c r="BZ590" s="106" t="str">
        <f t="shared" si="1096"/>
        <v/>
      </c>
      <c r="CA590" s="106" t="str">
        <f t="shared" ref="CA590:CH590" si="1434">IF(O590="x","1","")</f>
        <v/>
      </c>
      <c r="CB590" s="106" t="str">
        <f t="shared" si="1434"/>
        <v/>
      </c>
      <c r="CC590" s="106" t="str">
        <f t="shared" si="1434"/>
        <v/>
      </c>
      <c r="CD590" s="106" t="str">
        <f t="shared" si="1434"/>
        <v/>
      </c>
      <c r="CE590" s="106" t="str">
        <f t="shared" si="1434"/>
        <v/>
      </c>
      <c r="CF590" s="106" t="str">
        <f t="shared" si="1434"/>
        <v/>
      </c>
      <c r="CG590" s="106" t="str">
        <f t="shared" si="1434"/>
        <v/>
      </c>
      <c r="CH590" s="106" t="str">
        <f t="shared" si="1434"/>
        <v/>
      </c>
      <c r="CI590" s="40"/>
      <c r="CJ590" s="40"/>
      <c r="CK590" s="40"/>
      <c r="CL590" s="40"/>
      <c r="CM590" s="40"/>
    </row>
    <row r="591" spans="1:91" ht="17.25" customHeight="1" x14ac:dyDescent="0.2">
      <c r="A591" s="92"/>
      <c r="B591" s="93"/>
      <c r="C591" s="93"/>
      <c r="D591" s="93"/>
      <c r="E591" s="93" t="str">
        <f t="shared" si="1098"/>
        <v/>
      </c>
      <c r="F591" s="93"/>
      <c r="G591" s="93"/>
      <c r="H591" s="93" t="str">
        <f t="shared" si="1332"/>
        <v/>
      </c>
      <c r="I591" s="95" t="str">
        <f t="shared" si="1333"/>
        <v/>
      </c>
      <c r="J591" s="93"/>
      <c r="K591" s="97" t="b">
        <v>0</v>
      </c>
      <c r="L591" s="98" t="str">
        <f t="shared" si="1273"/>
        <v>PENDENTE</v>
      </c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3"/>
      <c r="X591" s="100"/>
      <c r="Y591" s="100"/>
      <c r="Z591" s="100"/>
      <c r="AA591" s="100"/>
      <c r="AB591" s="100"/>
      <c r="AC591" s="101"/>
      <c r="AD591" s="3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93"/>
      <c r="AQ591" s="93"/>
      <c r="AR591" s="93"/>
      <c r="AS591" s="102"/>
      <c r="AT591" s="103"/>
      <c r="AU591" s="103"/>
      <c r="AV591" s="103"/>
      <c r="AW591" s="104"/>
      <c r="AX591" s="103"/>
      <c r="AY591" s="103"/>
      <c r="AZ591" s="103"/>
      <c r="BA591" s="103"/>
      <c r="BB591" s="104"/>
      <c r="BC591" s="103"/>
      <c r="BD591" s="105" t="str">
        <f ca="1">IFERROR(__xludf.DUMMYFUNCTION("""COMPUTED_VALUE"""),"")</f>
        <v/>
      </c>
      <c r="BE591" s="105" t="str">
        <f ca="1">IFERROR(__xludf.DUMMYFUNCTION("""COMPUTED_VALUE"""),"")</f>
        <v/>
      </c>
      <c r="BF591" s="105" t="str">
        <f ca="1">IFERROR(__xludf.DUMMYFUNCTION("""COMPUTED_VALUE"""),"")</f>
        <v/>
      </c>
      <c r="BG591" s="93"/>
      <c r="BH591" s="93"/>
      <c r="BI591" s="95" t="str">
        <f t="shared" si="1360"/>
        <v/>
      </c>
      <c r="BJ591" s="95" t="str">
        <f t="shared" ref="BJ591:BR591" si="1435">IF(AD591=0,"",AD591*$AS591*(AU591/10))</f>
        <v/>
      </c>
      <c r="BK591" s="95" t="str">
        <f t="shared" si="1435"/>
        <v/>
      </c>
      <c r="BL591" s="95" t="str">
        <f t="shared" si="1435"/>
        <v/>
      </c>
      <c r="BM591" s="95" t="str">
        <f t="shared" si="1435"/>
        <v/>
      </c>
      <c r="BN591" s="95" t="str">
        <f t="shared" si="1435"/>
        <v/>
      </c>
      <c r="BO591" s="95" t="str">
        <f t="shared" si="1435"/>
        <v/>
      </c>
      <c r="BP591" s="95" t="str">
        <f t="shared" si="1435"/>
        <v/>
      </c>
      <c r="BQ591" s="95" t="str">
        <f t="shared" si="1435"/>
        <v/>
      </c>
      <c r="BR591" s="95" t="str">
        <f t="shared" si="1435"/>
        <v/>
      </c>
      <c r="BS591" s="38"/>
      <c r="BT591" s="38"/>
      <c r="BU591" s="38"/>
      <c r="BV591" s="38"/>
      <c r="BW591" s="38"/>
      <c r="BX591" s="38">
        <f t="shared" si="1095"/>
        <v>0</v>
      </c>
      <c r="BY591" s="106" t="str">
        <f t="shared" si="1068"/>
        <v/>
      </c>
      <c r="BZ591" s="106" t="str">
        <f t="shared" si="1096"/>
        <v/>
      </c>
      <c r="CA591" s="106" t="str">
        <f t="shared" ref="CA591:CH591" si="1436">IF(O591="x","1","")</f>
        <v/>
      </c>
      <c r="CB591" s="106" t="str">
        <f t="shared" si="1436"/>
        <v/>
      </c>
      <c r="CC591" s="106" t="str">
        <f t="shared" si="1436"/>
        <v/>
      </c>
      <c r="CD591" s="106" t="str">
        <f t="shared" si="1436"/>
        <v/>
      </c>
      <c r="CE591" s="106" t="str">
        <f t="shared" si="1436"/>
        <v/>
      </c>
      <c r="CF591" s="106" t="str">
        <f t="shared" si="1436"/>
        <v/>
      </c>
      <c r="CG591" s="106" t="str">
        <f t="shared" si="1436"/>
        <v/>
      </c>
      <c r="CH591" s="106" t="str">
        <f t="shared" si="1436"/>
        <v/>
      </c>
      <c r="CI591" s="40"/>
      <c r="CJ591" s="40"/>
      <c r="CK591" s="40"/>
      <c r="CL591" s="40"/>
      <c r="CM591" s="40"/>
    </row>
    <row r="592" spans="1:91" ht="17.25" customHeight="1" x14ac:dyDescent="0.2">
      <c r="A592" s="92"/>
      <c r="B592" s="93"/>
      <c r="C592" s="93"/>
      <c r="D592" s="93"/>
      <c r="E592" s="93" t="str">
        <f t="shared" si="1098"/>
        <v/>
      </c>
      <c r="F592" s="93"/>
      <c r="G592" s="93"/>
      <c r="H592" s="93" t="str">
        <f t="shared" si="1332"/>
        <v/>
      </c>
      <c r="I592" s="95" t="str">
        <f t="shared" si="1333"/>
        <v/>
      </c>
      <c r="J592" s="93"/>
      <c r="K592" s="97" t="b">
        <v>0</v>
      </c>
      <c r="L592" s="98" t="str">
        <f t="shared" si="1273"/>
        <v>PENDENTE</v>
      </c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3"/>
      <c r="X592" s="100"/>
      <c r="Y592" s="100"/>
      <c r="Z592" s="100"/>
      <c r="AA592" s="100"/>
      <c r="AB592" s="100"/>
      <c r="AC592" s="101"/>
      <c r="AD592" s="3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93"/>
      <c r="AQ592" s="93"/>
      <c r="AR592" s="93"/>
      <c r="AS592" s="102"/>
      <c r="AT592" s="103"/>
      <c r="AU592" s="103"/>
      <c r="AV592" s="103"/>
      <c r="AW592" s="104"/>
      <c r="AX592" s="103"/>
      <c r="AY592" s="103"/>
      <c r="AZ592" s="103"/>
      <c r="BA592" s="103"/>
      <c r="BB592" s="104"/>
      <c r="BC592" s="103"/>
      <c r="BD592" s="105" t="str">
        <f ca="1">IFERROR(__xludf.DUMMYFUNCTION("""COMPUTED_VALUE"""),"")</f>
        <v/>
      </c>
      <c r="BE592" s="105" t="str">
        <f ca="1">IFERROR(__xludf.DUMMYFUNCTION("""COMPUTED_VALUE"""),"")</f>
        <v/>
      </c>
      <c r="BF592" s="105" t="str">
        <f ca="1">IFERROR(__xludf.DUMMYFUNCTION("""COMPUTED_VALUE"""),"")</f>
        <v/>
      </c>
      <c r="BG592" s="93"/>
      <c r="BH592" s="93"/>
      <c r="BI592" s="95" t="str">
        <f t="shared" si="1360"/>
        <v/>
      </c>
      <c r="BJ592" s="95" t="str">
        <f t="shared" ref="BJ592:BR592" si="1437">IF(AD592=0,"",AD592*$AS592*(AU592/10))</f>
        <v/>
      </c>
      <c r="BK592" s="95" t="str">
        <f t="shared" si="1437"/>
        <v/>
      </c>
      <c r="BL592" s="95" t="str">
        <f t="shared" si="1437"/>
        <v/>
      </c>
      <c r="BM592" s="95" t="str">
        <f t="shared" si="1437"/>
        <v/>
      </c>
      <c r="BN592" s="95" t="str">
        <f t="shared" si="1437"/>
        <v/>
      </c>
      <c r="BO592" s="95" t="str">
        <f t="shared" si="1437"/>
        <v/>
      </c>
      <c r="BP592" s="95" t="str">
        <f t="shared" si="1437"/>
        <v/>
      </c>
      <c r="BQ592" s="95" t="str">
        <f t="shared" si="1437"/>
        <v/>
      </c>
      <c r="BR592" s="95" t="str">
        <f t="shared" si="1437"/>
        <v/>
      </c>
      <c r="BS592" s="38"/>
      <c r="BT592" s="38"/>
      <c r="BU592" s="38"/>
      <c r="BV592" s="38"/>
      <c r="BW592" s="38"/>
      <c r="BX592" s="38">
        <f t="shared" si="1095"/>
        <v>0</v>
      </c>
      <c r="BY592" s="106" t="str">
        <f t="shared" si="1068"/>
        <v/>
      </c>
      <c r="BZ592" s="106" t="str">
        <f t="shared" si="1096"/>
        <v/>
      </c>
      <c r="CA592" s="106" t="str">
        <f t="shared" ref="CA592:CH592" si="1438">IF(O592="x","1","")</f>
        <v/>
      </c>
      <c r="CB592" s="106" t="str">
        <f t="shared" si="1438"/>
        <v/>
      </c>
      <c r="CC592" s="106" t="str">
        <f t="shared" si="1438"/>
        <v/>
      </c>
      <c r="CD592" s="106" t="str">
        <f t="shared" si="1438"/>
        <v/>
      </c>
      <c r="CE592" s="106" t="str">
        <f t="shared" si="1438"/>
        <v/>
      </c>
      <c r="CF592" s="106" t="str">
        <f t="shared" si="1438"/>
        <v/>
      </c>
      <c r="CG592" s="106" t="str">
        <f t="shared" si="1438"/>
        <v/>
      </c>
      <c r="CH592" s="106" t="str">
        <f t="shared" si="1438"/>
        <v/>
      </c>
      <c r="CI592" s="40"/>
      <c r="CJ592" s="40"/>
      <c r="CK592" s="40"/>
      <c r="CL592" s="40"/>
      <c r="CM592" s="40"/>
    </row>
    <row r="593" spans="1:91" ht="17.25" customHeight="1" x14ac:dyDescent="0.2">
      <c r="A593" s="92"/>
      <c r="B593" s="93"/>
      <c r="C593" s="93"/>
      <c r="D593" s="93"/>
      <c r="E593" s="93" t="str">
        <f t="shared" si="1098"/>
        <v/>
      </c>
      <c r="F593" s="93"/>
      <c r="G593" s="93"/>
      <c r="H593" s="93" t="str">
        <f t="shared" si="1332"/>
        <v/>
      </c>
      <c r="I593" s="95" t="str">
        <f t="shared" si="1333"/>
        <v/>
      </c>
      <c r="J593" s="93"/>
      <c r="K593" s="97" t="b">
        <v>0</v>
      </c>
      <c r="L593" s="98" t="str">
        <f t="shared" si="1273"/>
        <v>PENDENTE</v>
      </c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3"/>
      <c r="X593" s="100"/>
      <c r="Y593" s="100"/>
      <c r="Z593" s="100"/>
      <c r="AA593" s="100"/>
      <c r="AB593" s="100"/>
      <c r="AC593" s="101"/>
      <c r="AD593" s="3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93"/>
      <c r="AQ593" s="93"/>
      <c r="AR593" s="93"/>
      <c r="AS593" s="102"/>
      <c r="AT593" s="103"/>
      <c r="AU593" s="103"/>
      <c r="AV593" s="103"/>
      <c r="AW593" s="104"/>
      <c r="AX593" s="103"/>
      <c r="AY593" s="103"/>
      <c r="AZ593" s="103"/>
      <c r="BA593" s="103"/>
      <c r="BB593" s="104"/>
      <c r="BC593" s="103"/>
      <c r="BD593" s="105" t="str">
        <f ca="1">IFERROR(__xludf.DUMMYFUNCTION("""COMPUTED_VALUE"""),"")</f>
        <v/>
      </c>
      <c r="BE593" s="105" t="str">
        <f ca="1">IFERROR(__xludf.DUMMYFUNCTION("""COMPUTED_VALUE"""),"")</f>
        <v/>
      </c>
      <c r="BF593" s="105" t="str">
        <f ca="1">IFERROR(__xludf.DUMMYFUNCTION("""COMPUTED_VALUE"""),"")</f>
        <v/>
      </c>
      <c r="BG593" s="93"/>
      <c r="BH593" s="93"/>
      <c r="BI593" s="95" t="str">
        <f t="shared" si="1360"/>
        <v/>
      </c>
      <c r="BJ593" s="95" t="str">
        <f t="shared" ref="BJ593:BR593" si="1439">IF(AD593=0,"",AD593*$AS593*(AU593/10))</f>
        <v/>
      </c>
      <c r="BK593" s="95" t="str">
        <f t="shared" si="1439"/>
        <v/>
      </c>
      <c r="BL593" s="95" t="str">
        <f t="shared" si="1439"/>
        <v/>
      </c>
      <c r="BM593" s="95" t="str">
        <f t="shared" si="1439"/>
        <v/>
      </c>
      <c r="BN593" s="95" t="str">
        <f t="shared" si="1439"/>
        <v/>
      </c>
      <c r="BO593" s="95" t="str">
        <f t="shared" si="1439"/>
        <v/>
      </c>
      <c r="BP593" s="95" t="str">
        <f t="shared" si="1439"/>
        <v/>
      </c>
      <c r="BQ593" s="95" t="str">
        <f t="shared" si="1439"/>
        <v/>
      </c>
      <c r="BR593" s="95" t="str">
        <f t="shared" si="1439"/>
        <v/>
      </c>
      <c r="BS593" s="38"/>
      <c r="BT593" s="38"/>
      <c r="BU593" s="38"/>
      <c r="BV593" s="38"/>
      <c r="BW593" s="38"/>
      <c r="BX593" s="38">
        <f t="shared" si="1095"/>
        <v>0</v>
      </c>
      <c r="BY593" s="106" t="str">
        <f t="shared" si="1068"/>
        <v/>
      </c>
      <c r="BZ593" s="106" t="str">
        <f t="shared" si="1096"/>
        <v/>
      </c>
      <c r="CA593" s="106" t="str">
        <f t="shared" ref="CA593:CH593" si="1440">IF(O593="x","1","")</f>
        <v/>
      </c>
      <c r="CB593" s="106" t="str">
        <f t="shared" si="1440"/>
        <v/>
      </c>
      <c r="CC593" s="106" t="str">
        <f t="shared" si="1440"/>
        <v/>
      </c>
      <c r="CD593" s="106" t="str">
        <f t="shared" si="1440"/>
        <v/>
      </c>
      <c r="CE593" s="106" t="str">
        <f t="shared" si="1440"/>
        <v/>
      </c>
      <c r="CF593" s="106" t="str">
        <f t="shared" si="1440"/>
        <v/>
      </c>
      <c r="CG593" s="106" t="str">
        <f t="shared" si="1440"/>
        <v/>
      </c>
      <c r="CH593" s="106" t="str">
        <f t="shared" si="1440"/>
        <v/>
      </c>
      <c r="CI593" s="40"/>
      <c r="CJ593" s="40"/>
      <c r="CK593" s="40"/>
      <c r="CL593" s="40"/>
      <c r="CM593" s="40"/>
    </row>
    <row r="594" spans="1:91" ht="17.25" customHeight="1" x14ac:dyDescent="0.2">
      <c r="A594" s="92"/>
      <c r="B594" s="93"/>
      <c r="C594" s="93"/>
      <c r="D594" s="93"/>
      <c r="E594" s="93" t="str">
        <f t="shared" si="1098"/>
        <v/>
      </c>
      <c r="F594" s="93"/>
      <c r="G594" s="93"/>
      <c r="H594" s="93" t="str">
        <f t="shared" si="1332"/>
        <v/>
      </c>
      <c r="I594" s="95" t="str">
        <f t="shared" si="1333"/>
        <v/>
      </c>
      <c r="J594" s="93"/>
      <c r="K594" s="97" t="b">
        <v>0</v>
      </c>
      <c r="L594" s="98" t="str">
        <f t="shared" si="1273"/>
        <v>PENDENTE</v>
      </c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3"/>
      <c r="X594" s="100"/>
      <c r="Y594" s="100"/>
      <c r="Z594" s="100"/>
      <c r="AA594" s="100"/>
      <c r="AB594" s="100"/>
      <c r="AC594" s="101"/>
      <c r="AD594" s="3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93"/>
      <c r="AQ594" s="93"/>
      <c r="AR594" s="93"/>
      <c r="AS594" s="102"/>
      <c r="AT594" s="103"/>
      <c r="AU594" s="103"/>
      <c r="AV594" s="103"/>
      <c r="AW594" s="104"/>
      <c r="AX594" s="103"/>
      <c r="AY594" s="103"/>
      <c r="AZ594" s="103"/>
      <c r="BA594" s="103"/>
      <c r="BB594" s="104"/>
      <c r="BC594" s="103"/>
      <c r="BD594" s="105" t="str">
        <f ca="1">IFERROR(__xludf.DUMMYFUNCTION("""COMPUTED_VALUE"""),"")</f>
        <v/>
      </c>
      <c r="BE594" s="105" t="str">
        <f ca="1">IFERROR(__xludf.DUMMYFUNCTION("""COMPUTED_VALUE"""),"")</f>
        <v/>
      </c>
      <c r="BF594" s="105" t="str">
        <f ca="1">IFERROR(__xludf.DUMMYFUNCTION("""COMPUTED_VALUE"""),"")</f>
        <v/>
      </c>
      <c r="BG594" s="93"/>
      <c r="BH594" s="93"/>
      <c r="BI594" s="95" t="str">
        <f t="shared" si="1360"/>
        <v/>
      </c>
      <c r="BJ594" s="95" t="str">
        <f t="shared" ref="BJ594:BR594" si="1441">IF(AD594=0,"",AD594*$AS594*(AU594/10))</f>
        <v/>
      </c>
      <c r="BK594" s="95" t="str">
        <f t="shared" si="1441"/>
        <v/>
      </c>
      <c r="BL594" s="95" t="str">
        <f t="shared" si="1441"/>
        <v/>
      </c>
      <c r="BM594" s="95" t="str">
        <f t="shared" si="1441"/>
        <v/>
      </c>
      <c r="BN594" s="95" t="str">
        <f t="shared" si="1441"/>
        <v/>
      </c>
      <c r="BO594" s="95" t="str">
        <f t="shared" si="1441"/>
        <v/>
      </c>
      <c r="BP594" s="95" t="str">
        <f t="shared" si="1441"/>
        <v/>
      </c>
      <c r="BQ594" s="95" t="str">
        <f t="shared" si="1441"/>
        <v/>
      </c>
      <c r="BR594" s="95" t="str">
        <f t="shared" si="1441"/>
        <v/>
      </c>
      <c r="BS594" s="38"/>
      <c r="BT594" s="38"/>
      <c r="BU594" s="38"/>
      <c r="BV594" s="38"/>
      <c r="BW594" s="38"/>
      <c r="BX594" s="38">
        <f t="shared" si="1095"/>
        <v>0</v>
      </c>
      <c r="BY594" s="106" t="str">
        <f t="shared" si="1068"/>
        <v/>
      </c>
      <c r="BZ594" s="106" t="str">
        <f t="shared" si="1096"/>
        <v/>
      </c>
      <c r="CA594" s="106" t="str">
        <f t="shared" ref="CA594:CH594" si="1442">IF(O594="x","1","")</f>
        <v/>
      </c>
      <c r="CB594" s="106" t="str">
        <f t="shared" si="1442"/>
        <v/>
      </c>
      <c r="CC594" s="106" t="str">
        <f t="shared" si="1442"/>
        <v/>
      </c>
      <c r="CD594" s="106" t="str">
        <f t="shared" si="1442"/>
        <v/>
      </c>
      <c r="CE594" s="106" t="str">
        <f t="shared" si="1442"/>
        <v/>
      </c>
      <c r="CF594" s="106" t="str">
        <f t="shared" si="1442"/>
        <v/>
      </c>
      <c r="CG594" s="106" t="str">
        <f t="shared" si="1442"/>
        <v/>
      </c>
      <c r="CH594" s="106" t="str">
        <f t="shared" si="1442"/>
        <v/>
      </c>
      <c r="CI594" s="40"/>
      <c r="CJ594" s="40"/>
      <c r="CK594" s="40"/>
      <c r="CL594" s="40"/>
      <c r="CM594" s="40"/>
    </row>
    <row r="595" spans="1:91" ht="17.25" customHeight="1" x14ac:dyDescent="0.2">
      <c r="A595" s="92"/>
      <c r="B595" s="93"/>
      <c r="C595" s="93"/>
      <c r="D595" s="93"/>
      <c r="E595" s="93" t="str">
        <f t="shared" si="1098"/>
        <v/>
      </c>
      <c r="F595" s="93"/>
      <c r="G595" s="93"/>
      <c r="H595" s="93" t="str">
        <f t="shared" si="1332"/>
        <v/>
      </c>
      <c r="I595" s="95" t="str">
        <f t="shared" si="1333"/>
        <v/>
      </c>
      <c r="J595" s="93"/>
      <c r="K595" s="97" t="b">
        <v>0</v>
      </c>
      <c r="L595" s="98" t="str">
        <f t="shared" si="1273"/>
        <v>PENDENTE</v>
      </c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3"/>
      <c r="X595" s="100"/>
      <c r="Y595" s="100"/>
      <c r="Z595" s="100"/>
      <c r="AA595" s="100"/>
      <c r="AB595" s="100"/>
      <c r="AC595" s="101"/>
      <c r="AD595" s="3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93"/>
      <c r="AQ595" s="93"/>
      <c r="AR595" s="93"/>
      <c r="AS595" s="102"/>
      <c r="AT595" s="103"/>
      <c r="AU595" s="103"/>
      <c r="AV595" s="103"/>
      <c r="AW595" s="104"/>
      <c r="AX595" s="103"/>
      <c r="AY595" s="103"/>
      <c r="AZ595" s="103"/>
      <c r="BA595" s="103"/>
      <c r="BB595" s="104"/>
      <c r="BC595" s="103"/>
      <c r="BD595" s="105" t="str">
        <f ca="1">IFERROR(__xludf.DUMMYFUNCTION("""COMPUTED_VALUE"""),"")</f>
        <v/>
      </c>
      <c r="BE595" s="105" t="str">
        <f ca="1">IFERROR(__xludf.DUMMYFUNCTION("""COMPUTED_VALUE"""),"")</f>
        <v/>
      </c>
      <c r="BF595" s="105" t="str">
        <f ca="1">IFERROR(__xludf.DUMMYFUNCTION("""COMPUTED_VALUE"""),"")</f>
        <v/>
      </c>
      <c r="BG595" s="93"/>
      <c r="BH595" s="93"/>
      <c r="BI595" s="95" t="str">
        <f t="shared" si="1360"/>
        <v/>
      </c>
      <c r="BJ595" s="95" t="str">
        <f t="shared" ref="BJ595:BR595" si="1443">IF(AD595=0,"",AD595*$AS595*(AU595/10))</f>
        <v/>
      </c>
      <c r="BK595" s="95" t="str">
        <f t="shared" si="1443"/>
        <v/>
      </c>
      <c r="BL595" s="95" t="str">
        <f t="shared" si="1443"/>
        <v/>
      </c>
      <c r="BM595" s="95" t="str">
        <f t="shared" si="1443"/>
        <v/>
      </c>
      <c r="BN595" s="95" t="str">
        <f t="shared" si="1443"/>
        <v/>
      </c>
      <c r="BO595" s="95" t="str">
        <f t="shared" si="1443"/>
        <v/>
      </c>
      <c r="BP595" s="95" t="str">
        <f t="shared" si="1443"/>
        <v/>
      </c>
      <c r="BQ595" s="95" t="str">
        <f t="shared" si="1443"/>
        <v/>
      </c>
      <c r="BR595" s="95" t="str">
        <f t="shared" si="1443"/>
        <v/>
      </c>
      <c r="BS595" s="38"/>
      <c r="BT595" s="38"/>
      <c r="BU595" s="38"/>
      <c r="BV595" s="38"/>
      <c r="BW595" s="38"/>
      <c r="BX595" s="38">
        <f t="shared" si="1095"/>
        <v>0</v>
      </c>
      <c r="BY595" s="106" t="str">
        <f t="shared" si="1068"/>
        <v/>
      </c>
      <c r="BZ595" s="106" t="str">
        <f t="shared" si="1096"/>
        <v/>
      </c>
      <c r="CA595" s="106" t="str">
        <f t="shared" ref="CA595:CH595" si="1444">IF(O595="x","1","")</f>
        <v/>
      </c>
      <c r="CB595" s="106" t="str">
        <f t="shared" si="1444"/>
        <v/>
      </c>
      <c r="CC595" s="106" t="str">
        <f t="shared" si="1444"/>
        <v/>
      </c>
      <c r="CD595" s="106" t="str">
        <f t="shared" si="1444"/>
        <v/>
      </c>
      <c r="CE595" s="106" t="str">
        <f t="shared" si="1444"/>
        <v/>
      </c>
      <c r="CF595" s="106" t="str">
        <f t="shared" si="1444"/>
        <v/>
      </c>
      <c r="CG595" s="106" t="str">
        <f t="shared" si="1444"/>
        <v/>
      </c>
      <c r="CH595" s="106" t="str">
        <f t="shared" si="1444"/>
        <v/>
      </c>
      <c r="CI595" s="40"/>
      <c r="CJ595" s="40"/>
      <c r="CK595" s="40"/>
      <c r="CL595" s="40"/>
      <c r="CM595" s="40"/>
    </row>
    <row r="596" spans="1:91" ht="17.25" customHeight="1" x14ac:dyDescent="0.2">
      <c r="A596" s="92"/>
      <c r="B596" s="93"/>
      <c r="C596" s="93"/>
      <c r="D596" s="93"/>
      <c r="E596" s="93" t="str">
        <f t="shared" si="1098"/>
        <v/>
      </c>
      <c r="F596" s="93"/>
      <c r="G596" s="93"/>
      <c r="H596" s="93" t="str">
        <f t="shared" si="1332"/>
        <v/>
      </c>
      <c r="I596" s="95" t="str">
        <f t="shared" si="1333"/>
        <v/>
      </c>
      <c r="J596" s="93"/>
      <c r="K596" s="97" t="b">
        <v>0</v>
      </c>
      <c r="L596" s="98" t="str">
        <f t="shared" si="1273"/>
        <v>PENDENTE</v>
      </c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3"/>
      <c r="X596" s="100"/>
      <c r="Y596" s="100"/>
      <c r="Z596" s="100"/>
      <c r="AA596" s="100"/>
      <c r="AB596" s="100"/>
      <c r="AC596" s="101"/>
      <c r="AD596" s="3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93"/>
      <c r="AQ596" s="93"/>
      <c r="AR596" s="93"/>
      <c r="AS596" s="102"/>
      <c r="AT596" s="103"/>
      <c r="AU596" s="103"/>
      <c r="AV596" s="103"/>
      <c r="AW596" s="104"/>
      <c r="AX596" s="103"/>
      <c r="AY596" s="103"/>
      <c r="AZ596" s="103"/>
      <c r="BA596" s="103"/>
      <c r="BB596" s="104"/>
      <c r="BC596" s="103"/>
      <c r="BD596" s="105" t="str">
        <f ca="1">IFERROR(__xludf.DUMMYFUNCTION("""COMPUTED_VALUE"""),"")</f>
        <v/>
      </c>
      <c r="BE596" s="105" t="str">
        <f ca="1">IFERROR(__xludf.DUMMYFUNCTION("""COMPUTED_VALUE"""),"")</f>
        <v/>
      </c>
      <c r="BF596" s="105" t="str">
        <f ca="1">IFERROR(__xludf.DUMMYFUNCTION("""COMPUTED_VALUE"""),"")</f>
        <v/>
      </c>
      <c r="BG596" s="93"/>
      <c r="BH596" s="93"/>
      <c r="BI596" s="95" t="str">
        <f t="shared" si="1360"/>
        <v/>
      </c>
      <c r="BJ596" s="95" t="str">
        <f t="shared" ref="BJ596:BR596" si="1445">IF(AD596=0,"",AD596*$AS596*(AU596/10))</f>
        <v/>
      </c>
      <c r="BK596" s="95" t="str">
        <f t="shared" si="1445"/>
        <v/>
      </c>
      <c r="BL596" s="95" t="str">
        <f t="shared" si="1445"/>
        <v/>
      </c>
      <c r="BM596" s="95" t="str">
        <f t="shared" si="1445"/>
        <v/>
      </c>
      <c r="BN596" s="95" t="str">
        <f t="shared" si="1445"/>
        <v/>
      </c>
      <c r="BO596" s="95" t="str">
        <f t="shared" si="1445"/>
        <v/>
      </c>
      <c r="BP596" s="95" t="str">
        <f t="shared" si="1445"/>
        <v/>
      </c>
      <c r="BQ596" s="95" t="str">
        <f t="shared" si="1445"/>
        <v/>
      </c>
      <c r="BR596" s="95" t="str">
        <f t="shared" si="1445"/>
        <v/>
      </c>
      <c r="BS596" s="38"/>
      <c r="BT596" s="38"/>
      <c r="BU596" s="38"/>
      <c r="BV596" s="38"/>
      <c r="BW596" s="38"/>
      <c r="BX596" s="38">
        <f t="shared" si="1095"/>
        <v>0</v>
      </c>
      <c r="BY596" s="106" t="str">
        <f t="shared" si="1068"/>
        <v/>
      </c>
      <c r="BZ596" s="106" t="str">
        <f t="shared" si="1096"/>
        <v/>
      </c>
      <c r="CA596" s="106" t="str">
        <f t="shared" ref="CA596:CH596" si="1446">IF(O596="x","1","")</f>
        <v/>
      </c>
      <c r="CB596" s="106" t="str">
        <f t="shared" si="1446"/>
        <v/>
      </c>
      <c r="CC596" s="106" t="str">
        <f t="shared" si="1446"/>
        <v/>
      </c>
      <c r="CD596" s="106" t="str">
        <f t="shared" si="1446"/>
        <v/>
      </c>
      <c r="CE596" s="106" t="str">
        <f t="shared" si="1446"/>
        <v/>
      </c>
      <c r="CF596" s="106" t="str">
        <f t="shared" si="1446"/>
        <v/>
      </c>
      <c r="CG596" s="106" t="str">
        <f t="shared" si="1446"/>
        <v/>
      </c>
      <c r="CH596" s="106" t="str">
        <f t="shared" si="1446"/>
        <v/>
      </c>
      <c r="CI596" s="40"/>
      <c r="CJ596" s="40"/>
      <c r="CK596" s="40"/>
      <c r="CL596" s="40"/>
      <c r="CM596" s="40"/>
    </row>
    <row r="597" spans="1:91" ht="17.25" customHeight="1" x14ac:dyDescent="0.2">
      <c r="A597" s="92"/>
      <c r="B597" s="93"/>
      <c r="C597" s="93"/>
      <c r="D597" s="93"/>
      <c r="E597" s="93" t="str">
        <f t="shared" si="1098"/>
        <v/>
      </c>
      <c r="F597" s="93"/>
      <c r="G597" s="93"/>
      <c r="H597" s="93" t="str">
        <f t="shared" si="1332"/>
        <v/>
      </c>
      <c r="I597" s="95" t="str">
        <f t="shared" si="1333"/>
        <v/>
      </c>
      <c r="J597" s="93"/>
      <c r="K597" s="97" t="b">
        <v>0</v>
      </c>
      <c r="L597" s="98" t="str">
        <f t="shared" si="1273"/>
        <v>PENDENTE</v>
      </c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3"/>
      <c r="X597" s="100"/>
      <c r="Y597" s="100"/>
      <c r="Z597" s="100"/>
      <c r="AA597" s="100"/>
      <c r="AB597" s="100"/>
      <c r="AC597" s="101"/>
      <c r="AD597" s="3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93"/>
      <c r="AQ597" s="93"/>
      <c r="AR597" s="93"/>
      <c r="AS597" s="102"/>
      <c r="AT597" s="103"/>
      <c r="AU597" s="103"/>
      <c r="AV597" s="103"/>
      <c r="AW597" s="104"/>
      <c r="AX597" s="103"/>
      <c r="AY597" s="103"/>
      <c r="AZ597" s="103"/>
      <c r="BA597" s="103"/>
      <c r="BB597" s="104"/>
      <c r="BC597" s="103"/>
      <c r="BD597" s="105" t="str">
        <f ca="1">IFERROR(__xludf.DUMMYFUNCTION("""COMPUTED_VALUE"""),"")</f>
        <v/>
      </c>
      <c r="BE597" s="105" t="str">
        <f ca="1">IFERROR(__xludf.DUMMYFUNCTION("""COMPUTED_VALUE"""),"")</f>
        <v/>
      </c>
      <c r="BF597" s="105" t="str">
        <f ca="1">IFERROR(__xludf.DUMMYFUNCTION("""COMPUTED_VALUE"""),"")</f>
        <v/>
      </c>
      <c r="BG597" s="93"/>
      <c r="BH597" s="93"/>
      <c r="BI597" s="95" t="str">
        <f t="shared" si="1360"/>
        <v/>
      </c>
      <c r="BJ597" s="95" t="str">
        <f t="shared" ref="BJ597:BR597" si="1447">IF(AD597=0,"",AD597*$AS597*(AU597/10))</f>
        <v/>
      </c>
      <c r="BK597" s="95" t="str">
        <f t="shared" si="1447"/>
        <v/>
      </c>
      <c r="BL597" s="95" t="str">
        <f t="shared" si="1447"/>
        <v/>
      </c>
      <c r="BM597" s="95" t="str">
        <f t="shared" si="1447"/>
        <v/>
      </c>
      <c r="BN597" s="95" t="str">
        <f t="shared" si="1447"/>
        <v/>
      </c>
      <c r="BO597" s="95" t="str">
        <f t="shared" si="1447"/>
        <v/>
      </c>
      <c r="BP597" s="95" t="str">
        <f t="shared" si="1447"/>
        <v/>
      </c>
      <c r="BQ597" s="95" t="str">
        <f t="shared" si="1447"/>
        <v/>
      </c>
      <c r="BR597" s="95" t="str">
        <f t="shared" si="1447"/>
        <v/>
      </c>
      <c r="BS597" s="38"/>
      <c r="BT597" s="38"/>
      <c r="BU597" s="38"/>
      <c r="BV597" s="38"/>
      <c r="BW597" s="38"/>
      <c r="BX597" s="38">
        <f t="shared" si="1095"/>
        <v>0</v>
      </c>
      <c r="BY597" s="106" t="str">
        <f t="shared" si="1068"/>
        <v/>
      </c>
      <c r="BZ597" s="106" t="str">
        <f t="shared" si="1096"/>
        <v/>
      </c>
      <c r="CA597" s="106" t="str">
        <f t="shared" ref="CA597:CH597" si="1448">IF(O597="x","1","")</f>
        <v/>
      </c>
      <c r="CB597" s="106" t="str">
        <f t="shared" si="1448"/>
        <v/>
      </c>
      <c r="CC597" s="106" t="str">
        <f t="shared" si="1448"/>
        <v/>
      </c>
      <c r="CD597" s="106" t="str">
        <f t="shared" si="1448"/>
        <v/>
      </c>
      <c r="CE597" s="106" t="str">
        <f t="shared" si="1448"/>
        <v/>
      </c>
      <c r="CF597" s="106" t="str">
        <f t="shared" si="1448"/>
        <v/>
      </c>
      <c r="CG597" s="106" t="str">
        <f t="shared" si="1448"/>
        <v/>
      </c>
      <c r="CH597" s="106" t="str">
        <f t="shared" si="1448"/>
        <v/>
      </c>
      <c r="CI597" s="40"/>
      <c r="CJ597" s="40"/>
      <c r="CK597" s="40"/>
      <c r="CL597" s="40"/>
      <c r="CM597" s="40"/>
    </row>
    <row r="598" spans="1:91" ht="17.25" customHeight="1" x14ac:dyDescent="0.2">
      <c r="A598" s="92"/>
      <c r="B598" s="93"/>
      <c r="C598" s="93"/>
      <c r="D598" s="93"/>
      <c r="E598" s="93" t="str">
        <f t="shared" si="1098"/>
        <v/>
      </c>
      <c r="F598" s="93"/>
      <c r="G598" s="93"/>
      <c r="H598" s="93" t="str">
        <f t="shared" si="1332"/>
        <v/>
      </c>
      <c r="I598" s="95" t="str">
        <f t="shared" si="1333"/>
        <v/>
      </c>
      <c r="J598" s="93"/>
      <c r="K598" s="97" t="b">
        <v>0</v>
      </c>
      <c r="L598" s="98" t="str">
        <f t="shared" si="1273"/>
        <v>PENDENTE</v>
      </c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3"/>
      <c r="X598" s="100"/>
      <c r="Y598" s="100"/>
      <c r="Z598" s="100"/>
      <c r="AA598" s="100"/>
      <c r="AB598" s="100"/>
      <c r="AC598" s="101"/>
      <c r="AD598" s="3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93"/>
      <c r="AQ598" s="93"/>
      <c r="AR598" s="93"/>
      <c r="AS598" s="102"/>
      <c r="AT598" s="103"/>
      <c r="AU598" s="103"/>
      <c r="AV598" s="103"/>
      <c r="AW598" s="104"/>
      <c r="AX598" s="103"/>
      <c r="AY598" s="103"/>
      <c r="AZ598" s="103"/>
      <c r="BA598" s="103"/>
      <c r="BB598" s="104"/>
      <c r="BC598" s="103"/>
      <c r="BD598" s="105" t="str">
        <f ca="1">IFERROR(__xludf.DUMMYFUNCTION("""COMPUTED_VALUE"""),"")</f>
        <v/>
      </c>
      <c r="BE598" s="105" t="str">
        <f ca="1">IFERROR(__xludf.DUMMYFUNCTION("""COMPUTED_VALUE"""),"")</f>
        <v/>
      </c>
      <c r="BF598" s="105" t="str">
        <f ca="1">IFERROR(__xludf.DUMMYFUNCTION("""COMPUTED_VALUE"""),"")</f>
        <v/>
      </c>
      <c r="BG598" s="93"/>
      <c r="BH598" s="93"/>
      <c r="BI598" s="95" t="str">
        <f t="shared" si="1360"/>
        <v/>
      </c>
      <c r="BJ598" s="95" t="str">
        <f t="shared" ref="BJ598:BR598" si="1449">IF(AD598=0,"",AD598*$AS598*(AU598/10))</f>
        <v/>
      </c>
      <c r="BK598" s="95" t="str">
        <f t="shared" si="1449"/>
        <v/>
      </c>
      <c r="BL598" s="95" t="str">
        <f t="shared" si="1449"/>
        <v/>
      </c>
      <c r="BM598" s="95" t="str">
        <f t="shared" si="1449"/>
        <v/>
      </c>
      <c r="BN598" s="95" t="str">
        <f t="shared" si="1449"/>
        <v/>
      </c>
      <c r="BO598" s="95" t="str">
        <f t="shared" si="1449"/>
        <v/>
      </c>
      <c r="BP598" s="95" t="str">
        <f t="shared" si="1449"/>
        <v/>
      </c>
      <c r="BQ598" s="95" t="str">
        <f t="shared" si="1449"/>
        <v/>
      </c>
      <c r="BR598" s="95" t="str">
        <f t="shared" si="1449"/>
        <v/>
      </c>
      <c r="BS598" s="38"/>
      <c r="BT598" s="38"/>
      <c r="BU598" s="38"/>
      <c r="BV598" s="38"/>
      <c r="BW598" s="38"/>
      <c r="BX598" s="38">
        <f t="shared" si="1095"/>
        <v>0</v>
      </c>
      <c r="BY598" s="106" t="str">
        <f t="shared" si="1068"/>
        <v/>
      </c>
      <c r="BZ598" s="106" t="str">
        <f t="shared" si="1096"/>
        <v/>
      </c>
      <c r="CA598" s="106" t="str">
        <f t="shared" ref="CA598:CH598" si="1450">IF(O598="x","1","")</f>
        <v/>
      </c>
      <c r="CB598" s="106" t="str">
        <f t="shared" si="1450"/>
        <v/>
      </c>
      <c r="CC598" s="106" t="str">
        <f t="shared" si="1450"/>
        <v/>
      </c>
      <c r="CD598" s="106" t="str">
        <f t="shared" si="1450"/>
        <v/>
      </c>
      <c r="CE598" s="106" t="str">
        <f t="shared" si="1450"/>
        <v/>
      </c>
      <c r="CF598" s="106" t="str">
        <f t="shared" si="1450"/>
        <v/>
      </c>
      <c r="CG598" s="106" t="str">
        <f t="shared" si="1450"/>
        <v/>
      </c>
      <c r="CH598" s="106" t="str">
        <f t="shared" si="1450"/>
        <v/>
      </c>
      <c r="CI598" s="40"/>
      <c r="CJ598" s="40"/>
      <c r="CK598" s="40"/>
      <c r="CL598" s="40"/>
      <c r="CM598" s="40"/>
    </row>
    <row r="599" spans="1:91" ht="17.25" customHeight="1" x14ac:dyDescent="0.2">
      <c r="A599" s="92"/>
      <c r="B599" s="93"/>
      <c r="C599" s="93"/>
      <c r="D599" s="93"/>
      <c r="E599" s="93" t="str">
        <f t="shared" si="1098"/>
        <v/>
      </c>
      <c r="F599" s="93"/>
      <c r="G599" s="93"/>
      <c r="H599" s="93" t="str">
        <f t="shared" si="1332"/>
        <v/>
      </c>
      <c r="I599" s="95" t="str">
        <f t="shared" si="1333"/>
        <v/>
      </c>
      <c r="J599" s="93"/>
      <c r="K599" s="97" t="b">
        <v>0</v>
      </c>
      <c r="L599" s="98" t="str">
        <f t="shared" si="1273"/>
        <v>PENDENTE</v>
      </c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3"/>
      <c r="X599" s="100"/>
      <c r="Y599" s="100"/>
      <c r="Z599" s="100"/>
      <c r="AA599" s="100"/>
      <c r="AB599" s="100"/>
      <c r="AC599" s="101"/>
      <c r="AD599" s="3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93"/>
      <c r="AQ599" s="93"/>
      <c r="AR599" s="93"/>
      <c r="AS599" s="102"/>
      <c r="AT599" s="103"/>
      <c r="AU599" s="103"/>
      <c r="AV599" s="103"/>
      <c r="AW599" s="104"/>
      <c r="AX599" s="103"/>
      <c r="AY599" s="103"/>
      <c r="AZ599" s="103"/>
      <c r="BA599" s="103"/>
      <c r="BB599" s="104"/>
      <c r="BC599" s="103"/>
      <c r="BD599" s="105" t="str">
        <f ca="1">IFERROR(__xludf.DUMMYFUNCTION("""COMPUTED_VALUE"""),"")</f>
        <v/>
      </c>
      <c r="BE599" s="105" t="str">
        <f ca="1">IFERROR(__xludf.DUMMYFUNCTION("""COMPUTED_VALUE"""),"")</f>
        <v/>
      </c>
      <c r="BF599" s="105" t="str">
        <f ca="1">IFERROR(__xludf.DUMMYFUNCTION("""COMPUTED_VALUE"""),"")</f>
        <v/>
      </c>
      <c r="BG599" s="93"/>
      <c r="BH599" s="93"/>
      <c r="BI599" s="95" t="str">
        <f t="shared" si="1360"/>
        <v/>
      </c>
      <c r="BJ599" s="95" t="str">
        <f t="shared" ref="BJ599:BR599" si="1451">IF(AD599=0,"",AD599*$AS599*(AU599/10))</f>
        <v/>
      </c>
      <c r="BK599" s="95" t="str">
        <f t="shared" si="1451"/>
        <v/>
      </c>
      <c r="BL599" s="95" t="str">
        <f t="shared" si="1451"/>
        <v/>
      </c>
      <c r="BM599" s="95" t="str">
        <f t="shared" si="1451"/>
        <v/>
      </c>
      <c r="BN599" s="95" t="str">
        <f t="shared" si="1451"/>
        <v/>
      </c>
      <c r="BO599" s="95" t="str">
        <f t="shared" si="1451"/>
        <v/>
      </c>
      <c r="BP599" s="95" t="str">
        <f t="shared" si="1451"/>
        <v/>
      </c>
      <c r="BQ599" s="95" t="str">
        <f t="shared" si="1451"/>
        <v/>
      </c>
      <c r="BR599" s="95" t="str">
        <f t="shared" si="1451"/>
        <v/>
      </c>
      <c r="BS599" s="38"/>
      <c r="BT599" s="38"/>
      <c r="BU599" s="38"/>
      <c r="BV599" s="38"/>
      <c r="BW599" s="38"/>
      <c r="BX599" s="38">
        <f t="shared" si="1095"/>
        <v>0</v>
      </c>
      <c r="BY599" s="106" t="str">
        <f t="shared" si="1068"/>
        <v/>
      </c>
      <c r="BZ599" s="106" t="str">
        <f t="shared" si="1096"/>
        <v/>
      </c>
      <c r="CA599" s="106" t="str">
        <f t="shared" ref="CA599:CH599" si="1452">IF(O599="x","1","")</f>
        <v/>
      </c>
      <c r="CB599" s="106" t="str">
        <f t="shared" si="1452"/>
        <v/>
      </c>
      <c r="CC599" s="106" t="str">
        <f t="shared" si="1452"/>
        <v/>
      </c>
      <c r="CD599" s="106" t="str">
        <f t="shared" si="1452"/>
        <v/>
      </c>
      <c r="CE599" s="106" t="str">
        <f t="shared" si="1452"/>
        <v/>
      </c>
      <c r="CF599" s="106" t="str">
        <f t="shared" si="1452"/>
        <v/>
      </c>
      <c r="CG599" s="106" t="str">
        <f t="shared" si="1452"/>
        <v/>
      </c>
      <c r="CH599" s="106" t="str">
        <f t="shared" si="1452"/>
        <v/>
      </c>
      <c r="CI599" s="40"/>
      <c r="CJ599" s="40"/>
      <c r="CK599" s="40"/>
      <c r="CL599" s="40"/>
      <c r="CM599" s="40"/>
    </row>
    <row r="600" spans="1:91" ht="17.25" customHeight="1" x14ac:dyDescent="0.2">
      <c r="A600" s="92"/>
      <c r="B600" s="93"/>
      <c r="C600" s="93"/>
      <c r="D600" s="93"/>
      <c r="E600" s="93" t="str">
        <f t="shared" si="1098"/>
        <v/>
      </c>
      <c r="F600" s="93"/>
      <c r="G600" s="93"/>
      <c r="H600" s="93" t="str">
        <f t="shared" si="1332"/>
        <v/>
      </c>
      <c r="I600" s="95" t="str">
        <f t="shared" si="1333"/>
        <v/>
      </c>
      <c r="J600" s="93"/>
      <c r="K600" s="97" t="b">
        <v>0</v>
      </c>
      <c r="L600" s="98" t="str">
        <f t="shared" si="1273"/>
        <v>PENDENTE</v>
      </c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3"/>
      <c r="X600" s="100"/>
      <c r="Y600" s="100"/>
      <c r="Z600" s="100"/>
      <c r="AA600" s="100"/>
      <c r="AB600" s="100"/>
      <c r="AC600" s="101"/>
      <c r="AD600" s="3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93"/>
      <c r="AQ600" s="93"/>
      <c r="AR600" s="93"/>
      <c r="AS600" s="102"/>
      <c r="AT600" s="103"/>
      <c r="AU600" s="103"/>
      <c r="AV600" s="103"/>
      <c r="AW600" s="104"/>
      <c r="AX600" s="103"/>
      <c r="AY600" s="103"/>
      <c r="AZ600" s="103"/>
      <c r="BA600" s="103"/>
      <c r="BB600" s="104"/>
      <c r="BC600" s="103"/>
      <c r="BD600" s="105" t="str">
        <f ca="1">IFERROR(__xludf.DUMMYFUNCTION("""COMPUTED_VALUE"""),"")</f>
        <v/>
      </c>
      <c r="BE600" s="105" t="str">
        <f ca="1">IFERROR(__xludf.DUMMYFUNCTION("""COMPUTED_VALUE"""),"")</f>
        <v/>
      </c>
      <c r="BF600" s="105" t="str">
        <f ca="1">IFERROR(__xludf.DUMMYFUNCTION("""COMPUTED_VALUE"""),"")</f>
        <v/>
      </c>
      <c r="BG600" s="93"/>
      <c r="BH600" s="93"/>
      <c r="BI600" s="95" t="str">
        <f t="shared" si="1360"/>
        <v/>
      </c>
      <c r="BJ600" s="95" t="str">
        <f t="shared" ref="BJ600:BR600" si="1453">IF(AD600=0,"",AD600*$AS600*(AU600/10))</f>
        <v/>
      </c>
      <c r="BK600" s="95" t="str">
        <f t="shared" si="1453"/>
        <v/>
      </c>
      <c r="BL600" s="95" t="str">
        <f t="shared" si="1453"/>
        <v/>
      </c>
      <c r="BM600" s="95" t="str">
        <f t="shared" si="1453"/>
        <v/>
      </c>
      <c r="BN600" s="95" t="str">
        <f t="shared" si="1453"/>
        <v/>
      </c>
      <c r="BO600" s="95" t="str">
        <f t="shared" si="1453"/>
        <v/>
      </c>
      <c r="BP600" s="95" t="str">
        <f t="shared" si="1453"/>
        <v/>
      </c>
      <c r="BQ600" s="95" t="str">
        <f t="shared" si="1453"/>
        <v/>
      </c>
      <c r="BR600" s="95" t="str">
        <f t="shared" si="1453"/>
        <v/>
      </c>
      <c r="BS600" s="38"/>
      <c r="BT600" s="38"/>
      <c r="BU600" s="38"/>
      <c r="BV600" s="38"/>
      <c r="BW600" s="38"/>
      <c r="BX600" s="38">
        <f t="shared" si="1095"/>
        <v>0</v>
      </c>
      <c r="BY600" s="106" t="str">
        <f t="shared" si="1068"/>
        <v/>
      </c>
      <c r="BZ600" s="106" t="str">
        <f t="shared" si="1096"/>
        <v/>
      </c>
      <c r="CA600" s="106" t="str">
        <f t="shared" ref="CA600:CH600" si="1454">IF(O600="x","1","")</f>
        <v/>
      </c>
      <c r="CB600" s="106" t="str">
        <f t="shared" si="1454"/>
        <v/>
      </c>
      <c r="CC600" s="106" t="str">
        <f t="shared" si="1454"/>
        <v/>
      </c>
      <c r="CD600" s="106" t="str">
        <f t="shared" si="1454"/>
        <v/>
      </c>
      <c r="CE600" s="106" t="str">
        <f t="shared" si="1454"/>
        <v/>
      </c>
      <c r="CF600" s="106" t="str">
        <f t="shared" si="1454"/>
        <v/>
      </c>
      <c r="CG600" s="106" t="str">
        <f t="shared" si="1454"/>
        <v/>
      </c>
      <c r="CH600" s="106" t="str">
        <f t="shared" si="1454"/>
        <v/>
      </c>
      <c r="CI600" s="40"/>
      <c r="CJ600" s="40"/>
      <c r="CK600" s="40"/>
      <c r="CL600" s="40"/>
      <c r="CM600" s="40"/>
    </row>
    <row r="601" spans="1:91" ht="17.25" customHeight="1" x14ac:dyDescent="0.2">
      <c r="A601" s="92"/>
      <c r="B601" s="93"/>
      <c r="C601" s="93"/>
      <c r="D601" s="93"/>
      <c r="E601" s="93" t="str">
        <f t="shared" si="1098"/>
        <v/>
      </c>
      <c r="F601" s="93"/>
      <c r="G601" s="93"/>
      <c r="H601" s="93" t="str">
        <f t="shared" si="1332"/>
        <v/>
      </c>
      <c r="I601" s="95" t="str">
        <f t="shared" si="1333"/>
        <v/>
      </c>
      <c r="J601" s="93"/>
      <c r="K601" s="97" t="b">
        <v>0</v>
      </c>
      <c r="L601" s="98" t="str">
        <f t="shared" si="1273"/>
        <v>PENDENTE</v>
      </c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3"/>
      <c r="X601" s="100"/>
      <c r="Y601" s="100"/>
      <c r="Z601" s="100"/>
      <c r="AA601" s="100"/>
      <c r="AB601" s="100"/>
      <c r="AC601" s="101"/>
      <c r="AD601" s="3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93"/>
      <c r="AQ601" s="93"/>
      <c r="AR601" s="93"/>
      <c r="AS601" s="102"/>
      <c r="AT601" s="103"/>
      <c r="AU601" s="103"/>
      <c r="AV601" s="103"/>
      <c r="AW601" s="104"/>
      <c r="AX601" s="103"/>
      <c r="AY601" s="103"/>
      <c r="AZ601" s="103"/>
      <c r="BA601" s="103"/>
      <c r="BB601" s="104"/>
      <c r="BC601" s="103"/>
      <c r="BD601" s="105" t="str">
        <f ca="1">IFERROR(__xludf.DUMMYFUNCTION("""COMPUTED_VALUE"""),"")</f>
        <v/>
      </c>
      <c r="BE601" s="105" t="str">
        <f ca="1">IFERROR(__xludf.DUMMYFUNCTION("""COMPUTED_VALUE"""),"")</f>
        <v/>
      </c>
      <c r="BF601" s="105" t="str">
        <f ca="1">IFERROR(__xludf.DUMMYFUNCTION("""COMPUTED_VALUE"""),"")</f>
        <v/>
      </c>
      <c r="BG601" s="93"/>
      <c r="BH601" s="93"/>
      <c r="BI601" s="95" t="str">
        <f t="shared" si="1360"/>
        <v/>
      </c>
      <c r="BJ601" s="95" t="str">
        <f t="shared" ref="BJ601:BR601" si="1455">IF(AD601=0,"",AD601*$AS601*(AU601/10))</f>
        <v/>
      </c>
      <c r="BK601" s="95" t="str">
        <f t="shared" si="1455"/>
        <v/>
      </c>
      <c r="BL601" s="95" t="str">
        <f t="shared" si="1455"/>
        <v/>
      </c>
      <c r="BM601" s="95" t="str">
        <f t="shared" si="1455"/>
        <v/>
      </c>
      <c r="BN601" s="95" t="str">
        <f t="shared" si="1455"/>
        <v/>
      </c>
      <c r="BO601" s="95" t="str">
        <f t="shared" si="1455"/>
        <v/>
      </c>
      <c r="BP601" s="95" t="str">
        <f t="shared" si="1455"/>
        <v/>
      </c>
      <c r="BQ601" s="95" t="str">
        <f t="shared" si="1455"/>
        <v/>
      </c>
      <c r="BR601" s="95" t="str">
        <f t="shared" si="1455"/>
        <v/>
      </c>
      <c r="BS601" s="38"/>
      <c r="BT601" s="38"/>
      <c r="BU601" s="38"/>
      <c r="BV601" s="38"/>
      <c r="BW601" s="38"/>
      <c r="BX601" s="38">
        <f t="shared" si="1095"/>
        <v>0</v>
      </c>
      <c r="BY601" s="106" t="str">
        <f t="shared" si="1068"/>
        <v/>
      </c>
      <c r="BZ601" s="106" t="str">
        <f t="shared" si="1096"/>
        <v/>
      </c>
      <c r="CA601" s="106" t="str">
        <f t="shared" ref="CA601:CH601" si="1456">IF(O601="x","1","")</f>
        <v/>
      </c>
      <c r="CB601" s="106" t="str">
        <f t="shared" si="1456"/>
        <v/>
      </c>
      <c r="CC601" s="106" t="str">
        <f t="shared" si="1456"/>
        <v/>
      </c>
      <c r="CD601" s="106" t="str">
        <f t="shared" si="1456"/>
        <v/>
      </c>
      <c r="CE601" s="106" t="str">
        <f t="shared" si="1456"/>
        <v/>
      </c>
      <c r="CF601" s="106" t="str">
        <f t="shared" si="1456"/>
        <v/>
      </c>
      <c r="CG601" s="106" t="str">
        <f t="shared" si="1456"/>
        <v/>
      </c>
      <c r="CH601" s="106" t="str">
        <f t="shared" si="1456"/>
        <v/>
      </c>
      <c r="CI601" s="40"/>
      <c r="CJ601" s="40"/>
      <c r="CK601" s="40"/>
      <c r="CL601" s="40"/>
      <c r="CM601" s="40"/>
    </row>
    <row r="602" spans="1:91" ht="17.25" customHeight="1" x14ac:dyDescent="0.2">
      <c r="A602" s="92"/>
      <c r="B602" s="93"/>
      <c r="C602" s="93"/>
      <c r="D602" s="93"/>
      <c r="E602" s="93" t="str">
        <f t="shared" si="1098"/>
        <v/>
      </c>
      <c r="F602" s="93"/>
      <c r="G602" s="93"/>
      <c r="H602" s="93" t="str">
        <f t="shared" si="1332"/>
        <v/>
      </c>
      <c r="I602" s="95" t="str">
        <f t="shared" si="1333"/>
        <v/>
      </c>
      <c r="J602" s="93"/>
      <c r="K602" s="97" t="b">
        <v>0</v>
      </c>
      <c r="L602" s="98" t="str">
        <f t="shared" si="1273"/>
        <v>PENDENTE</v>
      </c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3"/>
      <c r="X602" s="100"/>
      <c r="Y602" s="100"/>
      <c r="Z602" s="100"/>
      <c r="AA602" s="100"/>
      <c r="AB602" s="100"/>
      <c r="AC602" s="101"/>
      <c r="AD602" s="3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93"/>
      <c r="AQ602" s="93"/>
      <c r="AR602" s="93"/>
      <c r="AS602" s="102"/>
      <c r="AT602" s="103"/>
      <c r="AU602" s="103"/>
      <c r="AV602" s="103"/>
      <c r="AW602" s="104"/>
      <c r="AX602" s="103"/>
      <c r="AY602" s="103"/>
      <c r="AZ602" s="103"/>
      <c r="BA602" s="103"/>
      <c r="BB602" s="104"/>
      <c r="BC602" s="103"/>
      <c r="BD602" s="105" t="str">
        <f ca="1">IFERROR(__xludf.DUMMYFUNCTION("""COMPUTED_VALUE"""),"")</f>
        <v/>
      </c>
      <c r="BE602" s="105" t="str">
        <f ca="1">IFERROR(__xludf.DUMMYFUNCTION("""COMPUTED_VALUE"""),"")</f>
        <v/>
      </c>
      <c r="BF602" s="105" t="str">
        <f ca="1">IFERROR(__xludf.DUMMYFUNCTION("""COMPUTED_VALUE"""),"")</f>
        <v/>
      </c>
      <c r="BG602" s="93"/>
      <c r="BH602" s="93"/>
      <c r="BI602" s="95" t="str">
        <f t="shared" si="1360"/>
        <v/>
      </c>
      <c r="BJ602" s="95" t="str">
        <f t="shared" ref="BJ602:BR602" si="1457">IF(AD602=0,"",AD602*$AS602*(AU602/10))</f>
        <v/>
      </c>
      <c r="BK602" s="95" t="str">
        <f t="shared" si="1457"/>
        <v/>
      </c>
      <c r="BL602" s="95" t="str">
        <f t="shared" si="1457"/>
        <v/>
      </c>
      <c r="BM602" s="95" t="str">
        <f t="shared" si="1457"/>
        <v/>
      </c>
      <c r="BN602" s="95" t="str">
        <f t="shared" si="1457"/>
        <v/>
      </c>
      <c r="BO602" s="95" t="str">
        <f t="shared" si="1457"/>
        <v/>
      </c>
      <c r="BP602" s="95" t="str">
        <f t="shared" si="1457"/>
        <v/>
      </c>
      <c r="BQ602" s="95" t="str">
        <f t="shared" si="1457"/>
        <v/>
      </c>
      <c r="BR602" s="95" t="str">
        <f t="shared" si="1457"/>
        <v/>
      </c>
      <c r="BS602" s="38"/>
      <c r="BT602" s="38"/>
      <c r="BU602" s="38"/>
      <c r="BV602" s="38"/>
      <c r="BW602" s="38"/>
      <c r="BX602" s="38">
        <f t="shared" si="1095"/>
        <v>0</v>
      </c>
      <c r="BY602" s="106" t="str">
        <f t="shared" si="1068"/>
        <v/>
      </c>
      <c r="BZ602" s="106" t="str">
        <f t="shared" si="1096"/>
        <v/>
      </c>
      <c r="CA602" s="106" t="str">
        <f t="shared" ref="CA602:CH602" si="1458">IF(O602="x","1","")</f>
        <v/>
      </c>
      <c r="CB602" s="106" t="str">
        <f t="shared" si="1458"/>
        <v/>
      </c>
      <c r="CC602" s="106" t="str">
        <f t="shared" si="1458"/>
        <v/>
      </c>
      <c r="CD602" s="106" t="str">
        <f t="shared" si="1458"/>
        <v/>
      </c>
      <c r="CE602" s="106" t="str">
        <f t="shared" si="1458"/>
        <v/>
      </c>
      <c r="CF602" s="106" t="str">
        <f t="shared" si="1458"/>
        <v/>
      </c>
      <c r="CG602" s="106" t="str">
        <f t="shared" si="1458"/>
        <v/>
      </c>
      <c r="CH602" s="106" t="str">
        <f t="shared" si="1458"/>
        <v/>
      </c>
      <c r="CI602" s="40"/>
      <c r="CJ602" s="40"/>
      <c r="CK602" s="40"/>
      <c r="CL602" s="40"/>
      <c r="CM602" s="40"/>
    </row>
    <row r="603" spans="1:91" ht="17.25" customHeight="1" x14ac:dyDescent="0.2">
      <c r="A603" s="92"/>
      <c r="B603" s="93"/>
      <c r="C603" s="93"/>
      <c r="D603" s="93"/>
      <c r="E603" s="93" t="str">
        <f t="shared" si="1098"/>
        <v/>
      </c>
      <c r="F603" s="93"/>
      <c r="G603" s="93"/>
      <c r="H603" s="93" t="str">
        <f t="shared" si="1332"/>
        <v/>
      </c>
      <c r="I603" s="95" t="str">
        <f t="shared" si="1333"/>
        <v/>
      </c>
      <c r="J603" s="93"/>
      <c r="K603" s="97" t="b">
        <v>0</v>
      </c>
      <c r="L603" s="98" t="str">
        <f t="shared" si="1273"/>
        <v>PENDENTE</v>
      </c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3"/>
      <c r="X603" s="100"/>
      <c r="Y603" s="100"/>
      <c r="Z603" s="100"/>
      <c r="AA603" s="100"/>
      <c r="AB603" s="100"/>
      <c r="AC603" s="101"/>
      <c r="AD603" s="3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93"/>
      <c r="AQ603" s="93"/>
      <c r="AR603" s="93"/>
      <c r="AS603" s="102"/>
      <c r="AT603" s="103"/>
      <c r="AU603" s="103"/>
      <c r="AV603" s="103"/>
      <c r="AW603" s="104"/>
      <c r="AX603" s="103"/>
      <c r="AY603" s="103"/>
      <c r="AZ603" s="103"/>
      <c r="BA603" s="103"/>
      <c r="BB603" s="104"/>
      <c r="BC603" s="103"/>
      <c r="BD603" s="105" t="str">
        <f ca="1">IFERROR(__xludf.DUMMYFUNCTION("""COMPUTED_VALUE"""),"")</f>
        <v/>
      </c>
      <c r="BE603" s="105" t="str">
        <f ca="1">IFERROR(__xludf.DUMMYFUNCTION("""COMPUTED_VALUE"""),"")</f>
        <v/>
      </c>
      <c r="BF603" s="105" t="str">
        <f ca="1">IFERROR(__xludf.DUMMYFUNCTION("""COMPUTED_VALUE"""),"")</f>
        <v/>
      </c>
      <c r="BG603" s="93"/>
      <c r="BH603" s="93"/>
      <c r="BI603" s="95" t="str">
        <f t="shared" si="1360"/>
        <v/>
      </c>
      <c r="BJ603" s="95" t="str">
        <f t="shared" ref="BJ603:BR603" si="1459">IF(AD603=0,"",AD603*$AS603*(AU603/10))</f>
        <v/>
      </c>
      <c r="BK603" s="95" t="str">
        <f t="shared" si="1459"/>
        <v/>
      </c>
      <c r="BL603" s="95" t="str">
        <f t="shared" si="1459"/>
        <v/>
      </c>
      <c r="BM603" s="95" t="str">
        <f t="shared" si="1459"/>
        <v/>
      </c>
      <c r="BN603" s="95" t="str">
        <f t="shared" si="1459"/>
        <v/>
      </c>
      <c r="BO603" s="95" t="str">
        <f t="shared" si="1459"/>
        <v/>
      </c>
      <c r="BP603" s="95" t="str">
        <f t="shared" si="1459"/>
        <v/>
      </c>
      <c r="BQ603" s="95" t="str">
        <f t="shared" si="1459"/>
        <v/>
      </c>
      <c r="BR603" s="95" t="str">
        <f t="shared" si="1459"/>
        <v/>
      </c>
      <c r="BS603" s="38"/>
      <c r="BT603" s="38"/>
      <c r="BU603" s="38"/>
      <c r="BV603" s="38"/>
      <c r="BW603" s="38"/>
      <c r="BX603" s="38">
        <f t="shared" si="1095"/>
        <v>0</v>
      </c>
      <c r="BY603" s="106" t="str">
        <f t="shared" si="1068"/>
        <v/>
      </c>
      <c r="BZ603" s="106" t="str">
        <f t="shared" si="1096"/>
        <v/>
      </c>
      <c r="CA603" s="106" t="str">
        <f t="shared" ref="CA603:CH603" si="1460">IF(O603="x","1","")</f>
        <v/>
      </c>
      <c r="CB603" s="106" t="str">
        <f t="shared" si="1460"/>
        <v/>
      </c>
      <c r="CC603" s="106" t="str">
        <f t="shared" si="1460"/>
        <v/>
      </c>
      <c r="CD603" s="106" t="str">
        <f t="shared" si="1460"/>
        <v/>
      </c>
      <c r="CE603" s="106" t="str">
        <f t="shared" si="1460"/>
        <v/>
      </c>
      <c r="CF603" s="106" t="str">
        <f t="shared" si="1460"/>
        <v/>
      </c>
      <c r="CG603" s="106" t="str">
        <f t="shared" si="1460"/>
        <v/>
      </c>
      <c r="CH603" s="106" t="str">
        <f t="shared" si="1460"/>
        <v/>
      </c>
      <c r="CI603" s="40"/>
      <c r="CJ603" s="40"/>
      <c r="CK603" s="40"/>
      <c r="CL603" s="40"/>
      <c r="CM603" s="40"/>
    </row>
    <row r="604" spans="1:91" ht="17.25" customHeight="1" x14ac:dyDescent="0.2">
      <c r="A604" s="92"/>
      <c r="B604" s="93"/>
      <c r="C604" s="93"/>
      <c r="D604" s="93"/>
      <c r="E604" s="93" t="str">
        <f t="shared" si="1098"/>
        <v/>
      </c>
      <c r="F604" s="93"/>
      <c r="G604" s="93"/>
      <c r="H604" s="93" t="str">
        <f t="shared" si="1332"/>
        <v/>
      </c>
      <c r="I604" s="95" t="str">
        <f t="shared" si="1333"/>
        <v/>
      </c>
      <c r="J604" s="93"/>
      <c r="K604" s="97" t="b">
        <v>0</v>
      </c>
      <c r="L604" s="98" t="str">
        <f t="shared" si="1273"/>
        <v>PENDENTE</v>
      </c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3"/>
      <c r="X604" s="100"/>
      <c r="Y604" s="100"/>
      <c r="Z604" s="100"/>
      <c r="AA604" s="100"/>
      <c r="AB604" s="100"/>
      <c r="AC604" s="101"/>
      <c r="AD604" s="3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93"/>
      <c r="AQ604" s="93"/>
      <c r="AR604" s="93"/>
      <c r="AS604" s="102"/>
      <c r="AT604" s="103"/>
      <c r="AU604" s="103"/>
      <c r="AV604" s="103"/>
      <c r="AW604" s="104"/>
      <c r="AX604" s="103"/>
      <c r="AY604" s="103"/>
      <c r="AZ604" s="103"/>
      <c r="BA604" s="103"/>
      <c r="BB604" s="104"/>
      <c r="BC604" s="103"/>
      <c r="BD604" s="105" t="str">
        <f ca="1">IFERROR(__xludf.DUMMYFUNCTION("""COMPUTED_VALUE"""),"")</f>
        <v/>
      </c>
      <c r="BE604" s="105" t="str">
        <f ca="1">IFERROR(__xludf.DUMMYFUNCTION("""COMPUTED_VALUE"""),"")</f>
        <v/>
      </c>
      <c r="BF604" s="105" t="str">
        <f ca="1">IFERROR(__xludf.DUMMYFUNCTION("""COMPUTED_VALUE"""),"")</f>
        <v/>
      </c>
      <c r="BG604" s="93"/>
      <c r="BH604" s="93"/>
      <c r="BI604" s="95" t="str">
        <f t="shared" si="1360"/>
        <v/>
      </c>
      <c r="BJ604" s="95" t="str">
        <f t="shared" ref="BJ604:BR604" si="1461">IF(AD604=0,"",AD604*$AS604*(AU604/10))</f>
        <v/>
      </c>
      <c r="BK604" s="95" t="str">
        <f t="shared" si="1461"/>
        <v/>
      </c>
      <c r="BL604" s="95" t="str">
        <f t="shared" si="1461"/>
        <v/>
      </c>
      <c r="BM604" s="95" t="str">
        <f t="shared" si="1461"/>
        <v/>
      </c>
      <c r="BN604" s="95" t="str">
        <f t="shared" si="1461"/>
        <v/>
      </c>
      <c r="BO604" s="95" t="str">
        <f t="shared" si="1461"/>
        <v/>
      </c>
      <c r="BP604" s="95" t="str">
        <f t="shared" si="1461"/>
        <v/>
      </c>
      <c r="BQ604" s="95" t="str">
        <f t="shared" si="1461"/>
        <v/>
      </c>
      <c r="BR604" s="95" t="str">
        <f t="shared" si="1461"/>
        <v/>
      </c>
      <c r="BS604" s="38"/>
      <c r="BT604" s="38"/>
      <c r="BU604" s="38"/>
      <c r="BV604" s="38"/>
      <c r="BW604" s="38"/>
      <c r="BX604" s="38">
        <f t="shared" si="1095"/>
        <v>0</v>
      </c>
      <c r="BY604" s="106" t="str">
        <f t="shared" si="1068"/>
        <v/>
      </c>
      <c r="BZ604" s="106" t="str">
        <f t="shared" si="1096"/>
        <v/>
      </c>
      <c r="CA604" s="106" t="str">
        <f t="shared" ref="CA604:CH604" si="1462">IF(O604="x","1","")</f>
        <v/>
      </c>
      <c r="CB604" s="106" t="str">
        <f t="shared" si="1462"/>
        <v/>
      </c>
      <c r="CC604" s="106" t="str">
        <f t="shared" si="1462"/>
        <v/>
      </c>
      <c r="CD604" s="106" t="str">
        <f t="shared" si="1462"/>
        <v/>
      </c>
      <c r="CE604" s="106" t="str">
        <f t="shared" si="1462"/>
        <v/>
      </c>
      <c r="CF604" s="106" t="str">
        <f t="shared" si="1462"/>
        <v/>
      </c>
      <c r="CG604" s="106" t="str">
        <f t="shared" si="1462"/>
        <v/>
      </c>
      <c r="CH604" s="106" t="str">
        <f t="shared" si="1462"/>
        <v/>
      </c>
      <c r="CI604" s="40"/>
      <c r="CJ604" s="40"/>
      <c r="CK604" s="40"/>
      <c r="CL604" s="40"/>
      <c r="CM604" s="40"/>
    </row>
    <row r="605" spans="1:91" ht="17.25" customHeight="1" x14ac:dyDescent="0.2">
      <c r="A605" s="92"/>
      <c r="B605" s="93"/>
      <c r="C605" s="93"/>
      <c r="D605" s="93"/>
      <c r="E605" s="93" t="str">
        <f t="shared" si="1098"/>
        <v/>
      </c>
      <c r="F605" s="93"/>
      <c r="G605" s="93"/>
      <c r="H605" s="93" t="str">
        <f t="shared" si="1332"/>
        <v/>
      </c>
      <c r="I605" s="95" t="str">
        <f t="shared" si="1333"/>
        <v/>
      </c>
      <c r="J605" s="93"/>
      <c r="K605" s="97" t="b">
        <v>0</v>
      </c>
      <c r="L605" s="98" t="str">
        <f t="shared" si="1273"/>
        <v>PENDENTE</v>
      </c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3"/>
      <c r="X605" s="100"/>
      <c r="Y605" s="100"/>
      <c r="Z605" s="100"/>
      <c r="AA605" s="100"/>
      <c r="AB605" s="100"/>
      <c r="AC605" s="101"/>
      <c r="AD605" s="3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93"/>
      <c r="AQ605" s="93"/>
      <c r="AR605" s="93"/>
      <c r="AS605" s="102"/>
      <c r="AT605" s="103"/>
      <c r="AU605" s="103"/>
      <c r="AV605" s="103"/>
      <c r="AW605" s="104"/>
      <c r="AX605" s="103"/>
      <c r="AY605" s="103"/>
      <c r="AZ605" s="103"/>
      <c r="BA605" s="103"/>
      <c r="BB605" s="104"/>
      <c r="BC605" s="103"/>
      <c r="BD605" s="105" t="str">
        <f ca="1">IFERROR(__xludf.DUMMYFUNCTION("""COMPUTED_VALUE"""),"")</f>
        <v/>
      </c>
      <c r="BE605" s="105" t="str">
        <f ca="1">IFERROR(__xludf.DUMMYFUNCTION("""COMPUTED_VALUE"""),"")</f>
        <v/>
      </c>
      <c r="BF605" s="105" t="str">
        <f ca="1">IFERROR(__xludf.DUMMYFUNCTION("""COMPUTED_VALUE"""),"")</f>
        <v/>
      </c>
      <c r="BG605" s="93"/>
      <c r="BH605" s="93"/>
      <c r="BI605" s="95" t="str">
        <f t="shared" si="1360"/>
        <v/>
      </c>
      <c r="BJ605" s="95" t="str">
        <f t="shared" ref="BJ605:BR605" si="1463">IF(AD605=0,"",AD605*$AS605*(AU605/10))</f>
        <v/>
      </c>
      <c r="BK605" s="95" t="str">
        <f t="shared" si="1463"/>
        <v/>
      </c>
      <c r="BL605" s="95" t="str">
        <f t="shared" si="1463"/>
        <v/>
      </c>
      <c r="BM605" s="95" t="str">
        <f t="shared" si="1463"/>
        <v/>
      </c>
      <c r="BN605" s="95" t="str">
        <f t="shared" si="1463"/>
        <v/>
      </c>
      <c r="BO605" s="95" t="str">
        <f t="shared" si="1463"/>
        <v/>
      </c>
      <c r="BP605" s="95" t="str">
        <f t="shared" si="1463"/>
        <v/>
      </c>
      <c r="BQ605" s="95" t="str">
        <f t="shared" si="1463"/>
        <v/>
      </c>
      <c r="BR605" s="95" t="str">
        <f t="shared" si="1463"/>
        <v/>
      </c>
      <c r="BS605" s="38"/>
      <c r="BT605" s="38"/>
      <c r="BU605" s="38"/>
      <c r="BV605" s="38"/>
      <c r="BW605" s="38"/>
      <c r="BX605" s="38">
        <f t="shared" si="1095"/>
        <v>0</v>
      </c>
      <c r="BY605" s="106" t="str">
        <f t="shared" si="1068"/>
        <v/>
      </c>
      <c r="BZ605" s="106" t="str">
        <f t="shared" si="1096"/>
        <v/>
      </c>
      <c r="CA605" s="106" t="str">
        <f t="shared" ref="CA605:CH605" si="1464">IF(O605="x","1","")</f>
        <v/>
      </c>
      <c r="CB605" s="106" t="str">
        <f t="shared" si="1464"/>
        <v/>
      </c>
      <c r="CC605" s="106" t="str">
        <f t="shared" si="1464"/>
        <v/>
      </c>
      <c r="CD605" s="106" t="str">
        <f t="shared" si="1464"/>
        <v/>
      </c>
      <c r="CE605" s="106" t="str">
        <f t="shared" si="1464"/>
        <v/>
      </c>
      <c r="CF605" s="106" t="str">
        <f t="shared" si="1464"/>
        <v/>
      </c>
      <c r="CG605" s="106" t="str">
        <f t="shared" si="1464"/>
        <v/>
      </c>
      <c r="CH605" s="106" t="str">
        <f t="shared" si="1464"/>
        <v/>
      </c>
      <c r="CI605" s="40"/>
      <c r="CJ605" s="40"/>
      <c r="CK605" s="40"/>
      <c r="CL605" s="40"/>
      <c r="CM605" s="40"/>
    </row>
    <row r="606" spans="1:91" ht="17.25" customHeight="1" x14ac:dyDescent="0.2">
      <c r="A606" s="92"/>
      <c r="B606" s="93"/>
      <c r="C606" s="93"/>
      <c r="D606" s="93"/>
      <c r="E606" s="93" t="str">
        <f t="shared" si="1098"/>
        <v/>
      </c>
      <c r="F606" s="93"/>
      <c r="G606" s="93"/>
      <c r="H606" s="93" t="str">
        <f t="shared" si="1332"/>
        <v/>
      </c>
      <c r="I606" s="95" t="str">
        <f t="shared" si="1333"/>
        <v/>
      </c>
      <c r="J606" s="93"/>
      <c r="K606" s="97" t="b">
        <v>0</v>
      </c>
      <c r="L606" s="98" t="str">
        <f t="shared" si="1273"/>
        <v>PENDENTE</v>
      </c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3"/>
      <c r="X606" s="100"/>
      <c r="Y606" s="100"/>
      <c r="Z606" s="100"/>
      <c r="AA606" s="100"/>
      <c r="AB606" s="100"/>
      <c r="AC606" s="101"/>
      <c r="AD606" s="3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93"/>
      <c r="AQ606" s="93"/>
      <c r="AR606" s="93"/>
      <c r="AS606" s="102"/>
      <c r="AT606" s="103"/>
      <c r="AU606" s="103"/>
      <c r="AV606" s="103"/>
      <c r="AW606" s="104"/>
      <c r="AX606" s="103"/>
      <c r="AY606" s="103"/>
      <c r="AZ606" s="103"/>
      <c r="BA606" s="103"/>
      <c r="BB606" s="104"/>
      <c r="BC606" s="103"/>
      <c r="BD606" s="105" t="str">
        <f ca="1">IFERROR(__xludf.DUMMYFUNCTION("""COMPUTED_VALUE"""),"")</f>
        <v/>
      </c>
      <c r="BE606" s="105" t="str">
        <f ca="1">IFERROR(__xludf.DUMMYFUNCTION("""COMPUTED_VALUE"""),"")</f>
        <v/>
      </c>
      <c r="BF606" s="105" t="str">
        <f ca="1">IFERROR(__xludf.DUMMYFUNCTION("""COMPUTED_VALUE"""),"")</f>
        <v/>
      </c>
      <c r="BG606" s="93"/>
      <c r="BH606" s="93"/>
      <c r="BI606" s="95" t="str">
        <f t="shared" si="1360"/>
        <v/>
      </c>
      <c r="BJ606" s="95" t="str">
        <f t="shared" ref="BJ606:BR606" si="1465">IF(AD606=0,"",AD606*$AS606*(AU606/10))</f>
        <v/>
      </c>
      <c r="BK606" s="95" t="str">
        <f t="shared" si="1465"/>
        <v/>
      </c>
      <c r="BL606" s="95" t="str">
        <f t="shared" si="1465"/>
        <v/>
      </c>
      <c r="BM606" s="95" t="str">
        <f t="shared" si="1465"/>
        <v/>
      </c>
      <c r="BN606" s="95" t="str">
        <f t="shared" si="1465"/>
        <v/>
      </c>
      <c r="BO606" s="95" t="str">
        <f t="shared" si="1465"/>
        <v/>
      </c>
      <c r="BP606" s="95" t="str">
        <f t="shared" si="1465"/>
        <v/>
      </c>
      <c r="BQ606" s="95" t="str">
        <f t="shared" si="1465"/>
        <v/>
      </c>
      <c r="BR606" s="95" t="str">
        <f t="shared" si="1465"/>
        <v/>
      </c>
      <c r="BS606" s="38"/>
      <c r="BT606" s="38"/>
      <c r="BU606" s="38"/>
      <c r="BV606" s="38"/>
      <c r="BW606" s="38"/>
      <c r="BX606" s="38">
        <f t="shared" si="1095"/>
        <v>0</v>
      </c>
      <c r="BY606" s="106" t="str">
        <f t="shared" si="1068"/>
        <v/>
      </c>
      <c r="BZ606" s="106" t="str">
        <f t="shared" si="1096"/>
        <v/>
      </c>
      <c r="CA606" s="106" t="str">
        <f t="shared" ref="CA606:CH606" si="1466">IF(O606="x","1","")</f>
        <v/>
      </c>
      <c r="CB606" s="106" t="str">
        <f t="shared" si="1466"/>
        <v/>
      </c>
      <c r="CC606" s="106" t="str">
        <f t="shared" si="1466"/>
        <v/>
      </c>
      <c r="CD606" s="106" t="str">
        <f t="shared" si="1466"/>
        <v/>
      </c>
      <c r="CE606" s="106" t="str">
        <f t="shared" si="1466"/>
        <v/>
      </c>
      <c r="CF606" s="106" t="str">
        <f t="shared" si="1466"/>
        <v/>
      </c>
      <c r="CG606" s="106" t="str">
        <f t="shared" si="1466"/>
        <v/>
      </c>
      <c r="CH606" s="106" t="str">
        <f t="shared" si="1466"/>
        <v/>
      </c>
      <c r="CI606" s="40"/>
      <c r="CJ606" s="40"/>
      <c r="CK606" s="40"/>
      <c r="CL606" s="40"/>
      <c r="CM606" s="40"/>
    </row>
    <row r="607" spans="1:91" ht="17.25" customHeight="1" x14ac:dyDescent="0.2">
      <c r="A607" s="92"/>
      <c r="B607" s="93"/>
      <c r="C607" s="93"/>
      <c r="D607" s="93"/>
      <c r="E607" s="93" t="str">
        <f t="shared" si="1098"/>
        <v/>
      </c>
      <c r="F607" s="93"/>
      <c r="G607" s="93"/>
      <c r="H607" s="93" t="str">
        <f t="shared" si="1332"/>
        <v/>
      </c>
      <c r="I607" s="95" t="str">
        <f t="shared" si="1333"/>
        <v/>
      </c>
      <c r="J607" s="93"/>
      <c r="K607" s="97" t="b">
        <v>0</v>
      </c>
      <c r="L607" s="98" t="str">
        <f t="shared" si="1273"/>
        <v>PENDENTE</v>
      </c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3"/>
      <c r="X607" s="100"/>
      <c r="Y607" s="100"/>
      <c r="Z607" s="100"/>
      <c r="AA607" s="100"/>
      <c r="AB607" s="100"/>
      <c r="AC607" s="101"/>
      <c r="AD607" s="3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93"/>
      <c r="AQ607" s="93"/>
      <c r="AR607" s="93"/>
      <c r="AS607" s="102"/>
      <c r="AT607" s="103"/>
      <c r="AU607" s="103"/>
      <c r="AV607" s="103"/>
      <c r="AW607" s="104"/>
      <c r="AX607" s="103"/>
      <c r="AY607" s="103"/>
      <c r="AZ607" s="103"/>
      <c r="BA607" s="103"/>
      <c r="BB607" s="104"/>
      <c r="BC607" s="103"/>
      <c r="BD607" s="105" t="str">
        <f ca="1">IFERROR(__xludf.DUMMYFUNCTION("""COMPUTED_VALUE"""),"")</f>
        <v/>
      </c>
      <c r="BE607" s="105" t="str">
        <f ca="1">IFERROR(__xludf.DUMMYFUNCTION("""COMPUTED_VALUE"""),"")</f>
        <v/>
      </c>
      <c r="BF607" s="105" t="str">
        <f ca="1">IFERROR(__xludf.DUMMYFUNCTION("""COMPUTED_VALUE"""),"")</f>
        <v/>
      </c>
      <c r="BG607" s="93"/>
      <c r="BH607" s="93"/>
      <c r="BI607" s="95" t="str">
        <f t="shared" si="1360"/>
        <v/>
      </c>
      <c r="BJ607" s="95" t="str">
        <f t="shared" ref="BJ607:BR607" si="1467">IF(AD607=0,"",AD607*$AS607*(AU607/10))</f>
        <v/>
      </c>
      <c r="BK607" s="95" t="str">
        <f t="shared" si="1467"/>
        <v/>
      </c>
      <c r="BL607" s="95" t="str">
        <f t="shared" si="1467"/>
        <v/>
      </c>
      <c r="BM607" s="95" t="str">
        <f t="shared" si="1467"/>
        <v/>
      </c>
      <c r="BN607" s="95" t="str">
        <f t="shared" si="1467"/>
        <v/>
      </c>
      <c r="BO607" s="95" t="str">
        <f t="shared" si="1467"/>
        <v/>
      </c>
      <c r="BP607" s="95" t="str">
        <f t="shared" si="1467"/>
        <v/>
      </c>
      <c r="BQ607" s="95" t="str">
        <f t="shared" si="1467"/>
        <v/>
      </c>
      <c r="BR607" s="95" t="str">
        <f t="shared" si="1467"/>
        <v/>
      </c>
      <c r="BS607" s="38"/>
      <c r="BT607" s="38"/>
      <c r="BU607" s="38"/>
      <c r="BV607" s="38"/>
      <c r="BW607" s="38"/>
      <c r="BX607" s="38">
        <f t="shared" si="1095"/>
        <v>0</v>
      </c>
      <c r="BY607" s="106" t="str">
        <f t="shared" si="1068"/>
        <v/>
      </c>
      <c r="BZ607" s="106" t="str">
        <f t="shared" si="1096"/>
        <v/>
      </c>
      <c r="CA607" s="106" t="str">
        <f t="shared" ref="CA607:CH607" si="1468">IF(O607="x","1","")</f>
        <v/>
      </c>
      <c r="CB607" s="106" t="str">
        <f t="shared" si="1468"/>
        <v/>
      </c>
      <c r="CC607" s="106" t="str">
        <f t="shared" si="1468"/>
        <v/>
      </c>
      <c r="CD607" s="106" t="str">
        <f t="shared" si="1468"/>
        <v/>
      </c>
      <c r="CE607" s="106" t="str">
        <f t="shared" si="1468"/>
        <v/>
      </c>
      <c r="CF607" s="106" t="str">
        <f t="shared" si="1468"/>
        <v/>
      </c>
      <c r="CG607" s="106" t="str">
        <f t="shared" si="1468"/>
        <v/>
      </c>
      <c r="CH607" s="106" t="str">
        <f t="shared" si="1468"/>
        <v/>
      </c>
      <c r="CI607" s="40"/>
      <c r="CJ607" s="40"/>
      <c r="CK607" s="40"/>
      <c r="CL607" s="40"/>
      <c r="CM607" s="40"/>
    </row>
    <row r="608" spans="1:91" ht="17.25" customHeight="1" x14ac:dyDescent="0.2">
      <c r="A608" s="92"/>
      <c r="B608" s="93"/>
      <c r="C608" s="93"/>
      <c r="D608" s="93"/>
      <c r="E608" s="93" t="str">
        <f t="shared" si="1098"/>
        <v/>
      </c>
      <c r="F608" s="93"/>
      <c r="G608" s="93"/>
      <c r="H608" s="93" t="str">
        <f t="shared" si="1332"/>
        <v/>
      </c>
      <c r="I608" s="95" t="str">
        <f t="shared" si="1333"/>
        <v/>
      </c>
      <c r="J608" s="93"/>
      <c r="K608" s="97" t="b">
        <v>0</v>
      </c>
      <c r="L608" s="98" t="str">
        <f t="shared" si="1273"/>
        <v>PENDENTE</v>
      </c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3"/>
      <c r="X608" s="100"/>
      <c r="Y608" s="100"/>
      <c r="Z608" s="100"/>
      <c r="AA608" s="100"/>
      <c r="AB608" s="100"/>
      <c r="AC608" s="101"/>
      <c r="AD608" s="3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93"/>
      <c r="AQ608" s="93"/>
      <c r="AR608" s="93"/>
      <c r="AS608" s="102"/>
      <c r="AT608" s="103"/>
      <c r="AU608" s="103"/>
      <c r="AV608" s="103"/>
      <c r="AW608" s="104"/>
      <c r="AX608" s="103"/>
      <c r="AY608" s="103"/>
      <c r="AZ608" s="103"/>
      <c r="BA608" s="103"/>
      <c r="BB608" s="104"/>
      <c r="BC608" s="103"/>
      <c r="BD608" s="105" t="str">
        <f ca="1">IFERROR(__xludf.DUMMYFUNCTION("""COMPUTED_VALUE"""),"")</f>
        <v/>
      </c>
      <c r="BE608" s="105" t="str">
        <f ca="1">IFERROR(__xludf.DUMMYFUNCTION("""COMPUTED_VALUE"""),"")</f>
        <v/>
      </c>
      <c r="BF608" s="105" t="str">
        <f ca="1">IFERROR(__xludf.DUMMYFUNCTION("""COMPUTED_VALUE"""),"")</f>
        <v/>
      </c>
      <c r="BG608" s="93"/>
      <c r="BH608" s="93"/>
      <c r="BI608" s="95" t="str">
        <f t="shared" si="1360"/>
        <v/>
      </c>
      <c r="BJ608" s="95" t="str">
        <f t="shared" ref="BJ608:BR608" si="1469">IF(AD608=0,"",AD608*$AS608*(AU608/10))</f>
        <v/>
      </c>
      <c r="BK608" s="95" t="str">
        <f t="shared" si="1469"/>
        <v/>
      </c>
      <c r="BL608" s="95" t="str">
        <f t="shared" si="1469"/>
        <v/>
      </c>
      <c r="BM608" s="95" t="str">
        <f t="shared" si="1469"/>
        <v/>
      </c>
      <c r="BN608" s="95" t="str">
        <f t="shared" si="1469"/>
        <v/>
      </c>
      <c r="BO608" s="95" t="str">
        <f t="shared" si="1469"/>
        <v/>
      </c>
      <c r="BP608" s="95" t="str">
        <f t="shared" si="1469"/>
        <v/>
      </c>
      <c r="BQ608" s="95" t="str">
        <f t="shared" si="1469"/>
        <v/>
      </c>
      <c r="BR608" s="95" t="str">
        <f t="shared" si="1469"/>
        <v/>
      </c>
      <c r="BS608" s="38"/>
      <c r="BT608" s="38"/>
      <c r="BU608" s="38"/>
      <c r="BV608" s="38"/>
      <c r="BW608" s="38"/>
      <c r="BX608" s="38">
        <f t="shared" si="1095"/>
        <v>0</v>
      </c>
      <c r="BY608" s="106" t="str">
        <f t="shared" si="1068"/>
        <v/>
      </c>
      <c r="BZ608" s="106" t="str">
        <f t="shared" si="1096"/>
        <v/>
      </c>
      <c r="CA608" s="106" t="str">
        <f t="shared" ref="CA608:CH608" si="1470">IF(O608="x","1","")</f>
        <v/>
      </c>
      <c r="CB608" s="106" t="str">
        <f t="shared" si="1470"/>
        <v/>
      </c>
      <c r="CC608" s="106" t="str">
        <f t="shared" si="1470"/>
        <v/>
      </c>
      <c r="CD608" s="106" t="str">
        <f t="shared" si="1470"/>
        <v/>
      </c>
      <c r="CE608" s="106" t="str">
        <f t="shared" si="1470"/>
        <v/>
      </c>
      <c r="CF608" s="106" t="str">
        <f t="shared" si="1470"/>
        <v/>
      </c>
      <c r="CG608" s="106" t="str">
        <f t="shared" si="1470"/>
        <v/>
      </c>
      <c r="CH608" s="106" t="str">
        <f t="shared" si="1470"/>
        <v/>
      </c>
      <c r="CI608" s="40"/>
      <c r="CJ608" s="40"/>
      <c r="CK608" s="40"/>
      <c r="CL608" s="40"/>
      <c r="CM608" s="40"/>
    </row>
    <row r="609" spans="1:91" ht="17.25" customHeight="1" x14ac:dyDescent="0.2">
      <c r="A609" s="92"/>
      <c r="B609" s="93"/>
      <c r="C609" s="93"/>
      <c r="D609" s="93"/>
      <c r="E609" s="93" t="str">
        <f t="shared" si="1098"/>
        <v/>
      </c>
      <c r="F609" s="93"/>
      <c r="G609" s="93"/>
      <c r="H609" s="93" t="str">
        <f t="shared" si="1332"/>
        <v/>
      </c>
      <c r="I609" s="95" t="str">
        <f t="shared" si="1333"/>
        <v/>
      </c>
      <c r="J609" s="93"/>
      <c r="K609" s="97" t="b">
        <v>0</v>
      </c>
      <c r="L609" s="98" t="str">
        <f t="shared" si="1273"/>
        <v>PENDENTE</v>
      </c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3"/>
      <c r="X609" s="100"/>
      <c r="Y609" s="100"/>
      <c r="Z609" s="100"/>
      <c r="AA609" s="100"/>
      <c r="AB609" s="100"/>
      <c r="AC609" s="101"/>
      <c r="AD609" s="3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93"/>
      <c r="AQ609" s="93"/>
      <c r="AR609" s="93"/>
      <c r="AS609" s="102"/>
      <c r="AT609" s="103"/>
      <c r="AU609" s="103"/>
      <c r="AV609" s="103"/>
      <c r="AW609" s="104"/>
      <c r="AX609" s="103"/>
      <c r="AY609" s="103"/>
      <c r="AZ609" s="103"/>
      <c r="BA609" s="103"/>
      <c r="BB609" s="104"/>
      <c r="BC609" s="103"/>
      <c r="BD609" s="105" t="str">
        <f ca="1">IFERROR(__xludf.DUMMYFUNCTION("""COMPUTED_VALUE"""),"")</f>
        <v/>
      </c>
      <c r="BE609" s="105" t="str">
        <f ca="1">IFERROR(__xludf.DUMMYFUNCTION("""COMPUTED_VALUE"""),"")</f>
        <v/>
      </c>
      <c r="BF609" s="105" t="str">
        <f ca="1">IFERROR(__xludf.DUMMYFUNCTION("""COMPUTED_VALUE"""),"")</f>
        <v/>
      </c>
      <c r="BG609" s="93"/>
      <c r="BH609" s="93"/>
      <c r="BI609" s="95" t="str">
        <f t="shared" si="1360"/>
        <v/>
      </c>
      <c r="BJ609" s="95" t="str">
        <f t="shared" ref="BJ609:BR609" si="1471">IF(AD609=0,"",AD609*$AS609*(AU609/10))</f>
        <v/>
      </c>
      <c r="BK609" s="95" t="str">
        <f t="shared" si="1471"/>
        <v/>
      </c>
      <c r="BL609" s="95" t="str">
        <f t="shared" si="1471"/>
        <v/>
      </c>
      <c r="BM609" s="95" t="str">
        <f t="shared" si="1471"/>
        <v/>
      </c>
      <c r="BN609" s="95" t="str">
        <f t="shared" si="1471"/>
        <v/>
      </c>
      <c r="BO609" s="95" t="str">
        <f t="shared" si="1471"/>
        <v/>
      </c>
      <c r="BP609" s="95" t="str">
        <f t="shared" si="1471"/>
        <v/>
      </c>
      <c r="BQ609" s="95" t="str">
        <f t="shared" si="1471"/>
        <v/>
      </c>
      <c r="BR609" s="95" t="str">
        <f t="shared" si="1471"/>
        <v/>
      </c>
      <c r="BS609" s="38"/>
      <c r="BT609" s="38"/>
      <c r="BU609" s="38"/>
      <c r="BV609" s="38"/>
      <c r="BW609" s="38"/>
      <c r="BX609" s="38">
        <f t="shared" si="1095"/>
        <v>0</v>
      </c>
      <c r="BY609" s="106" t="str">
        <f t="shared" si="1068"/>
        <v/>
      </c>
      <c r="BZ609" s="106" t="str">
        <f t="shared" si="1096"/>
        <v/>
      </c>
      <c r="CA609" s="106" t="str">
        <f t="shared" ref="CA609:CH609" si="1472">IF(O609="x","1","")</f>
        <v/>
      </c>
      <c r="CB609" s="106" t="str">
        <f t="shared" si="1472"/>
        <v/>
      </c>
      <c r="CC609" s="106" t="str">
        <f t="shared" si="1472"/>
        <v/>
      </c>
      <c r="CD609" s="106" t="str">
        <f t="shared" si="1472"/>
        <v/>
      </c>
      <c r="CE609" s="106" t="str">
        <f t="shared" si="1472"/>
        <v/>
      </c>
      <c r="CF609" s="106" t="str">
        <f t="shared" si="1472"/>
        <v/>
      </c>
      <c r="CG609" s="106" t="str">
        <f t="shared" si="1472"/>
        <v/>
      </c>
      <c r="CH609" s="106" t="str">
        <f t="shared" si="1472"/>
        <v/>
      </c>
      <c r="CI609" s="40"/>
      <c r="CJ609" s="40"/>
      <c r="CK609" s="40"/>
      <c r="CL609" s="40"/>
      <c r="CM609" s="40"/>
    </row>
    <row r="610" spans="1:91" ht="17.25" customHeight="1" x14ac:dyDescent="0.2">
      <c r="A610" s="92"/>
      <c r="B610" s="93"/>
      <c r="C610" s="93"/>
      <c r="D610" s="93"/>
      <c r="E610" s="93" t="str">
        <f t="shared" si="1098"/>
        <v/>
      </c>
      <c r="F610" s="93"/>
      <c r="G610" s="93"/>
      <c r="H610" s="93" t="str">
        <f t="shared" si="1332"/>
        <v/>
      </c>
      <c r="I610" s="95" t="str">
        <f t="shared" si="1333"/>
        <v/>
      </c>
      <c r="J610" s="93"/>
      <c r="K610" s="97" t="b">
        <v>0</v>
      </c>
      <c r="L610" s="98" t="str">
        <f t="shared" si="1273"/>
        <v>PENDENTE</v>
      </c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3"/>
      <c r="X610" s="100"/>
      <c r="Y610" s="100"/>
      <c r="Z610" s="100"/>
      <c r="AA610" s="100"/>
      <c r="AB610" s="100"/>
      <c r="AC610" s="101"/>
      <c r="AD610" s="3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93"/>
      <c r="AQ610" s="93"/>
      <c r="AR610" s="93"/>
      <c r="AS610" s="102"/>
      <c r="AT610" s="103"/>
      <c r="AU610" s="103"/>
      <c r="AV610" s="103"/>
      <c r="AW610" s="104"/>
      <c r="AX610" s="103"/>
      <c r="AY610" s="103"/>
      <c r="AZ610" s="103"/>
      <c r="BA610" s="103"/>
      <c r="BB610" s="104"/>
      <c r="BC610" s="103"/>
      <c r="BD610" s="105" t="str">
        <f ca="1">IFERROR(__xludf.DUMMYFUNCTION("""COMPUTED_VALUE"""),"")</f>
        <v/>
      </c>
      <c r="BE610" s="105" t="str">
        <f ca="1">IFERROR(__xludf.DUMMYFUNCTION("""COMPUTED_VALUE"""),"")</f>
        <v/>
      </c>
      <c r="BF610" s="105" t="str">
        <f ca="1">IFERROR(__xludf.DUMMYFUNCTION("""COMPUTED_VALUE"""),"")</f>
        <v/>
      </c>
      <c r="BG610" s="93"/>
      <c r="BH610" s="93"/>
      <c r="BI610" s="95" t="str">
        <f t="shared" si="1360"/>
        <v/>
      </c>
      <c r="BJ610" s="95" t="str">
        <f t="shared" ref="BJ610:BR610" si="1473">IF(AD610=0,"",AD610*$AS610*(AU610/10))</f>
        <v/>
      </c>
      <c r="BK610" s="95" t="str">
        <f t="shared" si="1473"/>
        <v/>
      </c>
      <c r="BL610" s="95" t="str">
        <f t="shared" si="1473"/>
        <v/>
      </c>
      <c r="BM610" s="95" t="str">
        <f t="shared" si="1473"/>
        <v/>
      </c>
      <c r="BN610" s="95" t="str">
        <f t="shared" si="1473"/>
        <v/>
      </c>
      <c r="BO610" s="95" t="str">
        <f t="shared" si="1473"/>
        <v/>
      </c>
      <c r="BP610" s="95" t="str">
        <f t="shared" si="1473"/>
        <v/>
      </c>
      <c r="BQ610" s="95" t="str">
        <f t="shared" si="1473"/>
        <v/>
      </c>
      <c r="BR610" s="95" t="str">
        <f t="shared" si="1473"/>
        <v/>
      </c>
      <c r="BS610" s="38"/>
      <c r="BT610" s="38"/>
      <c r="BU610" s="38"/>
      <c r="BV610" s="38"/>
      <c r="BW610" s="38"/>
      <c r="BX610" s="38">
        <f t="shared" si="1095"/>
        <v>0</v>
      </c>
      <c r="BY610" s="106" t="str">
        <f t="shared" si="1068"/>
        <v/>
      </c>
      <c r="BZ610" s="106" t="str">
        <f t="shared" si="1096"/>
        <v/>
      </c>
      <c r="CA610" s="106" t="str">
        <f t="shared" ref="CA610:CH610" si="1474">IF(O610="x","1","")</f>
        <v/>
      </c>
      <c r="CB610" s="106" t="str">
        <f t="shared" si="1474"/>
        <v/>
      </c>
      <c r="CC610" s="106" t="str">
        <f t="shared" si="1474"/>
        <v/>
      </c>
      <c r="CD610" s="106" t="str">
        <f t="shared" si="1474"/>
        <v/>
      </c>
      <c r="CE610" s="106" t="str">
        <f t="shared" si="1474"/>
        <v/>
      </c>
      <c r="CF610" s="106" t="str">
        <f t="shared" si="1474"/>
        <v/>
      </c>
      <c r="CG610" s="106" t="str">
        <f t="shared" si="1474"/>
        <v/>
      </c>
      <c r="CH610" s="106" t="str">
        <f t="shared" si="1474"/>
        <v/>
      </c>
      <c r="CI610" s="40"/>
      <c r="CJ610" s="40"/>
      <c r="CK610" s="40"/>
      <c r="CL610" s="40"/>
      <c r="CM610" s="40"/>
    </row>
    <row r="611" spans="1:91" ht="17.25" customHeight="1" x14ac:dyDescent="0.2">
      <c r="A611" s="92"/>
      <c r="B611" s="93"/>
      <c r="C611" s="93"/>
      <c r="D611" s="93"/>
      <c r="E611" s="93" t="str">
        <f t="shared" si="1098"/>
        <v/>
      </c>
      <c r="F611" s="93"/>
      <c r="G611" s="93"/>
      <c r="H611" s="93" t="str">
        <f t="shared" si="1332"/>
        <v/>
      </c>
      <c r="I611" s="95" t="str">
        <f t="shared" si="1333"/>
        <v/>
      </c>
      <c r="J611" s="93"/>
      <c r="K611" s="97" t="b">
        <v>0</v>
      </c>
      <c r="L611" s="98" t="str">
        <f t="shared" si="1273"/>
        <v>PENDENTE</v>
      </c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3"/>
      <c r="X611" s="100"/>
      <c r="Y611" s="100"/>
      <c r="Z611" s="100"/>
      <c r="AA611" s="100"/>
      <c r="AB611" s="100"/>
      <c r="AC611" s="101"/>
      <c r="AD611" s="3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93"/>
      <c r="AQ611" s="93"/>
      <c r="AR611" s="93"/>
      <c r="AS611" s="102"/>
      <c r="AT611" s="103"/>
      <c r="AU611" s="103"/>
      <c r="AV611" s="103"/>
      <c r="AW611" s="104"/>
      <c r="AX611" s="103"/>
      <c r="AY611" s="103"/>
      <c r="AZ611" s="103"/>
      <c r="BA611" s="103"/>
      <c r="BB611" s="104"/>
      <c r="BC611" s="103"/>
      <c r="BD611" s="105" t="str">
        <f ca="1">IFERROR(__xludf.DUMMYFUNCTION("""COMPUTED_VALUE"""),"")</f>
        <v/>
      </c>
      <c r="BE611" s="105" t="str">
        <f ca="1">IFERROR(__xludf.DUMMYFUNCTION("""COMPUTED_VALUE"""),"")</f>
        <v/>
      </c>
      <c r="BF611" s="105" t="str">
        <f ca="1">IFERROR(__xludf.DUMMYFUNCTION("""COMPUTED_VALUE"""),"")</f>
        <v/>
      </c>
      <c r="BG611" s="93"/>
      <c r="BH611" s="93"/>
      <c r="BI611" s="95" t="str">
        <f t="shared" si="1360"/>
        <v/>
      </c>
      <c r="BJ611" s="95" t="str">
        <f t="shared" ref="BJ611:BR611" si="1475">IF(AD611=0,"",AD611*$AS611*(AU611/10))</f>
        <v/>
      </c>
      <c r="BK611" s="95" t="str">
        <f t="shared" si="1475"/>
        <v/>
      </c>
      <c r="BL611" s="95" t="str">
        <f t="shared" si="1475"/>
        <v/>
      </c>
      <c r="BM611" s="95" t="str">
        <f t="shared" si="1475"/>
        <v/>
      </c>
      <c r="BN611" s="95" t="str">
        <f t="shared" si="1475"/>
        <v/>
      </c>
      <c r="BO611" s="95" t="str">
        <f t="shared" si="1475"/>
        <v/>
      </c>
      <c r="BP611" s="95" t="str">
        <f t="shared" si="1475"/>
        <v/>
      </c>
      <c r="BQ611" s="95" t="str">
        <f t="shared" si="1475"/>
        <v/>
      </c>
      <c r="BR611" s="95" t="str">
        <f t="shared" si="1475"/>
        <v/>
      </c>
      <c r="BS611" s="38"/>
      <c r="BT611" s="38"/>
      <c r="BU611" s="38"/>
      <c r="BV611" s="38"/>
      <c r="BW611" s="38"/>
      <c r="BX611" s="38">
        <f t="shared" si="1095"/>
        <v>0</v>
      </c>
      <c r="BY611" s="106" t="str">
        <f t="shared" si="1068"/>
        <v/>
      </c>
      <c r="BZ611" s="106" t="str">
        <f t="shared" si="1096"/>
        <v/>
      </c>
      <c r="CA611" s="106" t="str">
        <f t="shared" ref="CA611:CH611" si="1476">IF(O611="x","1","")</f>
        <v/>
      </c>
      <c r="CB611" s="106" t="str">
        <f t="shared" si="1476"/>
        <v/>
      </c>
      <c r="CC611" s="106" t="str">
        <f t="shared" si="1476"/>
        <v/>
      </c>
      <c r="CD611" s="106" t="str">
        <f t="shared" si="1476"/>
        <v/>
      </c>
      <c r="CE611" s="106" t="str">
        <f t="shared" si="1476"/>
        <v/>
      </c>
      <c r="CF611" s="106" t="str">
        <f t="shared" si="1476"/>
        <v/>
      </c>
      <c r="CG611" s="106" t="str">
        <f t="shared" si="1476"/>
        <v/>
      </c>
      <c r="CH611" s="106" t="str">
        <f t="shared" si="1476"/>
        <v/>
      </c>
      <c r="CI611" s="40"/>
      <c r="CJ611" s="40"/>
      <c r="CK611" s="40"/>
      <c r="CL611" s="40"/>
      <c r="CM611" s="40"/>
    </row>
    <row r="612" spans="1:91" ht="17.25" customHeight="1" x14ac:dyDescent="0.2">
      <c r="A612" s="92"/>
      <c r="B612" s="93"/>
      <c r="C612" s="93"/>
      <c r="D612" s="93"/>
      <c r="E612" s="93" t="str">
        <f t="shared" si="1098"/>
        <v/>
      </c>
      <c r="F612" s="93"/>
      <c r="G612" s="93"/>
      <c r="H612" s="93" t="str">
        <f t="shared" si="1332"/>
        <v/>
      </c>
      <c r="I612" s="95" t="str">
        <f t="shared" si="1333"/>
        <v/>
      </c>
      <c r="J612" s="93"/>
      <c r="K612" s="97" t="b">
        <v>0</v>
      </c>
      <c r="L612" s="98" t="str">
        <f t="shared" si="1273"/>
        <v>PENDENTE</v>
      </c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3"/>
      <c r="X612" s="100"/>
      <c r="Y612" s="100"/>
      <c r="Z612" s="100"/>
      <c r="AA612" s="100"/>
      <c r="AB612" s="100"/>
      <c r="AC612" s="101"/>
      <c r="AD612" s="3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93"/>
      <c r="AQ612" s="93"/>
      <c r="AR612" s="93"/>
      <c r="AS612" s="102"/>
      <c r="AT612" s="103"/>
      <c r="AU612" s="103"/>
      <c r="AV612" s="103"/>
      <c r="AW612" s="104"/>
      <c r="AX612" s="103"/>
      <c r="AY612" s="103"/>
      <c r="AZ612" s="103"/>
      <c r="BA612" s="103"/>
      <c r="BB612" s="104"/>
      <c r="BC612" s="103"/>
      <c r="BD612" s="105" t="str">
        <f ca="1">IFERROR(__xludf.DUMMYFUNCTION("""COMPUTED_VALUE"""),"")</f>
        <v/>
      </c>
      <c r="BE612" s="105" t="str">
        <f ca="1">IFERROR(__xludf.DUMMYFUNCTION("""COMPUTED_VALUE"""),"")</f>
        <v/>
      </c>
      <c r="BF612" s="105" t="str">
        <f ca="1">IFERROR(__xludf.DUMMYFUNCTION("""COMPUTED_VALUE"""),"")</f>
        <v/>
      </c>
      <c r="BG612" s="93"/>
      <c r="BH612" s="93"/>
      <c r="BI612" s="95" t="str">
        <f t="shared" si="1360"/>
        <v/>
      </c>
      <c r="BJ612" s="95" t="str">
        <f t="shared" ref="BJ612:BR612" si="1477">IF(AD612=0,"",AD612*$AS612*(AU612/10))</f>
        <v/>
      </c>
      <c r="BK612" s="95" t="str">
        <f t="shared" si="1477"/>
        <v/>
      </c>
      <c r="BL612" s="95" t="str">
        <f t="shared" si="1477"/>
        <v/>
      </c>
      <c r="BM612" s="95" t="str">
        <f t="shared" si="1477"/>
        <v/>
      </c>
      <c r="BN612" s="95" t="str">
        <f t="shared" si="1477"/>
        <v/>
      </c>
      <c r="BO612" s="95" t="str">
        <f t="shared" si="1477"/>
        <v/>
      </c>
      <c r="BP612" s="95" t="str">
        <f t="shared" si="1477"/>
        <v/>
      </c>
      <c r="BQ612" s="95" t="str">
        <f t="shared" si="1477"/>
        <v/>
      </c>
      <c r="BR612" s="95" t="str">
        <f t="shared" si="1477"/>
        <v/>
      </c>
      <c r="BS612" s="38"/>
      <c r="BT612" s="38"/>
      <c r="BU612" s="38"/>
      <c r="BV612" s="38"/>
      <c r="BW612" s="38"/>
      <c r="BX612" s="38">
        <f t="shared" si="1095"/>
        <v>0</v>
      </c>
      <c r="BY612" s="106" t="str">
        <f t="shared" si="1068"/>
        <v/>
      </c>
      <c r="BZ612" s="106" t="str">
        <f t="shared" si="1096"/>
        <v/>
      </c>
      <c r="CA612" s="106" t="str">
        <f t="shared" ref="CA612:CH612" si="1478">IF(O612="x","1","")</f>
        <v/>
      </c>
      <c r="CB612" s="106" t="str">
        <f t="shared" si="1478"/>
        <v/>
      </c>
      <c r="CC612" s="106" t="str">
        <f t="shared" si="1478"/>
        <v/>
      </c>
      <c r="CD612" s="106" t="str">
        <f t="shared" si="1478"/>
        <v/>
      </c>
      <c r="CE612" s="106" t="str">
        <f t="shared" si="1478"/>
        <v/>
      </c>
      <c r="CF612" s="106" t="str">
        <f t="shared" si="1478"/>
        <v/>
      </c>
      <c r="CG612" s="106" t="str">
        <f t="shared" si="1478"/>
        <v/>
      </c>
      <c r="CH612" s="106" t="str">
        <f t="shared" si="1478"/>
        <v/>
      </c>
      <c r="CI612" s="40"/>
      <c r="CJ612" s="40"/>
      <c r="CK612" s="40"/>
      <c r="CL612" s="40"/>
      <c r="CM612" s="40"/>
    </row>
    <row r="613" spans="1:91" ht="17.25" customHeight="1" x14ac:dyDescent="0.2">
      <c r="A613" s="92"/>
      <c r="B613" s="93"/>
      <c r="C613" s="93"/>
      <c r="D613" s="93"/>
      <c r="E613" s="93" t="str">
        <f t="shared" si="1098"/>
        <v/>
      </c>
      <c r="F613" s="93"/>
      <c r="G613" s="93"/>
      <c r="H613" s="93" t="str">
        <f t="shared" si="1332"/>
        <v/>
      </c>
      <c r="I613" s="95" t="str">
        <f t="shared" si="1333"/>
        <v/>
      </c>
      <c r="J613" s="93"/>
      <c r="K613" s="97" t="b">
        <v>0</v>
      </c>
      <c r="L613" s="98" t="str">
        <f t="shared" si="1273"/>
        <v>PENDENTE</v>
      </c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3"/>
      <c r="X613" s="100"/>
      <c r="Y613" s="100"/>
      <c r="Z613" s="100"/>
      <c r="AA613" s="100"/>
      <c r="AB613" s="100"/>
      <c r="AC613" s="101"/>
      <c r="AD613" s="3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93"/>
      <c r="AQ613" s="93"/>
      <c r="AR613" s="93"/>
      <c r="AS613" s="102"/>
      <c r="AT613" s="103"/>
      <c r="AU613" s="103"/>
      <c r="AV613" s="103"/>
      <c r="AW613" s="104"/>
      <c r="AX613" s="103"/>
      <c r="AY613" s="103"/>
      <c r="AZ613" s="103"/>
      <c r="BA613" s="103"/>
      <c r="BB613" s="104"/>
      <c r="BC613" s="103"/>
      <c r="BD613" s="105" t="str">
        <f ca="1">IFERROR(__xludf.DUMMYFUNCTION("""COMPUTED_VALUE"""),"")</f>
        <v/>
      </c>
      <c r="BE613" s="105" t="str">
        <f ca="1">IFERROR(__xludf.DUMMYFUNCTION("""COMPUTED_VALUE"""),"")</f>
        <v/>
      </c>
      <c r="BF613" s="105" t="str">
        <f ca="1">IFERROR(__xludf.DUMMYFUNCTION("""COMPUTED_VALUE"""),"")</f>
        <v/>
      </c>
      <c r="BG613" s="93"/>
      <c r="BH613" s="93"/>
      <c r="BI613" s="95" t="str">
        <f t="shared" si="1360"/>
        <v/>
      </c>
      <c r="BJ613" s="95" t="str">
        <f t="shared" ref="BJ613:BR613" si="1479">IF(AD613=0,"",AD613*$AS613*(AU613/10))</f>
        <v/>
      </c>
      <c r="BK613" s="95" t="str">
        <f t="shared" si="1479"/>
        <v/>
      </c>
      <c r="BL613" s="95" t="str">
        <f t="shared" si="1479"/>
        <v/>
      </c>
      <c r="BM613" s="95" t="str">
        <f t="shared" si="1479"/>
        <v/>
      </c>
      <c r="BN613" s="95" t="str">
        <f t="shared" si="1479"/>
        <v/>
      </c>
      <c r="BO613" s="95" t="str">
        <f t="shared" si="1479"/>
        <v/>
      </c>
      <c r="BP613" s="95" t="str">
        <f t="shared" si="1479"/>
        <v/>
      </c>
      <c r="BQ613" s="95" t="str">
        <f t="shared" si="1479"/>
        <v/>
      </c>
      <c r="BR613" s="95" t="str">
        <f t="shared" si="1479"/>
        <v/>
      </c>
      <c r="BS613" s="38"/>
      <c r="BT613" s="38"/>
      <c r="BU613" s="38"/>
      <c r="BV613" s="38"/>
      <c r="BW613" s="38"/>
      <c r="BX613" s="38">
        <f t="shared" si="1095"/>
        <v>0</v>
      </c>
      <c r="BY613" s="106" t="str">
        <f t="shared" si="1068"/>
        <v/>
      </c>
      <c r="BZ613" s="106" t="str">
        <f t="shared" si="1096"/>
        <v/>
      </c>
      <c r="CA613" s="106" t="str">
        <f t="shared" ref="CA613:CH613" si="1480">IF(O613="x","1","")</f>
        <v/>
      </c>
      <c r="CB613" s="106" t="str">
        <f t="shared" si="1480"/>
        <v/>
      </c>
      <c r="CC613" s="106" t="str">
        <f t="shared" si="1480"/>
        <v/>
      </c>
      <c r="CD613" s="106" t="str">
        <f t="shared" si="1480"/>
        <v/>
      </c>
      <c r="CE613" s="106" t="str">
        <f t="shared" si="1480"/>
        <v/>
      </c>
      <c r="CF613" s="106" t="str">
        <f t="shared" si="1480"/>
        <v/>
      </c>
      <c r="CG613" s="106" t="str">
        <f t="shared" si="1480"/>
        <v/>
      </c>
      <c r="CH613" s="106" t="str">
        <f t="shared" si="1480"/>
        <v/>
      </c>
      <c r="CI613" s="40"/>
      <c r="CJ613" s="40"/>
      <c r="CK613" s="40"/>
      <c r="CL613" s="40"/>
      <c r="CM613" s="40"/>
    </row>
    <row r="614" spans="1:91" ht="17.25" customHeight="1" x14ac:dyDescent="0.2">
      <c r="A614" s="92"/>
      <c r="B614" s="93"/>
      <c r="C614" s="93"/>
      <c r="D614" s="93"/>
      <c r="E614" s="93" t="str">
        <f t="shared" si="1098"/>
        <v/>
      </c>
      <c r="F614" s="93"/>
      <c r="G614" s="93"/>
      <c r="H614" s="93" t="str">
        <f t="shared" si="1332"/>
        <v/>
      </c>
      <c r="I614" s="95" t="str">
        <f t="shared" si="1333"/>
        <v/>
      </c>
      <c r="J614" s="93"/>
      <c r="K614" s="97" t="b">
        <v>0</v>
      </c>
      <c r="L614" s="98" t="str">
        <f t="shared" si="1273"/>
        <v>PENDENTE</v>
      </c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3"/>
      <c r="X614" s="100"/>
      <c r="Y614" s="100"/>
      <c r="Z614" s="100"/>
      <c r="AA614" s="100"/>
      <c r="AB614" s="100"/>
      <c r="AC614" s="101"/>
      <c r="AD614" s="3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93"/>
      <c r="AQ614" s="93"/>
      <c r="AR614" s="93"/>
      <c r="AS614" s="102"/>
      <c r="AT614" s="103"/>
      <c r="AU614" s="103"/>
      <c r="AV614" s="103"/>
      <c r="AW614" s="104"/>
      <c r="AX614" s="103"/>
      <c r="AY614" s="103"/>
      <c r="AZ614" s="103"/>
      <c r="BA614" s="103"/>
      <c r="BB614" s="104"/>
      <c r="BC614" s="103"/>
      <c r="BD614" s="105" t="str">
        <f ca="1">IFERROR(__xludf.DUMMYFUNCTION("""COMPUTED_VALUE"""),"")</f>
        <v/>
      </c>
      <c r="BE614" s="105" t="str">
        <f ca="1">IFERROR(__xludf.DUMMYFUNCTION("""COMPUTED_VALUE"""),"")</f>
        <v/>
      </c>
      <c r="BF614" s="105" t="str">
        <f ca="1">IFERROR(__xludf.DUMMYFUNCTION("""COMPUTED_VALUE"""),"")</f>
        <v/>
      </c>
      <c r="BG614" s="93"/>
      <c r="BH614" s="93"/>
      <c r="BI614" s="95" t="str">
        <f t="shared" si="1360"/>
        <v/>
      </c>
      <c r="BJ614" s="95" t="str">
        <f t="shared" ref="BJ614:BR614" si="1481">IF(AD614=0,"",AD614*$AS614*(AU614/10))</f>
        <v/>
      </c>
      <c r="BK614" s="95" t="str">
        <f t="shared" si="1481"/>
        <v/>
      </c>
      <c r="BL614" s="95" t="str">
        <f t="shared" si="1481"/>
        <v/>
      </c>
      <c r="BM614" s="95" t="str">
        <f t="shared" si="1481"/>
        <v/>
      </c>
      <c r="BN614" s="95" t="str">
        <f t="shared" si="1481"/>
        <v/>
      </c>
      <c r="BO614" s="95" t="str">
        <f t="shared" si="1481"/>
        <v/>
      </c>
      <c r="BP614" s="95" t="str">
        <f t="shared" si="1481"/>
        <v/>
      </c>
      <c r="BQ614" s="95" t="str">
        <f t="shared" si="1481"/>
        <v/>
      </c>
      <c r="BR614" s="95" t="str">
        <f t="shared" si="1481"/>
        <v/>
      </c>
      <c r="BS614" s="38"/>
      <c r="BT614" s="38"/>
      <c r="BU614" s="38"/>
      <c r="BV614" s="38"/>
      <c r="BW614" s="38"/>
      <c r="BX614" s="38">
        <f t="shared" si="1095"/>
        <v>0</v>
      </c>
      <c r="BY614" s="106" t="str">
        <f t="shared" si="1068"/>
        <v/>
      </c>
      <c r="BZ614" s="106" t="str">
        <f t="shared" si="1096"/>
        <v/>
      </c>
      <c r="CA614" s="106" t="str">
        <f t="shared" ref="CA614:CH614" si="1482">IF(O614="x","1","")</f>
        <v/>
      </c>
      <c r="CB614" s="106" t="str">
        <f t="shared" si="1482"/>
        <v/>
      </c>
      <c r="CC614" s="106" t="str">
        <f t="shared" si="1482"/>
        <v/>
      </c>
      <c r="CD614" s="106" t="str">
        <f t="shared" si="1482"/>
        <v/>
      </c>
      <c r="CE614" s="106" t="str">
        <f t="shared" si="1482"/>
        <v/>
      </c>
      <c r="CF614" s="106" t="str">
        <f t="shared" si="1482"/>
        <v/>
      </c>
      <c r="CG614" s="106" t="str">
        <f t="shared" si="1482"/>
        <v/>
      </c>
      <c r="CH614" s="106" t="str">
        <f t="shared" si="1482"/>
        <v/>
      </c>
      <c r="CI614" s="40"/>
      <c r="CJ614" s="40"/>
      <c r="CK614" s="40"/>
      <c r="CL614" s="40"/>
      <c r="CM614" s="40"/>
    </row>
    <row r="615" spans="1:91" ht="17.25" customHeight="1" x14ac:dyDescent="0.2">
      <c r="A615" s="92"/>
      <c r="B615" s="93"/>
      <c r="C615" s="93"/>
      <c r="D615" s="93"/>
      <c r="E615" s="93" t="str">
        <f t="shared" si="1098"/>
        <v/>
      </c>
      <c r="F615" s="93"/>
      <c r="G615" s="93"/>
      <c r="H615" s="93" t="str">
        <f t="shared" si="1332"/>
        <v/>
      </c>
      <c r="I615" s="95" t="str">
        <f t="shared" si="1333"/>
        <v/>
      </c>
      <c r="J615" s="93"/>
      <c r="K615" s="97" t="b">
        <v>0</v>
      </c>
      <c r="L615" s="98" t="str">
        <f t="shared" si="1273"/>
        <v>PENDENTE</v>
      </c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3"/>
      <c r="X615" s="100"/>
      <c r="Y615" s="100"/>
      <c r="Z615" s="100"/>
      <c r="AA615" s="100"/>
      <c r="AB615" s="100"/>
      <c r="AC615" s="101"/>
      <c r="AD615" s="3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93"/>
      <c r="AQ615" s="93"/>
      <c r="AR615" s="93"/>
      <c r="AS615" s="102"/>
      <c r="AT615" s="103"/>
      <c r="AU615" s="103"/>
      <c r="AV615" s="103"/>
      <c r="AW615" s="104"/>
      <c r="AX615" s="103"/>
      <c r="AY615" s="103"/>
      <c r="AZ615" s="103"/>
      <c r="BA615" s="103"/>
      <c r="BB615" s="104"/>
      <c r="BC615" s="103"/>
      <c r="BD615" s="105" t="str">
        <f ca="1">IFERROR(__xludf.DUMMYFUNCTION("""COMPUTED_VALUE"""),"")</f>
        <v/>
      </c>
      <c r="BE615" s="105" t="str">
        <f ca="1">IFERROR(__xludf.DUMMYFUNCTION("""COMPUTED_VALUE"""),"")</f>
        <v/>
      </c>
      <c r="BF615" s="105" t="str">
        <f ca="1">IFERROR(__xludf.DUMMYFUNCTION("""COMPUTED_VALUE"""),"")</f>
        <v/>
      </c>
      <c r="BG615" s="93"/>
      <c r="BH615" s="93"/>
      <c r="BI615" s="95" t="str">
        <f t="shared" si="1360"/>
        <v/>
      </c>
      <c r="BJ615" s="95" t="str">
        <f t="shared" ref="BJ615:BR615" si="1483">IF(AD615=0,"",AD615*$AS615*(AU615/10))</f>
        <v/>
      </c>
      <c r="BK615" s="95" t="str">
        <f t="shared" si="1483"/>
        <v/>
      </c>
      <c r="BL615" s="95" t="str">
        <f t="shared" si="1483"/>
        <v/>
      </c>
      <c r="BM615" s="95" t="str">
        <f t="shared" si="1483"/>
        <v/>
      </c>
      <c r="BN615" s="95" t="str">
        <f t="shared" si="1483"/>
        <v/>
      </c>
      <c r="BO615" s="95" t="str">
        <f t="shared" si="1483"/>
        <v/>
      </c>
      <c r="BP615" s="95" t="str">
        <f t="shared" si="1483"/>
        <v/>
      </c>
      <c r="BQ615" s="95" t="str">
        <f t="shared" si="1483"/>
        <v/>
      </c>
      <c r="BR615" s="95" t="str">
        <f t="shared" si="1483"/>
        <v/>
      </c>
      <c r="BS615" s="38"/>
      <c r="BT615" s="38"/>
      <c r="BU615" s="38"/>
      <c r="BV615" s="38"/>
      <c r="BW615" s="38"/>
      <c r="BX615" s="38">
        <f t="shared" si="1095"/>
        <v>0</v>
      </c>
      <c r="BY615" s="106" t="str">
        <f t="shared" si="1068"/>
        <v/>
      </c>
      <c r="BZ615" s="106" t="str">
        <f t="shared" si="1096"/>
        <v/>
      </c>
      <c r="CA615" s="106" t="str">
        <f t="shared" ref="CA615:CH615" si="1484">IF(O615="x","1","")</f>
        <v/>
      </c>
      <c r="CB615" s="106" t="str">
        <f t="shared" si="1484"/>
        <v/>
      </c>
      <c r="CC615" s="106" t="str">
        <f t="shared" si="1484"/>
        <v/>
      </c>
      <c r="CD615" s="106" t="str">
        <f t="shared" si="1484"/>
        <v/>
      </c>
      <c r="CE615" s="106" t="str">
        <f t="shared" si="1484"/>
        <v/>
      </c>
      <c r="CF615" s="106" t="str">
        <f t="shared" si="1484"/>
        <v/>
      </c>
      <c r="CG615" s="106" t="str">
        <f t="shared" si="1484"/>
        <v/>
      </c>
      <c r="CH615" s="106" t="str">
        <f t="shared" si="1484"/>
        <v/>
      </c>
      <c r="CI615" s="40"/>
      <c r="CJ615" s="40"/>
      <c r="CK615" s="40"/>
      <c r="CL615" s="40"/>
      <c r="CM615" s="40"/>
    </row>
    <row r="616" spans="1:91" ht="17.25" customHeight="1" x14ac:dyDescent="0.2">
      <c r="A616" s="92"/>
      <c r="B616" s="93"/>
      <c r="C616" s="93"/>
      <c r="D616" s="93"/>
      <c r="E616" s="93" t="str">
        <f t="shared" si="1098"/>
        <v/>
      </c>
      <c r="F616" s="93"/>
      <c r="G616" s="93"/>
      <c r="H616" s="93" t="str">
        <f t="shared" si="1332"/>
        <v/>
      </c>
      <c r="I616" s="95" t="str">
        <f t="shared" si="1333"/>
        <v/>
      </c>
      <c r="J616" s="93"/>
      <c r="K616" s="97" t="b">
        <v>0</v>
      </c>
      <c r="L616" s="98" t="str">
        <f t="shared" si="1273"/>
        <v>PENDENTE</v>
      </c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3"/>
      <c r="X616" s="100"/>
      <c r="Y616" s="100"/>
      <c r="Z616" s="100"/>
      <c r="AA616" s="100"/>
      <c r="AB616" s="100"/>
      <c r="AC616" s="101"/>
      <c r="AD616" s="3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93"/>
      <c r="AQ616" s="93"/>
      <c r="AR616" s="93"/>
      <c r="AS616" s="102"/>
      <c r="AT616" s="103"/>
      <c r="AU616" s="103"/>
      <c r="AV616" s="103"/>
      <c r="AW616" s="104"/>
      <c r="AX616" s="103"/>
      <c r="AY616" s="103"/>
      <c r="AZ616" s="103"/>
      <c r="BA616" s="103"/>
      <c r="BB616" s="104"/>
      <c r="BC616" s="103"/>
      <c r="BD616" s="105" t="str">
        <f ca="1">IFERROR(__xludf.DUMMYFUNCTION("""COMPUTED_VALUE"""),"")</f>
        <v/>
      </c>
      <c r="BE616" s="105" t="str">
        <f ca="1">IFERROR(__xludf.DUMMYFUNCTION("""COMPUTED_VALUE"""),"")</f>
        <v/>
      </c>
      <c r="BF616" s="105" t="str">
        <f ca="1">IFERROR(__xludf.DUMMYFUNCTION("""COMPUTED_VALUE"""),"")</f>
        <v/>
      </c>
      <c r="BG616" s="93"/>
      <c r="BH616" s="93"/>
      <c r="BI616" s="95" t="str">
        <f t="shared" si="1360"/>
        <v/>
      </c>
      <c r="BJ616" s="95" t="str">
        <f t="shared" ref="BJ616:BR616" si="1485">IF(AD616=0,"",AD616*$AS616*(AU616/10))</f>
        <v/>
      </c>
      <c r="BK616" s="95" t="str">
        <f t="shared" si="1485"/>
        <v/>
      </c>
      <c r="BL616" s="95" t="str">
        <f t="shared" si="1485"/>
        <v/>
      </c>
      <c r="BM616" s="95" t="str">
        <f t="shared" si="1485"/>
        <v/>
      </c>
      <c r="BN616" s="95" t="str">
        <f t="shared" si="1485"/>
        <v/>
      </c>
      <c r="BO616" s="95" t="str">
        <f t="shared" si="1485"/>
        <v/>
      </c>
      <c r="BP616" s="95" t="str">
        <f t="shared" si="1485"/>
        <v/>
      </c>
      <c r="BQ616" s="95" t="str">
        <f t="shared" si="1485"/>
        <v/>
      </c>
      <c r="BR616" s="95" t="str">
        <f t="shared" si="1485"/>
        <v/>
      </c>
      <c r="BS616" s="38"/>
      <c r="BT616" s="38"/>
      <c r="BU616" s="38"/>
      <c r="BV616" s="38"/>
      <c r="BW616" s="38"/>
      <c r="BX616" s="38">
        <f t="shared" si="1095"/>
        <v>0</v>
      </c>
      <c r="BY616" s="106" t="str">
        <f t="shared" si="1068"/>
        <v/>
      </c>
      <c r="BZ616" s="106" t="str">
        <f t="shared" si="1096"/>
        <v/>
      </c>
      <c r="CA616" s="106" t="str">
        <f t="shared" ref="CA616:CH616" si="1486">IF(O616="x","1","")</f>
        <v/>
      </c>
      <c r="CB616" s="106" t="str">
        <f t="shared" si="1486"/>
        <v/>
      </c>
      <c r="CC616" s="106" t="str">
        <f t="shared" si="1486"/>
        <v/>
      </c>
      <c r="CD616" s="106" t="str">
        <f t="shared" si="1486"/>
        <v/>
      </c>
      <c r="CE616" s="106" t="str">
        <f t="shared" si="1486"/>
        <v/>
      </c>
      <c r="CF616" s="106" t="str">
        <f t="shared" si="1486"/>
        <v/>
      </c>
      <c r="CG616" s="106" t="str">
        <f t="shared" si="1486"/>
        <v/>
      </c>
      <c r="CH616" s="106" t="str">
        <f t="shared" si="1486"/>
        <v/>
      </c>
      <c r="CI616" s="40"/>
      <c r="CJ616" s="40"/>
      <c r="CK616" s="40"/>
      <c r="CL616" s="40"/>
      <c r="CM616" s="40"/>
    </row>
    <row r="617" spans="1:91" ht="17.25" customHeight="1" x14ac:dyDescent="0.2">
      <c r="A617" s="92"/>
      <c r="B617" s="93"/>
      <c r="C617" s="93"/>
      <c r="D617" s="93"/>
      <c r="E617" s="93" t="str">
        <f t="shared" si="1098"/>
        <v/>
      </c>
      <c r="F617" s="93"/>
      <c r="G617" s="93"/>
      <c r="H617" s="93" t="str">
        <f t="shared" si="1332"/>
        <v/>
      </c>
      <c r="I617" s="95" t="str">
        <f t="shared" si="1333"/>
        <v/>
      </c>
      <c r="J617" s="93"/>
      <c r="K617" s="97" t="b">
        <v>0</v>
      </c>
      <c r="L617" s="98" t="str">
        <f t="shared" si="1273"/>
        <v>PENDENTE</v>
      </c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3"/>
      <c r="X617" s="100"/>
      <c r="Y617" s="100"/>
      <c r="Z617" s="100"/>
      <c r="AA617" s="100"/>
      <c r="AB617" s="100"/>
      <c r="AC617" s="101"/>
      <c r="AD617" s="3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93"/>
      <c r="AQ617" s="93"/>
      <c r="AR617" s="93"/>
      <c r="AS617" s="102"/>
      <c r="AT617" s="103"/>
      <c r="AU617" s="103"/>
      <c r="AV617" s="103"/>
      <c r="AW617" s="104"/>
      <c r="AX617" s="103"/>
      <c r="AY617" s="103"/>
      <c r="AZ617" s="103"/>
      <c r="BA617" s="103"/>
      <c r="BB617" s="104"/>
      <c r="BC617" s="103"/>
      <c r="BD617" s="105" t="str">
        <f ca="1">IFERROR(__xludf.DUMMYFUNCTION("""COMPUTED_VALUE"""),"")</f>
        <v/>
      </c>
      <c r="BE617" s="105" t="str">
        <f ca="1">IFERROR(__xludf.DUMMYFUNCTION("""COMPUTED_VALUE"""),"")</f>
        <v/>
      </c>
      <c r="BF617" s="105" t="str">
        <f ca="1">IFERROR(__xludf.DUMMYFUNCTION("""COMPUTED_VALUE"""),"")</f>
        <v/>
      </c>
      <c r="BG617" s="93"/>
      <c r="BH617" s="93"/>
      <c r="BI617" s="95" t="str">
        <f t="shared" si="1360"/>
        <v/>
      </c>
      <c r="BJ617" s="95" t="str">
        <f t="shared" ref="BJ617:BR617" si="1487">IF(AD617=0,"",AD617*$AS617*(AU617/10))</f>
        <v/>
      </c>
      <c r="BK617" s="95" t="str">
        <f t="shared" si="1487"/>
        <v/>
      </c>
      <c r="BL617" s="95" t="str">
        <f t="shared" si="1487"/>
        <v/>
      </c>
      <c r="BM617" s="95" t="str">
        <f t="shared" si="1487"/>
        <v/>
      </c>
      <c r="BN617" s="95" t="str">
        <f t="shared" si="1487"/>
        <v/>
      </c>
      <c r="BO617" s="95" t="str">
        <f t="shared" si="1487"/>
        <v/>
      </c>
      <c r="BP617" s="95" t="str">
        <f t="shared" si="1487"/>
        <v/>
      </c>
      <c r="BQ617" s="95" t="str">
        <f t="shared" si="1487"/>
        <v/>
      </c>
      <c r="BR617" s="95" t="str">
        <f t="shared" si="1487"/>
        <v/>
      </c>
      <c r="BS617" s="38"/>
      <c r="BT617" s="38"/>
      <c r="BU617" s="38"/>
      <c r="BV617" s="38"/>
      <c r="BW617" s="38"/>
      <c r="BX617" s="38">
        <f t="shared" si="1095"/>
        <v>0</v>
      </c>
      <c r="BY617" s="106" t="str">
        <f t="shared" si="1068"/>
        <v/>
      </c>
      <c r="BZ617" s="106" t="str">
        <f t="shared" si="1096"/>
        <v/>
      </c>
      <c r="CA617" s="106" t="str">
        <f t="shared" ref="CA617:CH617" si="1488">IF(O617="x","1","")</f>
        <v/>
      </c>
      <c r="CB617" s="106" t="str">
        <f t="shared" si="1488"/>
        <v/>
      </c>
      <c r="CC617" s="106" t="str">
        <f t="shared" si="1488"/>
        <v/>
      </c>
      <c r="CD617" s="106" t="str">
        <f t="shared" si="1488"/>
        <v/>
      </c>
      <c r="CE617" s="106" t="str">
        <f t="shared" si="1488"/>
        <v/>
      </c>
      <c r="CF617" s="106" t="str">
        <f t="shared" si="1488"/>
        <v/>
      </c>
      <c r="CG617" s="106" t="str">
        <f t="shared" si="1488"/>
        <v/>
      </c>
      <c r="CH617" s="106" t="str">
        <f t="shared" si="1488"/>
        <v/>
      </c>
      <c r="CI617" s="40"/>
      <c r="CJ617" s="40"/>
      <c r="CK617" s="40"/>
      <c r="CL617" s="40"/>
      <c r="CM617" s="40"/>
    </row>
    <row r="618" spans="1:91" ht="17.25" customHeight="1" x14ac:dyDescent="0.2">
      <c r="A618" s="92"/>
      <c r="B618" s="93"/>
      <c r="C618" s="93"/>
      <c r="D618" s="93"/>
      <c r="E618" s="93" t="str">
        <f t="shared" si="1098"/>
        <v/>
      </c>
      <c r="F618" s="93"/>
      <c r="G618" s="93"/>
      <c r="H618" s="93" t="str">
        <f t="shared" si="1332"/>
        <v/>
      </c>
      <c r="I618" s="95" t="str">
        <f t="shared" si="1333"/>
        <v/>
      </c>
      <c r="J618" s="93"/>
      <c r="K618" s="97" t="b">
        <v>0</v>
      </c>
      <c r="L618" s="98" t="str">
        <f t="shared" si="1273"/>
        <v>PENDENTE</v>
      </c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3"/>
      <c r="X618" s="100"/>
      <c r="Y618" s="100"/>
      <c r="Z618" s="100"/>
      <c r="AA618" s="100"/>
      <c r="AB618" s="100"/>
      <c r="AC618" s="101"/>
      <c r="AD618" s="3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93"/>
      <c r="AQ618" s="93"/>
      <c r="AR618" s="93"/>
      <c r="AS618" s="102"/>
      <c r="AT618" s="103"/>
      <c r="AU618" s="103"/>
      <c r="AV618" s="103"/>
      <c r="AW618" s="104"/>
      <c r="AX618" s="103"/>
      <c r="AY618" s="103"/>
      <c r="AZ618" s="103"/>
      <c r="BA618" s="103"/>
      <c r="BB618" s="104"/>
      <c r="BC618" s="103"/>
      <c r="BD618" s="105" t="str">
        <f ca="1">IFERROR(__xludf.DUMMYFUNCTION("""COMPUTED_VALUE"""),"")</f>
        <v/>
      </c>
      <c r="BE618" s="105" t="str">
        <f ca="1">IFERROR(__xludf.DUMMYFUNCTION("""COMPUTED_VALUE"""),"")</f>
        <v/>
      </c>
      <c r="BF618" s="105" t="str">
        <f ca="1">IFERROR(__xludf.DUMMYFUNCTION("""COMPUTED_VALUE"""),"")</f>
        <v/>
      </c>
      <c r="BG618" s="93"/>
      <c r="BH618" s="93"/>
      <c r="BI618" s="95" t="str">
        <f t="shared" si="1360"/>
        <v/>
      </c>
      <c r="BJ618" s="95" t="str">
        <f t="shared" ref="BJ618:BR618" si="1489">IF(AD618=0,"",AD618*$AS618*(AU618/10))</f>
        <v/>
      </c>
      <c r="BK618" s="95" t="str">
        <f t="shared" si="1489"/>
        <v/>
      </c>
      <c r="BL618" s="95" t="str">
        <f t="shared" si="1489"/>
        <v/>
      </c>
      <c r="BM618" s="95" t="str">
        <f t="shared" si="1489"/>
        <v/>
      </c>
      <c r="BN618" s="95" t="str">
        <f t="shared" si="1489"/>
        <v/>
      </c>
      <c r="BO618" s="95" t="str">
        <f t="shared" si="1489"/>
        <v/>
      </c>
      <c r="BP618" s="95" t="str">
        <f t="shared" si="1489"/>
        <v/>
      </c>
      <c r="BQ618" s="95" t="str">
        <f t="shared" si="1489"/>
        <v/>
      </c>
      <c r="BR618" s="95" t="str">
        <f t="shared" si="1489"/>
        <v/>
      </c>
      <c r="BS618" s="38"/>
      <c r="BT618" s="38"/>
      <c r="BU618" s="38"/>
      <c r="BV618" s="38"/>
      <c r="BW618" s="38"/>
      <c r="BX618" s="38">
        <f t="shared" si="1095"/>
        <v>0</v>
      </c>
      <c r="BY618" s="106" t="str">
        <f t="shared" si="1068"/>
        <v/>
      </c>
      <c r="BZ618" s="106" t="str">
        <f t="shared" si="1096"/>
        <v/>
      </c>
      <c r="CA618" s="106" t="str">
        <f t="shared" ref="CA618:CH618" si="1490">IF(O618="x","1","")</f>
        <v/>
      </c>
      <c r="CB618" s="106" t="str">
        <f t="shared" si="1490"/>
        <v/>
      </c>
      <c r="CC618" s="106" t="str">
        <f t="shared" si="1490"/>
        <v/>
      </c>
      <c r="CD618" s="106" t="str">
        <f t="shared" si="1490"/>
        <v/>
      </c>
      <c r="CE618" s="106" t="str">
        <f t="shared" si="1490"/>
        <v/>
      </c>
      <c r="CF618" s="106" t="str">
        <f t="shared" si="1490"/>
        <v/>
      </c>
      <c r="CG618" s="106" t="str">
        <f t="shared" si="1490"/>
        <v/>
      </c>
      <c r="CH618" s="106" t="str">
        <f t="shared" si="1490"/>
        <v/>
      </c>
      <c r="CI618" s="40"/>
      <c r="CJ618" s="40"/>
      <c r="CK618" s="40"/>
      <c r="CL618" s="40"/>
      <c r="CM618" s="40"/>
    </row>
    <row r="619" spans="1:91" ht="17.25" customHeight="1" x14ac:dyDescent="0.2">
      <c r="A619" s="92"/>
      <c r="B619" s="93"/>
      <c r="C619" s="93"/>
      <c r="D619" s="93"/>
      <c r="E619" s="93" t="str">
        <f t="shared" si="1098"/>
        <v/>
      </c>
      <c r="F619" s="93"/>
      <c r="G619" s="93"/>
      <c r="H619" s="93" t="str">
        <f t="shared" si="1332"/>
        <v/>
      </c>
      <c r="I619" s="95" t="str">
        <f t="shared" si="1333"/>
        <v/>
      </c>
      <c r="J619" s="93"/>
      <c r="K619" s="97" t="b">
        <v>0</v>
      </c>
      <c r="L619" s="98" t="str">
        <f t="shared" si="1273"/>
        <v>PENDENTE</v>
      </c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3"/>
      <c r="X619" s="100"/>
      <c r="Y619" s="100"/>
      <c r="Z619" s="100"/>
      <c r="AA619" s="100"/>
      <c r="AB619" s="100"/>
      <c r="AC619" s="101"/>
      <c r="AD619" s="3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93"/>
      <c r="AQ619" s="93"/>
      <c r="AR619" s="93"/>
      <c r="AS619" s="102"/>
      <c r="AT619" s="103"/>
      <c r="AU619" s="103"/>
      <c r="AV619" s="103"/>
      <c r="AW619" s="104"/>
      <c r="AX619" s="103"/>
      <c r="AY619" s="103"/>
      <c r="AZ619" s="103"/>
      <c r="BA619" s="103"/>
      <c r="BB619" s="104"/>
      <c r="BC619" s="103"/>
      <c r="BD619" s="105" t="str">
        <f ca="1">IFERROR(__xludf.DUMMYFUNCTION("""COMPUTED_VALUE"""),"")</f>
        <v/>
      </c>
      <c r="BE619" s="105" t="str">
        <f ca="1">IFERROR(__xludf.DUMMYFUNCTION("""COMPUTED_VALUE"""),"")</f>
        <v/>
      </c>
      <c r="BF619" s="105" t="str">
        <f ca="1">IFERROR(__xludf.DUMMYFUNCTION("""COMPUTED_VALUE"""),"")</f>
        <v/>
      </c>
      <c r="BG619" s="93"/>
      <c r="BH619" s="93"/>
      <c r="BI619" s="95" t="str">
        <f t="shared" si="1360"/>
        <v/>
      </c>
      <c r="BJ619" s="95" t="str">
        <f t="shared" ref="BJ619:BR619" si="1491">IF(AD619=0,"",AD619*$AS619*(AU619/10))</f>
        <v/>
      </c>
      <c r="BK619" s="95" t="str">
        <f t="shared" si="1491"/>
        <v/>
      </c>
      <c r="BL619" s="95" t="str">
        <f t="shared" si="1491"/>
        <v/>
      </c>
      <c r="BM619" s="95" t="str">
        <f t="shared" si="1491"/>
        <v/>
      </c>
      <c r="BN619" s="95" t="str">
        <f t="shared" si="1491"/>
        <v/>
      </c>
      <c r="BO619" s="95" t="str">
        <f t="shared" si="1491"/>
        <v/>
      </c>
      <c r="BP619" s="95" t="str">
        <f t="shared" si="1491"/>
        <v/>
      </c>
      <c r="BQ619" s="95" t="str">
        <f t="shared" si="1491"/>
        <v/>
      </c>
      <c r="BR619" s="95" t="str">
        <f t="shared" si="1491"/>
        <v/>
      </c>
      <c r="BS619" s="38"/>
      <c r="BT619" s="38"/>
      <c r="BU619" s="38"/>
      <c r="BV619" s="38"/>
      <c r="BW619" s="38"/>
      <c r="BX619" s="38">
        <f t="shared" si="1095"/>
        <v>0</v>
      </c>
      <c r="BY619" s="106" t="str">
        <f t="shared" si="1068"/>
        <v/>
      </c>
      <c r="BZ619" s="106" t="str">
        <f t="shared" si="1096"/>
        <v/>
      </c>
      <c r="CA619" s="106" t="str">
        <f t="shared" ref="CA619:CH619" si="1492">IF(O619="x","1","")</f>
        <v/>
      </c>
      <c r="CB619" s="106" t="str">
        <f t="shared" si="1492"/>
        <v/>
      </c>
      <c r="CC619" s="106" t="str">
        <f t="shared" si="1492"/>
        <v/>
      </c>
      <c r="CD619" s="106" t="str">
        <f t="shared" si="1492"/>
        <v/>
      </c>
      <c r="CE619" s="106" t="str">
        <f t="shared" si="1492"/>
        <v/>
      </c>
      <c r="CF619" s="106" t="str">
        <f t="shared" si="1492"/>
        <v/>
      </c>
      <c r="CG619" s="106" t="str">
        <f t="shared" si="1492"/>
        <v/>
      </c>
      <c r="CH619" s="106" t="str">
        <f t="shared" si="1492"/>
        <v/>
      </c>
      <c r="CI619" s="40"/>
      <c r="CJ619" s="40"/>
      <c r="CK619" s="40"/>
      <c r="CL619" s="40"/>
      <c r="CM619" s="40"/>
    </row>
    <row r="620" spans="1:91" ht="17.25" customHeight="1" x14ac:dyDescent="0.2">
      <c r="A620" s="92"/>
      <c r="B620" s="93"/>
      <c r="C620" s="93"/>
      <c r="D620" s="93"/>
      <c r="E620" s="93" t="str">
        <f t="shared" si="1098"/>
        <v/>
      </c>
      <c r="F620" s="93"/>
      <c r="G620" s="93"/>
      <c r="H620" s="93" t="str">
        <f t="shared" si="1332"/>
        <v/>
      </c>
      <c r="I620" s="95" t="str">
        <f t="shared" si="1333"/>
        <v/>
      </c>
      <c r="J620" s="93"/>
      <c r="K620" s="97" t="b">
        <v>0</v>
      </c>
      <c r="L620" s="98" t="str">
        <f t="shared" si="1273"/>
        <v>PENDENTE</v>
      </c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3"/>
      <c r="X620" s="100"/>
      <c r="Y620" s="100"/>
      <c r="Z620" s="100"/>
      <c r="AA620" s="100"/>
      <c r="AB620" s="100"/>
      <c r="AC620" s="101"/>
      <c r="AD620" s="3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93"/>
      <c r="AQ620" s="93"/>
      <c r="AR620" s="93"/>
      <c r="AS620" s="102"/>
      <c r="AT620" s="103"/>
      <c r="AU620" s="103"/>
      <c r="AV620" s="103"/>
      <c r="AW620" s="104"/>
      <c r="AX620" s="103"/>
      <c r="AY620" s="103"/>
      <c r="AZ620" s="103"/>
      <c r="BA620" s="103"/>
      <c r="BB620" s="104"/>
      <c r="BC620" s="103"/>
      <c r="BD620" s="105" t="str">
        <f ca="1">IFERROR(__xludf.DUMMYFUNCTION("""COMPUTED_VALUE"""),"")</f>
        <v/>
      </c>
      <c r="BE620" s="105" t="str">
        <f ca="1">IFERROR(__xludf.DUMMYFUNCTION("""COMPUTED_VALUE"""),"")</f>
        <v/>
      </c>
      <c r="BF620" s="105" t="str">
        <f ca="1">IFERROR(__xludf.DUMMYFUNCTION("""COMPUTED_VALUE"""),"")</f>
        <v/>
      </c>
      <c r="BG620" s="93"/>
      <c r="BH620" s="93"/>
      <c r="BI620" s="95" t="str">
        <f t="shared" si="1360"/>
        <v/>
      </c>
      <c r="BJ620" s="95" t="str">
        <f t="shared" ref="BJ620:BR620" si="1493">IF(AD620=0,"",AD620*$AS620*(AU620/10))</f>
        <v/>
      </c>
      <c r="BK620" s="95" t="str">
        <f t="shared" si="1493"/>
        <v/>
      </c>
      <c r="BL620" s="95" t="str">
        <f t="shared" si="1493"/>
        <v/>
      </c>
      <c r="BM620" s="95" t="str">
        <f t="shared" si="1493"/>
        <v/>
      </c>
      <c r="BN620" s="95" t="str">
        <f t="shared" si="1493"/>
        <v/>
      </c>
      <c r="BO620" s="95" t="str">
        <f t="shared" si="1493"/>
        <v/>
      </c>
      <c r="BP620" s="95" t="str">
        <f t="shared" si="1493"/>
        <v/>
      </c>
      <c r="BQ620" s="95" t="str">
        <f t="shared" si="1493"/>
        <v/>
      </c>
      <c r="BR620" s="95" t="str">
        <f t="shared" si="1493"/>
        <v/>
      </c>
      <c r="BS620" s="38"/>
      <c r="BT620" s="38"/>
      <c r="BU620" s="38"/>
      <c r="BV620" s="38"/>
      <c r="BW620" s="38"/>
      <c r="BX620" s="38">
        <f t="shared" si="1095"/>
        <v>0</v>
      </c>
      <c r="BY620" s="106" t="str">
        <f t="shared" si="1068"/>
        <v/>
      </c>
      <c r="BZ620" s="106" t="str">
        <f t="shared" si="1096"/>
        <v/>
      </c>
      <c r="CA620" s="106" t="str">
        <f t="shared" ref="CA620:CH620" si="1494">IF(O620="x","1","")</f>
        <v/>
      </c>
      <c r="CB620" s="106" t="str">
        <f t="shared" si="1494"/>
        <v/>
      </c>
      <c r="CC620" s="106" t="str">
        <f t="shared" si="1494"/>
        <v/>
      </c>
      <c r="CD620" s="106" t="str">
        <f t="shared" si="1494"/>
        <v/>
      </c>
      <c r="CE620" s="106" t="str">
        <f t="shared" si="1494"/>
        <v/>
      </c>
      <c r="CF620" s="106" t="str">
        <f t="shared" si="1494"/>
        <v/>
      </c>
      <c r="CG620" s="106" t="str">
        <f t="shared" si="1494"/>
        <v/>
      </c>
      <c r="CH620" s="106" t="str">
        <f t="shared" si="1494"/>
        <v/>
      </c>
      <c r="CI620" s="40"/>
      <c r="CJ620" s="40"/>
      <c r="CK620" s="40"/>
      <c r="CL620" s="40"/>
      <c r="CM620" s="40"/>
    </row>
    <row r="621" spans="1:91" ht="17.25" customHeight="1" x14ac:dyDescent="0.2">
      <c r="A621" s="92"/>
      <c r="B621" s="93"/>
      <c r="C621" s="93"/>
      <c r="D621" s="93"/>
      <c r="E621" s="93" t="str">
        <f t="shared" si="1098"/>
        <v/>
      </c>
      <c r="F621" s="93"/>
      <c r="G621" s="93"/>
      <c r="H621" s="93" t="str">
        <f t="shared" si="1332"/>
        <v/>
      </c>
      <c r="I621" s="95" t="str">
        <f t="shared" si="1333"/>
        <v/>
      </c>
      <c r="J621" s="93"/>
      <c r="K621" s="97" t="b">
        <v>0</v>
      </c>
      <c r="L621" s="98" t="str">
        <f t="shared" si="1273"/>
        <v>PENDENTE</v>
      </c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3"/>
      <c r="X621" s="100"/>
      <c r="Y621" s="100"/>
      <c r="Z621" s="100"/>
      <c r="AA621" s="100"/>
      <c r="AB621" s="100"/>
      <c r="AC621" s="101"/>
      <c r="AD621" s="3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93"/>
      <c r="AQ621" s="93"/>
      <c r="AR621" s="93"/>
      <c r="AS621" s="102"/>
      <c r="AT621" s="103"/>
      <c r="AU621" s="103"/>
      <c r="AV621" s="103"/>
      <c r="AW621" s="104"/>
      <c r="AX621" s="103"/>
      <c r="AY621" s="103"/>
      <c r="AZ621" s="103"/>
      <c r="BA621" s="103"/>
      <c r="BB621" s="104"/>
      <c r="BC621" s="103"/>
      <c r="BD621" s="105" t="str">
        <f ca="1">IFERROR(__xludf.DUMMYFUNCTION("""COMPUTED_VALUE"""),"")</f>
        <v/>
      </c>
      <c r="BE621" s="105" t="str">
        <f ca="1">IFERROR(__xludf.DUMMYFUNCTION("""COMPUTED_VALUE"""),"")</f>
        <v/>
      </c>
      <c r="BF621" s="105" t="str">
        <f ca="1">IFERROR(__xludf.DUMMYFUNCTION("""COMPUTED_VALUE"""),"")</f>
        <v/>
      </c>
      <c r="BG621" s="93"/>
      <c r="BH621" s="93"/>
      <c r="BI621" s="95" t="str">
        <f t="shared" si="1360"/>
        <v/>
      </c>
      <c r="BJ621" s="95" t="str">
        <f t="shared" ref="BJ621:BR621" si="1495">IF(AD621=0,"",AD621*$AS621*(AU621/10))</f>
        <v/>
      </c>
      <c r="BK621" s="95" t="str">
        <f t="shared" si="1495"/>
        <v/>
      </c>
      <c r="BL621" s="95" t="str">
        <f t="shared" si="1495"/>
        <v/>
      </c>
      <c r="BM621" s="95" t="str">
        <f t="shared" si="1495"/>
        <v/>
      </c>
      <c r="BN621" s="95" t="str">
        <f t="shared" si="1495"/>
        <v/>
      </c>
      <c r="BO621" s="95" t="str">
        <f t="shared" si="1495"/>
        <v/>
      </c>
      <c r="BP621" s="95" t="str">
        <f t="shared" si="1495"/>
        <v/>
      </c>
      <c r="BQ621" s="95" t="str">
        <f t="shared" si="1495"/>
        <v/>
      </c>
      <c r="BR621" s="95" t="str">
        <f t="shared" si="1495"/>
        <v/>
      </c>
      <c r="BS621" s="38"/>
      <c r="BT621" s="38"/>
      <c r="BU621" s="38"/>
      <c r="BV621" s="38"/>
      <c r="BW621" s="38"/>
      <c r="BX621" s="38">
        <f t="shared" si="1095"/>
        <v>0</v>
      </c>
      <c r="BY621" s="106" t="str">
        <f t="shared" si="1068"/>
        <v/>
      </c>
      <c r="BZ621" s="106" t="str">
        <f t="shared" si="1096"/>
        <v/>
      </c>
      <c r="CA621" s="106" t="str">
        <f t="shared" ref="CA621:CH621" si="1496">IF(O621="x","1","")</f>
        <v/>
      </c>
      <c r="CB621" s="106" t="str">
        <f t="shared" si="1496"/>
        <v/>
      </c>
      <c r="CC621" s="106" t="str">
        <f t="shared" si="1496"/>
        <v/>
      </c>
      <c r="CD621" s="106" t="str">
        <f t="shared" si="1496"/>
        <v/>
      </c>
      <c r="CE621" s="106" t="str">
        <f t="shared" si="1496"/>
        <v/>
      </c>
      <c r="CF621" s="106" t="str">
        <f t="shared" si="1496"/>
        <v/>
      </c>
      <c r="CG621" s="106" t="str">
        <f t="shared" si="1496"/>
        <v/>
      </c>
      <c r="CH621" s="106" t="str">
        <f t="shared" si="1496"/>
        <v/>
      </c>
      <c r="CI621" s="40"/>
      <c r="CJ621" s="40"/>
      <c r="CK621" s="40"/>
      <c r="CL621" s="40"/>
      <c r="CM621" s="40"/>
    </row>
    <row r="622" spans="1:91" ht="17.25" customHeight="1" x14ac:dyDescent="0.2">
      <c r="A622" s="92"/>
      <c r="B622" s="93"/>
      <c r="C622" s="93"/>
      <c r="D622" s="93"/>
      <c r="E622" s="93" t="str">
        <f t="shared" si="1098"/>
        <v/>
      </c>
      <c r="F622" s="93"/>
      <c r="G622" s="93"/>
      <c r="H622" s="93" t="str">
        <f t="shared" si="1332"/>
        <v/>
      </c>
      <c r="I622" s="95" t="str">
        <f t="shared" si="1333"/>
        <v/>
      </c>
      <c r="J622" s="93"/>
      <c r="K622" s="97" t="b">
        <v>0</v>
      </c>
      <c r="L622" s="98" t="str">
        <f t="shared" si="1273"/>
        <v>PENDENTE</v>
      </c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3"/>
      <c r="X622" s="100"/>
      <c r="Y622" s="100"/>
      <c r="Z622" s="100"/>
      <c r="AA622" s="100"/>
      <c r="AB622" s="100"/>
      <c r="AC622" s="101"/>
      <c r="AD622" s="3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93"/>
      <c r="AQ622" s="93"/>
      <c r="AR622" s="93"/>
      <c r="AS622" s="102"/>
      <c r="AT622" s="103"/>
      <c r="AU622" s="103"/>
      <c r="AV622" s="103"/>
      <c r="AW622" s="104"/>
      <c r="AX622" s="103"/>
      <c r="AY622" s="103"/>
      <c r="AZ622" s="103"/>
      <c r="BA622" s="103"/>
      <c r="BB622" s="104"/>
      <c r="BC622" s="103"/>
      <c r="BD622" s="105" t="str">
        <f ca="1">IFERROR(__xludf.DUMMYFUNCTION("""COMPUTED_VALUE"""),"")</f>
        <v/>
      </c>
      <c r="BE622" s="105" t="str">
        <f ca="1">IFERROR(__xludf.DUMMYFUNCTION("""COMPUTED_VALUE"""),"")</f>
        <v/>
      </c>
      <c r="BF622" s="105" t="str">
        <f ca="1">IFERROR(__xludf.DUMMYFUNCTION("""COMPUTED_VALUE"""),"")</f>
        <v/>
      </c>
      <c r="BG622" s="93"/>
      <c r="BH622" s="93"/>
      <c r="BI622" s="95" t="str">
        <f t="shared" si="1360"/>
        <v/>
      </c>
      <c r="BJ622" s="95" t="str">
        <f t="shared" ref="BJ622:BR622" si="1497">IF(AD622=0,"",AD622*$AS622*(AU622/10))</f>
        <v/>
      </c>
      <c r="BK622" s="95" t="str">
        <f t="shared" si="1497"/>
        <v/>
      </c>
      <c r="BL622" s="95" t="str">
        <f t="shared" si="1497"/>
        <v/>
      </c>
      <c r="BM622" s="95" t="str">
        <f t="shared" si="1497"/>
        <v/>
      </c>
      <c r="BN622" s="95" t="str">
        <f t="shared" si="1497"/>
        <v/>
      </c>
      <c r="BO622" s="95" t="str">
        <f t="shared" si="1497"/>
        <v/>
      </c>
      <c r="BP622" s="95" t="str">
        <f t="shared" si="1497"/>
        <v/>
      </c>
      <c r="BQ622" s="95" t="str">
        <f t="shared" si="1497"/>
        <v/>
      </c>
      <c r="BR622" s="95" t="str">
        <f t="shared" si="1497"/>
        <v/>
      </c>
      <c r="BS622" s="38"/>
      <c r="BT622" s="38"/>
      <c r="BU622" s="38"/>
      <c r="BV622" s="38"/>
      <c r="BW622" s="38"/>
      <c r="BX622" s="38">
        <f t="shared" si="1095"/>
        <v>0</v>
      </c>
      <c r="BY622" s="106" t="str">
        <f t="shared" si="1068"/>
        <v/>
      </c>
      <c r="BZ622" s="106" t="str">
        <f t="shared" si="1096"/>
        <v/>
      </c>
      <c r="CA622" s="106" t="str">
        <f t="shared" ref="CA622:CH622" si="1498">IF(O622="x","1","")</f>
        <v/>
      </c>
      <c r="CB622" s="106" t="str">
        <f t="shared" si="1498"/>
        <v/>
      </c>
      <c r="CC622" s="106" t="str">
        <f t="shared" si="1498"/>
        <v/>
      </c>
      <c r="CD622" s="106" t="str">
        <f t="shared" si="1498"/>
        <v/>
      </c>
      <c r="CE622" s="106" t="str">
        <f t="shared" si="1498"/>
        <v/>
      </c>
      <c r="CF622" s="106" t="str">
        <f t="shared" si="1498"/>
        <v/>
      </c>
      <c r="CG622" s="106" t="str">
        <f t="shared" si="1498"/>
        <v/>
      </c>
      <c r="CH622" s="106" t="str">
        <f t="shared" si="1498"/>
        <v/>
      </c>
      <c r="CI622" s="40"/>
      <c r="CJ622" s="40"/>
      <c r="CK622" s="40"/>
      <c r="CL622" s="40"/>
      <c r="CM622" s="40"/>
    </row>
    <row r="623" spans="1:91" ht="17.25" customHeight="1" x14ac:dyDescent="0.2">
      <c r="A623" s="92"/>
      <c r="B623" s="93"/>
      <c r="C623" s="93"/>
      <c r="D623" s="93"/>
      <c r="E623" s="93" t="str">
        <f t="shared" si="1098"/>
        <v/>
      </c>
      <c r="F623" s="93"/>
      <c r="G623" s="93"/>
      <c r="H623" s="93" t="str">
        <f t="shared" si="1332"/>
        <v/>
      </c>
      <c r="I623" s="95" t="str">
        <f t="shared" si="1333"/>
        <v/>
      </c>
      <c r="J623" s="93"/>
      <c r="K623" s="97" t="b">
        <v>0</v>
      </c>
      <c r="L623" s="98" t="str">
        <f t="shared" si="1273"/>
        <v>PENDENTE</v>
      </c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3"/>
      <c r="X623" s="100"/>
      <c r="Y623" s="100"/>
      <c r="Z623" s="100"/>
      <c r="AA623" s="100"/>
      <c r="AB623" s="100"/>
      <c r="AC623" s="101"/>
      <c r="AD623" s="3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93"/>
      <c r="AQ623" s="93"/>
      <c r="AR623" s="93"/>
      <c r="AS623" s="102"/>
      <c r="AT623" s="103"/>
      <c r="AU623" s="103"/>
      <c r="AV623" s="103"/>
      <c r="AW623" s="104"/>
      <c r="AX623" s="103"/>
      <c r="AY623" s="103"/>
      <c r="AZ623" s="103"/>
      <c r="BA623" s="103"/>
      <c r="BB623" s="104"/>
      <c r="BC623" s="103"/>
      <c r="BD623" s="105" t="str">
        <f ca="1">IFERROR(__xludf.DUMMYFUNCTION("""COMPUTED_VALUE"""),"")</f>
        <v/>
      </c>
      <c r="BE623" s="105" t="str">
        <f ca="1">IFERROR(__xludf.DUMMYFUNCTION("""COMPUTED_VALUE"""),"")</f>
        <v/>
      </c>
      <c r="BF623" s="105" t="str">
        <f ca="1">IFERROR(__xludf.DUMMYFUNCTION("""COMPUTED_VALUE"""),"")</f>
        <v/>
      </c>
      <c r="BG623" s="93"/>
      <c r="BH623" s="93"/>
      <c r="BI623" s="95" t="str">
        <f t="shared" si="1360"/>
        <v/>
      </c>
      <c r="BJ623" s="95" t="str">
        <f t="shared" ref="BJ623:BR623" si="1499">IF(AD623=0,"",AD623*$AS623*(AU623/10))</f>
        <v/>
      </c>
      <c r="BK623" s="95" t="str">
        <f t="shared" si="1499"/>
        <v/>
      </c>
      <c r="BL623" s="95" t="str">
        <f t="shared" si="1499"/>
        <v/>
      </c>
      <c r="BM623" s="95" t="str">
        <f t="shared" si="1499"/>
        <v/>
      </c>
      <c r="BN623" s="95" t="str">
        <f t="shared" si="1499"/>
        <v/>
      </c>
      <c r="BO623" s="95" t="str">
        <f t="shared" si="1499"/>
        <v/>
      </c>
      <c r="BP623" s="95" t="str">
        <f t="shared" si="1499"/>
        <v/>
      </c>
      <c r="BQ623" s="95" t="str">
        <f t="shared" si="1499"/>
        <v/>
      </c>
      <c r="BR623" s="95" t="str">
        <f t="shared" si="1499"/>
        <v/>
      </c>
      <c r="BS623" s="38"/>
      <c r="BT623" s="38"/>
      <c r="BU623" s="38"/>
      <c r="BV623" s="38"/>
      <c r="BW623" s="38"/>
      <c r="BX623" s="38">
        <f t="shared" si="1095"/>
        <v>0</v>
      </c>
      <c r="BY623" s="106" t="str">
        <f t="shared" si="1068"/>
        <v/>
      </c>
      <c r="BZ623" s="106" t="str">
        <f t="shared" si="1096"/>
        <v/>
      </c>
      <c r="CA623" s="106" t="str">
        <f t="shared" ref="CA623:CH623" si="1500">IF(O623="x","1","")</f>
        <v/>
      </c>
      <c r="CB623" s="106" t="str">
        <f t="shared" si="1500"/>
        <v/>
      </c>
      <c r="CC623" s="106" t="str">
        <f t="shared" si="1500"/>
        <v/>
      </c>
      <c r="CD623" s="106" t="str">
        <f t="shared" si="1500"/>
        <v/>
      </c>
      <c r="CE623" s="106" t="str">
        <f t="shared" si="1500"/>
        <v/>
      </c>
      <c r="CF623" s="106" t="str">
        <f t="shared" si="1500"/>
        <v/>
      </c>
      <c r="CG623" s="106" t="str">
        <f t="shared" si="1500"/>
        <v/>
      </c>
      <c r="CH623" s="106" t="str">
        <f t="shared" si="1500"/>
        <v/>
      </c>
      <c r="CI623" s="40"/>
      <c r="CJ623" s="40"/>
      <c r="CK623" s="40"/>
      <c r="CL623" s="40"/>
      <c r="CM623" s="40"/>
    </row>
    <row r="624" spans="1:91" ht="17.25" customHeight="1" x14ac:dyDescent="0.2">
      <c r="A624" s="92"/>
      <c r="B624" s="93"/>
      <c r="C624" s="93"/>
      <c r="D624" s="93"/>
      <c r="E624" s="93" t="str">
        <f t="shared" si="1098"/>
        <v/>
      </c>
      <c r="F624" s="93"/>
      <c r="G624" s="93"/>
      <c r="H624" s="93" t="str">
        <f t="shared" si="1332"/>
        <v/>
      </c>
      <c r="I624" s="95" t="str">
        <f t="shared" si="1333"/>
        <v/>
      </c>
      <c r="J624" s="93"/>
      <c r="K624" s="97" t="b">
        <v>0</v>
      </c>
      <c r="L624" s="98" t="str">
        <f t="shared" si="1273"/>
        <v>PENDENTE</v>
      </c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3"/>
      <c r="X624" s="100"/>
      <c r="Y624" s="100"/>
      <c r="Z624" s="100"/>
      <c r="AA624" s="100"/>
      <c r="AB624" s="100"/>
      <c r="AC624" s="101"/>
      <c r="AD624" s="3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93"/>
      <c r="AQ624" s="93"/>
      <c r="AR624" s="93"/>
      <c r="AS624" s="102"/>
      <c r="AT624" s="103"/>
      <c r="AU624" s="103"/>
      <c r="AV624" s="103"/>
      <c r="AW624" s="104"/>
      <c r="AX624" s="103"/>
      <c r="AY624" s="103"/>
      <c r="AZ624" s="103"/>
      <c r="BA624" s="103"/>
      <c r="BB624" s="104"/>
      <c r="BC624" s="103"/>
      <c r="BD624" s="105" t="str">
        <f ca="1">IFERROR(__xludf.DUMMYFUNCTION("""COMPUTED_VALUE"""),"")</f>
        <v/>
      </c>
      <c r="BE624" s="105" t="str">
        <f ca="1">IFERROR(__xludf.DUMMYFUNCTION("""COMPUTED_VALUE"""),"")</f>
        <v/>
      </c>
      <c r="BF624" s="105" t="str">
        <f ca="1">IFERROR(__xludf.DUMMYFUNCTION("""COMPUTED_VALUE"""),"")</f>
        <v/>
      </c>
      <c r="BG624" s="93"/>
      <c r="BH624" s="93"/>
      <c r="BI624" s="95" t="str">
        <f t="shared" si="1360"/>
        <v/>
      </c>
      <c r="BJ624" s="95" t="str">
        <f t="shared" ref="BJ624:BR624" si="1501">IF(AD624=0,"",AD624*$AS624*(AU624/10))</f>
        <v/>
      </c>
      <c r="BK624" s="95" t="str">
        <f t="shared" si="1501"/>
        <v/>
      </c>
      <c r="BL624" s="95" t="str">
        <f t="shared" si="1501"/>
        <v/>
      </c>
      <c r="BM624" s="95" t="str">
        <f t="shared" si="1501"/>
        <v/>
      </c>
      <c r="BN624" s="95" t="str">
        <f t="shared" si="1501"/>
        <v/>
      </c>
      <c r="BO624" s="95" t="str">
        <f t="shared" si="1501"/>
        <v/>
      </c>
      <c r="BP624" s="95" t="str">
        <f t="shared" si="1501"/>
        <v/>
      </c>
      <c r="BQ624" s="95" t="str">
        <f t="shared" si="1501"/>
        <v/>
      </c>
      <c r="BR624" s="95" t="str">
        <f t="shared" si="1501"/>
        <v/>
      </c>
      <c r="BS624" s="38"/>
      <c r="BT624" s="38"/>
      <c r="BU624" s="38"/>
      <c r="BV624" s="38"/>
      <c r="BW624" s="38"/>
      <c r="BX624" s="38">
        <f t="shared" si="1095"/>
        <v>0</v>
      </c>
      <c r="BY624" s="106" t="str">
        <f t="shared" si="1068"/>
        <v/>
      </c>
      <c r="BZ624" s="106" t="str">
        <f t="shared" si="1096"/>
        <v/>
      </c>
      <c r="CA624" s="106" t="str">
        <f t="shared" ref="CA624:CH624" si="1502">IF(O624="x","1","")</f>
        <v/>
      </c>
      <c r="CB624" s="106" t="str">
        <f t="shared" si="1502"/>
        <v/>
      </c>
      <c r="CC624" s="106" t="str">
        <f t="shared" si="1502"/>
        <v/>
      </c>
      <c r="CD624" s="106" t="str">
        <f t="shared" si="1502"/>
        <v/>
      </c>
      <c r="CE624" s="106" t="str">
        <f t="shared" si="1502"/>
        <v/>
      </c>
      <c r="CF624" s="106" t="str">
        <f t="shared" si="1502"/>
        <v/>
      </c>
      <c r="CG624" s="106" t="str">
        <f t="shared" si="1502"/>
        <v/>
      </c>
      <c r="CH624" s="106" t="str">
        <f t="shared" si="1502"/>
        <v/>
      </c>
      <c r="CI624" s="40"/>
      <c r="CJ624" s="40"/>
      <c r="CK624" s="40"/>
      <c r="CL624" s="40"/>
      <c r="CM624" s="40"/>
    </row>
    <row r="625" spans="1:91" ht="17.25" customHeight="1" x14ac:dyDescent="0.2">
      <c r="A625" s="92"/>
      <c r="B625" s="93"/>
      <c r="C625" s="93"/>
      <c r="D625" s="93"/>
      <c r="E625" s="93" t="str">
        <f t="shared" si="1098"/>
        <v/>
      </c>
      <c r="F625" s="93"/>
      <c r="G625" s="93"/>
      <c r="H625" s="93" t="str">
        <f t="shared" si="1332"/>
        <v/>
      </c>
      <c r="I625" s="95" t="str">
        <f t="shared" si="1333"/>
        <v/>
      </c>
      <c r="J625" s="93"/>
      <c r="K625" s="97" t="b">
        <v>0</v>
      </c>
      <c r="L625" s="98" t="str">
        <f t="shared" si="1273"/>
        <v>PENDENTE</v>
      </c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3"/>
      <c r="X625" s="100"/>
      <c r="Y625" s="100"/>
      <c r="Z625" s="100"/>
      <c r="AA625" s="100"/>
      <c r="AB625" s="100"/>
      <c r="AC625" s="101"/>
      <c r="AD625" s="3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93"/>
      <c r="AQ625" s="93"/>
      <c r="AR625" s="93"/>
      <c r="AS625" s="102"/>
      <c r="AT625" s="103"/>
      <c r="AU625" s="103"/>
      <c r="AV625" s="103"/>
      <c r="AW625" s="104"/>
      <c r="AX625" s="103"/>
      <c r="AY625" s="103"/>
      <c r="AZ625" s="103"/>
      <c r="BA625" s="103"/>
      <c r="BB625" s="104"/>
      <c r="BC625" s="103"/>
      <c r="BD625" s="105" t="str">
        <f ca="1">IFERROR(__xludf.DUMMYFUNCTION("""COMPUTED_VALUE"""),"")</f>
        <v/>
      </c>
      <c r="BE625" s="105" t="str">
        <f ca="1">IFERROR(__xludf.DUMMYFUNCTION("""COMPUTED_VALUE"""),"")</f>
        <v/>
      </c>
      <c r="BF625" s="105" t="str">
        <f ca="1">IFERROR(__xludf.DUMMYFUNCTION("""COMPUTED_VALUE"""),"")</f>
        <v/>
      </c>
      <c r="BG625" s="93"/>
      <c r="BH625" s="93"/>
      <c r="BI625" s="95" t="str">
        <f t="shared" si="1360"/>
        <v/>
      </c>
      <c r="BJ625" s="95" t="str">
        <f t="shared" ref="BJ625:BR625" si="1503">IF(AD625=0,"",AD625*$AS625*(AU625/10))</f>
        <v/>
      </c>
      <c r="BK625" s="95" t="str">
        <f t="shared" si="1503"/>
        <v/>
      </c>
      <c r="BL625" s="95" t="str">
        <f t="shared" si="1503"/>
        <v/>
      </c>
      <c r="BM625" s="95" t="str">
        <f t="shared" si="1503"/>
        <v/>
      </c>
      <c r="BN625" s="95" t="str">
        <f t="shared" si="1503"/>
        <v/>
      </c>
      <c r="BO625" s="95" t="str">
        <f t="shared" si="1503"/>
        <v/>
      </c>
      <c r="BP625" s="95" t="str">
        <f t="shared" si="1503"/>
        <v/>
      </c>
      <c r="BQ625" s="95" t="str">
        <f t="shared" si="1503"/>
        <v/>
      </c>
      <c r="BR625" s="95" t="str">
        <f t="shared" si="1503"/>
        <v/>
      </c>
      <c r="BS625" s="38"/>
      <c r="BT625" s="38"/>
      <c r="BU625" s="38"/>
      <c r="BV625" s="38"/>
      <c r="BW625" s="38"/>
      <c r="BX625" s="38">
        <f t="shared" si="1095"/>
        <v>0</v>
      </c>
      <c r="BY625" s="106" t="str">
        <f t="shared" si="1068"/>
        <v/>
      </c>
      <c r="BZ625" s="106" t="str">
        <f t="shared" si="1096"/>
        <v/>
      </c>
      <c r="CA625" s="106" t="str">
        <f t="shared" ref="CA625:CH625" si="1504">IF(O625="x","1","")</f>
        <v/>
      </c>
      <c r="CB625" s="106" t="str">
        <f t="shared" si="1504"/>
        <v/>
      </c>
      <c r="CC625" s="106" t="str">
        <f t="shared" si="1504"/>
        <v/>
      </c>
      <c r="CD625" s="106" t="str">
        <f t="shared" si="1504"/>
        <v/>
      </c>
      <c r="CE625" s="106" t="str">
        <f t="shared" si="1504"/>
        <v/>
      </c>
      <c r="CF625" s="106" t="str">
        <f t="shared" si="1504"/>
        <v/>
      </c>
      <c r="CG625" s="106" t="str">
        <f t="shared" si="1504"/>
        <v/>
      </c>
      <c r="CH625" s="106" t="str">
        <f t="shared" si="1504"/>
        <v/>
      </c>
      <c r="CI625" s="40"/>
      <c r="CJ625" s="40"/>
      <c r="CK625" s="40"/>
      <c r="CL625" s="40"/>
      <c r="CM625" s="40"/>
    </row>
    <row r="626" spans="1:91" ht="17.25" customHeight="1" x14ac:dyDescent="0.2">
      <c r="A626" s="92"/>
      <c r="B626" s="93"/>
      <c r="C626" s="93"/>
      <c r="D626" s="93"/>
      <c r="E626" s="93" t="str">
        <f t="shared" si="1098"/>
        <v/>
      </c>
      <c r="F626" s="93"/>
      <c r="G626" s="93"/>
      <c r="H626" s="93" t="str">
        <f t="shared" si="1332"/>
        <v/>
      </c>
      <c r="I626" s="95" t="str">
        <f t="shared" si="1333"/>
        <v/>
      </c>
      <c r="J626" s="93"/>
      <c r="K626" s="97" t="b">
        <v>0</v>
      </c>
      <c r="L626" s="98" t="str">
        <f t="shared" si="1273"/>
        <v>PENDENTE</v>
      </c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3"/>
      <c r="X626" s="100"/>
      <c r="Y626" s="100"/>
      <c r="Z626" s="100"/>
      <c r="AA626" s="100"/>
      <c r="AB626" s="100"/>
      <c r="AC626" s="101"/>
      <c r="AD626" s="3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93"/>
      <c r="AQ626" s="93"/>
      <c r="AR626" s="93"/>
      <c r="AS626" s="102"/>
      <c r="AT626" s="103"/>
      <c r="AU626" s="103"/>
      <c r="AV626" s="103"/>
      <c r="AW626" s="104"/>
      <c r="AX626" s="103"/>
      <c r="AY626" s="103"/>
      <c r="AZ626" s="103"/>
      <c r="BA626" s="103"/>
      <c r="BB626" s="104"/>
      <c r="BC626" s="103"/>
      <c r="BD626" s="105" t="str">
        <f ca="1">IFERROR(__xludf.DUMMYFUNCTION("""COMPUTED_VALUE"""),"")</f>
        <v/>
      </c>
      <c r="BE626" s="105" t="str">
        <f ca="1">IFERROR(__xludf.DUMMYFUNCTION("""COMPUTED_VALUE"""),"")</f>
        <v/>
      </c>
      <c r="BF626" s="105" t="str">
        <f ca="1">IFERROR(__xludf.DUMMYFUNCTION("""COMPUTED_VALUE"""),"")</f>
        <v/>
      </c>
      <c r="BG626" s="93"/>
      <c r="BH626" s="93"/>
      <c r="BI626" s="95" t="str">
        <f t="shared" si="1360"/>
        <v/>
      </c>
      <c r="BJ626" s="95" t="str">
        <f t="shared" ref="BJ626:BR626" si="1505">IF(AD626=0,"",AD626*$AS626*(AU626/10))</f>
        <v/>
      </c>
      <c r="BK626" s="95" t="str">
        <f t="shared" si="1505"/>
        <v/>
      </c>
      <c r="BL626" s="95" t="str">
        <f t="shared" si="1505"/>
        <v/>
      </c>
      <c r="BM626" s="95" t="str">
        <f t="shared" si="1505"/>
        <v/>
      </c>
      <c r="BN626" s="95" t="str">
        <f t="shared" si="1505"/>
        <v/>
      </c>
      <c r="BO626" s="95" t="str">
        <f t="shared" si="1505"/>
        <v/>
      </c>
      <c r="BP626" s="95" t="str">
        <f t="shared" si="1505"/>
        <v/>
      </c>
      <c r="BQ626" s="95" t="str">
        <f t="shared" si="1505"/>
        <v/>
      </c>
      <c r="BR626" s="95" t="str">
        <f t="shared" si="1505"/>
        <v/>
      </c>
      <c r="BS626" s="38"/>
      <c r="BT626" s="38"/>
      <c r="BU626" s="38"/>
      <c r="BV626" s="38"/>
      <c r="BW626" s="38"/>
      <c r="BX626" s="38">
        <f t="shared" si="1095"/>
        <v>0</v>
      </c>
      <c r="BY626" s="106" t="str">
        <f t="shared" si="1068"/>
        <v/>
      </c>
      <c r="BZ626" s="106" t="str">
        <f t="shared" si="1096"/>
        <v/>
      </c>
      <c r="CA626" s="106" t="str">
        <f t="shared" ref="CA626:CH626" si="1506">IF(O626="x","1","")</f>
        <v/>
      </c>
      <c r="CB626" s="106" t="str">
        <f t="shared" si="1506"/>
        <v/>
      </c>
      <c r="CC626" s="106" t="str">
        <f t="shared" si="1506"/>
        <v/>
      </c>
      <c r="CD626" s="106" t="str">
        <f t="shared" si="1506"/>
        <v/>
      </c>
      <c r="CE626" s="106" t="str">
        <f t="shared" si="1506"/>
        <v/>
      </c>
      <c r="CF626" s="106" t="str">
        <f t="shared" si="1506"/>
        <v/>
      </c>
      <c r="CG626" s="106" t="str">
        <f t="shared" si="1506"/>
        <v/>
      </c>
      <c r="CH626" s="106" t="str">
        <f t="shared" si="1506"/>
        <v/>
      </c>
      <c r="CI626" s="40"/>
      <c r="CJ626" s="40"/>
      <c r="CK626" s="40"/>
      <c r="CL626" s="40"/>
      <c r="CM626" s="40"/>
    </row>
    <row r="627" spans="1:91" ht="17.25" customHeight="1" x14ac:dyDescent="0.2">
      <c r="A627" s="92"/>
      <c r="B627" s="93"/>
      <c r="C627" s="93"/>
      <c r="D627" s="93"/>
      <c r="E627" s="93" t="str">
        <f t="shared" si="1098"/>
        <v/>
      </c>
      <c r="F627" s="93"/>
      <c r="G627" s="93"/>
      <c r="H627" s="93" t="str">
        <f t="shared" si="1332"/>
        <v/>
      </c>
      <c r="I627" s="95" t="str">
        <f t="shared" si="1333"/>
        <v/>
      </c>
      <c r="J627" s="93"/>
      <c r="K627" s="97" t="b">
        <v>0</v>
      </c>
      <c r="L627" s="98" t="str">
        <f t="shared" si="1273"/>
        <v>PENDENTE</v>
      </c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3"/>
      <c r="X627" s="100"/>
      <c r="Y627" s="100"/>
      <c r="Z627" s="100"/>
      <c r="AA627" s="100"/>
      <c r="AB627" s="100"/>
      <c r="AC627" s="101"/>
      <c r="AD627" s="3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93"/>
      <c r="AQ627" s="93"/>
      <c r="AR627" s="93"/>
      <c r="AS627" s="102"/>
      <c r="AT627" s="103"/>
      <c r="AU627" s="103"/>
      <c r="AV627" s="103"/>
      <c r="AW627" s="104"/>
      <c r="AX627" s="103"/>
      <c r="AY627" s="103"/>
      <c r="AZ627" s="103"/>
      <c r="BA627" s="103"/>
      <c r="BB627" s="104"/>
      <c r="BC627" s="103"/>
      <c r="BD627" s="105" t="str">
        <f ca="1">IFERROR(__xludf.DUMMYFUNCTION("""COMPUTED_VALUE"""),"")</f>
        <v/>
      </c>
      <c r="BE627" s="105" t="str">
        <f ca="1">IFERROR(__xludf.DUMMYFUNCTION("""COMPUTED_VALUE"""),"")</f>
        <v/>
      </c>
      <c r="BF627" s="105" t="str">
        <f ca="1">IFERROR(__xludf.DUMMYFUNCTION("""COMPUTED_VALUE"""),"")</f>
        <v/>
      </c>
      <c r="BG627" s="93"/>
      <c r="BH627" s="93"/>
      <c r="BI627" s="95" t="str">
        <f t="shared" si="1360"/>
        <v/>
      </c>
      <c r="BJ627" s="95" t="str">
        <f t="shared" ref="BJ627:BR627" si="1507">IF(AD627=0,"",AD627*$AS627*(AU627/10))</f>
        <v/>
      </c>
      <c r="BK627" s="95" t="str">
        <f t="shared" si="1507"/>
        <v/>
      </c>
      <c r="BL627" s="95" t="str">
        <f t="shared" si="1507"/>
        <v/>
      </c>
      <c r="BM627" s="95" t="str">
        <f t="shared" si="1507"/>
        <v/>
      </c>
      <c r="BN627" s="95" t="str">
        <f t="shared" si="1507"/>
        <v/>
      </c>
      <c r="BO627" s="95" t="str">
        <f t="shared" si="1507"/>
        <v/>
      </c>
      <c r="BP627" s="95" t="str">
        <f t="shared" si="1507"/>
        <v/>
      </c>
      <c r="BQ627" s="95" t="str">
        <f t="shared" si="1507"/>
        <v/>
      </c>
      <c r="BR627" s="95" t="str">
        <f t="shared" si="1507"/>
        <v/>
      </c>
      <c r="BS627" s="38"/>
      <c r="BT627" s="38"/>
      <c r="BU627" s="38"/>
      <c r="BV627" s="38"/>
      <c r="BW627" s="38"/>
      <c r="BX627" s="38">
        <f t="shared" si="1095"/>
        <v>0</v>
      </c>
      <c r="BY627" s="106" t="str">
        <f t="shared" si="1068"/>
        <v/>
      </c>
      <c r="BZ627" s="106" t="str">
        <f t="shared" si="1096"/>
        <v/>
      </c>
      <c r="CA627" s="106" t="str">
        <f t="shared" ref="CA627:CH627" si="1508">IF(O627="x","1","")</f>
        <v/>
      </c>
      <c r="CB627" s="106" t="str">
        <f t="shared" si="1508"/>
        <v/>
      </c>
      <c r="CC627" s="106" t="str">
        <f t="shared" si="1508"/>
        <v/>
      </c>
      <c r="CD627" s="106" t="str">
        <f t="shared" si="1508"/>
        <v/>
      </c>
      <c r="CE627" s="106" t="str">
        <f t="shared" si="1508"/>
        <v/>
      </c>
      <c r="CF627" s="106" t="str">
        <f t="shared" si="1508"/>
        <v/>
      </c>
      <c r="CG627" s="106" t="str">
        <f t="shared" si="1508"/>
        <v/>
      </c>
      <c r="CH627" s="106" t="str">
        <f t="shared" si="1508"/>
        <v/>
      </c>
      <c r="CI627" s="40"/>
      <c r="CJ627" s="40"/>
      <c r="CK627" s="40"/>
      <c r="CL627" s="40"/>
      <c r="CM627" s="40"/>
    </row>
    <row r="628" spans="1:91" ht="17.25" customHeight="1" x14ac:dyDescent="0.2">
      <c r="A628" s="92"/>
      <c r="B628" s="93"/>
      <c r="C628" s="93"/>
      <c r="D628" s="93"/>
      <c r="E628" s="93" t="str">
        <f t="shared" si="1098"/>
        <v/>
      </c>
      <c r="F628" s="93"/>
      <c r="G628" s="93"/>
      <c r="H628" s="93" t="str">
        <f t="shared" si="1332"/>
        <v/>
      </c>
      <c r="I628" s="95" t="str">
        <f t="shared" si="1333"/>
        <v/>
      </c>
      <c r="J628" s="93"/>
      <c r="K628" s="97" t="b">
        <v>0</v>
      </c>
      <c r="L628" s="98" t="str">
        <f t="shared" si="1273"/>
        <v>PENDENTE</v>
      </c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3"/>
      <c r="X628" s="100"/>
      <c r="Y628" s="100"/>
      <c r="Z628" s="100"/>
      <c r="AA628" s="100"/>
      <c r="AB628" s="100"/>
      <c r="AC628" s="101"/>
      <c r="AD628" s="3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93"/>
      <c r="AQ628" s="93"/>
      <c r="AR628" s="93"/>
      <c r="AS628" s="102"/>
      <c r="AT628" s="103"/>
      <c r="AU628" s="103"/>
      <c r="AV628" s="103"/>
      <c r="AW628" s="104"/>
      <c r="AX628" s="103"/>
      <c r="AY628" s="103"/>
      <c r="AZ628" s="103"/>
      <c r="BA628" s="103"/>
      <c r="BB628" s="104"/>
      <c r="BC628" s="103"/>
      <c r="BD628" s="105" t="str">
        <f ca="1">IFERROR(__xludf.DUMMYFUNCTION("""COMPUTED_VALUE"""),"")</f>
        <v/>
      </c>
      <c r="BE628" s="105" t="str">
        <f ca="1">IFERROR(__xludf.DUMMYFUNCTION("""COMPUTED_VALUE"""),"")</f>
        <v/>
      </c>
      <c r="BF628" s="105" t="str">
        <f ca="1">IFERROR(__xludf.DUMMYFUNCTION("""COMPUTED_VALUE"""),"")</f>
        <v/>
      </c>
      <c r="BG628" s="93"/>
      <c r="BH628" s="93"/>
      <c r="BI628" s="95" t="str">
        <f t="shared" si="1360"/>
        <v/>
      </c>
      <c r="BJ628" s="95" t="str">
        <f t="shared" ref="BJ628:BR628" si="1509">IF(AD628=0,"",AD628*$AS628*(AU628/10))</f>
        <v/>
      </c>
      <c r="BK628" s="95" t="str">
        <f t="shared" si="1509"/>
        <v/>
      </c>
      <c r="BL628" s="95" t="str">
        <f t="shared" si="1509"/>
        <v/>
      </c>
      <c r="BM628" s="95" t="str">
        <f t="shared" si="1509"/>
        <v/>
      </c>
      <c r="BN628" s="95" t="str">
        <f t="shared" si="1509"/>
        <v/>
      </c>
      <c r="BO628" s="95" t="str">
        <f t="shared" si="1509"/>
        <v/>
      </c>
      <c r="BP628" s="95" t="str">
        <f t="shared" si="1509"/>
        <v/>
      </c>
      <c r="BQ628" s="95" t="str">
        <f t="shared" si="1509"/>
        <v/>
      </c>
      <c r="BR628" s="95" t="str">
        <f t="shared" si="1509"/>
        <v/>
      </c>
      <c r="BS628" s="38"/>
      <c r="BT628" s="38"/>
      <c r="BU628" s="38"/>
      <c r="BV628" s="38"/>
      <c r="BW628" s="38"/>
      <c r="BX628" s="38">
        <f t="shared" si="1095"/>
        <v>0</v>
      </c>
      <c r="BY628" s="106" t="str">
        <f t="shared" si="1068"/>
        <v/>
      </c>
      <c r="BZ628" s="106" t="str">
        <f t="shared" si="1096"/>
        <v/>
      </c>
      <c r="CA628" s="106" t="str">
        <f t="shared" ref="CA628:CH628" si="1510">IF(O628="x","1","")</f>
        <v/>
      </c>
      <c r="CB628" s="106" t="str">
        <f t="shared" si="1510"/>
        <v/>
      </c>
      <c r="CC628" s="106" t="str">
        <f t="shared" si="1510"/>
        <v/>
      </c>
      <c r="CD628" s="106" t="str">
        <f t="shared" si="1510"/>
        <v/>
      </c>
      <c r="CE628" s="106" t="str">
        <f t="shared" si="1510"/>
        <v/>
      </c>
      <c r="CF628" s="106" t="str">
        <f t="shared" si="1510"/>
        <v/>
      </c>
      <c r="CG628" s="106" t="str">
        <f t="shared" si="1510"/>
        <v/>
      </c>
      <c r="CH628" s="106" t="str">
        <f t="shared" si="1510"/>
        <v/>
      </c>
      <c r="CI628" s="40"/>
      <c r="CJ628" s="40"/>
      <c r="CK628" s="40"/>
      <c r="CL628" s="40"/>
      <c r="CM628" s="40"/>
    </row>
    <row r="629" spans="1:91" ht="17.25" customHeight="1" x14ac:dyDescent="0.2">
      <c r="A629" s="92"/>
      <c r="B629" s="93"/>
      <c r="C629" s="93"/>
      <c r="D629" s="93"/>
      <c r="E629" s="93" t="str">
        <f t="shared" si="1098"/>
        <v/>
      </c>
      <c r="F629" s="93"/>
      <c r="G629" s="93"/>
      <c r="H629" s="93" t="str">
        <f t="shared" si="1332"/>
        <v/>
      </c>
      <c r="I629" s="95" t="str">
        <f t="shared" si="1333"/>
        <v/>
      </c>
      <c r="J629" s="93"/>
      <c r="K629" s="97" t="b">
        <v>0</v>
      </c>
      <c r="L629" s="98" t="str">
        <f t="shared" si="1273"/>
        <v>PENDENTE</v>
      </c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3"/>
      <c r="X629" s="100"/>
      <c r="Y629" s="100"/>
      <c r="Z629" s="100"/>
      <c r="AA629" s="100"/>
      <c r="AB629" s="100"/>
      <c r="AC629" s="101"/>
      <c r="AD629" s="3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93"/>
      <c r="AQ629" s="93"/>
      <c r="AR629" s="93"/>
      <c r="AS629" s="102"/>
      <c r="AT629" s="103"/>
      <c r="AU629" s="103"/>
      <c r="AV629" s="103"/>
      <c r="AW629" s="104"/>
      <c r="AX629" s="103"/>
      <c r="AY629" s="103"/>
      <c r="AZ629" s="103"/>
      <c r="BA629" s="103"/>
      <c r="BB629" s="104"/>
      <c r="BC629" s="103"/>
      <c r="BD629" s="105" t="str">
        <f ca="1">IFERROR(__xludf.DUMMYFUNCTION("""COMPUTED_VALUE"""),"")</f>
        <v/>
      </c>
      <c r="BE629" s="105" t="str">
        <f ca="1">IFERROR(__xludf.DUMMYFUNCTION("""COMPUTED_VALUE"""),"")</f>
        <v/>
      </c>
      <c r="BF629" s="105" t="str">
        <f ca="1">IFERROR(__xludf.DUMMYFUNCTION("""COMPUTED_VALUE"""),"")</f>
        <v/>
      </c>
      <c r="BG629" s="93"/>
      <c r="BH629" s="93"/>
      <c r="BI629" s="95" t="str">
        <f t="shared" si="1360"/>
        <v/>
      </c>
      <c r="BJ629" s="95" t="str">
        <f t="shared" ref="BJ629:BR629" si="1511">IF(AD629=0,"",AD629*$AS629*(AU629/10))</f>
        <v/>
      </c>
      <c r="BK629" s="95" t="str">
        <f t="shared" si="1511"/>
        <v/>
      </c>
      <c r="BL629" s="95" t="str">
        <f t="shared" si="1511"/>
        <v/>
      </c>
      <c r="BM629" s="95" t="str">
        <f t="shared" si="1511"/>
        <v/>
      </c>
      <c r="BN629" s="95" t="str">
        <f t="shared" si="1511"/>
        <v/>
      </c>
      <c r="BO629" s="95" t="str">
        <f t="shared" si="1511"/>
        <v/>
      </c>
      <c r="BP629" s="95" t="str">
        <f t="shared" si="1511"/>
        <v/>
      </c>
      <c r="BQ629" s="95" t="str">
        <f t="shared" si="1511"/>
        <v/>
      </c>
      <c r="BR629" s="95" t="str">
        <f t="shared" si="1511"/>
        <v/>
      </c>
      <c r="BS629" s="38"/>
      <c r="BT629" s="38"/>
      <c r="BU629" s="38"/>
      <c r="BV629" s="38"/>
      <c r="BW629" s="38"/>
      <c r="BX629" s="38">
        <f t="shared" si="1095"/>
        <v>0</v>
      </c>
      <c r="BY629" s="106" t="str">
        <f t="shared" si="1068"/>
        <v/>
      </c>
      <c r="BZ629" s="106" t="str">
        <f t="shared" si="1096"/>
        <v/>
      </c>
      <c r="CA629" s="106" t="str">
        <f t="shared" ref="CA629:CH629" si="1512">IF(O629="x","1","")</f>
        <v/>
      </c>
      <c r="CB629" s="106" t="str">
        <f t="shared" si="1512"/>
        <v/>
      </c>
      <c r="CC629" s="106" t="str">
        <f t="shared" si="1512"/>
        <v/>
      </c>
      <c r="CD629" s="106" t="str">
        <f t="shared" si="1512"/>
        <v/>
      </c>
      <c r="CE629" s="106" t="str">
        <f t="shared" si="1512"/>
        <v/>
      </c>
      <c r="CF629" s="106" t="str">
        <f t="shared" si="1512"/>
        <v/>
      </c>
      <c r="CG629" s="106" t="str">
        <f t="shared" si="1512"/>
        <v/>
      </c>
      <c r="CH629" s="106" t="str">
        <f t="shared" si="1512"/>
        <v/>
      </c>
      <c r="CI629" s="40"/>
      <c r="CJ629" s="40"/>
      <c r="CK629" s="40"/>
      <c r="CL629" s="40"/>
      <c r="CM629" s="40"/>
    </row>
    <row r="630" spans="1:91" ht="17.25" customHeight="1" x14ac:dyDescent="0.2">
      <c r="A630" s="92"/>
      <c r="B630" s="93"/>
      <c r="C630" s="93"/>
      <c r="D630" s="93"/>
      <c r="E630" s="93" t="str">
        <f t="shared" si="1098"/>
        <v/>
      </c>
      <c r="F630" s="93"/>
      <c r="G630" s="93"/>
      <c r="H630" s="93" t="str">
        <f t="shared" si="1332"/>
        <v/>
      </c>
      <c r="I630" s="95" t="str">
        <f t="shared" si="1333"/>
        <v/>
      </c>
      <c r="J630" s="93"/>
      <c r="K630" s="97" t="b">
        <v>0</v>
      </c>
      <c r="L630" s="98" t="str">
        <f t="shared" si="1273"/>
        <v>PENDENTE</v>
      </c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3"/>
      <c r="X630" s="100"/>
      <c r="Y630" s="100"/>
      <c r="Z630" s="100"/>
      <c r="AA630" s="100"/>
      <c r="AB630" s="100"/>
      <c r="AC630" s="101"/>
      <c r="AD630" s="3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93"/>
      <c r="AQ630" s="93"/>
      <c r="AR630" s="93"/>
      <c r="AS630" s="102"/>
      <c r="AT630" s="103"/>
      <c r="AU630" s="103"/>
      <c r="AV630" s="103"/>
      <c r="AW630" s="104"/>
      <c r="AX630" s="103"/>
      <c r="AY630" s="103"/>
      <c r="AZ630" s="103"/>
      <c r="BA630" s="103"/>
      <c r="BB630" s="104"/>
      <c r="BC630" s="103"/>
      <c r="BD630" s="105" t="str">
        <f ca="1">IFERROR(__xludf.DUMMYFUNCTION("""COMPUTED_VALUE"""),"")</f>
        <v/>
      </c>
      <c r="BE630" s="105" t="str">
        <f ca="1">IFERROR(__xludf.DUMMYFUNCTION("""COMPUTED_VALUE"""),"")</f>
        <v/>
      </c>
      <c r="BF630" s="105" t="str">
        <f ca="1">IFERROR(__xludf.DUMMYFUNCTION("""COMPUTED_VALUE"""),"")</f>
        <v/>
      </c>
      <c r="BG630" s="93"/>
      <c r="BH630" s="93"/>
      <c r="BI630" s="95" t="str">
        <f t="shared" si="1360"/>
        <v/>
      </c>
      <c r="BJ630" s="95" t="str">
        <f t="shared" ref="BJ630:BR630" si="1513">IF(AD630=0,"",AD630*$AS630*(AU630/10))</f>
        <v/>
      </c>
      <c r="BK630" s="95" t="str">
        <f t="shared" si="1513"/>
        <v/>
      </c>
      <c r="BL630" s="95" t="str">
        <f t="shared" si="1513"/>
        <v/>
      </c>
      <c r="BM630" s="95" t="str">
        <f t="shared" si="1513"/>
        <v/>
      </c>
      <c r="BN630" s="95" t="str">
        <f t="shared" si="1513"/>
        <v/>
      </c>
      <c r="BO630" s="95" t="str">
        <f t="shared" si="1513"/>
        <v/>
      </c>
      <c r="BP630" s="95" t="str">
        <f t="shared" si="1513"/>
        <v/>
      </c>
      <c r="BQ630" s="95" t="str">
        <f t="shared" si="1513"/>
        <v/>
      </c>
      <c r="BR630" s="95" t="str">
        <f t="shared" si="1513"/>
        <v/>
      </c>
      <c r="BS630" s="38"/>
      <c r="BT630" s="38"/>
      <c r="BU630" s="38"/>
      <c r="BV630" s="38"/>
      <c r="BW630" s="38"/>
      <c r="BX630" s="38">
        <f t="shared" si="1095"/>
        <v>0</v>
      </c>
      <c r="BY630" s="106" t="str">
        <f t="shared" si="1068"/>
        <v/>
      </c>
      <c r="BZ630" s="106" t="str">
        <f t="shared" si="1096"/>
        <v/>
      </c>
      <c r="CA630" s="106" t="str">
        <f t="shared" ref="CA630:CH630" si="1514">IF(O630="x","1","")</f>
        <v/>
      </c>
      <c r="CB630" s="106" t="str">
        <f t="shared" si="1514"/>
        <v/>
      </c>
      <c r="CC630" s="106" t="str">
        <f t="shared" si="1514"/>
        <v/>
      </c>
      <c r="CD630" s="106" t="str">
        <f t="shared" si="1514"/>
        <v/>
      </c>
      <c r="CE630" s="106" t="str">
        <f t="shared" si="1514"/>
        <v/>
      </c>
      <c r="CF630" s="106" t="str">
        <f t="shared" si="1514"/>
        <v/>
      </c>
      <c r="CG630" s="106" t="str">
        <f t="shared" si="1514"/>
        <v/>
      </c>
      <c r="CH630" s="106" t="str">
        <f t="shared" si="1514"/>
        <v/>
      </c>
      <c r="CI630" s="40"/>
      <c r="CJ630" s="40"/>
      <c r="CK630" s="40"/>
      <c r="CL630" s="40"/>
      <c r="CM630" s="40"/>
    </row>
    <row r="631" spans="1:91" ht="17.25" customHeight="1" x14ac:dyDescent="0.2">
      <c r="A631" s="92"/>
      <c r="B631" s="93"/>
      <c r="C631" s="93"/>
      <c r="D631" s="93"/>
      <c r="E631" s="93" t="str">
        <f t="shared" si="1098"/>
        <v/>
      </c>
      <c r="F631" s="93"/>
      <c r="G631" s="93"/>
      <c r="H631" s="93" t="str">
        <f t="shared" si="1332"/>
        <v/>
      </c>
      <c r="I631" s="95" t="str">
        <f t="shared" si="1333"/>
        <v/>
      </c>
      <c r="J631" s="93"/>
      <c r="K631" s="97" t="b">
        <v>0</v>
      </c>
      <c r="L631" s="98" t="str">
        <f t="shared" si="1273"/>
        <v>PENDENTE</v>
      </c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3"/>
      <c r="X631" s="100"/>
      <c r="Y631" s="100"/>
      <c r="Z631" s="100"/>
      <c r="AA631" s="100"/>
      <c r="AB631" s="100"/>
      <c r="AC631" s="101"/>
      <c r="AD631" s="3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93"/>
      <c r="AQ631" s="93"/>
      <c r="AR631" s="93"/>
      <c r="AS631" s="102"/>
      <c r="AT631" s="103"/>
      <c r="AU631" s="103"/>
      <c r="AV631" s="103"/>
      <c r="AW631" s="104"/>
      <c r="AX631" s="103"/>
      <c r="AY631" s="103"/>
      <c r="AZ631" s="103"/>
      <c r="BA631" s="103"/>
      <c r="BB631" s="104"/>
      <c r="BC631" s="103"/>
      <c r="BD631" s="105" t="str">
        <f ca="1">IFERROR(__xludf.DUMMYFUNCTION("""COMPUTED_VALUE"""),"")</f>
        <v/>
      </c>
      <c r="BE631" s="105" t="str">
        <f ca="1">IFERROR(__xludf.DUMMYFUNCTION("""COMPUTED_VALUE"""),"")</f>
        <v/>
      </c>
      <c r="BF631" s="105" t="str">
        <f ca="1">IFERROR(__xludf.DUMMYFUNCTION("""COMPUTED_VALUE"""),"")</f>
        <v/>
      </c>
      <c r="BG631" s="93"/>
      <c r="BH631" s="93"/>
      <c r="BI631" s="95" t="str">
        <f t="shared" si="1360"/>
        <v/>
      </c>
      <c r="BJ631" s="95" t="str">
        <f t="shared" ref="BJ631:BR631" si="1515">IF(AD631=0,"",AD631*$AS631*(AU631/10))</f>
        <v/>
      </c>
      <c r="BK631" s="95" t="str">
        <f t="shared" si="1515"/>
        <v/>
      </c>
      <c r="BL631" s="95" t="str">
        <f t="shared" si="1515"/>
        <v/>
      </c>
      <c r="BM631" s="95" t="str">
        <f t="shared" si="1515"/>
        <v/>
      </c>
      <c r="BN631" s="95" t="str">
        <f t="shared" si="1515"/>
        <v/>
      </c>
      <c r="BO631" s="95" t="str">
        <f t="shared" si="1515"/>
        <v/>
      </c>
      <c r="BP631" s="95" t="str">
        <f t="shared" si="1515"/>
        <v/>
      </c>
      <c r="BQ631" s="95" t="str">
        <f t="shared" si="1515"/>
        <v/>
      </c>
      <c r="BR631" s="95" t="str">
        <f t="shared" si="1515"/>
        <v/>
      </c>
      <c r="BS631" s="38"/>
      <c r="BT631" s="38"/>
      <c r="BU631" s="38"/>
      <c r="BV631" s="38"/>
      <c r="BW631" s="38"/>
      <c r="BX631" s="38">
        <f t="shared" si="1095"/>
        <v>0</v>
      </c>
      <c r="BY631" s="106" t="str">
        <f t="shared" si="1068"/>
        <v/>
      </c>
      <c r="BZ631" s="106" t="str">
        <f t="shared" si="1096"/>
        <v/>
      </c>
      <c r="CA631" s="106" t="str">
        <f t="shared" ref="CA631:CH631" si="1516">IF(O631="x","1","")</f>
        <v/>
      </c>
      <c r="CB631" s="106" t="str">
        <f t="shared" si="1516"/>
        <v/>
      </c>
      <c r="CC631" s="106" t="str">
        <f t="shared" si="1516"/>
        <v/>
      </c>
      <c r="CD631" s="106" t="str">
        <f t="shared" si="1516"/>
        <v/>
      </c>
      <c r="CE631" s="106" t="str">
        <f t="shared" si="1516"/>
        <v/>
      </c>
      <c r="CF631" s="106" t="str">
        <f t="shared" si="1516"/>
        <v/>
      </c>
      <c r="CG631" s="106" t="str">
        <f t="shared" si="1516"/>
        <v/>
      </c>
      <c r="CH631" s="106" t="str">
        <f t="shared" si="1516"/>
        <v/>
      </c>
      <c r="CI631" s="40"/>
      <c r="CJ631" s="40"/>
      <c r="CK631" s="40"/>
      <c r="CL631" s="40"/>
      <c r="CM631" s="40"/>
    </row>
    <row r="632" spans="1:91" ht="17.25" customHeight="1" x14ac:dyDescent="0.2">
      <c r="A632" s="92"/>
      <c r="B632" s="93"/>
      <c r="C632" s="93"/>
      <c r="D632" s="93"/>
      <c r="E632" s="93" t="str">
        <f t="shared" si="1098"/>
        <v/>
      </c>
      <c r="F632" s="93"/>
      <c r="G632" s="93"/>
      <c r="H632" s="93" t="str">
        <f t="shared" si="1332"/>
        <v/>
      </c>
      <c r="I632" s="95" t="str">
        <f t="shared" si="1333"/>
        <v/>
      </c>
      <c r="J632" s="93"/>
      <c r="K632" s="97" t="b">
        <v>0</v>
      </c>
      <c r="L632" s="98" t="str">
        <f t="shared" si="1273"/>
        <v>PENDENTE</v>
      </c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3"/>
      <c r="X632" s="100"/>
      <c r="Y632" s="100"/>
      <c r="Z632" s="100"/>
      <c r="AA632" s="100"/>
      <c r="AB632" s="100"/>
      <c r="AC632" s="101"/>
      <c r="AD632" s="3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93"/>
      <c r="AQ632" s="93"/>
      <c r="AR632" s="93"/>
      <c r="AS632" s="102"/>
      <c r="AT632" s="103"/>
      <c r="AU632" s="103"/>
      <c r="AV632" s="103"/>
      <c r="AW632" s="104"/>
      <c r="AX632" s="103"/>
      <c r="AY632" s="103"/>
      <c r="AZ632" s="103"/>
      <c r="BA632" s="103"/>
      <c r="BB632" s="104"/>
      <c r="BC632" s="103"/>
      <c r="BD632" s="105" t="str">
        <f ca="1">IFERROR(__xludf.DUMMYFUNCTION("""COMPUTED_VALUE"""),"")</f>
        <v/>
      </c>
      <c r="BE632" s="105" t="str">
        <f ca="1">IFERROR(__xludf.DUMMYFUNCTION("""COMPUTED_VALUE"""),"")</f>
        <v/>
      </c>
      <c r="BF632" s="105" t="str">
        <f ca="1">IFERROR(__xludf.DUMMYFUNCTION("""COMPUTED_VALUE"""),"")</f>
        <v/>
      </c>
      <c r="BG632" s="93"/>
      <c r="BH632" s="93"/>
      <c r="BI632" s="95" t="str">
        <f t="shared" si="1360"/>
        <v/>
      </c>
      <c r="BJ632" s="95" t="str">
        <f t="shared" ref="BJ632:BR632" si="1517">IF(AD632=0,"",AD632*$AS632*(AU632/10))</f>
        <v/>
      </c>
      <c r="BK632" s="95" t="str">
        <f t="shared" si="1517"/>
        <v/>
      </c>
      <c r="BL632" s="95" t="str">
        <f t="shared" si="1517"/>
        <v/>
      </c>
      <c r="BM632" s="95" t="str">
        <f t="shared" si="1517"/>
        <v/>
      </c>
      <c r="BN632" s="95" t="str">
        <f t="shared" si="1517"/>
        <v/>
      </c>
      <c r="BO632" s="95" t="str">
        <f t="shared" si="1517"/>
        <v/>
      </c>
      <c r="BP632" s="95" t="str">
        <f t="shared" si="1517"/>
        <v/>
      </c>
      <c r="BQ632" s="95" t="str">
        <f t="shared" si="1517"/>
        <v/>
      </c>
      <c r="BR632" s="95" t="str">
        <f t="shared" si="1517"/>
        <v/>
      </c>
      <c r="BS632" s="38"/>
      <c r="BT632" s="38"/>
      <c r="BU632" s="38"/>
      <c r="BV632" s="38"/>
      <c r="BW632" s="38"/>
      <c r="BX632" s="38">
        <f t="shared" si="1095"/>
        <v>0</v>
      </c>
      <c r="BY632" s="106" t="str">
        <f t="shared" si="1068"/>
        <v/>
      </c>
      <c r="BZ632" s="106" t="str">
        <f t="shared" si="1096"/>
        <v/>
      </c>
      <c r="CA632" s="106" t="str">
        <f t="shared" ref="CA632:CH632" si="1518">IF(O632="x","1","")</f>
        <v/>
      </c>
      <c r="CB632" s="106" t="str">
        <f t="shared" si="1518"/>
        <v/>
      </c>
      <c r="CC632" s="106" t="str">
        <f t="shared" si="1518"/>
        <v/>
      </c>
      <c r="CD632" s="106" t="str">
        <f t="shared" si="1518"/>
        <v/>
      </c>
      <c r="CE632" s="106" t="str">
        <f t="shared" si="1518"/>
        <v/>
      </c>
      <c r="CF632" s="106" t="str">
        <f t="shared" si="1518"/>
        <v/>
      </c>
      <c r="CG632" s="106" t="str">
        <f t="shared" si="1518"/>
        <v/>
      </c>
      <c r="CH632" s="106" t="str">
        <f t="shared" si="1518"/>
        <v/>
      </c>
      <c r="CI632" s="40"/>
      <c r="CJ632" s="40"/>
      <c r="CK632" s="40"/>
      <c r="CL632" s="40"/>
      <c r="CM632" s="40"/>
    </row>
    <row r="633" spans="1:91" ht="17.25" customHeight="1" x14ac:dyDescent="0.2">
      <c r="A633" s="92"/>
      <c r="B633" s="93"/>
      <c r="C633" s="93"/>
      <c r="D633" s="93"/>
      <c r="E633" s="93" t="str">
        <f t="shared" si="1098"/>
        <v/>
      </c>
      <c r="F633" s="93"/>
      <c r="G633" s="93"/>
      <c r="H633" s="93" t="str">
        <f t="shared" si="1332"/>
        <v/>
      </c>
      <c r="I633" s="95" t="str">
        <f t="shared" si="1333"/>
        <v/>
      </c>
      <c r="J633" s="93"/>
      <c r="K633" s="97" t="b">
        <v>0</v>
      </c>
      <c r="L633" s="98" t="str">
        <f t="shared" si="1273"/>
        <v>PENDENTE</v>
      </c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3"/>
      <c r="X633" s="100"/>
      <c r="Y633" s="100"/>
      <c r="Z633" s="100"/>
      <c r="AA633" s="100"/>
      <c r="AB633" s="100"/>
      <c r="AC633" s="101"/>
      <c r="AD633" s="3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93"/>
      <c r="AQ633" s="93"/>
      <c r="AR633" s="93"/>
      <c r="AS633" s="102"/>
      <c r="AT633" s="103"/>
      <c r="AU633" s="103"/>
      <c r="AV633" s="103"/>
      <c r="AW633" s="104"/>
      <c r="AX633" s="103"/>
      <c r="AY633" s="103"/>
      <c r="AZ633" s="103"/>
      <c r="BA633" s="103"/>
      <c r="BB633" s="104"/>
      <c r="BC633" s="103"/>
      <c r="BD633" s="105" t="str">
        <f ca="1">IFERROR(__xludf.DUMMYFUNCTION("""COMPUTED_VALUE"""),"")</f>
        <v/>
      </c>
      <c r="BE633" s="105" t="str">
        <f ca="1">IFERROR(__xludf.DUMMYFUNCTION("""COMPUTED_VALUE"""),"")</f>
        <v/>
      </c>
      <c r="BF633" s="105" t="str">
        <f ca="1">IFERROR(__xludf.DUMMYFUNCTION("""COMPUTED_VALUE"""),"")</f>
        <v/>
      </c>
      <c r="BG633" s="93"/>
      <c r="BH633" s="93"/>
      <c r="BI633" s="95" t="str">
        <f t="shared" si="1360"/>
        <v/>
      </c>
      <c r="BJ633" s="95" t="str">
        <f t="shared" ref="BJ633:BR633" si="1519">IF(AD633=0,"",AD633*$AS633*(AU633/10))</f>
        <v/>
      </c>
      <c r="BK633" s="95" t="str">
        <f t="shared" si="1519"/>
        <v/>
      </c>
      <c r="BL633" s="95" t="str">
        <f t="shared" si="1519"/>
        <v/>
      </c>
      <c r="BM633" s="95" t="str">
        <f t="shared" si="1519"/>
        <v/>
      </c>
      <c r="BN633" s="95" t="str">
        <f t="shared" si="1519"/>
        <v/>
      </c>
      <c r="BO633" s="95" t="str">
        <f t="shared" si="1519"/>
        <v/>
      </c>
      <c r="BP633" s="95" t="str">
        <f t="shared" si="1519"/>
        <v/>
      </c>
      <c r="BQ633" s="95" t="str">
        <f t="shared" si="1519"/>
        <v/>
      </c>
      <c r="BR633" s="95" t="str">
        <f t="shared" si="1519"/>
        <v/>
      </c>
      <c r="BS633" s="38"/>
      <c r="BT633" s="38"/>
      <c r="BU633" s="38"/>
      <c r="BV633" s="38"/>
      <c r="BW633" s="38"/>
      <c r="BX633" s="38">
        <f t="shared" si="1095"/>
        <v>0</v>
      </c>
      <c r="BY633" s="106" t="str">
        <f t="shared" si="1068"/>
        <v/>
      </c>
      <c r="BZ633" s="106" t="str">
        <f t="shared" si="1096"/>
        <v/>
      </c>
      <c r="CA633" s="106" t="str">
        <f t="shared" ref="CA633:CH633" si="1520">IF(O633="x","1","")</f>
        <v/>
      </c>
      <c r="CB633" s="106" t="str">
        <f t="shared" si="1520"/>
        <v/>
      </c>
      <c r="CC633" s="106" t="str">
        <f t="shared" si="1520"/>
        <v/>
      </c>
      <c r="CD633" s="106" t="str">
        <f t="shared" si="1520"/>
        <v/>
      </c>
      <c r="CE633" s="106" t="str">
        <f t="shared" si="1520"/>
        <v/>
      </c>
      <c r="CF633" s="106" t="str">
        <f t="shared" si="1520"/>
        <v/>
      </c>
      <c r="CG633" s="106" t="str">
        <f t="shared" si="1520"/>
        <v/>
      </c>
      <c r="CH633" s="106" t="str">
        <f t="shared" si="1520"/>
        <v/>
      </c>
      <c r="CI633" s="40"/>
      <c r="CJ633" s="40"/>
      <c r="CK633" s="40"/>
      <c r="CL633" s="40"/>
      <c r="CM633" s="40"/>
    </row>
    <row r="634" spans="1:91" ht="17.25" customHeight="1" x14ac:dyDescent="0.2">
      <c r="A634" s="92"/>
      <c r="B634" s="93"/>
      <c r="C634" s="93"/>
      <c r="D634" s="93"/>
      <c r="E634" s="93" t="str">
        <f t="shared" si="1098"/>
        <v/>
      </c>
      <c r="F634" s="93"/>
      <c r="G634" s="93"/>
      <c r="H634" s="93" t="str">
        <f t="shared" si="1332"/>
        <v/>
      </c>
      <c r="I634" s="95" t="str">
        <f t="shared" si="1333"/>
        <v/>
      </c>
      <c r="J634" s="93"/>
      <c r="K634" s="97" t="b">
        <v>0</v>
      </c>
      <c r="L634" s="98" t="str">
        <f t="shared" si="1273"/>
        <v>PENDENTE</v>
      </c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3"/>
      <c r="X634" s="100"/>
      <c r="Y634" s="100"/>
      <c r="Z634" s="100"/>
      <c r="AA634" s="100"/>
      <c r="AB634" s="100"/>
      <c r="AC634" s="101"/>
      <c r="AD634" s="3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93"/>
      <c r="AQ634" s="93"/>
      <c r="AR634" s="93"/>
      <c r="AS634" s="102"/>
      <c r="AT634" s="103"/>
      <c r="AU634" s="103"/>
      <c r="AV634" s="103"/>
      <c r="AW634" s="104"/>
      <c r="AX634" s="103"/>
      <c r="AY634" s="103"/>
      <c r="AZ634" s="103"/>
      <c r="BA634" s="103"/>
      <c r="BB634" s="104"/>
      <c r="BC634" s="103"/>
      <c r="BD634" s="105" t="str">
        <f ca="1">IFERROR(__xludf.DUMMYFUNCTION("""COMPUTED_VALUE"""),"")</f>
        <v/>
      </c>
      <c r="BE634" s="105" t="str">
        <f ca="1">IFERROR(__xludf.DUMMYFUNCTION("""COMPUTED_VALUE"""),"")</f>
        <v/>
      </c>
      <c r="BF634" s="105" t="str">
        <f ca="1">IFERROR(__xludf.DUMMYFUNCTION("""COMPUTED_VALUE"""),"")</f>
        <v/>
      </c>
      <c r="BG634" s="93"/>
      <c r="BH634" s="93"/>
      <c r="BI634" s="95" t="str">
        <f t="shared" si="1360"/>
        <v/>
      </c>
      <c r="BJ634" s="95" t="str">
        <f t="shared" ref="BJ634:BR634" si="1521">IF(AD634=0,"",AD634*$AS634*(AU634/10))</f>
        <v/>
      </c>
      <c r="BK634" s="95" t="str">
        <f t="shared" si="1521"/>
        <v/>
      </c>
      <c r="BL634" s="95" t="str">
        <f t="shared" si="1521"/>
        <v/>
      </c>
      <c r="BM634" s="95" t="str">
        <f t="shared" si="1521"/>
        <v/>
      </c>
      <c r="BN634" s="95" t="str">
        <f t="shared" si="1521"/>
        <v/>
      </c>
      <c r="BO634" s="95" t="str">
        <f t="shared" si="1521"/>
        <v/>
      </c>
      <c r="BP634" s="95" t="str">
        <f t="shared" si="1521"/>
        <v/>
      </c>
      <c r="BQ634" s="95" t="str">
        <f t="shared" si="1521"/>
        <v/>
      </c>
      <c r="BR634" s="95" t="str">
        <f t="shared" si="1521"/>
        <v/>
      </c>
      <c r="BS634" s="38"/>
      <c r="BT634" s="38"/>
      <c r="BU634" s="38"/>
      <c r="BV634" s="38"/>
      <c r="BW634" s="38"/>
      <c r="BX634" s="38">
        <f t="shared" si="1095"/>
        <v>0</v>
      </c>
      <c r="BY634" s="106" t="str">
        <f t="shared" si="1068"/>
        <v/>
      </c>
      <c r="BZ634" s="106" t="str">
        <f t="shared" si="1096"/>
        <v/>
      </c>
      <c r="CA634" s="106" t="str">
        <f t="shared" ref="CA634:CH634" si="1522">IF(O634="x","1","")</f>
        <v/>
      </c>
      <c r="CB634" s="106" t="str">
        <f t="shared" si="1522"/>
        <v/>
      </c>
      <c r="CC634" s="106" t="str">
        <f t="shared" si="1522"/>
        <v/>
      </c>
      <c r="CD634" s="106" t="str">
        <f t="shared" si="1522"/>
        <v/>
      </c>
      <c r="CE634" s="106" t="str">
        <f t="shared" si="1522"/>
        <v/>
      </c>
      <c r="CF634" s="106" t="str">
        <f t="shared" si="1522"/>
        <v/>
      </c>
      <c r="CG634" s="106" t="str">
        <f t="shared" si="1522"/>
        <v/>
      </c>
      <c r="CH634" s="106" t="str">
        <f t="shared" si="1522"/>
        <v/>
      </c>
      <c r="CI634" s="40"/>
      <c r="CJ634" s="40"/>
      <c r="CK634" s="40"/>
      <c r="CL634" s="40"/>
      <c r="CM634" s="40"/>
    </row>
    <row r="635" spans="1:91" ht="17.25" customHeight="1" x14ac:dyDescent="0.2">
      <c r="A635" s="92"/>
      <c r="B635" s="93"/>
      <c r="C635" s="93"/>
      <c r="D635" s="93"/>
      <c r="E635" s="93" t="str">
        <f t="shared" si="1098"/>
        <v/>
      </c>
      <c r="F635" s="93"/>
      <c r="G635" s="93"/>
      <c r="H635" s="93" t="str">
        <f t="shared" si="1332"/>
        <v/>
      </c>
      <c r="I635" s="95" t="str">
        <f t="shared" si="1333"/>
        <v/>
      </c>
      <c r="J635" s="93"/>
      <c r="K635" s="97" t="b">
        <v>0</v>
      </c>
      <c r="L635" s="98" t="str">
        <f t="shared" si="1273"/>
        <v>PENDENTE</v>
      </c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3"/>
      <c r="X635" s="100"/>
      <c r="Y635" s="100"/>
      <c r="Z635" s="100"/>
      <c r="AA635" s="100"/>
      <c r="AB635" s="100"/>
      <c r="AC635" s="101"/>
      <c r="AD635" s="3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93"/>
      <c r="AQ635" s="93"/>
      <c r="AR635" s="93"/>
      <c r="AS635" s="102"/>
      <c r="AT635" s="103"/>
      <c r="AU635" s="103"/>
      <c r="AV635" s="103"/>
      <c r="AW635" s="104"/>
      <c r="AX635" s="103"/>
      <c r="AY635" s="103"/>
      <c r="AZ635" s="103"/>
      <c r="BA635" s="103"/>
      <c r="BB635" s="104"/>
      <c r="BC635" s="103"/>
      <c r="BD635" s="105" t="str">
        <f ca="1">IFERROR(__xludf.DUMMYFUNCTION("""COMPUTED_VALUE"""),"")</f>
        <v/>
      </c>
      <c r="BE635" s="105" t="str">
        <f ca="1">IFERROR(__xludf.DUMMYFUNCTION("""COMPUTED_VALUE"""),"")</f>
        <v/>
      </c>
      <c r="BF635" s="105" t="str">
        <f ca="1">IFERROR(__xludf.DUMMYFUNCTION("""COMPUTED_VALUE"""),"")</f>
        <v/>
      </c>
      <c r="BG635" s="93"/>
      <c r="BH635" s="93"/>
      <c r="BI635" s="95" t="str">
        <f t="shared" si="1360"/>
        <v/>
      </c>
      <c r="BJ635" s="95" t="str">
        <f t="shared" ref="BJ635:BR635" si="1523">IF(AD635=0,"",AD635*$AS635*(AU635/10))</f>
        <v/>
      </c>
      <c r="BK635" s="95" t="str">
        <f t="shared" si="1523"/>
        <v/>
      </c>
      <c r="BL635" s="95" t="str">
        <f t="shared" si="1523"/>
        <v/>
      </c>
      <c r="BM635" s="95" t="str">
        <f t="shared" si="1523"/>
        <v/>
      </c>
      <c r="BN635" s="95" t="str">
        <f t="shared" si="1523"/>
        <v/>
      </c>
      <c r="BO635" s="95" t="str">
        <f t="shared" si="1523"/>
        <v/>
      </c>
      <c r="BP635" s="95" t="str">
        <f t="shared" si="1523"/>
        <v/>
      </c>
      <c r="BQ635" s="95" t="str">
        <f t="shared" si="1523"/>
        <v/>
      </c>
      <c r="BR635" s="95" t="str">
        <f t="shared" si="1523"/>
        <v/>
      </c>
      <c r="BS635" s="38"/>
      <c r="BT635" s="38"/>
      <c r="BU635" s="38"/>
      <c r="BV635" s="38"/>
      <c r="BW635" s="38"/>
      <c r="BX635" s="38">
        <f t="shared" si="1095"/>
        <v>0</v>
      </c>
      <c r="BY635" s="106" t="str">
        <f t="shared" si="1068"/>
        <v/>
      </c>
      <c r="BZ635" s="106" t="str">
        <f t="shared" si="1096"/>
        <v/>
      </c>
      <c r="CA635" s="106" t="str">
        <f t="shared" ref="CA635:CH635" si="1524">IF(O635="x","1","")</f>
        <v/>
      </c>
      <c r="CB635" s="106" t="str">
        <f t="shared" si="1524"/>
        <v/>
      </c>
      <c r="CC635" s="106" t="str">
        <f t="shared" si="1524"/>
        <v/>
      </c>
      <c r="CD635" s="106" t="str">
        <f t="shared" si="1524"/>
        <v/>
      </c>
      <c r="CE635" s="106" t="str">
        <f t="shared" si="1524"/>
        <v/>
      </c>
      <c r="CF635" s="106" t="str">
        <f t="shared" si="1524"/>
        <v/>
      </c>
      <c r="CG635" s="106" t="str">
        <f t="shared" si="1524"/>
        <v/>
      </c>
      <c r="CH635" s="106" t="str">
        <f t="shared" si="1524"/>
        <v/>
      </c>
      <c r="CI635" s="40"/>
      <c r="CJ635" s="40"/>
      <c r="CK635" s="40"/>
      <c r="CL635" s="40"/>
      <c r="CM635" s="40"/>
    </row>
    <row r="636" spans="1:91" ht="17.25" customHeight="1" x14ac:dyDescent="0.2">
      <c r="A636" s="92"/>
      <c r="B636" s="93"/>
      <c r="C636" s="93"/>
      <c r="D636" s="93"/>
      <c r="E636" s="93" t="str">
        <f t="shared" si="1098"/>
        <v/>
      </c>
      <c r="F636" s="93"/>
      <c r="G636" s="93"/>
      <c r="H636" s="93" t="str">
        <f t="shared" si="1332"/>
        <v/>
      </c>
      <c r="I636" s="95" t="str">
        <f t="shared" si="1333"/>
        <v/>
      </c>
      <c r="J636" s="93"/>
      <c r="K636" s="97" t="b">
        <v>0</v>
      </c>
      <c r="L636" s="98" t="str">
        <f t="shared" si="1273"/>
        <v>PENDENTE</v>
      </c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3"/>
      <c r="X636" s="100"/>
      <c r="Y636" s="100"/>
      <c r="Z636" s="100"/>
      <c r="AA636" s="100"/>
      <c r="AB636" s="100"/>
      <c r="AC636" s="101"/>
      <c r="AD636" s="3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93"/>
      <c r="AQ636" s="93"/>
      <c r="AR636" s="93"/>
      <c r="AS636" s="102"/>
      <c r="AT636" s="103"/>
      <c r="AU636" s="103"/>
      <c r="AV636" s="103"/>
      <c r="AW636" s="104"/>
      <c r="AX636" s="103"/>
      <c r="AY636" s="103"/>
      <c r="AZ636" s="103"/>
      <c r="BA636" s="103"/>
      <c r="BB636" s="104"/>
      <c r="BC636" s="103"/>
      <c r="BD636" s="105" t="str">
        <f ca="1">IFERROR(__xludf.DUMMYFUNCTION("""COMPUTED_VALUE"""),"")</f>
        <v/>
      </c>
      <c r="BE636" s="105" t="str">
        <f ca="1">IFERROR(__xludf.DUMMYFUNCTION("""COMPUTED_VALUE"""),"")</f>
        <v/>
      </c>
      <c r="BF636" s="105" t="str">
        <f ca="1">IFERROR(__xludf.DUMMYFUNCTION("""COMPUTED_VALUE"""),"")</f>
        <v/>
      </c>
      <c r="BG636" s="93"/>
      <c r="BH636" s="93"/>
      <c r="BI636" s="95" t="str">
        <f t="shared" si="1360"/>
        <v/>
      </c>
      <c r="BJ636" s="95" t="str">
        <f t="shared" ref="BJ636:BR636" si="1525">IF(AD636=0,"",AD636*$AS636*(AU636/10))</f>
        <v/>
      </c>
      <c r="BK636" s="95" t="str">
        <f t="shared" si="1525"/>
        <v/>
      </c>
      <c r="BL636" s="95" t="str">
        <f t="shared" si="1525"/>
        <v/>
      </c>
      <c r="BM636" s="95" t="str">
        <f t="shared" si="1525"/>
        <v/>
      </c>
      <c r="BN636" s="95" t="str">
        <f t="shared" si="1525"/>
        <v/>
      </c>
      <c r="BO636" s="95" t="str">
        <f t="shared" si="1525"/>
        <v/>
      </c>
      <c r="BP636" s="95" t="str">
        <f t="shared" si="1525"/>
        <v/>
      </c>
      <c r="BQ636" s="95" t="str">
        <f t="shared" si="1525"/>
        <v/>
      </c>
      <c r="BR636" s="95" t="str">
        <f t="shared" si="1525"/>
        <v/>
      </c>
      <c r="BS636" s="38"/>
      <c r="BT636" s="38"/>
      <c r="BU636" s="38"/>
      <c r="BV636" s="38"/>
      <c r="BW636" s="38"/>
      <c r="BX636" s="38">
        <f t="shared" si="1095"/>
        <v>0</v>
      </c>
      <c r="BY636" s="106" t="str">
        <f t="shared" si="1068"/>
        <v/>
      </c>
      <c r="BZ636" s="106" t="str">
        <f t="shared" si="1096"/>
        <v/>
      </c>
      <c r="CA636" s="106" t="str">
        <f t="shared" ref="CA636:CH636" si="1526">IF(O636="x","1","")</f>
        <v/>
      </c>
      <c r="CB636" s="106" t="str">
        <f t="shared" si="1526"/>
        <v/>
      </c>
      <c r="CC636" s="106" t="str">
        <f t="shared" si="1526"/>
        <v/>
      </c>
      <c r="CD636" s="106" t="str">
        <f t="shared" si="1526"/>
        <v/>
      </c>
      <c r="CE636" s="106" t="str">
        <f t="shared" si="1526"/>
        <v/>
      </c>
      <c r="CF636" s="106" t="str">
        <f t="shared" si="1526"/>
        <v/>
      </c>
      <c r="CG636" s="106" t="str">
        <f t="shared" si="1526"/>
        <v/>
      </c>
      <c r="CH636" s="106" t="str">
        <f t="shared" si="1526"/>
        <v/>
      </c>
      <c r="CI636" s="40"/>
      <c r="CJ636" s="40"/>
      <c r="CK636" s="40"/>
      <c r="CL636" s="40"/>
      <c r="CM636" s="40"/>
    </row>
    <row r="637" spans="1:91" ht="17.25" customHeight="1" x14ac:dyDescent="0.2">
      <c r="A637" s="92"/>
      <c r="B637" s="93"/>
      <c r="C637" s="93"/>
      <c r="D637" s="93"/>
      <c r="E637" s="93" t="str">
        <f t="shared" si="1098"/>
        <v/>
      </c>
      <c r="F637" s="93"/>
      <c r="G637" s="93"/>
      <c r="H637" s="93" t="str">
        <f t="shared" si="1332"/>
        <v/>
      </c>
      <c r="I637" s="95" t="str">
        <f t="shared" si="1333"/>
        <v/>
      </c>
      <c r="J637" s="93"/>
      <c r="K637" s="97" t="b">
        <v>0</v>
      </c>
      <c r="L637" s="98" t="str">
        <f t="shared" si="1273"/>
        <v>PENDENTE</v>
      </c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3"/>
      <c r="X637" s="100"/>
      <c r="Y637" s="100"/>
      <c r="Z637" s="100"/>
      <c r="AA637" s="100"/>
      <c r="AB637" s="100"/>
      <c r="AC637" s="101"/>
      <c r="AD637" s="3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93"/>
      <c r="AQ637" s="93"/>
      <c r="AR637" s="93"/>
      <c r="AS637" s="102"/>
      <c r="AT637" s="103"/>
      <c r="AU637" s="103"/>
      <c r="AV637" s="103"/>
      <c r="AW637" s="104"/>
      <c r="AX637" s="103"/>
      <c r="AY637" s="103"/>
      <c r="AZ637" s="103"/>
      <c r="BA637" s="103"/>
      <c r="BB637" s="104"/>
      <c r="BC637" s="103"/>
      <c r="BD637" s="105" t="str">
        <f ca="1">IFERROR(__xludf.DUMMYFUNCTION("""COMPUTED_VALUE"""),"")</f>
        <v/>
      </c>
      <c r="BE637" s="105" t="str">
        <f ca="1">IFERROR(__xludf.DUMMYFUNCTION("""COMPUTED_VALUE"""),"")</f>
        <v/>
      </c>
      <c r="BF637" s="105" t="str">
        <f ca="1">IFERROR(__xludf.DUMMYFUNCTION("""COMPUTED_VALUE"""),"")</f>
        <v/>
      </c>
      <c r="BG637" s="93"/>
      <c r="BH637" s="93"/>
      <c r="BI637" s="95" t="str">
        <f t="shared" si="1360"/>
        <v/>
      </c>
      <c r="BJ637" s="95" t="str">
        <f t="shared" ref="BJ637:BR637" si="1527">IF(AD637=0,"",AD637*$AS637*(AU637/10))</f>
        <v/>
      </c>
      <c r="BK637" s="95" t="str">
        <f t="shared" si="1527"/>
        <v/>
      </c>
      <c r="BL637" s="95" t="str">
        <f t="shared" si="1527"/>
        <v/>
      </c>
      <c r="BM637" s="95" t="str">
        <f t="shared" si="1527"/>
        <v/>
      </c>
      <c r="BN637" s="95" t="str">
        <f t="shared" si="1527"/>
        <v/>
      </c>
      <c r="BO637" s="95" t="str">
        <f t="shared" si="1527"/>
        <v/>
      </c>
      <c r="BP637" s="95" t="str">
        <f t="shared" si="1527"/>
        <v/>
      </c>
      <c r="BQ637" s="95" t="str">
        <f t="shared" si="1527"/>
        <v/>
      </c>
      <c r="BR637" s="95" t="str">
        <f t="shared" si="1527"/>
        <v/>
      </c>
      <c r="BS637" s="38"/>
      <c r="BT637" s="38"/>
      <c r="BU637" s="38"/>
      <c r="BV637" s="38"/>
      <c r="BW637" s="38"/>
      <c r="BX637" s="38">
        <f t="shared" si="1095"/>
        <v>0</v>
      </c>
      <c r="BY637" s="106" t="str">
        <f t="shared" si="1068"/>
        <v/>
      </c>
      <c r="BZ637" s="106" t="str">
        <f t="shared" si="1096"/>
        <v/>
      </c>
      <c r="CA637" s="106" t="str">
        <f t="shared" ref="CA637:CH637" si="1528">IF(O637="x","1","")</f>
        <v/>
      </c>
      <c r="CB637" s="106" t="str">
        <f t="shared" si="1528"/>
        <v/>
      </c>
      <c r="CC637" s="106" t="str">
        <f t="shared" si="1528"/>
        <v/>
      </c>
      <c r="CD637" s="106" t="str">
        <f t="shared" si="1528"/>
        <v/>
      </c>
      <c r="CE637" s="106" t="str">
        <f t="shared" si="1528"/>
        <v/>
      </c>
      <c r="CF637" s="106" t="str">
        <f t="shared" si="1528"/>
        <v/>
      </c>
      <c r="CG637" s="106" t="str">
        <f t="shared" si="1528"/>
        <v/>
      </c>
      <c r="CH637" s="106" t="str">
        <f t="shared" si="1528"/>
        <v/>
      </c>
      <c r="CI637" s="40"/>
      <c r="CJ637" s="40"/>
      <c r="CK637" s="40"/>
      <c r="CL637" s="40"/>
      <c r="CM637" s="40"/>
    </row>
    <row r="638" spans="1:91" ht="17.25" customHeight="1" x14ac:dyDescent="0.2">
      <c r="A638" s="92"/>
      <c r="B638" s="93"/>
      <c r="C638" s="93"/>
      <c r="D638" s="93"/>
      <c r="E638" s="93" t="str">
        <f t="shared" si="1098"/>
        <v/>
      </c>
      <c r="F638" s="93"/>
      <c r="G638" s="93"/>
      <c r="H638" s="93" t="str">
        <f t="shared" si="1332"/>
        <v/>
      </c>
      <c r="I638" s="95" t="str">
        <f t="shared" si="1333"/>
        <v/>
      </c>
      <c r="J638" s="93"/>
      <c r="K638" s="97" t="b">
        <v>0</v>
      </c>
      <c r="L638" s="98" t="str">
        <f t="shared" si="1273"/>
        <v>PENDENTE</v>
      </c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3"/>
      <c r="X638" s="100"/>
      <c r="Y638" s="100"/>
      <c r="Z638" s="100"/>
      <c r="AA638" s="100"/>
      <c r="AB638" s="100"/>
      <c r="AC638" s="101"/>
      <c r="AD638" s="3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93"/>
      <c r="AQ638" s="93"/>
      <c r="AR638" s="93"/>
      <c r="AS638" s="102"/>
      <c r="AT638" s="103"/>
      <c r="AU638" s="103"/>
      <c r="AV638" s="103"/>
      <c r="AW638" s="104"/>
      <c r="AX638" s="103"/>
      <c r="AY638" s="103"/>
      <c r="AZ638" s="103"/>
      <c r="BA638" s="103"/>
      <c r="BB638" s="104"/>
      <c r="BC638" s="103"/>
      <c r="BD638" s="105" t="str">
        <f ca="1">IFERROR(__xludf.DUMMYFUNCTION("""COMPUTED_VALUE"""),"")</f>
        <v/>
      </c>
      <c r="BE638" s="105" t="str">
        <f ca="1">IFERROR(__xludf.DUMMYFUNCTION("""COMPUTED_VALUE"""),"")</f>
        <v/>
      </c>
      <c r="BF638" s="105" t="str">
        <f ca="1">IFERROR(__xludf.DUMMYFUNCTION("""COMPUTED_VALUE"""),"")</f>
        <v/>
      </c>
      <c r="BG638" s="93"/>
      <c r="BH638" s="93"/>
      <c r="BI638" s="95" t="str">
        <f t="shared" si="1360"/>
        <v/>
      </c>
      <c r="BJ638" s="95" t="str">
        <f t="shared" ref="BJ638:BR638" si="1529">IF(AD638=0,"",AD638*$AS638*(AU638/10))</f>
        <v/>
      </c>
      <c r="BK638" s="95" t="str">
        <f t="shared" si="1529"/>
        <v/>
      </c>
      <c r="BL638" s="95" t="str">
        <f t="shared" si="1529"/>
        <v/>
      </c>
      <c r="BM638" s="95" t="str">
        <f t="shared" si="1529"/>
        <v/>
      </c>
      <c r="BN638" s="95" t="str">
        <f t="shared" si="1529"/>
        <v/>
      </c>
      <c r="BO638" s="95" t="str">
        <f t="shared" si="1529"/>
        <v/>
      </c>
      <c r="BP638" s="95" t="str">
        <f t="shared" si="1529"/>
        <v/>
      </c>
      <c r="BQ638" s="95" t="str">
        <f t="shared" si="1529"/>
        <v/>
      </c>
      <c r="BR638" s="95" t="str">
        <f t="shared" si="1529"/>
        <v/>
      </c>
      <c r="BS638" s="38"/>
      <c r="BT638" s="38"/>
      <c r="BU638" s="38"/>
      <c r="BV638" s="38"/>
      <c r="BW638" s="38"/>
      <c r="BX638" s="38">
        <f t="shared" si="1095"/>
        <v>0</v>
      </c>
      <c r="BY638" s="106" t="str">
        <f t="shared" si="1068"/>
        <v/>
      </c>
      <c r="BZ638" s="106" t="str">
        <f t="shared" si="1096"/>
        <v/>
      </c>
      <c r="CA638" s="106" t="str">
        <f t="shared" ref="CA638:CH638" si="1530">IF(O638="x","1","")</f>
        <v/>
      </c>
      <c r="CB638" s="106" t="str">
        <f t="shared" si="1530"/>
        <v/>
      </c>
      <c r="CC638" s="106" t="str">
        <f t="shared" si="1530"/>
        <v/>
      </c>
      <c r="CD638" s="106" t="str">
        <f t="shared" si="1530"/>
        <v/>
      </c>
      <c r="CE638" s="106" t="str">
        <f t="shared" si="1530"/>
        <v/>
      </c>
      <c r="CF638" s="106" t="str">
        <f t="shared" si="1530"/>
        <v/>
      </c>
      <c r="CG638" s="106" t="str">
        <f t="shared" si="1530"/>
        <v/>
      </c>
      <c r="CH638" s="106" t="str">
        <f t="shared" si="1530"/>
        <v/>
      </c>
      <c r="CI638" s="40"/>
      <c r="CJ638" s="40"/>
      <c r="CK638" s="40"/>
      <c r="CL638" s="40"/>
      <c r="CM638" s="40"/>
    </row>
    <row r="639" spans="1:91" ht="17.25" customHeight="1" x14ac:dyDescent="0.2">
      <c r="A639" s="92"/>
      <c r="B639" s="93"/>
      <c r="C639" s="93"/>
      <c r="D639" s="93"/>
      <c r="E639" s="93" t="str">
        <f t="shared" si="1098"/>
        <v/>
      </c>
      <c r="F639" s="93"/>
      <c r="G639" s="93"/>
      <c r="H639" s="93" t="str">
        <f t="shared" si="1332"/>
        <v/>
      </c>
      <c r="I639" s="95" t="str">
        <f t="shared" si="1333"/>
        <v/>
      </c>
      <c r="J639" s="93"/>
      <c r="K639" s="97" t="b">
        <v>0</v>
      </c>
      <c r="L639" s="98" t="str">
        <f t="shared" si="1273"/>
        <v>PENDENTE</v>
      </c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3"/>
      <c r="X639" s="100"/>
      <c r="Y639" s="100"/>
      <c r="Z639" s="100"/>
      <c r="AA639" s="100"/>
      <c r="AB639" s="100"/>
      <c r="AC639" s="101"/>
      <c r="AD639" s="3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93"/>
      <c r="AQ639" s="93"/>
      <c r="AR639" s="93"/>
      <c r="AS639" s="102"/>
      <c r="AT639" s="103"/>
      <c r="AU639" s="103"/>
      <c r="AV639" s="103"/>
      <c r="AW639" s="104"/>
      <c r="AX639" s="103"/>
      <c r="AY639" s="103"/>
      <c r="AZ639" s="103"/>
      <c r="BA639" s="103"/>
      <c r="BB639" s="104"/>
      <c r="BC639" s="103"/>
      <c r="BD639" s="105" t="str">
        <f ca="1">IFERROR(__xludf.DUMMYFUNCTION("""COMPUTED_VALUE"""),"")</f>
        <v/>
      </c>
      <c r="BE639" s="105" t="str">
        <f ca="1">IFERROR(__xludf.DUMMYFUNCTION("""COMPUTED_VALUE"""),"")</f>
        <v/>
      </c>
      <c r="BF639" s="105" t="str">
        <f ca="1">IFERROR(__xludf.DUMMYFUNCTION("""COMPUTED_VALUE"""),"")</f>
        <v/>
      </c>
      <c r="BG639" s="93"/>
      <c r="BH639" s="93"/>
      <c r="BI639" s="95" t="str">
        <f t="shared" si="1360"/>
        <v/>
      </c>
      <c r="BJ639" s="95" t="str">
        <f t="shared" ref="BJ639:BR639" si="1531">IF(AD639=0,"",AD639*$AS639*(AU639/10))</f>
        <v/>
      </c>
      <c r="BK639" s="95" t="str">
        <f t="shared" si="1531"/>
        <v/>
      </c>
      <c r="BL639" s="95" t="str">
        <f t="shared" si="1531"/>
        <v/>
      </c>
      <c r="BM639" s="95" t="str">
        <f t="shared" si="1531"/>
        <v/>
      </c>
      <c r="BN639" s="95" t="str">
        <f t="shared" si="1531"/>
        <v/>
      </c>
      <c r="BO639" s="95" t="str">
        <f t="shared" si="1531"/>
        <v/>
      </c>
      <c r="BP639" s="95" t="str">
        <f t="shared" si="1531"/>
        <v/>
      </c>
      <c r="BQ639" s="95" t="str">
        <f t="shared" si="1531"/>
        <v/>
      </c>
      <c r="BR639" s="95" t="str">
        <f t="shared" si="1531"/>
        <v/>
      </c>
      <c r="BS639" s="38"/>
      <c r="BT639" s="38"/>
      <c r="BU639" s="38"/>
      <c r="BV639" s="38"/>
      <c r="BW639" s="38"/>
      <c r="BX639" s="38">
        <f t="shared" si="1095"/>
        <v>0</v>
      </c>
      <c r="BY639" s="106" t="str">
        <f t="shared" si="1068"/>
        <v/>
      </c>
      <c r="BZ639" s="106" t="str">
        <f t="shared" si="1096"/>
        <v/>
      </c>
      <c r="CA639" s="106" t="str">
        <f t="shared" ref="CA639:CH639" si="1532">IF(O639="x","1","")</f>
        <v/>
      </c>
      <c r="CB639" s="106" t="str">
        <f t="shared" si="1532"/>
        <v/>
      </c>
      <c r="CC639" s="106" t="str">
        <f t="shared" si="1532"/>
        <v/>
      </c>
      <c r="CD639" s="106" t="str">
        <f t="shared" si="1532"/>
        <v/>
      </c>
      <c r="CE639" s="106" t="str">
        <f t="shared" si="1532"/>
        <v/>
      </c>
      <c r="CF639" s="106" t="str">
        <f t="shared" si="1532"/>
        <v/>
      </c>
      <c r="CG639" s="106" t="str">
        <f t="shared" si="1532"/>
        <v/>
      </c>
      <c r="CH639" s="106" t="str">
        <f t="shared" si="1532"/>
        <v/>
      </c>
      <c r="CI639" s="40"/>
      <c r="CJ639" s="40"/>
      <c r="CK639" s="40"/>
      <c r="CL639" s="40"/>
      <c r="CM639" s="40"/>
    </row>
    <row r="640" spans="1:91" ht="17.25" customHeight="1" x14ac:dyDescent="0.2">
      <c r="A640" s="92"/>
      <c r="B640" s="93"/>
      <c r="C640" s="93"/>
      <c r="D640" s="93"/>
      <c r="E640" s="93" t="str">
        <f t="shared" si="1098"/>
        <v/>
      </c>
      <c r="F640" s="93"/>
      <c r="G640" s="93"/>
      <c r="H640" s="93" t="str">
        <f t="shared" si="1332"/>
        <v/>
      </c>
      <c r="I640" s="95" t="str">
        <f t="shared" si="1333"/>
        <v/>
      </c>
      <c r="J640" s="93"/>
      <c r="K640" s="97" t="b">
        <v>0</v>
      </c>
      <c r="L640" s="98" t="str">
        <f t="shared" si="1273"/>
        <v>PENDENTE</v>
      </c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3"/>
      <c r="X640" s="100"/>
      <c r="Y640" s="100"/>
      <c r="Z640" s="100"/>
      <c r="AA640" s="100"/>
      <c r="AB640" s="100"/>
      <c r="AC640" s="101"/>
      <c r="AD640" s="3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93"/>
      <c r="AQ640" s="93"/>
      <c r="AR640" s="93"/>
      <c r="AS640" s="102"/>
      <c r="AT640" s="103"/>
      <c r="AU640" s="103"/>
      <c r="AV640" s="103"/>
      <c r="AW640" s="104"/>
      <c r="AX640" s="103"/>
      <c r="AY640" s="103"/>
      <c r="AZ640" s="103"/>
      <c r="BA640" s="103"/>
      <c r="BB640" s="104"/>
      <c r="BC640" s="103"/>
      <c r="BD640" s="105" t="str">
        <f ca="1">IFERROR(__xludf.DUMMYFUNCTION("""COMPUTED_VALUE"""),"")</f>
        <v/>
      </c>
      <c r="BE640" s="105" t="str">
        <f ca="1">IFERROR(__xludf.DUMMYFUNCTION("""COMPUTED_VALUE"""),"")</f>
        <v/>
      </c>
      <c r="BF640" s="105" t="str">
        <f ca="1">IFERROR(__xludf.DUMMYFUNCTION("""COMPUTED_VALUE"""),"")</f>
        <v/>
      </c>
      <c r="BG640" s="93"/>
      <c r="BH640" s="93"/>
      <c r="BI640" s="95" t="str">
        <f t="shared" si="1360"/>
        <v/>
      </c>
      <c r="BJ640" s="95" t="str">
        <f t="shared" ref="BJ640:BR640" si="1533">IF(AD640=0,"",AD640*$AS640*(AU640/10))</f>
        <v/>
      </c>
      <c r="BK640" s="95" t="str">
        <f t="shared" si="1533"/>
        <v/>
      </c>
      <c r="BL640" s="95" t="str">
        <f t="shared" si="1533"/>
        <v/>
      </c>
      <c r="BM640" s="95" t="str">
        <f t="shared" si="1533"/>
        <v/>
      </c>
      <c r="BN640" s="95" t="str">
        <f t="shared" si="1533"/>
        <v/>
      </c>
      <c r="BO640" s="95" t="str">
        <f t="shared" si="1533"/>
        <v/>
      </c>
      <c r="BP640" s="95" t="str">
        <f t="shared" si="1533"/>
        <v/>
      </c>
      <c r="BQ640" s="95" t="str">
        <f t="shared" si="1533"/>
        <v/>
      </c>
      <c r="BR640" s="95" t="str">
        <f t="shared" si="1533"/>
        <v/>
      </c>
      <c r="BS640" s="38"/>
      <c r="BT640" s="38"/>
      <c r="BU640" s="38"/>
      <c r="BV640" s="38"/>
      <c r="BW640" s="38"/>
      <c r="BX640" s="38">
        <f t="shared" si="1095"/>
        <v>0</v>
      </c>
      <c r="BY640" s="106" t="str">
        <f t="shared" si="1068"/>
        <v/>
      </c>
      <c r="BZ640" s="106" t="str">
        <f t="shared" si="1096"/>
        <v/>
      </c>
      <c r="CA640" s="106" t="str">
        <f t="shared" ref="CA640:CH640" si="1534">IF(O640="x","1","")</f>
        <v/>
      </c>
      <c r="CB640" s="106" t="str">
        <f t="shared" si="1534"/>
        <v/>
      </c>
      <c r="CC640" s="106" t="str">
        <f t="shared" si="1534"/>
        <v/>
      </c>
      <c r="CD640" s="106" t="str">
        <f t="shared" si="1534"/>
        <v/>
      </c>
      <c r="CE640" s="106" t="str">
        <f t="shared" si="1534"/>
        <v/>
      </c>
      <c r="CF640" s="106" t="str">
        <f t="shared" si="1534"/>
        <v/>
      </c>
      <c r="CG640" s="106" t="str">
        <f t="shared" si="1534"/>
        <v/>
      </c>
      <c r="CH640" s="106" t="str">
        <f t="shared" si="1534"/>
        <v/>
      </c>
      <c r="CI640" s="40"/>
      <c r="CJ640" s="40"/>
      <c r="CK640" s="40"/>
      <c r="CL640" s="40"/>
      <c r="CM640" s="40"/>
    </row>
    <row r="641" spans="1:91" ht="17.25" customHeight="1" x14ac:dyDescent="0.2">
      <c r="A641" s="92"/>
      <c r="B641" s="93"/>
      <c r="C641" s="93"/>
      <c r="D641" s="93"/>
      <c r="E641" s="93" t="str">
        <f t="shared" si="1098"/>
        <v/>
      </c>
      <c r="F641" s="93"/>
      <c r="G641" s="93"/>
      <c r="H641" s="93" t="str">
        <f t="shared" si="1332"/>
        <v/>
      </c>
      <c r="I641" s="95" t="str">
        <f t="shared" si="1333"/>
        <v/>
      </c>
      <c r="J641" s="93"/>
      <c r="K641" s="97" t="b">
        <v>0</v>
      </c>
      <c r="L641" s="98" t="str">
        <f t="shared" si="1273"/>
        <v>PENDENTE</v>
      </c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3"/>
      <c r="X641" s="100"/>
      <c r="Y641" s="100"/>
      <c r="Z641" s="100"/>
      <c r="AA641" s="100"/>
      <c r="AB641" s="100"/>
      <c r="AC641" s="101"/>
      <c r="AD641" s="3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93"/>
      <c r="AQ641" s="93"/>
      <c r="AR641" s="93"/>
      <c r="AS641" s="102"/>
      <c r="AT641" s="103"/>
      <c r="AU641" s="103"/>
      <c r="AV641" s="103"/>
      <c r="AW641" s="104"/>
      <c r="AX641" s="103"/>
      <c r="AY641" s="103"/>
      <c r="AZ641" s="103"/>
      <c r="BA641" s="103"/>
      <c r="BB641" s="104"/>
      <c r="BC641" s="103"/>
      <c r="BD641" s="105" t="str">
        <f ca="1">IFERROR(__xludf.DUMMYFUNCTION("""COMPUTED_VALUE"""),"")</f>
        <v/>
      </c>
      <c r="BE641" s="105" t="str">
        <f ca="1">IFERROR(__xludf.DUMMYFUNCTION("""COMPUTED_VALUE"""),"")</f>
        <v/>
      </c>
      <c r="BF641" s="105" t="str">
        <f ca="1">IFERROR(__xludf.DUMMYFUNCTION("""COMPUTED_VALUE"""),"")</f>
        <v/>
      </c>
      <c r="BG641" s="93"/>
      <c r="BH641" s="93"/>
      <c r="BI641" s="95" t="str">
        <f t="shared" si="1360"/>
        <v/>
      </c>
      <c r="BJ641" s="95" t="str">
        <f t="shared" ref="BJ641:BR641" si="1535">IF(AD641=0,"",AD641*$AS641*(AU641/10))</f>
        <v/>
      </c>
      <c r="BK641" s="95" t="str">
        <f t="shared" si="1535"/>
        <v/>
      </c>
      <c r="BL641" s="95" t="str">
        <f t="shared" si="1535"/>
        <v/>
      </c>
      <c r="BM641" s="95" t="str">
        <f t="shared" si="1535"/>
        <v/>
      </c>
      <c r="BN641" s="95" t="str">
        <f t="shared" si="1535"/>
        <v/>
      </c>
      <c r="BO641" s="95" t="str">
        <f t="shared" si="1535"/>
        <v/>
      </c>
      <c r="BP641" s="95" t="str">
        <f t="shared" si="1535"/>
        <v/>
      </c>
      <c r="BQ641" s="95" t="str">
        <f t="shared" si="1535"/>
        <v/>
      </c>
      <c r="BR641" s="95" t="str">
        <f t="shared" si="1535"/>
        <v/>
      </c>
      <c r="BS641" s="38"/>
      <c r="BT641" s="38"/>
      <c r="BU641" s="38"/>
      <c r="BV641" s="38"/>
      <c r="BW641" s="38"/>
      <c r="BX641" s="38">
        <f t="shared" si="1095"/>
        <v>0</v>
      </c>
      <c r="BY641" s="106" t="str">
        <f t="shared" si="1068"/>
        <v/>
      </c>
      <c r="BZ641" s="106" t="str">
        <f t="shared" si="1096"/>
        <v/>
      </c>
      <c r="CA641" s="106" t="str">
        <f t="shared" ref="CA641:CH641" si="1536">IF(O641="x","1","")</f>
        <v/>
      </c>
      <c r="CB641" s="106" t="str">
        <f t="shared" si="1536"/>
        <v/>
      </c>
      <c r="CC641" s="106" t="str">
        <f t="shared" si="1536"/>
        <v/>
      </c>
      <c r="CD641" s="106" t="str">
        <f t="shared" si="1536"/>
        <v/>
      </c>
      <c r="CE641" s="106" t="str">
        <f t="shared" si="1536"/>
        <v/>
      </c>
      <c r="CF641" s="106" t="str">
        <f t="shared" si="1536"/>
        <v/>
      </c>
      <c r="CG641" s="106" t="str">
        <f t="shared" si="1536"/>
        <v/>
      </c>
      <c r="CH641" s="106" t="str">
        <f t="shared" si="1536"/>
        <v/>
      </c>
      <c r="CI641" s="40"/>
      <c r="CJ641" s="40"/>
      <c r="CK641" s="40"/>
      <c r="CL641" s="40"/>
      <c r="CM641" s="40"/>
    </row>
    <row r="642" spans="1:91" ht="17.25" customHeight="1" x14ac:dyDescent="0.2">
      <c r="A642" s="92"/>
      <c r="B642" s="93"/>
      <c r="C642" s="93"/>
      <c r="D642" s="93"/>
      <c r="E642" s="93" t="str">
        <f t="shared" si="1098"/>
        <v/>
      </c>
      <c r="F642" s="93"/>
      <c r="G642" s="93"/>
      <c r="H642" s="93" t="str">
        <f t="shared" si="1332"/>
        <v/>
      </c>
      <c r="I642" s="95" t="str">
        <f t="shared" si="1333"/>
        <v/>
      </c>
      <c r="J642" s="93"/>
      <c r="K642" s="97" t="b">
        <v>0</v>
      </c>
      <c r="L642" s="98" t="str">
        <f t="shared" si="1273"/>
        <v>PENDENTE</v>
      </c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3"/>
      <c r="X642" s="100"/>
      <c r="Y642" s="100"/>
      <c r="Z642" s="100"/>
      <c r="AA642" s="100"/>
      <c r="AB642" s="100"/>
      <c r="AC642" s="101"/>
      <c r="AD642" s="3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93"/>
      <c r="AQ642" s="93"/>
      <c r="AR642" s="93"/>
      <c r="AS642" s="102"/>
      <c r="AT642" s="103"/>
      <c r="AU642" s="103"/>
      <c r="AV642" s="103"/>
      <c r="AW642" s="104"/>
      <c r="AX642" s="103"/>
      <c r="AY642" s="103"/>
      <c r="AZ642" s="103"/>
      <c r="BA642" s="103"/>
      <c r="BB642" s="104"/>
      <c r="BC642" s="103"/>
      <c r="BD642" s="105" t="str">
        <f ca="1">IFERROR(__xludf.DUMMYFUNCTION("""COMPUTED_VALUE"""),"")</f>
        <v/>
      </c>
      <c r="BE642" s="105" t="str">
        <f ca="1">IFERROR(__xludf.DUMMYFUNCTION("""COMPUTED_VALUE"""),"")</f>
        <v/>
      </c>
      <c r="BF642" s="105" t="str">
        <f ca="1">IFERROR(__xludf.DUMMYFUNCTION("""COMPUTED_VALUE"""),"")</f>
        <v/>
      </c>
      <c r="BG642" s="93"/>
      <c r="BH642" s="93"/>
      <c r="BI642" s="95" t="str">
        <f t="shared" si="1360"/>
        <v/>
      </c>
      <c r="BJ642" s="95" t="str">
        <f t="shared" ref="BJ642:BR642" si="1537">IF(AD642=0,"",AD642*$AS642*(AU642/10))</f>
        <v/>
      </c>
      <c r="BK642" s="95" t="str">
        <f t="shared" si="1537"/>
        <v/>
      </c>
      <c r="BL642" s="95" t="str">
        <f t="shared" si="1537"/>
        <v/>
      </c>
      <c r="BM642" s="95" t="str">
        <f t="shared" si="1537"/>
        <v/>
      </c>
      <c r="BN642" s="95" t="str">
        <f t="shared" si="1537"/>
        <v/>
      </c>
      <c r="BO642" s="95" t="str">
        <f t="shared" si="1537"/>
        <v/>
      </c>
      <c r="BP642" s="95" t="str">
        <f t="shared" si="1537"/>
        <v/>
      </c>
      <c r="BQ642" s="95" t="str">
        <f t="shared" si="1537"/>
        <v/>
      </c>
      <c r="BR642" s="95" t="str">
        <f t="shared" si="1537"/>
        <v/>
      </c>
      <c r="BS642" s="38"/>
      <c r="BT642" s="38"/>
      <c r="BU642" s="38"/>
      <c r="BV642" s="38"/>
      <c r="BW642" s="38"/>
      <c r="BX642" s="38">
        <f t="shared" si="1095"/>
        <v>0</v>
      </c>
      <c r="BY642" s="106" t="str">
        <f t="shared" si="1068"/>
        <v/>
      </c>
      <c r="BZ642" s="106" t="str">
        <f t="shared" si="1096"/>
        <v/>
      </c>
      <c r="CA642" s="106" t="str">
        <f t="shared" ref="CA642:CH642" si="1538">IF(O642="x","1","")</f>
        <v/>
      </c>
      <c r="CB642" s="106" t="str">
        <f t="shared" si="1538"/>
        <v/>
      </c>
      <c r="CC642" s="106" t="str">
        <f t="shared" si="1538"/>
        <v/>
      </c>
      <c r="CD642" s="106" t="str">
        <f t="shared" si="1538"/>
        <v/>
      </c>
      <c r="CE642" s="106" t="str">
        <f t="shared" si="1538"/>
        <v/>
      </c>
      <c r="CF642" s="106" t="str">
        <f t="shared" si="1538"/>
        <v/>
      </c>
      <c r="CG642" s="106" t="str">
        <f t="shared" si="1538"/>
        <v/>
      </c>
      <c r="CH642" s="106" t="str">
        <f t="shared" si="1538"/>
        <v/>
      </c>
      <c r="CI642" s="40"/>
      <c r="CJ642" s="40"/>
      <c r="CK642" s="40"/>
      <c r="CL642" s="40"/>
      <c r="CM642" s="40"/>
    </row>
    <row r="643" spans="1:91" ht="17.25" customHeight="1" x14ac:dyDescent="0.2">
      <c r="A643" s="92"/>
      <c r="B643" s="93"/>
      <c r="C643" s="93"/>
      <c r="D643" s="93"/>
      <c r="E643" s="93" t="str">
        <f t="shared" si="1098"/>
        <v/>
      </c>
      <c r="F643" s="93"/>
      <c r="G643" s="93"/>
      <c r="H643" s="93" t="str">
        <f t="shared" si="1332"/>
        <v/>
      </c>
      <c r="I643" s="95" t="str">
        <f t="shared" si="1333"/>
        <v/>
      </c>
      <c r="J643" s="93"/>
      <c r="K643" s="97" t="b">
        <v>0</v>
      </c>
      <c r="L643" s="98" t="str">
        <f t="shared" si="1273"/>
        <v>PENDENTE</v>
      </c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3"/>
      <c r="X643" s="100"/>
      <c r="Y643" s="100"/>
      <c r="Z643" s="100"/>
      <c r="AA643" s="100"/>
      <c r="AB643" s="100"/>
      <c r="AC643" s="101"/>
      <c r="AD643" s="3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93"/>
      <c r="AQ643" s="93"/>
      <c r="AR643" s="93"/>
      <c r="AS643" s="102"/>
      <c r="AT643" s="103"/>
      <c r="AU643" s="103"/>
      <c r="AV643" s="103"/>
      <c r="AW643" s="104"/>
      <c r="AX643" s="103"/>
      <c r="AY643" s="103"/>
      <c r="AZ643" s="103"/>
      <c r="BA643" s="103"/>
      <c r="BB643" s="104"/>
      <c r="BC643" s="103"/>
      <c r="BD643" s="105" t="str">
        <f ca="1">IFERROR(__xludf.DUMMYFUNCTION("""COMPUTED_VALUE"""),"")</f>
        <v/>
      </c>
      <c r="BE643" s="105" t="str">
        <f ca="1">IFERROR(__xludf.DUMMYFUNCTION("""COMPUTED_VALUE"""),"")</f>
        <v/>
      </c>
      <c r="BF643" s="105" t="str">
        <f ca="1">IFERROR(__xludf.DUMMYFUNCTION("""COMPUTED_VALUE"""),"")</f>
        <v/>
      </c>
      <c r="BG643" s="93"/>
      <c r="BH643" s="93"/>
      <c r="BI643" s="95" t="str">
        <f t="shared" si="1360"/>
        <v/>
      </c>
      <c r="BJ643" s="95" t="str">
        <f t="shared" ref="BJ643:BR643" si="1539">IF(AD643=0,"",AD643*$AS643*(AU643/10))</f>
        <v/>
      </c>
      <c r="BK643" s="95" t="str">
        <f t="shared" si="1539"/>
        <v/>
      </c>
      <c r="BL643" s="95" t="str">
        <f t="shared" si="1539"/>
        <v/>
      </c>
      <c r="BM643" s="95" t="str">
        <f t="shared" si="1539"/>
        <v/>
      </c>
      <c r="BN643" s="95" t="str">
        <f t="shared" si="1539"/>
        <v/>
      </c>
      <c r="BO643" s="95" t="str">
        <f t="shared" si="1539"/>
        <v/>
      </c>
      <c r="BP643" s="95" t="str">
        <f t="shared" si="1539"/>
        <v/>
      </c>
      <c r="BQ643" s="95" t="str">
        <f t="shared" si="1539"/>
        <v/>
      </c>
      <c r="BR643" s="95" t="str">
        <f t="shared" si="1539"/>
        <v/>
      </c>
      <c r="BS643" s="38"/>
      <c r="BT643" s="38"/>
      <c r="BU643" s="38"/>
      <c r="BV643" s="38"/>
      <c r="BW643" s="38"/>
      <c r="BX643" s="38">
        <f t="shared" si="1095"/>
        <v>0</v>
      </c>
      <c r="BY643" s="106" t="str">
        <f t="shared" si="1068"/>
        <v/>
      </c>
      <c r="BZ643" s="106" t="str">
        <f t="shared" si="1096"/>
        <v/>
      </c>
      <c r="CA643" s="106" t="str">
        <f t="shared" ref="CA643:CH643" si="1540">IF(O643="x","1","")</f>
        <v/>
      </c>
      <c r="CB643" s="106" t="str">
        <f t="shared" si="1540"/>
        <v/>
      </c>
      <c r="CC643" s="106" t="str">
        <f t="shared" si="1540"/>
        <v/>
      </c>
      <c r="CD643" s="106" t="str">
        <f t="shared" si="1540"/>
        <v/>
      </c>
      <c r="CE643" s="106" t="str">
        <f t="shared" si="1540"/>
        <v/>
      </c>
      <c r="CF643" s="106" t="str">
        <f t="shared" si="1540"/>
        <v/>
      </c>
      <c r="CG643" s="106" t="str">
        <f t="shared" si="1540"/>
        <v/>
      </c>
      <c r="CH643" s="106" t="str">
        <f t="shared" si="1540"/>
        <v/>
      </c>
      <c r="CI643" s="40"/>
      <c r="CJ643" s="40"/>
      <c r="CK643" s="40"/>
      <c r="CL643" s="40"/>
      <c r="CM643" s="40"/>
    </row>
    <row r="644" spans="1:91" ht="17.25" customHeight="1" x14ac:dyDescent="0.2">
      <c r="A644" s="92"/>
      <c r="B644" s="93"/>
      <c r="C644" s="93"/>
      <c r="D644" s="93"/>
      <c r="E644" s="93" t="str">
        <f t="shared" si="1098"/>
        <v/>
      </c>
      <c r="F644" s="93"/>
      <c r="G644" s="93"/>
      <c r="H644" s="93" t="str">
        <f t="shared" si="1332"/>
        <v/>
      </c>
      <c r="I644" s="95" t="str">
        <f t="shared" si="1333"/>
        <v/>
      </c>
      <c r="J644" s="93"/>
      <c r="K644" s="97" t="b">
        <v>0</v>
      </c>
      <c r="L644" s="98" t="str">
        <f t="shared" si="1273"/>
        <v>PENDENTE</v>
      </c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3"/>
      <c r="X644" s="100"/>
      <c r="Y644" s="100"/>
      <c r="Z644" s="100"/>
      <c r="AA644" s="100"/>
      <c r="AB644" s="100"/>
      <c r="AC644" s="101"/>
      <c r="AD644" s="3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93"/>
      <c r="AQ644" s="93"/>
      <c r="AR644" s="93"/>
      <c r="AS644" s="102"/>
      <c r="AT644" s="103"/>
      <c r="AU644" s="103"/>
      <c r="AV644" s="103"/>
      <c r="AW644" s="104"/>
      <c r="AX644" s="103"/>
      <c r="AY644" s="103"/>
      <c r="AZ644" s="103"/>
      <c r="BA644" s="103"/>
      <c r="BB644" s="104"/>
      <c r="BC644" s="103"/>
      <c r="BD644" s="105" t="str">
        <f ca="1">IFERROR(__xludf.DUMMYFUNCTION("""COMPUTED_VALUE"""),"")</f>
        <v/>
      </c>
      <c r="BE644" s="105" t="str">
        <f ca="1">IFERROR(__xludf.DUMMYFUNCTION("""COMPUTED_VALUE"""),"")</f>
        <v/>
      </c>
      <c r="BF644" s="105" t="str">
        <f ca="1">IFERROR(__xludf.DUMMYFUNCTION("""COMPUTED_VALUE"""),"")</f>
        <v/>
      </c>
      <c r="BG644" s="93"/>
      <c r="BH644" s="93"/>
      <c r="BI644" s="95" t="str">
        <f t="shared" si="1360"/>
        <v/>
      </c>
      <c r="BJ644" s="95" t="str">
        <f t="shared" ref="BJ644:BR644" si="1541">IF(AD644=0,"",AD644*$AS644*(AU644/10))</f>
        <v/>
      </c>
      <c r="BK644" s="95" t="str">
        <f t="shared" si="1541"/>
        <v/>
      </c>
      <c r="BL644" s="95" t="str">
        <f t="shared" si="1541"/>
        <v/>
      </c>
      <c r="BM644" s="95" t="str">
        <f t="shared" si="1541"/>
        <v/>
      </c>
      <c r="BN644" s="95" t="str">
        <f t="shared" si="1541"/>
        <v/>
      </c>
      <c r="BO644" s="95" t="str">
        <f t="shared" si="1541"/>
        <v/>
      </c>
      <c r="BP644" s="95" t="str">
        <f t="shared" si="1541"/>
        <v/>
      </c>
      <c r="BQ644" s="95" t="str">
        <f t="shared" si="1541"/>
        <v/>
      </c>
      <c r="BR644" s="95" t="str">
        <f t="shared" si="1541"/>
        <v/>
      </c>
      <c r="BS644" s="38"/>
      <c r="BT644" s="38"/>
      <c r="BU644" s="38"/>
      <c r="BV644" s="38"/>
      <c r="BW644" s="38"/>
      <c r="BX644" s="38">
        <f t="shared" si="1095"/>
        <v>0</v>
      </c>
      <c r="BY644" s="106" t="str">
        <f t="shared" si="1068"/>
        <v/>
      </c>
      <c r="BZ644" s="106" t="str">
        <f t="shared" si="1096"/>
        <v/>
      </c>
      <c r="CA644" s="106" t="str">
        <f t="shared" ref="CA644:CH644" si="1542">IF(O644="x","1","")</f>
        <v/>
      </c>
      <c r="CB644" s="106" t="str">
        <f t="shared" si="1542"/>
        <v/>
      </c>
      <c r="CC644" s="106" t="str">
        <f t="shared" si="1542"/>
        <v/>
      </c>
      <c r="CD644" s="106" t="str">
        <f t="shared" si="1542"/>
        <v/>
      </c>
      <c r="CE644" s="106" t="str">
        <f t="shared" si="1542"/>
        <v/>
      </c>
      <c r="CF644" s="106" t="str">
        <f t="shared" si="1542"/>
        <v/>
      </c>
      <c r="CG644" s="106" t="str">
        <f t="shared" si="1542"/>
        <v/>
      </c>
      <c r="CH644" s="106" t="str">
        <f t="shared" si="1542"/>
        <v/>
      </c>
      <c r="CI644" s="40"/>
      <c r="CJ644" s="40"/>
      <c r="CK644" s="40"/>
      <c r="CL644" s="40"/>
      <c r="CM644" s="40"/>
    </row>
    <row r="645" spans="1:91" ht="17.25" customHeight="1" x14ac:dyDescent="0.2">
      <c r="A645" s="92"/>
      <c r="B645" s="93"/>
      <c r="C645" s="93"/>
      <c r="D645" s="93"/>
      <c r="E645" s="93" t="str">
        <f t="shared" si="1098"/>
        <v/>
      </c>
      <c r="F645" s="93"/>
      <c r="G645" s="93"/>
      <c r="H645" s="93" t="str">
        <f t="shared" si="1332"/>
        <v/>
      </c>
      <c r="I645" s="95" t="str">
        <f t="shared" si="1333"/>
        <v/>
      </c>
      <c r="J645" s="93"/>
      <c r="K645" s="97" t="b">
        <v>0</v>
      </c>
      <c r="L645" s="98" t="str">
        <f t="shared" si="1273"/>
        <v>PENDENTE</v>
      </c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3"/>
      <c r="X645" s="100"/>
      <c r="Y645" s="100"/>
      <c r="Z645" s="100"/>
      <c r="AA645" s="100"/>
      <c r="AB645" s="100"/>
      <c r="AC645" s="101"/>
      <c r="AD645" s="3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93"/>
      <c r="AQ645" s="93"/>
      <c r="AR645" s="93"/>
      <c r="AS645" s="102"/>
      <c r="AT645" s="103"/>
      <c r="AU645" s="103"/>
      <c r="AV645" s="103"/>
      <c r="AW645" s="104"/>
      <c r="AX645" s="103"/>
      <c r="AY645" s="103"/>
      <c r="AZ645" s="103"/>
      <c r="BA645" s="103"/>
      <c r="BB645" s="104"/>
      <c r="BC645" s="103"/>
      <c r="BD645" s="105" t="str">
        <f ca="1">IFERROR(__xludf.DUMMYFUNCTION("""COMPUTED_VALUE"""),"")</f>
        <v/>
      </c>
      <c r="BE645" s="105" t="str">
        <f ca="1">IFERROR(__xludf.DUMMYFUNCTION("""COMPUTED_VALUE"""),"")</f>
        <v/>
      </c>
      <c r="BF645" s="105" t="str">
        <f ca="1">IFERROR(__xludf.DUMMYFUNCTION("""COMPUTED_VALUE"""),"")</f>
        <v/>
      </c>
      <c r="BG645" s="93"/>
      <c r="BH645" s="93"/>
      <c r="BI645" s="95" t="str">
        <f t="shared" si="1360"/>
        <v/>
      </c>
      <c r="BJ645" s="95" t="str">
        <f t="shared" ref="BJ645:BR645" si="1543">IF(AD645=0,"",AD645*$AS645*(AU645/10))</f>
        <v/>
      </c>
      <c r="BK645" s="95" t="str">
        <f t="shared" si="1543"/>
        <v/>
      </c>
      <c r="BL645" s="95" t="str">
        <f t="shared" si="1543"/>
        <v/>
      </c>
      <c r="BM645" s="95" t="str">
        <f t="shared" si="1543"/>
        <v/>
      </c>
      <c r="BN645" s="95" t="str">
        <f t="shared" si="1543"/>
        <v/>
      </c>
      <c r="BO645" s="95" t="str">
        <f t="shared" si="1543"/>
        <v/>
      </c>
      <c r="BP645" s="95" t="str">
        <f t="shared" si="1543"/>
        <v/>
      </c>
      <c r="BQ645" s="95" t="str">
        <f t="shared" si="1543"/>
        <v/>
      </c>
      <c r="BR645" s="95" t="str">
        <f t="shared" si="1543"/>
        <v/>
      </c>
      <c r="BS645" s="38"/>
      <c r="BT645" s="38"/>
      <c r="BU645" s="38"/>
      <c r="BV645" s="38"/>
      <c r="BW645" s="38"/>
      <c r="BX645" s="38">
        <f t="shared" si="1095"/>
        <v>0</v>
      </c>
      <c r="BY645" s="106" t="str">
        <f t="shared" si="1068"/>
        <v/>
      </c>
      <c r="BZ645" s="106" t="str">
        <f t="shared" si="1096"/>
        <v/>
      </c>
      <c r="CA645" s="106" t="str">
        <f t="shared" ref="CA645:CH645" si="1544">IF(O645="x","1","")</f>
        <v/>
      </c>
      <c r="CB645" s="106" t="str">
        <f t="shared" si="1544"/>
        <v/>
      </c>
      <c r="CC645" s="106" t="str">
        <f t="shared" si="1544"/>
        <v/>
      </c>
      <c r="CD645" s="106" t="str">
        <f t="shared" si="1544"/>
        <v/>
      </c>
      <c r="CE645" s="106" t="str">
        <f t="shared" si="1544"/>
        <v/>
      </c>
      <c r="CF645" s="106" t="str">
        <f t="shared" si="1544"/>
        <v/>
      </c>
      <c r="CG645" s="106" t="str">
        <f t="shared" si="1544"/>
        <v/>
      </c>
      <c r="CH645" s="106" t="str">
        <f t="shared" si="1544"/>
        <v/>
      </c>
      <c r="CI645" s="40"/>
      <c r="CJ645" s="40"/>
      <c r="CK645" s="40"/>
      <c r="CL645" s="40"/>
      <c r="CM645" s="40"/>
    </row>
    <row r="646" spans="1:91" ht="17.25" customHeight="1" x14ac:dyDescent="0.2">
      <c r="A646" s="92"/>
      <c r="B646" s="93"/>
      <c r="C646" s="93"/>
      <c r="D646" s="93"/>
      <c r="E646" s="93" t="str">
        <f t="shared" si="1098"/>
        <v/>
      </c>
      <c r="F646" s="93"/>
      <c r="G646" s="93"/>
      <c r="H646" s="93" t="str">
        <f t="shared" si="1332"/>
        <v/>
      </c>
      <c r="I646" s="95" t="str">
        <f t="shared" si="1333"/>
        <v/>
      </c>
      <c r="J646" s="93"/>
      <c r="K646" s="97" t="b">
        <v>0</v>
      </c>
      <c r="L646" s="98" t="str">
        <f t="shared" si="1273"/>
        <v>PENDENTE</v>
      </c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3"/>
      <c r="X646" s="100"/>
      <c r="Y646" s="100"/>
      <c r="Z646" s="100"/>
      <c r="AA646" s="100"/>
      <c r="AB646" s="100"/>
      <c r="AC646" s="101"/>
      <c r="AD646" s="3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93"/>
      <c r="AQ646" s="93"/>
      <c r="AR646" s="93"/>
      <c r="AS646" s="102"/>
      <c r="AT646" s="103"/>
      <c r="AU646" s="103"/>
      <c r="AV646" s="103"/>
      <c r="AW646" s="104"/>
      <c r="AX646" s="103"/>
      <c r="AY646" s="103"/>
      <c r="AZ646" s="103"/>
      <c r="BA646" s="103"/>
      <c r="BB646" s="104"/>
      <c r="BC646" s="103"/>
      <c r="BD646" s="105" t="str">
        <f ca="1">IFERROR(__xludf.DUMMYFUNCTION("""COMPUTED_VALUE"""),"")</f>
        <v/>
      </c>
      <c r="BE646" s="105" t="str">
        <f ca="1">IFERROR(__xludf.DUMMYFUNCTION("""COMPUTED_VALUE"""),"")</f>
        <v/>
      </c>
      <c r="BF646" s="105" t="str">
        <f ca="1">IFERROR(__xludf.DUMMYFUNCTION("""COMPUTED_VALUE"""),"")</f>
        <v/>
      </c>
      <c r="BG646" s="93"/>
      <c r="BH646" s="93"/>
      <c r="BI646" s="95" t="str">
        <f t="shared" si="1360"/>
        <v/>
      </c>
      <c r="BJ646" s="95" t="str">
        <f t="shared" ref="BJ646:BR646" si="1545">IF(AD646=0,"",AD646*$AS646*(AU646/10))</f>
        <v/>
      </c>
      <c r="BK646" s="95" t="str">
        <f t="shared" si="1545"/>
        <v/>
      </c>
      <c r="BL646" s="95" t="str">
        <f t="shared" si="1545"/>
        <v/>
      </c>
      <c r="BM646" s="95" t="str">
        <f t="shared" si="1545"/>
        <v/>
      </c>
      <c r="BN646" s="95" t="str">
        <f t="shared" si="1545"/>
        <v/>
      </c>
      <c r="BO646" s="95" t="str">
        <f t="shared" si="1545"/>
        <v/>
      </c>
      <c r="BP646" s="95" t="str">
        <f t="shared" si="1545"/>
        <v/>
      </c>
      <c r="BQ646" s="95" t="str">
        <f t="shared" si="1545"/>
        <v/>
      </c>
      <c r="BR646" s="95" t="str">
        <f t="shared" si="1545"/>
        <v/>
      </c>
      <c r="BS646" s="38"/>
      <c r="BT646" s="38"/>
      <c r="BU646" s="38"/>
      <c r="BV646" s="38"/>
      <c r="BW646" s="38"/>
      <c r="BX646" s="38">
        <f t="shared" si="1095"/>
        <v>0</v>
      </c>
      <c r="BY646" s="106" t="str">
        <f t="shared" si="1068"/>
        <v/>
      </c>
      <c r="BZ646" s="106" t="str">
        <f t="shared" si="1096"/>
        <v/>
      </c>
      <c r="CA646" s="106" t="str">
        <f t="shared" ref="CA646:CH646" si="1546">IF(O646="x","1","")</f>
        <v/>
      </c>
      <c r="CB646" s="106" t="str">
        <f t="shared" si="1546"/>
        <v/>
      </c>
      <c r="CC646" s="106" t="str">
        <f t="shared" si="1546"/>
        <v/>
      </c>
      <c r="CD646" s="106" t="str">
        <f t="shared" si="1546"/>
        <v/>
      </c>
      <c r="CE646" s="106" t="str">
        <f t="shared" si="1546"/>
        <v/>
      </c>
      <c r="CF646" s="106" t="str">
        <f t="shared" si="1546"/>
        <v/>
      </c>
      <c r="CG646" s="106" t="str">
        <f t="shared" si="1546"/>
        <v/>
      </c>
      <c r="CH646" s="106" t="str">
        <f t="shared" si="1546"/>
        <v/>
      </c>
      <c r="CI646" s="40"/>
      <c r="CJ646" s="40"/>
      <c r="CK646" s="40"/>
      <c r="CL646" s="40"/>
      <c r="CM646" s="40"/>
    </row>
    <row r="647" spans="1:91" ht="17.25" customHeight="1" x14ac:dyDescent="0.2">
      <c r="A647" s="92"/>
      <c r="B647" s="93"/>
      <c r="C647" s="93"/>
      <c r="D647" s="93"/>
      <c r="E647" s="93" t="str">
        <f t="shared" si="1098"/>
        <v/>
      </c>
      <c r="F647" s="93"/>
      <c r="G647" s="93"/>
      <c r="H647" s="93" t="str">
        <f t="shared" si="1332"/>
        <v/>
      </c>
      <c r="I647" s="95" t="str">
        <f t="shared" si="1333"/>
        <v/>
      </c>
      <c r="J647" s="93"/>
      <c r="K647" s="97" t="b">
        <v>0</v>
      </c>
      <c r="L647" s="98" t="str">
        <f t="shared" si="1273"/>
        <v>PENDENTE</v>
      </c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3"/>
      <c r="X647" s="100"/>
      <c r="Y647" s="100"/>
      <c r="Z647" s="100"/>
      <c r="AA647" s="100"/>
      <c r="AB647" s="100"/>
      <c r="AC647" s="101"/>
      <c r="AD647" s="3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93"/>
      <c r="AQ647" s="93"/>
      <c r="AR647" s="93"/>
      <c r="AS647" s="102"/>
      <c r="AT647" s="103"/>
      <c r="AU647" s="103"/>
      <c r="AV647" s="103"/>
      <c r="AW647" s="104"/>
      <c r="AX647" s="103"/>
      <c r="AY647" s="103"/>
      <c r="AZ647" s="103"/>
      <c r="BA647" s="103"/>
      <c r="BB647" s="104"/>
      <c r="BC647" s="103"/>
      <c r="BD647" s="105" t="str">
        <f ca="1">IFERROR(__xludf.DUMMYFUNCTION("""COMPUTED_VALUE"""),"")</f>
        <v/>
      </c>
      <c r="BE647" s="105" t="str">
        <f ca="1">IFERROR(__xludf.DUMMYFUNCTION("""COMPUTED_VALUE"""),"")</f>
        <v/>
      </c>
      <c r="BF647" s="105" t="str">
        <f ca="1">IFERROR(__xludf.DUMMYFUNCTION("""COMPUTED_VALUE"""),"")</f>
        <v/>
      </c>
      <c r="BG647" s="93"/>
      <c r="BH647" s="93"/>
      <c r="BI647" s="95" t="str">
        <f t="shared" si="1360"/>
        <v/>
      </c>
      <c r="BJ647" s="95" t="str">
        <f t="shared" ref="BJ647:BR647" si="1547">IF(AD647=0,"",AD647*$AS647*(AU647/10))</f>
        <v/>
      </c>
      <c r="BK647" s="95" t="str">
        <f t="shared" si="1547"/>
        <v/>
      </c>
      <c r="BL647" s="95" t="str">
        <f t="shared" si="1547"/>
        <v/>
      </c>
      <c r="BM647" s="95" t="str">
        <f t="shared" si="1547"/>
        <v/>
      </c>
      <c r="BN647" s="95" t="str">
        <f t="shared" si="1547"/>
        <v/>
      </c>
      <c r="BO647" s="95" t="str">
        <f t="shared" si="1547"/>
        <v/>
      </c>
      <c r="BP647" s="95" t="str">
        <f t="shared" si="1547"/>
        <v/>
      </c>
      <c r="BQ647" s="95" t="str">
        <f t="shared" si="1547"/>
        <v/>
      </c>
      <c r="BR647" s="95" t="str">
        <f t="shared" si="1547"/>
        <v/>
      </c>
      <c r="BS647" s="38"/>
      <c r="BT647" s="38"/>
      <c r="BU647" s="38"/>
      <c r="BV647" s="38"/>
      <c r="BW647" s="38"/>
      <c r="BX647" s="38">
        <f t="shared" si="1095"/>
        <v>0</v>
      </c>
      <c r="BY647" s="106" t="str">
        <f t="shared" si="1068"/>
        <v/>
      </c>
      <c r="BZ647" s="106" t="str">
        <f t="shared" si="1096"/>
        <v/>
      </c>
      <c r="CA647" s="106" t="str">
        <f t="shared" ref="CA647:CH647" si="1548">IF(O647="x","1","")</f>
        <v/>
      </c>
      <c r="CB647" s="106" t="str">
        <f t="shared" si="1548"/>
        <v/>
      </c>
      <c r="CC647" s="106" t="str">
        <f t="shared" si="1548"/>
        <v/>
      </c>
      <c r="CD647" s="106" t="str">
        <f t="shared" si="1548"/>
        <v/>
      </c>
      <c r="CE647" s="106" t="str">
        <f t="shared" si="1548"/>
        <v/>
      </c>
      <c r="CF647" s="106" t="str">
        <f t="shared" si="1548"/>
        <v/>
      </c>
      <c r="CG647" s="106" t="str">
        <f t="shared" si="1548"/>
        <v/>
      </c>
      <c r="CH647" s="106" t="str">
        <f t="shared" si="1548"/>
        <v/>
      </c>
      <c r="CI647" s="40"/>
      <c r="CJ647" s="40"/>
      <c r="CK647" s="40"/>
      <c r="CL647" s="40"/>
      <c r="CM647" s="40"/>
    </row>
    <row r="648" spans="1:91" ht="17.25" customHeight="1" x14ac:dyDescent="0.2">
      <c r="A648" s="92"/>
      <c r="B648" s="93"/>
      <c r="C648" s="93"/>
      <c r="D648" s="93"/>
      <c r="E648" s="93" t="str">
        <f t="shared" si="1098"/>
        <v/>
      </c>
      <c r="F648" s="93"/>
      <c r="G648" s="93"/>
      <c r="H648" s="93" t="str">
        <f t="shared" si="1332"/>
        <v/>
      </c>
      <c r="I648" s="95" t="str">
        <f t="shared" si="1333"/>
        <v/>
      </c>
      <c r="J648" s="93"/>
      <c r="K648" s="97" t="b">
        <v>0</v>
      </c>
      <c r="L648" s="98" t="str">
        <f t="shared" si="1273"/>
        <v>PENDENTE</v>
      </c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3"/>
      <c r="X648" s="100"/>
      <c r="Y648" s="100"/>
      <c r="Z648" s="100"/>
      <c r="AA648" s="100"/>
      <c r="AB648" s="100"/>
      <c r="AC648" s="101"/>
      <c r="AD648" s="3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93"/>
      <c r="AQ648" s="93"/>
      <c r="AR648" s="93"/>
      <c r="AS648" s="102"/>
      <c r="AT648" s="103"/>
      <c r="AU648" s="103"/>
      <c r="AV648" s="103"/>
      <c r="AW648" s="104"/>
      <c r="AX648" s="103"/>
      <c r="AY648" s="103"/>
      <c r="AZ648" s="103"/>
      <c r="BA648" s="103"/>
      <c r="BB648" s="104"/>
      <c r="BC648" s="103"/>
      <c r="BD648" s="105" t="str">
        <f ca="1">IFERROR(__xludf.DUMMYFUNCTION("""COMPUTED_VALUE"""),"")</f>
        <v/>
      </c>
      <c r="BE648" s="105" t="str">
        <f ca="1">IFERROR(__xludf.DUMMYFUNCTION("""COMPUTED_VALUE"""),"")</f>
        <v/>
      </c>
      <c r="BF648" s="105" t="str">
        <f ca="1">IFERROR(__xludf.DUMMYFUNCTION("""COMPUTED_VALUE"""),"")</f>
        <v/>
      </c>
      <c r="BG648" s="93"/>
      <c r="BH648" s="93"/>
      <c r="BI648" s="95" t="str">
        <f t="shared" si="1360"/>
        <v/>
      </c>
      <c r="BJ648" s="95" t="str">
        <f t="shared" ref="BJ648:BR648" si="1549">IF(AD648=0,"",AD648*$AS648*(AU648/10))</f>
        <v/>
      </c>
      <c r="BK648" s="95" t="str">
        <f t="shared" si="1549"/>
        <v/>
      </c>
      <c r="BL648" s="95" t="str">
        <f t="shared" si="1549"/>
        <v/>
      </c>
      <c r="BM648" s="95" t="str">
        <f t="shared" si="1549"/>
        <v/>
      </c>
      <c r="BN648" s="95" t="str">
        <f t="shared" si="1549"/>
        <v/>
      </c>
      <c r="BO648" s="95" t="str">
        <f t="shared" si="1549"/>
        <v/>
      </c>
      <c r="BP648" s="95" t="str">
        <f t="shared" si="1549"/>
        <v/>
      </c>
      <c r="BQ648" s="95" t="str">
        <f t="shared" si="1549"/>
        <v/>
      </c>
      <c r="BR648" s="95" t="str">
        <f t="shared" si="1549"/>
        <v/>
      </c>
      <c r="BS648" s="38"/>
      <c r="BT648" s="38"/>
      <c r="BU648" s="38"/>
      <c r="BV648" s="38"/>
      <c r="BW648" s="38"/>
      <c r="BX648" s="38">
        <f t="shared" si="1095"/>
        <v>0</v>
      </c>
      <c r="BY648" s="106" t="str">
        <f t="shared" si="1068"/>
        <v/>
      </c>
      <c r="BZ648" s="106" t="str">
        <f t="shared" si="1096"/>
        <v/>
      </c>
      <c r="CA648" s="106" t="str">
        <f t="shared" ref="CA648:CH648" si="1550">IF(O648="x","1","")</f>
        <v/>
      </c>
      <c r="CB648" s="106" t="str">
        <f t="shared" si="1550"/>
        <v/>
      </c>
      <c r="CC648" s="106" t="str">
        <f t="shared" si="1550"/>
        <v/>
      </c>
      <c r="CD648" s="106" t="str">
        <f t="shared" si="1550"/>
        <v/>
      </c>
      <c r="CE648" s="106" t="str">
        <f t="shared" si="1550"/>
        <v/>
      </c>
      <c r="CF648" s="106" t="str">
        <f t="shared" si="1550"/>
        <v/>
      </c>
      <c r="CG648" s="106" t="str">
        <f t="shared" si="1550"/>
        <v/>
      </c>
      <c r="CH648" s="106" t="str">
        <f t="shared" si="1550"/>
        <v/>
      </c>
      <c r="CI648" s="40"/>
      <c r="CJ648" s="40"/>
      <c r="CK648" s="40"/>
      <c r="CL648" s="40"/>
      <c r="CM648" s="40"/>
    </row>
    <row r="649" spans="1:91" ht="17.25" customHeight="1" x14ac:dyDescent="0.2">
      <c r="A649" s="92"/>
      <c r="B649" s="93"/>
      <c r="C649" s="93"/>
      <c r="D649" s="93"/>
      <c r="E649" s="93" t="str">
        <f t="shared" si="1098"/>
        <v/>
      </c>
      <c r="F649" s="93"/>
      <c r="G649" s="93"/>
      <c r="H649" s="93" t="str">
        <f t="shared" si="1332"/>
        <v/>
      </c>
      <c r="I649" s="95" t="str">
        <f t="shared" si="1333"/>
        <v/>
      </c>
      <c r="J649" s="93"/>
      <c r="K649" s="97" t="b">
        <v>0</v>
      </c>
      <c r="L649" s="98" t="str">
        <f t="shared" si="1273"/>
        <v>PENDENTE</v>
      </c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3"/>
      <c r="X649" s="100"/>
      <c r="Y649" s="100"/>
      <c r="Z649" s="100"/>
      <c r="AA649" s="100"/>
      <c r="AB649" s="100"/>
      <c r="AC649" s="101"/>
      <c r="AD649" s="3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93"/>
      <c r="AQ649" s="93"/>
      <c r="AR649" s="93"/>
      <c r="AS649" s="102"/>
      <c r="AT649" s="103"/>
      <c r="AU649" s="103"/>
      <c r="AV649" s="103"/>
      <c r="AW649" s="104"/>
      <c r="AX649" s="103"/>
      <c r="AY649" s="103"/>
      <c r="AZ649" s="103"/>
      <c r="BA649" s="103"/>
      <c r="BB649" s="104"/>
      <c r="BC649" s="103"/>
      <c r="BD649" s="105" t="str">
        <f ca="1">IFERROR(__xludf.DUMMYFUNCTION("""COMPUTED_VALUE"""),"")</f>
        <v/>
      </c>
      <c r="BE649" s="105" t="str">
        <f ca="1">IFERROR(__xludf.DUMMYFUNCTION("""COMPUTED_VALUE"""),"")</f>
        <v/>
      </c>
      <c r="BF649" s="105" t="str">
        <f ca="1">IFERROR(__xludf.DUMMYFUNCTION("""COMPUTED_VALUE"""),"")</f>
        <v/>
      </c>
      <c r="BG649" s="93"/>
      <c r="BH649" s="93"/>
      <c r="BI649" s="95" t="str">
        <f t="shared" si="1360"/>
        <v/>
      </c>
      <c r="BJ649" s="95" t="str">
        <f t="shared" ref="BJ649:BR649" si="1551">IF(AD649=0,"",AD649*$AS649*(AU649/10))</f>
        <v/>
      </c>
      <c r="BK649" s="95" t="str">
        <f t="shared" si="1551"/>
        <v/>
      </c>
      <c r="BL649" s="95" t="str">
        <f t="shared" si="1551"/>
        <v/>
      </c>
      <c r="BM649" s="95" t="str">
        <f t="shared" si="1551"/>
        <v/>
      </c>
      <c r="BN649" s="95" t="str">
        <f t="shared" si="1551"/>
        <v/>
      </c>
      <c r="BO649" s="95" t="str">
        <f t="shared" si="1551"/>
        <v/>
      </c>
      <c r="BP649" s="95" t="str">
        <f t="shared" si="1551"/>
        <v/>
      </c>
      <c r="BQ649" s="95" t="str">
        <f t="shared" si="1551"/>
        <v/>
      </c>
      <c r="BR649" s="95" t="str">
        <f t="shared" si="1551"/>
        <v/>
      </c>
      <c r="BS649" s="38"/>
      <c r="BT649" s="38"/>
      <c r="BU649" s="38"/>
      <c r="BV649" s="38"/>
      <c r="BW649" s="38"/>
      <c r="BX649" s="38">
        <f t="shared" si="1095"/>
        <v>0</v>
      </c>
      <c r="BY649" s="106" t="str">
        <f t="shared" si="1068"/>
        <v/>
      </c>
      <c r="BZ649" s="106" t="str">
        <f t="shared" si="1096"/>
        <v/>
      </c>
      <c r="CA649" s="106" t="str">
        <f t="shared" ref="CA649:CH649" si="1552">IF(O649="x","1","")</f>
        <v/>
      </c>
      <c r="CB649" s="106" t="str">
        <f t="shared" si="1552"/>
        <v/>
      </c>
      <c r="CC649" s="106" t="str">
        <f t="shared" si="1552"/>
        <v/>
      </c>
      <c r="CD649" s="106" t="str">
        <f t="shared" si="1552"/>
        <v/>
      </c>
      <c r="CE649" s="106" t="str">
        <f t="shared" si="1552"/>
        <v/>
      </c>
      <c r="CF649" s="106" t="str">
        <f t="shared" si="1552"/>
        <v/>
      </c>
      <c r="CG649" s="106" t="str">
        <f t="shared" si="1552"/>
        <v/>
      </c>
      <c r="CH649" s="106" t="str">
        <f t="shared" si="1552"/>
        <v/>
      </c>
      <c r="CI649" s="40"/>
      <c r="CJ649" s="40"/>
      <c r="CK649" s="40"/>
      <c r="CL649" s="40"/>
      <c r="CM649" s="40"/>
    </row>
    <row r="650" spans="1:91" ht="17.25" customHeight="1" x14ac:dyDescent="0.2">
      <c r="A650" s="92"/>
      <c r="B650" s="93"/>
      <c r="C650" s="93"/>
      <c r="D650" s="93"/>
      <c r="E650" s="93" t="str">
        <f t="shared" si="1098"/>
        <v/>
      </c>
      <c r="F650" s="93"/>
      <c r="G650" s="93"/>
      <c r="H650" s="93" t="str">
        <f t="shared" si="1332"/>
        <v/>
      </c>
      <c r="I650" s="95" t="str">
        <f t="shared" si="1333"/>
        <v/>
      </c>
      <c r="J650" s="93"/>
      <c r="K650" s="97" t="b">
        <v>0</v>
      </c>
      <c r="L650" s="98" t="str">
        <f t="shared" si="1273"/>
        <v>PENDENTE</v>
      </c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3"/>
      <c r="X650" s="100"/>
      <c r="Y650" s="100"/>
      <c r="Z650" s="100"/>
      <c r="AA650" s="100"/>
      <c r="AB650" s="100"/>
      <c r="AC650" s="101"/>
      <c r="AD650" s="3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93"/>
      <c r="AQ650" s="93"/>
      <c r="AR650" s="93"/>
      <c r="AS650" s="102"/>
      <c r="AT650" s="103"/>
      <c r="AU650" s="103"/>
      <c r="AV650" s="103"/>
      <c r="AW650" s="104"/>
      <c r="AX650" s="103"/>
      <c r="AY650" s="103"/>
      <c r="AZ650" s="103"/>
      <c r="BA650" s="103"/>
      <c r="BB650" s="104"/>
      <c r="BC650" s="103"/>
      <c r="BD650" s="105" t="str">
        <f ca="1">IFERROR(__xludf.DUMMYFUNCTION("""COMPUTED_VALUE"""),"")</f>
        <v/>
      </c>
      <c r="BE650" s="105" t="str">
        <f ca="1">IFERROR(__xludf.DUMMYFUNCTION("""COMPUTED_VALUE"""),"")</f>
        <v/>
      </c>
      <c r="BF650" s="105" t="str">
        <f ca="1">IFERROR(__xludf.DUMMYFUNCTION("""COMPUTED_VALUE"""),"")</f>
        <v/>
      </c>
      <c r="BG650" s="93"/>
      <c r="BH650" s="93"/>
      <c r="BI650" s="95" t="str">
        <f t="shared" si="1360"/>
        <v/>
      </c>
      <c r="BJ650" s="95" t="str">
        <f t="shared" ref="BJ650:BR650" si="1553">IF(AD650=0,"",AD650*$AS650*(AU650/10))</f>
        <v/>
      </c>
      <c r="BK650" s="95" t="str">
        <f t="shared" si="1553"/>
        <v/>
      </c>
      <c r="BL650" s="95" t="str">
        <f t="shared" si="1553"/>
        <v/>
      </c>
      <c r="BM650" s="95" t="str">
        <f t="shared" si="1553"/>
        <v/>
      </c>
      <c r="BN650" s="95" t="str">
        <f t="shared" si="1553"/>
        <v/>
      </c>
      <c r="BO650" s="95" t="str">
        <f t="shared" si="1553"/>
        <v/>
      </c>
      <c r="BP650" s="95" t="str">
        <f t="shared" si="1553"/>
        <v/>
      </c>
      <c r="BQ650" s="95" t="str">
        <f t="shared" si="1553"/>
        <v/>
      </c>
      <c r="BR650" s="95" t="str">
        <f t="shared" si="1553"/>
        <v/>
      </c>
      <c r="BS650" s="38"/>
      <c r="BT650" s="38"/>
      <c r="BU650" s="38"/>
      <c r="BV650" s="38"/>
      <c r="BW650" s="38"/>
      <c r="BX650" s="38">
        <f t="shared" si="1095"/>
        <v>0</v>
      </c>
      <c r="BY650" s="106" t="str">
        <f t="shared" si="1068"/>
        <v/>
      </c>
      <c r="BZ650" s="106" t="str">
        <f t="shared" si="1096"/>
        <v/>
      </c>
      <c r="CA650" s="106" t="str">
        <f t="shared" ref="CA650:CH650" si="1554">IF(O650="x","1","")</f>
        <v/>
      </c>
      <c r="CB650" s="106" t="str">
        <f t="shared" si="1554"/>
        <v/>
      </c>
      <c r="CC650" s="106" t="str">
        <f t="shared" si="1554"/>
        <v/>
      </c>
      <c r="CD650" s="106" t="str">
        <f t="shared" si="1554"/>
        <v/>
      </c>
      <c r="CE650" s="106" t="str">
        <f t="shared" si="1554"/>
        <v/>
      </c>
      <c r="CF650" s="106" t="str">
        <f t="shared" si="1554"/>
        <v/>
      </c>
      <c r="CG650" s="106" t="str">
        <f t="shared" si="1554"/>
        <v/>
      </c>
      <c r="CH650" s="106" t="str">
        <f t="shared" si="1554"/>
        <v/>
      </c>
      <c r="CI650" s="40"/>
      <c r="CJ650" s="40"/>
      <c r="CK650" s="40"/>
      <c r="CL650" s="40"/>
      <c r="CM650" s="40"/>
    </row>
    <row r="651" spans="1:91" ht="17.25" customHeight="1" x14ac:dyDescent="0.2">
      <c r="A651" s="92"/>
      <c r="B651" s="93"/>
      <c r="C651" s="93"/>
      <c r="D651" s="93"/>
      <c r="E651" s="93" t="str">
        <f t="shared" si="1098"/>
        <v/>
      </c>
      <c r="F651" s="93"/>
      <c r="G651" s="93"/>
      <c r="H651" s="93" t="str">
        <f t="shared" si="1332"/>
        <v/>
      </c>
      <c r="I651" s="95" t="str">
        <f t="shared" si="1333"/>
        <v/>
      </c>
      <c r="J651" s="93"/>
      <c r="K651" s="97" t="b">
        <v>0</v>
      </c>
      <c r="L651" s="98" t="str">
        <f t="shared" si="1273"/>
        <v>PENDENTE</v>
      </c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3"/>
      <c r="X651" s="100"/>
      <c r="Y651" s="100"/>
      <c r="Z651" s="100"/>
      <c r="AA651" s="100"/>
      <c r="AB651" s="100"/>
      <c r="AC651" s="101"/>
      <c r="AD651" s="3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93"/>
      <c r="AQ651" s="93"/>
      <c r="AR651" s="93"/>
      <c r="AS651" s="102"/>
      <c r="AT651" s="103"/>
      <c r="AU651" s="103"/>
      <c r="AV651" s="103"/>
      <c r="AW651" s="104"/>
      <c r="AX651" s="103"/>
      <c r="AY651" s="103"/>
      <c r="AZ651" s="103"/>
      <c r="BA651" s="103"/>
      <c r="BB651" s="104"/>
      <c r="BC651" s="103"/>
      <c r="BD651" s="105" t="str">
        <f ca="1">IFERROR(__xludf.DUMMYFUNCTION("""COMPUTED_VALUE"""),"")</f>
        <v/>
      </c>
      <c r="BE651" s="105" t="str">
        <f ca="1">IFERROR(__xludf.DUMMYFUNCTION("""COMPUTED_VALUE"""),"")</f>
        <v/>
      </c>
      <c r="BF651" s="105" t="str">
        <f ca="1">IFERROR(__xludf.DUMMYFUNCTION("""COMPUTED_VALUE"""),"")</f>
        <v/>
      </c>
      <c r="BG651" s="93"/>
      <c r="BH651" s="93"/>
      <c r="BI651" s="95" t="str">
        <f t="shared" si="1360"/>
        <v/>
      </c>
      <c r="BJ651" s="95" t="str">
        <f t="shared" ref="BJ651:BR651" si="1555">IF(AD651=0,"",AD651*$AS651*(AU651/10))</f>
        <v/>
      </c>
      <c r="BK651" s="95" t="str">
        <f t="shared" si="1555"/>
        <v/>
      </c>
      <c r="BL651" s="95" t="str">
        <f t="shared" si="1555"/>
        <v/>
      </c>
      <c r="BM651" s="95" t="str">
        <f t="shared" si="1555"/>
        <v/>
      </c>
      <c r="BN651" s="95" t="str">
        <f t="shared" si="1555"/>
        <v/>
      </c>
      <c r="BO651" s="95" t="str">
        <f t="shared" si="1555"/>
        <v/>
      </c>
      <c r="BP651" s="95" t="str">
        <f t="shared" si="1555"/>
        <v/>
      </c>
      <c r="BQ651" s="95" t="str">
        <f t="shared" si="1555"/>
        <v/>
      </c>
      <c r="BR651" s="95" t="str">
        <f t="shared" si="1555"/>
        <v/>
      </c>
      <c r="BS651" s="38"/>
      <c r="BT651" s="38"/>
      <c r="BU651" s="38"/>
      <c r="BV651" s="38"/>
      <c r="BW651" s="38"/>
      <c r="BX651" s="38">
        <f t="shared" si="1095"/>
        <v>0</v>
      </c>
      <c r="BY651" s="106" t="str">
        <f t="shared" si="1068"/>
        <v/>
      </c>
      <c r="BZ651" s="106" t="str">
        <f t="shared" si="1096"/>
        <v/>
      </c>
      <c r="CA651" s="106" t="str">
        <f t="shared" ref="CA651:CH651" si="1556">IF(O651="x","1","")</f>
        <v/>
      </c>
      <c r="CB651" s="106" t="str">
        <f t="shared" si="1556"/>
        <v/>
      </c>
      <c r="CC651" s="106" t="str">
        <f t="shared" si="1556"/>
        <v/>
      </c>
      <c r="CD651" s="106" t="str">
        <f t="shared" si="1556"/>
        <v/>
      </c>
      <c r="CE651" s="106" t="str">
        <f t="shared" si="1556"/>
        <v/>
      </c>
      <c r="CF651" s="106" t="str">
        <f t="shared" si="1556"/>
        <v/>
      </c>
      <c r="CG651" s="106" t="str">
        <f t="shared" si="1556"/>
        <v/>
      </c>
      <c r="CH651" s="106" t="str">
        <f t="shared" si="1556"/>
        <v/>
      </c>
      <c r="CI651" s="40"/>
      <c r="CJ651" s="40"/>
      <c r="CK651" s="40"/>
      <c r="CL651" s="40"/>
      <c r="CM651" s="40"/>
    </row>
    <row r="652" spans="1:91" ht="17.25" customHeight="1" x14ac:dyDescent="0.2">
      <c r="A652" s="92"/>
      <c r="B652" s="93"/>
      <c r="C652" s="93"/>
      <c r="D652" s="93"/>
      <c r="E652" s="93" t="str">
        <f t="shared" si="1098"/>
        <v/>
      </c>
      <c r="F652" s="93"/>
      <c r="G652" s="93"/>
      <c r="H652" s="93" t="str">
        <f t="shared" si="1332"/>
        <v/>
      </c>
      <c r="I652" s="95" t="str">
        <f t="shared" si="1333"/>
        <v/>
      </c>
      <c r="J652" s="93"/>
      <c r="K652" s="97" t="b">
        <v>0</v>
      </c>
      <c r="L652" s="98" t="str">
        <f t="shared" si="1273"/>
        <v>PENDENTE</v>
      </c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3"/>
      <c r="X652" s="100"/>
      <c r="Y652" s="100"/>
      <c r="Z652" s="100"/>
      <c r="AA652" s="100"/>
      <c r="AB652" s="100"/>
      <c r="AC652" s="101"/>
      <c r="AD652" s="3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93"/>
      <c r="AQ652" s="93"/>
      <c r="AR652" s="93"/>
      <c r="AS652" s="102"/>
      <c r="AT652" s="103"/>
      <c r="AU652" s="103"/>
      <c r="AV652" s="103"/>
      <c r="AW652" s="104"/>
      <c r="AX652" s="103"/>
      <c r="AY652" s="103"/>
      <c r="AZ652" s="103"/>
      <c r="BA652" s="103"/>
      <c r="BB652" s="104"/>
      <c r="BC652" s="103"/>
      <c r="BD652" s="105" t="str">
        <f ca="1">IFERROR(__xludf.DUMMYFUNCTION("""COMPUTED_VALUE"""),"")</f>
        <v/>
      </c>
      <c r="BE652" s="105" t="str">
        <f ca="1">IFERROR(__xludf.DUMMYFUNCTION("""COMPUTED_VALUE"""),"")</f>
        <v/>
      </c>
      <c r="BF652" s="105" t="str">
        <f ca="1">IFERROR(__xludf.DUMMYFUNCTION("""COMPUTED_VALUE"""),"")</f>
        <v/>
      </c>
      <c r="BG652" s="93"/>
      <c r="BH652" s="93"/>
      <c r="BI652" s="95" t="str">
        <f t="shared" si="1360"/>
        <v/>
      </c>
      <c r="BJ652" s="95" t="str">
        <f t="shared" ref="BJ652:BR652" si="1557">IF(AD652=0,"",AD652*$AS652*(AU652/10))</f>
        <v/>
      </c>
      <c r="BK652" s="95" t="str">
        <f t="shared" si="1557"/>
        <v/>
      </c>
      <c r="BL652" s="95" t="str">
        <f t="shared" si="1557"/>
        <v/>
      </c>
      <c r="BM652" s="95" t="str">
        <f t="shared" si="1557"/>
        <v/>
      </c>
      <c r="BN652" s="95" t="str">
        <f t="shared" si="1557"/>
        <v/>
      </c>
      <c r="BO652" s="95" t="str">
        <f t="shared" si="1557"/>
        <v/>
      </c>
      <c r="BP652" s="95" t="str">
        <f t="shared" si="1557"/>
        <v/>
      </c>
      <c r="BQ652" s="95" t="str">
        <f t="shared" si="1557"/>
        <v/>
      </c>
      <c r="BR652" s="95" t="str">
        <f t="shared" si="1557"/>
        <v/>
      </c>
      <c r="BS652" s="38"/>
      <c r="BT652" s="38"/>
      <c r="BU652" s="38"/>
      <c r="BV652" s="38"/>
      <c r="BW652" s="38"/>
      <c r="BX652" s="38">
        <f t="shared" si="1095"/>
        <v>0</v>
      </c>
      <c r="BY652" s="106" t="str">
        <f t="shared" si="1068"/>
        <v/>
      </c>
      <c r="BZ652" s="106" t="str">
        <f t="shared" si="1096"/>
        <v/>
      </c>
      <c r="CA652" s="106" t="str">
        <f t="shared" ref="CA652:CH652" si="1558">IF(O652="x","1","")</f>
        <v/>
      </c>
      <c r="CB652" s="106" t="str">
        <f t="shared" si="1558"/>
        <v/>
      </c>
      <c r="CC652" s="106" t="str">
        <f t="shared" si="1558"/>
        <v/>
      </c>
      <c r="CD652" s="106" t="str">
        <f t="shared" si="1558"/>
        <v/>
      </c>
      <c r="CE652" s="106" t="str">
        <f t="shared" si="1558"/>
        <v/>
      </c>
      <c r="CF652" s="106" t="str">
        <f t="shared" si="1558"/>
        <v/>
      </c>
      <c r="CG652" s="106" t="str">
        <f t="shared" si="1558"/>
        <v/>
      </c>
      <c r="CH652" s="106" t="str">
        <f t="shared" si="1558"/>
        <v/>
      </c>
      <c r="CI652" s="40"/>
      <c r="CJ652" s="40"/>
      <c r="CK652" s="40"/>
      <c r="CL652" s="40"/>
      <c r="CM652" s="40"/>
    </row>
    <row r="653" spans="1:91" ht="17.25" customHeight="1" x14ac:dyDescent="0.2">
      <c r="A653" s="92"/>
      <c r="B653" s="93"/>
      <c r="C653" s="93"/>
      <c r="D653" s="93"/>
      <c r="E653" s="93" t="str">
        <f t="shared" si="1098"/>
        <v/>
      </c>
      <c r="F653" s="93"/>
      <c r="G653" s="93"/>
      <c r="H653" s="93" t="str">
        <f t="shared" si="1332"/>
        <v/>
      </c>
      <c r="I653" s="95" t="str">
        <f t="shared" si="1333"/>
        <v/>
      </c>
      <c r="J653" s="93"/>
      <c r="K653" s="97" t="b">
        <v>0</v>
      </c>
      <c r="L653" s="98" t="str">
        <f t="shared" si="1273"/>
        <v>PENDENTE</v>
      </c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3"/>
      <c r="X653" s="100"/>
      <c r="Y653" s="100"/>
      <c r="Z653" s="100"/>
      <c r="AA653" s="100"/>
      <c r="AB653" s="100"/>
      <c r="AC653" s="101"/>
      <c r="AD653" s="3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93"/>
      <c r="AQ653" s="93"/>
      <c r="AR653" s="93"/>
      <c r="AS653" s="102"/>
      <c r="AT653" s="103"/>
      <c r="AU653" s="103"/>
      <c r="AV653" s="103"/>
      <c r="AW653" s="104"/>
      <c r="AX653" s="103"/>
      <c r="AY653" s="103"/>
      <c r="AZ653" s="103"/>
      <c r="BA653" s="103"/>
      <c r="BB653" s="104"/>
      <c r="BC653" s="103"/>
      <c r="BD653" s="105" t="str">
        <f ca="1">IFERROR(__xludf.DUMMYFUNCTION("""COMPUTED_VALUE"""),"")</f>
        <v/>
      </c>
      <c r="BE653" s="105" t="str">
        <f ca="1">IFERROR(__xludf.DUMMYFUNCTION("""COMPUTED_VALUE"""),"")</f>
        <v/>
      </c>
      <c r="BF653" s="105" t="str">
        <f ca="1">IFERROR(__xludf.DUMMYFUNCTION("""COMPUTED_VALUE"""),"")</f>
        <v/>
      </c>
      <c r="BG653" s="93"/>
      <c r="BH653" s="93"/>
      <c r="BI653" s="95" t="str">
        <f t="shared" si="1360"/>
        <v/>
      </c>
      <c r="BJ653" s="95" t="str">
        <f t="shared" ref="BJ653:BR653" si="1559">IF(AD653=0,"",AD653*$AS653*(AU653/10))</f>
        <v/>
      </c>
      <c r="BK653" s="95" t="str">
        <f t="shared" si="1559"/>
        <v/>
      </c>
      <c r="BL653" s="95" t="str">
        <f t="shared" si="1559"/>
        <v/>
      </c>
      <c r="BM653" s="95" t="str">
        <f t="shared" si="1559"/>
        <v/>
      </c>
      <c r="BN653" s="95" t="str">
        <f t="shared" si="1559"/>
        <v/>
      </c>
      <c r="BO653" s="95" t="str">
        <f t="shared" si="1559"/>
        <v/>
      </c>
      <c r="BP653" s="95" t="str">
        <f t="shared" si="1559"/>
        <v/>
      </c>
      <c r="BQ653" s="95" t="str">
        <f t="shared" si="1559"/>
        <v/>
      </c>
      <c r="BR653" s="95" t="str">
        <f t="shared" si="1559"/>
        <v/>
      </c>
      <c r="BS653" s="38"/>
      <c r="BT653" s="38"/>
      <c r="BU653" s="38"/>
      <c r="BV653" s="38"/>
      <c r="BW653" s="38"/>
      <c r="BX653" s="38">
        <f t="shared" si="1095"/>
        <v>0</v>
      </c>
      <c r="BY653" s="106" t="str">
        <f t="shared" si="1068"/>
        <v/>
      </c>
      <c r="BZ653" s="106" t="str">
        <f t="shared" si="1096"/>
        <v/>
      </c>
      <c r="CA653" s="106" t="str">
        <f t="shared" ref="CA653:CH653" si="1560">IF(O653="x","1","")</f>
        <v/>
      </c>
      <c r="CB653" s="106" t="str">
        <f t="shared" si="1560"/>
        <v/>
      </c>
      <c r="CC653" s="106" t="str">
        <f t="shared" si="1560"/>
        <v/>
      </c>
      <c r="CD653" s="106" t="str">
        <f t="shared" si="1560"/>
        <v/>
      </c>
      <c r="CE653" s="106" t="str">
        <f t="shared" si="1560"/>
        <v/>
      </c>
      <c r="CF653" s="106" t="str">
        <f t="shared" si="1560"/>
        <v/>
      </c>
      <c r="CG653" s="106" t="str">
        <f t="shared" si="1560"/>
        <v/>
      </c>
      <c r="CH653" s="106" t="str">
        <f t="shared" si="1560"/>
        <v/>
      </c>
      <c r="CI653" s="40"/>
      <c r="CJ653" s="40"/>
      <c r="CK653" s="40"/>
      <c r="CL653" s="40"/>
      <c r="CM653" s="40"/>
    </row>
    <row r="654" spans="1:91" ht="17.25" customHeight="1" x14ac:dyDescent="0.2">
      <c r="A654" s="92"/>
      <c r="B654" s="93"/>
      <c r="C654" s="93"/>
      <c r="D654" s="93"/>
      <c r="E654" s="93" t="str">
        <f t="shared" si="1098"/>
        <v/>
      </c>
      <c r="F654" s="93"/>
      <c r="G654" s="93"/>
      <c r="H654" s="93" t="str">
        <f t="shared" si="1332"/>
        <v/>
      </c>
      <c r="I654" s="95" t="str">
        <f t="shared" si="1333"/>
        <v/>
      </c>
      <c r="J654" s="93"/>
      <c r="K654" s="97" t="b">
        <v>0</v>
      </c>
      <c r="L654" s="98" t="str">
        <f t="shared" si="1273"/>
        <v>PENDENTE</v>
      </c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3"/>
      <c r="X654" s="100"/>
      <c r="Y654" s="100"/>
      <c r="Z654" s="100"/>
      <c r="AA654" s="100"/>
      <c r="AB654" s="100"/>
      <c r="AC654" s="101"/>
      <c r="AD654" s="3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93"/>
      <c r="AQ654" s="93"/>
      <c r="AR654" s="93"/>
      <c r="AS654" s="102"/>
      <c r="AT654" s="103"/>
      <c r="AU654" s="103"/>
      <c r="AV654" s="103"/>
      <c r="AW654" s="104"/>
      <c r="AX654" s="103"/>
      <c r="AY654" s="103"/>
      <c r="AZ654" s="103"/>
      <c r="BA654" s="103"/>
      <c r="BB654" s="104"/>
      <c r="BC654" s="103"/>
      <c r="BD654" s="105" t="str">
        <f ca="1">IFERROR(__xludf.DUMMYFUNCTION("""COMPUTED_VALUE"""),"")</f>
        <v/>
      </c>
      <c r="BE654" s="105" t="str">
        <f ca="1">IFERROR(__xludf.DUMMYFUNCTION("""COMPUTED_VALUE"""),"")</f>
        <v/>
      </c>
      <c r="BF654" s="105" t="str">
        <f ca="1">IFERROR(__xludf.DUMMYFUNCTION("""COMPUTED_VALUE"""),"")</f>
        <v/>
      </c>
      <c r="BG654" s="93"/>
      <c r="BH654" s="93"/>
      <c r="BI654" s="95" t="str">
        <f t="shared" si="1360"/>
        <v/>
      </c>
      <c r="BJ654" s="95" t="str">
        <f t="shared" ref="BJ654:BR654" si="1561">IF(AD654=0,"",AD654*$AS654*(AU654/10))</f>
        <v/>
      </c>
      <c r="BK654" s="95" t="str">
        <f t="shared" si="1561"/>
        <v/>
      </c>
      <c r="BL654" s="95" t="str">
        <f t="shared" si="1561"/>
        <v/>
      </c>
      <c r="BM654" s="95" t="str">
        <f t="shared" si="1561"/>
        <v/>
      </c>
      <c r="BN654" s="95" t="str">
        <f t="shared" si="1561"/>
        <v/>
      </c>
      <c r="BO654" s="95" t="str">
        <f t="shared" si="1561"/>
        <v/>
      </c>
      <c r="BP654" s="95" t="str">
        <f t="shared" si="1561"/>
        <v/>
      </c>
      <c r="BQ654" s="95" t="str">
        <f t="shared" si="1561"/>
        <v/>
      </c>
      <c r="BR654" s="95" t="str">
        <f t="shared" si="1561"/>
        <v/>
      </c>
      <c r="BS654" s="38"/>
      <c r="BT654" s="38"/>
      <c r="BU654" s="38"/>
      <c r="BV654" s="38"/>
      <c r="BW654" s="38"/>
      <c r="BX654" s="38">
        <f t="shared" si="1095"/>
        <v>0</v>
      </c>
      <c r="BY654" s="106" t="str">
        <f t="shared" si="1068"/>
        <v/>
      </c>
      <c r="BZ654" s="106" t="str">
        <f t="shared" si="1096"/>
        <v/>
      </c>
      <c r="CA654" s="106" t="str">
        <f t="shared" ref="CA654:CH654" si="1562">IF(O654="x","1","")</f>
        <v/>
      </c>
      <c r="CB654" s="106" t="str">
        <f t="shared" si="1562"/>
        <v/>
      </c>
      <c r="CC654" s="106" t="str">
        <f t="shared" si="1562"/>
        <v/>
      </c>
      <c r="CD654" s="106" t="str">
        <f t="shared" si="1562"/>
        <v/>
      </c>
      <c r="CE654" s="106" t="str">
        <f t="shared" si="1562"/>
        <v/>
      </c>
      <c r="CF654" s="106" t="str">
        <f t="shared" si="1562"/>
        <v/>
      </c>
      <c r="CG654" s="106" t="str">
        <f t="shared" si="1562"/>
        <v/>
      </c>
      <c r="CH654" s="106" t="str">
        <f t="shared" si="1562"/>
        <v/>
      </c>
      <c r="CI654" s="40"/>
      <c r="CJ654" s="40"/>
      <c r="CK654" s="40"/>
      <c r="CL654" s="40"/>
      <c r="CM654" s="40"/>
    </row>
    <row r="655" spans="1:91" ht="17.25" customHeight="1" x14ac:dyDescent="0.2">
      <c r="A655" s="92"/>
      <c r="B655" s="93"/>
      <c r="C655" s="93"/>
      <c r="D655" s="93"/>
      <c r="E655" s="93" t="str">
        <f t="shared" si="1098"/>
        <v/>
      </c>
      <c r="F655" s="93"/>
      <c r="G655" s="93"/>
      <c r="H655" s="93" t="str">
        <f t="shared" si="1332"/>
        <v/>
      </c>
      <c r="I655" s="95" t="str">
        <f t="shared" si="1333"/>
        <v/>
      </c>
      <c r="J655" s="93"/>
      <c r="K655" s="97" t="b">
        <v>0</v>
      </c>
      <c r="L655" s="98" t="str">
        <f t="shared" si="1273"/>
        <v>PENDENTE</v>
      </c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3"/>
      <c r="X655" s="100"/>
      <c r="Y655" s="100"/>
      <c r="Z655" s="100"/>
      <c r="AA655" s="100"/>
      <c r="AB655" s="100"/>
      <c r="AC655" s="101"/>
      <c r="AD655" s="3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93"/>
      <c r="AQ655" s="93"/>
      <c r="AR655" s="93"/>
      <c r="AS655" s="102"/>
      <c r="AT655" s="103"/>
      <c r="AU655" s="103"/>
      <c r="AV655" s="103"/>
      <c r="AW655" s="104"/>
      <c r="AX655" s="103"/>
      <c r="AY655" s="103"/>
      <c r="AZ655" s="103"/>
      <c r="BA655" s="103"/>
      <c r="BB655" s="104"/>
      <c r="BC655" s="103"/>
      <c r="BD655" s="105" t="str">
        <f ca="1">IFERROR(__xludf.DUMMYFUNCTION("""COMPUTED_VALUE"""),"")</f>
        <v/>
      </c>
      <c r="BE655" s="105" t="str">
        <f ca="1">IFERROR(__xludf.DUMMYFUNCTION("""COMPUTED_VALUE"""),"")</f>
        <v/>
      </c>
      <c r="BF655" s="105" t="str">
        <f ca="1">IFERROR(__xludf.DUMMYFUNCTION("""COMPUTED_VALUE"""),"")</f>
        <v/>
      </c>
      <c r="BG655" s="93"/>
      <c r="BH655" s="93"/>
      <c r="BI655" s="95" t="str">
        <f t="shared" si="1360"/>
        <v/>
      </c>
      <c r="BJ655" s="95" t="str">
        <f t="shared" ref="BJ655:BR655" si="1563">IF(AD655=0,"",AD655*$AS655*(AU655/10))</f>
        <v/>
      </c>
      <c r="BK655" s="95" t="str">
        <f t="shared" si="1563"/>
        <v/>
      </c>
      <c r="BL655" s="95" t="str">
        <f t="shared" si="1563"/>
        <v/>
      </c>
      <c r="BM655" s="95" t="str">
        <f t="shared" si="1563"/>
        <v/>
      </c>
      <c r="BN655" s="95" t="str">
        <f t="shared" si="1563"/>
        <v/>
      </c>
      <c r="BO655" s="95" t="str">
        <f t="shared" si="1563"/>
        <v/>
      </c>
      <c r="BP655" s="95" t="str">
        <f t="shared" si="1563"/>
        <v/>
      </c>
      <c r="BQ655" s="95" t="str">
        <f t="shared" si="1563"/>
        <v/>
      </c>
      <c r="BR655" s="95" t="str">
        <f t="shared" si="1563"/>
        <v/>
      </c>
      <c r="BS655" s="38"/>
      <c r="BT655" s="38"/>
      <c r="BU655" s="38"/>
      <c r="BV655" s="38"/>
      <c r="BW655" s="38"/>
      <c r="BX655" s="38">
        <f t="shared" si="1095"/>
        <v>0</v>
      </c>
      <c r="BY655" s="106" t="str">
        <f t="shared" si="1068"/>
        <v/>
      </c>
      <c r="BZ655" s="106" t="str">
        <f t="shared" si="1096"/>
        <v/>
      </c>
      <c r="CA655" s="106" t="str">
        <f t="shared" ref="CA655:CH655" si="1564">IF(O655="x","1","")</f>
        <v/>
      </c>
      <c r="CB655" s="106" t="str">
        <f t="shared" si="1564"/>
        <v/>
      </c>
      <c r="CC655" s="106" t="str">
        <f t="shared" si="1564"/>
        <v/>
      </c>
      <c r="CD655" s="106" t="str">
        <f t="shared" si="1564"/>
        <v/>
      </c>
      <c r="CE655" s="106" t="str">
        <f t="shared" si="1564"/>
        <v/>
      </c>
      <c r="CF655" s="106" t="str">
        <f t="shared" si="1564"/>
        <v/>
      </c>
      <c r="CG655" s="106" t="str">
        <f t="shared" si="1564"/>
        <v/>
      </c>
      <c r="CH655" s="106" t="str">
        <f t="shared" si="1564"/>
        <v/>
      </c>
      <c r="CI655" s="40"/>
      <c r="CJ655" s="40"/>
      <c r="CK655" s="40"/>
      <c r="CL655" s="40"/>
      <c r="CM655" s="40"/>
    </row>
    <row r="656" spans="1:91" ht="17.25" customHeight="1" x14ac:dyDescent="0.2">
      <c r="A656" s="92"/>
      <c r="B656" s="93"/>
      <c r="C656" s="93"/>
      <c r="D656" s="93"/>
      <c r="E656" s="93" t="str">
        <f t="shared" si="1098"/>
        <v/>
      </c>
      <c r="F656" s="93"/>
      <c r="G656" s="93"/>
      <c r="H656" s="93" t="str">
        <f t="shared" si="1332"/>
        <v/>
      </c>
      <c r="I656" s="95" t="str">
        <f t="shared" si="1333"/>
        <v/>
      </c>
      <c r="J656" s="93"/>
      <c r="K656" s="97" t="b">
        <v>0</v>
      </c>
      <c r="L656" s="98" t="str">
        <f t="shared" si="1273"/>
        <v>PENDENTE</v>
      </c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3"/>
      <c r="X656" s="100"/>
      <c r="Y656" s="100"/>
      <c r="Z656" s="100"/>
      <c r="AA656" s="100"/>
      <c r="AB656" s="100"/>
      <c r="AC656" s="101"/>
      <c r="AD656" s="3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93"/>
      <c r="AQ656" s="93"/>
      <c r="AR656" s="93"/>
      <c r="AS656" s="102"/>
      <c r="AT656" s="103"/>
      <c r="AU656" s="103"/>
      <c r="AV656" s="103"/>
      <c r="AW656" s="104"/>
      <c r="AX656" s="103"/>
      <c r="AY656" s="103"/>
      <c r="AZ656" s="103"/>
      <c r="BA656" s="103"/>
      <c r="BB656" s="104"/>
      <c r="BC656" s="103"/>
      <c r="BD656" s="105" t="str">
        <f ca="1">IFERROR(__xludf.DUMMYFUNCTION("""COMPUTED_VALUE"""),"")</f>
        <v/>
      </c>
      <c r="BE656" s="105" t="str">
        <f ca="1">IFERROR(__xludf.DUMMYFUNCTION("""COMPUTED_VALUE"""),"")</f>
        <v/>
      </c>
      <c r="BF656" s="105" t="str">
        <f ca="1">IFERROR(__xludf.DUMMYFUNCTION("""COMPUTED_VALUE"""),"")</f>
        <v/>
      </c>
      <c r="BG656" s="93"/>
      <c r="BH656" s="93"/>
      <c r="BI656" s="95" t="str">
        <f t="shared" si="1360"/>
        <v/>
      </c>
      <c r="BJ656" s="95" t="str">
        <f t="shared" ref="BJ656:BR656" si="1565">IF(AD656=0,"",AD656*$AS656*(AU656/10))</f>
        <v/>
      </c>
      <c r="BK656" s="95" t="str">
        <f t="shared" si="1565"/>
        <v/>
      </c>
      <c r="BL656" s="95" t="str">
        <f t="shared" si="1565"/>
        <v/>
      </c>
      <c r="BM656" s="95" t="str">
        <f t="shared" si="1565"/>
        <v/>
      </c>
      <c r="BN656" s="95" t="str">
        <f t="shared" si="1565"/>
        <v/>
      </c>
      <c r="BO656" s="95" t="str">
        <f t="shared" si="1565"/>
        <v/>
      </c>
      <c r="BP656" s="95" t="str">
        <f t="shared" si="1565"/>
        <v/>
      </c>
      <c r="BQ656" s="95" t="str">
        <f t="shared" si="1565"/>
        <v/>
      </c>
      <c r="BR656" s="95" t="str">
        <f t="shared" si="1565"/>
        <v/>
      </c>
      <c r="BS656" s="38"/>
      <c r="BT656" s="38"/>
      <c r="BU656" s="38"/>
      <c r="BV656" s="38"/>
      <c r="BW656" s="38"/>
      <c r="BX656" s="38">
        <f t="shared" si="1095"/>
        <v>0</v>
      </c>
      <c r="BY656" s="106" t="str">
        <f t="shared" si="1068"/>
        <v/>
      </c>
      <c r="BZ656" s="106" t="str">
        <f t="shared" si="1096"/>
        <v/>
      </c>
      <c r="CA656" s="106" t="str">
        <f t="shared" ref="CA656:CH656" si="1566">IF(O656="x","1","")</f>
        <v/>
      </c>
      <c r="CB656" s="106" t="str">
        <f t="shared" si="1566"/>
        <v/>
      </c>
      <c r="CC656" s="106" t="str">
        <f t="shared" si="1566"/>
        <v/>
      </c>
      <c r="CD656" s="106" t="str">
        <f t="shared" si="1566"/>
        <v/>
      </c>
      <c r="CE656" s="106" t="str">
        <f t="shared" si="1566"/>
        <v/>
      </c>
      <c r="CF656" s="106" t="str">
        <f t="shared" si="1566"/>
        <v/>
      </c>
      <c r="CG656" s="106" t="str">
        <f t="shared" si="1566"/>
        <v/>
      </c>
      <c r="CH656" s="106" t="str">
        <f t="shared" si="1566"/>
        <v/>
      </c>
      <c r="CI656" s="40"/>
      <c r="CJ656" s="40"/>
      <c r="CK656" s="40"/>
      <c r="CL656" s="40"/>
      <c r="CM656" s="40"/>
    </row>
    <row r="657" spans="1:91" ht="17.25" customHeight="1" x14ac:dyDescent="0.2">
      <c r="A657" s="92"/>
      <c r="B657" s="93"/>
      <c r="C657" s="93"/>
      <c r="D657" s="93"/>
      <c r="E657" s="93" t="str">
        <f t="shared" si="1098"/>
        <v/>
      </c>
      <c r="F657" s="93"/>
      <c r="G657" s="93"/>
      <c r="H657" s="93" t="str">
        <f t="shared" si="1332"/>
        <v/>
      </c>
      <c r="I657" s="95" t="str">
        <f t="shared" si="1333"/>
        <v/>
      </c>
      <c r="J657" s="93"/>
      <c r="K657" s="97" t="b">
        <v>0</v>
      </c>
      <c r="L657" s="98" t="str">
        <f t="shared" si="1273"/>
        <v>PENDENTE</v>
      </c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3"/>
      <c r="X657" s="100"/>
      <c r="Y657" s="100"/>
      <c r="Z657" s="100"/>
      <c r="AA657" s="100"/>
      <c r="AB657" s="100"/>
      <c r="AC657" s="101"/>
      <c r="AD657" s="3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93"/>
      <c r="AQ657" s="93"/>
      <c r="AR657" s="93"/>
      <c r="AS657" s="102"/>
      <c r="AT657" s="103"/>
      <c r="AU657" s="103"/>
      <c r="AV657" s="103"/>
      <c r="AW657" s="104"/>
      <c r="AX657" s="103"/>
      <c r="AY657" s="103"/>
      <c r="AZ657" s="103"/>
      <c r="BA657" s="103"/>
      <c r="BB657" s="104"/>
      <c r="BC657" s="103"/>
      <c r="BD657" s="105" t="str">
        <f ca="1">IFERROR(__xludf.DUMMYFUNCTION("""COMPUTED_VALUE"""),"")</f>
        <v/>
      </c>
      <c r="BE657" s="105" t="str">
        <f ca="1">IFERROR(__xludf.DUMMYFUNCTION("""COMPUTED_VALUE"""),"")</f>
        <v/>
      </c>
      <c r="BF657" s="105" t="str">
        <f ca="1">IFERROR(__xludf.DUMMYFUNCTION("""COMPUTED_VALUE"""),"")</f>
        <v/>
      </c>
      <c r="BG657" s="93"/>
      <c r="BH657" s="93"/>
      <c r="BI657" s="95" t="str">
        <f t="shared" si="1360"/>
        <v/>
      </c>
      <c r="BJ657" s="95" t="str">
        <f t="shared" ref="BJ657:BR657" si="1567">IF(AD657=0,"",AD657*$AS657*(AU657/10))</f>
        <v/>
      </c>
      <c r="BK657" s="95" t="str">
        <f t="shared" si="1567"/>
        <v/>
      </c>
      <c r="BL657" s="95" t="str">
        <f t="shared" si="1567"/>
        <v/>
      </c>
      <c r="BM657" s="95" t="str">
        <f t="shared" si="1567"/>
        <v/>
      </c>
      <c r="BN657" s="95" t="str">
        <f t="shared" si="1567"/>
        <v/>
      </c>
      <c r="BO657" s="95" t="str">
        <f t="shared" si="1567"/>
        <v/>
      </c>
      <c r="BP657" s="95" t="str">
        <f t="shared" si="1567"/>
        <v/>
      </c>
      <c r="BQ657" s="95" t="str">
        <f t="shared" si="1567"/>
        <v/>
      </c>
      <c r="BR657" s="95" t="str">
        <f t="shared" si="1567"/>
        <v/>
      </c>
      <c r="BS657" s="38"/>
      <c r="BT657" s="38"/>
      <c r="BU657" s="38"/>
      <c r="BV657" s="38"/>
      <c r="BW657" s="38"/>
      <c r="BX657" s="38">
        <f t="shared" si="1095"/>
        <v>0</v>
      </c>
      <c r="BY657" s="106" t="str">
        <f t="shared" si="1068"/>
        <v/>
      </c>
      <c r="BZ657" s="106" t="str">
        <f t="shared" si="1096"/>
        <v/>
      </c>
      <c r="CA657" s="106" t="str">
        <f t="shared" ref="CA657:CH657" si="1568">IF(O657="x","1","")</f>
        <v/>
      </c>
      <c r="CB657" s="106" t="str">
        <f t="shared" si="1568"/>
        <v/>
      </c>
      <c r="CC657" s="106" t="str">
        <f t="shared" si="1568"/>
        <v/>
      </c>
      <c r="CD657" s="106" t="str">
        <f t="shared" si="1568"/>
        <v/>
      </c>
      <c r="CE657" s="106" t="str">
        <f t="shared" si="1568"/>
        <v/>
      </c>
      <c r="CF657" s="106" t="str">
        <f t="shared" si="1568"/>
        <v/>
      </c>
      <c r="CG657" s="106" t="str">
        <f t="shared" si="1568"/>
        <v/>
      </c>
      <c r="CH657" s="106" t="str">
        <f t="shared" si="1568"/>
        <v/>
      </c>
      <c r="CI657" s="40"/>
      <c r="CJ657" s="40"/>
      <c r="CK657" s="40"/>
      <c r="CL657" s="40"/>
      <c r="CM657" s="40"/>
    </row>
    <row r="658" spans="1:91" ht="17.25" customHeight="1" x14ac:dyDescent="0.2">
      <c r="A658" s="92"/>
      <c r="B658" s="93"/>
      <c r="C658" s="93"/>
      <c r="D658" s="93"/>
      <c r="E658" s="93" t="str">
        <f t="shared" si="1098"/>
        <v/>
      </c>
      <c r="F658" s="93"/>
      <c r="G658" s="93"/>
      <c r="H658" s="93" t="str">
        <f t="shared" si="1332"/>
        <v/>
      </c>
      <c r="I658" s="95" t="str">
        <f t="shared" si="1333"/>
        <v/>
      </c>
      <c r="J658" s="93"/>
      <c r="K658" s="97" t="b">
        <v>0</v>
      </c>
      <c r="L658" s="98" t="str">
        <f t="shared" si="1273"/>
        <v>PENDENTE</v>
      </c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3"/>
      <c r="X658" s="100"/>
      <c r="Y658" s="100"/>
      <c r="Z658" s="100"/>
      <c r="AA658" s="100"/>
      <c r="AB658" s="100"/>
      <c r="AC658" s="101"/>
      <c r="AD658" s="3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93"/>
      <c r="AQ658" s="93"/>
      <c r="AR658" s="93"/>
      <c r="AS658" s="102"/>
      <c r="AT658" s="103"/>
      <c r="AU658" s="103"/>
      <c r="AV658" s="103"/>
      <c r="AW658" s="104"/>
      <c r="AX658" s="103"/>
      <c r="AY658" s="103"/>
      <c r="AZ658" s="103"/>
      <c r="BA658" s="103"/>
      <c r="BB658" s="104"/>
      <c r="BC658" s="103"/>
      <c r="BD658" s="105" t="str">
        <f ca="1">IFERROR(__xludf.DUMMYFUNCTION("""COMPUTED_VALUE"""),"")</f>
        <v/>
      </c>
      <c r="BE658" s="105" t="str">
        <f ca="1">IFERROR(__xludf.DUMMYFUNCTION("""COMPUTED_VALUE"""),"")</f>
        <v/>
      </c>
      <c r="BF658" s="105" t="str">
        <f ca="1">IFERROR(__xludf.DUMMYFUNCTION("""COMPUTED_VALUE"""),"")</f>
        <v/>
      </c>
      <c r="BG658" s="93"/>
      <c r="BH658" s="93"/>
      <c r="BI658" s="95" t="str">
        <f t="shared" si="1360"/>
        <v/>
      </c>
      <c r="BJ658" s="95" t="str">
        <f t="shared" ref="BJ658:BR658" si="1569">IF(AD658=0,"",AD658*$AS658*(AU658/10))</f>
        <v/>
      </c>
      <c r="BK658" s="95" t="str">
        <f t="shared" si="1569"/>
        <v/>
      </c>
      <c r="BL658" s="95" t="str">
        <f t="shared" si="1569"/>
        <v/>
      </c>
      <c r="BM658" s="95" t="str">
        <f t="shared" si="1569"/>
        <v/>
      </c>
      <c r="BN658" s="95" t="str">
        <f t="shared" si="1569"/>
        <v/>
      </c>
      <c r="BO658" s="95" t="str">
        <f t="shared" si="1569"/>
        <v/>
      </c>
      <c r="BP658" s="95" t="str">
        <f t="shared" si="1569"/>
        <v/>
      </c>
      <c r="BQ658" s="95" t="str">
        <f t="shared" si="1569"/>
        <v/>
      </c>
      <c r="BR658" s="95" t="str">
        <f t="shared" si="1569"/>
        <v/>
      </c>
      <c r="BS658" s="38"/>
      <c r="BT658" s="38"/>
      <c r="BU658" s="38"/>
      <c r="BV658" s="38"/>
      <c r="BW658" s="38"/>
      <c r="BX658" s="38">
        <f t="shared" si="1095"/>
        <v>0</v>
      </c>
      <c r="BY658" s="106" t="str">
        <f t="shared" si="1068"/>
        <v/>
      </c>
      <c r="BZ658" s="106" t="str">
        <f t="shared" si="1096"/>
        <v/>
      </c>
      <c r="CA658" s="106" t="str">
        <f t="shared" ref="CA658:CH658" si="1570">IF(O658="x","1","")</f>
        <v/>
      </c>
      <c r="CB658" s="106" t="str">
        <f t="shared" si="1570"/>
        <v/>
      </c>
      <c r="CC658" s="106" t="str">
        <f t="shared" si="1570"/>
        <v/>
      </c>
      <c r="CD658" s="106" t="str">
        <f t="shared" si="1570"/>
        <v/>
      </c>
      <c r="CE658" s="106" t="str">
        <f t="shared" si="1570"/>
        <v/>
      </c>
      <c r="CF658" s="106" t="str">
        <f t="shared" si="1570"/>
        <v/>
      </c>
      <c r="CG658" s="106" t="str">
        <f t="shared" si="1570"/>
        <v/>
      </c>
      <c r="CH658" s="106" t="str">
        <f t="shared" si="1570"/>
        <v/>
      </c>
      <c r="CI658" s="40"/>
      <c r="CJ658" s="40"/>
      <c r="CK658" s="40"/>
      <c r="CL658" s="40"/>
      <c r="CM658" s="40"/>
    </row>
    <row r="659" spans="1:91" ht="17.25" customHeight="1" x14ac:dyDescent="0.2">
      <c r="A659" s="92"/>
      <c r="B659" s="93"/>
      <c r="C659" s="93"/>
      <c r="D659" s="93"/>
      <c r="E659" s="93" t="str">
        <f t="shared" si="1098"/>
        <v/>
      </c>
      <c r="F659" s="93"/>
      <c r="G659" s="93"/>
      <c r="H659" s="93" t="str">
        <f t="shared" si="1332"/>
        <v/>
      </c>
      <c r="I659" s="95" t="str">
        <f t="shared" si="1333"/>
        <v/>
      </c>
      <c r="J659" s="93"/>
      <c r="K659" s="97" t="b">
        <v>0</v>
      </c>
      <c r="L659" s="98" t="str">
        <f t="shared" si="1273"/>
        <v>PENDENTE</v>
      </c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3"/>
      <c r="X659" s="100"/>
      <c r="Y659" s="100"/>
      <c r="Z659" s="100"/>
      <c r="AA659" s="100"/>
      <c r="AB659" s="100"/>
      <c r="AC659" s="101"/>
      <c r="AD659" s="3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93"/>
      <c r="AQ659" s="93"/>
      <c r="AR659" s="93"/>
      <c r="AS659" s="102"/>
      <c r="AT659" s="103"/>
      <c r="AU659" s="103"/>
      <c r="AV659" s="103"/>
      <c r="AW659" s="104"/>
      <c r="AX659" s="103"/>
      <c r="AY659" s="103"/>
      <c r="AZ659" s="103"/>
      <c r="BA659" s="103"/>
      <c r="BB659" s="104"/>
      <c r="BC659" s="103"/>
      <c r="BD659" s="105" t="str">
        <f ca="1">IFERROR(__xludf.DUMMYFUNCTION("""COMPUTED_VALUE"""),"")</f>
        <v/>
      </c>
      <c r="BE659" s="105" t="str">
        <f ca="1">IFERROR(__xludf.DUMMYFUNCTION("""COMPUTED_VALUE"""),"")</f>
        <v/>
      </c>
      <c r="BF659" s="105" t="str">
        <f ca="1">IFERROR(__xludf.DUMMYFUNCTION("""COMPUTED_VALUE"""),"")</f>
        <v/>
      </c>
      <c r="BG659" s="93"/>
      <c r="BH659" s="93"/>
      <c r="BI659" s="95" t="str">
        <f t="shared" si="1360"/>
        <v/>
      </c>
      <c r="BJ659" s="95" t="str">
        <f t="shared" ref="BJ659:BR659" si="1571">IF(AD659=0,"",AD659*$AS659*(AU659/10))</f>
        <v/>
      </c>
      <c r="BK659" s="95" t="str">
        <f t="shared" si="1571"/>
        <v/>
      </c>
      <c r="BL659" s="95" t="str">
        <f t="shared" si="1571"/>
        <v/>
      </c>
      <c r="BM659" s="95" t="str">
        <f t="shared" si="1571"/>
        <v/>
      </c>
      <c r="BN659" s="95" t="str">
        <f t="shared" si="1571"/>
        <v/>
      </c>
      <c r="BO659" s="95" t="str">
        <f t="shared" si="1571"/>
        <v/>
      </c>
      <c r="BP659" s="95" t="str">
        <f t="shared" si="1571"/>
        <v/>
      </c>
      <c r="BQ659" s="95" t="str">
        <f t="shared" si="1571"/>
        <v/>
      </c>
      <c r="BR659" s="95" t="str">
        <f t="shared" si="1571"/>
        <v/>
      </c>
      <c r="BS659" s="38"/>
      <c r="BT659" s="38"/>
      <c r="BU659" s="38"/>
      <c r="BV659" s="38"/>
      <c r="BW659" s="38"/>
      <c r="BX659" s="38">
        <f t="shared" si="1095"/>
        <v>0</v>
      </c>
      <c r="BY659" s="106" t="str">
        <f t="shared" si="1068"/>
        <v/>
      </c>
      <c r="BZ659" s="106" t="str">
        <f t="shared" si="1096"/>
        <v/>
      </c>
      <c r="CA659" s="106" t="str">
        <f t="shared" ref="CA659:CH659" si="1572">IF(O659="x","1","")</f>
        <v/>
      </c>
      <c r="CB659" s="106" t="str">
        <f t="shared" si="1572"/>
        <v/>
      </c>
      <c r="CC659" s="106" t="str">
        <f t="shared" si="1572"/>
        <v/>
      </c>
      <c r="CD659" s="106" t="str">
        <f t="shared" si="1572"/>
        <v/>
      </c>
      <c r="CE659" s="106" t="str">
        <f t="shared" si="1572"/>
        <v/>
      </c>
      <c r="CF659" s="106" t="str">
        <f t="shared" si="1572"/>
        <v/>
      </c>
      <c r="CG659" s="106" t="str">
        <f t="shared" si="1572"/>
        <v/>
      </c>
      <c r="CH659" s="106" t="str">
        <f t="shared" si="1572"/>
        <v/>
      </c>
      <c r="CI659" s="40"/>
      <c r="CJ659" s="40"/>
      <c r="CK659" s="40"/>
      <c r="CL659" s="40"/>
      <c r="CM659" s="40"/>
    </row>
    <row r="660" spans="1:91" ht="17.25" customHeight="1" x14ac:dyDescent="0.2">
      <c r="A660" s="92"/>
      <c r="B660" s="93"/>
      <c r="C660" s="93"/>
      <c r="D660" s="93"/>
      <c r="E660" s="93" t="str">
        <f t="shared" si="1098"/>
        <v/>
      </c>
      <c r="F660" s="93"/>
      <c r="G660" s="93"/>
      <c r="H660" s="93" t="str">
        <f t="shared" si="1332"/>
        <v/>
      </c>
      <c r="I660" s="95" t="str">
        <f t="shared" si="1333"/>
        <v/>
      </c>
      <c r="J660" s="93"/>
      <c r="K660" s="97" t="b">
        <v>0</v>
      </c>
      <c r="L660" s="98" t="str">
        <f t="shared" si="1273"/>
        <v>PENDENTE</v>
      </c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3"/>
      <c r="X660" s="100"/>
      <c r="Y660" s="100"/>
      <c r="Z660" s="100"/>
      <c r="AA660" s="100"/>
      <c r="AB660" s="100"/>
      <c r="AC660" s="101"/>
      <c r="AD660" s="3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93"/>
      <c r="AQ660" s="93"/>
      <c r="AR660" s="93"/>
      <c r="AS660" s="102"/>
      <c r="AT660" s="103"/>
      <c r="AU660" s="103"/>
      <c r="AV660" s="103"/>
      <c r="AW660" s="104"/>
      <c r="AX660" s="103"/>
      <c r="AY660" s="103"/>
      <c r="AZ660" s="103"/>
      <c r="BA660" s="103"/>
      <c r="BB660" s="104"/>
      <c r="BC660" s="103"/>
      <c r="BD660" s="105" t="str">
        <f ca="1">IFERROR(__xludf.DUMMYFUNCTION("""COMPUTED_VALUE"""),"")</f>
        <v/>
      </c>
      <c r="BE660" s="105" t="str">
        <f ca="1">IFERROR(__xludf.DUMMYFUNCTION("""COMPUTED_VALUE"""),"")</f>
        <v/>
      </c>
      <c r="BF660" s="105" t="str">
        <f ca="1">IFERROR(__xludf.DUMMYFUNCTION("""COMPUTED_VALUE"""),"")</f>
        <v/>
      </c>
      <c r="BG660" s="93"/>
      <c r="BH660" s="93"/>
      <c r="BI660" s="95" t="str">
        <f t="shared" si="1360"/>
        <v/>
      </c>
      <c r="BJ660" s="95" t="str">
        <f t="shared" ref="BJ660:BR660" si="1573">IF(AD660=0,"",AD660*$AS660*(AU660/10))</f>
        <v/>
      </c>
      <c r="BK660" s="95" t="str">
        <f t="shared" si="1573"/>
        <v/>
      </c>
      <c r="BL660" s="95" t="str">
        <f t="shared" si="1573"/>
        <v/>
      </c>
      <c r="BM660" s="95" t="str">
        <f t="shared" si="1573"/>
        <v/>
      </c>
      <c r="BN660" s="95" t="str">
        <f t="shared" si="1573"/>
        <v/>
      </c>
      <c r="BO660" s="95" t="str">
        <f t="shared" si="1573"/>
        <v/>
      </c>
      <c r="BP660" s="95" t="str">
        <f t="shared" si="1573"/>
        <v/>
      </c>
      <c r="BQ660" s="95" t="str">
        <f t="shared" si="1573"/>
        <v/>
      </c>
      <c r="BR660" s="95" t="str">
        <f t="shared" si="1573"/>
        <v/>
      </c>
      <c r="BS660" s="38"/>
      <c r="BT660" s="38"/>
      <c r="BU660" s="38"/>
      <c r="BV660" s="38"/>
      <c r="BW660" s="38"/>
      <c r="BX660" s="38">
        <f t="shared" si="1095"/>
        <v>0</v>
      </c>
      <c r="BY660" s="106" t="str">
        <f t="shared" si="1068"/>
        <v/>
      </c>
      <c r="BZ660" s="106" t="str">
        <f t="shared" si="1096"/>
        <v/>
      </c>
      <c r="CA660" s="106" t="str">
        <f t="shared" ref="CA660:CH660" si="1574">IF(O660="x","1","")</f>
        <v/>
      </c>
      <c r="CB660" s="106" t="str">
        <f t="shared" si="1574"/>
        <v/>
      </c>
      <c r="CC660" s="106" t="str">
        <f t="shared" si="1574"/>
        <v/>
      </c>
      <c r="CD660" s="106" t="str">
        <f t="shared" si="1574"/>
        <v/>
      </c>
      <c r="CE660" s="106" t="str">
        <f t="shared" si="1574"/>
        <v/>
      </c>
      <c r="CF660" s="106" t="str">
        <f t="shared" si="1574"/>
        <v/>
      </c>
      <c r="CG660" s="106" t="str">
        <f t="shared" si="1574"/>
        <v/>
      </c>
      <c r="CH660" s="106" t="str">
        <f t="shared" si="1574"/>
        <v/>
      </c>
      <c r="CI660" s="40"/>
      <c r="CJ660" s="40"/>
      <c r="CK660" s="40"/>
      <c r="CL660" s="40"/>
      <c r="CM660" s="40"/>
    </row>
    <row r="661" spans="1:91" ht="17.25" customHeight="1" x14ac:dyDescent="0.2">
      <c r="A661" s="92"/>
      <c r="B661" s="93"/>
      <c r="C661" s="93"/>
      <c r="D661" s="93"/>
      <c r="E661" s="93" t="str">
        <f t="shared" si="1098"/>
        <v/>
      </c>
      <c r="F661" s="93"/>
      <c r="G661" s="93"/>
      <c r="H661" s="93" t="str">
        <f t="shared" si="1332"/>
        <v/>
      </c>
      <c r="I661" s="95" t="str">
        <f t="shared" si="1333"/>
        <v/>
      </c>
      <c r="J661" s="93"/>
      <c r="K661" s="97" t="b">
        <v>0</v>
      </c>
      <c r="L661" s="98" t="str">
        <f t="shared" si="1273"/>
        <v>PENDENTE</v>
      </c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3"/>
      <c r="X661" s="100"/>
      <c r="Y661" s="100"/>
      <c r="Z661" s="100"/>
      <c r="AA661" s="100"/>
      <c r="AB661" s="100"/>
      <c r="AC661" s="101"/>
      <c r="AD661" s="3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93"/>
      <c r="AQ661" s="93"/>
      <c r="AR661" s="93"/>
      <c r="AS661" s="102"/>
      <c r="AT661" s="103"/>
      <c r="AU661" s="103"/>
      <c r="AV661" s="103"/>
      <c r="AW661" s="104"/>
      <c r="AX661" s="103"/>
      <c r="AY661" s="103"/>
      <c r="AZ661" s="103"/>
      <c r="BA661" s="103"/>
      <c r="BB661" s="104"/>
      <c r="BC661" s="103"/>
      <c r="BD661" s="105" t="str">
        <f ca="1">IFERROR(__xludf.DUMMYFUNCTION("""COMPUTED_VALUE"""),"")</f>
        <v/>
      </c>
      <c r="BE661" s="105" t="str">
        <f ca="1">IFERROR(__xludf.DUMMYFUNCTION("""COMPUTED_VALUE"""),"")</f>
        <v/>
      </c>
      <c r="BF661" s="105" t="str">
        <f ca="1">IFERROR(__xludf.DUMMYFUNCTION("""COMPUTED_VALUE"""),"")</f>
        <v/>
      </c>
      <c r="BG661" s="93"/>
      <c r="BH661" s="93"/>
      <c r="BI661" s="95" t="str">
        <f t="shared" si="1360"/>
        <v/>
      </c>
      <c r="BJ661" s="95" t="str">
        <f t="shared" ref="BJ661:BR661" si="1575">IF(AD661=0,"",AD661*$AS661*(AU661/10))</f>
        <v/>
      </c>
      <c r="BK661" s="95" t="str">
        <f t="shared" si="1575"/>
        <v/>
      </c>
      <c r="BL661" s="95" t="str">
        <f t="shared" si="1575"/>
        <v/>
      </c>
      <c r="BM661" s="95" t="str">
        <f t="shared" si="1575"/>
        <v/>
      </c>
      <c r="BN661" s="95" t="str">
        <f t="shared" si="1575"/>
        <v/>
      </c>
      <c r="BO661" s="95" t="str">
        <f t="shared" si="1575"/>
        <v/>
      </c>
      <c r="BP661" s="95" t="str">
        <f t="shared" si="1575"/>
        <v/>
      </c>
      <c r="BQ661" s="95" t="str">
        <f t="shared" si="1575"/>
        <v/>
      </c>
      <c r="BR661" s="95" t="str">
        <f t="shared" si="1575"/>
        <v/>
      </c>
      <c r="BS661" s="38"/>
      <c r="BT661" s="38"/>
      <c r="BU661" s="38"/>
      <c r="BV661" s="38"/>
      <c r="BW661" s="38"/>
      <c r="BX661" s="38">
        <f t="shared" si="1095"/>
        <v>0</v>
      </c>
      <c r="BY661" s="106" t="str">
        <f t="shared" si="1068"/>
        <v/>
      </c>
      <c r="BZ661" s="106" t="str">
        <f t="shared" si="1096"/>
        <v/>
      </c>
      <c r="CA661" s="106" t="str">
        <f t="shared" ref="CA661:CH661" si="1576">IF(O661="x","1","")</f>
        <v/>
      </c>
      <c r="CB661" s="106" t="str">
        <f t="shared" si="1576"/>
        <v/>
      </c>
      <c r="CC661" s="106" t="str">
        <f t="shared" si="1576"/>
        <v/>
      </c>
      <c r="CD661" s="106" t="str">
        <f t="shared" si="1576"/>
        <v/>
      </c>
      <c r="CE661" s="106" t="str">
        <f t="shared" si="1576"/>
        <v/>
      </c>
      <c r="CF661" s="106" t="str">
        <f t="shared" si="1576"/>
        <v/>
      </c>
      <c r="CG661" s="106" t="str">
        <f t="shared" si="1576"/>
        <v/>
      </c>
      <c r="CH661" s="106" t="str">
        <f t="shared" si="1576"/>
        <v/>
      </c>
      <c r="CI661" s="40"/>
      <c r="CJ661" s="40"/>
      <c r="CK661" s="40"/>
      <c r="CL661" s="40"/>
      <c r="CM661" s="40"/>
    </row>
    <row r="662" spans="1:91" ht="17.25" customHeight="1" x14ac:dyDescent="0.2">
      <c r="A662" s="92"/>
      <c r="B662" s="93"/>
      <c r="C662" s="93"/>
      <c r="D662" s="93"/>
      <c r="E662" s="93" t="str">
        <f t="shared" si="1098"/>
        <v/>
      </c>
      <c r="F662" s="93"/>
      <c r="G662" s="93"/>
      <c r="H662" s="93" t="str">
        <f t="shared" si="1332"/>
        <v/>
      </c>
      <c r="I662" s="95" t="str">
        <f t="shared" si="1333"/>
        <v/>
      </c>
      <c r="J662" s="93"/>
      <c r="K662" s="97" t="b">
        <v>0</v>
      </c>
      <c r="L662" s="98" t="str">
        <f t="shared" si="1273"/>
        <v>PENDENTE</v>
      </c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3"/>
      <c r="X662" s="100"/>
      <c r="Y662" s="100"/>
      <c r="Z662" s="100"/>
      <c r="AA662" s="100"/>
      <c r="AB662" s="100"/>
      <c r="AC662" s="101"/>
      <c r="AD662" s="3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93"/>
      <c r="AQ662" s="93"/>
      <c r="AR662" s="93"/>
      <c r="AS662" s="102"/>
      <c r="AT662" s="103"/>
      <c r="AU662" s="103"/>
      <c r="AV662" s="103"/>
      <c r="AW662" s="104"/>
      <c r="AX662" s="103"/>
      <c r="AY662" s="103"/>
      <c r="AZ662" s="103"/>
      <c r="BA662" s="103"/>
      <c r="BB662" s="104"/>
      <c r="BC662" s="103"/>
      <c r="BD662" s="105" t="str">
        <f ca="1">IFERROR(__xludf.DUMMYFUNCTION("""COMPUTED_VALUE"""),"")</f>
        <v/>
      </c>
      <c r="BE662" s="105" t="str">
        <f ca="1">IFERROR(__xludf.DUMMYFUNCTION("""COMPUTED_VALUE"""),"")</f>
        <v/>
      </c>
      <c r="BF662" s="105" t="str">
        <f ca="1">IFERROR(__xludf.DUMMYFUNCTION("""COMPUTED_VALUE"""),"")</f>
        <v/>
      </c>
      <c r="BG662" s="93"/>
      <c r="BH662" s="93"/>
      <c r="BI662" s="95" t="str">
        <f t="shared" si="1360"/>
        <v/>
      </c>
      <c r="BJ662" s="95" t="str">
        <f t="shared" ref="BJ662:BR662" si="1577">IF(AD662=0,"",AD662*$AS662*(AU662/10))</f>
        <v/>
      </c>
      <c r="BK662" s="95" t="str">
        <f t="shared" si="1577"/>
        <v/>
      </c>
      <c r="BL662" s="95" t="str">
        <f t="shared" si="1577"/>
        <v/>
      </c>
      <c r="BM662" s="95" t="str">
        <f t="shared" si="1577"/>
        <v/>
      </c>
      <c r="BN662" s="95" t="str">
        <f t="shared" si="1577"/>
        <v/>
      </c>
      <c r="BO662" s="95" t="str">
        <f t="shared" si="1577"/>
        <v/>
      </c>
      <c r="BP662" s="95" t="str">
        <f t="shared" si="1577"/>
        <v/>
      </c>
      <c r="BQ662" s="95" t="str">
        <f t="shared" si="1577"/>
        <v/>
      </c>
      <c r="BR662" s="95" t="str">
        <f t="shared" si="1577"/>
        <v/>
      </c>
      <c r="BS662" s="38"/>
      <c r="BT662" s="38"/>
      <c r="BU662" s="38"/>
      <c r="BV662" s="38"/>
      <c r="BW662" s="38"/>
      <c r="BX662" s="38">
        <f t="shared" si="1095"/>
        <v>0</v>
      </c>
      <c r="BY662" s="106" t="str">
        <f t="shared" si="1068"/>
        <v/>
      </c>
      <c r="BZ662" s="106" t="str">
        <f t="shared" si="1096"/>
        <v/>
      </c>
      <c r="CA662" s="106" t="str">
        <f t="shared" ref="CA662:CH662" si="1578">IF(O662="x","1","")</f>
        <v/>
      </c>
      <c r="CB662" s="106" t="str">
        <f t="shared" si="1578"/>
        <v/>
      </c>
      <c r="CC662" s="106" t="str">
        <f t="shared" si="1578"/>
        <v/>
      </c>
      <c r="CD662" s="106" t="str">
        <f t="shared" si="1578"/>
        <v/>
      </c>
      <c r="CE662" s="106" t="str">
        <f t="shared" si="1578"/>
        <v/>
      </c>
      <c r="CF662" s="106" t="str">
        <f t="shared" si="1578"/>
        <v/>
      </c>
      <c r="CG662" s="106" t="str">
        <f t="shared" si="1578"/>
        <v/>
      </c>
      <c r="CH662" s="106" t="str">
        <f t="shared" si="1578"/>
        <v/>
      </c>
      <c r="CI662" s="40"/>
      <c r="CJ662" s="40"/>
      <c r="CK662" s="40"/>
      <c r="CL662" s="40"/>
      <c r="CM662" s="40"/>
    </row>
    <row r="663" spans="1:91" ht="17.25" customHeight="1" x14ac:dyDescent="0.2">
      <c r="A663" s="92"/>
      <c r="B663" s="93"/>
      <c r="C663" s="93"/>
      <c r="D663" s="93"/>
      <c r="E663" s="93" t="str">
        <f t="shared" si="1098"/>
        <v/>
      </c>
      <c r="F663" s="93"/>
      <c r="G663" s="93"/>
      <c r="H663" s="93" t="str">
        <f t="shared" si="1332"/>
        <v/>
      </c>
      <c r="I663" s="95" t="str">
        <f t="shared" si="1333"/>
        <v/>
      </c>
      <c r="J663" s="93"/>
      <c r="K663" s="97" t="b">
        <v>0</v>
      </c>
      <c r="L663" s="98" t="str">
        <f t="shared" si="1273"/>
        <v>PENDENTE</v>
      </c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3"/>
      <c r="X663" s="100"/>
      <c r="Y663" s="100"/>
      <c r="Z663" s="100"/>
      <c r="AA663" s="100"/>
      <c r="AB663" s="100"/>
      <c r="AC663" s="101"/>
      <c r="AD663" s="3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93"/>
      <c r="AQ663" s="93"/>
      <c r="AR663" s="93"/>
      <c r="AS663" s="102"/>
      <c r="AT663" s="103"/>
      <c r="AU663" s="103"/>
      <c r="AV663" s="103"/>
      <c r="AW663" s="104"/>
      <c r="AX663" s="103"/>
      <c r="AY663" s="103"/>
      <c r="AZ663" s="103"/>
      <c r="BA663" s="103"/>
      <c r="BB663" s="104"/>
      <c r="BC663" s="103"/>
      <c r="BD663" s="105" t="str">
        <f ca="1">IFERROR(__xludf.DUMMYFUNCTION("""COMPUTED_VALUE"""),"")</f>
        <v/>
      </c>
      <c r="BE663" s="105" t="str">
        <f ca="1">IFERROR(__xludf.DUMMYFUNCTION("""COMPUTED_VALUE"""),"")</f>
        <v/>
      </c>
      <c r="BF663" s="105" t="str">
        <f ca="1">IFERROR(__xludf.DUMMYFUNCTION("""COMPUTED_VALUE"""),"")</f>
        <v/>
      </c>
      <c r="BG663" s="93"/>
      <c r="BH663" s="93"/>
      <c r="BI663" s="95" t="str">
        <f t="shared" si="1360"/>
        <v/>
      </c>
      <c r="BJ663" s="95" t="str">
        <f t="shared" ref="BJ663:BR663" si="1579">IF(AD663=0,"",AD663*$AS663*(AU663/10))</f>
        <v/>
      </c>
      <c r="BK663" s="95" t="str">
        <f t="shared" si="1579"/>
        <v/>
      </c>
      <c r="BL663" s="95" t="str">
        <f t="shared" si="1579"/>
        <v/>
      </c>
      <c r="BM663" s="95" t="str">
        <f t="shared" si="1579"/>
        <v/>
      </c>
      <c r="BN663" s="95" t="str">
        <f t="shared" si="1579"/>
        <v/>
      </c>
      <c r="BO663" s="95" t="str">
        <f t="shared" si="1579"/>
        <v/>
      </c>
      <c r="BP663" s="95" t="str">
        <f t="shared" si="1579"/>
        <v/>
      </c>
      <c r="BQ663" s="95" t="str">
        <f t="shared" si="1579"/>
        <v/>
      </c>
      <c r="BR663" s="95" t="str">
        <f t="shared" si="1579"/>
        <v/>
      </c>
      <c r="BS663" s="38"/>
      <c r="BT663" s="38"/>
      <c r="BU663" s="38"/>
      <c r="BV663" s="38"/>
      <c r="BW663" s="38"/>
      <c r="BX663" s="38">
        <f t="shared" si="1095"/>
        <v>0</v>
      </c>
      <c r="BY663" s="106" t="str">
        <f t="shared" si="1068"/>
        <v/>
      </c>
      <c r="BZ663" s="106" t="str">
        <f t="shared" si="1096"/>
        <v/>
      </c>
      <c r="CA663" s="106" t="str">
        <f t="shared" ref="CA663:CH663" si="1580">IF(O663="x","1","")</f>
        <v/>
      </c>
      <c r="CB663" s="106" t="str">
        <f t="shared" si="1580"/>
        <v/>
      </c>
      <c r="CC663" s="106" t="str">
        <f t="shared" si="1580"/>
        <v/>
      </c>
      <c r="CD663" s="106" t="str">
        <f t="shared" si="1580"/>
        <v/>
      </c>
      <c r="CE663" s="106" t="str">
        <f t="shared" si="1580"/>
        <v/>
      </c>
      <c r="CF663" s="106" t="str">
        <f t="shared" si="1580"/>
        <v/>
      </c>
      <c r="CG663" s="106" t="str">
        <f t="shared" si="1580"/>
        <v/>
      </c>
      <c r="CH663" s="106" t="str">
        <f t="shared" si="1580"/>
        <v/>
      </c>
      <c r="CI663" s="40"/>
      <c r="CJ663" s="40"/>
      <c r="CK663" s="40"/>
      <c r="CL663" s="40"/>
      <c r="CM663" s="40"/>
    </row>
    <row r="664" spans="1:91" ht="17.25" customHeight="1" x14ac:dyDescent="0.2">
      <c r="A664" s="92"/>
      <c r="B664" s="93"/>
      <c r="C664" s="93"/>
      <c r="D664" s="93"/>
      <c r="E664" s="93" t="str">
        <f t="shared" si="1098"/>
        <v/>
      </c>
      <c r="F664" s="93"/>
      <c r="G664" s="93"/>
      <c r="H664" s="93" t="str">
        <f t="shared" si="1332"/>
        <v/>
      </c>
      <c r="I664" s="95" t="str">
        <f t="shared" si="1333"/>
        <v/>
      </c>
      <c r="J664" s="93"/>
      <c r="K664" s="97" t="b">
        <v>0</v>
      </c>
      <c r="L664" s="98" t="str">
        <f t="shared" si="1273"/>
        <v>PENDENTE</v>
      </c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3"/>
      <c r="X664" s="100"/>
      <c r="Y664" s="100"/>
      <c r="Z664" s="100"/>
      <c r="AA664" s="100"/>
      <c r="AB664" s="100"/>
      <c r="AC664" s="101"/>
      <c r="AD664" s="3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93"/>
      <c r="AQ664" s="93"/>
      <c r="AR664" s="93"/>
      <c r="AS664" s="102"/>
      <c r="AT664" s="103"/>
      <c r="AU664" s="103"/>
      <c r="AV664" s="103"/>
      <c r="AW664" s="104"/>
      <c r="AX664" s="103"/>
      <c r="AY664" s="103"/>
      <c r="AZ664" s="103"/>
      <c r="BA664" s="103"/>
      <c r="BB664" s="104"/>
      <c r="BC664" s="103"/>
      <c r="BD664" s="105" t="str">
        <f ca="1">IFERROR(__xludf.DUMMYFUNCTION("""COMPUTED_VALUE"""),"")</f>
        <v/>
      </c>
      <c r="BE664" s="105" t="str">
        <f ca="1">IFERROR(__xludf.DUMMYFUNCTION("""COMPUTED_VALUE"""),"")</f>
        <v/>
      </c>
      <c r="BF664" s="105" t="str">
        <f ca="1">IFERROR(__xludf.DUMMYFUNCTION("""COMPUTED_VALUE"""),"")</f>
        <v/>
      </c>
      <c r="BG664" s="93"/>
      <c r="BH664" s="93"/>
      <c r="BI664" s="95" t="str">
        <f t="shared" si="1360"/>
        <v/>
      </c>
      <c r="BJ664" s="95" t="str">
        <f t="shared" ref="BJ664:BR664" si="1581">IF(AD664=0,"",AD664*$AS664*(AU664/10))</f>
        <v/>
      </c>
      <c r="BK664" s="95" t="str">
        <f t="shared" si="1581"/>
        <v/>
      </c>
      <c r="BL664" s="95" t="str">
        <f t="shared" si="1581"/>
        <v/>
      </c>
      <c r="BM664" s="95" t="str">
        <f t="shared" si="1581"/>
        <v/>
      </c>
      <c r="BN664" s="95" t="str">
        <f t="shared" si="1581"/>
        <v/>
      </c>
      <c r="BO664" s="95" t="str">
        <f t="shared" si="1581"/>
        <v/>
      </c>
      <c r="BP664" s="95" t="str">
        <f t="shared" si="1581"/>
        <v/>
      </c>
      <c r="BQ664" s="95" t="str">
        <f t="shared" si="1581"/>
        <v/>
      </c>
      <c r="BR664" s="95" t="str">
        <f t="shared" si="1581"/>
        <v/>
      </c>
      <c r="BS664" s="38"/>
      <c r="BT664" s="38"/>
      <c r="BU664" s="38"/>
      <c r="BV664" s="38"/>
      <c r="BW664" s="38"/>
      <c r="BX664" s="38">
        <f t="shared" si="1095"/>
        <v>0</v>
      </c>
      <c r="BY664" s="106" t="str">
        <f t="shared" si="1068"/>
        <v/>
      </c>
      <c r="BZ664" s="106" t="str">
        <f t="shared" si="1096"/>
        <v/>
      </c>
      <c r="CA664" s="106" t="str">
        <f t="shared" ref="CA664:CH664" si="1582">IF(O664="x","1","")</f>
        <v/>
      </c>
      <c r="CB664" s="106" t="str">
        <f t="shared" si="1582"/>
        <v/>
      </c>
      <c r="CC664" s="106" t="str">
        <f t="shared" si="1582"/>
        <v/>
      </c>
      <c r="CD664" s="106" t="str">
        <f t="shared" si="1582"/>
        <v/>
      </c>
      <c r="CE664" s="106" t="str">
        <f t="shared" si="1582"/>
        <v/>
      </c>
      <c r="CF664" s="106" t="str">
        <f t="shared" si="1582"/>
        <v/>
      </c>
      <c r="CG664" s="106" t="str">
        <f t="shared" si="1582"/>
        <v/>
      </c>
      <c r="CH664" s="106" t="str">
        <f t="shared" si="1582"/>
        <v/>
      </c>
      <c r="CI664" s="40"/>
      <c r="CJ664" s="40"/>
      <c r="CK664" s="40"/>
      <c r="CL664" s="40"/>
      <c r="CM664" s="40"/>
    </row>
    <row r="665" spans="1:91" ht="17.25" customHeight="1" x14ac:dyDescent="0.2">
      <c r="A665" s="92"/>
      <c r="B665" s="93"/>
      <c r="C665" s="93"/>
      <c r="D665" s="93"/>
      <c r="E665" s="93" t="str">
        <f t="shared" si="1098"/>
        <v/>
      </c>
      <c r="F665" s="93"/>
      <c r="G665" s="93"/>
      <c r="H665" s="93" t="str">
        <f t="shared" si="1332"/>
        <v/>
      </c>
      <c r="I665" s="95" t="str">
        <f t="shared" si="1333"/>
        <v/>
      </c>
      <c r="J665" s="93"/>
      <c r="K665" s="97" t="b">
        <v>0</v>
      </c>
      <c r="L665" s="98" t="str">
        <f t="shared" si="1273"/>
        <v>PENDENTE</v>
      </c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3"/>
      <c r="X665" s="100"/>
      <c r="Y665" s="100"/>
      <c r="Z665" s="100"/>
      <c r="AA665" s="100"/>
      <c r="AB665" s="100"/>
      <c r="AC665" s="101"/>
      <c r="AD665" s="3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93"/>
      <c r="AQ665" s="93"/>
      <c r="AR665" s="93"/>
      <c r="AS665" s="102"/>
      <c r="AT665" s="103"/>
      <c r="AU665" s="103"/>
      <c r="AV665" s="103"/>
      <c r="AW665" s="104"/>
      <c r="AX665" s="103"/>
      <c r="AY665" s="103"/>
      <c r="AZ665" s="103"/>
      <c r="BA665" s="103"/>
      <c r="BB665" s="104"/>
      <c r="BC665" s="103"/>
      <c r="BD665" s="105" t="str">
        <f ca="1">IFERROR(__xludf.DUMMYFUNCTION("""COMPUTED_VALUE"""),"")</f>
        <v/>
      </c>
      <c r="BE665" s="105" t="str">
        <f ca="1">IFERROR(__xludf.DUMMYFUNCTION("""COMPUTED_VALUE"""),"")</f>
        <v/>
      </c>
      <c r="BF665" s="105" t="str">
        <f ca="1">IFERROR(__xludf.DUMMYFUNCTION("""COMPUTED_VALUE"""),"")</f>
        <v/>
      </c>
      <c r="BG665" s="93"/>
      <c r="BH665" s="93"/>
      <c r="BI665" s="95" t="str">
        <f t="shared" si="1360"/>
        <v/>
      </c>
      <c r="BJ665" s="95" t="str">
        <f t="shared" ref="BJ665:BR665" si="1583">IF(AD665=0,"",AD665*$AS665*(AU665/10))</f>
        <v/>
      </c>
      <c r="BK665" s="95" t="str">
        <f t="shared" si="1583"/>
        <v/>
      </c>
      <c r="BL665" s="95" t="str">
        <f t="shared" si="1583"/>
        <v/>
      </c>
      <c r="BM665" s="95" t="str">
        <f t="shared" si="1583"/>
        <v/>
      </c>
      <c r="BN665" s="95" t="str">
        <f t="shared" si="1583"/>
        <v/>
      </c>
      <c r="BO665" s="95" t="str">
        <f t="shared" si="1583"/>
        <v/>
      </c>
      <c r="BP665" s="95" t="str">
        <f t="shared" si="1583"/>
        <v/>
      </c>
      <c r="BQ665" s="95" t="str">
        <f t="shared" si="1583"/>
        <v/>
      </c>
      <c r="BR665" s="95" t="str">
        <f t="shared" si="1583"/>
        <v/>
      </c>
      <c r="BS665" s="38"/>
      <c r="BT665" s="38"/>
      <c r="BU665" s="38"/>
      <c r="BV665" s="38"/>
      <c r="BW665" s="38"/>
      <c r="BX665" s="38">
        <f t="shared" si="1095"/>
        <v>0</v>
      </c>
      <c r="BY665" s="106" t="str">
        <f t="shared" si="1068"/>
        <v/>
      </c>
      <c r="BZ665" s="106" t="str">
        <f t="shared" si="1096"/>
        <v/>
      </c>
      <c r="CA665" s="106" t="str">
        <f t="shared" ref="CA665:CH665" si="1584">IF(O665="x","1","")</f>
        <v/>
      </c>
      <c r="CB665" s="106" t="str">
        <f t="shared" si="1584"/>
        <v/>
      </c>
      <c r="CC665" s="106" t="str">
        <f t="shared" si="1584"/>
        <v/>
      </c>
      <c r="CD665" s="106" t="str">
        <f t="shared" si="1584"/>
        <v/>
      </c>
      <c r="CE665" s="106" t="str">
        <f t="shared" si="1584"/>
        <v/>
      </c>
      <c r="CF665" s="106" t="str">
        <f t="shared" si="1584"/>
        <v/>
      </c>
      <c r="CG665" s="106" t="str">
        <f t="shared" si="1584"/>
        <v/>
      </c>
      <c r="CH665" s="106" t="str">
        <f t="shared" si="1584"/>
        <v/>
      </c>
      <c r="CI665" s="40"/>
      <c r="CJ665" s="40"/>
      <c r="CK665" s="40"/>
      <c r="CL665" s="40"/>
      <c r="CM665" s="40"/>
    </row>
    <row r="666" spans="1:91" ht="17.25" customHeight="1" x14ac:dyDescent="0.2">
      <c r="A666" s="92"/>
      <c r="B666" s="93"/>
      <c r="C666" s="93"/>
      <c r="D666" s="93"/>
      <c r="E666" s="93" t="str">
        <f t="shared" si="1098"/>
        <v/>
      </c>
      <c r="F666" s="93"/>
      <c r="G666" s="93"/>
      <c r="H666" s="93" t="str">
        <f t="shared" si="1332"/>
        <v/>
      </c>
      <c r="I666" s="95" t="str">
        <f t="shared" si="1333"/>
        <v/>
      </c>
      <c r="J666" s="93"/>
      <c r="K666" s="97" t="b">
        <v>0</v>
      </c>
      <c r="L666" s="98" t="str">
        <f t="shared" si="1273"/>
        <v>PENDENTE</v>
      </c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3"/>
      <c r="X666" s="100"/>
      <c r="Y666" s="100"/>
      <c r="Z666" s="100"/>
      <c r="AA666" s="100"/>
      <c r="AB666" s="100"/>
      <c r="AC666" s="101"/>
      <c r="AD666" s="3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93"/>
      <c r="AQ666" s="93"/>
      <c r="AR666" s="93"/>
      <c r="AS666" s="102"/>
      <c r="AT666" s="103"/>
      <c r="AU666" s="103"/>
      <c r="AV666" s="103"/>
      <c r="AW666" s="104"/>
      <c r="AX666" s="103"/>
      <c r="AY666" s="103"/>
      <c r="AZ666" s="103"/>
      <c r="BA666" s="103"/>
      <c r="BB666" s="104"/>
      <c r="BC666" s="103"/>
      <c r="BD666" s="105" t="str">
        <f ca="1">IFERROR(__xludf.DUMMYFUNCTION("""COMPUTED_VALUE"""),"")</f>
        <v/>
      </c>
      <c r="BE666" s="105" t="str">
        <f ca="1">IFERROR(__xludf.DUMMYFUNCTION("""COMPUTED_VALUE"""),"")</f>
        <v/>
      </c>
      <c r="BF666" s="105" t="str">
        <f ca="1">IFERROR(__xludf.DUMMYFUNCTION("""COMPUTED_VALUE"""),"")</f>
        <v/>
      </c>
      <c r="BG666" s="93"/>
      <c r="BH666" s="93"/>
      <c r="BI666" s="95" t="str">
        <f t="shared" si="1360"/>
        <v/>
      </c>
      <c r="BJ666" s="95" t="str">
        <f t="shared" ref="BJ666:BR666" si="1585">IF(AD666=0,"",AD666*$AS666*(AU666/10))</f>
        <v/>
      </c>
      <c r="BK666" s="95" t="str">
        <f t="shared" si="1585"/>
        <v/>
      </c>
      <c r="BL666" s="95" t="str">
        <f t="shared" si="1585"/>
        <v/>
      </c>
      <c r="BM666" s="95" t="str">
        <f t="shared" si="1585"/>
        <v/>
      </c>
      <c r="BN666" s="95" t="str">
        <f t="shared" si="1585"/>
        <v/>
      </c>
      <c r="BO666" s="95" t="str">
        <f t="shared" si="1585"/>
        <v/>
      </c>
      <c r="BP666" s="95" t="str">
        <f t="shared" si="1585"/>
        <v/>
      </c>
      <c r="BQ666" s="95" t="str">
        <f t="shared" si="1585"/>
        <v/>
      </c>
      <c r="BR666" s="95" t="str">
        <f t="shared" si="1585"/>
        <v/>
      </c>
      <c r="BS666" s="38"/>
      <c r="BT666" s="38"/>
      <c r="BU666" s="38"/>
      <c r="BV666" s="38"/>
      <c r="BW666" s="38"/>
      <c r="BX666" s="38">
        <f t="shared" si="1095"/>
        <v>0</v>
      </c>
      <c r="BY666" s="106" t="str">
        <f t="shared" ref="BY666:BY920" si="1586">IF(M666="x","1","")</f>
        <v/>
      </c>
      <c r="BZ666" s="106" t="str">
        <f t="shared" si="1096"/>
        <v/>
      </c>
      <c r="CA666" s="106" t="str">
        <f t="shared" ref="CA666:CH666" si="1587">IF(O666="x","1","")</f>
        <v/>
      </c>
      <c r="CB666" s="106" t="str">
        <f t="shared" si="1587"/>
        <v/>
      </c>
      <c r="CC666" s="106" t="str">
        <f t="shared" si="1587"/>
        <v/>
      </c>
      <c r="CD666" s="106" t="str">
        <f t="shared" si="1587"/>
        <v/>
      </c>
      <c r="CE666" s="106" t="str">
        <f t="shared" si="1587"/>
        <v/>
      </c>
      <c r="CF666" s="106" t="str">
        <f t="shared" si="1587"/>
        <v/>
      </c>
      <c r="CG666" s="106" t="str">
        <f t="shared" si="1587"/>
        <v/>
      </c>
      <c r="CH666" s="106" t="str">
        <f t="shared" si="1587"/>
        <v/>
      </c>
      <c r="CI666" s="40"/>
      <c r="CJ666" s="40"/>
      <c r="CK666" s="40"/>
      <c r="CL666" s="40"/>
      <c r="CM666" s="40"/>
    </row>
    <row r="667" spans="1:91" ht="17.25" customHeight="1" x14ac:dyDescent="0.2">
      <c r="A667" s="92"/>
      <c r="B667" s="93"/>
      <c r="C667" s="93"/>
      <c r="D667" s="93"/>
      <c r="E667" s="93" t="str">
        <f t="shared" si="1098"/>
        <v/>
      </c>
      <c r="F667" s="93"/>
      <c r="G667" s="93"/>
      <c r="H667" s="93" t="str">
        <f t="shared" si="1332"/>
        <v/>
      </c>
      <c r="I667" s="95" t="str">
        <f t="shared" si="1333"/>
        <v/>
      </c>
      <c r="J667" s="93"/>
      <c r="K667" s="97" t="b">
        <v>0</v>
      </c>
      <c r="L667" s="98" t="str">
        <f t="shared" si="1273"/>
        <v>PENDENTE</v>
      </c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3"/>
      <c r="X667" s="100"/>
      <c r="Y667" s="100"/>
      <c r="Z667" s="100"/>
      <c r="AA667" s="100"/>
      <c r="AB667" s="100"/>
      <c r="AC667" s="101"/>
      <c r="AD667" s="3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93"/>
      <c r="AQ667" s="93"/>
      <c r="AR667" s="93"/>
      <c r="AS667" s="102"/>
      <c r="AT667" s="103"/>
      <c r="AU667" s="103"/>
      <c r="AV667" s="103"/>
      <c r="AW667" s="104"/>
      <c r="AX667" s="103"/>
      <c r="AY667" s="103"/>
      <c r="AZ667" s="103"/>
      <c r="BA667" s="103"/>
      <c r="BB667" s="104"/>
      <c r="BC667" s="103"/>
      <c r="BD667" s="105" t="str">
        <f ca="1">IFERROR(__xludf.DUMMYFUNCTION("""COMPUTED_VALUE"""),"")</f>
        <v/>
      </c>
      <c r="BE667" s="105" t="str">
        <f ca="1">IFERROR(__xludf.DUMMYFUNCTION("""COMPUTED_VALUE"""),"")</f>
        <v/>
      </c>
      <c r="BF667" s="105" t="str">
        <f ca="1">IFERROR(__xludf.DUMMYFUNCTION("""COMPUTED_VALUE"""),"")</f>
        <v/>
      </c>
      <c r="BG667" s="93"/>
      <c r="BH667" s="93"/>
      <c r="BI667" s="95" t="str">
        <f t="shared" si="1360"/>
        <v/>
      </c>
      <c r="BJ667" s="95" t="str">
        <f t="shared" ref="BJ667:BR667" si="1588">IF(AD667=0,"",AD667*$AS667*(AU667/10))</f>
        <v/>
      </c>
      <c r="BK667" s="95" t="str">
        <f t="shared" si="1588"/>
        <v/>
      </c>
      <c r="BL667" s="95" t="str">
        <f t="shared" si="1588"/>
        <v/>
      </c>
      <c r="BM667" s="95" t="str">
        <f t="shared" si="1588"/>
        <v/>
      </c>
      <c r="BN667" s="95" t="str">
        <f t="shared" si="1588"/>
        <v/>
      </c>
      <c r="BO667" s="95" t="str">
        <f t="shared" si="1588"/>
        <v/>
      </c>
      <c r="BP667" s="95" t="str">
        <f t="shared" si="1588"/>
        <v/>
      </c>
      <c r="BQ667" s="95" t="str">
        <f t="shared" si="1588"/>
        <v/>
      </c>
      <c r="BR667" s="95" t="str">
        <f t="shared" si="1588"/>
        <v/>
      </c>
      <c r="BS667" s="38"/>
      <c r="BT667" s="38"/>
      <c r="BU667" s="38"/>
      <c r="BV667" s="38"/>
      <c r="BW667" s="38"/>
      <c r="BX667" s="38">
        <f t="shared" si="1095"/>
        <v>0</v>
      </c>
      <c r="BY667" s="106" t="str">
        <f t="shared" si="1586"/>
        <v/>
      </c>
      <c r="BZ667" s="106" t="str">
        <f t="shared" si="1096"/>
        <v/>
      </c>
      <c r="CA667" s="106" t="str">
        <f t="shared" ref="CA667:CH667" si="1589">IF(O667="x","1","")</f>
        <v/>
      </c>
      <c r="CB667" s="106" t="str">
        <f t="shared" si="1589"/>
        <v/>
      </c>
      <c r="CC667" s="106" t="str">
        <f t="shared" si="1589"/>
        <v/>
      </c>
      <c r="CD667" s="106" t="str">
        <f t="shared" si="1589"/>
        <v/>
      </c>
      <c r="CE667" s="106" t="str">
        <f t="shared" si="1589"/>
        <v/>
      </c>
      <c r="CF667" s="106" t="str">
        <f t="shared" si="1589"/>
        <v/>
      </c>
      <c r="CG667" s="106" t="str">
        <f t="shared" si="1589"/>
        <v/>
      </c>
      <c r="CH667" s="106" t="str">
        <f t="shared" si="1589"/>
        <v/>
      </c>
      <c r="CI667" s="40"/>
      <c r="CJ667" s="40"/>
      <c r="CK667" s="40"/>
      <c r="CL667" s="40"/>
      <c r="CM667" s="40"/>
    </row>
    <row r="668" spans="1:91" ht="17.25" customHeight="1" x14ac:dyDescent="0.2">
      <c r="A668" s="92"/>
      <c r="B668" s="93"/>
      <c r="C668" s="93"/>
      <c r="D668" s="93"/>
      <c r="E668" s="93" t="str">
        <f t="shared" si="1098"/>
        <v/>
      </c>
      <c r="F668" s="93"/>
      <c r="G668" s="93"/>
      <c r="H668" s="93" t="str">
        <f t="shared" si="1332"/>
        <v/>
      </c>
      <c r="I668" s="95" t="str">
        <f t="shared" si="1333"/>
        <v/>
      </c>
      <c r="J668" s="93"/>
      <c r="K668" s="97" t="b">
        <v>0</v>
      </c>
      <c r="L668" s="98" t="str">
        <f t="shared" si="1273"/>
        <v>PENDENTE</v>
      </c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3"/>
      <c r="X668" s="100"/>
      <c r="Y668" s="100"/>
      <c r="Z668" s="100"/>
      <c r="AA668" s="100"/>
      <c r="AB668" s="100"/>
      <c r="AC668" s="101"/>
      <c r="AD668" s="3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93"/>
      <c r="AQ668" s="93"/>
      <c r="AR668" s="93"/>
      <c r="AS668" s="102"/>
      <c r="AT668" s="103"/>
      <c r="AU668" s="103"/>
      <c r="AV668" s="103"/>
      <c r="AW668" s="104"/>
      <c r="AX668" s="103"/>
      <c r="AY668" s="103"/>
      <c r="AZ668" s="103"/>
      <c r="BA668" s="103"/>
      <c r="BB668" s="104"/>
      <c r="BC668" s="103"/>
      <c r="BD668" s="105" t="str">
        <f ca="1">IFERROR(__xludf.DUMMYFUNCTION("""COMPUTED_VALUE"""),"")</f>
        <v/>
      </c>
      <c r="BE668" s="105" t="str">
        <f ca="1">IFERROR(__xludf.DUMMYFUNCTION("""COMPUTED_VALUE"""),"")</f>
        <v/>
      </c>
      <c r="BF668" s="105" t="str">
        <f ca="1">IFERROR(__xludf.DUMMYFUNCTION("""COMPUTED_VALUE"""),"")</f>
        <v/>
      </c>
      <c r="BG668" s="93"/>
      <c r="BH668" s="93"/>
      <c r="BI668" s="95" t="str">
        <f t="shared" si="1360"/>
        <v/>
      </c>
      <c r="BJ668" s="95" t="str">
        <f t="shared" ref="BJ668:BR668" si="1590">IF(AD668=0,"",AD668*$AS668*(AU668/10))</f>
        <v/>
      </c>
      <c r="BK668" s="95" t="str">
        <f t="shared" si="1590"/>
        <v/>
      </c>
      <c r="BL668" s="95" t="str">
        <f t="shared" si="1590"/>
        <v/>
      </c>
      <c r="BM668" s="95" t="str">
        <f t="shared" si="1590"/>
        <v/>
      </c>
      <c r="BN668" s="95" t="str">
        <f t="shared" si="1590"/>
        <v/>
      </c>
      <c r="BO668" s="95" t="str">
        <f t="shared" si="1590"/>
        <v/>
      </c>
      <c r="BP668" s="95" t="str">
        <f t="shared" si="1590"/>
        <v/>
      </c>
      <c r="BQ668" s="95" t="str">
        <f t="shared" si="1590"/>
        <v/>
      </c>
      <c r="BR668" s="95" t="str">
        <f t="shared" si="1590"/>
        <v/>
      </c>
      <c r="BS668" s="38"/>
      <c r="BT668" s="38"/>
      <c r="BU668" s="38"/>
      <c r="BV668" s="38"/>
      <c r="BW668" s="38"/>
      <c r="BX668" s="38">
        <f t="shared" si="1095"/>
        <v>0</v>
      </c>
      <c r="BY668" s="106" t="str">
        <f t="shared" si="1586"/>
        <v/>
      </c>
      <c r="BZ668" s="106" t="str">
        <f t="shared" si="1096"/>
        <v/>
      </c>
      <c r="CA668" s="106" t="str">
        <f t="shared" ref="CA668:CH668" si="1591">IF(O668="x","1","")</f>
        <v/>
      </c>
      <c r="CB668" s="106" t="str">
        <f t="shared" si="1591"/>
        <v/>
      </c>
      <c r="CC668" s="106" t="str">
        <f t="shared" si="1591"/>
        <v/>
      </c>
      <c r="CD668" s="106" t="str">
        <f t="shared" si="1591"/>
        <v/>
      </c>
      <c r="CE668" s="106" t="str">
        <f t="shared" si="1591"/>
        <v/>
      </c>
      <c r="CF668" s="106" t="str">
        <f t="shared" si="1591"/>
        <v/>
      </c>
      <c r="CG668" s="106" t="str">
        <f t="shared" si="1591"/>
        <v/>
      </c>
      <c r="CH668" s="106" t="str">
        <f t="shared" si="1591"/>
        <v/>
      </c>
      <c r="CI668" s="40"/>
      <c r="CJ668" s="40"/>
      <c r="CK668" s="40"/>
      <c r="CL668" s="40"/>
      <c r="CM668" s="40"/>
    </row>
    <row r="669" spans="1:91" ht="17.25" customHeight="1" x14ac:dyDescent="0.2">
      <c r="A669" s="92"/>
      <c r="B669" s="93"/>
      <c r="C669" s="93"/>
      <c r="D669" s="93"/>
      <c r="E669" s="93" t="str">
        <f t="shared" si="1098"/>
        <v/>
      </c>
      <c r="F669" s="93"/>
      <c r="G669" s="93"/>
      <c r="H669" s="93" t="str">
        <f t="shared" si="1332"/>
        <v/>
      </c>
      <c r="I669" s="95" t="str">
        <f t="shared" si="1333"/>
        <v/>
      </c>
      <c r="J669" s="93"/>
      <c r="K669" s="97" t="b">
        <v>0</v>
      </c>
      <c r="L669" s="98" t="str">
        <f t="shared" si="1273"/>
        <v>PENDENTE</v>
      </c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3"/>
      <c r="X669" s="100"/>
      <c r="Y669" s="100"/>
      <c r="Z669" s="100"/>
      <c r="AA669" s="100"/>
      <c r="AB669" s="100"/>
      <c r="AC669" s="101"/>
      <c r="AD669" s="3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93"/>
      <c r="AQ669" s="93"/>
      <c r="AR669" s="93"/>
      <c r="AS669" s="102"/>
      <c r="AT669" s="103"/>
      <c r="AU669" s="103"/>
      <c r="AV669" s="103"/>
      <c r="AW669" s="104"/>
      <c r="AX669" s="103"/>
      <c r="AY669" s="103"/>
      <c r="AZ669" s="103"/>
      <c r="BA669" s="103"/>
      <c r="BB669" s="104"/>
      <c r="BC669" s="103"/>
      <c r="BD669" s="105" t="str">
        <f ca="1">IFERROR(__xludf.DUMMYFUNCTION("""COMPUTED_VALUE"""),"")</f>
        <v/>
      </c>
      <c r="BE669" s="105" t="str">
        <f ca="1">IFERROR(__xludf.DUMMYFUNCTION("""COMPUTED_VALUE"""),"")</f>
        <v/>
      </c>
      <c r="BF669" s="105" t="str">
        <f ca="1">IFERROR(__xludf.DUMMYFUNCTION("""COMPUTED_VALUE"""),"")</f>
        <v/>
      </c>
      <c r="BG669" s="93"/>
      <c r="BH669" s="93"/>
      <c r="BI669" s="95" t="str">
        <f t="shared" si="1360"/>
        <v/>
      </c>
      <c r="BJ669" s="95" t="str">
        <f t="shared" ref="BJ669:BR669" si="1592">IF(AD669=0,"",AD669*$AS669*(AU669/10))</f>
        <v/>
      </c>
      <c r="BK669" s="95" t="str">
        <f t="shared" si="1592"/>
        <v/>
      </c>
      <c r="BL669" s="95" t="str">
        <f t="shared" si="1592"/>
        <v/>
      </c>
      <c r="BM669" s="95" t="str">
        <f t="shared" si="1592"/>
        <v/>
      </c>
      <c r="BN669" s="95" t="str">
        <f t="shared" si="1592"/>
        <v/>
      </c>
      <c r="BO669" s="95" t="str">
        <f t="shared" si="1592"/>
        <v/>
      </c>
      <c r="BP669" s="95" t="str">
        <f t="shared" si="1592"/>
        <v/>
      </c>
      <c r="BQ669" s="95" t="str">
        <f t="shared" si="1592"/>
        <v/>
      </c>
      <c r="BR669" s="95" t="str">
        <f t="shared" si="1592"/>
        <v/>
      </c>
      <c r="BS669" s="38"/>
      <c r="BT669" s="38"/>
      <c r="BU669" s="38"/>
      <c r="BV669" s="38"/>
      <c r="BW669" s="38"/>
      <c r="BX669" s="38">
        <f t="shared" si="1095"/>
        <v>0</v>
      </c>
      <c r="BY669" s="106" t="str">
        <f t="shared" si="1586"/>
        <v/>
      </c>
      <c r="BZ669" s="106" t="str">
        <f t="shared" si="1096"/>
        <v/>
      </c>
      <c r="CA669" s="106" t="str">
        <f t="shared" ref="CA669:CH669" si="1593">IF(O669="x","1","")</f>
        <v/>
      </c>
      <c r="CB669" s="106" t="str">
        <f t="shared" si="1593"/>
        <v/>
      </c>
      <c r="CC669" s="106" t="str">
        <f t="shared" si="1593"/>
        <v/>
      </c>
      <c r="CD669" s="106" t="str">
        <f t="shared" si="1593"/>
        <v/>
      </c>
      <c r="CE669" s="106" t="str">
        <f t="shared" si="1593"/>
        <v/>
      </c>
      <c r="CF669" s="106" t="str">
        <f t="shared" si="1593"/>
        <v/>
      </c>
      <c r="CG669" s="106" t="str">
        <f t="shared" si="1593"/>
        <v/>
      </c>
      <c r="CH669" s="106" t="str">
        <f t="shared" si="1593"/>
        <v/>
      </c>
      <c r="CI669" s="40"/>
      <c r="CJ669" s="40"/>
      <c r="CK669" s="40"/>
      <c r="CL669" s="40"/>
      <c r="CM669" s="40"/>
    </row>
    <row r="670" spans="1:91" ht="17.25" customHeight="1" x14ac:dyDescent="0.2">
      <c r="A670" s="92"/>
      <c r="B670" s="93"/>
      <c r="C670" s="93"/>
      <c r="D670" s="93"/>
      <c r="E670" s="93" t="str">
        <f t="shared" si="1098"/>
        <v/>
      </c>
      <c r="F670" s="93"/>
      <c r="G670" s="93"/>
      <c r="H670" s="93" t="str">
        <f t="shared" si="1332"/>
        <v/>
      </c>
      <c r="I670" s="95" t="str">
        <f t="shared" si="1333"/>
        <v/>
      </c>
      <c r="J670" s="93"/>
      <c r="K670" s="97" t="b">
        <v>0</v>
      </c>
      <c r="L670" s="98" t="str">
        <f t="shared" si="1273"/>
        <v>PENDENTE</v>
      </c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3"/>
      <c r="X670" s="100"/>
      <c r="Y670" s="100"/>
      <c r="Z670" s="100"/>
      <c r="AA670" s="100"/>
      <c r="AB670" s="100"/>
      <c r="AC670" s="101"/>
      <c r="AD670" s="3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93"/>
      <c r="AQ670" s="93"/>
      <c r="AR670" s="93"/>
      <c r="AS670" s="102"/>
      <c r="AT670" s="103"/>
      <c r="AU670" s="103"/>
      <c r="AV670" s="103"/>
      <c r="AW670" s="104"/>
      <c r="AX670" s="103"/>
      <c r="AY670" s="103"/>
      <c r="AZ670" s="103"/>
      <c r="BA670" s="103"/>
      <c r="BB670" s="104"/>
      <c r="BC670" s="103"/>
      <c r="BD670" s="105" t="str">
        <f ca="1">IFERROR(__xludf.DUMMYFUNCTION("""COMPUTED_VALUE"""),"")</f>
        <v/>
      </c>
      <c r="BE670" s="105" t="str">
        <f ca="1">IFERROR(__xludf.DUMMYFUNCTION("""COMPUTED_VALUE"""),"")</f>
        <v/>
      </c>
      <c r="BF670" s="105" t="str">
        <f ca="1">IFERROR(__xludf.DUMMYFUNCTION("""COMPUTED_VALUE"""),"")</f>
        <v/>
      </c>
      <c r="BG670" s="93"/>
      <c r="BH670" s="93"/>
      <c r="BI670" s="95" t="str">
        <f t="shared" si="1360"/>
        <v/>
      </c>
      <c r="BJ670" s="95" t="str">
        <f t="shared" ref="BJ670:BR670" si="1594">IF(AD670=0,"",AD670*$AS670*(AU670/10))</f>
        <v/>
      </c>
      <c r="BK670" s="95" t="str">
        <f t="shared" si="1594"/>
        <v/>
      </c>
      <c r="BL670" s="95" t="str">
        <f t="shared" si="1594"/>
        <v/>
      </c>
      <c r="BM670" s="95" t="str">
        <f t="shared" si="1594"/>
        <v/>
      </c>
      <c r="BN670" s="95" t="str">
        <f t="shared" si="1594"/>
        <v/>
      </c>
      <c r="BO670" s="95" t="str">
        <f t="shared" si="1594"/>
        <v/>
      </c>
      <c r="BP670" s="95" t="str">
        <f t="shared" si="1594"/>
        <v/>
      </c>
      <c r="BQ670" s="95" t="str">
        <f t="shared" si="1594"/>
        <v/>
      </c>
      <c r="BR670" s="95" t="str">
        <f t="shared" si="1594"/>
        <v/>
      </c>
      <c r="BS670" s="38"/>
      <c r="BT670" s="38"/>
      <c r="BU670" s="38"/>
      <c r="BV670" s="38"/>
      <c r="BW670" s="38"/>
      <c r="BX670" s="38">
        <f t="shared" si="1095"/>
        <v>0</v>
      </c>
      <c r="BY670" s="106" t="str">
        <f t="shared" si="1586"/>
        <v/>
      </c>
      <c r="BZ670" s="106" t="str">
        <f t="shared" si="1096"/>
        <v/>
      </c>
      <c r="CA670" s="106" t="str">
        <f t="shared" ref="CA670:CH670" si="1595">IF(O670="x","1","")</f>
        <v/>
      </c>
      <c r="CB670" s="106" t="str">
        <f t="shared" si="1595"/>
        <v/>
      </c>
      <c r="CC670" s="106" t="str">
        <f t="shared" si="1595"/>
        <v/>
      </c>
      <c r="CD670" s="106" t="str">
        <f t="shared" si="1595"/>
        <v/>
      </c>
      <c r="CE670" s="106" t="str">
        <f t="shared" si="1595"/>
        <v/>
      </c>
      <c r="CF670" s="106" t="str">
        <f t="shared" si="1595"/>
        <v/>
      </c>
      <c r="CG670" s="106" t="str">
        <f t="shared" si="1595"/>
        <v/>
      </c>
      <c r="CH670" s="106" t="str">
        <f t="shared" si="1595"/>
        <v/>
      </c>
      <c r="CI670" s="40"/>
      <c r="CJ670" s="40"/>
      <c r="CK670" s="40"/>
      <c r="CL670" s="40"/>
      <c r="CM670" s="40"/>
    </row>
    <row r="671" spans="1:91" ht="17.25" customHeight="1" x14ac:dyDescent="0.2">
      <c r="A671" s="92"/>
      <c r="B671" s="93"/>
      <c r="C671" s="93"/>
      <c r="D671" s="93"/>
      <c r="E671" s="93" t="str">
        <f t="shared" si="1098"/>
        <v/>
      </c>
      <c r="F671" s="93"/>
      <c r="G671" s="93"/>
      <c r="H671" s="93" t="str">
        <f t="shared" si="1332"/>
        <v/>
      </c>
      <c r="I671" s="95" t="str">
        <f t="shared" si="1333"/>
        <v/>
      </c>
      <c r="J671" s="93"/>
      <c r="K671" s="97" t="b">
        <v>0</v>
      </c>
      <c r="L671" s="98" t="str">
        <f t="shared" si="1273"/>
        <v>PENDENTE</v>
      </c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3"/>
      <c r="X671" s="100"/>
      <c r="Y671" s="100"/>
      <c r="Z671" s="100"/>
      <c r="AA671" s="100"/>
      <c r="AB671" s="100"/>
      <c r="AC671" s="101"/>
      <c r="AD671" s="3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93"/>
      <c r="AQ671" s="93"/>
      <c r="AR671" s="93"/>
      <c r="AS671" s="102"/>
      <c r="AT671" s="103"/>
      <c r="AU671" s="103"/>
      <c r="AV671" s="103"/>
      <c r="AW671" s="104"/>
      <c r="AX671" s="103"/>
      <c r="AY671" s="103"/>
      <c r="AZ671" s="103"/>
      <c r="BA671" s="103"/>
      <c r="BB671" s="104"/>
      <c r="BC671" s="103"/>
      <c r="BD671" s="105" t="str">
        <f ca="1">IFERROR(__xludf.DUMMYFUNCTION("""COMPUTED_VALUE"""),"")</f>
        <v/>
      </c>
      <c r="BE671" s="105" t="str">
        <f ca="1">IFERROR(__xludf.DUMMYFUNCTION("""COMPUTED_VALUE"""),"")</f>
        <v/>
      </c>
      <c r="BF671" s="105" t="str">
        <f ca="1">IFERROR(__xludf.DUMMYFUNCTION("""COMPUTED_VALUE"""),"")</f>
        <v/>
      </c>
      <c r="BG671" s="93"/>
      <c r="BH671" s="93"/>
      <c r="BI671" s="95" t="str">
        <f t="shared" si="1360"/>
        <v/>
      </c>
      <c r="BJ671" s="95" t="str">
        <f t="shared" ref="BJ671:BR671" si="1596">IF(AD671=0,"",AD671*$AS671*(AU671/10))</f>
        <v/>
      </c>
      <c r="BK671" s="95" t="str">
        <f t="shared" si="1596"/>
        <v/>
      </c>
      <c r="BL671" s="95" t="str">
        <f t="shared" si="1596"/>
        <v/>
      </c>
      <c r="BM671" s="95" t="str">
        <f t="shared" si="1596"/>
        <v/>
      </c>
      <c r="BN671" s="95" t="str">
        <f t="shared" si="1596"/>
        <v/>
      </c>
      <c r="BO671" s="95" t="str">
        <f t="shared" si="1596"/>
        <v/>
      </c>
      <c r="BP671" s="95" t="str">
        <f t="shared" si="1596"/>
        <v/>
      </c>
      <c r="BQ671" s="95" t="str">
        <f t="shared" si="1596"/>
        <v/>
      </c>
      <c r="BR671" s="95" t="str">
        <f t="shared" si="1596"/>
        <v/>
      </c>
      <c r="BS671" s="38"/>
      <c r="BT671" s="38"/>
      <c r="BU671" s="38"/>
      <c r="BV671" s="38"/>
      <c r="BW671" s="38"/>
      <c r="BX671" s="38">
        <f t="shared" si="1095"/>
        <v>0</v>
      </c>
      <c r="BY671" s="106" t="str">
        <f t="shared" si="1586"/>
        <v/>
      </c>
      <c r="BZ671" s="106" t="str">
        <f t="shared" si="1096"/>
        <v/>
      </c>
      <c r="CA671" s="106" t="str">
        <f t="shared" ref="CA671:CH671" si="1597">IF(O671="x","1","")</f>
        <v/>
      </c>
      <c r="CB671" s="106" t="str">
        <f t="shared" si="1597"/>
        <v/>
      </c>
      <c r="CC671" s="106" t="str">
        <f t="shared" si="1597"/>
        <v/>
      </c>
      <c r="CD671" s="106" t="str">
        <f t="shared" si="1597"/>
        <v/>
      </c>
      <c r="CE671" s="106" t="str">
        <f t="shared" si="1597"/>
        <v/>
      </c>
      <c r="CF671" s="106" t="str">
        <f t="shared" si="1597"/>
        <v/>
      </c>
      <c r="CG671" s="106" t="str">
        <f t="shared" si="1597"/>
        <v/>
      </c>
      <c r="CH671" s="106" t="str">
        <f t="shared" si="1597"/>
        <v/>
      </c>
      <c r="CI671" s="40"/>
      <c r="CJ671" s="40"/>
      <c r="CK671" s="40"/>
      <c r="CL671" s="40"/>
      <c r="CM671" s="40"/>
    </row>
    <row r="672" spans="1:91" ht="17.25" customHeight="1" x14ac:dyDescent="0.2">
      <c r="A672" s="92"/>
      <c r="B672" s="93"/>
      <c r="C672" s="93"/>
      <c r="D672" s="93"/>
      <c r="E672" s="93" t="str">
        <f t="shared" si="1098"/>
        <v/>
      </c>
      <c r="F672" s="93"/>
      <c r="G672" s="93"/>
      <c r="H672" s="93" t="str">
        <f t="shared" si="1332"/>
        <v/>
      </c>
      <c r="I672" s="95" t="str">
        <f t="shared" si="1333"/>
        <v/>
      </c>
      <c r="J672" s="93"/>
      <c r="K672" s="97" t="b">
        <v>0</v>
      </c>
      <c r="L672" s="98" t="str">
        <f t="shared" si="1273"/>
        <v>PENDENTE</v>
      </c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3"/>
      <c r="X672" s="100"/>
      <c r="Y672" s="100"/>
      <c r="Z672" s="100"/>
      <c r="AA672" s="100"/>
      <c r="AB672" s="100"/>
      <c r="AC672" s="101"/>
      <c r="AD672" s="3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93"/>
      <c r="AQ672" s="93"/>
      <c r="AR672" s="93"/>
      <c r="AS672" s="102"/>
      <c r="AT672" s="103"/>
      <c r="AU672" s="103"/>
      <c r="AV672" s="103"/>
      <c r="AW672" s="104"/>
      <c r="AX672" s="103"/>
      <c r="AY672" s="103"/>
      <c r="AZ672" s="103"/>
      <c r="BA672" s="103"/>
      <c r="BB672" s="104"/>
      <c r="BC672" s="103"/>
      <c r="BD672" s="105" t="str">
        <f ca="1">IFERROR(__xludf.DUMMYFUNCTION("""COMPUTED_VALUE"""),"")</f>
        <v/>
      </c>
      <c r="BE672" s="105" t="str">
        <f ca="1">IFERROR(__xludf.DUMMYFUNCTION("""COMPUTED_VALUE"""),"")</f>
        <v/>
      </c>
      <c r="BF672" s="105" t="str">
        <f ca="1">IFERROR(__xludf.DUMMYFUNCTION("""COMPUTED_VALUE"""),"")</f>
        <v/>
      </c>
      <c r="BG672" s="93"/>
      <c r="BH672" s="93"/>
      <c r="BI672" s="95" t="str">
        <f t="shared" si="1360"/>
        <v/>
      </c>
      <c r="BJ672" s="95" t="str">
        <f t="shared" ref="BJ672:BR672" si="1598">IF(AD672=0,"",AD672*$AS672*(AU672/10))</f>
        <v/>
      </c>
      <c r="BK672" s="95" t="str">
        <f t="shared" si="1598"/>
        <v/>
      </c>
      <c r="BL672" s="95" t="str">
        <f t="shared" si="1598"/>
        <v/>
      </c>
      <c r="BM672" s="95" t="str">
        <f t="shared" si="1598"/>
        <v/>
      </c>
      <c r="BN672" s="95" t="str">
        <f t="shared" si="1598"/>
        <v/>
      </c>
      <c r="BO672" s="95" t="str">
        <f t="shared" si="1598"/>
        <v/>
      </c>
      <c r="BP672" s="95" t="str">
        <f t="shared" si="1598"/>
        <v/>
      </c>
      <c r="BQ672" s="95" t="str">
        <f t="shared" si="1598"/>
        <v/>
      </c>
      <c r="BR672" s="95" t="str">
        <f t="shared" si="1598"/>
        <v/>
      </c>
      <c r="BS672" s="38"/>
      <c r="BT672" s="38"/>
      <c r="BU672" s="38"/>
      <c r="BV672" s="38"/>
      <c r="BW672" s="38"/>
      <c r="BX672" s="38">
        <f t="shared" si="1095"/>
        <v>0</v>
      </c>
      <c r="BY672" s="106" t="str">
        <f t="shared" si="1586"/>
        <v/>
      </c>
      <c r="BZ672" s="106" t="str">
        <f t="shared" si="1096"/>
        <v/>
      </c>
      <c r="CA672" s="106" t="str">
        <f t="shared" ref="CA672:CH672" si="1599">IF(O672="x","1","")</f>
        <v/>
      </c>
      <c r="CB672" s="106" t="str">
        <f t="shared" si="1599"/>
        <v/>
      </c>
      <c r="CC672" s="106" t="str">
        <f t="shared" si="1599"/>
        <v/>
      </c>
      <c r="CD672" s="106" t="str">
        <f t="shared" si="1599"/>
        <v/>
      </c>
      <c r="CE672" s="106" t="str">
        <f t="shared" si="1599"/>
        <v/>
      </c>
      <c r="CF672" s="106" t="str">
        <f t="shared" si="1599"/>
        <v/>
      </c>
      <c r="CG672" s="106" t="str">
        <f t="shared" si="1599"/>
        <v/>
      </c>
      <c r="CH672" s="106" t="str">
        <f t="shared" si="1599"/>
        <v/>
      </c>
      <c r="CI672" s="40"/>
      <c r="CJ672" s="40"/>
      <c r="CK672" s="40"/>
      <c r="CL672" s="40"/>
      <c r="CM672" s="40"/>
    </row>
    <row r="673" spans="1:91" ht="17.25" customHeight="1" x14ac:dyDescent="0.2">
      <c r="A673" s="92"/>
      <c r="B673" s="93"/>
      <c r="C673" s="93"/>
      <c r="D673" s="93"/>
      <c r="E673" s="93" t="str">
        <f t="shared" si="1098"/>
        <v/>
      </c>
      <c r="F673" s="93"/>
      <c r="G673" s="93"/>
      <c r="H673" s="93" t="str">
        <f t="shared" si="1332"/>
        <v/>
      </c>
      <c r="I673" s="95" t="str">
        <f t="shared" si="1333"/>
        <v/>
      </c>
      <c r="J673" s="93"/>
      <c r="K673" s="97" t="b">
        <v>0</v>
      </c>
      <c r="L673" s="98" t="str">
        <f t="shared" si="1273"/>
        <v>PENDENTE</v>
      </c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3"/>
      <c r="X673" s="100"/>
      <c r="Y673" s="100"/>
      <c r="Z673" s="100"/>
      <c r="AA673" s="100"/>
      <c r="AB673" s="100"/>
      <c r="AC673" s="101"/>
      <c r="AD673" s="3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93"/>
      <c r="AQ673" s="93"/>
      <c r="AR673" s="93"/>
      <c r="AS673" s="102"/>
      <c r="AT673" s="103"/>
      <c r="AU673" s="103"/>
      <c r="AV673" s="103"/>
      <c r="AW673" s="104"/>
      <c r="AX673" s="103"/>
      <c r="AY673" s="103"/>
      <c r="AZ673" s="103"/>
      <c r="BA673" s="103"/>
      <c r="BB673" s="104"/>
      <c r="BC673" s="103"/>
      <c r="BD673" s="105" t="str">
        <f ca="1">IFERROR(__xludf.DUMMYFUNCTION("""COMPUTED_VALUE"""),"")</f>
        <v/>
      </c>
      <c r="BE673" s="105" t="str">
        <f ca="1">IFERROR(__xludf.DUMMYFUNCTION("""COMPUTED_VALUE"""),"")</f>
        <v/>
      </c>
      <c r="BF673" s="105" t="str">
        <f ca="1">IFERROR(__xludf.DUMMYFUNCTION("""COMPUTED_VALUE"""),"")</f>
        <v/>
      </c>
      <c r="BG673" s="93"/>
      <c r="BH673" s="93"/>
      <c r="BI673" s="95" t="str">
        <f t="shared" si="1360"/>
        <v/>
      </c>
      <c r="BJ673" s="95" t="str">
        <f t="shared" ref="BJ673:BR673" si="1600">IF(AD673=0,"",AD673*$AS673*(AU673/10))</f>
        <v/>
      </c>
      <c r="BK673" s="95" t="str">
        <f t="shared" si="1600"/>
        <v/>
      </c>
      <c r="BL673" s="95" t="str">
        <f t="shared" si="1600"/>
        <v/>
      </c>
      <c r="BM673" s="95" t="str">
        <f t="shared" si="1600"/>
        <v/>
      </c>
      <c r="BN673" s="95" t="str">
        <f t="shared" si="1600"/>
        <v/>
      </c>
      <c r="BO673" s="95" t="str">
        <f t="shared" si="1600"/>
        <v/>
      </c>
      <c r="BP673" s="95" t="str">
        <f t="shared" si="1600"/>
        <v/>
      </c>
      <c r="BQ673" s="95" t="str">
        <f t="shared" si="1600"/>
        <v/>
      </c>
      <c r="BR673" s="95" t="str">
        <f t="shared" si="1600"/>
        <v/>
      </c>
      <c r="BS673" s="38"/>
      <c r="BT673" s="38"/>
      <c r="BU673" s="38"/>
      <c r="BV673" s="38"/>
      <c r="BW673" s="38"/>
      <c r="BX673" s="38">
        <f t="shared" si="1095"/>
        <v>0</v>
      </c>
      <c r="BY673" s="106" t="str">
        <f t="shared" si="1586"/>
        <v/>
      </c>
      <c r="BZ673" s="106" t="str">
        <f t="shared" si="1096"/>
        <v/>
      </c>
      <c r="CA673" s="106" t="str">
        <f t="shared" ref="CA673:CH673" si="1601">IF(O673="x","1","")</f>
        <v/>
      </c>
      <c r="CB673" s="106" t="str">
        <f t="shared" si="1601"/>
        <v/>
      </c>
      <c r="CC673" s="106" t="str">
        <f t="shared" si="1601"/>
        <v/>
      </c>
      <c r="CD673" s="106" t="str">
        <f t="shared" si="1601"/>
        <v/>
      </c>
      <c r="CE673" s="106" t="str">
        <f t="shared" si="1601"/>
        <v/>
      </c>
      <c r="CF673" s="106" t="str">
        <f t="shared" si="1601"/>
        <v/>
      </c>
      <c r="CG673" s="106" t="str">
        <f t="shared" si="1601"/>
        <v/>
      </c>
      <c r="CH673" s="106" t="str">
        <f t="shared" si="1601"/>
        <v/>
      </c>
      <c r="CI673" s="40"/>
      <c r="CJ673" s="40"/>
      <c r="CK673" s="40"/>
      <c r="CL673" s="40"/>
      <c r="CM673" s="40"/>
    </row>
    <row r="674" spans="1:91" ht="17.25" customHeight="1" x14ac:dyDescent="0.2">
      <c r="A674" s="92"/>
      <c r="B674" s="93"/>
      <c r="C674" s="93"/>
      <c r="D674" s="93"/>
      <c r="E674" s="93" t="str">
        <f t="shared" si="1098"/>
        <v/>
      </c>
      <c r="F674" s="93"/>
      <c r="G674" s="93"/>
      <c r="H674" s="93" t="str">
        <f t="shared" si="1332"/>
        <v/>
      </c>
      <c r="I674" s="95" t="str">
        <f t="shared" si="1333"/>
        <v/>
      </c>
      <c r="J674" s="93"/>
      <c r="K674" s="97" t="b">
        <v>0</v>
      </c>
      <c r="L674" s="98" t="str">
        <f t="shared" si="1273"/>
        <v>PENDENTE</v>
      </c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3"/>
      <c r="X674" s="100"/>
      <c r="Y674" s="100"/>
      <c r="Z674" s="100"/>
      <c r="AA674" s="100"/>
      <c r="AB674" s="100"/>
      <c r="AC674" s="101"/>
      <c r="AD674" s="3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93"/>
      <c r="AQ674" s="93"/>
      <c r="AR674" s="93"/>
      <c r="AS674" s="102"/>
      <c r="AT674" s="103"/>
      <c r="AU674" s="103"/>
      <c r="AV674" s="103"/>
      <c r="AW674" s="104"/>
      <c r="AX674" s="103"/>
      <c r="AY674" s="103"/>
      <c r="AZ674" s="103"/>
      <c r="BA674" s="103"/>
      <c r="BB674" s="104"/>
      <c r="BC674" s="103"/>
      <c r="BD674" s="105" t="str">
        <f ca="1">IFERROR(__xludf.DUMMYFUNCTION("""COMPUTED_VALUE"""),"")</f>
        <v/>
      </c>
      <c r="BE674" s="105" t="str">
        <f ca="1">IFERROR(__xludf.DUMMYFUNCTION("""COMPUTED_VALUE"""),"")</f>
        <v/>
      </c>
      <c r="BF674" s="105" t="str">
        <f ca="1">IFERROR(__xludf.DUMMYFUNCTION("""COMPUTED_VALUE"""),"")</f>
        <v/>
      </c>
      <c r="BG674" s="93"/>
      <c r="BH674" s="93"/>
      <c r="BI674" s="95" t="str">
        <f t="shared" si="1360"/>
        <v/>
      </c>
      <c r="BJ674" s="95" t="str">
        <f t="shared" ref="BJ674:BR674" si="1602">IF(AD674=0,"",AD674*$AS674*(AU674/10))</f>
        <v/>
      </c>
      <c r="BK674" s="95" t="str">
        <f t="shared" si="1602"/>
        <v/>
      </c>
      <c r="BL674" s="95" t="str">
        <f t="shared" si="1602"/>
        <v/>
      </c>
      <c r="BM674" s="95" t="str">
        <f t="shared" si="1602"/>
        <v/>
      </c>
      <c r="BN674" s="95" t="str">
        <f t="shared" si="1602"/>
        <v/>
      </c>
      <c r="BO674" s="95" t="str">
        <f t="shared" si="1602"/>
        <v/>
      </c>
      <c r="BP674" s="95" t="str">
        <f t="shared" si="1602"/>
        <v/>
      </c>
      <c r="BQ674" s="95" t="str">
        <f t="shared" si="1602"/>
        <v/>
      </c>
      <c r="BR674" s="95" t="str">
        <f t="shared" si="1602"/>
        <v/>
      </c>
      <c r="BS674" s="38"/>
      <c r="BT674" s="38"/>
      <c r="BU674" s="38"/>
      <c r="BV674" s="38"/>
      <c r="BW674" s="38"/>
      <c r="BX674" s="38">
        <f t="shared" si="1095"/>
        <v>0</v>
      </c>
      <c r="BY674" s="106" t="str">
        <f t="shared" si="1586"/>
        <v/>
      </c>
      <c r="BZ674" s="106" t="str">
        <f t="shared" si="1096"/>
        <v/>
      </c>
      <c r="CA674" s="106" t="str">
        <f t="shared" ref="CA674:CH674" si="1603">IF(O674="x","1","")</f>
        <v/>
      </c>
      <c r="CB674" s="106" t="str">
        <f t="shared" si="1603"/>
        <v/>
      </c>
      <c r="CC674" s="106" t="str">
        <f t="shared" si="1603"/>
        <v/>
      </c>
      <c r="CD674" s="106" t="str">
        <f t="shared" si="1603"/>
        <v/>
      </c>
      <c r="CE674" s="106" t="str">
        <f t="shared" si="1603"/>
        <v/>
      </c>
      <c r="CF674" s="106" t="str">
        <f t="shared" si="1603"/>
        <v/>
      </c>
      <c r="CG674" s="106" t="str">
        <f t="shared" si="1603"/>
        <v/>
      </c>
      <c r="CH674" s="106" t="str">
        <f t="shared" si="1603"/>
        <v/>
      </c>
      <c r="CI674" s="40"/>
      <c r="CJ674" s="40"/>
      <c r="CK674" s="40"/>
      <c r="CL674" s="40"/>
      <c r="CM674" s="40"/>
    </row>
    <row r="675" spans="1:91" ht="17.25" customHeight="1" x14ac:dyDescent="0.2">
      <c r="A675" s="92"/>
      <c r="B675" s="93"/>
      <c r="C675" s="93"/>
      <c r="D675" s="93"/>
      <c r="E675" s="93" t="str">
        <f t="shared" si="1098"/>
        <v/>
      </c>
      <c r="F675" s="93"/>
      <c r="G675" s="93"/>
      <c r="H675" s="93" t="str">
        <f t="shared" si="1332"/>
        <v/>
      </c>
      <c r="I675" s="95" t="str">
        <f t="shared" si="1333"/>
        <v/>
      </c>
      <c r="J675" s="93"/>
      <c r="K675" s="97" t="b">
        <v>0</v>
      </c>
      <c r="L675" s="98" t="str">
        <f t="shared" si="1273"/>
        <v>PENDENTE</v>
      </c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3"/>
      <c r="X675" s="100"/>
      <c r="Y675" s="100"/>
      <c r="Z675" s="100"/>
      <c r="AA675" s="100"/>
      <c r="AB675" s="100"/>
      <c r="AC675" s="101"/>
      <c r="AD675" s="3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93"/>
      <c r="AQ675" s="93"/>
      <c r="AR675" s="93"/>
      <c r="AS675" s="102"/>
      <c r="AT675" s="103"/>
      <c r="AU675" s="103"/>
      <c r="AV675" s="103"/>
      <c r="AW675" s="104"/>
      <c r="AX675" s="103"/>
      <c r="AY675" s="103"/>
      <c r="AZ675" s="103"/>
      <c r="BA675" s="103"/>
      <c r="BB675" s="104"/>
      <c r="BC675" s="103"/>
      <c r="BD675" s="105" t="str">
        <f ca="1">IFERROR(__xludf.DUMMYFUNCTION("""COMPUTED_VALUE"""),"")</f>
        <v/>
      </c>
      <c r="BE675" s="105" t="str">
        <f ca="1">IFERROR(__xludf.DUMMYFUNCTION("""COMPUTED_VALUE"""),"")</f>
        <v/>
      </c>
      <c r="BF675" s="105" t="str">
        <f ca="1">IFERROR(__xludf.DUMMYFUNCTION("""COMPUTED_VALUE"""),"")</f>
        <v/>
      </c>
      <c r="BG675" s="93"/>
      <c r="BH675" s="93"/>
      <c r="BI675" s="95" t="str">
        <f t="shared" si="1360"/>
        <v/>
      </c>
      <c r="BJ675" s="95" t="str">
        <f t="shared" ref="BJ675:BR675" si="1604">IF(AD675=0,"",AD675*$AS675*(AU675/10))</f>
        <v/>
      </c>
      <c r="BK675" s="95" t="str">
        <f t="shared" si="1604"/>
        <v/>
      </c>
      <c r="BL675" s="95" t="str">
        <f t="shared" si="1604"/>
        <v/>
      </c>
      <c r="BM675" s="95" t="str">
        <f t="shared" si="1604"/>
        <v/>
      </c>
      <c r="BN675" s="95" t="str">
        <f t="shared" si="1604"/>
        <v/>
      </c>
      <c r="BO675" s="95" t="str">
        <f t="shared" si="1604"/>
        <v/>
      </c>
      <c r="BP675" s="95" t="str">
        <f t="shared" si="1604"/>
        <v/>
      </c>
      <c r="BQ675" s="95" t="str">
        <f t="shared" si="1604"/>
        <v/>
      </c>
      <c r="BR675" s="95" t="str">
        <f t="shared" si="1604"/>
        <v/>
      </c>
      <c r="BS675" s="38"/>
      <c r="BT675" s="38"/>
      <c r="BU675" s="38"/>
      <c r="BV675" s="38"/>
      <c r="BW675" s="38"/>
      <c r="BX675" s="38">
        <f t="shared" si="1095"/>
        <v>0</v>
      </c>
      <c r="BY675" s="106" t="str">
        <f t="shared" si="1586"/>
        <v/>
      </c>
      <c r="BZ675" s="106" t="str">
        <f t="shared" si="1096"/>
        <v/>
      </c>
      <c r="CA675" s="106" t="str">
        <f t="shared" ref="CA675:CH675" si="1605">IF(O675="x","1","")</f>
        <v/>
      </c>
      <c r="CB675" s="106" t="str">
        <f t="shared" si="1605"/>
        <v/>
      </c>
      <c r="CC675" s="106" t="str">
        <f t="shared" si="1605"/>
        <v/>
      </c>
      <c r="CD675" s="106" t="str">
        <f t="shared" si="1605"/>
        <v/>
      </c>
      <c r="CE675" s="106" t="str">
        <f t="shared" si="1605"/>
        <v/>
      </c>
      <c r="CF675" s="106" t="str">
        <f t="shared" si="1605"/>
        <v/>
      </c>
      <c r="CG675" s="106" t="str">
        <f t="shared" si="1605"/>
        <v/>
      </c>
      <c r="CH675" s="106" t="str">
        <f t="shared" si="1605"/>
        <v/>
      </c>
      <c r="CI675" s="40"/>
      <c r="CJ675" s="40"/>
      <c r="CK675" s="40"/>
      <c r="CL675" s="40"/>
      <c r="CM675" s="40"/>
    </row>
    <row r="676" spans="1:91" ht="17.25" customHeight="1" x14ac:dyDescent="0.2">
      <c r="A676" s="92"/>
      <c r="B676" s="93"/>
      <c r="C676" s="93"/>
      <c r="D676" s="93"/>
      <c r="E676" s="93" t="str">
        <f t="shared" si="1098"/>
        <v/>
      </c>
      <c r="F676" s="93"/>
      <c r="G676" s="93"/>
      <c r="H676" s="93" t="str">
        <f t="shared" si="1332"/>
        <v/>
      </c>
      <c r="I676" s="95" t="str">
        <f t="shared" si="1333"/>
        <v/>
      </c>
      <c r="J676" s="93"/>
      <c r="K676" s="97" t="b">
        <v>0</v>
      </c>
      <c r="L676" s="98" t="str">
        <f t="shared" si="1273"/>
        <v>PENDENTE</v>
      </c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3"/>
      <c r="X676" s="100"/>
      <c r="Y676" s="100"/>
      <c r="Z676" s="100"/>
      <c r="AA676" s="100"/>
      <c r="AB676" s="100"/>
      <c r="AC676" s="101"/>
      <c r="AD676" s="3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93"/>
      <c r="AQ676" s="93"/>
      <c r="AR676" s="93"/>
      <c r="AS676" s="102"/>
      <c r="AT676" s="103"/>
      <c r="AU676" s="103"/>
      <c r="AV676" s="103"/>
      <c r="AW676" s="104"/>
      <c r="AX676" s="103"/>
      <c r="AY676" s="103"/>
      <c r="AZ676" s="103"/>
      <c r="BA676" s="103"/>
      <c r="BB676" s="104"/>
      <c r="BC676" s="103"/>
      <c r="BD676" s="105" t="str">
        <f ca="1">IFERROR(__xludf.DUMMYFUNCTION("""COMPUTED_VALUE"""),"")</f>
        <v/>
      </c>
      <c r="BE676" s="105" t="str">
        <f ca="1">IFERROR(__xludf.DUMMYFUNCTION("""COMPUTED_VALUE"""),"")</f>
        <v/>
      </c>
      <c r="BF676" s="105" t="str">
        <f ca="1">IFERROR(__xludf.DUMMYFUNCTION("""COMPUTED_VALUE"""),"")</f>
        <v/>
      </c>
      <c r="BG676" s="93"/>
      <c r="BH676" s="93"/>
      <c r="BI676" s="95" t="str">
        <f t="shared" si="1360"/>
        <v/>
      </c>
      <c r="BJ676" s="95" t="str">
        <f t="shared" ref="BJ676:BR676" si="1606">IF(AD676=0,"",AD676*$AS676*(AU676/10))</f>
        <v/>
      </c>
      <c r="BK676" s="95" t="str">
        <f t="shared" si="1606"/>
        <v/>
      </c>
      <c r="BL676" s="95" t="str">
        <f t="shared" si="1606"/>
        <v/>
      </c>
      <c r="BM676" s="95" t="str">
        <f t="shared" si="1606"/>
        <v/>
      </c>
      <c r="BN676" s="95" t="str">
        <f t="shared" si="1606"/>
        <v/>
      </c>
      <c r="BO676" s="95" t="str">
        <f t="shared" si="1606"/>
        <v/>
      </c>
      <c r="BP676" s="95" t="str">
        <f t="shared" si="1606"/>
        <v/>
      </c>
      <c r="BQ676" s="95" t="str">
        <f t="shared" si="1606"/>
        <v/>
      </c>
      <c r="BR676" s="95" t="str">
        <f t="shared" si="1606"/>
        <v/>
      </c>
      <c r="BS676" s="38"/>
      <c r="BT676" s="38"/>
      <c r="BU676" s="38"/>
      <c r="BV676" s="38"/>
      <c r="BW676" s="38"/>
      <c r="BX676" s="38">
        <f t="shared" si="1095"/>
        <v>0</v>
      </c>
      <c r="BY676" s="106" t="str">
        <f t="shared" si="1586"/>
        <v/>
      </c>
      <c r="BZ676" s="106" t="str">
        <f t="shared" si="1096"/>
        <v/>
      </c>
      <c r="CA676" s="106" t="str">
        <f t="shared" ref="CA676:CH676" si="1607">IF(O676="x","1","")</f>
        <v/>
      </c>
      <c r="CB676" s="106" t="str">
        <f t="shared" si="1607"/>
        <v/>
      </c>
      <c r="CC676" s="106" t="str">
        <f t="shared" si="1607"/>
        <v/>
      </c>
      <c r="CD676" s="106" t="str">
        <f t="shared" si="1607"/>
        <v/>
      </c>
      <c r="CE676" s="106" t="str">
        <f t="shared" si="1607"/>
        <v/>
      </c>
      <c r="CF676" s="106" t="str">
        <f t="shared" si="1607"/>
        <v/>
      </c>
      <c r="CG676" s="106" t="str">
        <f t="shared" si="1607"/>
        <v/>
      </c>
      <c r="CH676" s="106" t="str">
        <f t="shared" si="1607"/>
        <v/>
      </c>
      <c r="CI676" s="40"/>
      <c r="CJ676" s="40"/>
      <c r="CK676" s="40"/>
      <c r="CL676" s="40"/>
      <c r="CM676" s="40"/>
    </row>
    <row r="677" spans="1:91" ht="17.25" customHeight="1" x14ac:dyDescent="0.2">
      <c r="A677" s="92"/>
      <c r="B677" s="93"/>
      <c r="C677" s="93"/>
      <c r="D677" s="93"/>
      <c r="E677" s="93" t="str">
        <f t="shared" si="1098"/>
        <v/>
      </c>
      <c r="F677" s="93"/>
      <c r="G677" s="93"/>
      <c r="H677" s="93" t="str">
        <f t="shared" si="1332"/>
        <v/>
      </c>
      <c r="I677" s="95" t="str">
        <f t="shared" si="1333"/>
        <v/>
      </c>
      <c r="J677" s="93"/>
      <c r="K677" s="97" t="b">
        <v>0</v>
      </c>
      <c r="L677" s="98" t="str">
        <f t="shared" si="1273"/>
        <v>PENDENTE</v>
      </c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3"/>
      <c r="X677" s="100"/>
      <c r="Y677" s="100"/>
      <c r="Z677" s="100"/>
      <c r="AA677" s="100"/>
      <c r="AB677" s="100"/>
      <c r="AC677" s="101"/>
      <c r="AD677" s="3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93"/>
      <c r="AQ677" s="93"/>
      <c r="AR677" s="93"/>
      <c r="AS677" s="102"/>
      <c r="AT677" s="103"/>
      <c r="AU677" s="103"/>
      <c r="AV677" s="103"/>
      <c r="AW677" s="104"/>
      <c r="AX677" s="103"/>
      <c r="AY677" s="103"/>
      <c r="AZ677" s="103"/>
      <c r="BA677" s="103"/>
      <c r="BB677" s="104"/>
      <c r="BC677" s="103"/>
      <c r="BD677" s="105" t="str">
        <f ca="1">IFERROR(__xludf.DUMMYFUNCTION("""COMPUTED_VALUE"""),"")</f>
        <v/>
      </c>
      <c r="BE677" s="105" t="str">
        <f ca="1">IFERROR(__xludf.DUMMYFUNCTION("""COMPUTED_VALUE"""),"")</f>
        <v/>
      </c>
      <c r="BF677" s="105" t="str">
        <f ca="1">IFERROR(__xludf.DUMMYFUNCTION("""COMPUTED_VALUE"""),"")</f>
        <v/>
      </c>
      <c r="BG677" s="93"/>
      <c r="BH677" s="93"/>
      <c r="BI677" s="95" t="str">
        <f t="shared" si="1360"/>
        <v/>
      </c>
      <c r="BJ677" s="95" t="str">
        <f t="shared" ref="BJ677:BR677" si="1608">IF(AD677=0,"",AD677*$AS677*(AU677/10))</f>
        <v/>
      </c>
      <c r="BK677" s="95" t="str">
        <f t="shared" si="1608"/>
        <v/>
      </c>
      <c r="BL677" s="95" t="str">
        <f t="shared" si="1608"/>
        <v/>
      </c>
      <c r="BM677" s="95" t="str">
        <f t="shared" si="1608"/>
        <v/>
      </c>
      <c r="BN677" s="95" t="str">
        <f t="shared" si="1608"/>
        <v/>
      </c>
      <c r="BO677" s="95" t="str">
        <f t="shared" si="1608"/>
        <v/>
      </c>
      <c r="BP677" s="95" t="str">
        <f t="shared" si="1608"/>
        <v/>
      </c>
      <c r="BQ677" s="95" t="str">
        <f t="shared" si="1608"/>
        <v/>
      </c>
      <c r="BR677" s="95" t="str">
        <f t="shared" si="1608"/>
        <v/>
      </c>
      <c r="BS677" s="38"/>
      <c r="BT677" s="38"/>
      <c r="BU677" s="38"/>
      <c r="BV677" s="38"/>
      <c r="BW677" s="38"/>
      <c r="BX677" s="38">
        <f t="shared" si="1095"/>
        <v>0</v>
      </c>
      <c r="BY677" s="106" t="str">
        <f t="shared" si="1586"/>
        <v/>
      </c>
      <c r="BZ677" s="106" t="str">
        <f t="shared" si="1096"/>
        <v/>
      </c>
      <c r="CA677" s="106" t="str">
        <f t="shared" ref="CA677:CH677" si="1609">IF(O677="x","1","")</f>
        <v/>
      </c>
      <c r="CB677" s="106" t="str">
        <f t="shared" si="1609"/>
        <v/>
      </c>
      <c r="CC677" s="106" t="str">
        <f t="shared" si="1609"/>
        <v/>
      </c>
      <c r="CD677" s="106" t="str">
        <f t="shared" si="1609"/>
        <v/>
      </c>
      <c r="CE677" s="106" t="str">
        <f t="shared" si="1609"/>
        <v/>
      </c>
      <c r="CF677" s="106" t="str">
        <f t="shared" si="1609"/>
        <v/>
      </c>
      <c r="CG677" s="106" t="str">
        <f t="shared" si="1609"/>
        <v/>
      </c>
      <c r="CH677" s="106" t="str">
        <f t="shared" si="1609"/>
        <v/>
      </c>
      <c r="CI677" s="40"/>
      <c r="CJ677" s="40"/>
      <c r="CK677" s="40"/>
      <c r="CL677" s="40"/>
      <c r="CM677" s="40"/>
    </row>
    <row r="678" spans="1:91" ht="17.25" customHeight="1" x14ac:dyDescent="0.2">
      <c r="A678" s="92"/>
      <c r="B678" s="93"/>
      <c r="C678" s="93"/>
      <c r="D678" s="93"/>
      <c r="E678" s="93" t="str">
        <f t="shared" si="1098"/>
        <v/>
      </c>
      <c r="F678" s="93"/>
      <c r="G678" s="93"/>
      <c r="H678" s="93" t="str">
        <f t="shared" si="1332"/>
        <v/>
      </c>
      <c r="I678" s="95" t="str">
        <f t="shared" si="1333"/>
        <v/>
      </c>
      <c r="J678" s="93"/>
      <c r="K678" s="97" t="b">
        <v>0</v>
      </c>
      <c r="L678" s="98" t="str">
        <f t="shared" si="1273"/>
        <v>PENDENTE</v>
      </c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3"/>
      <c r="X678" s="100"/>
      <c r="Y678" s="100"/>
      <c r="Z678" s="100"/>
      <c r="AA678" s="100"/>
      <c r="AB678" s="100"/>
      <c r="AC678" s="101"/>
      <c r="AD678" s="3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93"/>
      <c r="AQ678" s="93"/>
      <c r="AR678" s="93"/>
      <c r="AS678" s="102"/>
      <c r="AT678" s="103"/>
      <c r="AU678" s="103"/>
      <c r="AV678" s="103"/>
      <c r="AW678" s="104"/>
      <c r="AX678" s="103"/>
      <c r="AY678" s="103"/>
      <c r="AZ678" s="103"/>
      <c r="BA678" s="103"/>
      <c r="BB678" s="104"/>
      <c r="BC678" s="103"/>
      <c r="BD678" s="105" t="str">
        <f ca="1">IFERROR(__xludf.DUMMYFUNCTION("""COMPUTED_VALUE"""),"")</f>
        <v/>
      </c>
      <c r="BE678" s="105" t="str">
        <f ca="1">IFERROR(__xludf.DUMMYFUNCTION("""COMPUTED_VALUE"""),"")</f>
        <v/>
      </c>
      <c r="BF678" s="105" t="str">
        <f ca="1">IFERROR(__xludf.DUMMYFUNCTION("""COMPUTED_VALUE"""),"")</f>
        <v/>
      </c>
      <c r="BG678" s="93"/>
      <c r="BH678" s="93"/>
      <c r="BI678" s="95" t="str">
        <f t="shared" si="1360"/>
        <v/>
      </c>
      <c r="BJ678" s="95" t="str">
        <f t="shared" ref="BJ678:BR678" si="1610">IF(AD678=0,"",AD678*$AS678*(AU678/10))</f>
        <v/>
      </c>
      <c r="BK678" s="95" t="str">
        <f t="shared" si="1610"/>
        <v/>
      </c>
      <c r="BL678" s="95" t="str">
        <f t="shared" si="1610"/>
        <v/>
      </c>
      <c r="BM678" s="95" t="str">
        <f t="shared" si="1610"/>
        <v/>
      </c>
      <c r="BN678" s="95" t="str">
        <f t="shared" si="1610"/>
        <v/>
      </c>
      <c r="BO678" s="95" t="str">
        <f t="shared" si="1610"/>
        <v/>
      </c>
      <c r="BP678" s="95" t="str">
        <f t="shared" si="1610"/>
        <v/>
      </c>
      <c r="BQ678" s="95" t="str">
        <f t="shared" si="1610"/>
        <v/>
      </c>
      <c r="BR678" s="95" t="str">
        <f t="shared" si="1610"/>
        <v/>
      </c>
      <c r="BS678" s="38"/>
      <c r="BT678" s="38"/>
      <c r="BU678" s="38"/>
      <c r="BV678" s="38"/>
      <c r="BW678" s="38"/>
      <c r="BX678" s="38">
        <f t="shared" si="1095"/>
        <v>0</v>
      </c>
      <c r="BY678" s="106" t="str">
        <f t="shared" si="1586"/>
        <v/>
      </c>
      <c r="BZ678" s="106" t="str">
        <f t="shared" si="1096"/>
        <v/>
      </c>
      <c r="CA678" s="106" t="str">
        <f t="shared" ref="CA678:CH678" si="1611">IF(O678="x","1","")</f>
        <v/>
      </c>
      <c r="CB678" s="106" t="str">
        <f t="shared" si="1611"/>
        <v/>
      </c>
      <c r="CC678" s="106" t="str">
        <f t="shared" si="1611"/>
        <v/>
      </c>
      <c r="CD678" s="106" t="str">
        <f t="shared" si="1611"/>
        <v/>
      </c>
      <c r="CE678" s="106" t="str">
        <f t="shared" si="1611"/>
        <v/>
      </c>
      <c r="CF678" s="106" t="str">
        <f t="shared" si="1611"/>
        <v/>
      </c>
      <c r="CG678" s="106" t="str">
        <f t="shared" si="1611"/>
        <v/>
      </c>
      <c r="CH678" s="106" t="str">
        <f t="shared" si="1611"/>
        <v/>
      </c>
      <c r="CI678" s="40"/>
      <c r="CJ678" s="40"/>
      <c r="CK678" s="40"/>
      <c r="CL678" s="40"/>
      <c r="CM678" s="40"/>
    </row>
    <row r="679" spans="1:91" ht="17.25" customHeight="1" x14ac:dyDescent="0.2">
      <c r="A679" s="92"/>
      <c r="B679" s="93"/>
      <c r="C679" s="93"/>
      <c r="D679" s="93"/>
      <c r="E679" s="93" t="str">
        <f t="shared" si="1098"/>
        <v/>
      </c>
      <c r="F679" s="93"/>
      <c r="G679" s="93"/>
      <c r="H679" s="93" t="str">
        <f t="shared" si="1332"/>
        <v/>
      </c>
      <c r="I679" s="95" t="str">
        <f t="shared" si="1333"/>
        <v/>
      </c>
      <c r="J679" s="93"/>
      <c r="K679" s="97" t="b">
        <v>0</v>
      </c>
      <c r="L679" s="98" t="str">
        <f t="shared" si="1273"/>
        <v>PENDENTE</v>
      </c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3"/>
      <c r="X679" s="100"/>
      <c r="Y679" s="100"/>
      <c r="Z679" s="100"/>
      <c r="AA679" s="100"/>
      <c r="AB679" s="100"/>
      <c r="AC679" s="101"/>
      <c r="AD679" s="3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93"/>
      <c r="AQ679" s="93"/>
      <c r="AR679" s="93"/>
      <c r="AS679" s="102"/>
      <c r="AT679" s="103"/>
      <c r="AU679" s="103"/>
      <c r="AV679" s="103"/>
      <c r="AW679" s="104"/>
      <c r="AX679" s="103"/>
      <c r="AY679" s="103"/>
      <c r="AZ679" s="103"/>
      <c r="BA679" s="103"/>
      <c r="BB679" s="104"/>
      <c r="BC679" s="103"/>
      <c r="BD679" s="105" t="str">
        <f ca="1">IFERROR(__xludf.DUMMYFUNCTION("""COMPUTED_VALUE"""),"")</f>
        <v/>
      </c>
      <c r="BE679" s="105" t="str">
        <f ca="1">IFERROR(__xludf.DUMMYFUNCTION("""COMPUTED_VALUE"""),"")</f>
        <v/>
      </c>
      <c r="BF679" s="105" t="str">
        <f ca="1">IFERROR(__xludf.DUMMYFUNCTION("""COMPUTED_VALUE"""),"")</f>
        <v/>
      </c>
      <c r="BG679" s="93"/>
      <c r="BH679" s="93"/>
      <c r="BI679" s="95" t="str">
        <f t="shared" si="1360"/>
        <v/>
      </c>
      <c r="BJ679" s="95" t="str">
        <f t="shared" ref="BJ679:BR679" si="1612">IF(AD679=0,"",AD679*$AS679*(AU679/10))</f>
        <v/>
      </c>
      <c r="BK679" s="95" t="str">
        <f t="shared" si="1612"/>
        <v/>
      </c>
      <c r="BL679" s="95" t="str">
        <f t="shared" si="1612"/>
        <v/>
      </c>
      <c r="BM679" s="95" t="str">
        <f t="shared" si="1612"/>
        <v/>
      </c>
      <c r="BN679" s="95" t="str">
        <f t="shared" si="1612"/>
        <v/>
      </c>
      <c r="BO679" s="95" t="str">
        <f t="shared" si="1612"/>
        <v/>
      </c>
      <c r="BP679" s="95" t="str">
        <f t="shared" si="1612"/>
        <v/>
      </c>
      <c r="BQ679" s="95" t="str">
        <f t="shared" si="1612"/>
        <v/>
      </c>
      <c r="BR679" s="95" t="str">
        <f t="shared" si="1612"/>
        <v/>
      </c>
      <c r="BS679" s="38"/>
      <c r="BT679" s="38"/>
      <c r="BU679" s="38"/>
      <c r="BV679" s="38"/>
      <c r="BW679" s="38"/>
      <c r="BX679" s="38">
        <f t="shared" ref="BX679:BX933" si="1613">SUM(BI679:BR679)</f>
        <v>0</v>
      </c>
      <c r="BY679" s="106" t="str">
        <f t="shared" si="1586"/>
        <v/>
      </c>
      <c r="BZ679" s="106" t="str">
        <f t="shared" ref="BZ679:BZ933" si="1614">IF(N679="x","1","")</f>
        <v/>
      </c>
      <c r="CA679" s="106" t="str">
        <f t="shared" ref="CA679:CH679" si="1615">IF(O679="x","1","")</f>
        <v/>
      </c>
      <c r="CB679" s="106" t="str">
        <f t="shared" si="1615"/>
        <v/>
      </c>
      <c r="CC679" s="106" t="str">
        <f t="shared" si="1615"/>
        <v/>
      </c>
      <c r="CD679" s="106" t="str">
        <f t="shared" si="1615"/>
        <v/>
      </c>
      <c r="CE679" s="106" t="str">
        <f t="shared" si="1615"/>
        <v/>
      </c>
      <c r="CF679" s="106" t="str">
        <f t="shared" si="1615"/>
        <v/>
      </c>
      <c r="CG679" s="106" t="str">
        <f t="shared" si="1615"/>
        <v/>
      </c>
      <c r="CH679" s="106" t="str">
        <f t="shared" si="1615"/>
        <v/>
      </c>
      <c r="CI679" s="40"/>
      <c r="CJ679" s="40"/>
      <c r="CK679" s="40"/>
      <c r="CL679" s="40"/>
      <c r="CM679" s="40"/>
    </row>
    <row r="680" spans="1:91" ht="17.25" customHeight="1" x14ac:dyDescent="0.2">
      <c r="A680" s="92"/>
      <c r="B680" s="93"/>
      <c r="C680" s="93"/>
      <c r="D680" s="93"/>
      <c r="E680" s="93" t="str">
        <f t="shared" ref="E680:E934" si="1616">IF(ISBLANK(D680),"",TEXT(D680,"MMMM"))</f>
        <v/>
      </c>
      <c r="F680" s="93"/>
      <c r="G680" s="93"/>
      <c r="H680" s="93" t="str">
        <f t="shared" si="1332"/>
        <v/>
      </c>
      <c r="I680" s="95" t="str">
        <f t="shared" si="1333"/>
        <v/>
      </c>
      <c r="J680" s="93"/>
      <c r="K680" s="97" t="b">
        <v>0</v>
      </c>
      <c r="L680" s="98" t="str">
        <f t="shared" si="1273"/>
        <v>PENDENTE</v>
      </c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3"/>
      <c r="X680" s="100"/>
      <c r="Y680" s="100"/>
      <c r="Z680" s="100"/>
      <c r="AA680" s="100"/>
      <c r="AB680" s="100"/>
      <c r="AC680" s="101"/>
      <c r="AD680" s="3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93"/>
      <c r="AQ680" s="93"/>
      <c r="AR680" s="93"/>
      <c r="AS680" s="102"/>
      <c r="AT680" s="103"/>
      <c r="AU680" s="103"/>
      <c r="AV680" s="103"/>
      <c r="AW680" s="104"/>
      <c r="AX680" s="103"/>
      <c r="AY680" s="103"/>
      <c r="AZ680" s="103"/>
      <c r="BA680" s="103"/>
      <c r="BB680" s="104"/>
      <c r="BC680" s="103"/>
      <c r="BD680" s="105" t="str">
        <f ca="1">IFERROR(__xludf.DUMMYFUNCTION("""COMPUTED_VALUE"""),"")</f>
        <v/>
      </c>
      <c r="BE680" s="105" t="str">
        <f ca="1">IFERROR(__xludf.DUMMYFUNCTION("""COMPUTED_VALUE"""),"")</f>
        <v/>
      </c>
      <c r="BF680" s="105" t="str">
        <f ca="1">IFERROR(__xludf.DUMMYFUNCTION("""COMPUTED_VALUE"""),"")</f>
        <v/>
      </c>
      <c r="BG680" s="93"/>
      <c r="BH680" s="93"/>
      <c r="BI680" s="95" t="str">
        <f t="shared" si="1360"/>
        <v/>
      </c>
      <c r="BJ680" s="95" t="str">
        <f t="shared" ref="BJ680:BR680" si="1617">IF(AD680=0,"",AD680*$AS680*(AU680/10))</f>
        <v/>
      </c>
      <c r="BK680" s="95" t="str">
        <f t="shared" si="1617"/>
        <v/>
      </c>
      <c r="BL680" s="95" t="str">
        <f t="shared" si="1617"/>
        <v/>
      </c>
      <c r="BM680" s="95" t="str">
        <f t="shared" si="1617"/>
        <v/>
      </c>
      <c r="BN680" s="95" t="str">
        <f t="shared" si="1617"/>
        <v/>
      </c>
      <c r="BO680" s="95" t="str">
        <f t="shared" si="1617"/>
        <v/>
      </c>
      <c r="BP680" s="95" t="str">
        <f t="shared" si="1617"/>
        <v/>
      </c>
      <c r="BQ680" s="95" t="str">
        <f t="shared" si="1617"/>
        <v/>
      </c>
      <c r="BR680" s="95" t="str">
        <f t="shared" si="1617"/>
        <v/>
      </c>
      <c r="BS680" s="38"/>
      <c r="BT680" s="38"/>
      <c r="BU680" s="38"/>
      <c r="BV680" s="38"/>
      <c r="BW680" s="38"/>
      <c r="BX680" s="38">
        <f t="shared" si="1613"/>
        <v>0</v>
      </c>
      <c r="BY680" s="106" t="str">
        <f t="shared" si="1586"/>
        <v/>
      </c>
      <c r="BZ680" s="106" t="str">
        <f t="shared" si="1614"/>
        <v/>
      </c>
      <c r="CA680" s="106" t="str">
        <f t="shared" ref="CA680:CH680" si="1618">IF(O680="x","1","")</f>
        <v/>
      </c>
      <c r="CB680" s="106" t="str">
        <f t="shared" si="1618"/>
        <v/>
      </c>
      <c r="CC680" s="106" t="str">
        <f t="shared" si="1618"/>
        <v/>
      </c>
      <c r="CD680" s="106" t="str">
        <f t="shared" si="1618"/>
        <v/>
      </c>
      <c r="CE680" s="106" t="str">
        <f t="shared" si="1618"/>
        <v/>
      </c>
      <c r="CF680" s="106" t="str">
        <f t="shared" si="1618"/>
        <v/>
      </c>
      <c r="CG680" s="106" t="str">
        <f t="shared" si="1618"/>
        <v/>
      </c>
      <c r="CH680" s="106" t="str">
        <f t="shared" si="1618"/>
        <v/>
      </c>
      <c r="CI680" s="40"/>
      <c r="CJ680" s="40"/>
      <c r="CK680" s="40"/>
      <c r="CL680" s="40"/>
      <c r="CM680" s="40"/>
    </row>
    <row r="681" spans="1:91" ht="17.25" customHeight="1" x14ac:dyDescent="0.2">
      <c r="A681" s="92"/>
      <c r="B681" s="93"/>
      <c r="C681" s="93"/>
      <c r="D681" s="93"/>
      <c r="E681" s="93" t="str">
        <f t="shared" si="1616"/>
        <v/>
      </c>
      <c r="F681" s="93"/>
      <c r="G681" s="93"/>
      <c r="H681" s="93" t="str">
        <f t="shared" si="1332"/>
        <v/>
      </c>
      <c r="I681" s="95" t="str">
        <f t="shared" si="1333"/>
        <v/>
      </c>
      <c r="J681" s="93"/>
      <c r="K681" s="97" t="b">
        <v>0</v>
      </c>
      <c r="L681" s="98" t="str">
        <f t="shared" si="1273"/>
        <v>PENDENTE</v>
      </c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3"/>
      <c r="X681" s="100"/>
      <c r="Y681" s="100"/>
      <c r="Z681" s="100"/>
      <c r="AA681" s="100"/>
      <c r="AB681" s="100"/>
      <c r="AC681" s="101"/>
      <c r="AD681" s="3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93"/>
      <c r="AQ681" s="93"/>
      <c r="AR681" s="93"/>
      <c r="AS681" s="102"/>
      <c r="AT681" s="103"/>
      <c r="AU681" s="103"/>
      <c r="AV681" s="103"/>
      <c r="AW681" s="104"/>
      <c r="AX681" s="103"/>
      <c r="AY681" s="103"/>
      <c r="AZ681" s="103"/>
      <c r="BA681" s="103"/>
      <c r="BB681" s="104"/>
      <c r="BC681" s="103"/>
      <c r="BD681" s="105" t="str">
        <f ca="1">IFERROR(__xludf.DUMMYFUNCTION("""COMPUTED_VALUE"""),"")</f>
        <v/>
      </c>
      <c r="BE681" s="105" t="str">
        <f ca="1">IFERROR(__xludf.DUMMYFUNCTION("""COMPUTED_VALUE"""),"")</f>
        <v/>
      </c>
      <c r="BF681" s="105" t="str">
        <f ca="1">IFERROR(__xludf.DUMMYFUNCTION("""COMPUTED_VALUE"""),"")</f>
        <v/>
      </c>
      <c r="BG681" s="93"/>
      <c r="BH681" s="93"/>
      <c r="BI681" s="95" t="str">
        <f t="shared" si="1360"/>
        <v/>
      </c>
      <c r="BJ681" s="95" t="str">
        <f t="shared" ref="BJ681:BR681" si="1619">IF(AD681=0,"",AD681*$AS681*(AU681/10))</f>
        <v/>
      </c>
      <c r="BK681" s="95" t="str">
        <f t="shared" si="1619"/>
        <v/>
      </c>
      <c r="BL681" s="95" t="str">
        <f t="shared" si="1619"/>
        <v/>
      </c>
      <c r="BM681" s="95" t="str">
        <f t="shared" si="1619"/>
        <v/>
      </c>
      <c r="BN681" s="95" t="str">
        <f t="shared" si="1619"/>
        <v/>
      </c>
      <c r="BO681" s="95" t="str">
        <f t="shared" si="1619"/>
        <v/>
      </c>
      <c r="BP681" s="95" t="str">
        <f t="shared" si="1619"/>
        <v/>
      </c>
      <c r="BQ681" s="95" t="str">
        <f t="shared" si="1619"/>
        <v/>
      </c>
      <c r="BR681" s="95" t="str">
        <f t="shared" si="1619"/>
        <v/>
      </c>
      <c r="BS681" s="38"/>
      <c r="BT681" s="38"/>
      <c r="BU681" s="38"/>
      <c r="BV681" s="38"/>
      <c r="BW681" s="38"/>
      <c r="BX681" s="38">
        <f t="shared" si="1613"/>
        <v>0</v>
      </c>
      <c r="BY681" s="106" t="str">
        <f t="shared" si="1586"/>
        <v/>
      </c>
      <c r="BZ681" s="106" t="str">
        <f t="shared" si="1614"/>
        <v/>
      </c>
      <c r="CA681" s="106" t="str">
        <f t="shared" ref="CA681:CH681" si="1620">IF(O681="x","1","")</f>
        <v/>
      </c>
      <c r="CB681" s="106" t="str">
        <f t="shared" si="1620"/>
        <v/>
      </c>
      <c r="CC681" s="106" t="str">
        <f t="shared" si="1620"/>
        <v/>
      </c>
      <c r="CD681" s="106" t="str">
        <f t="shared" si="1620"/>
        <v/>
      </c>
      <c r="CE681" s="106" t="str">
        <f t="shared" si="1620"/>
        <v/>
      </c>
      <c r="CF681" s="106" t="str">
        <f t="shared" si="1620"/>
        <v/>
      </c>
      <c r="CG681" s="106" t="str">
        <f t="shared" si="1620"/>
        <v/>
      </c>
      <c r="CH681" s="106" t="str">
        <f t="shared" si="1620"/>
        <v/>
      </c>
      <c r="CI681" s="40"/>
      <c r="CJ681" s="40"/>
      <c r="CK681" s="40"/>
      <c r="CL681" s="40"/>
      <c r="CM681" s="40"/>
    </row>
    <row r="682" spans="1:91" ht="17.25" customHeight="1" x14ac:dyDescent="0.2">
      <c r="A682" s="92"/>
      <c r="B682" s="93"/>
      <c r="C682" s="93"/>
      <c r="D682" s="93"/>
      <c r="E682" s="93" t="str">
        <f t="shared" si="1616"/>
        <v/>
      </c>
      <c r="F682" s="93"/>
      <c r="G682" s="93"/>
      <c r="H682" s="93" t="str">
        <f t="shared" si="1332"/>
        <v/>
      </c>
      <c r="I682" s="95" t="str">
        <f t="shared" si="1333"/>
        <v/>
      </c>
      <c r="J682" s="93"/>
      <c r="K682" s="97" t="b">
        <v>0</v>
      </c>
      <c r="L682" s="98" t="str">
        <f t="shared" si="1273"/>
        <v>PENDENTE</v>
      </c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3"/>
      <c r="X682" s="100"/>
      <c r="Y682" s="100"/>
      <c r="Z682" s="100"/>
      <c r="AA682" s="100"/>
      <c r="AB682" s="100"/>
      <c r="AC682" s="101"/>
      <c r="AD682" s="3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93"/>
      <c r="AQ682" s="93"/>
      <c r="AR682" s="93"/>
      <c r="AS682" s="102"/>
      <c r="AT682" s="103"/>
      <c r="AU682" s="103"/>
      <c r="AV682" s="103"/>
      <c r="AW682" s="104"/>
      <c r="AX682" s="103"/>
      <c r="AY682" s="103"/>
      <c r="AZ682" s="103"/>
      <c r="BA682" s="103"/>
      <c r="BB682" s="104"/>
      <c r="BC682" s="103"/>
      <c r="BD682" s="105" t="str">
        <f ca="1">IFERROR(__xludf.DUMMYFUNCTION("""COMPUTED_VALUE"""),"")</f>
        <v/>
      </c>
      <c r="BE682" s="105" t="str">
        <f ca="1">IFERROR(__xludf.DUMMYFUNCTION("""COMPUTED_VALUE"""),"")</f>
        <v/>
      </c>
      <c r="BF682" s="105" t="str">
        <f ca="1">IFERROR(__xludf.DUMMYFUNCTION("""COMPUTED_VALUE"""),"")</f>
        <v/>
      </c>
      <c r="BG682" s="93"/>
      <c r="BH682" s="93"/>
      <c r="BI682" s="95" t="str">
        <f t="shared" si="1360"/>
        <v/>
      </c>
      <c r="BJ682" s="95" t="str">
        <f t="shared" ref="BJ682:BR682" si="1621">IF(AD682=0,"",AD682*$AS682*(AU682/10))</f>
        <v/>
      </c>
      <c r="BK682" s="95" t="str">
        <f t="shared" si="1621"/>
        <v/>
      </c>
      <c r="BL682" s="95" t="str">
        <f t="shared" si="1621"/>
        <v/>
      </c>
      <c r="BM682" s="95" t="str">
        <f t="shared" si="1621"/>
        <v/>
      </c>
      <c r="BN682" s="95" t="str">
        <f t="shared" si="1621"/>
        <v/>
      </c>
      <c r="BO682" s="95" t="str">
        <f t="shared" si="1621"/>
        <v/>
      </c>
      <c r="BP682" s="95" t="str">
        <f t="shared" si="1621"/>
        <v/>
      </c>
      <c r="BQ682" s="95" t="str">
        <f t="shared" si="1621"/>
        <v/>
      </c>
      <c r="BR682" s="95" t="str">
        <f t="shared" si="1621"/>
        <v/>
      </c>
      <c r="BS682" s="38"/>
      <c r="BT682" s="38"/>
      <c r="BU682" s="38"/>
      <c r="BV682" s="38"/>
      <c r="BW682" s="38"/>
      <c r="BX682" s="38">
        <f t="shared" si="1613"/>
        <v>0</v>
      </c>
      <c r="BY682" s="106" t="str">
        <f t="shared" si="1586"/>
        <v/>
      </c>
      <c r="BZ682" s="106" t="str">
        <f t="shared" si="1614"/>
        <v/>
      </c>
      <c r="CA682" s="106" t="str">
        <f t="shared" ref="CA682:CH682" si="1622">IF(O682="x","1","")</f>
        <v/>
      </c>
      <c r="CB682" s="106" t="str">
        <f t="shared" si="1622"/>
        <v/>
      </c>
      <c r="CC682" s="106" t="str">
        <f t="shared" si="1622"/>
        <v/>
      </c>
      <c r="CD682" s="106" t="str">
        <f t="shared" si="1622"/>
        <v/>
      </c>
      <c r="CE682" s="106" t="str">
        <f t="shared" si="1622"/>
        <v/>
      </c>
      <c r="CF682" s="106" t="str">
        <f t="shared" si="1622"/>
        <v/>
      </c>
      <c r="CG682" s="106" t="str">
        <f t="shared" si="1622"/>
        <v/>
      </c>
      <c r="CH682" s="106" t="str">
        <f t="shared" si="1622"/>
        <v/>
      </c>
      <c r="CI682" s="40"/>
      <c r="CJ682" s="40"/>
      <c r="CK682" s="40"/>
      <c r="CL682" s="40"/>
      <c r="CM682" s="40"/>
    </row>
    <row r="683" spans="1:91" ht="17.25" customHeight="1" x14ac:dyDescent="0.2">
      <c r="A683" s="92"/>
      <c r="B683" s="93"/>
      <c r="C683" s="93"/>
      <c r="D683" s="93"/>
      <c r="E683" s="93" t="str">
        <f t="shared" si="1616"/>
        <v/>
      </c>
      <c r="F683" s="93"/>
      <c r="G683" s="93"/>
      <c r="H683" s="93" t="str">
        <f t="shared" si="1332"/>
        <v/>
      </c>
      <c r="I683" s="95" t="str">
        <f t="shared" si="1333"/>
        <v/>
      </c>
      <c r="J683" s="93"/>
      <c r="K683" s="97" t="b">
        <v>0</v>
      </c>
      <c r="L683" s="98" t="str">
        <f t="shared" si="1273"/>
        <v>PENDENTE</v>
      </c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3"/>
      <c r="X683" s="100"/>
      <c r="Y683" s="100"/>
      <c r="Z683" s="100"/>
      <c r="AA683" s="100"/>
      <c r="AB683" s="100"/>
      <c r="AC683" s="101"/>
      <c r="AD683" s="3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93"/>
      <c r="AQ683" s="93"/>
      <c r="AR683" s="93"/>
      <c r="AS683" s="102"/>
      <c r="AT683" s="103"/>
      <c r="AU683" s="103"/>
      <c r="AV683" s="103"/>
      <c r="AW683" s="104"/>
      <c r="AX683" s="103"/>
      <c r="AY683" s="103"/>
      <c r="AZ683" s="103"/>
      <c r="BA683" s="103"/>
      <c r="BB683" s="104"/>
      <c r="BC683" s="103"/>
      <c r="BD683" s="105" t="str">
        <f ca="1">IFERROR(__xludf.DUMMYFUNCTION("""COMPUTED_VALUE"""),"")</f>
        <v/>
      </c>
      <c r="BE683" s="105" t="str">
        <f ca="1">IFERROR(__xludf.DUMMYFUNCTION("""COMPUTED_VALUE"""),"")</f>
        <v/>
      </c>
      <c r="BF683" s="105" t="str">
        <f ca="1">IFERROR(__xludf.DUMMYFUNCTION("""COMPUTED_VALUE"""),"")</f>
        <v/>
      </c>
      <c r="BG683" s="93"/>
      <c r="BH683" s="93"/>
      <c r="BI683" s="95" t="str">
        <f t="shared" si="1360"/>
        <v/>
      </c>
      <c r="BJ683" s="95" t="str">
        <f t="shared" ref="BJ683:BR683" si="1623">IF(AD683=0,"",AD683*$AS683*(AU683/10))</f>
        <v/>
      </c>
      <c r="BK683" s="95" t="str">
        <f t="shared" si="1623"/>
        <v/>
      </c>
      <c r="BL683" s="95" t="str">
        <f t="shared" si="1623"/>
        <v/>
      </c>
      <c r="BM683" s="95" t="str">
        <f t="shared" si="1623"/>
        <v/>
      </c>
      <c r="BN683" s="95" t="str">
        <f t="shared" si="1623"/>
        <v/>
      </c>
      <c r="BO683" s="95" t="str">
        <f t="shared" si="1623"/>
        <v/>
      </c>
      <c r="BP683" s="95" t="str">
        <f t="shared" si="1623"/>
        <v/>
      </c>
      <c r="BQ683" s="95" t="str">
        <f t="shared" si="1623"/>
        <v/>
      </c>
      <c r="BR683" s="95" t="str">
        <f t="shared" si="1623"/>
        <v/>
      </c>
      <c r="BS683" s="38"/>
      <c r="BT683" s="38"/>
      <c r="BU683" s="38"/>
      <c r="BV683" s="38"/>
      <c r="BW683" s="38"/>
      <c r="BX683" s="38">
        <f t="shared" si="1613"/>
        <v>0</v>
      </c>
      <c r="BY683" s="106" t="str">
        <f t="shared" si="1586"/>
        <v/>
      </c>
      <c r="BZ683" s="106" t="str">
        <f t="shared" si="1614"/>
        <v/>
      </c>
      <c r="CA683" s="106" t="str">
        <f t="shared" ref="CA683:CH683" si="1624">IF(O683="x","1","")</f>
        <v/>
      </c>
      <c r="CB683" s="106" t="str">
        <f t="shared" si="1624"/>
        <v/>
      </c>
      <c r="CC683" s="106" t="str">
        <f t="shared" si="1624"/>
        <v/>
      </c>
      <c r="CD683" s="106" t="str">
        <f t="shared" si="1624"/>
        <v/>
      </c>
      <c r="CE683" s="106" t="str">
        <f t="shared" si="1624"/>
        <v/>
      </c>
      <c r="CF683" s="106" t="str">
        <f t="shared" si="1624"/>
        <v/>
      </c>
      <c r="CG683" s="106" t="str">
        <f t="shared" si="1624"/>
        <v/>
      </c>
      <c r="CH683" s="106" t="str">
        <f t="shared" si="1624"/>
        <v/>
      </c>
      <c r="CI683" s="40"/>
      <c r="CJ683" s="40"/>
      <c r="CK683" s="40"/>
      <c r="CL683" s="40"/>
      <c r="CM683" s="40"/>
    </row>
    <row r="684" spans="1:91" ht="17.25" customHeight="1" x14ac:dyDescent="0.2">
      <c r="A684" s="92"/>
      <c r="B684" s="93"/>
      <c r="C684" s="93"/>
      <c r="D684" s="93"/>
      <c r="E684" s="93" t="str">
        <f t="shared" si="1616"/>
        <v/>
      </c>
      <c r="F684" s="93"/>
      <c r="G684" s="93"/>
      <c r="H684" s="93" t="str">
        <f t="shared" si="1332"/>
        <v/>
      </c>
      <c r="I684" s="95" t="str">
        <f t="shared" si="1333"/>
        <v/>
      </c>
      <c r="J684" s="93"/>
      <c r="K684" s="97" t="b">
        <v>0</v>
      </c>
      <c r="L684" s="98" t="str">
        <f t="shared" si="1273"/>
        <v>PENDENTE</v>
      </c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3"/>
      <c r="X684" s="100"/>
      <c r="Y684" s="100"/>
      <c r="Z684" s="100"/>
      <c r="AA684" s="100"/>
      <c r="AB684" s="100"/>
      <c r="AC684" s="101"/>
      <c r="AD684" s="3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93"/>
      <c r="AQ684" s="93"/>
      <c r="AR684" s="93"/>
      <c r="AS684" s="102"/>
      <c r="AT684" s="103"/>
      <c r="AU684" s="103"/>
      <c r="AV684" s="103"/>
      <c r="AW684" s="104"/>
      <c r="AX684" s="103"/>
      <c r="AY684" s="103"/>
      <c r="AZ684" s="103"/>
      <c r="BA684" s="103"/>
      <c r="BB684" s="104"/>
      <c r="BC684" s="103"/>
      <c r="BD684" s="105" t="str">
        <f ca="1">IFERROR(__xludf.DUMMYFUNCTION("""COMPUTED_VALUE"""),"")</f>
        <v/>
      </c>
      <c r="BE684" s="105" t="str">
        <f ca="1">IFERROR(__xludf.DUMMYFUNCTION("""COMPUTED_VALUE"""),"")</f>
        <v/>
      </c>
      <c r="BF684" s="105" t="str">
        <f ca="1">IFERROR(__xludf.DUMMYFUNCTION("""COMPUTED_VALUE"""),"")</f>
        <v/>
      </c>
      <c r="BG684" s="93"/>
      <c r="BH684" s="93"/>
      <c r="BI684" s="95" t="str">
        <f t="shared" si="1360"/>
        <v/>
      </c>
      <c r="BJ684" s="95" t="str">
        <f t="shared" ref="BJ684:BR684" si="1625">IF(AD684=0,"",AD684*$AS684*(AU684/10))</f>
        <v/>
      </c>
      <c r="BK684" s="95" t="str">
        <f t="shared" si="1625"/>
        <v/>
      </c>
      <c r="BL684" s="95" t="str">
        <f t="shared" si="1625"/>
        <v/>
      </c>
      <c r="BM684" s="95" t="str">
        <f t="shared" si="1625"/>
        <v/>
      </c>
      <c r="BN684" s="95" t="str">
        <f t="shared" si="1625"/>
        <v/>
      </c>
      <c r="BO684" s="95" t="str">
        <f t="shared" si="1625"/>
        <v/>
      </c>
      <c r="BP684" s="95" t="str">
        <f t="shared" si="1625"/>
        <v/>
      </c>
      <c r="BQ684" s="95" t="str">
        <f t="shared" si="1625"/>
        <v/>
      </c>
      <c r="BR684" s="95" t="str">
        <f t="shared" si="1625"/>
        <v/>
      </c>
      <c r="BS684" s="38"/>
      <c r="BT684" s="38"/>
      <c r="BU684" s="38"/>
      <c r="BV684" s="38"/>
      <c r="BW684" s="38"/>
      <c r="BX684" s="38">
        <f t="shared" si="1613"/>
        <v>0</v>
      </c>
      <c r="BY684" s="106" t="str">
        <f t="shared" si="1586"/>
        <v/>
      </c>
      <c r="BZ684" s="106" t="str">
        <f t="shared" si="1614"/>
        <v/>
      </c>
      <c r="CA684" s="106" t="str">
        <f t="shared" ref="CA684:CH684" si="1626">IF(O684="x","1","")</f>
        <v/>
      </c>
      <c r="CB684" s="106" t="str">
        <f t="shared" si="1626"/>
        <v/>
      </c>
      <c r="CC684" s="106" t="str">
        <f t="shared" si="1626"/>
        <v/>
      </c>
      <c r="CD684" s="106" t="str">
        <f t="shared" si="1626"/>
        <v/>
      </c>
      <c r="CE684" s="106" t="str">
        <f t="shared" si="1626"/>
        <v/>
      </c>
      <c r="CF684" s="106" t="str">
        <f t="shared" si="1626"/>
        <v/>
      </c>
      <c r="CG684" s="106" t="str">
        <f t="shared" si="1626"/>
        <v/>
      </c>
      <c r="CH684" s="106" t="str">
        <f t="shared" si="1626"/>
        <v/>
      </c>
      <c r="CI684" s="40"/>
      <c r="CJ684" s="40"/>
      <c r="CK684" s="40"/>
      <c r="CL684" s="40"/>
      <c r="CM684" s="40"/>
    </row>
    <row r="685" spans="1:91" ht="17.25" customHeight="1" x14ac:dyDescent="0.2">
      <c r="A685" s="92"/>
      <c r="B685" s="93"/>
      <c r="C685" s="93"/>
      <c r="D685" s="93"/>
      <c r="E685" s="93" t="str">
        <f t="shared" si="1616"/>
        <v/>
      </c>
      <c r="F685" s="93"/>
      <c r="G685" s="93"/>
      <c r="H685" s="93" t="str">
        <f t="shared" si="1332"/>
        <v/>
      </c>
      <c r="I685" s="95" t="str">
        <f t="shared" si="1333"/>
        <v/>
      </c>
      <c r="J685" s="93"/>
      <c r="K685" s="97" t="b">
        <v>0</v>
      </c>
      <c r="L685" s="98" t="str">
        <f t="shared" si="1273"/>
        <v>PENDENTE</v>
      </c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3"/>
      <c r="X685" s="100"/>
      <c r="Y685" s="100"/>
      <c r="Z685" s="100"/>
      <c r="AA685" s="100"/>
      <c r="AB685" s="100"/>
      <c r="AC685" s="101"/>
      <c r="AD685" s="3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93"/>
      <c r="AQ685" s="93"/>
      <c r="AR685" s="93"/>
      <c r="AS685" s="102"/>
      <c r="AT685" s="103"/>
      <c r="AU685" s="103"/>
      <c r="AV685" s="103"/>
      <c r="AW685" s="104"/>
      <c r="AX685" s="103"/>
      <c r="AY685" s="103"/>
      <c r="AZ685" s="103"/>
      <c r="BA685" s="103"/>
      <c r="BB685" s="104"/>
      <c r="BC685" s="103"/>
      <c r="BD685" s="105" t="str">
        <f ca="1">IFERROR(__xludf.DUMMYFUNCTION("""COMPUTED_VALUE"""),"")</f>
        <v/>
      </c>
      <c r="BE685" s="105" t="str">
        <f ca="1">IFERROR(__xludf.DUMMYFUNCTION("""COMPUTED_VALUE"""),"")</f>
        <v/>
      </c>
      <c r="BF685" s="105" t="str">
        <f ca="1">IFERROR(__xludf.DUMMYFUNCTION("""COMPUTED_VALUE"""),"")</f>
        <v/>
      </c>
      <c r="BG685" s="93"/>
      <c r="BH685" s="93"/>
      <c r="BI685" s="95" t="str">
        <f t="shared" si="1360"/>
        <v/>
      </c>
      <c r="BJ685" s="95" t="str">
        <f t="shared" ref="BJ685:BR685" si="1627">IF(AD685=0,"",AD685*$AS685*(AU685/10))</f>
        <v/>
      </c>
      <c r="BK685" s="95" t="str">
        <f t="shared" si="1627"/>
        <v/>
      </c>
      <c r="BL685" s="95" t="str">
        <f t="shared" si="1627"/>
        <v/>
      </c>
      <c r="BM685" s="95" t="str">
        <f t="shared" si="1627"/>
        <v/>
      </c>
      <c r="BN685" s="95" t="str">
        <f t="shared" si="1627"/>
        <v/>
      </c>
      <c r="BO685" s="95" t="str">
        <f t="shared" si="1627"/>
        <v/>
      </c>
      <c r="BP685" s="95" t="str">
        <f t="shared" si="1627"/>
        <v/>
      </c>
      <c r="BQ685" s="95" t="str">
        <f t="shared" si="1627"/>
        <v/>
      </c>
      <c r="BR685" s="95" t="str">
        <f t="shared" si="1627"/>
        <v/>
      </c>
      <c r="BS685" s="38"/>
      <c r="BT685" s="38"/>
      <c r="BU685" s="38"/>
      <c r="BV685" s="38"/>
      <c r="BW685" s="38"/>
      <c r="BX685" s="38">
        <f t="shared" si="1613"/>
        <v>0</v>
      </c>
      <c r="BY685" s="106" t="str">
        <f t="shared" si="1586"/>
        <v/>
      </c>
      <c r="BZ685" s="106" t="str">
        <f t="shared" si="1614"/>
        <v/>
      </c>
      <c r="CA685" s="106" t="str">
        <f t="shared" ref="CA685:CH685" si="1628">IF(O685="x","1","")</f>
        <v/>
      </c>
      <c r="CB685" s="106" t="str">
        <f t="shared" si="1628"/>
        <v/>
      </c>
      <c r="CC685" s="106" t="str">
        <f t="shared" si="1628"/>
        <v/>
      </c>
      <c r="CD685" s="106" t="str">
        <f t="shared" si="1628"/>
        <v/>
      </c>
      <c r="CE685" s="106" t="str">
        <f t="shared" si="1628"/>
        <v/>
      </c>
      <c r="CF685" s="106" t="str">
        <f t="shared" si="1628"/>
        <v/>
      </c>
      <c r="CG685" s="106" t="str">
        <f t="shared" si="1628"/>
        <v/>
      </c>
      <c r="CH685" s="106" t="str">
        <f t="shared" si="1628"/>
        <v/>
      </c>
      <c r="CI685" s="40"/>
      <c r="CJ685" s="40"/>
      <c r="CK685" s="40"/>
      <c r="CL685" s="40"/>
      <c r="CM685" s="40"/>
    </row>
    <row r="686" spans="1:91" ht="17.25" customHeight="1" x14ac:dyDescent="0.2">
      <c r="A686" s="92"/>
      <c r="B686" s="93"/>
      <c r="C686" s="93"/>
      <c r="D686" s="93"/>
      <c r="E686" s="93" t="str">
        <f t="shared" si="1616"/>
        <v/>
      </c>
      <c r="F686" s="93"/>
      <c r="G686" s="93"/>
      <c r="H686" s="93" t="str">
        <f t="shared" si="1332"/>
        <v/>
      </c>
      <c r="I686" s="95" t="str">
        <f t="shared" si="1333"/>
        <v/>
      </c>
      <c r="J686" s="93"/>
      <c r="K686" s="97" t="b">
        <v>0</v>
      </c>
      <c r="L686" s="98" t="str">
        <f t="shared" si="1273"/>
        <v>PENDENTE</v>
      </c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3"/>
      <c r="X686" s="100"/>
      <c r="Y686" s="100"/>
      <c r="Z686" s="100"/>
      <c r="AA686" s="100"/>
      <c r="AB686" s="100"/>
      <c r="AC686" s="101"/>
      <c r="AD686" s="3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93"/>
      <c r="AQ686" s="93"/>
      <c r="AR686" s="93"/>
      <c r="AS686" s="102"/>
      <c r="AT686" s="103"/>
      <c r="AU686" s="103"/>
      <c r="AV686" s="103"/>
      <c r="AW686" s="104"/>
      <c r="AX686" s="103"/>
      <c r="AY686" s="103"/>
      <c r="AZ686" s="103"/>
      <c r="BA686" s="103"/>
      <c r="BB686" s="104"/>
      <c r="BC686" s="103"/>
      <c r="BD686" s="105" t="str">
        <f ca="1">IFERROR(__xludf.DUMMYFUNCTION("""COMPUTED_VALUE"""),"")</f>
        <v/>
      </c>
      <c r="BE686" s="105" t="str">
        <f ca="1">IFERROR(__xludf.DUMMYFUNCTION("""COMPUTED_VALUE"""),"")</f>
        <v/>
      </c>
      <c r="BF686" s="105" t="str">
        <f ca="1">IFERROR(__xludf.DUMMYFUNCTION("""COMPUTED_VALUE"""),"")</f>
        <v/>
      </c>
      <c r="BG686" s="93"/>
      <c r="BH686" s="93"/>
      <c r="BI686" s="95" t="str">
        <f t="shared" si="1360"/>
        <v/>
      </c>
      <c r="BJ686" s="95" t="str">
        <f t="shared" ref="BJ686:BR686" si="1629">IF(AD686=0,"",AD686*$AS686*(AU686/10))</f>
        <v/>
      </c>
      <c r="BK686" s="95" t="str">
        <f t="shared" si="1629"/>
        <v/>
      </c>
      <c r="BL686" s="95" t="str">
        <f t="shared" si="1629"/>
        <v/>
      </c>
      <c r="BM686" s="95" t="str">
        <f t="shared" si="1629"/>
        <v/>
      </c>
      <c r="BN686" s="95" t="str">
        <f t="shared" si="1629"/>
        <v/>
      </c>
      <c r="BO686" s="95" t="str">
        <f t="shared" si="1629"/>
        <v/>
      </c>
      <c r="BP686" s="95" t="str">
        <f t="shared" si="1629"/>
        <v/>
      </c>
      <c r="BQ686" s="95" t="str">
        <f t="shared" si="1629"/>
        <v/>
      </c>
      <c r="BR686" s="95" t="str">
        <f t="shared" si="1629"/>
        <v/>
      </c>
      <c r="BS686" s="38"/>
      <c r="BT686" s="38"/>
      <c r="BU686" s="38"/>
      <c r="BV686" s="38"/>
      <c r="BW686" s="38"/>
      <c r="BX686" s="38">
        <f t="shared" si="1613"/>
        <v>0</v>
      </c>
      <c r="BY686" s="106" t="str">
        <f t="shared" si="1586"/>
        <v/>
      </c>
      <c r="BZ686" s="106" t="str">
        <f t="shared" si="1614"/>
        <v/>
      </c>
      <c r="CA686" s="106" t="str">
        <f t="shared" ref="CA686:CH686" si="1630">IF(O686="x","1","")</f>
        <v/>
      </c>
      <c r="CB686" s="106" t="str">
        <f t="shared" si="1630"/>
        <v/>
      </c>
      <c r="CC686" s="106" t="str">
        <f t="shared" si="1630"/>
        <v/>
      </c>
      <c r="CD686" s="106" t="str">
        <f t="shared" si="1630"/>
        <v/>
      </c>
      <c r="CE686" s="106" t="str">
        <f t="shared" si="1630"/>
        <v/>
      </c>
      <c r="CF686" s="106" t="str">
        <f t="shared" si="1630"/>
        <v/>
      </c>
      <c r="CG686" s="106" t="str">
        <f t="shared" si="1630"/>
        <v/>
      </c>
      <c r="CH686" s="106" t="str">
        <f t="shared" si="1630"/>
        <v/>
      </c>
      <c r="CI686" s="40"/>
      <c r="CJ686" s="40"/>
      <c r="CK686" s="40"/>
      <c r="CL686" s="40"/>
      <c r="CM686" s="40"/>
    </row>
    <row r="687" spans="1:91" ht="17.25" customHeight="1" x14ac:dyDescent="0.2">
      <c r="A687" s="92"/>
      <c r="B687" s="93"/>
      <c r="C687" s="93"/>
      <c r="D687" s="93"/>
      <c r="E687" s="93" t="str">
        <f t="shared" si="1616"/>
        <v/>
      </c>
      <c r="F687" s="93"/>
      <c r="G687" s="93"/>
      <c r="H687" s="93" t="str">
        <f t="shared" si="1332"/>
        <v/>
      </c>
      <c r="I687" s="95" t="str">
        <f t="shared" si="1333"/>
        <v/>
      </c>
      <c r="J687" s="93"/>
      <c r="K687" s="97" t="b">
        <v>0</v>
      </c>
      <c r="L687" s="98" t="str">
        <f t="shared" si="1273"/>
        <v>PENDENTE</v>
      </c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3"/>
      <c r="X687" s="100"/>
      <c r="Y687" s="100"/>
      <c r="Z687" s="100"/>
      <c r="AA687" s="100"/>
      <c r="AB687" s="100"/>
      <c r="AC687" s="101"/>
      <c r="AD687" s="3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93"/>
      <c r="AQ687" s="93"/>
      <c r="AR687" s="93"/>
      <c r="AS687" s="102"/>
      <c r="AT687" s="103"/>
      <c r="AU687" s="103"/>
      <c r="AV687" s="103"/>
      <c r="AW687" s="104"/>
      <c r="AX687" s="103"/>
      <c r="AY687" s="103"/>
      <c r="AZ687" s="103"/>
      <c r="BA687" s="103"/>
      <c r="BB687" s="104"/>
      <c r="BC687" s="103"/>
      <c r="BD687" s="105" t="str">
        <f ca="1">IFERROR(__xludf.DUMMYFUNCTION("""COMPUTED_VALUE"""),"")</f>
        <v/>
      </c>
      <c r="BE687" s="105" t="str">
        <f ca="1">IFERROR(__xludf.DUMMYFUNCTION("""COMPUTED_VALUE"""),"")</f>
        <v/>
      </c>
      <c r="BF687" s="105" t="str">
        <f ca="1">IFERROR(__xludf.DUMMYFUNCTION("""COMPUTED_VALUE"""),"")</f>
        <v/>
      </c>
      <c r="BG687" s="93"/>
      <c r="BH687" s="93"/>
      <c r="BI687" s="95" t="str">
        <f t="shared" si="1360"/>
        <v/>
      </c>
      <c r="BJ687" s="95" t="str">
        <f t="shared" ref="BJ687:BR687" si="1631">IF(AD687=0,"",AD687*$AS687*(AU687/10))</f>
        <v/>
      </c>
      <c r="BK687" s="95" t="str">
        <f t="shared" si="1631"/>
        <v/>
      </c>
      <c r="BL687" s="95" t="str">
        <f t="shared" si="1631"/>
        <v/>
      </c>
      <c r="BM687" s="95" t="str">
        <f t="shared" si="1631"/>
        <v/>
      </c>
      <c r="BN687" s="95" t="str">
        <f t="shared" si="1631"/>
        <v/>
      </c>
      <c r="BO687" s="95" t="str">
        <f t="shared" si="1631"/>
        <v/>
      </c>
      <c r="BP687" s="95" t="str">
        <f t="shared" si="1631"/>
        <v/>
      </c>
      <c r="BQ687" s="95" t="str">
        <f t="shared" si="1631"/>
        <v/>
      </c>
      <c r="BR687" s="95" t="str">
        <f t="shared" si="1631"/>
        <v/>
      </c>
      <c r="BS687" s="38"/>
      <c r="BT687" s="38"/>
      <c r="BU687" s="38"/>
      <c r="BV687" s="38"/>
      <c r="BW687" s="38"/>
      <c r="BX687" s="38">
        <f t="shared" si="1613"/>
        <v>0</v>
      </c>
      <c r="BY687" s="106" t="str">
        <f t="shared" si="1586"/>
        <v/>
      </c>
      <c r="BZ687" s="106" t="str">
        <f t="shared" si="1614"/>
        <v/>
      </c>
      <c r="CA687" s="106" t="str">
        <f t="shared" ref="CA687:CH687" si="1632">IF(O687="x","1","")</f>
        <v/>
      </c>
      <c r="CB687" s="106" t="str">
        <f t="shared" si="1632"/>
        <v/>
      </c>
      <c r="CC687" s="106" t="str">
        <f t="shared" si="1632"/>
        <v/>
      </c>
      <c r="CD687" s="106" t="str">
        <f t="shared" si="1632"/>
        <v/>
      </c>
      <c r="CE687" s="106" t="str">
        <f t="shared" si="1632"/>
        <v/>
      </c>
      <c r="CF687" s="106" t="str">
        <f t="shared" si="1632"/>
        <v/>
      </c>
      <c r="CG687" s="106" t="str">
        <f t="shared" si="1632"/>
        <v/>
      </c>
      <c r="CH687" s="106" t="str">
        <f t="shared" si="1632"/>
        <v/>
      </c>
      <c r="CI687" s="40"/>
      <c r="CJ687" s="40"/>
      <c r="CK687" s="40"/>
      <c r="CL687" s="40"/>
      <c r="CM687" s="40"/>
    </row>
    <row r="688" spans="1:91" ht="17.25" customHeight="1" x14ac:dyDescent="0.2">
      <c r="A688" s="92"/>
      <c r="B688" s="93"/>
      <c r="C688" s="93"/>
      <c r="D688" s="93"/>
      <c r="E688" s="93" t="str">
        <f t="shared" si="1616"/>
        <v/>
      </c>
      <c r="F688" s="93"/>
      <c r="G688" s="93"/>
      <c r="H688" s="93" t="str">
        <f t="shared" si="1332"/>
        <v/>
      </c>
      <c r="I688" s="95" t="str">
        <f t="shared" si="1333"/>
        <v/>
      </c>
      <c r="J688" s="93"/>
      <c r="K688" s="97" t="b">
        <v>0</v>
      </c>
      <c r="L688" s="98" t="str">
        <f t="shared" si="1273"/>
        <v>PENDENTE</v>
      </c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3"/>
      <c r="X688" s="100"/>
      <c r="Y688" s="100"/>
      <c r="Z688" s="100"/>
      <c r="AA688" s="100"/>
      <c r="AB688" s="100"/>
      <c r="AC688" s="101"/>
      <c r="AD688" s="3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93"/>
      <c r="AQ688" s="93"/>
      <c r="AR688" s="93"/>
      <c r="AS688" s="102"/>
      <c r="AT688" s="103"/>
      <c r="AU688" s="103"/>
      <c r="AV688" s="103"/>
      <c r="AW688" s="104"/>
      <c r="AX688" s="103"/>
      <c r="AY688" s="103"/>
      <c r="AZ688" s="103"/>
      <c r="BA688" s="103"/>
      <c r="BB688" s="104"/>
      <c r="BC688" s="103"/>
      <c r="BD688" s="105" t="str">
        <f ca="1">IFERROR(__xludf.DUMMYFUNCTION("""COMPUTED_VALUE"""),"")</f>
        <v/>
      </c>
      <c r="BE688" s="105" t="str">
        <f ca="1">IFERROR(__xludf.DUMMYFUNCTION("""COMPUTED_VALUE"""),"")</f>
        <v/>
      </c>
      <c r="BF688" s="105" t="str">
        <f ca="1">IFERROR(__xludf.DUMMYFUNCTION("""COMPUTED_VALUE"""),"")</f>
        <v/>
      </c>
      <c r="BG688" s="93"/>
      <c r="BH688" s="93"/>
      <c r="BI688" s="95" t="str">
        <f t="shared" si="1360"/>
        <v/>
      </c>
      <c r="BJ688" s="95" t="str">
        <f t="shared" ref="BJ688:BR688" si="1633">IF(AD688=0,"",AD688*$AS688*(AU688/10))</f>
        <v/>
      </c>
      <c r="BK688" s="95" t="str">
        <f t="shared" si="1633"/>
        <v/>
      </c>
      <c r="BL688" s="95" t="str">
        <f t="shared" si="1633"/>
        <v/>
      </c>
      <c r="BM688" s="95" t="str">
        <f t="shared" si="1633"/>
        <v/>
      </c>
      <c r="BN688" s="95" t="str">
        <f t="shared" si="1633"/>
        <v/>
      </c>
      <c r="BO688" s="95" t="str">
        <f t="shared" si="1633"/>
        <v/>
      </c>
      <c r="BP688" s="95" t="str">
        <f t="shared" si="1633"/>
        <v/>
      </c>
      <c r="BQ688" s="95" t="str">
        <f t="shared" si="1633"/>
        <v/>
      </c>
      <c r="BR688" s="95" t="str">
        <f t="shared" si="1633"/>
        <v/>
      </c>
      <c r="BS688" s="38"/>
      <c r="BT688" s="38"/>
      <c r="BU688" s="38"/>
      <c r="BV688" s="38"/>
      <c r="BW688" s="38"/>
      <c r="BX688" s="38">
        <f t="shared" si="1613"/>
        <v>0</v>
      </c>
      <c r="BY688" s="106" t="str">
        <f t="shared" si="1586"/>
        <v/>
      </c>
      <c r="BZ688" s="106" t="str">
        <f t="shared" si="1614"/>
        <v/>
      </c>
      <c r="CA688" s="106" t="str">
        <f t="shared" ref="CA688:CH688" si="1634">IF(O688="x","1","")</f>
        <v/>
      </c>
      <c r="CB688" s="106" t="str">
        <f t="shared" si="1634"/>
        <v/>
      </c>
      <c r="CC688" s="106" t="str">
        <f t="shared" si="1634"/>
        <v/>
      </c>
      <c r="CD688" s="106" t="str">
        <f t="shared" si="1634"/>
        <v/>
      </c>
      <c r="CE688" s="106" t="str">
        <f t="shared" si="1634"/>
        <v/>
      </c>
      <c r="CF688" s="106" t="str">
        <f t="shared" si="1634"/>
        <v/>
      </c>
      <c r="CG688" s="106" t="str">
        <f t="shared" si="1634"/>
        <v/>
      </c>
      <c r="CH688" s="106" t="str">
        <f t="shared" si="1634"/>
        <v/>
      </c>
      <c r="CI688" s="40"/>
      <c r="CJ688" s="40"/>
      <c r="CK688" s="40"/>
      <c r="CL688" s="40"/>
      <c r="CM688" s="40"/>
    </row>
    <row r="689" spans="1:91" ht="17.25" customHeight="1" x14ac:dyDescent="0.2">
      <c r="A689" s="92"/>
      <c r="B689" s="93"/>
      <c r="C689" s="93"/>
      <c r="D689" s="93"/>
      <c r="E689" s="93" t="str">
        <f t="shared" si="1616"/>
        <v/>
      </c>
      <c r="F689" s="93"/>
      <c r="G689" s="93"/>
      <c r="H689" s="93" t="str">
        <f t="shared" si="1332"/>
        <v/>
      </c>
      <c r="I689" s="95" t="str">
        <f t="shared" si="1333"/>
        <v/>
      </c>
      <c r="J689" s="93"/>
      <c r="K689" s="97" t="b">
        <v>0</v>
      </c>
      <c r="L689" s="98" t="str">
        <f t="shared" si="1273"/>
        <v>PENDENTE</v>
      </c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3"/>
      <c r="X689" s="100"/>
      <c r="Y689" s="100"/>
      <c r="Z689" s="100"/>
      <c r="AA689" s="100"/>
      <c r="AB689" s="100"/>
      <c r="AC689" s="101"/>
      <c r="AD689" s="3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93"/>
      <c r="AQ689" s="93"/>
      <c r="AR689" s="93"/>
      <c r="AS689" s="102"/>
      <c r="AT689" s="103"/>
      <c r="AU689" s="103"/>
      <c r="AV689" s="103"/>
      <c r="AW689" s="104"/>
      <c r="AX689" s="103"/>
      <c r="AY689" s="103"/>
      <c r="AZ689" s="103"/>
      <c r="BA689" s="103"/>
      <c r="BB689" s="104"/>
      <c r="BC689" s="103"/>
      <c r="BD689" s="105" t="str">
        <f ca="1">IFERROR(__xludf.DUMMYFUNCTION("""COMPUTED_VALUE"""),"")</f>
        <v/>
      </c>
      <c r="BE689" s="105" t="str">
        <f ca="1">IFERROR(__xludf.DUMMYFUNCTION("""COMPUTED_VALUE"""),"")</f>
        <v/>
      </c>
      <c r="BF689" s="105" t="str">
        <f ca="1">IFERROR(__xludf.DUMMYFUNCTION("""COMPUTED_VALUE"""),"")</f>
        <v/>
      </c>
      <c r="BG689" s="93"/>
      <c r="BH689" s="93"/>
      <c r="BI689" s="95" t="str">
        <f t="shared" si="1360"/>
        <v/>
      </c>
      <c r="BJ689" s="95" t="str">
        <f t="shared" ref="BJ689:BR689" si="1635">IF(AD689=0,"",AD689*$AS689*(AU689/10))</f>
        <v/>
      </c>
      <c r="BK689" s="95" t="str">
        <f t="shared" si="1635"/>
        <v/>
      </c>
      <c r="BL689" s="95" t="str">
        <f t="shared" si="1635"/>
        <v/>
      </c>
      <c r="BM689" s="95" t="str">
        <f t="shared" si="1635"/>
        <v/>
      </c>
      <c r="BN689" s="95" t="str">
        <f t="shared" si="1635"/>
        <v/>
      </c>
      <c r="BO689" s="95" t="str">
        <f t="shared" si="1635"/>
        <v/>
      </c>
      <c r="BP689" s="95" t="str">
        <f t="shared" si="1635"/>
        <v/>
      </c>
      <c r="BQ689" s="95" t="str">
        <f t="shared" si="1635"/>
        <v/>
      </c>
      <c r="BR689" s="95" t="str">
        <f t="shared" si="1635"/>
        <v/>
      </c>
      <c r="BS689" s="38"/>
      <c r="BT689" s="38"/>
      <c r="BU689" s="38"/>
      <c r="BV689" s="38"/>
      <c r="BW689" s="38"/>
      <c r="BX689" s="38">
        <f t="shared" si="1613"/>
        <v>0</v>
      </c>
      <c r="BY689" s="106" t="str">
        <f t="shared" si="1586"/>
        <v/>
      </c>
      <c r="BZ689" s="106" t="str">
        <f t="shared" si="1614"/>
        <v/>
      </c>
      <c r="CA689" s="106" t="str">
        <f t="shared" ref="CA689:CH689" si="1636">IF(O689="x","1","")</f>
        <v/>
      </c>
      <c r="CB689" s="106" t="str">
        <f t="shared" si="1636"/>
        <v/>
      </c>
      <c r="CC689" s="106" t="str">
        <f t="shared" si="1636"/>
        <v/>
      </c>
      <c r="CD689" s="106" t="str">
        <f t="shared" si="1636"/>
        <v/>
      </c>
      <c r="CE689" s="106" t="str">
        <f t="shared" si="1636"/>
        <v/>
      </c>
      <c r="CF689" s="106" t="str">
        <f t="shared" si="1636"/>
        <v/>
      </c>
      <c r="CG689" s="106" t="str">
        <f t="shared" si="1636"/>
        <v/>
      </c>
      <c r="CH689" s="106" t="str">
        <f t="shared" si="1636"/>
        <v/>
      </c>
      <c r="CI689" s="40"/>
      <c r="CJ689" s="40"/>
      <c r="CK689" s="40"/>
      <c r="CL689" s="40"/>
      <c r="CM689" s="40"/>
    </row>
    <row r="690" spans="1:91" ht="17.25" customHeight="1" x14ac:dyDescent="0.2">
      <c r="A690" s="92"/>
      <c r="B690" s="93"/>
      <c r="C690" s="93"/>
      <c r="D690" s="93"/>
      <c r="E690" s="93" t="str">
        <f t="shared" si="1616"/>
        <v/>
      </c>
      <c r="F690" s="93"/>
      <c r="G690" s="93"/>
      <c r="H690" s="93" t="str">
        <f t="shared" si="1332"/>
        <v/>
      </c>
      <c r="I690" s="95" t="str">
        <f t="shared" si="1333"/>
        <v/>
      </c>
      <c r="J690" s="93"/>
      <c r="K690" s="97" t="b">
        <v>0</v>
      </c>
      <c r="L690" s="98" t="str">
        <f t="shared" si="1273"/>
        <v>PENDENTE</v>
      </c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3"/>
      <c r="X690" s="100"/>
      <c r="Y690" s="100"/>
      <c r="Z690" s="100"/>
      <c r="AA690" s="100"/>
      <c r="AB690" s="100"/>
      <c r="AC690" s="101"/>
      <c r="AD690" s="3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93"/>
      <c r="AQ690" s="93"/>
      <c r="AR690" s="93"/>
      <c r="AS690" s="102"/>
      <c r="AT690" s="103"/>
      <c r="AU690" s="103"/>
      <c r="AV690" s="103"/>
      <c r="AW690" s="104"/>
      <c r="AX690" s="103"/>
      <c r="AY690" s="103"/>
      <c r="AZ690" s="103"/>
      <c r="BA690" s="103"/>
      <c r="BB690" s="104"/>
      <c r="BC690" s="103"/>
      <c r="BD690" s="105" t="str">
        <f ca="1">IFERROR(__xludf.DUMMYFUNCTION("""COMPUTED_VALUE"""),"")</f>
        <v/>
      </c>
      <c r="BE690" s="105" t="str">
        <f ca="1">IFERROR(__xludf.DUMMYFUNCTION("""COMPUTED_VALUE"""),"")</f>
        <v/>
      </c>
      <c r="BF690" s="105" t="str">
        <f ca="1">IFERROR(__xludf.DUMMYFUNCTION("""COMPUTED_VALUE"""),"")</f>
        <v/>
      </c>
      <c r="BG690" s="93"/>
      <c r="BH690" s="93"/>
      <c r="BI690" s="95" t="str">
        <f t="shared" si="1360"/>
        <v/>
      </c>
      <c r="BJ690" s="95" t="str">
        <f t="shared" ref="BJ690:BR690" si="1637">IF(AD690=0,"",AD690*$AS690*(AU690/10))</f>
        <v/>
      </c>
      <c r="BK690" s="95" t="str">
        <f t="shared" si="1637"/>
        <v/>
      </c>
      <c r="BL690" s="95" t="str">
        <f t="shared" si="1637"/>
        <v/>
      </c>
      <c r="BM690" s="95" t="str">
        <f t="shared" si="1637"/>
        <v/>
      </c>
      <c r="BN690" s="95" t="str">
        <f t="shared" si="1637"/>
        <v/>
      </c>
      <c r="BO690" s="95" t="str">
        <f t="shared" si="1637"/>
        <v/>
      </c>
      <c r="BP690" s="95" t="str">
        <f t="shared" si="1637"/>
        <v/>
      </c>
      <c r="BQ690" s="95" t="str">
        <f t="shared" si="1637"/>
        <v/>
      </c>
      <c r="BR690" s="95" t="str">
        <f t="shared" si="1637"/>
        <v/>
      </c>
      <c r="BS690" s="38"/>
      <c r="BT690" s="38"/>
      <c r="BU690" s="38"/>
      <c r="BV690" s="38"/>
      <c r="BW690" s="38"/>
      <c r="BX690" s="38">
        <f t="shared" si="1613"/>
        <v>0</v>
      </c>
      <c r="BY690" s="106" t="str">
        <f t="shared" si="1586"/>
        <v/>
      </c>
      <c r="BZ690" s="106" t="str">
        <f t="shared" si="1614"/>
        <v/>
      </c>
      <c r="CA690" s="106" t="str">
        <f t="shared" ref="CA690:CH690" si="1638">IF(O690="x","1","")</f>
        <v/>
      </c>
      <c r="CB690" s="106" t="str">
        <f t="shared" si="1638"/>
        <v/>
      </c>
      <c r="CC690" s="106" t="str">
        <f t="shared" si="1638"/>
        <v/>
      </c>
      <c r="CD690" s="106" t="str">
        <f t="shared" si="1638"/>
        <v/>
      </c>
      <c r="CE690" s="106" t="str">
        <f t="shared" si="1638"/>
        <v/>
      </c>
      <c r="CF690" s="106" t="str">
        <f t="shared" si="1638"/>
        <v/>
      </c>
      <c r="CG690" s="106" t="str">
        <f t="shared" si="1638"/>
        <v/>
      </c>
      <c r="CH690" s="106" t="str">
        <f t="shared" si="1638"/>
        <v/>
      </c>
      <c r="CI690" s="40"/>
      <c r="CJ690" s="40"/>
      <c r="CK690" s="40"/>
      <c r="CL690" s="40"/>
      <c r="CM690" s="40"/>
    </row>
    <row r="691" spans="1:91" ht="17.25" customHeight="1" x14ac:dyDescent="0.2">
      <c r="A691" s="92"/>
      <c r="B691" s="93"/>
      <c r="C691" s="93"/>
      <c r="D691" s="93"/>
      <c r="E691" s="93" t="str">
        <f t="shared" si="1616"/>
        <v/>
      </c>
      <c r="F691" s="93"/>
      <c r="G691" s="93"/>
      <c r="H691" s="93" t="str">
        <f t="shared" si="1332"/>
        <v/>
      </c>
      <c r="I691" s="95" t="str">
        <f t="shared" si="1333"/>
        <v/>
      </c>
      <c r="J691" s="93"/>
      <c r="K691" s="97" t="b">
        <v>0</v>
      </c>
      <c r="L691" s="98" t="str">
        <f t="shared" si="1273"/>
        <v>PENDENTE</v>
      </c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3"/>
      <c r="X691" s="100"/>
      <c r="Y691" s="100"/>
      <c r="Z691" s="100"/>
      <c r="AA691" s="100"/>
      <c r="AB691" s="100"/>
      <c r="AC691" s="101"/>
      <c r="AD691" s="3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93"/>
      <c r="AQ691" s="93"/>
      <c r="AR691" s="93"/>
      <c r="AS691" s="102"/>
      <c r="AT691" s="103"/>
      <c r="AU691" s="103"/>
      <c r="AV691" s="103"/>
      <c r="AW691" s="104"/>
      <c r="AX691" s="103"/>
      <c r="AY691" s="103"/>
      <c r="AZ691" s="103"/>
      <c r="BA691" s="103"/>
      <c r="BB691" s="104"/>
      <c r="BC691" s="103"/>
      <c r="BD691" s="105" t="str">
        <f ca="1">IFERROR(__xludf.DUMMYFUNCTION("""COMPUTED_VALUE"""),"")</f>
        <v/>
      </c>
      <c r="BE691" s="105" t="str">
        <f ca="1">IFERROR(__xludf.DUMMYFUNCTION("""COMPUTED_VALUE"""),"")</f>
        <v/>
      </c>
      <c r="BF691" s="105" t="str">
        <f ca="1">IFERROR(__xludf.DUMMYFUNCTION("""COMPUTED_VALUE"""),"")</f>
        <v/>
      </c>
      <c r="BG691" s="93"/>
      <c r="BH691" s="93"/>
      <c r="BI691" s="95" t="str">
        <f t="shared" si="1360"/>
        <v/>
      </c>
      <c r="BJ691" s="95" t="str">
        <f t="shared" ref="BJ691:BR691" si="1639">IF(AD691=0,"",AD691*$AS691*(AU691/10))</f>
        <v/>
      </c>
      <c r="BK691" s="95" t="str">
        <f t="shared" si="1639"/>
        <v/>
      </c>
      <c r="BL691" s="95" t="str">
        <f t="shared" si="1639"/>
        <v/>
      </c>
      <c r="BM691" s="95" t="str">
        <f t="shared" si="1639"/>
        <v/>
      </c>
      <c r="BN691" s="95" t="str">
        <f t="shared" si="1639"/>
        <v/>
      </c>
      <c r="BO691" s="95" t="str">
        <f t="shared" si="1639"/>
        <v/>
      </c>
      <c r="BP691" s="95" t="str">
        <f t="shared" si="1639"/>
        <v/>
      </c>
      <c r="BQ691" s="95" t="str">
        <f t="shared" si="1639"/>
        <v/>
      </c>
      <c r="BR691" s="95" t="str">
        <f t="shared" si="1639"/>
        <v/>
      </c>
      <c r="BS691" s="38"/>
      <c r="BT691" s="38"/>
      <c r="BU691" s="38"/>
      <c r="BV691" s="38"/>
      <c r="BW691" s="38"/>
      <c r="BX691" s="38">
        <f t="shared" si="1613"/>
        <v>0</v>
      </c>
      <c r="BY691" s="106" t="str">
        <f t="shared" si="1586"/>
        <v/>
      </c>
      <c r="BZ691" s="106" t="str">
        <f t="shared" si="1614"/>
        <v/>
      </c>
      <c r="CA691" s="106" t="str">
        <f t="shared" ref="CA691:CH691" si="1640">IF(O691="x","1","")</f>
        <v/>
      </c>
      <c r="CB691" s="106" t="str">
        <f t="shared" si="1640"/>
        <v/>
      </c>
      <c r="CC691" s="106" t="str">
        <f t="shared" si="1640"/>
        <v/>
      </c>
      <c r="CD691" s="106" t="str">
        <f t="shared" si="1640"/>
        <v/>
      </c>
      <c r="CE691" s="106" t="str">
        <f t="shared" si="1640"/>
        <v/>
      </c>
      <c r="CF691" s="106" t="str">
        <f t="shared" si="1640"/>
        <v/>
      </c>
      <c r="CG691" s="106" t="str">
        <f t="shared" si="1640"/>
        <v/>
      </c>
      <c r="CH691" s="106" t="str">
        <f t="shared" si="1640"/>
        <v/>
      </c>
      <c r="CI691" s="40"/>
      <c r="CJ691" s="40"/>
      <c r="CK691" s="40"/>
      <c r="CL691" s="40"/>
      <c r="CM691" s="40"/>
    </row>
    <row r="692" spans="1:91" ht="17.25" customHeight="1" x14ac:dyDescent="0.2">
      <c r="A692" s="92"/>
      <c r="B692" s="93"/>
      <c r="C692" s="93"/>
      <c r="D692" s="93"/>
      <c r="E692" s="93" t="str">
        <f t="shared" si="1616"/>
        <v/>
      </c>
      <c r="F692" s="93"/>
      <c r="G692" s="93"/>
      <c r="H692" s="93" t="str">
        <f t="shared" si="1332"/>
        <v/>
      </c>
      <c r="I692" s="95" t="str">
        <f t="shared" si="1333"/>
        <v/>
      </c>
      <c r="J692" s="93"/>
      <c r="K692" s="97" t="b">
        <v>0</v>
      </c>
      <c r="L692" s="98" t="str">
        <f t="shared" si="1273"/>
        <v>PENDENTE</v>
      </c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3"/>
      <c r="X692" s="100"/>
      <c r="Y692" s="100"/>
      <c r="Z692" s="100"/>
      <c r="AA692" s="100"/>
      <c r="AB692" s="100"/>
      <c r="AC692" s="101"/>
      <c r="AD692" s="3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93"/>
      <c r="AQ692" s="93"/>
      <c r="AR692" s="93"/>
      <c r="AS692" s="102"/>
      <c r="AT692" s="103"/>
      <c r="AU692" s="103"/>
      <c r="AV692" s="103"/>
      <c r="AW692" s="104"/>
      <c r="AX692" s="103"/>
      <c r="AY692" s="103"/>
      <c r="AZ692" s="103"/>
      <c r="BA692" s="103"/>
      <c r="BB692" s="104"/>
      <c r="BC692" s="103"/>
      <c r="BD692" s="105" t="str">
        <f ca="1">IFERROR(__xludf.DUMMYFUNCTION("""COMPUTED_VALUE"""),"")</f>
        <v/>
      </c>
      <c r="BE692" s="105" t="str">
        <f ca="1">IFERROR(__xludf.DUMMYFUNCTION("""COMPUTED_VALUE"""),"")</f>
        <v/>
      </c>
      <c r="BF692" s="105" t="str">
        <f ca="1">IFERROR(__xludf.DUMMYFUNCTION("""COMPUTED_VALUE"""),"")</f>
        <v/>
      </c>
      <c r="BG692" s="93"/>
      <c r="BH692" s="93"/>
      <c r="BI692" s="95" t="str">
        <f t="shared" si="1360"/>
        <v/>
      </c>
      <c r="BJ692" s="95" t="str">
        <f t="shared" ref="BJ692:BR692" si="1641">IF(AD692=0,"",AD692*$AS692*(AU692/10))</f>
        <v/>
      </c>
      <c r="BK692" s="95" t="str">
        <f t="shared" si="1641"/>
        <v/>
      </c>
      <c r="BL692" s="95" t="str">
        <f t="shared" si="1641"/>
        <v/>
      </c>
      <c r="BM692" s="95" t="str">
        <f t="shared" si="1641"/>
        <v/>
      </c>
      <c r="BN692" s="95" t="str">
        <f t="shared" si="1641"/>
        <v/>
      </c>
      <c r="BO692" s="95" t="str">
        <f t="shared" si="1641"/>
        <v/>
      </c>
      <c r="BP692" s="95" t="str">
        <f t="shared" si="1641"/>
        <v/>
      </c>
      <c r="BQ692" s="95" t="str">
        <f t="shared" si="1641"/>
        <v/>
      </c>
      <c r="BR692" s="95" t="str">
        <f t="shared" si="1641"/>
        <v/>
      </c>
      <c r="BS692" s="38"/>
      <c r="BT692" s="38"/>
      <c r="BU692" s="38"/>
      <c r="BV692" s="38"/>
      <c r="BW692" s="38"/>
      <c r="BX692" s="38">
        <f t="shared" si="1613"/>
        <v>0</v>
      </c>
      <c r="BY692" s="106" t="str">
        <f t="shared" si="1586"/>
        <v/>
      </c>
      <c r="BZ692" s="106" t="str">
        <f t="shared" si="1614"/>
        <v/>
      </c>
      <c r="CA692" s="106" t="str">
        <f t="shared" ref="CA692:CH692" si="1642">IF(O692="x","1","")</f>
        <v/>
      </c>
      <c r="CB692" s="106" t="str">
        <f t="shared" si="1642"/>
        <v/>
      </c>
      <c r="CC692" s="106" t="str">
        <f t="shared" si="1642"/>
        <v/>
      </c>
      <c r="CD692" s="106" t="str">
        <f t="shared" si="1642"/>
        <v/>
      </c>
      <c r="CE692" s="106" t="str">
        <f t="shared" si="1642"/>
        <v/>
      </c>
      <c r="CF692" s="106" t="str">
        <f t="shared" si="1642"/>
        <v/>
      </c>
      <c r="CG692" s="106" t="str">
        <f t="shared" si="1642"/>
        <v/>
      </c>
      <c r="CH692" s="106" t="str">
        <f t="shared" si="1642"/>
        <v/>
      </c>
      <c r="CI692" s="40"/>
      <c r="CJ692" s="40"/>
      <c r="CK692" s="40"/>
      <c r="CL692" s="40"/>
      <c r="CM692" s="40"/>
    </row>
    <row r="693" spans="1:91" ht="17.25" customHeight="1" x14ac:dyDescent="0.2">
      <c r="A693" s="92"/>
      <c r="B693" s="93"/>
      <c r="C693" s="93"/>
      <c r="D693" s="93"/>
      <c r="E693" s="93" t="str">
        <f t="shared" si="1616"/>
        <v/>
      </c>
      <c r="F693" s="93"/>
      <c r="G693" s="93"/>
      <c r="H693" s="93" t="str">
        <f t="shared" si="1332"/>
        <v/>
      </c>
      <c r="I693" s="95" t="str">
        <f t="shared" si="1333"/>
        <v/>
      </c>
      <c r="J693" s="93"/>
      <c r="K693" s="97" t="b">
        <v>0</v>
      </c>
      <c r="L693" s="98" t="str">
        <f t="shared" si="1273"/>
        <v>PENDENTE</v>
      </c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3"/>
      <c r="X693" s="100"/>
      <c r="Y693" s="100"/>
      <c r="Z693" s="100"/>
      <c r="AA693" s="100"/>
      <c r="AB693" s="100"/>
      <c r="AC693" s="101"/>
      <c r="AD693" s="3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93"/>
      <c r="AQ693" s="93"/>
      <c r="AR693" s="93"/>
      <c r="AS693" s="102"/>
      <c r="AT693" s="103"/>
      <c r="AU693" s="103"/>
      <c r="AV693" s="103"/>
      <c r="AW693" s="104"/>
      <c r="AX693" s="103"/>
      <c r="AY693" s="103"/>
      <c r="AZ693" s="103"/>
      <c r="BA693" s="103"/>
      <c r="BB693" s="104"/>
      <c r="BC693" s="103"/>
      <c r="BD693" s="105" t="str">
        <f ca="1">IFERROR(__xludf.DUMMYFUNCTION("""COMPUTED_VALUE"""),"")</f>
        <v/>
      </c>
      <c r="BE693" s="105" t="str">
        <f ca="1">IFERROR(__xludf.DUMMYFUNCTION("""COMPUTED_VALUE"""),"")</f>
        <v/>
      </c>
      <c r="BF693" s="105" t="str">
        <f ca="1">IFERROR(__xludf.DUMMYFUNCTION("""COMPUTED_VALUE"""),"")</f>
        <v/>
      </c>
      <c r="BG693" s="93"/>
      <c r="BH693" s="93"/>
      <c r="BI693" s="95" t="str">
        <f t="shared" si="1360"/>
        <v/>
      </c>
      <c r="BJ693" s="95" t="str">
        <f t="shared" ref="BJ693:BR693" si="1643">IF(AD693=0,"",AD693*$AS693*(AU693/10))</f>
        <v/>
      </c>
      <c r="BK693" s="95" t="str">
        <f t="shared" si="1643"/>
        <v/>
      </c>
      <c r="BL693" s="95" t="str">
        <f t="shared" si="1643"/>
        <v/>
      </c>
      <c r="BM693" s="95" t="str">
        <f t="shared" si="1643"/>
        <v/>
      </c>
      <c r="BN693" s="95" t="str">
        <f t="shared" si="1643"/>
        <v/>
      </c>
      <c r="BO693" s="95" t="str">
        <f t="shared" si="1643"/>
        <v/>
      </c>
      <c r="BP693" s="95" t="str">
        <f t="shared" si="1643"/>
        <v/>
      </c>
      <c r="BQ693" s="95" t="str">
        <f t="shared" si="1643"/>
        <v/>
      </c>
      <c r="BR693" s="95" t="str">
        <f t="shared" si="1643"/>
        <v/>
      </c>
      <c r="BS693" s="38"/>
      <c r="BT693" s="38"/>
      <c r="BU693" s="38"/>
      <c r="BV693" s="38"/>
      <c r="BW693" s="38"/>
      <c r="BX693" s="38">
        <f t="shared" si="1613"/>
        <v>0</v>
      </c>
      <c r="BY693" s="106" t="str">
        <f t="shared" si="1586"/>
        <v/>
      </c>
      <c r="BZ693" s="106" t="str">
        <f t="shared" si="1614"/>
        <v/>
      </c>
      <c r="CA693" s="106" t="str">
        <f t="shared" ref="CA693:CH693" si="1644">IF(O693="x","1","")</f>
        <v/>
      </c>
      <c r="CB693" s="106" t="str">
        <f t="shared" si="1644"/>
        <v/>
      </c>
      <c r="CC693" s="106" t="str">
        <f t="shared" si="1644"/>
        <v/>
      </c>
      <c r="CD693" s="106" t="str">
        <f t="shared" si="1644"/>
        <v/>
      </c>
      <c r="CE693" s="106" t="str">
        <f t="shared" si="1644"/>
        <v/>
      </c>
      <c r="CF693" s="106" t="str">
        <f t="shared" si="1644"/>
        <v/>
      </c>
      <c r="CG693" s="106" t="str">
        <f t="shared" si="1644"/>
        <v/>
      </c>
      <c r="CH693" s="106" t="str">
        <f t="shared" si="1644"/>
        <v/>
      </c>
      <c r="CI693" s="40"/>
      <c r="CJ693" s="40"/>
      <c r="CK693" s="40"/>
      <c r="CL693" s="40"/>
      <c r="CM693" s="40"/>
    </row>
    <row r="694" spans="1:91" ht="17.25" customHeight="1" x14ac:dyDescent="0.2">
      <c r="A694" s="92"/>
      <c r="B694" s="93"/>
      <c r="C694" s="93"/>
      <c r="D694" s="93"/>
      <c r="E694" s="93" t="str">
        <f t="shared" si="1616"/>
        <v/>
      </c>
      <c r="F694" s="93"/>
      <c r="G694" s="93"/>
      <c r="H694" s="93" t="str">
        <f t="shared" si="1332"/>
        <v/>
      </c>
      <c r="I694" s="95" t="str">
        <f t="shared" si="1333"/>
        <v/>
      </c>
      <c r="J694" s="93"/>
      <c r="K694" s="97" t="b">
        <v>0</v>
      </c>
      <c r="L694" s="98" t="str">
        <f t="shared" si="1273"/>
        <v>PENDENTE</v>
      </c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3"/>
      <c r="X694" s="100"/>
      <c r="Y694" s="100"/>
      <c r="Z694" s="100"/>
      <c r="AA694" s="100"/>
      <c r="AB694" s="100"/>
      <c r="AC694" s="101"/>
      <c r="AD694" s="3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93"/>
      <c r="AQ694" s="93"/>
      <c r="AR694" s="93"/>
      <c r="AS694" s="102"/>
      <c r="AT694" s="103"/>
      <c r="AU694" s="103"/>
      <c r="AV694" s="103"/>
      <c r="AW694" s="104"/>
      <c r="AX694" s="103"/>
      <c r="AY694" s="103"/>
      <c r="AZ694" s="103"/>
      <c r="BA694" s="103"/>
      <c r="BB694" s="104"/>
      <c r="BC694" s="103"/>
      <c r="BD694" s="105" t="str">
        <f ca="1">IFERROR(__xludf.DUMMYFUNCTION("""COMPUTED_VALUE"""),"")</f>
        <v/>
      </c>
      <c r="BE694" s="105" t="str">
        <f ca="1">IFERROR(__xludf.DUMMYFUNCTION("""COMPUTED_VALUE"""),"")</f>
        <v/>
      </c>
      <c r="BF694" s="105" t="str">
        <f ca="1">IFERROR(__xludf.DUMMYFUNCTION("""COMPUTED_VALUE"""),"")</f>
        <v/>
      </c>
      <c r="BG694" s="93"/>
      <c r="BH694" s="93"/>
      <c r="BI694" s="95" t="str">
        <f t="shared" si="1360"/>
        <v/>
      </c>
      <c r="BJ694" s="95" t="str">
        <f t="shared" ref="BJ694:BR694" si="1645">IF(AD694=0,"",AD694*$AS694*(AU694/10))</f>
        <v/>
      </c>
      <c r="BK694" s="95" t="str">
        <f t="shared" si="1645"/>
        <v/>
      </c>
      <c r="BL694" s="95" t="str">
        <f t="shared" si="1645"/>
        <v/>
      </c>
      <c r="BM694" s="95" t="str">
        <f t="shared" si="1645"/>
        <v/>
      </c>
      <c r="BN694" s="95" t="str">
        <f t="shared" si="1645"/>
        <v/>
      </c>
      <c r="BO694" s="95" t="str">
        <f t="shared" si="1645"/>
        <v/>
      </c>
      <c r="BP694" s="95" t="str">
        <f t="shared" si="1645"/>
        <v/>
      </c>
      <c r="BQ694" s="95" t="str">
        <f t="shared" si="1645"/>
        <v/>
      </c>
      <c r="BR694" s="95" t="str">
        <f t="shared" si="1645"/>
        <v/>
      </c>
      <c r="BS694" s="38"/>
      <c r="BT694" s="38"/>
      <c r="BU694" s="38"/>
      <c r="BV694" s="38"/>
      <c r="BW694" s="38"/>
      <c r="BX694" s="38">
        <f t="shared" si="1613"/>
        <v>0</v>
      </c>
      <c r="BY694" s="106" t="str">
        <f t="shared" si="1586"/>
        <v/>
      </c>
      <c r="BZ694" s="106" t="str">
        <f t="shared" si="1614"/>
        <v/>
      </c>
      <c r="CA694" s="106" t="str">
        <f t="shared" ref="CA694:CH694" si="1646">IF(O694="x","1","")</f>
        <v/>
      </c>
      <c r="CB694" s="106" t="str">
        <f t="shared" si="1646"/>
        <v/>
      </c>
      <c r="CC694" s="106" t="str">
        <f t="shared" si="1646"/>
        <v/>
      </c>
      <c r="CD694" s="106" t="str">
        <f t="shared" si="1646"/>
        <v/>
      </c>
      <c r="CE694" s="106" t="str">
        <f t="shared" si="1646"/>
        <v/>
      </c>
      <c r="CF694" s="106" t="str">
        <f t="shared" si="1646"/>
        <v/>
      </c>
      <c r="CG694" s="106" t="str">
        <f t="shared" si="1646"/>
        <v/>
      </c>
      <c r="CH694" s="106" t="str">
        <f t="shared" si="1646"/>
        <v/>
      </c>
      <c r="CI694" s="40"/>
      <c r="CJ694" s="40"/>
      <c r="CK694" s="40"/>
      <c r="CL694" s="40"/>
      <c r="CM694" s="40"/>
    </row>
    <row r="695" spans="1:91" ht="17.25" customHeight="1" x14ac:dyDescent="0.2">
      <c r="A695" s="92"/>
      <c r="B695" s="93"/>
      <c r="C695" s="93"/>
      <c r="D695" s="93"/>
      <c r="E695" s="93" t="str">
        <f t="shared" si="1616"/>
        <v/>
      </c>
      <c r="F695" s="93"/>
      <c r="G695" s="93"/>
      <c r="H695" s="93" t="str">
        <f t="shared" si="1332"/>
        <v/>
      </c>
      <c r="I695" s="95" t="str">
        <f t="shared" si="1333"/>
        <v/>
      </c>
      <c r="J695" s="93"/>
      <c r="K695" s="97" t="b">
        <v>0</v>
      </c>
      <c r="L695" s="98" t="str">
        <f t="shared" si="1273"/>
        <v>PENDENTE</v>
      </c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3"/>
      <c r="X695" s="100"/>
      <c r="Y695" s="100"/>
      <c r="Z695" s="100"/>
      <c r="AA695" s="100"/>
      <c r="AB695" s="100"/>
      <c r="AC695" s="101"/>
      <c r="AD695" s="3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93"/>
      <c r="AQ695" s="93"/>
      <c r="AR695" s="93"/>
      <c r="AS695" s="102"/>
      <c r="AT695" s="103"/>
      <c r="AU695" s="103"/>
      <c r="AV695" s="103"/>
      <c r="AW695" s="104"/>
      <c r="AX695" s="103"/>
      <c r="AY695" s="103"/>
      <c r="AZ695" s="103"/>
      <c r="BA695" s="103"/>
      <c r="BB695" s="104"/>
      <c r="BC695" s="103"/>
      <c r="BD695" s="105" t="str">
        <f ca="1">IFERROR(__xludf.DUMMYFUNCTION("""COMPUTED_VALUE"""),"")</f>
        <v/>
      </c>
      <c r="BE695" s="105" t="str">
        <f ca="1">IFERROR(__xludf.DUMMYFUNCTION("""COMPUTED_VALUE"""),"")</f>
        <v/>
      </c>
      <c r="BF695" s="105" t="str">
        <f ca="1">IFERROR(__xludf.DUMMYFUNCTION("""COMPUTED_VALUE"""),"")</f>
        <v/>
      </c>
      <c r="BG695" s="93"/>
      <c r="BH695" s="93"/>
      <c r="BI695" s="95" t="str">
        <f t="shared" si="1360"/>
        <v/>
      </c>
      <c r="BJ695" s="95" t="str">
        <f t="shared" ref="BJ695:BR695" si="1647">IF(AD695=0,"",AD695*$AS695*(AU695/10))</f>
        <v/>
      </c>
      <c r="BK695" s="95" t="str">
        <f t="shared" si="1647"/>
        <v/>
      </c>
      <c r="BL695" s="95" t="str">
        <f t="shared" si="1647"/>
        <v/>
      </c>
      <c r="BM695" s="95" t="str">
        <f t="shared" si="1647"/>
        <v/>
      </c>
      <c r="BN695" s="95" t="str">
        <f t="shared" si="1647"/>
        <v/>
      </c>
      <c r="BO695" s="95" t="str">
        <f t="shared" si="1647"/>
        <v/>
      </c>
      <c r="BP695" s="95" t="str">
        <f t="shared" si="1647"/>
        <v/>
      </c>
      <c r="BQ695" s="95" t="str">
        <f t="shared" si="1647"/>
        <v/>
      </c>
      <c r="BR695" s="95" t="str">
        <f t="shared" si="1647"/>
        <v/>
      </c>
      <c r="BS695" s="38"/>
      <c r="BT695" s="38"/>
      <c r="BU695" s="38"/>
      <c r="BV695" s="38"/>
      <c r="BW695" s="38"/>
      <c r="BX695" s="38">
        <f t="shared" si="1613"/>
        <v>0</v>
      </c>
      <c r="BY695" s="106" t="str">
        <f t="shared" si="1586"/>
        <v/>
      </c>
      <c r="BZ695" s="106" t="str">
        <f t="shared" si="1614"/>
        <v/>
      </c>
      <c r="CA695" s="106" t="str">
        <f t="shared" ref="CA695:CH695" si="1648">IF(O695="x","1","")</f>
        <v/>
      </c>
      <c r="CB695" s="106" t="str">
        <f t="shared" si="1648"/>
        <v/>
      </c>
      <c r="CC695" s="106" t="str">
        <f t="shared" si="1648"/>
        <v/>
      </c>
      <c r="CD695" s="106" t="str">
        <f t="shared" si="1648"/>
        <v/>
      </c>
      <c r="CE695" s="106" t="str">
        <f t="shared" si="1648"/>
        <v/>
      </c>
      <c r="CF695" s="106" t="str">
        <f t="shared" si="1648"/>
        <v/>
      </c>
      <c r="CG695" s="106" t="str">
        <f t="shared" si="1648"/>
        <v/>
      </c>
      <c r="CH695" s="106" t="str">
        <f t="shared" si="1648"/>
        <v/>
      </c>
      <c r="CI695" s="40"/>
      <c r="CJ695" s="40"/>
      <c r="CK695" s="40"/>
      <c r="CL695" s="40"/>
      <c r="CM695" s="40"/>
    </row>
    <row r="696" spans="1:91" ht="17.25" customHeight="1" x14ac:dyDescent="0.2">
      <c r="A696" s="92"/>
      <c r="B696" s="93"/>
      <c r="C696" s="93"/>
      <c r="D696" s="93"/>
      <c r="E696" s="93" t="str">
        <f t="shared" si="1616"/>
        <v/>
      </c>
      <c r="F696" s="93"/>
      <c r="G696" s="93"/>
      <c r="H696" s="93" t="str">
        <f t="shared" si="1332"/>
        <v/>
      </c>
      <c r="I696" s="95" t="str">
        <f t="shared" si="1333"/>
        <v/>
      </c>
      <c r="J696" s="93"/>
      <c r="K696" s="97" t="b">
        <v>0</v>
      </c>
      <c r="L696" s="98" t="str">
        <f t="shared" si="1273"/>
        <v>PENDENTE</v>
      </c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3"/>
      <c r="X696" s="100"/>
      <c r="Y696" s="100"/>
      <c r="Z696" s="100"/>
      <c r="AA696" s="100"/>
      <c r="AB696" s="100"/>
      <c r="AC696" s="101"/>
      <c r="AD696" s="3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93"/>
      <c r="AQ696" s="93"/>
      <c r="AR696" s="93"/>
      <c r="AS696" s="102"/>
      <c r="AT696" s="103"/>
      <c r="AU696" s="103"/>
      <c r="AV696" s="103"/>
      <c r="AW696" s="104"/>
      <c r="AX696" s="103"/>
      <c r="AY696" s="103"/>
      <c r="AZ696" s="103"/>
      <c r="BA696" s="103"/>
      <c r="BB696" s="104"/>
      <c r="BC696" s="103"/>
      <c r="BD696" s="105" t="str">
        <f ca="1">IFERROR(__xludf.DUMMYFUNCTION("""COMPUTED_VALUE"""),"")</f>
        <v/>
      </c>
      <c r="BE696" s="105" t="str">
        <f ca="1">IFERROR(__xludf.DUMMYFUNCTION("""COMPUTED_VALUE"""),"")</f>
        <v/>
      </c>
      <c r="BF696" s="105" t="str">
        <f ca="1">IFERROR(__xludf.DUMMYFUNCTION("""COMPUTED_VALUE"""),"")</f>
        <v/>
      </c>
      <c r="BG696" s="93"/>
      <c r="BH696" s="93"/>
      <c r="BI696" s="95" t="str">
        <f t="shared" si="1360"/>
        <v/>
      </c>
      <c r="BJ696" s="95" t="str">
        <f t="shared" ref="BJ696:BR696" si="1649">IF(AD696=0,"",AD696*$AS696*(AU696/10))</f>
        <v/>
      </c>
      <c r="BK696" s="95" t="str">
        <f t="shared" si="1649"/>
        <v/>
      </c>
      <c r="BL696" s="95" t="str">
        <f t="shared" si="1649"/>
        <v/>
      </c>
      <c r="BM696" s="95" t="str">
        <f t="shared" si="1649"/>
        <v/>
      </c>
      <c r="BN696" s="95" t="str">
        <f t="shared" si="1649"/>
        <v/>
      </c>
      <c r="BO696" s="95" t="str">
        <f t="shared" si="1649"/>
        <v/>
      </c>
      <c r="BP696" s="95" t="str">
        <f t="shared" si="1649"/>
        <v/>
      </c>
      <c r="BQ696" s="95" t="str">
        <f t="shared" si="1649"/>
        <v/>
      </c>
      <c r="BR696" s="95" t="str">
        <f t="shared" si="1649"/>
        <v/>
      </c>
      <c r="BS696" s="38"/>
      <c r="BT696" s="38"/>
      <c r="BU696" s="38"/>
      <c r="BV696" s="38"/>
      <c r="BW696" s="38"/>
      <c r="BX696" s="38">
        <f t="shared" si="1613"/>
        <v>0</v>
      </c>
      <c r="BY696" s="106" t="str">
        <f t="shared" si="1586"/>
        <v/>
      </c>
      <c r="BZ696" s="106" t="str">
        <f t="shared" si="1614"/>
        <v/>
      </c>
      <c r="CA696" s="106" t="str">
        <f t="shared" ref="CA696:CH696" si="1650">IF(O696="x","1","")</f>
        <v/>
      </c>
      <c r="CB696" s="106" t="str">
        <f t="shared" si="1650"/>
        <v/>
      </c>
      <c r="CC696" s="106" t="str">
        <f t="shared" si="1650"/>
        <v/>
      </c>
      <c r="CD696" s="106" t="str">
        <f t="shared" si="1650"/>
        <v/>
      </c>
      <c r="CE696" s="106" t="str">
        <f t="shared" si="1650"/>
        <v/>
      </c>
      <c r="CF696" s="106" t="str">
        <f t="shared" si="1650"/>
        <v/>
      </c>
      <c r="CG696" s="106" t="str">
        <f t="shared" si="1650"/>
        <v/>
      </c>
      <c r="CH696" s="106" t="str">
        <f t="shared" si="1650"/>
        <v/>
      </c>
      <c r="CI696" s="40"/>
      <c r="CJ696" s="40"/>
      <c r="CK696" s="40"/>
      <c r="CL696" s="40"/>
      <c r="CM696" s="40"/>
    </row>
    <row r="697" spans="1:91" ht="17.25" customHeight="1" x14ac:dyDescent="0.2">
      <c r="A697" s="92"/>
      <c r="B697" s="93"/>
      <c r="C697" s="93"/>
      <c r="D697" s="93"/>
      <c r="E697" s="93" t="str">
        <f t="shared" si="1616"/>
        <v/>
      </c>
      <c r="F697" s="93"/>
      <c r="G697" s="93"/>
      <c r="H697" s="93" t="str">
        <f t="shared" si="1332"/>
        <v/>
      </c>
      <c r="I697" s="95" t="str">
        <f t="shared" si="1333"/>
        <v/>
      </c>
      <c r="J697" s="93"/>
      <c r="K697" s="97" t="b">
        <v>0</v>
      </c>
      <c r="L697" s="98" t="str">
        <f t="shared" si="1273"/>
        <v>PENDENTE</v>
      </c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3"/>
      <c r="X697" s="100"/>
      <c r="Y697" s="100"/>
      <c r="Z697" s="100"/>
      <c r="AA697" s="100"/>
      <c r="AB697" s="100"/>
      <c r="AC697" s="101"/>
      <c r="AD697" s="3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93"/>
      <c r="AQ697" s="93"/>
      <c r="AR697" s="93"/>
      <c r="AS697" s="102"/>
      <c r="AT697" s="103"/>
      <c r="AU697" s="103"/>
      <c r="AV697" s="103"/>
      <c r="AW697" s="104"/>
      <c r="AX697" s="103"/>
      <c r="AY697" s="103"/>
      <c r="AZ697" s="103"/>
      <c r="BA697" s="103"/>
      <c r="BB697" s="104"/>
      <c r="BC697" s="103"/>
      <c r="BD697" s="105" t="str">
        <f ca="1">IFERROR(__xludf.DUMMYFUNCTION("""COMPUTED_VALUE"""),"")</f>
        <v/>
      </c>
      <c r="BE697" s="105" t="str">
        <f ca="1">IFERROR(__xludf.DUMMYFUNCTION("""COMPUTED_VALUE"""),"")</f>
        <v/>
      </c>
      <c r="BF697" s="105" t="str">
        <f ca="1">IFERROR(__xludf.DUMMYFUNCTION("""COMPUTED_VALUE"""),"")</f>
        <v/>
      </c>
      <c r="BG697" s="93"/>
      <c r="BH697" s="93"/>
      <c r="BI697" s="95" t="str">
        <f t="shared" si="1360"/>
        <v/>
      </c>
      <c r="BJ697" s="95" t="str">
        <f t="shared" ref="BJ697:BR697" si="1651">IF(AD697=0,"",AD697*$AS697*(AU697/10))</f>
        <v/>
      </c>
      <c r="BK697" s="95" t="str">
        <f t="shared" si="1651"/>
        <v/>
      </c>
      <c r="BL697" s="95" t="str">
        <f t="shared" si="1651"/>
        <v/>
      </c>
      <c r="BM697" s="95" t="str">
        <f t="shared" si="1651"/>
        <v/>
      </c>
      <c r="BN697" s="95" t="str">
        <f t="shared" si="1651"/>
        <v/>
      </c>
      <c r="BO697" s="95" t="str">
        <f t="shared" si="1651"/>
        <v/>
      </c>
      <c r="BP697" s="95" t="str">
        <f t="shared" si="1651"/>
        <v/>
      </c>
      <c r="BQ697" s="95" t="str">
        <f t="shared" si="1651"/>
        <v/>
      </c>
      <c r="BR697" s="95" t="str">
        <f t="shared" si="1651"/>
        <v/>
      </c>
      <c r="BS697" s="38"/>
      <c r="BT697" s="38"/>
      <c r="BU697" s="38"/>
      <c r="BV697" s="38"/>
      <c r="BW697" s="38"/>
      <c r="BX697" s="38">
        <f t="shared" si="1613"/>
        <v>0</v>
      </c>
      <c r="BY697" s="106" t="str">
        <f t="shared" si="1586"/>
        <v/>
      </c>
      <c r="BZ697" s="106" t="str">
        <f t="shared" si="1614"/>
        <v/>
      </c>
      <c r="CA697" s="106" t="str">
        <f t="shared" ref="CA697:CH697" si="1652">IF(O697="x","1","")</f>
        <v/>
      </c>
      <c r="CB697" s="106" t="str">
        <f t="shared" si="1652"/>
        <v/>
      </c>
      <c r="CC697" s="106" t="str">
        <f t="shared" si="1652"/>
        <v/>
      </c>
      <c r="CD697" s="106" t="str">
        <f t="shared" si="1652"/>
        <v/>
      </c>
      <c r="CE697" s="106" t="str">
        <f t="shared" si="1652"/>
        <v/>
      </c>
      <c r="CF697" s="106" t="str">
        <f t="shared" si="1652"/>
        <v/>
      </c>
      <c r="CG697" s="106" t="str">
        <f t="shared" si="1652"/>
        <v/>
      </c>
      <c r="CH697" s="106" t="str">
        <f t="shared" si="1652"/>
        <v/>
      </c>
      <c r="CI697" s="40"/>
      <c r="CJ697" s="40"/>
      <c r="CK697" s="40"/>
      <c r="CL697" s="40"/>
      <c r="CM697" s="40"/>
    </row>
    <row r="698" spans="1:91" ht="17.25" customHeight="1" x14ac:dyDescent="0.2">
      <c r="A698" s="92"/>
      <c r="B698" s="93"/>
      <c r="C698" s="93"/>
      <c r="D698" s="93"/>
      <c r="E698" s="93" t="str">
        <f t="shared" si="1616"/>
        <v/>
      </c>
      <c r="F698" s="93"/>
      <c r="G698" s="93"/>
      <c r="H698" s="93" t="str">
        <f t="shared" si="1332"/>
        <v/>
      </c>
      <c r="I698" s="95" t="str">
        <f t="shared" si="1333"/>
        <v/>
      </c>
      <c r="J698" s="93"/>
      <c r="K698" s="97" t="b">
        <v>0</v>
      </c>
      <c r="L698" s="98" t="str">
        <f t="shared" si="1273"/>
        <v>PENDENTE</v>
      </c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3"/>
      <c r="X698" s="100"/>
      <c r="Y698" s="100"/>
      <c r="Z698" s="100"/>
      <c r="AA698" s="100"/>
      <c r="AB698" s="100"/>
      <c r="AC698" s="101"/>
      <c r="AD698" s="3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93"/>
      <c r="AQ698" s="93"/>
      <c r="AR698" s="93"/>
      <c r="AS698" s="102"/>
      <c r="AT698" s="103"/>
      <c r="AU698" s="103"/>
      <c r="AV698" s="103"/>
      <c r="AW698" s="104"/>
      <c r="AX698" s="103"/>
      <c r="AY698" s="103"/>
      <c r="AZ698" s="103"/>
      <c r="BA698" s="103"/>
      <c r="BB698" s="104"/>
      <c r="BC698" s="103"/>
      <c r="BD698" s="105" t="str">
        <f ca="1">IFERROR(__xludf.DUMMYFUNCTION("""COMPUTED_VALUE"""),"")</f>
        <v/>
      </c>
      <c r="BE698" s="105" t="str">
        <f ca="1">IFERROR(__xludf.DUMMYFUNCTION("""COMPUTED_VALUE"""),"")</f>
        <v/>
      </c>
      <c r="BF698" s="105" t="str">
        <f ca="1">IFERROR(__xludf.DUMMYFUNCTION("""COMPUTED_VALUE"""),"")</f>
        <v/>
      </c>
      <c r="BG698" s="93"/>
      <c r="BH698" s="93"/>
      <c r="BI698" s="95" t="str">
        <f t="shared" si="1360"/>
        <v/>
      </c>
      <c r="BJ698" s="95" t="str">
        <f t="shared" ref="BJ698:BR698" si="1653">IF(AD698=0,"",AD698*$AS698*(AU698/10))</f>
        <v/>
      </c>
      <c r="BK698" s="95" t="str">
        <f t="shared" si="1653"/>
        <v/>
      </c>
      <c r="BL698" s="95" t="str">
        <f t="shared" si="1653"/>
        <v/>
      </c>
      <c r="BM698" s="95" t="str">
        <f t="shared" si="1653"/>
        <v/>
      </c>
      <c r="BN698" s="95" t="str">
        <f t="shared" si="1653"/>
        <v/>
      </c>
      <c r="BO698" s="95" t="str">
        <f t="shared" si="1653"/>
        <v/>
      </c>
      <c r="BP698" s="95" t="str">
        <f t="shared" si="1653"/>
        <v/>
      </c>
      <c r="BQ698" s="95" t="str">
        <f t="shared" si="1653"/>
        <v/>
      </c>
      <c r="BR698" s="95" t="str">
        <f t="shared" si="1653"/>
        <v/>
      </c>
      <c r="BS698" s="38"/>
      <c r="BT698" s="38"/>
      <c r="BU698" s="38"/>
      <c r="BV698" s="38"/>
      <c r="BW698" s="38"/>
      <c r="BX698" s="38">
        <f t="shared" si="1613"/>
        <v>0</v>
      </c>
      <c r="BY698" s="106" t="str">
        <f t="shared" si="1586"/>
        <v/>
      </c>
      <c r="BZ698" s="106" t="str">
        <f t="shared" si="1614"/>
        <v/>
      </c>
      <c r="CA698" s="106" t="str">
        <f t="shared" ref="CA698:CH698" si="1654">IF(O698="x","1","")</f>
        <v/>
      </c>
      <c r="CB698" s="106" t="str">
        <f t="shared" si="1654"/>
        <v/>
      </c>
      <c r="CC698" s="106" t="str">
        <f t="shared" si="1654"/>
        <v/>
      </c>
      <c r="CD698" s="106" t="str">
        <f t="shared" si="1654"/>
        <v/>
      </c>
      <c r="CE698" s="106" t="str">
        <f t="shared" si="1654"/>
        <v/>
      </c>
      <c r="CF698" s="106" t="str">
        <f t="shared" si="1654"/>
        <v/>
      </c>
      <c r="CG698" s="106" t="str">
        <f t="shared" si="1654"/>
        <v/>
      </c>
      <c r="CH698" s="106" t="str">
        <f t="shared" si="1654"/>
        <v/>
      </c>
      <c r="CI698" s="40"/>
      <c r="CJ698" s="40"/>
      <c r="CK698" s="40"/>
      <c r="CL698" s="40"/>
      <c r="CM698" s="40"/>
    </row>
    <row r="699" spans="1:91" ht="17.25" customHeight="1" x14ac:dyDescent="0.2">
      <c r="A699" s="92"/>
      <c r="B699" s="93"/>
      <c r="C699" s="93"/>
      <c r="D699" s="93"/>
      <c r="E699" s="93" t="str">
        <f t="shared" si="1616"/>
        <v/>
      </c>
      <c r="F699" s="93"/>
      <c r="G699" s="93"/>
      <c r="H699" s="93" t="str">
        <f t="shared" si="1332"/>
        <v/>
      </c>
      <c r="I699" s="95" t="str">
        <f t="shared" si="1333"/>
        <v/>
      </c>
      <c r="J699" s="93"/>
      <c r="K699" s="97" t="b">
        <v>0</v>
      </c>
      <c r="L699" s="98" t="str">
        <f t="shared" si="1273"/>
        <v>PENDENTE</v>
      </c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3"/>
      <c r="X699" s="100"/>
      <c r="Y699" s="100"/>
      <c r="Z699" s="100"/>
      <c r="AA699" s="100"/>
      <c r="AB699" s="100"/>
      <c r="AC699" s="101"/>
      <c r="AD699" s="3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93"/>
      <c r="AQ699" s="93"/>
      <c r="AR699" s="93"/>
      <c r="AS699" s="102"/>
      <c r="AT699" s="103"/>
      <c r="AU699" s="103"/>
      <c r="AV699" s="103"/>
      <c r="AW699" s="104"/>
      <c r="AX699" s="103"/>
      <c r="AY699" s="103"/>
      <c r="AZ699" s="103"/>
      <c r="BA699" s="103"/>
      <c r="BB699" s="104"/>
      <c r="BC699" s="103"/>
      <c r="BD699" s="105" t="str">
        <f ca="1">IFERROR(__xludf.DUMMYFUNCTION("""COMPUTED_VALUE"""),"")</f>
        <v/>
      </c>
      <c r="BE699" s="105" t="str">
        <f ca="1">IFERROR(__xludf.DUMMYFUNCTION("""COMPUTED_VALUE"""),"")</f>
        <v/>
      </c>
      <c r="BF699" s="105" t="str">
        <f ca="1">IFERROR(__xludf.DUMMYFUNCTION("""COMPUTED_VALUE"""),"")</f>
        <v/>
      </c>
      <c r="BG699" s="93"/>
      <c r="BH699" s="93"/>
      <c r="BI699" s="95" t="str">
        <f t="shared" si="1360"/>
        <v/>
      </c>
      <c r="BJ699" s="95" t="str">
        <f t="shared" ref="BJ699:BR699" si="1655">IF(AD699=0,"",AD699*$AS699*(AU699/10))</f>
        <v/>
      </c>
      <c r="BK699" s="95" t="str">
        <f t="shared" si="1655"/>
        <v/>
      </c>
      <c r="BL699" s="95" t="str">
        <f t="shared" si="1655"/>
        <v/>
      </c>
      <c r="BM699" s="95" t="str">
        <f t="shared" si="1655"/>
        <v/>
      </c>
      <c r="BN699" s="95" t="str">
        <f t="shared" si="1655"/>
        <v/>
      </c>
      <c r="BO699" s="95" t="str">
        <f t="shared" si="1655"/>
        <v/>
      </c>
      <c r="BP699" s="95" t="str">
        <f t="shared" si="1655"/>
        <v/>
      </c>
      <c r="BQ699" s="95" t="str">
        <f t="shared" si="1655"/>
        <v/>
      </c>
      <c r="BR699" s="95" t="str">
        <f t="shared" si="1655"/>
        <v/>
      </c>
      <c r="BS699" s="38"/>
      <c r="BT699" s="38"/>
      <c r="BU699" s="38"/>
      <c r="BV699" s="38"/>
      <c r="BW699" s="38"/>
      <c r="BX699" s="38">
        <f t="shared" si="1613"/>
        <v>0</v>
      </c>
      <c r="BY699" s="106" t="str">
        <f t="shared" si="1586"/>
        <v/>
      </c>
      <c r="BZ699" s="106" t="str">
        <f t="shared" si="1614"/>
        <v/>
      </c>
      <c r="CA699" s="106" t="str">
        <f t="shared" ref="CA699:CH699" si="1656">IF(O699="x","1","")</f>
        <v/>
      </c>
      <c r="CB699" s="106" t="str">
        <f t="shared" si="1656"/>
        <v/>
      </c>
      <c r="CC699" s="106" t="str">
        <f t="shared" si="1656"/>
        <v/>
      </c>
      <c r="CD699" s="106" t="str">
        <f t="shared" si="1656"/>
        <v/>
      </c>
      <c r="CE699" s="106" t="str">
        <f t="shared" si="1656"/>
        <v/>
      </c>
      <c r="CF699" s="106" t="str">
        <f t="shared" si="1656"/>
        <v/>
      </c>
      <c r="CG699" s="106" t="str">
        <f t="shared" si="1656"/>
        <v/>
      </c>
      <c r="CH699" s="106" t="str">
        <f t="shared" si="1656"/>
        <v/>
      </c>
      <c r="CI699" s="40"/>
      <c r="CJ699" s="40"/>
      <c r="CK699" s="40"/>
      <c r="CL699" s="40"/>
      <c r="CM699" s="40"/>
    </row>
    <row r="700" spans="1:91" ht="17.25" customHeight="1" x14ac:dyDescent="0.2">
      <c r="A700" s="92"/>
      <c r="B700" s="93"/>
      <c r="C700" s="93"/>
      <c r="D700" s="93"/>
      <c r="E700" s="93" t="str">
        <f t="shared" si="1616"/>
        <v/>
      </c>
      <c r="F700" s="93"/>
      <c r="G700" s="93"/>
      <c r="H700" s="93" t="str">
        <f t="shared" si="1332"/>
        <v/>
      </c>
      <c r="I700" s="95" t="str">
        <f t="shared" si="1333"/>
        <v/>
      </c>
      <c r="J700" s="93"/>
      <c r="K700" s="97" t="b">
        <v>0</v>
      </c>
      <c r="L700" s="98" t="str">
        <f t="shared" si="1273"/>
        <v>PENDENTE</v>
      </c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3"/>
      <c r="X700" s="100"/>
      <c r="Y700" s="100"/>
      <c r="Z700" s="100"/>
      <c r="AA700" s="100"/>
      <c r="AB700" s="100"/>
      <c r="AC700" s="101"/>
      <c r="AD700" s="3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93"/>
      <c r="AQ700" s="93"/>
      <c r="AR700" s="93"/>
      <c r="AS700" s="102"/>
      <c r="AT700" s="103"/>
      <c r="AU700" s="103"/>
      <c r="AV700" s="103"/>
      <c r="AW700" s="104"/>
      <c r="AX700" s="103"/>
      <c r="AY700" s="103"/>
      <c r="AZ700" s="103"/>
      <c r="BA700" s="103"/>
      <c r="BB700" s="104"/>
      <c r="BC700" s="103"/>
      <c r="BD700" s="105" t="str">
        <f ca="1">IFERROR(__xludf.DUMMYFUNCTION("""COMPUTED_VALUE"""),"")</f>
        <v/>
      </c>
      <c r="BE700" s="105" t="str">
        <f ca="1">IFERROR(__xludf.DUMMYFUNCTION("""COMPUTED_VALUE"""),"")</f>
        <v/>
      </c>
      <c r="BF700" s="105" t="str">
        <f ca="1">IFERROR(__xludf.DUMMYFUNCTION("""COMPUTED_VALUE"""),"")</f>
        <v/>
      </c>
      <c r="BG700" s="93"/>
      <c r="BH700" s="93"/>
      <c r="BI700" s="95" t="str">
        <f t="shared" si="1360"/>
        <v/>
      </c>
      <c r="BJ700" s="95" t="str">
        <f t="shared" ref="BJ700:BR700" si="1657">IF(AD700=0,"",AD700*$AS700*(AU700/10))</f>
        <v/>
      </c>
      <c r="BK700" s="95" t="str">
        <f t="shared" si="1657"/>
        <v/>
      </c>
      <c r="BL700" s="95" t="str">
        <f t="shared" si="1657"/>
        <v/>
      </c>
      <c r="BM700" s="95" t="str">
        <f t="shared" si="1657"/>
        <v/>
      </c>
      <c r="BN700" s="95" t="str">
        <f t="shared" si="1657"/>
        <v/>
      </c>
      <c r="BO700" s="95" t="str">
        <f t="shared" si="1657"/>
        <v/>
      </c>
      <c r="BP700" s="95" t="str">
        <f t="shared" si="1657"/>
        <v/>
      </c>
      <c r="BQ700" s="95" t="str">
        <f t="shared" si="1657"/>
        <v/>
      </c>
      <c r="BR700" s="95" t="str">
        <f t="shared" si="1657"/>
        <v/>
      </c>
      <c r="BS700" s="38"/>
      <c r="BT700" s="38"/>
      <c r="BU700" s="38"/>
      <c r="BV700" s="38"/>
      <c r="BW700" s="38"/>
      <c r="BX700" s="38">
        <f t="shared" si="1613"/>
        <v>0</v>
      </c>
      <c r="BY700" s="106" t="str">
        <f t="shared" si="1586"/>
        <v/>
      </c>
      <c r="BZ700" s="106" t="str">
        <f t="shared" si="1614"/>
        <v/>
      </c>
      <c r="CA700" s="106" t="str">
        <f t="shared" ref="CA700:CH700" si="1658">IF(O700="x","1","")</f>
        <v/>
      </c>
      <c r="CB700" s="106" t="str">
        <f t="shared" si="1658"/>
        <v/>
      </c>
      <c r="CC700" s="106" t="str">
        <f t="shared" si="1658"/>
        <v/>
      </c>
      <c r="CD700" s="106" t="str">
        <f t="shared" si="1658"/>
        <v/>
      </c>
      <c r="CE700" s="106" t="str">
        <f t="shared" si="1658"/>
        <v/>
      </c>
      <c r="CF700" s="106" t="str">
        <f t="shared" si="1658"/>
        <v/>
      </c>
      <c r="CG700" s="106" t="str">
        <f t="shared" si="1658"/>
        <v/>
      </c>
      <c r="CH700" s="106" t="str">
        <f t="shared" si="1658"/>
        <v/>
      </c>
      <c r="CI700" s="40"/>
      <c r="CJ700" s="40"/>
      <c r="CK700" s="40"/>
      <c r="CL700" s="40"/>
      <c r="CM700" s="40"/>
    </row>
    <row r="701" spans="1:91" ht="17.25" customHeight="1" x14ac:dyDescent="0.2">
      <c r="A701" s="92"/>
      <c r="B701" s="93"/>
      <c r="C701" s="93"/>
      <c r="D701" s="93"/>
      <c r="E701" s="93" t="str">
        <f t="shared" si="1616"/>
        <v/>
      </c>
      <c r="F701" s="93"/>
      <c r="G701" s="93"/>
      <c r="H701" s="93" t="str">
        <f t="shared" si="1332"/>
        <v/>
      </c>
      <c r="I701" s="95" t="str">
        <f t="shared" si="1333"/>
        <v/>
      </c>
      <c r="J701" s="93"/>
      <c r="K701" s="97" t="b">
        <v>0</v>
      </c>
      <c r="L701" s="98" t="str">
        <f t="shared" si="1273"/>
        <v>PENDENTE</v>
      </c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3"/>
      <c r="X701" s="100"/>
      <c r="Y701" s="100"/>
      <c r="Z701" s="100"/>
      <c r="AA701" s="100"/>
      <c r="AB701" s="100"/>
      <c r="AC701" s="101"/>
      <c r="AD701" s="3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93"/>
      <c r="AQ701" s="93"/>
      <c r="AR701" s="93"/>
      <c r="AS701" s="102"/>
      <c r="AT701" s="103"/>
      <c r="AU701" s="103"/>
      <c r="AV701" s="103"/>
      <c r="AW701" s="104"/>
      <c r="AX701" s="103"/>
      <c r="AY701" s="103"/>
      <c r="AZ701" s="103"/>
      <c r="BA701" s="103"/>
      <c r="BB701" s="104"/>
      <c r="BC701" s="103"/>
      <c r="BD701" s="105" t="str">
        <f ca="1">IFERROR(__xludf.DUMMYFUNCTION("""COMPUTED_VALUE"""),"")</f>
        <v/>
      </c>
      <c r="BE701" s="105" t="str">
        <f ca="1">IFERROR(__xludf.DUMMYFUNCTION("""COMPUTED_VALUE"""),"")</f>
        <v/>
      </c>
      <c r="BF701" s="105" t="str">
        <f ca="1">IFERROR(__xludf.DUMMYFUNCTION("""COMPUTED_VALUE"""),"")</f>
        <v/>
      </c>
      <c r="BG701" s="93"/>
      <c r="BH701" s="93"/>
      <c r="BI701" s="95" t="str">
        <f t="shared" si="1360"/>
        <v/>
      </c>
      <c r="BJ701" s="95" t="str">
        <f t="shared" ref="BJ701:BR701" si="1659">IF(AD701=0,"",AD701*$AS701*(AU701/10))</f>
        <v/>
      </c>
      <c r="BK701" s="95" t="str">
        <f t="shared" si="1659"/>
        <v/>
      </c>
      <c r="BL701" s="95" t="str">
        <f t="shared" si="1659"/>
        <v/>
      </c>
      <c r="BM701" s="95" t="str">
        <f t="shared" si="1659"/>
        <v/>
      </c>
      <c r="BN701" s="95" t="str">
        <f t="shared" si="1659"/>
        <v/>
      </c>
      <c r="BO701" s="95" t="str">
        <f t="shared" si="1659"/>
        <v/>
      </c>
      <c r="BP701" s="95" t="str">
        <f t="shared" si="1659"/>
        <v/>
      </c>
      <c r="BQ701" s="95" t="str">
        <f t="shared" si="1659"/>
        <v/>
      </c>
      <c r="BR701" s="95" t="str">
        <f t="shared" si="1659"/>
        <v/>
      </c>
      <c r="BS701" s="38"/>
      <c r="BT701" s="38"/>
      <c r="BU701" s="38"/>
      <c r="BV701" s="38"/>
      <c r="BW701" s="38"/>
      <c r="BX701" s="38">
        <f t="shared" si="1613"/>
        <v>0</v>
      </c>
      <c r="BY701" s="106" t="str">
        <f t="shared" si="1586"/>
        <v/>
      </c>
      <c r="BZ701" s="106" t="str">
        <f t="shared" si="1614"/>
        <v/>
      </c>
      <c r="CA701" s="106" t="str">
        <f t="shared" ref="CA701:CH701" si="1660">IF(O701="x","1","")</f>
        <v/>
      </c>
      <c r="CB701" s="106" t="str">
        <f t="shared" si="1660"/>
        <v/>
      </c>
      <c r="CC701" s="106" t="str">
        <f t="shared" si="1660"/>
        <v/>
      </c>
      <c r="CD701" s="106" t="str">
        <f t="shared" si="1660"/>
        <v/>
      </c>
      <c r="CE701" s="106" t="str">
        <f t="shared" si="1660"/>
        <v/>
      </c>
      <c r="CF701" s="106" t="str">
        <f t="shared" si="1660"/>
        <v/>
      </c>
      <c r="CG701" s="106" t="str">
        <f t="shared" si="1660"/>
        <v/>
      </c>
      <c r="CH701" s="106" t="str">
        <f t="shared" si="1660"/>
        <v/>
      </c>
      <c r="CI701" s="40"/>
      <c r="CJ701" s="40"/>
      <c r="CK701" s="40"/>
      <c r="CL701" s="40"/>
      <c r="CM701" s="40"/>
    </row>
    <row r="702" spans="1:91" ht="17.25" customHeight="1" x14ac:dyDescent="0.2">
      <c r="A702" s="92"/>
      <c r="B702" s="93"/>
      <c r="C702" s="93"/>
      <c r="D702" s="93"/>
      <c r="E702" s="93" t="str">
        <f t="shared" si="1616"/>
        <v/>
      </c>
      <c r="F702" s="93"/>
      <c r="G702" s="93"/>
      <c r="H702" s="93" t="str">
        <f t="shared" si="1332"/>
        <v/>
      </c>
      <c r="I702" s="95" t="str">
        <f t="shared" si="1333"/>
        <v/>
      </c>
      <c r="J702" s="93"/>
      <c r="K702" s="97" t="b">
        <v>0</v>
      </c>
      <c r="L702" s="98" t="str">
        <f t="shared" si="1273"/>
        <v>PENDENTE</v>
      </c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3"/>
      <c r="X702" s="100"/>
      <c r="Y702" s="100"/>
      <c r="Z702" s="100"/>
      <c r="AA702" s="100"/>
      <c r="AB702" s="100"/>
      <c r="AC702" s="101"/>
      <c r="AD702" s="3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93"/>
      <c r="AQ702" s="93"/>
      <c r="AR702" s="93"/>
      <c r="AS702" s="102"/>
      <c r="AT702" s="103"/>
      <c r="AU702" s="103"/>
      <c r="AV702" s="103"/>
      <c r="AW702" s="104"/>
      <c r="AX702" s="103"/>
      <c r="AY702" s="103"/>
      <c r="AZ702" s="103"/>
      <c r="BA702" s="103"/>
      <c r="BB702" s="104"/>
      <c r="BC702" s="103"/>
      <c r="BD702" s="105" t="str">
        <f ca="1">IFERROR(__xludf.DUMMYFUNCTION("""COMPUTED_VALUE"""),"")</f>
        <v/>
      </c>
      <c r="BE702" s="105" t="str">
        <f ca="1">IFERROR(__xludf.DUMMYFUNCTION("""COMPUTED_VALUE"""),"")</f>
        <v/>
      </c>
      <c r="BF702" s="105" t="str">
        <f ca="1">IFERROR(__xludf.DUMMYFUNCTION("""COMPUTED_VALUE"""),"")</f>
        <v/>
      </c>
      <c r="BG702" s="93"/>
      <c r="BH702" s="93"/>
      <c r="BI702" s="95" t="str">
        <f t="shared" si="1360"/>
        <v/>
      </c>
      <c r="BJ702" s="95" t="str">
        <f t="shared" ref="BJ702:BR702" si="1661">IF(AD702=0,"",AD702*$AS702*(AU702/10))</f>
        <v/>
      </c>
      <c r="BK702" s="95" t="str">
        <f t="shared" si="1661"/>
        <v/>
      </c>
      <c r="BL702" s="95" t="str">
        <f t="shared" si="1661"/>
        <v/>
      </c>
      <c r="BM702" s="95" t="str">
        <f t="shared" si="1661"/>
        <v/>
      </c>
      <c r="BN702" s="95" t="str">
        <f t="shared" si="1661"/>
        <v/>
      </c>
      <c r="BO702" s="95" t="str">
        <f t="shared" si="1661"/>
        <v/>
      </c>
      <c r="BP702" s="95" t="str">
        <f t="shared" si="1661"/>
        <v/>
      </c>
      <c r="BQ702" s="95" t="str">
        <f t="shared" si="1661"/>
        <v/>
      </c>
      <c r="BR702" s="95" t="str">
        <f t="shared" si="1661"/>
        <v/>
      </c>
      <c r="BS702" s="38"/>
      <c r="BT702" s="38"/>
      <c r="BU702" s="38"/>
      <c r="BV702" s="38"/>
      <c r="BW702" s="38"/>
      <c r="BX702" s="38">
        <f t="shared" si="1613"/>
        <v>0</v>
      </c>
      <c r="BY702" s="106" t="str">
        <f t="shared" si="1586"/>
        <v/>
      </c>
      <c r="BZ702" s="106" t="str">
        <f t="shared" si="1614"/>
        <v/>
      </c>
      <c r="CA702" s="106" t="str">
        <f t="shared" ref="CA702:CH702" si="1662">IF(O702="x","1","")</f>
        <v/>
      </c>
      <c r="CB702" s="106" t="str">
        <f t="shared" si="1662"/>
        <v/>
      </c>
      <c r="CC702" s="106" t="str">
        <f t="shared" si="1662"/>
        <v/>
      </c>
      <c r="CD702" s="106" t="str">
        <f t="shared" si="1662"/>
        <v/>
      </c>
      <c r="CE702" s="106" t="str">
        <f t="shared" si="1662"/>
        <v/>
      </c>
      <c r="CF702" s="106" t="str">
        <f t="shared" si="1662"/>
        <v/>
      </c>
      <c r="CG702" s="106" t="str">
        <f t="shared" si="1662"/>
        <v/>
      </c>
      <c r="CH702" s="106" t="str">
        <f t="shared" si="1662"/>
        <v/>
      </c>
      <c r="CI702" s="40"/>
      <c r="CJ702" s="40"/>
      <c r="CK702" s="40"/>
      <c r="CL702" s="40"/>
      <c r="CM702" s="40"/>
    </row>
    <row r="703" spans="1:91" ht="17.25" customHeight="1" x14ac:dyDescent="0.2">
      <c r="A703" s="92"/>
      <c r="B703" s="93"/>
      <c r="C703" s="93"/>
      <c r="D703" s="93"/>
      <c r="E703" s="93" t="str">
        <f t="shared" si="1616"/>
        <v/>
      </c>
      <c r="F703" s="93"/>
      <c r="G703" s="93"/>
      <c r="H703" s="93" t="str">
        <f t="shared" si="1332"/>
        <v/>
      </c>
      <c r="I703" s="95" t="str">
        <f t="shared" si="1333"/>
        <v/>
      </c>
      <c r="J703" s="93"/>
      <c r="K703" s="97" t="b">
        <v>0</v>
      </c>
      <c r="L703" s="98" t="str">
        <f t="shared" si="1273"/>
        <v>PENDENTE</v>
      </c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3"/>
      <c r="X703" s="100"/>
      <c r="Y703" s="100"/>
      <c r="Z703" s="100"/>
      <c r="AA703" s="100"/>
      <c r="AB703" s="100"/>
      <c r="AC703" s="101"/>
      <c r="AD703" s="3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93"/>
      <c r="AQ703" s="93"/>
      <c r="AR703" s="93"/>
      <c r="AS703" s="102"/>
      <c r="AT703" s="103"/>
      <c r="AU703" s="103"/>
      <c r="AV703" s="103"/>
      <c r="AW703" s="104"/>
      <c r="AX703" s="103"/>
      <c r="AY703" s="103"/>
      <c r="AZ703" s="103"/>
      <c r="BA703" s="103"/>
      <c r="BB703" s="104"/>
      <c r="BC703" s="103"/>
      <c r="BD703" s="105" t="str">
        <f ca="1">IFERROR(__xludf.DUMMYFUNCTION("""COMPUTED_VALUE"""),"")</f>
        <v/>
      </c>
      <c r="BE703" s="105" t="str">
        <f ca="1">IFERROR(__xludf.DUMMYFUNCTION("""COMPUTED_VALUE"""),"")</f>
        <v/>
      </c>
      <c r="BF703" s="105" t="str">
        <f ca="1">IFERROR(__xludf.DUMMYFUNCTION("""COMPUTED_VALUE"""),"")</f>
        <v/>
      </c>
      <c r="BG703" s="93"/>
      <c r="BH703" s="93"/>
      <c r="BI703" s="95" t="str">
        <f t="shared" si="1360"/>
        <v/>
      </c>
      <c r="BJ703" s="95" t="str">
        <f t="shared" ref="BJ703:BR703" si="1663">IF(AD703=0,"",AD703*$AS703*(AU703/10))</f>
        <v/>
      </c>
      <c r="BK703" s="95" t="str">
        <f t="shared" si="1663"/>
        <v/>
      </c>
      <c r="BL703" s="95" t="str">
        <f t="shared" si="1663"/>
        <v/>
      </c>
      <c r="BM703" s="95" t="str">
        <f t="shared" si="1663"/>
        <v/>
      </c>
      <c r="BN703" s="95" t="str">
        <f t="shared" si="1663"/>
        <v/>
      </c>
      <c r="BO703" s="95" t="str">
        <f t="shared" si="1663"/>
        <v/>
      </c>
      <c r="BP703" s="95" t="str">
        <f t="shared" si="1663"/>
        <v/>
      </c>
      <c r="BQ703" s="95" t="str">
        <f t="shared" si="1663"/>
        <v/>
      </c>
      <c r="BR703" s="95" t="str">
        <f t="shared" si="1663"/>
        <v/>
      </c>
      <c r="BS703" s="38"/>
      <c r="BT703" s="38"/>
      <c r="BU703" s="38"/>
      <c r="BV703" s="38"/>
      <c r="BW703" s="38"/>
      <c r="BX703" s="38">
        <f t="shared" si="1613"/>
        <v>0</v>
      </c>
      <c r="BY703" s="106" t="str">
        <f t="shared" si="1586"/>
        <v/>
      </c>
      <c r="BZ703" s="106" t="str">
        <f t="shared" si="1614"/>
        <v/>
      </c>
      <c r="CA703" s="106" t="str">
        <f t="shared" ref="CA703:CH703" si="1664">IF(O703="x","1","")</f>
        <v/>
      </c>
      <c r="CB703" s="106" t="str">
        <f t="shared" si="1664"/>
        <v/>
      </c>
      <c r="CC703" s="106" t="str">
        <f t="shared" si="1664"/>
        <v/>
      </c>
      <c r="CD703" s="106" t="str">
        <f t="shared" si="1664"/>
        <v/>
      </c>
      <c r="CE703" s="106" t="str">
        <f t="shared" si="1664"/>
        <v/>
      </c>
      <c r="CF703" s="106" t="str">
        <f t="shared" si="1664"/>
        <v/>
      </c>
      <c r="CG703" s="106" t="str">
        <f t="shared" si="1664"/>
        <v/>
      </c>
      <c r="CH703" s="106" t="str">
        <f t="shared" si="1664"/>
        <v/>
      </c>
      <c r="CI703" s="40"/>
      <c r="CJ703" s="40"/>
      <c r="CK703" s="40"/>
      <c r="CL703" s="40"/>
      <c r="CM703" s="40"/>
    </row>
    <row r="704" spans="1:91" ht="17.25" customHeight="1" x14ac:dyDescent="0.2">
      <c r="A704" s="92"/>
      <c r="B704" s="93"/>
      <c r="C704" s="93"/>
      <c r="D704" s="93"/>
      <c r="E704" s="93" t="str">
        <f t="shared" si="1616"/>
        <v/>
      </c>
      <c r="F704" s="93"/>
      <c r="G704" s="93"/>
      <c r="H704" s="93" t="str">
        <f t="shared" si="1332"/>
        <v/>
      </c>
      <c r="I704" s="95" t="str">
        <f t="shared" si="1333"/>
        <v/>
      </c>
      <c r="J704" s="93"/>
      <c r="K704" s="97" t="b">
        <v>0</v>
      </c>
      <c r="L704" s="98" t="str">
        <f t="shared" si="1273"/>
        <v>PENDENTE</v>
      </c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3"/>
      <c r="X704" s="100"/>
      <c r="Y704" s="100"/>
      <c r="Z704" s="100"/>
      <c r="AA704" s="100"/>
      <c r="AB704" s="100"/>
      <c r="AC704" s="101"/>
      <c r="AD704" s="3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93"/>
      <c r="AQ704" s="93"/>
      <c r="AR704" s="93"/>
      <c r="AS704" s="102"/>
      <c r="AT704" s="103"/>
      <c r="AU704" s="103"/>
      <c r="AV704" s="103"/>
      <c r="AW704" s="104"/>
      <c r="AX704" s="103"/>
      <c r="AY704" s="103"/>
      <c r="AZ704" s="103"/>
      <c r="BA704" s="103"/>
      <c r="BB704" s="104"/>
      <c r="BC704" s="103"/>
      <c r="BD704" s="105" t="str">
        <f ca="1">IFERROR(__xludf.DUMMYFUNCTION("""COMPUTED_VALUE"""),"")</f>
        <v/>
      </c>
      <c r="BE704" s="105" t="str">
        <f ca="1">IFERROR(__xludf.DUMMYFUNCTION("""COMPUTED_VALUE"""),"")</f>
        <v/>
      </c>
      <c r="BF704" s="105" t="str">
        <f ca="1">IFERROR(__xludf.DUMMYFUNCTION("""COMPUTED_VALUE"""),"")</f>
        <v/>
      </c>
      <c r="BG704" s="93"/>
      <c r="BH704" s="93"/>
      <c r="BI704" s="95" t="str">
        <f t="shared" si="1360"/>
        <v/>
      </c>
      <c r="BJ704" s="95" t="str">
        <f t="shared" ref="BJ704:BR704" si="1665">IF(AD704=0,"",AD704*$AS704*(AU704/10))</f>
        <v/>
      </c>
      <c r="BK704" s="95" t="str">
        <f t="shared" si="1665"/>
        <v/>
      </c>
      <c r="BL704" s="95" t="str">
        <f t="shared" si="1665"/>
        <v/>
      </c>
      <c r="BM704" s="95" t="str">
        <f t="shared" si="1665"/>
        <v/>
      </c>
      <c r="BN704" s="95" t="str">
        <f t="shared" si="1665"/>
        <v/>
      </c>
      <c r="BO704" s="95" t="str">
        <f t="shared" si="1665"/>
        <v/>
      </c>
      <c r="BP704" s="95" t="str">
        <f t="shared" si="1665"/>
        <v/>
      </c>
      <c r="BQ704" s="95" t="str">
        <f t="shared" si="1665"/>
        <v/>
      </c>
      <c r="BR704" s="95" t="str">
        <f t="shared" si="1665"/>
        <v/>
      </c>
      <c r="BS704" s="38"/>
      <c r="BT704" s="38"/>
      <c r="BU704" s="38"/>
      <c r="BV704" s="38"/>
      <c r="BW704" s="38"/>
      <c r="BX704" s="38">
        <f t="shared" si="1613"/>
        <v>0</v>
      </c>
      <c r="BY704" s="106" t="str">
        <f t="shared" si="1586"/>
        <v/>
      </c>
      <c r="BZ704" s="106" t="str">
        <f t="shared" si="1614"/>
        <v/>
      </c>
      <c r="CA704" s="106" t="str">
        <f t="shared" ref="CA704:CH704" si="1666">IF(O704="x","1","")</f>
        <v/>
      </c>
      <c r="CB704" s="106" t="str">
        <f t="shared" si="1666"/>
        <v/>
      </c>
      <c r="CC704" s="106" t="str">
        <f t="shared" si="1666"/>
        <v/>
      </c>
      <c r="CD704" s="106" t="str">
        <f t="shared" si="1666"/>
        <v/>
      </c>
      <c r="CE704" s="106" t="str">
        <f t="shared" si="1666"/>
        <v/>
      </c>
      <c r="CF704" s="106" t="str">
        <f t="shared" si="1666"/>
        <v/>
      </c>
      <c r="CG704" s="106" t="str">
        <f t="shared" si="1666"/>
        <v/>
      </c>
      <c r="CH704" s="106" t="str">
        <f t="shared" si="1666"/>
        <v/>
      </c>
      <c r="CI704" s="40"/>
      <c r="CJ704" s="40"/>
      <c r="CK704" s="40"/>
      <c r="CL704" s="40"/>
      <c r="CM704" s="40"/>
    </row>
    <row r="705" spans="1:91" ht="17.25" customHeight="1" x14ac:dyDescent="0.2">
      <c r="A705" s="92"/>
      <c r="B705" s="93"/>
      <c r="C705" s="93"/>
      <c r="D705" s="93"/>
      <c r="E705" s="93" t="str">
        <f t="shared" si="1616"/>
        <v/>
      </c>
      <c r="F705" s="93"/>
      <c r="G705" s="93"/>
      <c r="H705" s="93" t="str">
        <f t="shared" si="1332"/>
        <v/>
      </c>
      <c r="I705" s="95" t="str">
        <f t="shared" si="1333"/>
        <v/>
      </c>
      <c r="J705" s="93"/>
      <c r="K705" s="97" t="b">
        <v>0</v>
      </c>
      <c r="L705" s="98" t="str">
        <f t="shared" si="1273"/>
        <v>PENDENTE</v>
      </c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3"/>
      <c r="X705" s="100"/>
      <c r="Y705" s="100"/>
      <c r="Z705" s="100"/>
      <c r="AA705" s="100"/>
      <c r="AB705" s="100"/>
      <c r="AC705" s="101"/>
      <c r="AD705" s="3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93"/>
      <c r="AQ705" s="93"/>
      <c r="AR705" s="93"/>
      <c r="AS705" s="102"/>
      <c r="AT705" s="103"/>
      <c r="AU705" s="103"/>
      <c r="AV705" s="103"/>
      <c r="AW705" s="104"/>
      <c r="AX705" s="103"/>
      <c r="AY705" s="103"/>
      <c r="AZ705" s="103"/>
      <c r="BA705" s="103"/>
      <c r="BB705" s="104"/>
      <c r="BC705" s="103"/>
      <c r="BD705" s="105" t="str">
        <f ca="1">IFERROR(__xludf.DUMMYFUNCTION("""COMPUTED_VALUE"""),"")</f>
        <v/>
      </c>
      <c r="BE705" s="105" t="str">
        <f ca="1">IFERROR(__xludf.DUMMYFUNCTION("""COMPUTED_VALUE"""),"")</f>
        <v/>
      </c>
      <c r="BF705" s="105" t="str">
        <f ca="1">IFERROR(__xludf.DUMMYFUNCTION("""COMPUTED_VALUE"""),"")</f>
        <v/>
      </c>
      <c r="BG705" s="93"/>
      <c r="BH705" s="93"/>
      <c r="BI705" s="95" t="str">
        <f t="shared" si="1360"/>
        <v/>
      </c>
      <c r="BJ705" s="95" t="str">
        <f t="shared" ref="BJ705:BR705" si="1667">IF(AD705=0,"",AD705*$AS705*(AU705/10))</f>
        <v/>
      </c>
      <c r="BK705" s="95" t="str">
        <f t="shared" si="1667"/>
        <v/>
      </c>
      <c r="BL705" s="95" t="str">
        <f t="shared" si="1667"/>
        <v/>
      </c>
      <c r="BM705" s="95" t="str">
        <f t="shared" si="1667"/>
        <v/>
      </c>
      <c r="BN705" s="95" t="str">
        <f t="shared" si="1667"/>
        <v/>
      </c>
      <c r="BO705" s="95" t="str">
        <f t="shared" si="1667"/>
        <v/>
      </c>
      <c r="BP705" s="95" t="str">
        <f t="shared" si="1667"/>
        <v/>
      </c>
      <c r="BQ705" s="95" t="str">
        <f t="shared" si="1667"/>
        <v/>
      </c>
      <c r="BR705" s="95" t="str">
        <f t="shared" si="1667"/>
        <v/>
      </c>
      <c r="BS705" s="38"/>
      <c r="BT705" s="38"/>
      <c r="BU705" s="38"/>
      <c r="BV705" s="38"/>
      <c r="BW705" s="38"/>
      <c r="BX705" s="38">
        <f t="shared" si="1613"/>
        <v>0</v>
      </c>
      <c r="BY705" s="106" t="str">
        <f t="shared" si="1586"/>
        <v/>
      </c>
      <c r="BZ705" s="106" t="str">
        <f t="shared" si="1614"/>
        <v/>
      </c>
      <c r="CA705" s="106" t="str">
        <f t="shared" ref="CA705:CH705" si="1668">IF(O705="x","1","")</f>
        <v/>
      </c>
      <c r="CB705" s="106" t="str">
        <f t="shared" si="1668"/>
        <v/>
      </c>
      <c r="CC705" s="106" t="str">
        <f t="shared" si="1668"/>
        <v/>
      </c>
      <c r="CD705" s="106" t="str">
        <f t="shared" si="1668"/>
        <v/>
      </c>
      <c r="CE705" s="106" t="str">
        <f t="shared" si="1668"/>
        <v/>
      </c>
      <c r="CF705" s="106" t="str">
        <f t="shared" si="1668"/>
        <v/>
      </c>
      <c r="CG705" s="106" t="str">
        <f t="shared" si="1668"/>
        <v/>
      </c>
      <c r="CH705" s="106" t="str">
        <f t="shared" si="1668"/>
        <v/>
      </c>
      <c r="CI705" s="40"/>
      <c r="CJ705" s="40"/>
      <c r="CK705" s="40"/>
      <c r="CL705" s="40"/>
      <c r="CM705" s="40"/>
    </row>
    <row r="706" spans="1:91" ht="17.25" customHeight="1" x14ac:dyDescent="0.2">
      <c r="A706" s="92"/>
      <c r="B706" s="93"/>
      <c r="C706" s="93"/>
      <c r="D706" s="93"/>
      <c r="E706" s="93" t="str">
        <f t="shared" si="1616"/>
        <v/>
      </c>
      <c r="F706" s="93"/>
      <c r="G706" s="93"/>
      <c r="H706" s="93" t="str">
        <f t="shared" si="1332"/>
        <v/>
      </c>
      <c r="I706" s="95" t="str">
        <f t="shared" si="1333"/>
        <v/>
      </c>
      <c r="J706" s="93"/>
      <c r="K706" s="97" t="b">
        <v>0</v>
      </c>
      <c r="L706" s="98" t="str">
        <f t="shared" si="1273"/>
        <v>PENDENTE</v>
      </c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3"/>
      <c r="X706" s="100"/>
      <c r="Y706" s="100"/>
      <c r="Z706" s="100"/>
      <c r="AA706" s="100"/>
      <c r="AB706" s="100"/>
      <c r="AC706" s="101"/>
      <c r="AD706" s="3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93"/>
      <c r="AQ706" s="93"/>
      <c r="AR706" s="93"/>
      <c r="AS706" s="102"/>
      <c r="AT706" s="103"/>
      <c r="AU706" s="103"/>
      <c r="AV706" s="103"/>
      <c r="AW706" s="104"/>
      <c r="AX706" s="103"/>
      <c r="AY706" s="103"/>
      <c r="AZ706" s="103"/>
      <c r="BA706" s="103"/>
      <c r="BB706" s="104"/>
      <c r="BC706" s="103"/>
      <c r="BD706" s="105" t="str">
        <f ca="1">IFERROR(__xludf.DUMMYFUNCTION("""COMPUTED_VALUE"""),"")</f>
        <v/>
      </c>
      <c r="BE706" s="105" t="str">
        <f ca="1">IFERROR(__xludf.DUMMYFUNCTION("""COMPUTED_VALUE"""),"")</f>
        <v/>
      </c>
      <c r="BF706" s="105" t="str">
        <f ca="1">IFERROR(__xludf.DUMMYFUNCTION("""COMPUTED_VALUE"""),"")</f>
        <v/>
      </c>
      <c r="BG706" s="93"/>
      <c r="BH706" s="93"/>
      <c r="BI706" s="95" t="str">
        <f t="shared" si="1360"/>
        <v/>
      </c>
      <c r="BJ706" s="95" t="str">
        <f t="shared" ref="BJ706:BR706" si="1669">IF(AD706=0,"",AD706*$AS706*(AU706/10))</f>
        <v/>
      </c>
      <c r="BK706" s="95" t="str">
        <f t="shared" si="1669"/>
        <v/>
      </c>
      <c r="BL706" s="95" t="str">
        <f t="shared" si="1669"/>
        <v/>
      </c>
      <c r="BM706" s="95" t="str">
        <f t="shared" si="1669"/>
        <v/>
      </c>
      <c r="BN706" s="95" t="str">
        <f t="shared" si="1669"/>
        <v/>
      </c>
      <c r="BO706" s="95" t="str">
        <f t="shared" si="1669"/>
        <v/>
      </c>
      <c r="BP706" s="95" t="str">
        <f t="shared" si="1669"/>
        <v/>
      </c>
      <c r="BQ706" s="95" t="str">
        <f t="shared" si="1669"/>
        <v/>
      </c>
      <c r="BR706" s="95" t="str">
        <f t="shared" si="1669"/>
        <v/>
      </c>
      <c r="BS706" s="38"/>
      <c r="BT706" s="38"/>
      <c r="BU706" s="38"/>
      <c r="BV706" s="38"/>
      <c r="BW706" s="38"/>
      <c r="BX706" s="38">
        <f t="shared" si="1613"/>
        <v>0</v>
      </c>
      <c r="BY706" s="106" t="str">
        <f t="shared" si="1586"/>
        <v/>
      </c>
      <c r="BZ706" s="106" t="str">
        <f t="shared" si="1614"/>
        <v/>
      </c>
      <c r="CA706" s="106" t="str">
        <f t="shared" ref="CA706:CH706" si="1670">IF(O706="x","1","")</f>
        <v/>
      </c>
      <c r="CB706" s="106" t="str">
        <f t="shared" si="1670"/>
        <v/>
      </c>
      <c r="CC706" s="106" t="str">
        <f t="shared" si="1670"/>
        <v/>
      </c>
      <c r="CD706" s="106" t="str">
        <f t="shared" si="1670"/>
        <v/>
      </c>
      <c r="CE706" s="106" t="str">
        <f t="shared" si="1670"/>
        <v/>
      </c>
      <c r="CF706" s="106" t="str">
        <f t="shared" si="1670"/>
        <v/>
      </c>
      <c r="CG706" s="106" t="str">
        <f t="shared" si="1670"/>
        <v/>
      </c>
      <c r="CH706" s="106" t="str">
        <f t="shared" si="1670"/>
        <v/>
      </c>
      <c r="CI706" s="40"/>
      <c r="CJ706" s="40"/>
      <c r="CK706" s="40"/>
      <c r="CL706" s="40"/>
      <c r="CM706" s="40"/>
    </row>
    <row r="707" spans="1:91" ht="17.25" customHeight="1" x14ac:dyDescent="0.2">
      <c r="A707" s="92"/>
      <c r="B707" s="93"/>
      <c r="C707" s="93"/>
      <c r="D707" s="93"/>
      <c r="E707" s="93" t="str">
        <f t="shared" si="1616"/>
        <v/>
      </c>
      <c r="F707" s="93"/>
      <c r="G707" s="93"/>
      <c r="H707" s="93" t="str">
        <f t="shared" si="1332"/>
        <v/>
      </c>
      <c r="I707" s="95" t="str">
        <f t="shared" si="1333"/>
        <v/>
      </c>
      <c r="J707" s="93"/>
      <c r="K707" s="97" t="b">
        <v>0</v>
      </c>
      <c r="L707" s="98" t="str">
        <f t="shared" si="1273"/>
        <v>PENDENTE</v>
      </c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3"/>
      <c r="X707" s="100"/>
      <c r="Y707" s="100"/>
      <c r="Z707" s="100"/>
      <c r="AA707" s="100"/>
      <c r="AB707" s="100"/>
      <c r="AC707" s="101"/>
      <c r="AD707" s="3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93"/>
      <c r="AQ707" s="93"/>
      <c r="AR707" s="93"/>
      <c r="AS707" s="102"/>
      <c r="AT707" s="103"/>
      <c r="AU707" s="103"/>
      <c r="AV707" s="103"/>
      <c r="AW707" s="104"/>
      <c r="AX707" s="103"/>
      <c r="AY707" s="103"/>
      <c r="AZ707" s="103"/>
      <c r="BA707" s="103"/>
      <c r="BB707" s="104"/>
      <c r="BC707" s="103"/>
      <c r="BD707" s="105" t="str">
        <f ca="1">IFERROR(__xludf.DUMMYFUNCTION("""COMPUTED_VALUE"""),"")</f>
        <v/>
      </c>
      <c r="BE707" s="105" t="str">
        <f ca="1">IFERROR(__xludf.DUMMYFUNCTION("""COMPUTED_VALUE"""),"")</f>
        <v/>
      </c>
      <c r="BF707" s="105" t="str">
        <f ca="1">IFERROR(__xludf.DUMMYFUNCTION("""COMPUTED_VALUE"""),"")</f>
        <v/>
      </c>
      <c r="BG707" s="93"/>
      <c r="BH707" s="93"/>
      <c r="BI707" s="95" t="str">
        <f t="shared" si="1360"/>
        <v/>
      </c>
      <c r="BJ707" s="95" t="str">
        <f t="shared" ref="BJ707:BR707" si="1671">IF(AD707=0,"",AD707*$AS707*(AU707/10))</f>
        <v/>
      </c>
      <c r="BK707" s="95" t="str">
        <f t="shared" si="1671"/>
        <v/>
      </c>
      <c r="BL707" s="95" t="str">
        <f t="shared" si="1671"/>
        <v/>
      </c>
      <c r="BM707" s="95" t="str">
        <f t="shared" si="1671"/>
        <v/>
      </c>
      <c r="BN707" s="95" t="str">
        <f t="shared" si="1671"/>
        <v/>
      </c>
      <c r="BO707" s="95" t="str">
        <f t="shared" si="1671"/>
        <v/>
      </c>
      <c r="BP707" s="95" t="str">
        <f t="shared" si="1671"/>
        <v/>
      </c>
      <c r="BQ707" s="95" t="str">
        <f t="shared" si="1671"/>
        <v/>
      </c>
      <c r="BR707" s="95" t="str">
        <f t="shared" si="1671"/>
        <v/>
      </c>
      <c r="BS707" s="38"/>
      <c r="BT707" s="38"/>
      <c r="BU707" s="38"/>
      <c r="BV707" s="38"/>
      <c r="BW707" s="38"/>
      <c r="BX707" s="38">
        <f t="shared" si="1613"/>
        <v>0</v>
      </c>
      <c r="BY707" s="106" t="str">
        <f t="shared" si="1586"/>
        <v/>
      </c>
      <c r="BZ707" s="106" t="str">
        <f t="shared" si="1614"/>
        <v/>
      </c>
      <c r="CA707" s="106" t="str">
        <f t="shared" ref="CA707:CH707" si="1672">IF(O707="x","1","")</f>
        <v/>
      </c>
      <c r="CB707" s="106" t="str">
        <f t="shared" si="1672"/>
        <v/>
      </c>
      <c r="CC707" s="106" t="str">
        <f t="shared" si="1672"/>
        <v/>
      </c>
      <c r="CD707" s="106" t="str">
        <f t="shared" si="1672"/>
        <v/>
      </c>
      <c r="CE707" s="106" t="str">
        <f t="shared" si="1672"/>
        <v/>
      </c>
      <c r="CF707" s="106" t="str">
        <f t="shared" si="1672"/>
        <v/>
      </c>
      <c r="CG707" s="106" t="str">
        <f t="shared" si="1672"/>
        <v/>
      </c>
      <c r="CH707" s="106" t="str">
        <f t="shared" si="1672"/>
        <v/>
      </c>
      <c r="CI707" s="40"/>
      <c r="CJ707" s="40"/>
      <c r="CK707" s="40"/>
      <c r="CL707" s="40"/>
      <c r="CM707" s="40"/>
    </row>
    <row r="708" spans="1:91" ht="17.25" customHeight="1" x14ac:dyDescent="0.2">
      <c r="A708" s="92"/>
      <c r="B708" s="93"/>
      <c r="C708" s="93"/>
      <c r="D708" s="93"/>
      <c r="E708" s="93" t="str">
        <f t="shared" si="1616"/>
        <v/>
      </c>
      <c r="F708" s="93"/>
      <c r="G708" s="93"/>
      <c r="H708" s="93" t="str">
        <f t="shared" si="1332"/>
        <v/>
      </c>
      <c r="I708" s="95" t="str">
        <f t="shared" si="1333"/>
        <v/>
      </c>
      <c r="J708" s="93"/>
      <c r="K708" s="97" t="b">
        <v>0</v>
      </c>
      <c r="L708" s="98" t="str">
        <f t="shared" si="1273"/>
        <v>PENDENTE</v>
      </c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3"/>
      <c r="X708" s="100"/>
      <c r="Y708" s="100"/>
      <c r="Z708" s="100"/>
      <c r="AA708" s="100"/>
      <c r="AB708" s="100"/>
      <c r="AC708" s="101"/>
      <c r="AD708" s="3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93"/>
      <c r="AQ708" s="93"/>
      <c r="AR708" s="93"/>
      <c r="AS708" s="102"/>
      <c r="AT708" s="103"/>
      <c r="AU708" s="103"/>
      <c r="AV708" s="103"/>
      <c r="AW708" s="104"/>
      <c r="AX708" s="103"/>
      <c r="AY708" s="103"/>
      <c r="AZ708" s="103"/>
      <c r="BA708" s="103"/>
      <c r="BB708" s="104"/>
      <c r="BC708" s="103"/>
      <c r="BD708" s="105" t="str">
        <f ca="1">IFERROR(__xludf.DUMMYFUNCTION("""COMPUTED_VALUE"""),"")</f>
        <v/>
      </c>
      <c r="BE708" s="105" t="str">
        <f ca="1">IFERROR(__xludf.DUMMYFUNCTION("""COMPUTED_VALUE"""),"")</f>
        <v/>
      </c>
      <c r="BF708" s="105" t="str">
        <f ca="1">IFERROR(__xludf.DUMMYFUNCTION("""COMPUTED_VALUE"""),"")</f>
        <v/>
      </c>
      <c r="BG708" s="93"/>
      <c r="BH708" s="93"/>
      <c r="BI708" s="95" t="str">
        <f t="shared" si="1360"/>
        <v/>
      </c>
      <c r="BJ708" s="95" t="str">
        <f t="shared" ref="BJ708:BR708" si="1673">IF(AD708=0,"",AD708*$AS708*(AU708/10))</f>
        <v/>
      </c>
      <c r="BK708" s="95" t="str">
        <f t="shared" si="1673"/>
        <v/>
      </c>
      <c r="BL708" s="95" t="str">
        <f t="shared" si="1673"/>
        <v/>
      </c>
      <c r="BM708" s="95" t="str">
        <f t="shared" si="1673"/>
        <v/>
      </c>
      <c r="BN708" s="95" t="str">
        <f t="shared" si="1673"/>
        <v/>
      </c>
      <c r="BO708" s="95" t="str">
        <f t="shared" si="1673"/>
        <v/>
      </c>
      <c r="BP708" s="95" t="str">
        <f t="shared" si="1673"/>
        <v/>
      </c>
      <c r="BQ708" s="95" t="str">
        <f t="shared" si="1673"/>
        <v/>
      </c>
      <c r="BR708" s="95" t="str">
        <f t="shared" si="1673"/>
        <v/>
      </c>
      <c r="BS708" s="38"/>
      <c r="BT708" s="38"/>
      <c r="BU708" s="38"/>
      <c r="BV708" s="38"/>
      <c r="BW708" s="38"/>
      <c r="BX708" s="38">
        <f t="shared" si="1613"/>
        <v>0</v>
      </c>
      <c r="BY708" s="106" t="str">
        <f t="shared" si="1586"/>
        <v/>
      </c>
      <c r="BZ708" s="106" t="str">
        <f t="shared" si="1614"/>
        <v/>
      </c>
      <c r="CA708" s="106" t="str">
        <f t="shared" ref="CA708:CH708" si="1674">IF(O708="x","1","")</f>
        <v/>
      </c>
      <c r="CB708" s="106" t="str">
        <f t="shared" si="1674"/>
        <v/>
      </c>
      <c r="CC708" s="106" t="str">
        <f t="shared" si="1674"/>
        <v/>
      </c>
      <c r="CD708" s="106" t="str">
        <f t="shared" si="1674"/>
        <v/>
      </c>
      <c r="CE708" s="106" t="str">
        <f t="shared" si="1674"/>
        <v/>
      </c>
      <c r="CF708" s="106" t="str">
        <f t="shared" si="1674"/>
        <v/>
      </c>
      <c r="CG708" s="106" t="str">
        <f t="shared" si="1674"/>
        <v/>
      </c>
      <c r="CH708" s="106" t="str">
        <f t="shared" si="1674"/>
        <v/>
      </c>
      <c r="CI708" s="40"/>
      <c r="CJ708" s="40"/>
      <c r="CK708" s="40"/>
      <c r="CL708" s="40"/>
      <c r="CM708" s="40"/>
    </row>
    <row r="709" spans="1:91" ht="17.25" customHeight="1" x14ac:dyDescent="0.2">
      <c r="A709" s="92"/>
      <c r="B709" s="93"/>
      <c r="C709" s="93"/>
      <c r="D709" s="93"/>
      <c r="E709" s="93" t="str">
        <f t="shared" si="1616"/>
        <v/>
      </c>
      <c r="F709" s="93"/>
      <c r="G709" s="93"/>
      <c r="H709" s="93" t="str">
        <f t="shared" si="1332"/>
        <v/>
      </c>
      <c r="I709" s="95" t="str">
        <f t="shared" si="1333"/>
        <v/>
      </c>
      <c r="J709" s="93"/>
      <c r="K709" s="97" t="b">
        <v>0</v>
      </c>
      <c r="L709" s="98" t="str">
        <f t="shared" si="1273"/>
        <v>PENDENTE</v>
      </c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3"/>
      <c r="X709" s="100"/>
      <c r="Y709" s="100"/>
      <c r="Z709" s="100"/>
      <c r="AA709" s="100"/>
      <c r="AB709" s="100"/>
      <c r="AC709" s="101"/>
      <c r="AD709" s="3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93"/>
      <c r="AQ709" s="93"/>
      <c r="AR709" s="93"/>
      <c r="AS709" s="102"/>
      <c r="AT709" s="103"/>
      <c r="AU709" s="103"/>
      <c r="AV709" s="103"/>
      <c r="AW709" s="104"/>
      <c r="AX709" s="103"/>
      <c r="AY709" s="103"/>
      <c r="AZ709" s="103"/>
      <c r="BA709" s="103"/>
      <c r="BB709" s="104"/>
      <c r="BC709" s="103"/>
      <c r="BD709" s="105" t="str">
        <f ca="1">IFERROR(__xludf.DUMMYFUNCTION("""COMPUTED_VALUE"""),"")</f>
        <v/>
      </c>
      <c r="BE709" s="105" t="str">
        <f ca="1">IFERROR(__xludf.DUMMYFUNCTION("""COMPUTED_VALUE"""),"")</f>
        <v/>
      </c>
      <c r="BF709" s="105" t="str">
        <f ca="1">IFERROR(__xludf.DUMMYFUNCTION("""COMPUTED_VALUE"""),"")</f>
        <v/>
      </c>
      <c r="BG709" s="93"/>
      <c r="BH709" s="93"/>
      <c r="BI709" s="95" t="str">
        <f t="shared" si="1360"/>
        <v/>
      </c>
      <c r="BJ709" s="95" t="str">
        <f t="shared" ref="BJ709:BR709" si="1675">IF(AD709=0,"",AD709*$AS709*(AU709/10))</f>
        <v/>
      </c>
      <c r="BK709" s="95" t="str">
        <f t="shared" si="1675"/>
        <v/>
      </c>
      <c r="BL709" s="95" t="str">
        <f t="shared" si="1675"/>
        <v/>
      </c>
      <c r="BM709" s="95" t="str">
        <f t="shared" si="1675"/>
        <v/>
      </c>
      <c r="BN709" s="95" t="str">
        <f t="shared" si="1675"/>
        <v/>
      </c>
      <c r="BO709" s="95" t="str">
        <f t="shared" si="1675"/>
        <v/>
      </c>
      <c r="BP709" s="95" t="str">
        <f t="shared" si="1675"/>
        <v/>
      </c>
      <c r="BQ709" s="95" t="str">
        <f t="shared" si="1675"/>
        <v/>
      </c>
      <c r="BR709" s="95" t="str">
        <f t="shared" si="1675"/>
        <v/>
      </c>
      <c r="BS709" s="38"/>
      <c r="BT709" s="38"/>
      <c r="BU709" s="38"/>
      <c r="BV709" s="38"/>
      <c r="BW709" s="38"/>
      <c r="BX709" s="38">
        <f t="shared" si="1613"/>
        <v>0</v>
      </c>
      <c r="BY709" s="106" t="str">
        <f t="shared" si="1586"/>
        <v/>
      </c>
      <c r="BZ709" s="106" t="str">
        <f t="shared" si="1614"/>
        <v/>
      </c>
      <c r="CA709" s="106" t="str">
        <f t="shared" ref="CA709:CH709" si="1676">IF(O709="x","1","")</f>
        <v/>
      </c>
      <c r="CB709" s="106" t="str">
        <f t="shared" si="1676"/>
        <v/>
      </c>
      <c r="CC709" s="106" t="str">
        <f t="shared" si="1676"/>
        <v/>
      </c>
      <c r="CD709" s="106" t="str">
        <f t="shared" si="1676"/>
        <v/>
      </c>
      <c r="CE709" s="106" t="str">
        <f t="shared" si="1676"/>
        <v/>
      </c>
      <c r="CF709" s="106" t="str">
        <f t="shared" si="1676"/>
        <v/>
      </c>
      <c r="CG709" s="106" t="str">
        <f t="shared" si="1676"/>
        <v/>
      </c>
      <c r="CH709" s="106" t="str">
        <f t="shared" si="1676"/>
        <v/>
      </c>
      <c r="CI709" s="40"/>
      <c r="CJ709" s="40"/>
      <c r="CK709" s="40"/>
      <c r="CL709" s="40"/>
      <c r="CM709" s="40"/>
    </row>
    <row r="710" spans="1:91" ht="17.25" customHeight="1" x14ac:dyDescent="0.2">
      <c r="A710" s="92"/>
      <c r="B710" s="93"/>
      <c r="C710" s="93"/>
      <c r="D710" s="93"/>
      <c r="E710" s="93" t="str">
        <f t="shared" si="1616"/>
        <v/>
      </c>
      <c r="F710" s="93"/>
      <c r="G710" s="93"/>
      <c r="H710" s="93" t="str">
        <f t="shared" si="1332"/>
        <v/>
      </c>
      <c r="I710" s="95" t="str">
        <f t="shared" si="1333"/>
        <v/>
      </c>
      <c r="J710" s="93"/>
      <c r="K710" s="97" t="b">
        <v>0</v>
      </c>
      <c r="L710" s="98" t="str">
        <f t="shared" si="1273"/>
        <v>PENDENTE</v>
      </c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3"/>
      <c r="X710" s="100"/>
      <c r="Y710" s="100"/>
      <c r="Z710" s="100"/>
      <c r="AA710" s="100"/>
      <c r="AB710" s="100"/>
      <c r="AC710" s="101"/>
      <c r="AD710" s="3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93"/>
      <c r="AQ710" s="93"/>
      <c r="AR710" s="93"/>
      <c r="AS710" s="102"/>
      <c r="AT710" s="103"/>
      <c r="AU710" s="103"/>
      <c r="AV710" s="103"/>
      <c r="AW710" s="104"/>
      <c r="AX710" s="103"/>
      <c r="AY710" s="103"/>
      <c r="AZ710" s="103"/>
      <c r="BA710" s="103"/>
      <c r="BB710" s="104"/>
      <c r="BC710" s="103"/>
      <c r="BD710" s="105" t="str">
        <f ca="1">IFERROR(__xludf.DUMMYFUNCTION("""COMPUTED_VALUE"""),"")</f>
        <v/>
      </c>
      <c r="BE710" s="105" t="str">
        <f ca="1">IFERROR(__xludf.DUMMYFUNCTION("""COMPUTED_VALUE"""),"")</f>
        <v/>
      </c>
      <c r="BF710" s="105" t="str">
        <f ca="1">IFERROR(__xludf.DUMMYFUNCTION("""COMPUTED_VALUE"""),"")</f>
        <v/>
      </c>
      <c r="BG710" s="93"/>
      <c r="BH710" s="93"/>
      <c r="BI710" s="95" t="str">
        <f t="shared" si="1360"/>
        <v/>
      </c>
      <c r="BJ710" s="95" t="str">
        <f t="shared" ref="BJ710:BR710" si="1677">IF(AD710=0,"",AD710*$AS710*(AU710/10))</f>
        <v/>
      </c>
      <c r="BK710" s="95" t="str">
        <f t="shared" si="1677"/>
        <v/>
      </c>
      <c r="BL710" s="95" t="str">
        <f t="shared" si="1677"/>
        <v/>
      </c>
      <c r="BM710" s="95" t="str">
        <f t="shared" si="1677"/>
        <v/>
      </c>
      <c r="BN710" s="95" t="str">
        <f t="shared" si="1677"/>
        <v/>
      </c>
      <c r="BO710" s="95" t="str">
        <f t="shared" si="1677"/>
        <v/>
      </c>
      <c r="BP710" s="95" t="str">
        <f t="shared" si="1677"/>
        <v/>
      </c>
      <c r="BQ710" s="95" t="str">
        <f t="shared" si="1677"/>
        <v/>
      </c>
      <c r="BR710" s="95" t="str">
        <f t="shared" si="1677"/>
        <v/>
      </c>
      <c r="BS710" s="38"/>
      <c r="BT710" s="38"/>
      <c r="BU710" s="38"/>
      <c r="BV710" s="38"/>
      <c r="BW710" s="38"/>
      <c r="BX710" s="38">
        <f t="shared" si="1613"/>
        <v>0</v>
      </c>
      <c r="BY710" s="106" t="str">
        <f t="shared" si="1586"/>
        <v/>
      </c>
      <c r="BZ710" s="106" t="str">
        <f t="shared" si="1614"/>
        <v/>
      </c>
      <c r="CA710" s="106" t="str">
        <f t="shared" ref="CA710:CH710" si="1678">IF(O710="x","1","")</f>
        <v/>
      </c>
      <c r="CB710" s="106" t="str">
        <f t="shared" si="1678"/>
        <v/>
      </c>
      <c r="CC710" s="106" t="str">
        <f t="shared" si="1678"/>
        <v/>
      </c>
      <c r="CD710" s="106" t="str">
        <f t="shared" si="1678"/>
        <v/>
      </c>
      <c r="CE710" s="106" t="str">
        <f t="shared" si="1678"/>
        <v/>
      </c>
      <c r="CF710" s="106" t="str">
        <f t="shared" si="1678"/>
        <v/>
      </c>
      <c r="CG710" s="106" t="str">
        <f t="shared" si="1678"/>
        <v/>
      </c>
      <c r="CH710" s="106" t="str">
        <f t="shared" si="1678"/>
        <v/>
      </c>
      <c r="CI710" s="40"/>
      <c r="CJ710" s="40"/>
      <c r="CK710" s="40"/>
      <c r="CL710" s="40"/>
      <c r="CM710" s="40"/>
    </row>
    <row r="711" spans="1:91" ht="17.25" customHeight="1" x14ac:dyDescent="0.2">
      <c r="A711" s="92"/>
      <c r="B711" s="93"/>
      <c r="C711" s="93"/>
      <c r="D711" s="93"/>
      <c r="E711" s="93" t="str">
        <f t="shared" si="1616"/>
        <v/>
      </c>
      <c r="F711" s="93"/>
      <c r="G711" s="93"/>
      <c r="H711" s="93" t="str">
        <f t="shared" si="1332"/>
        <v/>
      </c>
      <c r="I711" s="95" t="str">
        <f t="shared" si="1333"/>
        <v/>
      </c>
      <c r="J711" s="93"/>
      <c r="K711" s="97" t="b">
        <v>0</v>
      </c>
      <c r="L711" s="98" t="str">
        <f t="shared" si="1273"/>
        <v>PENDENTE</v>
      </c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3"/>
      <c r="X711" s="100"/>
      <c r="Y711" s="100"/>
      <c r="Z711" s="100"/>
      <c r="AA711" s="100"/>
      <c r="AB711" s="100"/>
      <c r="AC711" s="101"/>
      <c r="AD711" s="3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93"/>
      <c r="AQ711" s="93"/>
      <c r="AR711" s="93"/>
      <c r="AS711" s="102"/>
      <c r="AT711" s="103"/>
      <c r="AU711" s="103"/>
      <c r="AV711" s="103"/>
      <c r="AW711" s="104"/>
      <c r="AX711" s="103"/>
      <c r="AY711" s="103"/>
      <c r="AZ711" s="103"/>
      <c r="BA711" s="103"/>
      <c r="BB711" s="104"/>
      <c r="BC711" s="103"/>
      <c r="BD711" s="105" t="str">
        <f ca="1">IFERROR(__xludf.DUMMYFUNCTION("""COMPUTED_VALUE"""),"")</f>
        <v/>
      </c>
      <c r="BE711" s="105" t="str">
        <f ca="1">IFERROR(__xludf.DUMMYFUNCTION("""COMPUTED_VALUE"""),"")</f>
        <v/>
      </c>
      <c r="BF711" s="105" t="str">
        <f ca="1">IFERROR(__xludf.DUMMYFUNCTION("""COMPUTED_VALUE"""),"")</f>
        <v/>
      </c>
      <c r="BG711" s="93"/>
      <c r="BH711" s="93"/>
      <c r="BI711" s="95" t="str">
        <f t="shared" si="1360"/>
        <v/>
      </c>
      <c r="BJ711" s="95" t="str">
        <f t="shared" ref="BJ711:BR711" si="1679">IF(AD711=0,"",AD711*$AS711*(AU711/10))</f>
        <v/>
      </c>
      <c r="BK711" s="95" t="str">
        <f t="shared" si="1679"/>
        <v/>
      </c>
      <c r="BL711" s="95" t="str">
        <f t="shared" si="1679"/>
        <v/>
      </c>
      <c r="BM711" s="95" t="str">
        <f t="shared" si="1679"/>
        <v/>
      </c>
      <c r="BN711" s="95" t="str">
        <f t="shared" si="1679"/>
        <v/>
      </c>
      <c r="BO711" s="95" t="str">
        <f t="shared" si="1679"/>
        <v/>
      </c>
      <c r="BP711" s="95" t="str">
        <f t="shared" si="1679"/>
        <v/>
      </c>
      <c r="BQ711" s="95" t="str">
        <f t="shared" si="1679"/>
        <v/>
      </c>
      <c r="BR711" s="95" t="str">
        <f t="shared" si="1679"/>
        <v/>
      </c>
      <c r="BS711" s="38"/>
      <c r="BT711" s="38"/>
      <c r="BU711" s="38"/>
      <c r="BV711" s="38"/>
      <c r="BW711" s="38"/>
      <c r="BX711" s="38">
        <f t="shared" si="1613"/>
        <v>0</v>
      </c>
      <c r="BY711" s="106" t="str">
        <f t="shared" si="1586"/>
        <v/>
      </c>
      <c r="BZ711" s="106" t="str">
        <f t="shared" si="1614"/>
        <v/>
      </c>
      <c r="CA711" s="106" t="str">
        <f t="shared" ref="CA711:CH711" si="1680">IF(O711="x","1","")</f>
        <v/>
      </c>
      <c r="CB711" s="106" t="str">
        <f t="shared" si="1680"/>
        <v/>
      </c>
      <c r="CC711" s="106" t="str">
        <f t="shared" si="1680"/>
        <v/>
      </c>
      <c r="CD711" s="106" t="str">
        <f t="shared" si="1680"/>
        <v/>
      </c>
      <c r="CE711" s="106" t="str">
        <f t="shared" si="1680"/>
        <v/>
      </c>
      <c r="CF711" s="106" t="str">
        <f t="shared" si="1680"/>
        <v/>
      </c>
      <c r="CG711" s="106" t="str">
        <f t="shared" si="1680"/>
        <v/>
      </c>
      <c r="CH711" s="106" t="str">
        <f t="shared" si="1680"/>
        <v/>
      </c>
      <c r="CI711" s="40"/>
      <c r="CJ711" s="40"/>
      <c r="CK711" s="40"/>
      <c r="CL711" s="40"/>
      <c r="CM711" s="40"/>
    </row>
    <row r="712" spans="1:91" ht="17.25" customHeight="1" x14ac:dyDescent="0.2">
      <c r="A712" s="92"/>
      <c r="B712" s="93"/>
      <c r="C712" s="93"/>
      <c r="D712" s="93"/>
      <c r="E712" s="93" t="str">
        <f t="shared" si="1616"/>
        <v/>
      </c>
      <c r="F712" s="93"/>
      <c r="G712" s="93"/>
      <c r="H712" s="93" t="str">
        <f t="shared" si="1332"/>
        <v/>
      </c>
      <c r="I712" s="95" t="str">
        <f t="shared" si="1333"/>
        <v/>
      </c>
      <c r="J712" s="93"/>
      <c r="K712" s="97" t="b">
        <v>0</v>
      </c>
      <c r="L712" s="98" t="str">
        <f t="shared" si="1273"/>
        <v>PENDENTE</v>
      </c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3"/>
      <c r="X712" s="100"/>
      <c r="Y712" s="100"/>
      <c r="Z712" s="100"/>
      <c r="AA712" s="100"/>
      <c r="AB712" s="100"/>
      <c r="AC712" s="101"/>
      <c r="AD712" s="3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93"/>
      <c r="AQ712" s="93"/>
      <c r="AR712" s="93"/>
      <c r="AS712" s="102"/>
      <c r="AT712" s="103"/>
      <c r="AU712" s="103"/>
      <c r="AV712" s="103"/>
      <c r="AW712" s="104"/>
      <c r="AX712" s="103"/>
      <c r="AY712" s="103"/>
      <c r="AZ712" s="103"/>
      <c r="BA712" s="103"/>
      <c r="BB712" s="104"/>
      <c r="BC712" s="103"/>
      <c r="BD712" s="105" t="str">
        <f ca="1">IFERROR(__xludf.DUMMYFUNCTION("""COMPUTED_VALUE"""),"")</f>
        <v/>
      </c>
      <c r="BE712" s="105" t="str">
        <f ca="1">IFERROR(__xludf.DUMMYFUNCTION("""COMPUTED_VALUE"""),"")</f>
        <v/>
      </c>
      <c r="BF712" s="105" t="str">
        <f ca="1">IFERROR(__xludf.DUMMYFUNCTION("""COMPUTED_VALUE"""),"")</f>
        <v/>
      </c>
      <c r="BG712" s="93"/>
      <c r="BH712" s="93"/>
      <c r="BI712" s="95" t="str">
        <f t="shared" si="1360"/>
        <v/>
      </c>
      <c r="BJ712" s="95" t="str">
        <f t="shared" ref="BJ712:BR712" si="1681">IF(AD712=0,"",AD712*$AS712*(AU712/10))</f>
        <v/>
      </c>
      <c r="BK712" s="95" t="str">
        <f t="shared" si="1681"/>
        <v/>
      </c>
      <c r="BL712" s="95" t="str">
        <f t="shared" si="1681"/>
        <v/>
      </c>
      <c r="BM712" s="95" t="str">
        <f t="shared" si="1681"/>
        <v/>
      </c>
      <c r="BN712" s="95" t="str">
        <f t="shared" si="1681"/>
        <v/>
      </c>
      <c r="BO712" s="95" t="str">
        <f t="shared" si="1681"/>
        <v/>
      </c>
      <c r="BP712" s="95" t="str">
        <f t="shared" si="1681"/>
        <v/>
      </c>
      <c r="BQ712" s="95" t="str">
        <f t="shared" si="1681"/>
        <v/>
      </c>
      <c r="BR712" s="95" t="str">
        <f t="shared" si="1681"/>
        <v/>
      </c>
      <c r="BS712" s="38"/>
      <c r="BT712" s="38"/>
      <c r="BU712" s="38"/>
      <c r="BV712" s="38"/>
      <c r="BW712" s="38"/>
      <c r="BX712" s="38">
        <f t="shared" si="1613"/>
        <v>0</v>
      </c>
      <c r="BY712" s="106" t="str">
        <f t="shared" si="1586"/>
        <v/>
      </c>
      <c r="BZ712" s="106" t="str">
        <f t="shared" si="1614"/>
        <v/>
      </c>
      <c r="CA712" s="106" t="str">
        <f t="shared" ref="CA712:CH712" si="1682">IF(O712="x","1","")</f>
        <v/>
      </c>
      <c r="CB712" s="106" t="str">
        <f t="shared" si="1682"/>
        <v/>
      </c>
      <c r="CC712" s="106" t="str">
        <f t="shared" si="1682"/>
        <v/>
      </c>
      <c r="CD712" s="106" t="str">
        <f t="shared" si="1682"/>
        <v/>
      </c>
      <c r="CE712" s="106" t="str">
        <f t="shared" si="1682"/>
        <v/>
      </c>
      <c r="CF712" s="106" t="str">
        <f t="shared" si="1682"/>
        <v/>
      </c>
      <c r="CG712" s="106" t="str">
        <f t="shared" si="1682"/>
        <v/>
      </c>
      <c r="CH712" s="106" t="str">
        <f t="shared" si="1682"/>
        <v/>
      </c>
      <c r="CI712" s="40"/>
      <c r="CJ712" s="40"/>
      <c r="CK712" s="40"/>
      <c r="CL712" s="40"/>
      <c r="CM712" s="40"/>
    </row>
    <row r="713" spans="1:91" ht="17.25" customHeight="1" x14ac:dyDescent="0.2">
      <c r="A713" s="92"/>
      <c r="B713" s="93"/>
      <c r="C713" s="93"/>
      <c r="D713" s="93"/>
      <c r="E713" s="93" t="str">
        <f t="shared" si="1616"/>
        <v/>
      </c>
      <c r="F713" s="93"/>
      <c r="G713" s="93"/>
      <c r="H713" s="93" t="str">
        <f t="shared" si="1332"/>
        <v/>
      </c>
      <c r="I713" s="95" t="str">
        <f t="shared" si="1333"/>
        <v/>
      </c>
      <c r="J713" s="93"/>
      <c r="K713" s="97" t="b">
        <v>0</v>
      </c>
      <c r="L713" s="98" t="str">
        <f t="shared" si="1273"/>
        <v>PENDENTE</v>
      </c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3"/>
      <c r="X713" s="100"/>
      <c r="Y713" s="100"/>
      <c r="Z713" s="100"/>
      <c r="AA713" s="100"/>
      <c r="AB713" s="100"/>
      <c r="AC713" s="101"/>
      <c r="AD713" s="3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93"/>
      <c r="AQ713" s="93"/>
      <c r="AR713" s="93"/>
      <c r="AS713" s="102"/>
      <c r="AT713" s="103"/>
      <c r="AU713" s="103"/>
      <c r="AV713" s="103"/>
      <c r="AW713" s="104"/>
      <c r="AX713" s="103"/>
      <c r="AY713" s="103"/>
      <c r="AZ713" s="103"/>
      <c r="BA713" s="103"/>
      <c r="BB713" s="104"/>
      <c r="BC713" s="103"/>
      <c r="BD713" s="105" t="str">
        <f ca="1">IFERROR(__xludf.DUMMYFUNCTION("""COMPUTED_VALUE"""),"")</f>
        <v/>
      </c>
      <c r="BE713" s="105" t="str">
        <f ca="1">IFERROR(__xludf.DUMMYFUNCTION("""COMPUTED_VALUE"""),"")</f>
        <v/>
      </c>
      <c r="BF713" s="105" t="str">
        <f ca="1">IFERROR(__xludf.DUMMYFUNCTION("""COMPUTED_VALUE"""),"")</f>
        <v/>
      </c>
      <c r="BG713" s="93"/>
      <c r="BH713" s="93"/>
      <c r="BI713" s="95" t="str">
        <f t="shared" si="1360"/>
        <v/>
      </c>
      <c r="BJ713" s="95" t="str">
        <f t="shared" ref="BJ713:BR713" si="1683">IF(AD713=0,"",AD713*$AS713*(AU713/10))</f>
        <v/>
      </c>
      <c r="BK713" s="95" t="str">
        <f t="shared" si="1683"/>
        <v/>
      </c>
      <c r="BL713" s="95" t="str">
        <f t="shared" si="1683"/>
        <v/>
      </c>
      <c r="BM713" s="95" t="str">
        <f t="shared" si="1683"/>
        <v/>
      </c>
      <c r="BN713" s="95" t="str">
        <f t="shared" si="1683"/>
        <v/>
      </c>
      <c r="BO713" s="95" t="str">
        <f t="shared" si="1683"/>
        <v/>
      </c>
      <c r="BP713" s="95" t="str">
        <f t="shared" si="1683"/>
        <v/>
      </c>
      <c r="BQ713" s="95" t="str">
        <f t="shared" si="1683"/>
        <v/>
      </c>
      <c r="BR713" s="95" t="str">
        <f t="shared" si="1683"/>
        <v/>
      </c>
      <c r="BS713" s="38"/>
      <c r="BT713" s="38"/>
      <c r="BU713" s="38"/>
      <c r="BV713" s="38"/>
      <c r="BW713" s="38"/>
      <c r="BX713" s="38">
        <f t="shared" si="1613"/>
        <v>0</v>
      </c>
      <c r="BY713" s="106" t="str">
        <f t="shared" si="1586"/>
        <v/>
      </c>
      <c r="BZ713" s="106" t="str">
        <f t="shared" si="1614"/>
        <v/>
      </c>
      <c r="CA713" s="106" t="str">
        <f t="shared" ref="CA713:CH713" si="1684">IF(O713="x","1","")</f>
        <v/>
      </c>
      <c r="CB713" s="106" t="str">
        <f t="shared" si="1684"/>
        <v/>
      </c>
      <c r="CC713" s="106" t="str">
        <f t="shared" si="1684"/>
        <v/>
      </c>
      <c r="CD713" s="106" t="str">
        <f t="shared" si="1684"/>
        <v/>
      </c>
      <c r="CE713" s="106" t="str">
        <f t="shared" si="1684"/>
        <v/>
      </c>
      <c r="CF713" s="106" t="str">
        <f t="shared" si="1684"/>
        <v/>
      </c>
      <c r="CG713" s="106" t="str">
        <f t="shared" si="1684"/>
        <v/>
      </c>
      <c r="CH713" s="106" t="str">
        <f t="shared" si="1684"/>
        <v/>
      </c>
      <c r="CI713" s="40"/>
      <c r="CJ713" s="40"/>
      <c r="CK713" s="40"/>
      <c r="CL713" s="40"/>
      <c r="CM713" s="40"/>
    </row>
    <row r="714" spans="1:91" ht="17.25" customHeight="1" x14ac:dyDescent="0.2">
      <c r="A714" s="92"/>
      <c r="B714" s="93"/>
      <c r="C714" s="93"/>
      <c r="D714" s="93"/>
      <c r="E714" s="93" t="str">
        <f t="shared" si="1616"/>
        <v/>
      </c>
      <c r="F714" s="93"/>
      <c r="G714" s="93"/>
      <c r="H714" s="93" t="str">
        <f t="shared" si="1332"/>
        <v/>
      </c>
      <c r="I714" s="95" t="str">
        <f t="shared" si="1333"/>
        <v/>
      </c>
      <c r="J714" s="93"/>
      <c r="K714" s="97" t="b">
        <v>0</v>
      </c>
      <c r="L714" s="98" t="str">
        <f t="shared" si="1273"/>
        <v>PENDENTE</v>
      </c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3"/>
      <c r="X714" s="100"/>
      <c r="Y714" s="100"/>
      <c r="Z714" s="100"/>
      <c r="AA714" s="100"/>
      <c r="AB714" s="100"/>
      <c r="AC714" s="101"/>
      <c r="AD714" s="3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93"/>
      <c r="AQ714" s="93"/>
      <c r="AR714" s="93"/>
      <c r="AS714" s="102"/>
      <c r="AT714" s="103"/>
      <c r="AU714" s="103"/>
      <c r="AV714" s="103"/>
      <c r="AW714" s="104"/>
      <c r="AX714" s="103"/>
      <c r="AY714" s="103"/>
      <c r="AZ714" s="103"/>
      <c r="BA714" s="103"/>
      <c r="BB714" s="104"/>
      <c r="BC714" s="103"/>
      <c r="BD714" s="105" t="str">
        <f ca="1">IFERROR(__xludf.DUMMYFUNCTION("""COMPUTED_VALUE"""),"")</f>
        <v/>
      </c>
      <c r="BE714" s="105" t="str">
        <f ca="1">IFERROR(__xludf.DUMMYFUNCTION("""COMPUTED_VALUE"""),"")</f>
        <v/>
      </c>
      <c r="BF714" s="105" t="str">
        <f ca="1">IFERROR(__xludf.DUMMYFUNCTION("""COMPUTED_VALUE"""),"")</f>
        <v/>
      </c>
      <c r="BG714" s="93"/>
      <c r="BH714" s="93"/>
      <c r="BI714" s="95" t="str">
        <f t="shared" si="1360"/>
        <v/>
      </c>
      <c r="BJ714" s="95" t="str">
        <f t="shared" ref="BJ714:BR714" si="1685">IF(AD714=0,"",AD714*$AS714*(AU714/10))</f>
        <v/>
      </c>
      <c r="BK714" s="95" t="str">
        <f t="shared" si="1685"/>
        <v/>
      </c>
      <c r="BL714" s="95" t="str">
        <f t="shared" si="1685"/>
        <v/>
      </c>
      <c r="BM714" s="95" t="str">
        <f t="shared" si="1685"/>
        <v/>
      </c>
      <c r="BN714" s="95" t="str">
        <f t="shared" si="1685"/>
        <v/>
      </c>
      <c r="BO714" s="95" t="str">
        <f t="shared" si="1685"/>
        <v/>
      </c>
      <c r="BP714" s="95" t="str">
        <f t="shared" si="1685"/>
        <v/>
      </c>
      <c r="BQ714" s="95" t="str">
        <f t="shared" si="1685"/>
        <v/>
      </c>
      <c r="BR714" s="95" t="str">
        <f t="shared" si="1685"/>
        <v/>
      </c>
      <c r="BS714" s="38"/>
      <c r="BT714" s="38"/>
      <c r="BU714" s="38"/>
      <c r="BV714" s="38"/>
      <c r="BW714" s="38"/>
      <c r="BX714" s="38">
        <f t="shared" si="1613"/>
        <v>0</v>
      </c>
      <c r="BY714" s="106" t="str">
        <f t="shared" si="1586"/>
        <v/>
      </c>
      <c r="BZ714" s="106" t="str">
        <f t="shared" si="1614"/>
        <v/>
      </c>
      <c r="CA714" s="106" t="str">
        <f t="shared" ref="CA714:CH714" si="1686">IF(O714="x","1","")</f>
        <v/>
      </c>
      <c r="CB714" s="106" t="str">
        <f t="shared" si="1686"/>
        <v/>
      </c>
      <c r="CC714" s="106" t="str">
        <f t="shared" si="1686"/>
        <v/>
      </c>
      <c r="CD714" s="106" t="str">
        <f t="shared" si="1686"/>
        <v/>
      </c>
      <c r="CE714" s="106" t="str">
        <f t="shared" si="1686"/>
        <v/>
      </c>
      <c r="CF714" s="106" t="str">
        <f t="shared" si="1686"/>
        <v/>
      </c>
      <c r="CG714" s="106" t="str">
        <f t="shared" si="1686"/>
        <v/>
      </c>
      <c r="CH714" s="106" t="str">
        <f t="shared" si="1686"/>
        <v/>
      </c>
      <c r="CI714" s="40"/>
      <c r="CJ714" s="40"/>
      <c r="CK714" s="40"/>
      <c r="CL714" s="40"/>
      <c r="CM714" s="40"/>
    </row>
    <row r="715" spans="1:91" ht="17.25" customHeight="1" x14ac:dyDescent="0.2">
      <c r="A715" s="92"/>
      <c r="B715" s="93"/>
      <c r="C715" s="93"/>
      <c r="D715" s="93"/>
      <c r="E715" s="93" t="str">
        <f t="shared" si="1616"/>
        <v/>
      </c>
      <c r="F715" s="93"/>
      <c r="G715" s="93"/>
      <c r="H715" s="93" t="str">
        <f t="shared" si="1332"/>
        <v/>
      </c>
      <c r="I715" s="95" t="str">
        <f t="shared" si="1333"/>
        <v/>
      </c>
      <c r="J715" s="93"/>
      <c r="K715" s="97" t="b">
        <v>0</v>
      </c>
      <c r="L715" s="98" t="str">
        <f t="shared" si="1273"/>
        <v>PENDENTE</v>
      </c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3"/>
      <c r="X715" s="100"/>
      <c r="Y715" s="100"/>
      <c r="Z715" s="100"/>
      <c r="AA715" s="100"/>
      <c r="AB715" s="100"/>
      <c r="AC715" s="101"/>
      <c r="AD715" s="3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93"/>
      <c r="AQ715" s="93"/>
      <c r="AR715" s="93"/>
      <c r="AS715" s="102"/>
      <c r="AT715" s="103"/>
      <c r="AU715" s="103"/>
      <c r="AV715" s="103"/>
      <c r="AW715" s="104"/>
      <c r="AX715" s="103"/>
      <c r="AY715" s="103"/>
      <c r="AZ715" s="103"/>
      <c r="BA715" s="103"/>
      <c r="BB715" s="104"/>
      <c r="BC715" s="103"/>
      <c r="BD715" s="105" t="str">
        <f ca="1">IFERROR(__xludf.DUMMYFUNCTION("""COMPUTED_VALUE"""),"")</f>
        <v/>
      </c>
      <c r="BE715" s="105" t="str">
        <f ca="1">IFERROR(__xludf.DUMMYFUNCTION("""COMPUTED_VALUE"""),"")</f>
        <v/>
      </c>
      <c r="BF715" s="105" t="str">
        <f ca="1">IFERROR(__xludf.DUMMYFUNCTION("""COMPUTED_VALUE"""),"")</f>
        <v/>
      </c>
      <c r="BG715" s="93"/>
      <c r="BH715" s="93"/>
      <c r="BI715" s="95" t="str">
        <f t="shared" si="1360"/>
        <v/>
      </c>
      <c r="BJ715" s="95" t="str">
        <f t="shared" ref="BJ715:BR715" si="1687">IF(AD715=0,"",AD715*$AS715*(AU715/10))</f>
        <v/>
      </c>
      <c r="BK715" s="95" t="str">
        <f t="shared" si="1687"/>
        <v/>
      </c>
      <c r="BL715" s="95" t="str">
        <f t="shared" si="1687"/>
        <v/>
      </c>
      <c r="BM715" s="95" t="str">
        <f t="shared" si="1687"/>
        <v/>
      </c>
      <c r="BN715" s="95" t="str">
        <f t="shared" si="1687"/>
        <v/>
      </c>
      <c r="BO715" s="95" t="str">
        <f t="shared" si="1687"/>
        <v/>
      </c>
      <c r="BP715" s="95" t="str">
        <f t="shared" si="1687"/>
        <v/>
      </c>
      <c r="BQ715" s="95" t="str">
        <f t="shared" si="1687"/>
        <v/>
      </c>
      <c r="BR715" s="95" t="str">
        <f t="shared" si="1687"/>
        <v/>
      </c>
      <c r="BS715" s="38"/>
      <c r="BT715" s="38"/>
      <c r="BU715" s="38"/>
      <c r="BV715" s="38"/>
      <c r="BW715" s="38"/>
      <c r="BX715" s="38">
        <f t="shared" si="1613"/>
        <v>0</v>
      </c>
      <c r="BY715" s="106" t="str">
        <f t="shared" si="1586"/>
        <v/>
      </c>
      <c r="BZ715" s="106" t="str">
        <f t="shared" si="1614"/>
        <v/>
      </c>
      <c r="CA715" s="106" t="str">
        <f t="shared" ref="CA715:CH715" si="1688">IF(O715="x","1","")</f>
        <v/>
      </c>
      <c r="CB715" s="106" t="str">
        <f t="shared" si="1688"/>
        <v/>
      </c>
      <c r="CC715" s="106" t="str">
        <f t="shared" si="1688"/>
        <v/>
      </c>
      <c r="CD715" s="106" t="str">
        <f t="shared" si="1688"/>
        <v/>
      </c>
      <c r="CE715" s="106" t="str">
        <f t="shared" si="1688"/>
        <v/>
      </c>
      <c r="CF715" s="106" t="str">
        <f t="shared" si="1688"/>
        <v/>
      </c>
      <c r="CG715" s="106" t="str">
        <f t="shared" si="1688"/>
        <v/>
      </c>
      <c r="CH715" s="106" t="str">
        <f t="shared" si="1688"/>
        <v/>
      </c>
      <c r="CI715" s="40"/>
      <c r="CJ715" s="40"/>
      <c r="CK715" s="40"/>
      <c r="CL715" s="40"/>
      <c r="CM715" s="40"/>
    </row>
    <row r="716" spans="1:91" ht="17.25" customHeight="1" x14ac:dyDescent="0.2">
      <c r="A716" s="92"/>
      <c r="B716" s="93"/>
      <c r="C716" s="93"/>
      <c r="D716" s="93"/>
      <c r="E716" s="93" t="str">
        <f t="shared" si="1616"/>
        <v/>
      </c>
      <c r="F716" s="93"/>
      <c r="G716" s="93"/>
      <c r="H716" s="93" t="str">
        <f t="shared" si="1332"/>
        <v/>
      </c>
      <c r="I716" s="95" t="str">
        <f t="shared" si="1333"/>
        <v/>
      </c>
      <c r="J716" s="93"/>
      <c r="K716" s="97" t="b">
        <v>0</v>
      </c>
      <c r="L716" s="98" t="str">
        <f t="shared" si="1273"/>
        <v>PENDENTE</v>
      </c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3"/>
      <c r="X716" s="100"/>
      <c r="Y716" s="100"/>
      <c r="Z716" s="100"/>
      <c r="AA716" s="100"/>
      <c r="AB716" s="100"/>
      <c r="AC716" s="101"/>
      <c r="AD716" s="3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93"/>
      <c r="AQ716" s="93"/>
      <c r="AR716" s="93"/>
      <c r="AS716" s="102"/>
      <c r="AT716" s="103"/>
      <c r="AU716" s="103"/>
      <c r="AV716" s="103"/>
      <c r="AW716" s="104"/>
      <c r="AX716" s="103"/>
      <c r="AY716" s="103"/>
      <c r="AZ716" s="103"/>
      <c r="BA716" s="103"/>
      <c r="BB716" s="104"/>
      <c r="BC716" s="103"/>
      <c r="BD716" s="105" t="str">
        <f ca="1">IFERROR(__xludf.DUMMYFUNCTION("""COMPUTED_VALUE"""),"")</f>
        <v/>
      </c>
      <c r="BE716" s="105" t="str">
        <f ca="1">IFERROR(__xludf.DUMMYFUNCTION("""COMPUTED_VALUE"""),"")</f>
        <v/>
      </c>
      <c r="BF716" s="105" t="str">
        <f ca="1">IFERROR(__xludf.DUMMYFUNCTION("""COMPUTED_VALUE"""),"")</f>
        <v/>
      </c>
      <c r="BG716" s="93"/>
      <c r="BH716" s="93"/>
      <c r="BI716" s="95" t="str">
        <f t="shared" si="1360"/>
        <v/>
      </c>
      <c r="BJ716" s="95" t="str">
        <f t="shared" ref="BJ716:BR716" si="1689">IF(AD716=0,"",AD716*$AS716*(AU716/10))</f>
        <v/>
      </c>
      <c r="BK716" s="95" t="str">
        <f t="shared" si="1689"/>
        <v/>
      </c>
      <c r="BL716" s="95" t="str">
        <f t="shared" si="1689"/>
        <v/>
      </c>
      <c r="BM716" s="95" t="str">
        <f t="shared" si="1689"/>
        <v/>
      </c>
      <c r="BN716" s="95" t="str">
        <f t="shared" si="1689"/>
        <v/>
      </c>
      <c r="BO716" s="95" t="str">
        <f t="shared" si="1689"/>
        <v/>
      </c>
      <c r="BP716" s="95" t="str">
        <f t="shared" si="1689"/>
        <v/>
      </c>
      <c r="BQ716" s="95" t="str">
        <f t="shared" si="1689"/>
        <v/>
      </c>
      <c r="BR716" s="95" t="str">
        <f t="shared" si="1689"/>
        <v/>
      </c>
      <c r="BS716" s="38"/>
      <c r="BT716" s="38"/>
      <c r="BU716" s="38"/>
      <c r="BV716" s="38"/>
      <c r="BW716" s="38"/>
      <c r="BX716" s="38">
        <f t="shared" si="1613"/>
        <v>0</v>
      </c>
      <c r="BY716" s="106" t="str">
        <f t="shared" si="1586"/>
        <v/>
      </c>
      <c r="BZ716" s="106" t="str">
        <f t="shared" si="1614"/>
        <v/>
      </c>
      <c r="CA716" s="106" t="str">
        <f t="shared" ref="CA716:CH716" si="1690">IF(O716="x","1","")</f>
        <v/>
      </c>
      <c r="CB716" s="106" t="str">
        <f t="shared" si="1690"/>
        <v/>
      </c>
      <c r="CC716" s="106" t="str">
        <f t="shared" si="1690"/>
        <v/>
      </c>
      <c r="CD716" s="106" t="str">
        <f t="shared" si="1690"/>
        <v/>
      </c>
      <c r="CE716" s="106" t="str">
        <f t="shared" si="1690"/>
        <v/>
      </c>
      <c r="CF716" s="106" t="str">
        <f t="shared" si="1690"/>
        <v/>
      </c>
      <c r="CG716" s="106" t="str">
        <f t="shared" si="1690"/>
        <v/>
      </c>
      <c r="CH716" s="106" t="str">
        <f t="shared" si="1690"/>
        <v/>
      </c>
      <c r="CI716" s="40"/>
      <c r="CJ716" s="40"/>
      <c r="CK716" s="40"/>
      <c r="CL716" s="40"/>
      <c r="CM716" s="40"/>
    </row>
    <row r="717" spans="1:91" ht="17.25" customHeight="1" x14ac:dyDescent="0.2">
      <c r="A717" s="92"/>
      <c r="B717" s="93"/>
      <c r="C717" s="93"/>
      <c r="D717" s="93"/>
      <c r="E717" s="93" t="str">
        <f t="shared" si="1616"/>
        <v/>
      </c>
      <c r="F717" s="93"/>
      <c r="G717" s="93"/>
      <c r="H717" s="93" t="str">
        <f t="shared" si="1332"/>
        <v/>
      </c>
      <c r="I717" s="95" t="str">
        <f t="shared" si="1333"/>
        <v/>
      </c>
      <c r="J717" s="93"/>
      <c r="K717" s="97" t="b">
        <v>0</v>
      </c>
      <c r="L717" s="98" t="str">
        <f t="shared" si="1273"/>
        <v>PENDENTE</v>
      </c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3"/>
      <c r="X717" s="100"/>
      <c r="Y717" s="100"/>
      <c r="Z717" s="100"/>
      <c r="AA717" s="100"/>
      <c r="AB717" s="100"/>
      <c r="AC717" s="101"/>
      <c r="AD717" s="3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93"/>
      <c r="AQ717" s="93"/>
      <c r="AR717" s="93"/>
      <c r="AS717" s="102"/>
      <c r="AT717" s="103"/>
      <c r="AU717" s="103"/>
      <c r="AV717" s="103"/>
      <c r="AW717" s="104"/>
      <c r="AX717" s="103"/>
      <c r="AY717" s="103"/>
      <c r="AZ717" s="103"/>
      <c r="BA717" s="103"/>
      <c r="BB717" s="104"/>
      <c r="BC717" s="103"/>
      <c r="BD717" s="105" t="str">
        <f ca="1">IFERROR(__xludf.DUMMYFUNCTION("""COMPUTED_VALUE"""),"")</f>
        <v/>
      </c>
      <c r="BE717" s="105" t="str">
        <f ca="1">IFERROR(__xludf.DUMMYFUNCTION("""COMPUTED_VALUE"""),"")</f>
        <v/>
      </c>
      <c r="BF717" s="105" t="str">
        <f ca="1">IFERROR(__xludf.DUMMYFUNCTION("""COMPUTED_VALUE"""),"")</f>
        <v/>
      </c>
      <c r="BG717" s="93"/>
      <c r="BH717" s="93"/>
      <c r="BI717" s="95" t="str">
        <f t="shared" si="1360"/>
        <v/>
      </c>
      <c r="BJ717" s="95" t="str">
        <f t="shared" ref="BJ717:BR717" si="1691">IF(AD717=0,"",AD717*$AS717*(AU717/10))</f>
        <v/>
      </c>
      <c r="BK717" s="95" t="str">
        <f t="shared" si="1691"/>
        <v/>
      </c>
      <c r="BL717" s="95" t="str">
        <f t="shared" si="1691"/>
        <v/>
      </c>
      <c r="BM717" s="95" t="str">
        <f t="shared" si="1691"/>
        <v/>
      </c>
      <c r="BN717" s="95" t="str">
        <f t="shared" si="1691"/>
        <v/>
      </c>
      <c r="BO717" s="95" t="str">
        <f t="shared" si="1691"/>
        <v/>
      </c>
      <c r="BP717" s="95" t="str">
        <f t="shared" si="1691"/>
        <v/>
      </c>
      <c r="BQ717" s="95" t="str">
        <f t="shared" si="1691"/>
        <v/>
      </c>
      <c r="BR717" s="95" t="str">
        <f t="shared" si="1691"/>
        <v/>
      </c>
      <c r="BS717" s="38"/>
      <c r="BT717" s="38"/>
      <c r="BU717" s="38"/>
      <c r="BV717" s="38"/>
      <c r="BW717" s="38"/>
      <c r="BX717" s="38">
        <f t="shared" si="1613"/>
        <v>0</v>
      </c>
      <c r="BY717" s="106" t="str">
        <f t="shared" si="1586"/>
        <v/>
      </c>
      <c r="BZ717" s="106" t="str">
        <f t="shared" si="1614"/>
        <v/>
      </c>
      <c r="CA717" s="106" t="str">
        <f t="shared" ref="CA717:CH717" si="1692">IF(O717="x","1","")</f>
        <v/>
      </c>
      <c r="CB717" s="106" t="str">
        <f t="shared" si="1692"/>
        <v/>
      </c>
      <c r="CC717" s="106" t="str">
        <f t="shared" si="1692"/>
        <v/>
      </c>
      <c r="CD717" s="106" t="str">
        <f t="shared" si="1692"/>
        <v/>
      </c>
      <c r="CE717" s="106" t="str">
        <f t="shared" si="1692"/>
        <v/>
      </c>
      <c r="CF717" s="106" t="str">
        <f t="shared" si="1692"/>
        <v/>
      </c>
      <c r="CG717" s="106" t="str">
        <f t="shared" si="1692"/>
        <v/>
      </c>
      <c r="CH717" s="106" t="str">
        <f t="shared" si="1692"/>
        <v/>
      </c>
      <c r="CI717" s="40"/>
      <c r="CJ717" s="40"/>
      <c r="CK717" s="40"/>
      <c r="CL717" s="40"/>
      <c r="CM717" s="40"/>
    </row>
    <row r="718" spans="1:91" ht="17.25" customHeight="1" x14ac:dyDescent="0.2">
      <c r="A718" s="92"/>
      <c r="B718" s="93"/>
      <c r="C718" s="93"/>
      <c r="D718" s="93"/>
      <c r="E718" s="93" t="str">
        <f t="shared" si="1616"/>
        <v/>
      </c>
      <c r="F718" s="93"/>
      <c r="G718" s="93"/>
      <c r="H718" s="93" t="str">
        <f t="shared" si="1332"/>
        <v/>
      </c>
      <c r="I718" s="95" t="str">
        <f t="shared" si="1333"/>
        <v/>
      </c>
      <c r="J718" s="93"/>
      <c r="K718" s="97" t="b">
        <v>0</v>
      </c>
      <c r="L718" s="98" t="str">
        <f t="shared" si="1273"/>
        <v>PENDENTE</v>
      </c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3"/>
      <c r="X718" s="100"/>
      <c r="Y718" s="100"/>
      <c r="Z718" s="100"/>
      <c r="AA718" s="100"/>
      <c r="AB718" s="100"/>
      <c r="AC718" s="101"/>
      <c r="AD718" s="3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93"/>
      <c r="AQ718" s="93"/>
      <c r="AR718" s="93"/>
      <c r="AS718" s="102"/>
      <c r="AT718" s="103"/>
      <c r="AU718" s="103"/>
      <c r="AV718" s="103"/>
      <c r="AW718" s="104"/>
      <c r="AX718" s="103"/>
      <c r="AY718" s="103"/>
      <c r="AZ718" s="103"/>
      <c r="BA718" s="103"/>
      <c r="BB718" s="104"/>
      <c r="BC718" s="103"/>
      <c r="BD718" s="105" t="str">
        <f ca="1">IFERROR(__xludf.DUMMYFUNCTION("""COMPUTED_VALUE"""),"")</f>
        <v/>
      </c>
      <c r="BE718" s="105" t="str">
        <f ca="1">IFERROR(__xludf.DUMMYFUNCTION("""COMPUTED_VALUE"""),"")</f>
        <v/>
      </c>
      <c r="BF718" s="105" t="str">
        <f ca="1">IFERROR(__xludf.DUMMYFUNCTION("""COMPUTED_VALUE"""),"")</f>
        <v/>
      </c>
      <c r="BG718" s="93"/>
      <c r="BH718" s="93"/>
      <c r="BI718" s="95" t="str">
        <f t="shared" si="1360"/>
        <v/>
      </c>
      <c r="BJ718" s="95" t="str">
        <f t="shared" ref="BJ718:BR718" si="1693">IF(AD718=0,"",AD718*$AS718*(AU718/10))</f>
        <v/>
      </c>
      <c r="BK718" s="95" t="str">
        <f t="shared" si="1693"/>
        <v/>
      </c>
      <c r="BL718" s="95" t="str">
        <f t="shared" si="1693"/>
        <v/>
      </c>
      <c r="BM718" s="95" t="str">
        <f t="shared" si="1693"/>
        <v/>
      </c>
      <c r="BN718" s="95" t="str">
        <f t="shared" si="1693"/>
        <v/>
      </c>
      <c r="BO718" s="95" t="str">
        <f t="shared" si="1693"/>
        <v/>
      </c>
      <c r="BP718" s="95" t="str">
        <f t="shared" si="1693"/>
        <v/>
      </c>
      <c r="BQ718" s="95" t="str">
        <f t="shared" si="1693"/>
        <v/>
      </c>
      <c r="BR718" s="95" t="str">
        <f t="shared" si="1693"/>
        <v/>
      </c>
      <c r="BS718" s="38"/>
      <c r="BT718" s="38"/>
      <c r="BU718" s="38"/>
      <c r="BV718" s="38"/>
      <c r="BW718" s="38"/>
      <c r="BX718" s="38">
        <f t="shared" si="1613"/>
        <v>0</v>
      </c>
      <c r="BY718" s="106" t="str">
        <f t="shared" si="1586"/>
        <v/>
      </c>
      <c r="BZ718" s="106" t="str">
        <f t="shared" si="1614"/>
        <v/>
      </c>
      <c r="CA718" s="106" t="str">
        <f t="shared" ref="CA718:CH718" si="1694">IF(O718="x","1","")</f>
        <v/>
      </c>
      <c r="CB718" s="106" t="str">
        <f t="shared" si="1694"/>
        <v/>
      </c>
      <c r="CC718" s="106" t="str">
        <f t="shared" si="1694"/>
        <v/>
      </c>
      <c r="CD718" s="106" t="str">
        <f t="shared" si="1694"/>
        <v/>
      </c>
      <c r="CE718" s="106" t="str">
        <f t="shared" si="1694"/>
        <v/>
      </c>
      <c r="CF718" s="106" t="str">
        <f t="shared" si="1694"/>
        <v/>
      </c>
      <c r="CG718" s="106" t="str">
        <f t="shared" si="1694"/>
        <v/>
      </c>
      <c r="CH718" s="106" t="str">
        <f t="shared" si="1694"/>
        <v/>
      </c>
      <c r="CI718" s="40"/>
      <c r="CJ718" s="40"/>
      <c r="CK718" s="40"/>
      <c r="CL718" s="40"/>
      <c r="CM718" s="40"/>
    </row>
    <row r="719" spans="1:91" ht="17.25" customHeight="1" x14ac:dyDescent="0.2">
      <c r="A719" s="92"/>
      <c r="B719" s="93"/>
      <c r="C719" s="93"/>
      <c r="D719" s="93"/>
      <c r="E719" s="93" t="str">
        <f t="shared" si="1616"/>
        <v/>
      </c>
      <c r="F719" s="93"/>
      <c r="G719" s="93"/>
      <c r="H719" s="93" t="str">
        <f t="shared" si="1332"/>
        <v/>
      </c>
      <c r="I719" s="95" t="str">
        <f t="shared" si="1333"/>
        <v/>
      </c>
      <c r="J719" s="93"/>
      <c r="K719" s="97" t="b">
        <v>0</v>
      </c>
      <c r="L719" s="98" t="str">
        <f t="shared" si="1273"/>
        <v>PENDENTE</v>
      </c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3"/>
      <c r="X719" s="100"/>
      <c r="Y719" s="100"/>
      <c r="Z719" s="100"/>
      <c r="AA719" s="100"/>
      <c r="AB719" s="100"/>
      <c r="AC719" s="101"/>
      <c r="AD719" s="3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93"/>
      <c r="AQ719" s="93"/>
      <c r="AR719" s="93"/>
      <c r="AS719" s="102"/>
      <c r="AT719" s="103"/>
      <c r="AU719" s="103"/>
      <c r="AV719" s="103"/>
      <c r="AW719" s="104"/>
      <c r="AX719" s="103"/>
      <c r="AY719" s="103"/>
      <c r="AZ719" s="103"/>
      <c r="BA719" s="103"/>
      <c r="BB719" s="104"/>
      <c r="BC719" s="103"/>
      <c r="BD719" s="105" t="str">
        <f ca="1">IFERROR(__xludf.DUMMYFUNCTION("""COMPUTED_VALUE"""),"")</f>
        <v/>
      </c>
      <c r="BE719" s="105" t="str">
        <f ca="1">IFERROR(__xludf.DUMMYFUNCTION("""COMPUTED_VALUE"""),"")</f>
        <v/>
      </c>
      <c r="BF719" s="105" t="str">
        <f ca="1">IFERROR(__xludf.DUMMYFUNCTION("""COMPUTED_VALUE"""),"")</f>
        <v/>
      </c>
      <c r="BG719" s="93"/>
      <c r="BH719" s="93"/>
      <c r="BI719" s="95" t="str">
        <f t="shared" si="1360"/>
        <v/>
      </c>
      <c r="BJ719" s="95" t="str">
        <f t="shared" ref="BJ719:BR719" si="1695">IF(AD719=0,"",AD719*$AS719*(AU719/10))</f>
        <v/>
      </c>
      <c r="BK719" s="95" t="str">
        <f t="shared" si="1695"/>
        <v/>
      </c>
      <c r="BL719" s="95" t="str">
        <f t="shared" si="1695"/>
        <v/>
      </c>
      <c r="BM719" s="95" t="str">
        <f t="shared" si="1695"/>
        <v/>
      </c>
      <c r="BN719" s="95" t="str">
        <f t="shared" si="1695"/>
        <v/>
      </c>
      <c r="BO719" s="95" t="str">
        <f t="shared" si="1695"/>
        <v/>
      </c>
      <c r="BP719" s="95" t="str">
        <f t="shared" si="1695"/>
        <v/>
      </c>
      <c r="BQ719" s="95" t="str">
        <f t="shared" si="1695"/>
        <v/>
      </c>
      <c r="BR719" s="95" t="str">
        <f t="shared" si="1695"/>
        <v/>
      </c>
      <c r="BS719" s="38"/>
      <c r="BT719" s="38"/>
      <c r="BU719" s="38"/>
      <c r="BV719" s="38"/>
      <c r="BW719" s="38"/>
      <c r="BX719" s="38">
        <f t="shared" si="1613"/>
        <v>0</v>
      </c>
      <c r="BY719" s="106" t="str">
        <f t="shared" si="1586"/>
        <v/>
      </c>
      <c r="BZ719" s="106" t="str">
        <f t="shared" si="1614"/>
        <v/>
      </c>
      <c r="CA719" s="106" t="str">
        <f t="shared" ref="CA719:CH719" si="1696">IF(O719="x","1","")</f>
        <v/>
      </c>
      <c r="CB719" s="106" t="str">
        <f t="shared" si="1696"/>
        <v/>
      </c>
      <c r="CC719" s="106" t="str">
        <f t="shared" si="1696"/>
        <v/>
      </c>
      <c r="CD719" s="106" t="str">
        <f t="shared" si="1696"/>
        <v/>
      </c>
      <c r="CE719" s="106" t="str">
        <f t="shared" si="1696"/>
        <v/>
      </c>
      <c r="CF719" s="106" t="str">
        <f t="shared" si="1696"/>
        <v/>
      </c>
      <c r="CG719" s="106" t="str">
        <f t="shared" si="1696"/>
        <v/>
      </c>
      <c r="CH719" s="106" t="str">
        <f t="shared" si="1696"/>
        <v/>
      </c>
      <c r="CI719" s="40"/>
      <c r="CJ719" s="40"/>
      <c r="CK719" s="40"/>
      <c r="CL719" s="40"/>
      <c r="CM719" s="40"/>
    </row>
    <row r="720" spans="1:91" ht="17.25" customHeight="1" x14ac:dyDescent="0.2">
      <c r="A720" s="92"/>
      <c r="B720" s="93"/>
      <c r="C720" s="93"/>
      <c r="D720" s="93"/>
      <c r="E720" s="93" t="str">
        <f t="shared" si="1616"/>
        <v/>
      </c>
      <c r="F720" s="93"/>
      <c r="G720" s="93"/>
      <c r="H720" s="93" t="str">
        <f t="shared" si="1332"/>
        <v/>
      </c>
      <c r="I720" s="95" t="str">
        <f t="shared" si="1333"/>
        <v/>
      </c>
      <c r="J720" s="93"/>
      <c r="K720" s="97" t="b">
        <v>0</v>
      </c>
      <c r="L720" s="98" t="str">
        <f t="shared" si="1273"/>
        <v>PENDENTE</v>
      </c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3"/>
      <c r="X720" s="100"/>
      <c r="Y720" s="100"/>
      <c r="Z720" s="100"/>
      <c r="AA720" s="100"/>
      <c r="AB720" s="100"/>
      <c r="AC720" s="101"/>
      <c r="AD720" s="3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93"/>
      <c r="AQ720" s="93"/>
      <c r="AR720" s="93"/>
      <c r="AS720" s="102"/>
      <c r="AT720" s="103"/>
      <c r="AU720" s="103"/>
      <c r="AV720" s="103"/>
      <c r="AW720" s="104"/>
      <c r="AX720" s="103"/>
      <c r="AY720" s="103"/>
      <c r="AZ720" s="103"/>
      <c r="BA720" s="103"/>
      <c r="BB720" s="104"/>
      <c r="BC720" s="103"/>
      <c r="BD720" s="105" t="str">
        <f ca="1">IFERROR(__xludf.DUMMYFUNCTION("""COMPUTED_VALUE"""),"")</f>
        <v/>
      </c>
      <c r="BE720" s="105" t="str">
        <f ca="1">IFERROR(__xludf.DUMMYFUNCTION("""COMPUTED_VALUE"""),"")</f>
        <v/>
      </c>
      <c r="BF720" s="105" t="str">
        <f ca="1">IFERROR(__xludf.DUMMYFUNCTION("""COMPUTED_VALUE"""),"")</f>
        <v/>
      </c>
      <c r="BG720" s="93"/>
      <c r="BH720" s="93"/>
      <c r="BI720" s="95" t="str">
        <f t="shared" si="1360"/>
        <v/>
      </c>
      <c r="BJ720" s="95" t="str">
        <f t="shared" ref="BJ720:BR720" si="1697">IF(AD720=0,"",AD720*$AS720*(AU720/10))</f>
        <v/>
      </c>
      <c r="BK720" s="95" t="str">
        <f t="shared" si="1697"/>
        <v/>
      </c>
      <c r="BL720" s="95" t="str">
        <f t="shared" si="1697"/>
        <v/>
      </c>
      <c r="BM720" s="95" t="str">
        <f t="shared" si="1697"/>
        <v/>
      </c>
      <c r="BN720" s="95" t="str">
        <f t="shared" si="1697"/>
        <v/>
      </c>
      <c r="BO720" s="95" t="str">
        <f t="shared" si="1697"/>
        <v/>
      </c>
      <c r="BP720" s="95" t="str">
        <f t="shared" si="1697"/>
        <v/>
      </c>
      <c r="BQ720" s="95" t="str">
        <f t="shared" si="1697"/>
        <v/>
      </c>
      <c r="BR720" s="95" t="str">
        <f t="shared" si="1697"/>
        <v/>
      </c>
      <c r="BS720" s="38"/>
      <c r="BT720" s="38"/>
      <c r="BU720" s="38"/>
      <c r="BV720" s="38"/>
      <c r="BW720" s="38"/>
      <c r="BX720" s="38">
        <f t="shared" si="1613"/>
        <v>0</v>
      </c>
      <c r="BY720" s="106" t="str">
        <f t="shared" si="1586"/>
        <v/>
      </c>
      <c r="BZ720" s="106" t="str">
        <f t="shared" si="1614"/>
        <v/>
      </c>
      <c r="CA720" s="106" t="str">
        <f t="shared" ref="CA720:CH720" si="1698">IF(O720="x","1","")</f>
        <v/>
      </c>
      <c r="CB720" s="106" t="str">
        <f t="shared" si="1698"/>
        <v/>
      </c>
      <c r="CC720" s="106" t="str">
        <f t="shared" si="1698"/>
        <v/>
      </c>
      <c r="CD720" s="106" t="str">
        <f t="shared" si="1698"/>
        <v/>
      </c>
      <c r="CE720" s="106" t="str">
        <f t="shared" si="1698"/>
        <v/>
      </c>
      <c r="CF720" s="106" t="str">
        <f t="shared" si="1698"/>
        <v/>
      </c>
      <c r="CG720" s="106" t="str">
        <f t="shared" si="1698"/>
        <v/>
      </c>
      <c r="CH720" s="106" t="str">
        <f t="shared" si="1698"/>
        <v/>
      </c>
      <c r="CI720" s="40"/>
      <c r="CJ720" s="40"/>
      <c r="CK720" s="40"/>
      <c r="CL720" s="40"/>
      <c r="CM720" s="40"/>
    </row>
    <row r="721" spans="1:91" ht="17.25" customHeight="1" x14ac:dyDescent="0.2">
      <c r="A721" s="92"/>
      <c r="B721" s="93"/>
      <c r="C721" s="93"/>
      <c r="D721" s="93"/>
      <c r="E721" s="93" t="str">
        <f t="shared" si="1616"/>
        <v/>
      </c>
      <c r="F721" s="93"/>
      <c r="G721" s="93"/>
      <c r="H721" s="93" t="str">
        <f t="shared" si="1332"/>
        <v/>
      </c>
      <c r="I721" s="95" t="str">
        <f t="shared" si="1333"/>
        <v/>
      </c>
      <c r="J721" s="93"/>
      <c r="K721" s="97" t="b">
        <v>0</v>
      </c>
      <c r="L721" s="98" t="str">
        <f t="shared" si="1273"/>
        <v>PENDENTE</v>
      </c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3"/>
      <c r="X721" s="100"/>
      <c r="Y721" s="100"/>
      <c r="Z721" s="100"/>
      <c r="AA721" s="100"/>
      <c r="AB721" s="100"/>
      <c r="AC721" s="101"/>
      <c r="AD721" s="3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93"/>
      <c r="AQ721" s="93"/>
      <c r="AR721" s="93"/>
      <c r="AS721" s="102"/>
      <c r="AT721" s="103"/>
      <c r="AU721" s="103"/>
      <c r="AV721" s="103"/>
      <c r="AW721" s="104"/>
      <c r="AX721" s="103"/>
      <c r="AY721" s="103"/>
      <c r="AZ721" s="103"/>
      <c r="BA721" s="103"/>
      <c r="BB721" s="104"/>
      <c r="BC721" s="103"/>
      <c r="BD721" s="105" t="str">
        <f ca="1">IFERROR(__xludf.DUMMYFUNCTION("""COMPUTED_VALUE"""),"")</f>
        <v/>
      </c>
      <c r="BE721" s="105" t="str">
        <f ca="1">IFERROR(__xludf.DUMMYFUNCTION("""COMPUTED_VALUE"""),"")</f>
        <v/>
      </c>
      <c r="BF721" s="105" t="str">
        <f ca="1">IFERROR(__xludf.DUMMYFUNCTION("""COMPUTED_VALUE"""),"")</f>
        <v/>
      </c>
      <c r="BG721" s="93"/>
      <c r="BH721" s="93"/>
      <c r="BI721" s="95" t="str">
        <f t="shared" si="1360"/>
        <v/>
      </c>
      <c r="BJ721" s="95" t="str">
        <f t="shared" ref="BJ721:BR721" si="1699">IF(AD721=0,"",AD721*$AS721*(AU721/10))</f>
        <v/>
      </c>
      <c r="BK721" s="95" t="str">
        <f t="shared" si="1699"/>
        <v/>
      </c>
      <c r="BL721" s="95" t="str">
        <f t="shared" si="1699"/>
        <v/>
      </c>
      <c r="BM721" s="95" t="str">
        <f t="shared" si="1699"/>
        <v/>
      </c>
      <c r="BN721" s="95" t="str">
        <f t="shared" si="1699"/>
        <v/>
      </c>
      <c r="BO721" s="95" t="str">
        <f t="shared" si="1699"/>
        <v/>
      </c>
      <c r="BP721" s="95" t="str">
        <f t="shared" si="1699"/>
        <v/>
      </c>
      <c r="BQ721" s="95" t="str">
        <f t="shared" si="1699"/>
        <v/>
      </c>
      <c r="BR721" s="95" t="str">
        <f t="shared" si="1699"/>
        <v/>
      </c>
      <c r="BS721" s="38"/>
      <c r="BT721" s="38"/>
      <c r="BU721" s="38"/>
      <c r="BV721" s="38"/>
      <c r="BW721" s="38"/>
      <c r="BX721" s="38">
        <f t="shared" si="1613"/>
        <v>0</v>
      </c>
      <c r="BY721" s="106" t="str">
        <f t="shared" si="1586"/>
        <v/>
      </c>
      <c r="BZ721" s="106" t="str">
        <f t="shared" si="1614"/>
        <v/>
      </c>
      <c r="CA721" s="106" t="str">
        <f t="shared" ref="CA721:CH721" si="1700">IF(O721="x","1","")</f>
        <v/>
      </c>
      <c r="CB721" s="106" t="str">
        <f t="shared" si="1700"/>
        <v/>
      </c>
      <c r="CC721" s="106" t="str">
        <f t="shared" si="1700"/>
        <v/>
      </c>
      <c r="CD721" s="106" t="str">
        <f t="shared" si="1700"/>
        <v/>
      </c>
      <c r="CE721" s="106" t="str">
        <f t="shared" si="1700"/>
        <v/>
      </c>
      <c r="CF721" s="106" t="str">
        <f t="shared" si="1700"/>
        <v/>
      </c>
      <c r="CG721" s="106" t="str">
        <f t="shared" si="1700"/>
        <v/>
      </c>
      <c r="CH721" s="106" t="str">
        <f t="shared" si="1700"/>
        <v/>
      </c>
      <c r="CI721" s="40"/>
      <c r="CJ721" s="40"/>
      <c r="CK721" s="40"/>
      <c r="CL721" s="40"/>
      <c r="CM721" s="40"/>
    </row>
    <row r="722" spans="1:91" ht="17.25" customHeight="1" x14ac:dyDescent="0.2">
      <c r="A722" s="92"/>
      <c r="B722" s="93"/>
      <c r="C722" s="93"/>
      <c r="D722" s="93"/>
      <c r="E722" s="93" t="str">
        <f t="shared" si="1616"/>
        <v/>
      </c>
      <c r="F722" s="93"/>
      <c r="G722" s="93"/>
      <c r="H722" s="93" t="str">
        <f t="shared" si="1332"/>
        <v/>
      </c>
      <c r="I722" s="95" t="str">
        <f t="shared" si="1333"/>
        <v/>
      </c>
      <c r="J722" s="93"/>
      <c r="K722" s="97" t="b">
        <v>0</v>
      </c>
      <c r="L722" s="98" t="str">
        <f t="shared" si="1273"/>
        <v>PENDENTE</v>
      </c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3"/>
      <c r="X722" s="100"/>
      <c r="Y722" s="100"/>
      <c r="Z722" s="100"/>
      <c r="AA722" s="100"/>
      <c r="AB722" s="100"/>
      <c r="AC722" s="101"/>
      <c r="AD722" s="3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93"/>
      <c r="AQ722" s="93"/>
      <c r="AR722" s="93"/>
      <c r="AS722" s="102"/>
      <c r="AT722" s="103"/>
      <c r="AU722" s="103"/>
      <c r="AV722" s="103"/>
      <c r="AW722" s="104"/>
      <c r="AX722" s="103"/>
      <c r="AY722" s="103"/>
      <c r="AZ722" s="103"/>
      <c r="BA722" s="103"/>
      <c r="BB722" s="104"/>
      <c r="BC722" s="103"/>
      <c r="BD722" s="105" t="str">
        <f ca="1">IFERROR(__xludf.DUMMYFUNCTION("""COMPUTED_VALUE"""),"")</f>
        <v/>
      </c>
      <c r="BE722" s="105" t="str">
        <f ca="1">IFERROR(__xludf.DUMMYFUNCTION("""COMPUTED_VALUE"""),"")</f>
        <v/>
      </c>
      <c r="BF722" s="105" t="str">
        <f ca="1">IFERROR(__xludf.DUMMYFUNCTION("""COMPUTED_VALUE"""),"")</f>
        <v/>
      </c>
      <c r="BG722" s="93"/>
      <c r="BH722" s="93"/>
      <c r="BI722" s="95" t="str">
        <f t="shared" si="1360"/>
        <v/>
      </c>
      <c r="BJ722" s="95" t="str">
        <f t="shared" ref="BJ722:BR722" si="1701">IF(AD722=0,"",AD722*$AS722*(AU722/10))</f>
        <v/>
      </c>
      <c r="BK722" s="95" t="str">
        <f t="shared" si="1701"/>
        <v/>
      </c>
      <c r="BL722" s="95" t="str">
        <f t="shared" si="1701"/>
        <v/>
      </c>
      <c r="BM722" s="95" t="str">
        <f t="shared" si="1701"/>
        <v/>
      </c>
      <c r="BN722" s="95" t="str">
        <f t="shared" si="1701"/>
        <v/>
      </c>
      <c r="BO722" s="95" t="str">
        <f t="shared" si="1701"/>
        <v/>
      </c>
      <c r="BP722" s="95" t="str">
        <f t="shared" si="1701"/>
        <v/>
      </c>
      <c r="BQ722" s="95" t="str">
        <f t="shared" si="1701"/>
        <v/>
      </c>
      <c r="BR722" s="95" t="str">
        <f t="shared" si="1701"/>
        <v/>
      </c>
      <c r="BS722" s="38"/>
      <c r="BT722" s="38"/>
      <c r="BU722" s="38"/>
      <c r="BV722" s="38"/>
      <c r="BW722" s="38"/>
      <c r="BX722" s="38">
        <f t="shared" si="1613"/>
        <v>0</v>
      </c>
      <c r="BY722" s="106" t="str">
        <f t="shared" si="1586"/>
        <v/>
      </c>
      <c r="BZ722" s="106" t="str">
        <f t="shared" si="1614"/>
        <v/>
      </c>
      <c r="CA722" s="106" t="str">
        <f t="shared" ref="CA722:CH722" si="1702">IF(O722="x","1","")</f>
        <v/>
      </c>
      <c r="CB722" s="106" t="str">
        <f t="shared" si="1702"/>
        <v/>
      </c>
      <c r="CC722" s="106" t="str">
        <f t="shared" si="1702"/>
        <v/>
      </c>
      <c r="CD722" s="106" t="str">
        <f t="shared" si="1702"/>
        <v/>
      </c>
      <c r="CE722" s="106" t="str">
        <f t="shared" si="1702"/>
        <v/>
      </c>
      <c r="CF722" s="106" t="str">
        <f t="shared" si="1702"/>
        <v/>
      </c>
      <c r="CG722" s="106" t="str">
        <f t="shared" si="1702"/>
        <v/>
      </c>
      <c r="CH722" s="106" t="str">
        <f t="shared" si="1702"/>
        <v/>
      </c>
      <c r="CI722" s="40"/>
      <c r="CJ722" s="40"/>
      <c r="CK722" s="40"/>
      <c r="CL722" s="40"/>
      <c r="CM722" s="40"/>
    </row>
    <row r="723" spans="1:91" ht="17.25" customHeight="1" x14ac:dyDescent="0.2">
      <c r="A723" s="92"/>
      <c r="B723" s="93"/>
      <c r="C723" s="93"/>
      <c r="D723" s="93"/>
      <c r="E723" s="93" t="str">
        <f t="shared" si="1616"/>
        <v/>
      </c>
      <c r="F723" s="93"/>
      <c r="G723" s="93"/>
      <c r="H723" s="93" t="str">
        <f t="shared" si="1332"/>
        <v/>
      </c>
      <c r="I723" s="95" t="str">
        <f t="shared" si="1333"/>
        <v/>
      </c>
      <c r="J723" s="93"/>
      <c r="K723" s="97" t="b">
        <v>0</v>
      </c>
      <c r="L723" s="98" t="str">
        <f t="shared" si="1273"/>
        <v>PENDENTE</v>
      </c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3"/>
      <c r="X723" s="100"/>
      <c r="Y723" s="100"/>
      <c r="Z723" s="100"/>
      <c r="AA723" s="100"/>
      <c r="AB723" s="100"/>
      <c r="AC723" s="101"/>
      <c r="AD723" s="3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93"/>
      <c r="AQ723" s="93"/>
      <c r="AR723" s="93"/>
      <c r="AS723" s="102"/>
      <c r="AT723" s="103"/>
      <c r="AU723" s="103"/>
      <c r="AV723" s="103"/>
      <c r="AW723" s="104"/>
      <c r="AX723" s="103"/>
      <c r="AY723" s="103"/>
      <c r="AZ723" s="103"/>
      <c r="BA723" s="103"/>
      <c r="BB723" s="104"/>
      <c r="BC723" s="103"/>
      <c r="BD723" s="105" t="str">
        <f ca="1">IFERROR(__xludf.DUMMYFUNCTION("""COMPUTED_VALUE"""),"")</f>
        <v/>
      </c>
      <c r="BE723" s="105" t="str">
        <f ca="1">IFERROR(__xludf.DUMMYFUNCTION("""COMPUTED_VALUE"""),"")</f>
        <v/>
      </c>
      <c r="BF723" s="105" t="str">
        <f ca="1">IFERROR(__xludf.DUMMYFUNCTION("""COMPUTED_VALUE"""),"")</f>
        <v/>
      </c>
      <c r="BG723" s="93"/>
      <c r="BH723" s="93"/>
      <c r="BI723" s="95" t="str">
        <f t="shared" si="1360"/>
        <v/>
      </c>
      <c r="BJ723" s="95" t="str">
        <f t="shared" ref="BJ723:BR723" si="1703">IF(AD723=0,"",AD723*$AS723*(AU723/10))</f>
        <v/>
      </c>
      <c r="BK723" s="95" t="str">
        <f t="shared" si="1703"/>
        <v/>
      </c>
      <c r="BL723" s="95" t="str">
        <f t="shared" si="1703"/>
        <v/>
      </c>
      <c r="BM723" s="95" t="str">
        <f t="shared" si="1703"/>
        <v/>
      </c>
      <c r="BN723" s="95" t="str">
        <f t="shared" si="1703"/>
        <v/>
      </c>
      <c r="BO723" s="95" t="str">
        <f t="shared" si="1703"/>
        <v/>
      </c>
      <c r="BP723" s="95" t="str">
        <f t="shared" si="1703"/>
        <v/>
      </c>
      <c r="BQ723" s="95" t="str">
        <f t="shared" si="1703"/>
        <v/>
      </c>
      <c r="BR723" s="95" t="str">
        <f t="shared" si="1703"/>
        <v/>
      </c>
      <c r="BS723" s="38"/>
      <c r="BT723" s="38"/>
      <c r="BU723" s="38"/>
      <c r="BV723" s="38"/>
      <c r="BW723" s="38"/>
      <c r="BX723" s="38">
        <f t="shared" si="1613"/>
        <v>0</v>
      </c>
      <c r="BY723" s="106" t="str">
        <f t="shared" si="1586"/>
        <v/>
      </c>
      <c r="BZ723" s="106" t="str">
        <f t="shared" si="1614"/>
        <v/>
      </c>
      <c r="CA723" s="106" t="str">
        <f t="shared" ref="CA723:CH723" si="1704">IF(O723="x","1","")</f>
        <v/>
      </c>
      <c r="CB723" s="106" t="str">
        <f t="shared" si="1704"/>
        <v/>
      </c>
      <c r="CC723" s="106" t="str">
        <f t="shared" si="1704"/>
        <v/>
      </c>
      <c r="CD723" s="106" t="str">
        <f t="shared" si="1704"/>
        <v/>
      </c>
      <c r="CE723" s="106" t="str">
        <f t="shared" si="1704"/>
        <v/>
      </c>
      <c r="CF723" s="106" t="str">
        <f t="shared" si="1704"/>
        <v/>
      </c>
      <c r="CG723" s="106" t="str">
        <f t="shared" si="1704"/>
        <v/>
      </c>
      <c r="CH723" s="106" t="str">
        <f t="shared" si="1704"/>
        <v/>
      </c>
      <c r="CI723" s="40"/>
      <c r="CJ723" s="40"/>
      <c r="CK723" s="40"/>
      <c r="CL723" s="40"/>
      <c r="CM723" s="40"/>
    </row>
    <row r="724" spans="1:91" ht="17.25" customHeight="1" x14ac:dyDescent="0.2">
      <c r="A724" s="92"/>
      <c r="B724" s="93"/>
      <c r="C724" s="93"/>
      <c r="D724" s="93"/>
      <c r="E724" s="93" t="str">
        <f t="shared" si="1616"/>
        <v/>
      </c>
      <c r="F724" s="93"/>
      <c r="G724" s="93"/>
      <c r="H724" s="93" t="str">
        <f t="shared" si="1332"/>
        <v/>
      </c>
      <c r="I724" s="95" t="str">
        <f t="shared" si="1333"/>
        <v/>
      </c>
      <c r="J724" s="93"/>
      <c r="K724" s="97" t="b">
        <v>0</v>
      </c>
      <c r="L724" s="98" t="str">
        <f t="shared" si="1273"/>
        <v>PENDENTE</v>
      </c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3"/>
      <c r="X724" s="100"/>
      <c r="Y724" s="100"/>
      <c r="Z724" s="100"/>
      <c r="AA724" s="100"/>
      <c r="AB724" s="100"/>
      <c r="AC724" s="101"/>
      <c r="AD724" s="3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93"/>
      <c r="AQ724" s="93"/>
      <c r="AR724" s="93"/>
      <c r="AS724" s="102"/>
      <c r="AT724" s="103"/>
      <c r="AU724" s="103"/>
      <c r="AV724" s="103"/>
      <c r="AW724" s="104"/>
      <c r="AX724" s="103"/>
      <c r="AY724" s="103"/>
      <c r="AZ724" s="103"/>
      <c r="BA724" s="103"/>
      <c r="BB724" s="104"/>
      <c r="BC724" s="103"/>
      <c r="BD724" s="105" t="str">
        <f ca="1">IFERROR(__xludf.DUMMYFUNCTION("""COMPUTED_VALUE"""),"")</f>
        <v/>
      </c>
      <c r="BE724" s="105" t="str">
        <f ca="1">IFERROR(__xludf.DUMMYFUNCTION("""COMPUTED_VALUE"""),"")</f>
        <v/>
      </c>
      <c r="BF724" s="105" t="str">
        <f ca="1">IFERROR(__xludf.DUMMYFUNCTION("""COMPUTED_VALUE"""),"")</f>
        <v/>
      </c>
      <c r="BG724" s="93"/>
      <c r="BH724" s="93"/>
      <c r="BI724" s="95" t="str">
        <f t="shared" si="1360"/>
        <v/>
      </c>
      <c r="BJ724" s="95" t="str">
        <f t="shared" ref="BJ724:BR724" si="1705">IF(AD724=0,"",AD724*$AS724*(AU724/10))</f>
        <v/>
      </c>
      <c r="BK724" s="95" t="str">
        <f t="shared" si="1705"/>
        <v/>
      </c>
      <c r="BL724" s="95" t="str">
        <f t="shared" si="1705"/>
        <v/>
      </c>
      <c r="BM724" s="95" t="str">
        <f t="shared" si="1705"/>
        <v/>
      </c>
      <c r="BN724" s="95" t="str">
        <f t="shared" si="1705"/>
        <v/>
      </c>
      <c r="BO724" s="95" t="str">
        <f t="shared" si="1705"/>
        <v/>
      </c>
      <c r="BP724" s="95" t="str">
        <f t="shared" si="1705"/>
        <v/>
      </c>
      <c r="BQ724" s="95" t="str">
        <f t="shared" si="1705"/>
        <v/>
      </c>
      <c r="BR724" s="95" t="str">
        <f t="shared" si="1705"/>
        <v/>
      </c>
      <c r="BS724" s="38"/>
      <c r="BT724" s="38"/>
      <c r="BU724" s="38"/>
      <c r="BV724" s="38"/>
      <c r="BW724" s="38"/>
      <c r="BX724" s="38">
        <f t="shared" si="1613"/>
        <v>0</v>
      </c>
      <c r="BY724" s="106" t="str">
        <f t="shared" si="1586"/>
        <v/>
      </c>
      <c r="BZ724" s="106" t="str">
        <f t="shared" si="1614"/>
        <v/>
      </c>
      <c r="CA724" s="106" t="str">
        <f t="shared" ref="CA724:CH724" si="1706">IF(O724="x","1","")</f>
        <v/>
      </c>
      <c r="CB724" s="106" t="str">
        <f t="shared" si="1706"/>
        <v/>
      </c>
      <c r="CC724" s="106" t="str">
        <f t="shared" si="1706"/>
        <v/>
      </c>
      <c r="CD724" s="106" t="str">
        <f t="shared" si="1706"/>
        <v/>
      </c>
      <c r="CE724" s="106" t="str">
        <f t="shared" si="1706"/>
        <v/>
      </c>
      <c r="CF724" s="106" t="str">
        <f t="shared" si="1706"/>
        <v/>
      </c>
      <c r="CG724" s="106" t="str">
        <f t="shared" si="1706"/>
        <v/>
      </c>
      <c r="CH724" s="106" t="str">
        <f t="shared" si="1706"/>
        <v/>
      </c>
      <c r="CI724" s="40"/>
      <c r="CJ724" s="40"/>
      <c r="CK724" s="40"/>
      <c r="CL724" s="40"/>
      <c r="CM724" s="40"/>
    </row>
    <row r="725" spans="1:91" ht="17.25" customHeight="1" x14ac:dyDescent="0.2">
      <c r="A725" s="92"/>
      <c r="B725" s="93"/>
      <c r="C725" s="93"/>
      <c r="D725" s="93"/>
      <c r="E725" s="93" t="str">
        <f t="shared" si="1616"/>
        <v/>
      </c>
      <c r="F725" s="93"/>
      <c r="G725" s="93"/>
      <c r="H725" s="93" t="str">
        <f t="shared" si="1332"/>
        <v/>
      </c>
      <c r="I725" s="95" t="str">
        <f t="shared" si="1333"/>
        <v/>
      </c>
      <c r="J725" s="93"/>
      <c r="K725" s="97" t="b">
        <v>0</v>
      </c>
      <c r="L725" s="98" t="str">
        <f t="shared" si="1273"/>
        <v>PENDENTE</v>
      </c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3"/>
      <c r="X725" s="100"/>
      <c r="Y725" s="100"/>
      <c r="Z725" s="100"/>
      <c r="AA725" s="100"/>
      <c r="AB725" s="100"/>
      <c r="AC725" s="101"/>
      <c r="AD725" s="3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93"/>
      <c r="AQ725" s="93"/>
      <c r="AR725" s="93"/>
      <c r="AS725" s="102"/>
      <c r="AT725" s="103"/>
      <c r="AU725" s="103"/>
      <c r="AV725" s="103"/>
      <c r="AW725" s="104"/>
      <c r="AX725" s="103"/>
      <c r="AY725" s="103"/>
      <c r="AZ725" s="103"/>
      <c r="BA725" s="103"/>
      <c r="BB725" s="104"/>
      <c r="BC725" s="103"/>
      <c r="BD725" s="105" t="str">
        <f ca="1">IFERROR(__xludf.DUMMYFUNCTION("""COMPUTED_VALUE"""),"")</f>
        <v/>
      </c>
      <c r="BE725" s="105" t="str">
        <f ca="1">IFERROR(__xludf.DUMMYFUNCTION("""COMPUTED_VALUE"""),"")</f>
        <v/>
      </c>
      <c r="BF725" s="105" t="str">
        <f ca="1">IFERROR(__xludf.DUMMYFUNCTION("""COMPUTED_VALUE"""),"")</f>
        <v/>
      </c>
      <c r="BG725" s="93"/>
      <c r="BH725" s="93"/>
      <c r="BI725" s="95" t="str">
        <f t="shared" si="1360"/>
        <v/>
      </c>
      <c r="BJ725" s="95" t="str">
        <f t="shared" ref="BJ725:BR725" si="1707">IF(AD725=0,"",AD725*$AS725*(AU725/10))</f>
        <v/>
      </c>
      <c r="BK725" s="95" t="str">
        <f t="shared" si="1707"/>
        <v/>
      </c>
      <c r="BL725" s="95" t="str">
        <f t="shared" si="1707"/>
        <v/>
      </c>
      <c r="BM725" s="95" t="str">
        <f t="shared" si="1707"/>
        <v/>
      </c>
      <c r="BN725" s="95" t="str">
        <f t="shared" si="1707"/>
        <v/>
      </c>
      <c r="BO725" s="95" t="str">
        <f t="shared" si="1707"/>
        <v/>
      </c>
      <c r="BP725" s="95" t="str">
        <f t="shared" si="1707"/>
        <v/>
      </c>
      <c r="BQ725" s="95" t="str">
        <f t="shared" si="1707"/>
        <v/>
      </c>
      <c r="BR725" s="95" t="str">
        <f t="shared" si="1707"/>
        <v/>
      </c>
      <c r="BS725" s="38"/>
      <c r="BT725" s="38"/>
      <c r="BU725" s="38"/>
      <c r="BV725" s="38"/>
      <c r="BW725" s="38"/>
      <c r="BX725" s="38">
        <f t="shared" si="1613"/>
        <v>0</v>
      </c>
      <c r="BY725" s="106" t="str">
        <f t="shared" si="1586"/>
        <v/>
      </c>
      <c r="BZ725" s="106" t="str">
        <f t="shared" si="1614"/>
        <v/>
      </c>
      <c r="CA725" s="106" t="str">
        <f t="shared" ref="CA725:CH725" si="1708">IF(O725="x","1","")</f>
        <v/>
      </c>
      <c r="CB725" s="106" t="str">
        <f t="shared" si="1708"/>
        <v/>
      </c>
      <c r="CC725" s="106" t="str">
        <f t="shared" si="1708"/>
        <v/>
      </c>
      <c r="CD725" s="106" t="str">
        <f t="shared" si="1708"/>
        <v/>
      </c>
      <c r="CE725" s="106" t="str">
        <f t="shared" si="1708"/>
        <v/>
      </c>
      <c r="CF725" s="106" t="str">
        <f t="shared" si="1708"/>
        <v/>
      </c>
      <c r="CG725" s="106" t="str">
        <f t="shared" si="1708"/>
        <v/>
      </c>
      <c r="CH725" s="106" t="str">
        <f t="shared" si="1708"/>
        <v/>
      </c>
      <c r="CI725" s="40"/>
      <c r="CJ725" s="40"/>
      <c r="CK725" s="40"/>
      <c r="CL725" s="40"/>
      <c r="CM725" s="40"/>
    </row>
    <row r="726" spans="1:91" ht="17.25" customHeight="1" x14ac:dyDescent="0.2">
      <c r="A726" s="92"/>
      <c r="B726" s="93"/>
      <c r="C726" s="93"/>
      <c r="D726" s="93"/>
      <c r="E726" s="93" t="str">
        <f t="shared" si="1616"/>
        <v/>
      </c>
      <c r="F726" s="93"/>
      <c r="G726" s="93"/>
      <c r="H726" s="93" t="str">
        <f t="shared" si="1332"/>
        <v/>
      </c>
      <c r="I726" s="95" t="str">
        <f t="shared" si="1333"/>
        <v/>
      </c>
      <c r="J726" s="93"/>
      <c r="K726" s="97" t="b">
        <v>0</v>
      </c>
      <c r="L726" s="98" t="str">
        <f t="shared" si="1273"/>
        <v>PENDENTE</v>
      </c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3"/>
      <c r="X726" s="100"/>
      <c r="Y726" s="100"/>
      <c r="Z726" s="100"/>
      <c r="AA726" s="100"/>
      <c r="AB726" s="100"/>
      <c r="AC726" s="101"/>
      <c r="AD726" s="3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93"/>
      <c r="AQ726" s="93"/>
      <c r="AR726" s="93"/>
      <c r="AS726" s="102"/>
      <c r="AT726" s="103"/>
      <c r="AU726" s="103"/>
      <c r="AV726" s="103"/>
      <c r="AW726" s="104"/>
      <c r="AX726" s="103"/>
      <c r="AY726" s="103"/>
      <c r="AZ726" s="103"/>
      <c r="BA726" s="103"/>
      <c r="BB726" s="104"/>
      <c r="BC726" s="103"/>
      <c r="BD726" s="105" t="str">
        <f ca="1">IFERROR(__xludf.DUMMYFUNCTION("""COMPUTED_VALUE"""),"")</f>
        <v/>
      </c>
      <c r="BE726" s="105" t="str">
        <f ca="1">IFERROR(__xludf.DUMMYFUNCTION("""COMPUTED_VALUE"""),"")</f>
        <v/>
      </c>
      <c r="BF726" s="105" t="str">
        <f ca="1">IFERROR(__xludf.DUMMYFUNCTION("""COMPUTED_VALUE"""),"")</f>
        <v/>
      </c>
      <c r="BG726" s="93"/>
      <c r="BH726" s="93"/>
      <c r="BI726" s="95" t="str">
        <f t="shared" si="1360"/>
        <v/>
      </c>
      <c r="BJ726" s="95" t="str">
        <f t="shared" ref="BJ726:BR726" si="1709">IF(AD726=0,"",AD726*$AS726*(AU726/10))</f>
        <v/>
      </c>
      <c r="BK726" s="95" t="str">
        <f t="shared" si="1709"/>
        <v/>
      </c>
      <c r="BL726" s="95" t="str">
        <f t="shared" si="1709"/>
        <v/>
      </c>
      <c r="BM726" s="95" t="str">
        <f t="shared" si="1709"/>
        <v/>
      </c>
      <c r="BN726" s="95" t="str">
        <f t="shared" si="1709"/>
        <v/>
      </c>
      <c r="BO726" s="95" t="str">
        <f t="shared" si="1709"/>
        <v/>
      </c>
      <c r="BP726" s="95" t="str">
        <f t="shared" si="1709"/>
        <v/>
      </c>
      <c r="BQ726" s="95" t="str">
        <f t="shared" si="1709"/>
        <v/>
      </c>
      <c r="BR726" s="95" t="str">
        <f t="shared" si="1709"/>
        <v/>
      </c>
      <c r="BS726" s="38"/>
      <c r="BT726" s="38"/>
      <c r="BU726" s="38"/>
      <c r="BV726" s="38"/>
      <c r="BW726" s="38"/>
      <c r="BX726" s="38">
        <f t="shared" si="1613"/>
        <v>0</v>
      </c>
      <c r="BY726" s="106" t="str">
        <f t="shared" si="1586"/>
        <v/>
      </c>
      <c r="BZ726" s="106" t="str">
        <f t="shared" si="1614"/>
        <v/>
      </c>
      <c r="CA726" s="106" t="str">
        <f t="shared" ref="CA726:CH726" si="1710">IF(O726="x","1","")</f>
        <v/>
      </c>
      <c r="CB726" s="106" t="str">
        <f t="shared" si="1710"/>
        <v/>
      </c>
      <c r="CC726" s="106" t="str">
        <f t="shared" si="1710"/>
        <v/>
      </c>
      <c r="CD726" s="106" t="str">
        <f t="shared" si="1710"/>
        <v/>
      </c>
      <c r="CE726" s="106" t="str">
        <f t="shared" si="1710"/>
        <v/>
      </c>
      <c r="CF726" s="106" t="str">
        <f t="shared" si="1710"/>
        <v/>
      </c>
      <c r="CG726" s="106" t="str">
        <f t="shared" si="1710"/>
        <v/>
      </c>
      <c r="CH726" s="106" t="str">
        <f t="shared" si="1710"/>
        <v/>
      </c>
      <c r="CI726" s="40"/>
      <c r="CJ726" s="40"/>
      <c r="CK726" s="40"/>
      <c r="CL726" s="40"/>
      <c r="CM726" s="40"/>
    </row>
    <row r="727" spans="1:91" ht="17.25" customHeight="1" x14ac:dyDescent="0.2">
      <c r="A727" s="92"/>
      <c r="B727" s="93"/>
      <c r="C727" s="93"/>
      <c r="D727" s="93"/>
      <c r="E727" s="93" t="str">
        <f t="shared" si="1616"/>
        <v/>
      </c>
      <c r="F727" s="93"/>
      <c r="G727" s="93"/>
      <c r="H727" s="93" t="str">
        <f t="shared" si="1332"/>
        <v/>
      </c>
      <c r="I727" s="95" t="str">
        <f t="shared" si="1333"/>
        <v/>
      </c>
      <c r="J727" s="93"/>
      <c r="K727" s="97" t="b">
        <v>0</v>
      </c>
      <c r="L727" s="98" t="str">
        <f t="shared" si="1273"/>
        <v>PENDENTE</v>
      </c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3"/>
      <c r="X727" s="100"/>
      <c r="Y727" s="100"/>
      <c r="Z727" s="100"/>
      <c r="AA727" s="100"/>
      <c r="AB727" s="100"/>
      <c r="AC727" s="101"/>
      <c r="AD727" s="3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93"/>
      <c r="AQ727" s="93"/>
      <c r="AR727" s="93"/>
      <c r="AS727" s="102"/>
      <c r="AT727" s="103"/>
      <c r="AU727" s="103"/>
      <c r="AV727" s="103"/>
      <c r="AW727" s="104"/>
      <c r="AX727" s="103"/>
      <c r="AY727" s="103"/>
      <c r="AZ727" s="103"/>
      <c r="BA727" s="103"/>
      <c r="BB727" s="104"/>
      <c r="BC727" s="103"/>
      <c r="BD727" s="105" t="str">
        <f ca="1">IFERROR(__xludf.DUMMYFUNCTION("""COMPUTED_VALUE"""),"")</f>
        <v/>
      </c>
      <c r="BE727" s="105" t="str">
        <f ca="1">IFERROR(__xludf.DUMMYFUNCTION("""COMPUTED_VALUE"""),"")</f>
        <v/>
      </c>
      <c r="BF727" s="105" t="str">
        <f ca="1">IFERROR(__xludf.DUMMYFUNCTION("""COMPUTED_VALUE"""),"")</f>
        <v/>
      </c>
      <c r="BG727" s="93"/>
      <c r="BH727" s="93"/>
      <c r="BI727" s="95" t="str">
        <f t="shared" si="1360"/>
        <v/>
      </c>
      <c r="BJ727" s="95" t="str">
        <f t="shared" ref="BJ727:BR727" si="1711">IF(AD727=0,"",AD727*$AS727*(AU727/10))</f>
        <v/>
      </c>
      <c r="BK727" s="95" t="str">
        <f t="shared" si="1711"/>
        <v/>
      </c>
      <c r="BL727" s="95" t="str">
        <f t="shared" si="1711"/>
        <v/>
      </c>
      <c r="BM727" s="95" t="str">
        <f t="shared" si="1711"/>
        <v/>
      </c>
      <c r="BN727" s="95" t="str">
        <f t="shared" si="1711"/>
        <v/>
      </c>
      <c r="BO727" s="95" t="str">
        <f t="shared" si="1711"/>
        <v/>
      </c>
      <c r="BP727" s="95" t="str">
        <f t="shared" si="1711"/>
        <v/>
      </c>
      <c r="BQ727" s="95" t="str">
        <f t="shared" si="1711"/>
        <v/>
      </c>
      <c r="BR727" s="95" t="str">
        <f t="shared" si="1711"/>
        <v/>
      </c>
      <c r="BS727" s="38"/>
      <c r="BT727" s="38"/>
      <c r="BU727" s="38"/>
      <c r="BV727" s="38"/>
      <c r="BW727" s="38"/>
      <c r="BX727" s="38">
        <f t="shared" si="1613"/>
        <v>0</v>
      </c>
      <c r="BY727" s="106" t="str">
        <f t="shared" si="1586"/>
        <v/>
      </c>
      <c r="BZ727" s="106" t="str">
        <f t="shared" si="1614"/>
        <v/>
      </c>
      <c r="CA727" s="106" t="str">
        <f t="shared" ref="CA727:CH727" si="1712">IF(O727="x","1","")</f>
        <v/>
      </c>
      <c r="CB727" s="106" t="str">
        <f t="shared" si="1712"/>
        <v/>
      </c>
      <c r="CC727" s="106" t="str">
        <f t="shared" si="1712"/>
        <v/>
      </c>
      <c r="CD727" s="106" t="str">
        <f t="shared" si="1712"/>
        <v/>
      </c>
      <c r="CE727" s="106" t="str">
        <f t="shared" si="1712"/>
        <v/>
      </c>
      <c r="CF727" s="106" t="str">
        <f t="shared" si="1712"/>
        <v/>
      </c>
      <c r="CG727" s="106" t="str">
        <f t="shared" si="1712"/>
        <v/>
      </c>
      <c r="CH727" s="106" t="str">
        <f t="shared" si="1712"/>
        <v/>
      </c>
      <c r="CI727" s="40"/>
      <c r="CJ727" s="40"/>
      <c r="CK727" s="40"/>
      <c r="CL727" s="40"/>
      <c r="CM727" s="40"/>
    </row>
    <row r="728" spans="1:91" ht="17.25" customHeight="1" x14ac:dyDescent="0.2">
      <c r="A728" s="92"/>
      <c r="B728" s="93"/>
      <c r="C728" s="93"/>
      <c r="D728" s="93"/>
      <c r="E728" s="93" t="str">
        <f t="shared" si="1616"/>
        <v/>
      </c>
      <c r="F728" s="93"/>
      <c r="G728" s="93"/>
      <c r="H728" s="93" t="str">
        <f t="shared" si="1332"/>
        <v/>
      </c>
      <c r="I728" s="95" t="str">
        <f t="shared" si="1333"/>
        <v/>
      </c>
      <c r="J728" s="93"/>
      <c r="K728" s="97" t="b">
        <v>0</v>
      </c>
      <c r="L728" s="98" t="str">
        <f t="shared" si="1273"/>
        <v>PENDENTE</v>
      </c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3"/>
      <c r="X728" s="100"/>
      <c r="Y728" s="100"/>
      <c r="Z728" s="100"/>
      <c r="AA728" s="100"/>
      <c r="AB728" s="100"/>
      <c r="AC728" s="101"/>
      <c r="AD728" s="3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93"/>
      <c r="AQ728" s="93"/>
      <c r="AR728" s="93"/>
      <c r="AS728" s="102"/>
      <c r="AT728" s="103"/>
      <c r="AU728" s="103"/>
      <c r="AV728" s="103"/>
      <c r="AW728" s="104"/>
      <c r="AX728" s="103"/>
      <c r="AY728" s="103"/>
      <c r="AZ728" s="103"/>
      <c r="BA728" s="103"/>
      <c r="BB728" s="104"/>
      <c r="BC728" s="103"/>
      <c r="BD728" s="105" t="str">
        <f ca="1">IFERROR(__xludf.DUMMYFUNCTION("""COMPUTED_VALUE"""),"")</f>
        <v/>
      </c>
      <c r="BE728" s="105" t="str">
        <f ca="1">IFERROR(__xludf.DUMMYFUNCTION("""COMPUTED_VALUE"""),"")</f>
        <v/>
      </c>
      <c r="BF728" s="105" t="str">
        <f ca="1">IFERROR(__xludf.DUMMYFUNCTION("""COMPUTED_VALUE"""),"")</f>
        <v/>
      </c>
      <c r="BG728" s="93"/>
      <c r="BH728" s="93"/>
      <c r="BI728" s="95" t="str">
        <f t="shared" si="1360"/>
        <v/>
      </c>
      <c r="BJ728" s="95" t="str">
        <f t="shared" ref="BJ728:BR728" si="1713">IF(AD728=0,"",AD728*$AS728*(AU728/10))</f>
        <v/>
      </c>
      <c r="BK728" s="95" t="str">
        <f t="shared" si="1713"/>
        <v/>
      </c>
      <c r="BL728" s="95" t="str">
        <f t="shared" si="1713"/>
        <v/>
      </c>
      <c r="BM728" s="95" t="str">
        <f t="shared" si="1713"/>
        <v/>
      </c>
      <c r="BN728" s="95" t="str">
        <f t="shared" si="1713"/>
        <v/>
      </c>
      <c r="BO728" s="95" t="str">
        <f t="shared" si="1713"/>
        <v/>
      </c>
      <c r="BP728" s="95" t="str">
        <f t="shared" si="1713"/>
        <v/>
      </c>
      <c r="BQ728" s="95" t="str">
        <f t="shared" si="1713"/>
        <v/>
      </c>
      <c r="BR728" s="95" t="str">
        <f t="shared" si="1713"/>
        <v/>
      </c>
      <c r="BS728" s="38"/>
      <c r="BT728" s="38"/>
      <c r="BU728" s="38"/>
      <c r="BV728" s="38"/>
      <c r="BW728" s="38"/>
      <c r="BX728" s="38">
        <f t="shared" si="1613"/>
        <v>0</v>
      </c>
      <c r="BY728" s="106" t="str">
        <f t="shared" si="1586"/>
        <v/>
      </c>
      <c r="BZ728" s="106" t="str">
        <f t="shared" si="1614"/>
        <v/>
      </c>
      <c r="CA728" s="106" t="str">
        <f t="shared" ref="CA728:CH728" si="1714">IF(O728="x","1","")</f>
        <v/>
      </c>
      <c r="CB728" s="106" t="str">
        <f t="shared" si="1714"/>
        <v/>
      </c>
      <c r="CC728" s="106" t="str">
        <f t="shared" si="1714"/>
        <v/>
      </c>
      <c r="CD728" s="106" t="str">
        <f t="shared" si="1714"/>
        <v/>
      </c>
      <c r="CE728" s="106" t="str">
        <f t="shared" si="1714"/>
        <v/>
      </c>
      <c r="CF728" s="106" t="str">
        <f t="shared" si="1714"/>
        <v/>
      </c>
      <c r="CG728" s="106" t="str">
        <f t="shared" si="1714"/>
        <v/>
      </c>
      <c r="CH728" s="106" t="str">
        <f t="shared" si="1714"/>
        <v/>
      </c>
      <c r="CI728" s="40"/>
      <c r="CJ728" s="40"/>
      <c r="CK728" s="40"/>
      <c r="CL728" s="40"/>
      <c r="CM728" s="40"/>
    </row>
    <row r="729" spans="1:91" ht="17.25" customHeight="1" x14ac:dyDescent="0.2">
      <c r="A729" s="92"/>
      <c r="B729" s="93"/>
      <c r="C729" s="93"/>
      <c r="D729" s="93"/>
      <c r="E729" s="93" t="str">
        <f t="shared" si="1616"/>
        <v/>
      </c>
      <c r="F729" s="93"/>
      <c r="G729" s="93"/>
      <c r="H729" s="93" t="str">
        <f t="shared" si="1332"/>
        <v/>
      </c>
      <c r="I729" s="95" t="str">
        <f t="shared" si="1333"/>
        <v/>
      </c>
      <c r="J729" s="93"/>
      <c r="K729" s="97" t="b">
        <v>0</v>
      </c>
      <c r="L729" s="98" t="str">
        <f t="shared" si="1273"/>
        <v>PENDENTE</v>
      </c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3"/>
      <c r="X729" s="100"/>
      <c r="Y729" s="100"/>
      <c r="Z729" s="100"/>
      <c r="AA729" s="100"/>
      <c r="AB729" s="100"/>
      <c r="AC729" s="101"/>
      <c r="AD729" s="3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93"/>
      <c r="AQ729" s="93"/>
      <c r="AR729" s="93"/>
      <c r="AS729" s="102"/>
      <c r="AT729" s="103"/>
      <c r="AU729" s="103"/>
      <c r="AV729" s="103"/>
      <c r="AW729" s="104"/>
      <c r="AX729" s="103"/>
      <c r="AY729" s="103"/>
      <c r="AZ729" s="103"/>
      <c r="BA729" s="103"/>
      <c r="BB729" s="104"/>
      <c r="BC729" s="103"/>
      <c r="BD729" s="105" t="str">
        <f ca="1">IFERROR(__xludf.DUMMYFUNCTION("""COMPUTED_VALUE"""),"")</f>
        <v/>
      </c>
      <c r="BE729" s="105" t="str">
        <f ca="1">IFERROR(__xludf.DUMMYFUNCTION("""COMPUTED_VALUE"""),"")</f>
        <v/>
      </c>
      <c r="BF729" s="105" t="str">
        <f ca="1">IFERROR(__xludf.DUMMYFUNCTION("""COMPUTED_VALUE"""),"")</f>
        <v/>
      </c>
      <c r="BG729" s="93"/>
      <c r="BH729" s="93"/>
      <c r="BI729" s="95" t="str">
        <f t="shared" si="1360"/>
        <v/>
      </c>
      <c r="BJ729" s="95" t="str">
        <f t="shared" ref="BJ729:BR729" si="1715">IF(AD729=0,"",AD729*$AS729*(AU729/10))</f>
        <v/>
      </c>
      <c r="BK729" s="95" t="str">
        <f t="shared" si="1715"/>
        <v/>
      </c>
      <c r="BL729" s="95" t="str">
        <f t="shared" si="1715"/>
        <v/>
      </c>
      <c r="BM729" s="95" t="str">
        <f t="shared" si="1715"/>
        <v/>
      </c>
      <c r="BN729" s="95" t="str">
        <f t="shared" si="1715"/>
        <v/>
      </c>
      <c r="BO729" s="95" t="str">
        <f t="shared" si="1715"/>
        <v/>
      </c>
      <c r="BP729" s="95" t="str">
        <f t="shared" si="1715"/>
        <v/>
      </c>
      <c r="BQ729" s="95" t="str">
        <f t="shared" si="1715"/>
        <v/>
      </c>
      <c r="BR729" s="95" t="str">
        <f t="shared" si="1715"/>
        <v/>
      </c>
      <c r="BS729" s="38"/>
      <c r="BT729" s="38"/>
      <c r="BU729" s="38"/>
      <c r="BV729" s="38"/>
      <c r="BW729" s="38"/>
      <c r="BX729" s="38">
        <f t="shared" si="1613"/>
        <v>0</v>
      </c>
      <c r="BY729" s="106" t="str">
        <f t="shared" si="1586"/>
        <v/>
      </c>
      <c r="BZ729" s="106" t="str">
        <f t="shared" si="1614"/>
        <v/>
      </c>
      <c r="CA729" s="106" t="str">
        <f t="shared" ref="CA729:CH729" si="1716">IF(O729="x","1","")</f>
        <v/>
      </c>
      <c r="CB729" s="106" t="str">
        <f t="shared" si="1716"/>
        <v/>
      </c>
      <c r="CC729" s="106" t="str">
        <f t="shared" si="1716"/>
        <v/>
      </c>
      <c r="CD729" s="106" t="str">
        <f t="shared" si="1716"/>
        <v/>
      </c>
      <c r="CE729" s="106" t="str">
        <f t="shared" si="1716"/>
        <v/>
      </c>
      <c r="CF729" s="106" t="str">
        <f t="shared" si="1716"/>
        <v/>
      </c>
      <c r="CG729" s="106" t="str">
        <f t="shared" si="1716"/>
        <v/>
      </c>
      <c r="CH729" s="106" t="str">
        <f t="shared" si="1716"/>
        <v/>
      </c>
      <c r="CI729" s="40"/>
      <c r="CJ729" s="40"/>
      <c r="CK729" s="40"/>
      <c r="CL729" s="40"/>
      <c r="CM729" s="40"/>
    </row>
    <row r="730" spans="1:91" ht="17.25" customHeight="1" x14ac:dyDescent="0.2">
      <c r="A730" s="92"/>
      <c r="B730" s="93"/>
      <c r="C730" s="93"/>
      <c r="D730" s="93"/>
      <c r="E730" s="93" t="str">
        <f t="shared" si="1616"/>
        <v/>
      </c>
      <c r="F730" s="93"/>
      <c r="G730" s="93"/>
      <c r="H730" s="93" t="str">
        <f t="shared" si="1332"/>
        <v/>
      </c>
      <c r="I730" s="95" t="str">
        <f t="shared" si="1333"/>
        <v/>
      </c>
      <c r="J730" s="93"/>
      <c r="K730" s="97" t="b">
        <v>0</v>
      </c>
      <c r="L730" s="98" t="str">
        <f t="shared" si="1273"/>
        <v>PENDENTE</v>
      </c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3"/>
      <c r="X730" s="100"/>
      <c r="Y730" s="100"/>
      <c r="Z730" s="100"/>
      <c r="AA730" s="100"/>
      <c r="AB730" s="100"/>
      <c r="AC730" s="101"/>
      <c r="AD730" s="3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93"/>
      <c r="AQ730" s="93"/>
      <c r="AR730" s="93"/>
      <c r="AS730" s="102"/>
      <c r="AT730" s="103"/>
      <c r="AU730" s="103"/>
      <c r="AV730" s="103"/>
      <c r="AW730" s="104"/>
      <c r="AX730" s="103"/>
      <c r="AY730" s="103"/>
      <c r="AZ730" s="103"/>
      <c r="BA730" s="103"/>
      <c r="BB730" s="104"/>
      <c r="BC730" s="103"/>
      <c r="BD730" s="105" t="str">
        <f ca="1">IFERROR(__xludf.DUMMYFUNCTION("""COMPUTED_VALUE"""),"")</f>
        <v/>
      </c>
      <c r="BE730" s="105" t="str">
        <f ca="1">IFERROR(__xludf.DUMMYFUNCTION("""COMPUTED_VALUE"""),"")</f>
        <v/>
      </c>
      <c r="BF730" s="105" t="str">
        <f ca="1">IFERROR(__xludf.DUMMYFUNCTION("""COMPUTED_VALUE"""),"")</f>
        <v/>
      </c>
      <c r="BG730" s="93"/>
      <c r="BH730" s="93"/>
      <c r="BI730" s="95" t="str">
        <f t="shared" si="1360"/>
        <v/>
      </c>
      <c r="BJ730" s="95" t="str">
        <f t="shared" ref="BJ730:BR730" si="1717">IF(AD730=0,"",AD730*$AS730*(AU730/10))</f>
        <v/>
      </c>
      <c r="BK730" s="95" t="str">
        <f t="shared" si="1717"/>
        <v/>
      </c>
      <c r="BL730" s="95" t="str">
        <f t="shared" si="1717"/>
        <v/>
      </c>
      <c r="BM730" s="95" t="str">
        <f t="shared" si="1717"/>
        <v/>
      </c>
      <c r="BN730" s="95" t="str">
        <f t="shared" si="1717"/>
        <v/>
      </c>
      <c r="BO730" s="95" t="str">
        <f t="shared" si="1717"/>
        <v/>
      </c>
      <c r="BP730" s="95" t="str">
        <f t="shared" si="1717"/>
        <v/>
      </c>
      <c r="BQ730" s="95" t="str">
        <f t="shared" si="1717"/>
        <v/>
      </c>
      <c r="BR730" s="95" t="str">
        <f t="shared" si="1717"/>
        <v/>
      </c>
      <c r="BS730" s="38"/>
      <c r="BT730" s="38"/>
      <c r="BU730" s="38"/>
      <c r="BV730" s="38"/>
      <c r="BW730" s="38"/>
      <c r="BX730" s="38">
        <f t="shared" si="1613"/>
        <v>0</v>
      </c>
      <c r="BY730" s="106" t="str">
        <f t="shared" si="1586"/>
        <v/>
      </c>
      <c r="BZ730" s="106" t="str">
        <f t="shared" si="1614"/>
        <v/>
      </c>
      <c r="CA730" s="106" t="str">
        <f t="shared" ref="CA730:CH730" si="1718">IF(O730="x","1","")</f>
        <v/>
      </c>
      <c r="CB730" s="106" t="str">
        <f t="shared" si="1718"/>
        <v/>
      </c>
      <c r="CC730" s="106" t="str">
        <f t="shared" si="1718"/>
        <v/>
      </c>
      <c r="CD730" s="106" t="str">
        <f t="shared" si="1718"/>
        <v/>
      </c>
      <c r="CE730" s="106" t="str">
        <f t="shared" si="1718"/>
        <v/>
      </c>
      <c r="CF730" s="106" t="str">
        <f t="shared" si="1718"/>
        <v/>
      </c>
      <c r="CG730" s="106" t="str">
        <f t="shared" si="1718"/>
        <v/>
      </c>
      <c r="CH730" s="106" t="str">
        <f t="shared" si="1718"/>
        <v/>
      </c>
      <c r="CI730" s="40"/>
      <c r="CJ730" s="40"/>
      <c r="CK730" s="40"/>
      <c r="CL730" s="40"/>
      <c r="CM730" s="40"/>
    </row>
    <row r="731" spans="1:91" ht="17.25" customHeight="1" x14ac:dyDescent="0.2">
      <c r="A731" s="92"/>
      <c r="B731" s="93"/>
      <c r="C731" s="93"/>
      <c r="D731" s="93"/>
      <c r="E731" s="93" t="str">
        <f t="shared" si="1616"/>
        <v/>
      </c>
      <c r="F731" s="93"/>
      <c r="G731" s="93"/>
      <c r="H731" s="93" t="str">
        <f t="shared" si="1332"/>
        <v/>
      </c>
      <c r="I731" s="95" t="str">
        <f t="shared" si="1333"/>
        <v/>
      </c>
      <c r="J731" s="93"/>
      <c r="K731" s="97" t="b">
        <v>0</v>
      </c>
      <c r="L731" s="98" t="str">
        <f t="shared" si="1273"/>
        <v>PENDENTE</v>
      </c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3"/>
      <c r="X731" s="100"/>
      <c r="Y731" s="100"/>
      <c r="Z731" s="100"/>
      <c r="AA731" s="100"/>
      <c r="AB731" s="100"/>
      <c r="AC731" s="101"/>
      <c r="AD731" s="3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93"/>
      <c r="AQ731" s="93"/>
      <c r="AR731" s="93"/>
      <c r="AS731" s="102"/>
      <c r="AT731" s="103"/>
      <c r="AU731" s="103"/>
      <c r="AV731" s="103"/>
      <c r="AW731" s="104"/>
      <c r="AX731" s="103"/>
      <c r="AY731" s="103"/>
      <c r="AZ731" s="103"/>
      <c r="BA731" s="103"/>
      <c r="BB731" s="104"/>
      <c r="BC731" s="103"/>
      <c r="BD731" s="105" t="str">
        <f ca="1">IFERROR(__xludf.DUMMYFUNCTION("""COMPUTED_VALUE"""),"")</f>
        <v/>
      </c>
      <c r="BE731" s="105" t="str">
        <f ca="1">IFERROR(__xludf.DUMMYFUNCTION("""COMPUTED_VALUE"""),"")</f>
        <v/>
      </c>
      <c r="BF731" s="105" t="str">
        <f ca="1">IFERROR(__xludf.DUMMYFUNCTION("""COMPUTED_VALUE"""),"")</f>
        <v/>
      </c>
      <c r="BG731" s="93"/>
      <c r="BH731" s="93"/>
      <c r="BI731" s="95" t="str">
        <f t="shared" si="1360"/>
        <v/>
      </c>
      <c r="BJ731" s="95" t="str">
        <f t="shared" ref="BJ731:BR731" si="1719">IF(AD731=0,"",AD731*$AS731*(AU731/10))</f>
        <v/>
      </c>
      <c r="BK731" s="95" t="str">
        <f t="shared" si="1719"/>
        <v/>
      </c>
      <c r="BL731" s="95" t="str">
        <f t="shared" si="1719"/>
        <v/>
      </c>
      <c r="BM731" s="95" t="str">
        <f t="shared" si="1719"/>
        <v/>
      </c>
      <c r="BN731" s="95" t="str">
        <f t="shared" si="1719"/>
        <v/>
      </c>
      <c r="BO731" s="95" t="str">
        <f t="shared" si="1719"/>
        <v/>
      </c>
      <c r="BP731" s="95" t="str">
        <f t="shared" si="1719"/>
        <v/>
      </c>
      <c r="BQ731" s="95" t="str">
        <f t="shared" si="1719"/>
        <v/>
      </c>
      <c r="BR731" s="95" t="str">
        <f t="shared" si="1719"/>
        <v/>
      </c>
      <c r="BS731" s="38"/>
      <c r="BT731" s="38"/>
      <c r="BU731" s="38"/>
      <c r="BV731" s="38"/>
      <c r="BW731" s="38"/>
      <c r="BX731" s="38">
        <f t="shared" si="1613"/>
        <v>0</v>
      </c>
      <c r="BY731" s="106" t="str">
        <f t="shared" si="1586"/>
        <v/>
      </c>
      <c r="BZ731" s="106" t="str">
        <f t="shared" si="1614"/>
        <v/>
      </c>
      <c r="CA731" s="106" t="str">
        <f t="shared" ref="CA731:CH731" si="1720">IF(O731="x","1","")</f>
        <v/>
      </c>
      <c r="CB731" s="106" t="str">
        <f t="shared" si="1720"/>
        <v/>
      </c>
      <c r="CC731" s="106" t="str">
        <f t="shared" si="1720"/>
        <v/>
      </c>
      <c r="CD731" s="106" t="str">
        <f t="shared" si="1720"/>
        <v/>
      </c>
      <c r="CE731" s="106" t="str">
        <f t="shared" si="1720"/>
        <v/>
      </c>
      <c r="CF731" s="106" t="str">
        <f t="shared" si="1720"/>
        <v/>
      </c>
      <c r="CG731" s="106" t="str">
        <f t="shared" si="1720"/>
        <v/>
      </c>
      <c r="CH731" s="106" t="str">
        <f t="shared" si="1720"/>
        <v/>
      </c>
      <c r="CI731" s="40"/>
      <c r="CJ731" s="40"/>
      <c r="CK731" s="40"/>
      <c r="CL731" s="40"/>
      <c r="CM731" s="40"/>
    </row>
    <row r="732" spans="1:91" ht="17.25" customHeight="1" x14ac:dyDescent="0.2">
      <c r="A732" s="92"/>
      <c r="B732" s="93"/>
      <c r="C732" s="93"/>
      <c r="D732" s="93"/>
      <c r="E732" s="93" t="str">
        <f t="shared" si="1616"/>
        <v/>
      </c>
      <c r="F732" s="93"/>
      <c r="G732" s="93"/>
      <c r="H732" s="93" t="str">
        <f t="shared" si="1332"/>
        <v/>
      </c>
      <c r="I732" s="95" t="str">
        <f t="shared" si="1333"/>
        <v/>
      </c>
      <c r="J732" s="93"/>
      <c r="K732" s="97" t="b">
        <v>0</v>
      </c>
      <c r="L732" s="98" t="str">
        <f t="shared" si="1273"/>
        <v>PENDENTE</v>
      </c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3"/>
      <c r="X732" s="100"/>
      <c r="Y732" s="100"/>
      <c r="Z732" s="100"/>
      <c r="AA732" s="100"/>
      <c r="AB732" s="100"/>
      <c r="AC732" s="101"/>
      <c r="AD732" s="3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93"/>
      <c r="AQ732" s="93"/>
      <c r="AR732" s="93"/>
      <c r="AS732" s="102"/>
      <c r="AT732" s="103"/>
      <c r="AU732" s="103"/>
      <c r="AV732" s="103"/>
      <c r="AW732" s="104"/>
      <c r="AX732" s="103"/>
      <c r="AY732" s="103"/>
      <c r="AZ732" s="103"/>
      <c r="BA732" s="103"/>
      <c r="BB732" s="104"/>
      <c r="BC732" s="103"/>
      <c r="BD732" s="105" t="str">
        <f ca="1">IFERROR(__xludf.DUMMYFUNCTION("""COMPUTED_VALUE"""),"")</f>
        <v/>
      </c>
      <c r="BE732" s="105" t="str">
        <f ca="1">IFERROR(__xludf.DUMMYFUNCTION("""COMPUTED_VALUE"""),"")</f>
        <v/>
      </c>
      <c r="BF732" s="105" t="str">
        <f ca="1">IFERROR(__xludf.DUMMYFUNCTION("""COMPUTED_VALUE"""),"")</f>
        <v/>
      </c>
      <c r="BG732" s="93"/>
      <c r="BH732" s="93"/>
      <c r="BI732" s="95" t="str">
        <f t="shared" si="1360"/>
        <v/>
      </c>
      <c r="BJ732" s="95" t="str">
        <f t="shared" ref="BJ732:BR732" si="1721">IF(AD732=0,"",AD732*$AS732*(AU732/10))</f>
        <v/>
      </c>
      <c r="BK732" s="95" t="str">
        <f t="shared" si="1721"/>
        <v/>
      </c>
      <c r="BL732" s="95" t="str">
        <f t="shared" si="1721"/>
        <v/>
      </c>
      <c r="BM732" s="95" t="str">
        <f t="shared" si="1721"/>
        <v/>
      </c>
      <c r="BN732" s="95" t="str">
        <f t="shared" si="1721"/>
        <v/>
      </c>
      <c r="BO732" s="95" t="str">
        <f t="shared" si="1721"/>
        <v/>
      </c>
      <c r="BP732" s="95" t="str">
        <f t="shared" si="1721"/>
        <v/>
      </c>
      <c r="BQ732" s="95" t="str">
        <f t="shared" si="1721"/>
        <v/>
      </c>
      <c r="BR732" s="95" t="str">
        <f t="shared" si="1721"/>
        <v/>
      </c>
      <c r="BS732" s="38"/>
      <c r="BT732" s="38"/>
      <c r="BU732" s="38"/>
      <c r="BV732" s="38"/>
      <c r="BW732" s="38"/>
      <c r="BX732" s="38">
        <f t="shared" si="1613"/>
        <v>0</v>
      </c>
      <c r="BY732" s="106" t="str">
        <f t="shared" si="1586"/>
        <v/>
      </c>
      <c r="BZ732" s="106" t="str">
        <f t="shared" si="1614"/>
        <v/>
      </c>
      <c r="CA732" s="106" t="str">
        <f t="shared" ref="CA732:CH732" si="1722">IF(O732="x","1","")</f>
        <v/>
      </c>
      <c r="CB732" s="106" t="str">
        <f t="shared" si="1722"/>
        <v/>
      </c>
      <c r="CC732" s="106" t="str">
        <f t="shared" si="1722"/>
        <v/>
      </c>
      <c r="CD732" s="106" t="str">
        <f t="shared" si="1722"/>
        <v/>
      </c>
      <c r="CE732" s="106" t="str">
        <f t="shared" si="1722"/>
        <v/>
      </c>
      <c r="CF732" s="106" t="str">
        <f t="shared" si="1722"/>
        <v/>
      </c>
      <c r="CG732" s="106" t="str">
        <f t="shared" si="1722"/>
        <v/>
      </c>
      <c r="CH732" s="106" t="str">
        <f t="shared" si="1722"/>
        <v/>
      </c>
      <c r="CI732" s="40"/>
      <c r="CJ732" s="40"/>
      <c r="CK732" s="40"/>
      <c r="CL732" s="40"/>
      <c r="CM732" s="40"/>
    </row>
    <row r="733" spans="1:91" ht="17.25" customHeight="1" x14ac:dyDescent="0.2">
      <c r="A733" s="92"/>
      <c r="B733" s="93"/>
      <c r="C733" s="93"/>
      <c r="D733" s="93"/>
      <c r="E733" s="93" t="str">
        <f t="shared" si="1616"/>
        <v/>
      </c>
      <c r="F733" s="93"/>
      <c r="G733" s="93"/>
      <c r="H733" s="93" t="str">
        <f t="shared" si="1332"/>
        <v/>
      </c>
      <c r="I733" s="95" t="str">
        <f t="shared" si="1333"/>
        <v/>
      </c>
      <c r="J733" s="93"/>
      <c r="K733" s="97" t="b">
        <v>0</v>
      </c>
      <c r="L733" s="98" t="str">
        <f t="shared" si="1273"/>
        <v>PENDENTE</v>
      </c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3"/>
      <c r="X733" s="100"/>
      <c r="Y733" s="100"/>
      <c r="Z733" s="100"/>
      <c r="AA733" s="100"/>
      <c r="AB733" s="100"/>
      <c r="AC733" s="101"/>
      <c r="AD733" s="3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93"/>
      <c r="AQ733" s="93"/>
      <c r="AR733" s="93"/>
      <c r="AS733" s="102"/>
      <c r="AT733" s="103"/>
      <c r="AU733" s="103"/>
      <c r="AV733" s="103"/>
      <c r="AW733" s="104"/>
      <c r="AX733" s="103"/>
      <c r="AY733" s="103"/>
      <c r="AZ733" s="103"/>
      <c r="BA733" s="103"/>
      <c r="BB733" s="104"/>
      <c r="BC733" s="103"/>
      <c r="BD733" s="105" t="str">
        <f ca="1">IFERROR(__xludf.DUMMYFUNCTION("""COMPUTED_VALUE"""),"")</f>
        <v/>
      </c>
      <c r="BE733" s="105" t="str">
        <f ca="1">IFERROR(__xludf.DUMMYFUNCTION("""COMPUTED_VALUE"""),"")</f>
        <v/>
      </c>
      <c r="BF733" s="105" t="str">
        <f ca="1">IFERROR(__xludf.DUMMYFUNCTION("""COMPUTED_VALUE"""),"")</f>
        <v/>
      </c>
      <c r="BG733" s="93"/>
      <c r="BH733" s="93"/>
      <c r="BI733" s="95" t="str">
        <f t="shared" si="1360"/>
        <v/>
      </c>
      <c r="BJ733" s="95" t="str">
        <f t="shared" ref="BJ733:BR733" si="1723">IF(AD733=0,"",AD733*$AS733*(AU733/10))</f>
        <v/>
      </c>
      <c r="BK733" s="95" t="str">
        <f t="shared" si="1723"/>
        <v/>
      </c>
      <c r="BL733" s="95" t="str">
        <f t="shared" si="1723"/>
        <v/>
      </c>
      <c r="BM733" s="95" t="str">
        <f t="shared" si="1723"/>
        <v/>
      </c>
      <c r="BN733" s="95" t="str">
        <f t="shared" si="1723"/>
        <v/>
      </c>
      <c r="BO733" s="95" t="str">
        <f t="shared" si="1723"/>
        <v/>
      </c>
      <c r="BP733" s="95" t="str">
        <f t="shared" si="1723"/>
        <v/>
      </c>
      <c r="BQ733" s="95" t="str">
        <f t="shared" si="1723"/>
        <v/>
      </c>
      <c r="BR733" s="95" t="str">
        <f t="shared" si="1723"/>
        <v/>
      </c>
      <c r="BS733" s="38"/>
      <c r="BT733" s="38"/>
      <c r="BU733" s="38"/>
      <c r="BV733" s="38"/>
      <c r="BW733" s="38"/>
      <c r="BX733" s="38">
        <f t="shared" si="1613"/>
        <v>0</v>
      </c>
      <c r="BY733" s="106" t="str">
        <f t="shared" si="1586"/>
        <v/>
      </c>
      <c r="BZ733" s="106" t="str">
        <f t="shared" si="1614"/>
        <v/>
      </c>
      <c r="CA733" s="106" t="str">
        <f t="shared" ref="CA733:CH733" si="1724">IF(O733="x","1","")</f>
        <v/>
      </c>
      <c r="CB733" s="106" t="str">
        <f t="shared" si="1724"/>
        <v/>
      </c>
      <c r="CC733" s="106" t="str">
        <f t="shared" si="1724"/>
        <v/>
      </c>
      <c r="CD733" s="106" t="str">
        <f t="shared" si="1724"/>
        <v/>
      </c>
      <c r="CE733" s="106" t="str">
        <f t="shared" si="1724"/>
        <v/>
      </c>
      <c r="CF733" s="106" t="str">
        <f t="shared" si="1724"/>
        <v/>
      </c>
      <c r="CG733" s="106" t="str">
        <f t="shared" si="1724"/>
        <v/>
      </c>
      <c r="CH733" s="106" t="str">
        <f t="shared" si="1724"/>
        <v/>
      </c>
      <c r="CI733" s="40"/>
      <c r="CJ733" s="40"/>
      <c r="CK733" s="40"/>
      <c r="CL733" s="40"/>
      <c r="CM733" s="40"/>
    </row>
    <row r="734" spans="1:91" ht="17.25" customHeight="1" x14ac:dyDescent="0.2">
      <c r="A734" s="92"/>
      <c r="B734" s="93"/>
      <c r="C734" s="93"/>
      <c r="D734" s="93"/>
      <c r="E734" s="93" t="str">
        <f t="shared" si="1616"/>
        <v/>
      </c>
      <c r="F734" s="93"/>
      <c r="G734" s="93"/>
      <c r="H734" s="93" t="str">
        <f t="shared" si="1332"/>
        <v/>
      </c>
      <c r="I734" s="95" t="str">
        <f t="shared" si="1333"/>
        <v/>
      </c>
      <c r="J734" s="93"/>
      <c r="K734" s="97" t="b">
        <v>0</v>
      </c>
      <c r="L734" s="98" t="str">
        <f t="shared" si="1273"/>
        <v>PENDENTE</v>
      </c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3"/>
      <c r="X734" s="100"/>
      <c r="Y734" s="100"/>
      <c r="Z734" s="100"/>
      <c r="AA734" s="100"/>
      <c r="AB734" s="100"/>
      <c r="AC734" s="101"/>
      <c r="AD734" s="3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93"/>
      <c r="AQ734" s="93"/>
      <c r="AR734" s="93"/>
      <c r="AS734" s="102"/>
      <c r="AT734" s="103"/>
      <c r="AU734" s="103"/>
      <c r="AV734" s="103"/>
      <c r="AW734" s="104"/>
      <c r="AX734" s="103"/>
      <c r="AY734" s="103"/>
      <c r="AZ734" s="103"/>
      <c r="BA734" s="103"/>
      <c r="BB734" s="104"/>
      <c r="BC734" s="103"/>
      <c r="BD734" s="105" t="str">
        <f ca="1">IFERROR(__xludf.DUMMYFUNCTION("""COMPUTED_VALUE"""),"")</f>
        <v/>
      </c>
      <c r="BE734" s="105" t="str">
        <f ca="1">IFERROR(__xludf.DUMMYFUNCTION("""COMPUTED_VALUE"""),"")</f>
        <v/>
      </c>
      <c r="BF734" s="105" t="str">
        <f ca="1">IFERROR(__xludf.DUMMYFUNCTION("""COMPUTED_VALUE"""),"")</f>
        <v/>
      </c>
      <c r="BG734" s="93"/>
      <c r="BH734" s="93"/>
      <c r="BI734" s="95" t="str">
        <f t="shared" si="1360"/>
        <v/>
      </c>
      <c r="BJ734" s="95" t="str">
        <f t="shared" ref="BJ734:BR734" si="1725">IF(AD734=0,"",AD734*$AS734*(AU734/10))</f>
        <v/>
      </c>
      <c r="BK734" s="95" t="str">
        <f t="shared" si="1725"/>
        <v/>
      </c>
      <c r="BL734" s="95" t="str">
        <f t="shared" si="1725"/>
        <v/>
      </c>
      <c r="BM734" s="95" t="str">
        <f t="shared" si="1725"/>
        <v/>
      </c>
      <c r="BN734" s="95" t="str">
        <f t="shared" si="1725"/>
        <v/>
      </c>
      <c r="BO734" s="95" t="str">
        <f t="shared" si="1725"/>
        <v/>
      </c>
      <c r="BP734" s="95" t="str">
        <f t="shared" si="1725"/>
        <v/>
      </c>
      <c r="BQ734" s="95" t="str">
        <f t="shared" si="1725"/>
        <v/>
      </c>
      <c r="BR734" s="95" t="str">
        <f t="shared" si="1725"/>
        <v/>
      </c>
      <c r="BS734" s="38"/>
      <c r="BT734" s="38"/>
      <c r="BU734" s="38"/>
      <c r="BV734" s="38"/>
      <c r="BW734" s="38"/>
      <c r="BX734" s="38">
        <f t="shared" si="1613"/>
        <v>0</v>
      </c>
      <c r="BY734" s="106" t="str">
        <f t="shared" si="1586"/>
        <v/>
      </c>
      <c r="BZ734" s="106" t="str">
        <f t="shared" si="1614"/>
        <v/>
      </c>
      <c r="CA734" s="106" t="str">
        <f t="shared" ref="CA734:CH734" si="1726">IF(O734="x","1","")</f>
        <v/>
      </c>
      <c r="CB734" s="106" t="str">
        <f t="shared" si="1726"/>
        <v/>
      </c>
      <c r="CC734" s="106" t="str">
        <f t="shared" si="1726"/>
        <v/>
      </c>
      <c r="CD734" s="106" t="str">
        <f t="shared" si="1726"/>
        <v/>
      </c>
      <c r="CE734" s="106" t="str">
        <f t="shared" si="1726"/>
        <v/>
      </c>
      <c r="CF734" s="106" t="str">
        <f t="shared" si="1726"/>
        <v/>
      </c>
      <c r="CG734" s="106" t="str">
        <f t="shared" si="1726"/>
        <v/>
      </c>
      <c r="CH734" s="106" t="str">
        <f t="shared" si="1726"/>
        <v/>
      </c>
      <c r="CI734" s="40"/>
      <c r="CJ734" s="40"/>
      <c r="CK734" s="40"/>
      <c r="CL734" s="40"/>
      <c r="CM734" s="40"/>
    </row>
    <row r="735" spans="1:91" ht="17.25" customHeight="1" x14ac:dyDescent="0.2">
      <c r="A735" s="92"/>
      <c r="B735" s="93"/>
      <c r="C735" s="93"/>
      <c r="D735" s="93"/>
      <c r="E735" s="93" t="str">
        <f t="shared" si="1616"/>
        <v/>
      </c>
      <c r="F735" s="93"/>
      <c r="G735" s="93"/>
      <c r="H735" s="93" t="str">
        <f t="shared" si="1332"/>
        <v/>
      </c>
      <c r="I735" s="95" t="str">
        <f t="shared" si="1333"/>
        <v/>
      </c>
      <c r="J735" s="93"/>
      <c r="K735" s="97" t="b">
        <v>0</v>
      </c>
      <c r="L735" s="98" t="str">
        <f t="shared" si="1273"/>
        <v>PENDENTE</v>
      </c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3"/>
      <c r="X735" s="100"/>
      <c r="Y735" s="100"/>
      <c r="Z735" s="100"/>
      <c r="AA735" s="100"/>
      <c r="AB735" s="100"/>
      <c r="AC735" s="101"/>
      <c r="AD735" s="3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93"/>
      <c r="AQ735" s="93"/>
      <c r="AR735" s="93"/>
      <c r="AS735" s="102"/>
      <c r="AT735" s="103"/>
      <c r="AU735" s="103"/>
      <c r="AV735" s="103"/>
      <c r="AW735" s="104"/>
      <c r="AX735" s="103"/>
      <c r="AY735" s="103"/>
      <c r="AZ735" s="103"/>
      <c r="BA735" s="103"/>
      <c r="BB735" s="104"/>
      <c r="BC735" s="103"/>
      <c r="BD735" s="105" t="str">
        <f ca="1">IFERROR(__xludf.DUMMYFUNCTION("""COMPUTED_VALUE"""),"")</f>
        <v/>
      </c>
      <c r="BE735" s="105" t="str">
        <f ca="1">IFERROR(__xludf.DUMMYFUNCTION("""COMPUTED_VALUE"""),"")</f>
        <v/>
      </c>
      <c r="BF735" s="105" t="str">
        <f ca="1">IFERROR(__xludf.DUMMYFUNCTION("""COMPUTED_VALUE"""),"")</f>
        <v/>
      </c>
      <c r="BG735" s="93"/>
      <c r="BH735" s="93"/>
      <c r="BI735" s="95" t="str">
        <f t="shared" si="1360"/>
        <v/>
      </c>
      <c r="BJ735" s="95" t="str">
        <f t="shared" ref="BJ735:BR735" si="1727">IF(AD735=0,"",AD735*$AS735*(AU735/10))</f>
        <v/>
      </c>
      <c r="BK735" s="95" t="str">
        <f t="shared" si="1727"/>
        <v/>
      </c>
      <c r="BL735" s="95" t="str">
        <f t="shared" si="1727"/>
        <v/>
      </c>
      <c r="BM735" s="95" t="str">
        <f t="shared" si="1727"/>
        <v/>
      </c>
      <c r="BN735" s="95" t="str">
        <f t="shared" si="1727"/>
        <v/>
      </c>
      <c r="BO735" s="95" t="str">
        <f t="shared" si="1727"/>
        <v/>
      </c>
      <c r="BP735" s="95" t="str">
        <f t="shared" si="1727"/>
        <v/>
      </c>
      <c r="BQ735" s="95" t="str">
        <f t="shared" si="1727"/>
        <v/>
      </c>
      <c r="BR735" s="95" t="str">
        <f t="shared" si="1727"/>
        <v/>
      </c>
      <c r="BS735" s="38"/>
      <c r="BT735" s="38"/>
      <c r="BU735" s="38"/>
      <c r="BV735" s="38"/>
      <c r="BW735" s="38"/>
      <c r="BX735" s="38">
        <f t="shared" si="1613"/>
        <v>0</v>
      </c>
      <c r="BY735" s="106" t="str">
        <f t="shared" si="1586"/>
        <v/>
      </c>
      <c r="BZ735" s="106" t="str">
        <f t="shared" si="1614"/>
        <v/>
      </c>
      <c r="CA735" s="106" t="str">
        <f t="shared" ref="CA735:CH735" si="1728">IF(O735="x","1","")</f>
        <v/>
      </c>
      <c r="CB735" s="106" t="str">
        <f t="shared" si="1728"/>
        <v/>
      </c>
      <c r="CC735" s="106" t="str">
        <f t="shared" si="1728"/>
        <v/>
      </c>
      <c r="CD735" s="106" t="str">
        <f t="shared" si="1728"/>
        <v/>
      </c>
      <c r="CE735" s="106" t="str">
        <f t="shared" si="1728"/>
        <v/>
      </c>
      <c r="CF735" s="106" t="str">
        <f t="shared" si="1728"/>
        <v/>
      </c>
      <c r="CG735" s="106" t="str">
        <f t="shared" si="1728"/>
        <v/>
      </c>
      <c r="CH735" s="106" t="str">
        <f t="shared" si="1728"/>
        <v/>
      </c>
      <c r="CI735" s="40"/>
      <c r="CJ735" s="40"/>
      <c r="CK735" s="40"/>
      <c r="CL735" s="40"/>
      <c r="CM735" s="40"/>
    </row>
    <row r="736" spans="1:91" ht="17.25" customHeight="1" x14ac:dyDescent="0.2">
      <c r="A736" s="92"/>
      <c r="B736" s="93"/>
      <c r="C736" s="93"/>
      <c r="D736" s="93"/>
      <c r="E736" s="93" t="str">
        <f t="shared" si="1616"/>
        <v/>
      </c>
      <c r="F736" s="93"/>
      <c r="G736" s="93"/>
      <c r="H736" s="93" t="str">
        <f t="shared" si="1332"/>
        <v/>
      </c>
      <c r="I736" s="95" t="str">
        <f t="shared" si="1333"/>
        <v/>
      </c>
      <c r="J736" s="93"/>
      <c r="K736" s="97" t="b">
        <v>0</v>
      </c>
      <c r="L736" s="98" t="str">
        <f t="shared" si="1273"/>
        <v>PENDENTE</v>
      </c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3"/>
      <c r="X736" s="100"/>
      <c r="Y736" s="100"/>
      <c r="Z736" s="100"/>
      <c r="AA736" s="100"/>
      <c r="AB736" s="100"/>
      <c r="AC736" s="101"/>
      <c r="AD736" s="3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93"/>
      <c r="AQ736" s="93"/>
      <c r="AR736" s="93"/>
      <c r="AS736" s="102"/>
      <c r="AT736" s="103"/>
      <c r="AU736" s="103"/>
      <c r="AV736" s="103"/>
      <c r="AW736" s="104"/>
      <c r="AX736" s="103"/>
      <c r="AY736" s="103"/>
      <c r="AZ736" s="103"/>
      <c r="BA736" s="103"/>
      <c r="BB736" s="104"/>
      <c r="BC736" s="103"/>
      <c r="BD736" s="105" t="str">
        <f ca="1">IFERROR(__xludf.DUMMYFUNCTION("""COMPUTED_VALUE"""),"")</f>
        <v/>
      </c>
      <c r="BE736" s="105" t="str">
        <f ca="1">IFERROR(__xludf.DUMMYFUNCTION("""COMPUTED_VALUE"""),"")</f>
        <v/>
      </c>
      <c r="BF736" s="105" t="str">
        <f ca="1">IFERROR(__xludf.DUMMYFUNCTION("""COMPUTED_VALUE"""),"")</f>
        <v/>
      </c>
      <c r="BG736" s="93"/>
      <c r="BH736" s="93"/>
      <c r="BI736" s="95" t="str">
        <f t="shared" si="1360"/>
        <v/>
      </c>
      <c r="BJ736" s="95" t="str">
        <f t="shared" ref="BJ736:BR736" si="1729">IF(AD736=0,"",AD736*$AS736*(AU736/10))</f>
        <v/>
      </c>
      <c r="BK736" s="95" t="str">
        <f t="shared" si="1729"/>
        <v/>
      </c>
      <c r="BL736" s="95" t="str">
        <f t="shared" si="1729"/>
        <v/>
      </c>
      <c r="BM736" s="95" t="str">
        <f t="shared" si="1729"/>
        <v/>
      </c>
      <c r="BN736" s="95" t="str">
        <f t="shared" si="1729"/>
        <v/>
      </c>
      <c r="BO736" s="95" t="str">
        <f t="shared" si="1729"/>
        <v/>
      </c>
      <c r="BP736" s="95" t="str">
        <f t="shared" si="1729"/>
        <v/>
      </c>
      <c r="BQ736" s="95" t="str">
        <f t="shared" si="1729"/>
        <v/>
      </c>
      <c r="BR736" s="95" t="str">
        <f t="shared" si="1729"/>
        <v/>
      </c>
      <c r="BS736" s="38"/>
      <c r="BT736" s="38"/>
      <c r="BU736" s="38"/>
      <c r="BV736" s="38"/>
      <c r="BW736" s="38"/>
      <c r="BX736" s="38">
        <f t="shared" si="1613"/>
        <v>0</v>
      </c>
      <c r="BY736" s="106" t="str">
        <f t="shared" si="1586"/>
        <v/>
      </c>
      <c r="BZ736" s="106" t="str">
        <f t="shared" si="1614"/>
        <v/>
      </c>
      <c r="CA736" s="106" t="str">
        <f t="shared" ref="CA736:CH736" si="1730">IF(O736="x","1","")</f>
        <v/>
      </c>
      <c r="CB736" s="106" t="str">
        <f t="shared" si="1730"/>
        <v/>
      </c>
      <c r="CC736" s="106" t="str">
        <f t="shared" si="1730"/>
        <v/>
      </c>
      <c r="CD736" s="106" t="str">
        <f t="shared" si="1730"/>
        <v/>
      </c>
      <c r="CE736" s="106" t="str">
        <f t="shared" si="1730"/>
        <v/>
      </c>
      <c r="CF736" s="106" t="str">
        <f t="shared" si="1730"/>
        <v/>
      </c>
      <c r="CG736" s="106" t="str">
        <f t="shared" si="1730"/>
        <v/>
      </c>
      <c r="CH736" s="106" t="str">
        <f t="shared" si="1730"/>
        <v/>
      </c>
      <c r="CI736" s="40"/>
      <c r="CJ736" s="40"/>
      <c r="CK736" s="40"/>
      <c r="CL736" s="40"/>
      <c r="CM736" s="40"/>
    </row>
    <row r="737" spans="1:91" ht="17.25" customHeight="1" x14ac:dyDescent="0.2">
      <c r="A737" s="92"/>
      <c r="B737" s="93"/>
      <c r="C737" s="93"/>
      <c r="D737" s="93"/>
      <c r="E737" s="93" t="str">
        <f t="shared" si="1616"/>
        <v/>
      </c>
      <c r="F737" s="93"/>
      <c r="G737" s="93"/>
      <c r="H737" s="93" t="str">
        <f t="shared" si="1332"/>
        <v/>
      </c>
      <c r="I737" s="95" t="str">
        <f t="shared" si="1333"/>
        <v/>
      </c>
      <c r="J737" s="93"/>
      <c r="K737" s="97" t="b">
        <v>0</v>
      </c>
      <c r="L737" s="98" t="str">
        <f t="shared" si="1273"/>
        <v>PENDENTE</v>
      </c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3"/>
      <c r="X737" s="100"/>
      <c r="Y737" s="100"/>
      <c r="Z737" s="100"/>
      <c r="AA737" s="100"/>
      <c r="AB737" s="100"/>
      <c r="AC737" s="101"/>
      <c r="AD737" s="3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93"/>
      <c r="AQ737" s="93"/>
      <c r="AR737" s="93"/>
      <c r="AS737" s="102"/>
      <c r="AT737" s="103"/>
      <c r="AU737" s="103"/>
      <c r="AV737" s="103"/>
      <c r="AW737" s="104"/>
      <c r="AX737" s="103"/>
      <c r="AY737" s="103"/>
      <c r="AZ737" s="103"/>
      <c r="BA737" s="103"/>
      <c r="BB737" s="104"/>
      <c r="BC737" s="103"/>
      <c r="BD737" s="105" t="str">
        <f ca="1">IFERROR(__xludf.DUMMYFUNCTION("""COMPUTED_VALUE"""),"")</f>
        <v/>
      </c>
      <c r="BE737" s="105" t="str">
        <f ca="1">IFERROR(__xludf.DUMMYFUNCTION("""COMPUTED_VALUE"""),"")</f>
        <v/>
      </c>
      <c r="BF737" s="105" t="str">
        <f ca="1">IFERROR(__xludf.DUMMYFUNCTION("""COMPUTED_VALUE"""),"")</f>
        <v/>
      </c>
      <c r="BG737" s="93"/>
      <c r="BH737" s="93"/>
      <c r="BI737" s="95" t="str">
        <f t="shared" si="1360"/>
        <v/>
      </c>
      <c r="BJ737" s="95" t="str">
        <f t="shared" ref="BJ737:BR737" si="1731">IF(AD737=0,"",AD737*$AS737*(AU737/10))</f>
        <v/>
      </c>
      <c r="BK737" s="95" t="str">
        <f t="shared" si="1731"/>
        <v/>
      </c>
      <c r="BL737" s="95" t="str">
        <f t="shared" si="1731"/>
        <v/>
      </c>
      <c r="BM737" s="95" t="str">
        <f t="shared" si="1731"/>
        <v/>
      </c>
      <c r="BN737" s="95" t="str">
        <f t="shared" si="1731"/>
        <v/>
      </c>
      <c r="BO737" s="95" t="str">
        <f t="shared" si="1731"/>
        <v/>
      </c>
      <c r="BP737" s="95" t="str">
        <f t="shared" si="1731"/>
        <v/>
      </c>
      <c r="BQ737" s="95" t="str">
        <f t="shared" si="1731"/>
        <v/>
      </c>
      <c r="BR737" s="95" t="str">
        <f t="shared" si="1731"/>
        <v/>
      </c>
      <c r="BS737" s="38"/>
      <c r="BT737" s="38"/>
      <c r="BU737" s="38"/>
      <c r="BV737" s="38"/>
      <c r="BW737" s="38"/>
      <c r="BX737" s="38">
        <f t="shared" si="1613"/>
        <v>0</v>
      </c>
      <c r="BY737" s="106" t="str">
        <f t="shared" si="1586"/>
        <v/>
      </c>
      <c r="BZ737" s="106" t="str">
        <f t="shared" si="1614"/>
        <v/>
      </c>
      <c r="CA737" s="106" t="str">
        <f t="shared" ref="CA737:CH737" si="1732">IF(O737="x","1","")</f>
        <v/>
      </c>
      <c r="CB737" s="106" t="str">
        <f t="shared" si="1732"/>
        <v/>
      </c>
      <c r="CC737" s="106" t="str">
        <f t="shared" si="1732"/>
        <v/>
      </c>
      <c r="CD737" s="106" t="str">
        <f t="shared" si="1732"/>
        <v/>
      </c>
      <c r="CE737" s="106" t="str">
        <f t="shared" si="1732"/>
        <v/>
      </c>
      <c r="CF737" s="106" t="str">
        <f t="shared" si="1732"/>
        <v/>
      </c>
      <c r="CG737" s="106" t="str">
        <f t="shared" si="1732"/>
        <v/>
      </c>
      <c r="CH737" s="106" t="str">
        <f t="shared" si="1732"/>
        <v/>
      </c>
      <c r="CI737" s="40"/>
      <c r="CJ737" s="40"/>
      <c r="CK737" s="40"/>
      <c r="CL737" s="40"/>
      <c r="CM737" s="40"/>
    </row>
    <row r="738" spans="1:91" ht="17.25" customHeight="1" x14ac:dyDescent="0.2">
      <c r="A738" s="92"/>
      <c r="B738" s="93"/>
      <c r="C738" s="93"/>
      <c r="D738" s="93"/>
      <c r="E738" s="93" t="str">
        <f t="shared" si="1616"/>
        <v/>
      </c>
      <c r="F738" s="93"/>
      <c r="G738" s="93"/>
      <c r="H738" s="93" t="str">
        <f t="shared" si="1332"/>
        <v/>
      </c>
      <c r="I738" s="95" t="str">
        <f t="shared" si="1333"/>
        <v/>
      </c>
      <c r="J738" s="93"/>
      <c r="K738" s="97" t="b">
        <v>0</v>
      </c>
      <c r="L738" s="98" t="str">
        <f t="shared" si="1273"/>
        <v>PENDENTE</v>
      </c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3"/>
      <c r="X738" s="100"/>
      <c r="Y738" s="100"/>
      <c r="Z738" s="100"/>
      <c r="AA738" s="100"/>
      <c r="AB738" s="100"/>
      <c r="AC738" s="101"/>
      <c r="AD738" s="3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93"/>
      <c r="AQ738" s="93"/>
      <c r="AR738" s="93"/>
      <c r="AS738" s="102"/>
      <c r="AT738" s="103"/>
      <c r="AU738" s="103"/>
      <c r="AV738" s="103"/>
      <c r="AW738" s="104"/>
      <c r="AX738" s="103"/>
      <c r="AY738" s="103"/>
      <c r="AZ738" s="103"/>
      <c r="BA738" s="103"/>
      <c r="BB738" s="104"/>
      <c r="BC738" s="103"/>
      <c r="BD738" s="105" t="str">
        <f ca="1">IFERROR(__xludf.DUMMYFUNCTION("""COMPUTED_VALUE"""),"")</f>
        <v/>
      </c>
      <c r="BE738" s="105" t="str">
        <f ca="1">IFERROR(__xludf.DUMMYFUNCTION("""COMPUTED_VALUE"""),"")</f>
        <v/>
      </c>
      <c r="BF738" s="105" t="str">
        <f ca="1">IFERROR(__xludf.DUMMYFUNCTION("""COMPUTED_VALUE"""),"")</f>
        <v/>
      </c>
      <c r="BG738" s="93"/>
      <c r="BH738" s="93"/>
      <c r="BI738" s="95" t="str">
        <f t="shared" si="1360"/>
        <v/>
      </c>
      <c r="BJ738" s="95" t="str">
        <f t="shared" ref="BJ738:BR738" si="1733">IF(AD738=0,"",AD738*$AS738*(AU738/10))</f>
        <v/>
      </c>
      <c r="BK738" s="95" t="str">
        <f t="shared" si="1733"/>
        <v/>
      </c>
      <c r="BL738" s="95" t="str">
        <f t="shared" si="1733"/>
        <v/>
      </c>
      <c r="BM738" s="95" t="str">
        <f t="shared" si="1733"/>
        <v/>
      </c>
      <c r="BN738" s="95" t="str">
        <f t="shared" si="1733"/>
        <v/>
      </c>
      <c r="BO738" s="95" t="str">
        <f t="shared" si="1733"/>
        <v/>
      </c>
      <c r="BP738" s="95" t="str">
        <f t="shared" si="1733"/>
        <v/>
      </c>
      <c r="BQ738" s="95" t="str">
        <f t="shared" si="1733"/>
        <v/>
      </c>
      <c r="BR738" s="95" t="str">
        <f t="shared" si="1733"/>
        <v/>
      </c>
      <c r="BS738" s="38"/>
      <c r="BT738" s="38"/>
      <c r="BU738" s="38"/>
      <c r="BV738" s="38"/>
      <c r="BW738" s="38"/>
      <c r="BX738" s="38">
        <f t="shared" si="1613"/>
        <v>0</v>
      </c>
      <c r="BY738" s="106" t="str">
        <f t="shared" si="1586"/>
        <v/>
      </c>
      <c r="BZ738" s="106" t="str">
        <f t="shared" si="1614"/>
        <v/>
      </c>
      <c r="CA738" s="106" t="str">
        <f t="shared" ref="CA738:CH738" si="1734">IF(O738="x","1","")</f>
        <v/>
      </c>
      <c r="CB738" s="106" t="str">
        <f t="shared" si="1734"/>
        <v/>
      </c>
      <c r="CC738" s="106" t="str">
        <f t="shared" si="1734"/>
        <v/>
      </c>
      <c r="CD738" s="106" t="str">
        <f t="shared" si="1734"/>
        <v/>
      </c>
      <c r="CE738" s="106" t="str">
        <f t="shared" si="1734"/>
        <v/>
      </c>
      <c r="CF738" s="106" t="str">
        <f t="shared" si="1734"/>
        <v/>
      </c>
      <c r="CG738" s="106" t="str">
        <f t="shared" si="1734"/>
        <v/>
      </c>
      <c r="CH738" s="106" t="str">
        <f t="shared" si="1734"/>
        <v/>
      </c>
      <c r="CI738" s="40"/>
      <c r="CJ738" s="40"/>
      <c r="CK738" s="40"/>
      <c r="CL738" s="40"/>
      <c r="CM738" s="40"/>
    </row>
    <row r="739" spans="1:91" ht="17.25" customHeight="1" x14ac:dyDescent="0.2">
      <c r="A739" s="92"/>
      <c r="B739" s="93"/>
      <c r="C739" s="93"/>
      <c r="D739" s="93"/>
      <c r="E739" s="93" t="str">
        <f t="shared" si="1616"/>
        <v/>
      </c>
      <c r="F739" s="93"/>
      <c r="G739" s="93"/>
      <c r="H739" s="93" t="str">
        <f t="shared" si="1332"/>
        <v/>
      </c>
      <c r="I739" s="95" t="str">
        <f t="shared" si="1333"/>
        <v/>
      </c>
      <c r="J739" s="93"/>
      <c r="K739" s="97" t="b">
        <v>0</v>
      </c>
      <c r="L739" s="98" t="str">
        <f t="shared" si="1273"/>
        <v>PENDENTE</v>
      </c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3"/>
      <c r="X739" s="100"/>
      <c r="Y739" s="100"/>
      <c r="Z739" s="100"/>
      <c r="AA739" s="100"/>
      <c r="AB739" s="100"/>
      <c r="AC739" s="101"/>
      <c r="AD739" s="3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93"/>
      <c r="AQ739" s="93"/>
      <c r="AR739" s="93"/>
      <c r="AS739" s="102"/>
      <c r="AT739" s="103"/>
      <c r="AU739" s="103"/>
      <c r="AV739" s="103"/>
      <c r="AW739" s="104"/>
      <c r="AX739" s="103"/>
      <c r="AY739" s="103"/>
      <c r="AZ739" s="103"/>
      <c r="BA739" s="103"/>
      <c r="BB739" s="104"/>
      <c r="BC739" s="103"/>
      <c r="BD739" s="105" t="str">
        <f ca="1">IFERROR(__xludf.DUMMYFUNCTION("""COMPUTED_VALUE"""),"")</f>
        <v/>
      </c>
      <c r="BE739" s="105" t="str">
        <f ca="1">IFERROR(__xludf.DUMMYFUNCTION("""COMPUTED_VALUE"""),"")</f>
        <v/>
      </c>
      <c r="BF739" s="105" t="str">
        <f ca="1">IFERROR(__xludf.DUMMYFUNCTION("""COMPUTED_VALUE"""),"")</f>
        <v/>
      </c>
      <c r="BG739" s="93"/>
      <c r="BH739" s="93"/>
      <c r="BI739" s="95" t="str">
        <f t="shared" si="1360"/>
        <v/>
      </c>
      <c r="BJ739" s="95" t="str">
        <f t="shared" ref="BJ739:BR739" si="1735">IF(AD739=0,"",AD739*$AS739*(AU739/10))</f>
        <v/>
      </c>
      <c r="BK739" s="95" t="str">
        <f t="shared" si="1735"/>
        <v/>
      </c>
      <c r="BL739" s="95" t="str">
        <f t="shared" si="1735"/>
        <v/>
      </c>
      <c r="BM739" s="95" t="str">
        <f t="shared" si="1735"/>
        <v/>
      </c>
      <c r="BN739" s="95" t="str">
        <f t="shared" si="1735"/>
        <v/>
      </c>
      <c r="BO739" s="95" t="str">
        <f t="shared" si="1735"/>
        <v/>
      </c>
      <c r="BP739" s="95" t="str">
        <f t="shared" si="1735"/>
        <v/>
      </c>
      <c r="BQ739" s="95" t="str">
        <f t="shared" si="1735"/>
        <v/>
      </c>
      <c r="BR739" s="95" t="str">
        <f t="shared" si="1735"/>
        <v/>
      </c>
      <c r="BS739" s="38"/>
      <c r="BT739" s="38"/>
      <c r="BU739" s="38"/>
      <c r="BV739" s="38"/>
      <c r="BW739" s="38"/>
      <c r="BX739" s="38">
        <f t="shared" si="1613"/>
        <v>0</v>
      </c>
      <c r="BY739" s="106" t="str">
        <f t="shared" si="1586"/>
        <v/>
      </c>
      <c r="BZ739" s="106" t="str">
        <f t="shared" si="1614"/>
        <v/>
      </c>
      <c r="CA739" s="106" t="str">
        <f t="shared" ref="CA739:CH739" si="1736">IF(O739="x","1","")</f>
        <v/>
      </c>
      <c r="CB739" s="106" t="str">
        <f t="shared" si="1736"/>
        <v/>
      </c>
      <c r="CC739" s="106" t="str">
        <f t="shared" si="1736"/>
        <v/>
      </c>
      <c r="CD739" s="106" t="str">
        <f t="shared" si="1736"/>
        <v/>
      </c>
      <c r="CE739" s="106" t="str">
        <f t="shared" si="1736"/>
        <v/>
      </c>
      <c r="CF739" s="106" t="str">
        <f t="shared" si="1736"/>
        <v/>
      </c>
      <c r="CG739" s="106" t="str">
        <f t="shared" si="1736"/>
        <v/>
      </c>
      <c r="CH739" s="106" t="str">
        <f t="shared" si="1736"/>
        <v/>
      </c>
      <c r="CI739" s="40"/>
      <c r="CJ739" s="40"/>
      <c r="CK739" s="40"/>
      <c r="CL739" s="40"/>
      <c r="CM739" s="40"/>
    </row>
    <row r="740" spans="1:91" ht="17.25" customHeight="1" x14ac:dyDescent="0.2">
      <c r="A740" s="92"/>
      <c r="B740" s="93"/>
      <c r="C740" s="93"/>
      <c r="D740" s="93"/>
      <c r="E740" s="93" t="str">
        <f t="shared" si="1616"/>
        <v/>
      </c>
      <c r="F740" s="93"/>
      <c r="G740" s="93"/>
      <c r="H740" s="93" t="str">
        <f t="shared" si="1332"/>
        <v/>
      </c>
      <c r="I740" s="95" t="str">
        <f t="shared" si="1333"/>
        <v/>
      </c>
      <c r="J740" s="93"/>
      <c r="K740" s="97" t="b">
        <v>0</v>
      </c>
      <c r="L740" s="98" t="str">
        <f t="shared" si="1273"/>
        <v>PENDENTE</v>
      </c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3"/>
      <c r="X740" s="100"/>
      <c r="Y740" s="100"/>
      <c r="Z740" s="100"/>
      <c r="AA740" s="100"/>
      <c r="AB740" s="100"/>
      <c r="AC740" s="101"/>
      <c r="AD740" s="3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93"/>
      <c r="AQ740" s="93"/>
      <c r="AR740" s="93"/>
      <c r="AS740" s="102"/>
      <c r="AT740" s="103"/>
      <c r="AU740" s="103"/>
      <c r="AV740" s="103"/>
      <c r="AW740" s="104"/>
      <c r="AX740" s="103"/>
      <c r="AY740" s="103"/>
      <c r="AZ740" s="103"/>
      <c r="BA740" s="103"/>
      <c r="BB740" s="104"/>
      <c r="BC740" s="103"/>
      <c r="BD740" s="105" t="str">
        <f ca="1">IFERROR(__xludf.DUMMYFUNCTION("""COMPUTED_VALUE"""),"")</f>
        <v/>
      </c>
      <c r="BE740" s="105" t="str">
        <f ca="1">IFERROR(__xludf.DUMMYFUNCTION("""COMPUTED_VALUE"""),"")</f>
        <v/>
      </c>
      <c r="BF740" s="105" t="str">
        <f ca="1">IFERROR(__xludf.DUMMYFUNCTION("""COMPUTED_VALUE"""),"")</f>
        <v/>
      </c>
      <c r="BG740" s="93"/>
      <c r="BH740" s="93"/>
      <c r="BI740" s="95" t="str">
        <f t="shared" si="1360"/>
        <v/>
      </c>
      <c r="BJ740" s="95" t="str">
        <f t="shared" ref="BJ740:BR740" si="1737">IF(AD740=0,"",AD740*$AS740*(AU740/10))</f>
        <v/>
      </c>
      <c r="BK740" s="95" t="str">
        <f t="shared" si="1737"/>
        <v/>
      </c>
      <c r="BL740" s="95" t="str">
        <f t="shared" si="1737"/>
        <v/>
      </c>
      <c r="BM740" s="95" t="str">
        <f t="shared" si="1737"/>
        <v/>
      </c>
      <c r="BN740" s="95" t="str">
        <f t="shared" si="1737"/>
        <v/>
      </c>
      <c r="BO740" s="95" t="str">
        <f t="shared" si="1737"/>
        <v/>
      </c>
      <c r="BP740" s="95" t="str">
        <f t="shared" si="1737"/>
        <v/>
      </c>
      <c r="BQ740" s="95" t="str">
        <f t="shared" si="1737"/>
        <v/>
      </c>
      <c r="BR740" s="95" t="str">
        <f t="shared" si="1737"/>
        <v/>
      </c>
      <c r="BS740" s="38"/>
      <c r="BT740" s="38"/>
      <c r="BU740" s="38"/>
      <c r="BV740" s="38"/>
      <c r="BW740" s="38"/>
      <c r="BX740" s="38">
        <f t="shared" si="1613"/>
        <v>0</v>
      </c>
      <c r="BY740" s="106" t="str">
        <f t="shared" si="1586"/>
        <v/>
      </c>
      <c r="BZ740" s="106" t="str">
        <f t="shared" si="1614"/>
        <v/>
      </c>
      <c r="CA740" s="106" t="str">
        <f t="shared" ref="CA740:CH740" si="1738">IF(O740="x","1","")</f>
        <v/>
      </c>
      <c r="CB740" s="106" t="str">
        <f t="shared" si="1738"/>
        <v/>
      </c>
      <c r="CC740" s="106" t="str">
        <f t="shared" si="1738"/>
        <v/>
      </c>
      <c r="CD740" s="106" t="str">
        <f t="shared" si="1738"/>
        <v/>
      </c>
      <c r="CE740" s="106" t="str">
        <f t="shared" si="1738"/>
        <v/>
      </c>
      <c r="CF740" s="106" t="str">
        <f t="shared" si="1738"/>
        <v/>
      </c>
      <c r="CG740" s="106" t="str">
        <f t="shared" si="1738"/>
        <v/>
      </c>
      <c r="CH740" s="106" t="str">
        <f t="shared" si="1738"/>
        <v/>
      </c>
      <c r="CI740" s="40"/>
      <c r="CJ740" s="40"/>
      <c r="CK740" s="40"/>
      <c r="CL740" s="40"/>
      <c r="CM740" s="40"/>
    </row>
    <row r="741" spans="1:91" ht="17.25" customHeight="1" x14ac:dyDescent="0.2">
      <c r="A741" s="92"/>
      <c r="B741" s="93"/>
      <c r="C741" s="93"/>
      <c r="D741" s="93"/>
      <c r="E741" s="93" t="str">
        <f t="shared" si="1616"/>
        <v/>
      </c>
      <c r="F741" s="93"/>
      <c r="G741" s="93"/>
      <c r="H741" s="93" t="str">
        <f t="shared" si="1332"/>
        <v/>
      </c>
      <c r="I741" s="95" t="str">
        <f t="shared" si="1333"/>
        <v/>
      </c>
      <c r="J741" s="93"/>
      <c r="K741" s="97" t="b">
        <v>0</v>
      </c>
      <c r="L741" s="98" t="str">
        <f t="shared" si="1273"/>
        <v>PENDENTE</v>
      </c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3"/>
      <c r="X741" s="100"/>
      <c r="Y741" s="100"/>
      <c r="Z741" s="100"/>
      <c r="AA741" s="100"/>
      <c r="AB741" s="100"/>
      <c r="AC741" s="101"/>
      <c r="AD741" s="3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93"/>
      <c r="AQ741" s="93"/>
      <c r="AR741" s="93"/>
      <c r="AS741" s="102"/>
      <c r="AT741" s="103"/>
      <c r="AU741" s="103"/>
      <c r="AV741" s="103"/>
      <c r="AW741" s="104"/>
      <c r="AX741" s="103"/>
      <c r="AY741" s="103"/>
      <c r="AZ741" s="103"/>
      <c r="BA741" s="103"/>
      <c r="BB741" s="104"/>
      <c r="BC741" s="103"/>
      <c r="BD741" s="105" t="str">
        <f ca="1">IFERROR(__xludf.DUMMYFUNCTION("""COMPUTED_VALUE"""),"")</f>
        <v/>
      </c>
      <c r="BE741" s="105" t="str">
        <f ca="1">IFERROR(__xludf.DUMMYFUNCTION("""COMPUTED_VALUE"""),"")</f>
        <v/>
      </c>
      <c r="BF741" s="105" t="str">
        <f ca="1">IFERROR(__xludf.DUMMYFUNCTION("""COMPUTED_VALUE"""),"")</f>
        <v/>
      </c>
      <c r="BG741" s="93"/>
      <c r="BH741" s="93"/>
      <c r="BI741" s="95" t="str">
        <f t="shared" si="1360"/>
        <v/>
      </c>
      <c r="BJ741" s="95" t="str">
        <f t="shared" ref="BJ741:BR741" si="1739">IF(AD741=0,"",AD741*$AS741*(AU741/10))</f>
        <v/>
      </c>
      <c r="BK741" s="95" t="str">
        <f t="shared" si="1739"/>
        <v/>
      </c>
      <c r="BL741" s="95" t="str">
        <f t="shared" si="1739"/>
        <v/>
      </c>
      <c r="BM741" s="95" t="str">
        <f t="shared" si="1739"/>
        <v/>
      </c>
      <c r="BN741" s="95" t="str">
        <f t="shared" si="1739"/>
        <v/>
      </c>
      <c r="BO741" s="95" t="str">
        <f t="shared" si="1739"/>
        <v/>
      </c>
      <c r="BP741" s="95" t="str">
        <f t="shared" si="1739"/>
        <v/>
      </c>
      <c r="BQ741" s="95" t="str">
        <f t="shared" si="1739"/>
        <v/>
      </c>
      <c r="BR741" s="95" t="str">
        <f t="shared" si="1739"/>
        <v/>
      </c>
      <c r="BS741" s="38"/>
      <c r="BT741" s="38"/>
      <c r="BU741" s="38"/>
      <c r="BV741" s="38"/>
      <c r="BW741" s="38"/>
      <c r="BX741" s="38">
        <f t="shared" si="1613"/>
        <v>0</v>
      </c>
      <c r="BY741" s="106" t="str">
        <f t="shared" si="1586"/>
        <v/>
      </c>
      <c r="BZ741" s="106" t="str">
        <f t="shared" si="1614"/>
        <v/>
      </c>
      <c r="CA741" s="106" t="str">
        <f t="shared" ref="CA741:CH741" si="1740">IF(O741="x","1","")</f>
        <v/>
      </c>
      <c r="CB741" s="106" t="str">
        <f t="shared" si="1740"/>
        <v/>
      </c>
      <c r="CC741" s="106" t="str">
        <f t="shared" si="1740"/>
        <v/>
      </c>
      <c r="CD741" s="106" t="str">
        <f t="shared" si="1740"/>
        <v/>
      </c>
      <c r="CE741" s="106" t="str">
        <f t="shared" si="1740"/>
        <v/>
      </c>
      <c r="CF741" s="106" t="str">
        <f t="shared" si="1740"/>
        <v/>
      </c>
      <c r="CG741" s="106" t="str">
        <f t="shared" si="1740"/>
        <v/>
      </c>
      <c r="CH741" s="106" t="str">
        <f t="shared" si="1740"/>
        <v/>
      </c>
      <c r="CI741" s="40"/>
      <c r="CJ741" s="40"/>
      <c r="CK741" s="40"/>
      <c r="CL741" s="40"/>
      <c r="CM741" s="40"/>
    </row>
    <row r="742" spans="1:91" ht="17.25" customHeight="1" x14ac:dyDescent="0.2">
      <c r="A742" s="92"/>
      <c r="B742" s="93"/>
      <c r="C742" s="93"/>
      <c r="D742" s="93"/>
      <c r="E742" s="93" t="str">
        <f t="shared" si="1616"/>
        <v/>
      </c>
      <c r="F742" s="93"/>
      <c r="G742" s="93"/>
      <c r="H742" s="93" t="str">
        <f t="shared" si="1332"/>
        <v/>
      </c>
      <c r="I742" s="95" t="str">
        <f t="shared" si="1333"/>
        <v/>
      </c>
      <c r="J742" s="93"/>
      <c r="K742" s="97" t="b">
        <v>0</v>
      </c>
      <c r="L742" s="98" t="str">
        <f t="shared" si="1273"/>
        <v>PENDENTE</v>
      </c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3"/>
      <c r="X742" s="100"/>
      <c r="Y742" s="100"/>
      <c r="Z742" s="100"/>
      <c r="AA742" s="100"/>
      <c r="AB742" s="100"/>
      <c r="AC742" s="101"/>
      <c r="AD742" s="3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93"/>
      <c r="AQ742" s="93"/>
      <c r="AR742" s="93"/>
      <c r="AS742" s="102"/>
      <c r="AT742" s="103"/>
      <c r="AU742" s="103"/>
      <c r="AV742" s="103"/>
      <c r="AW742" s="104"/>
      <c r="AX742" s="103"/>
      <c r="AY742" s="103"/>
      <c r="AZ742" s="103"/>
      <c r="BA742" s="103"/>
      <c r="BB742" s="104"/>
      <c r="BC742" s="103"/>
      <c r="BD742" s="105" t="str">
        <f ca="1">IFERROR(__xludf.DUMMYFUNCTION("""COMPUTED_VALUE"""),"")</f>
        <v/>
      </c>
      <c r="BE742" s="105" t="str">
        <f ca="1">IFERROR(__xludf.DUMMYFUNCTION("""COMPUTED_VALUE"""),"")</f>
        <v/>
      </c>
      <c r="BF742" s="105" t="str">
        <f ca="1">IFERROR(__xludf.DUMMYFUNCTION("""COMPUTED_VALUE"""),"")</f>
        <v/>
      </c>
      <c r="BG742" s="93"/>
      <c r="BH742" s="93"/>
      <c r="BI742" s="95" t="str">
        <f t="shared" si="1360"/>
        <v/>
      </c>
      <c r="BJ742" s="95" t="str">
        <f t="shared" ref="BJ742:BR742" si="1741">IF(AD742=0,"",AD742*$AS742*(AU742/10))</f>
        <v/>
      </c>
      <c r="BK742" s="95" t="str">
        <f t="shared" si="1741"/>
        <v/>
      </c>
      <c r="BL742" s="95" t="str">
        <f t="shared" si="1741"/>
        <v/>
      </c>
      <c r="BM742" s="95" t="str">
        <f t="shared" si="1741"/>
        <v/>
      </c>
      <c r="BN742" s="95" t="str">
        <f t="shared" si="1741"/>
        <v/>
      </c>
      <c r="BO742" s="95" t="str">
        <f t="shared" si="1741"/>
        <v/>
      </c>
      <c r="BP742" s="95" t="str">
        <f t="shared" si="1741"/>
        <v/>
      </c>
      <c r="BQ742" s="95" t="str">
        <f t="shared" si="1741"/>
        <v/>
      </c>
      <c r="BR742" s="95" t="str">
        <f t="shared" si="1741"/>
        <v/>
      </c>
      <c r="BS742" s="38"/>
      <c r="BT742" s="38"/>
      <c r="BU742" s="38"/>
      <c r="BV742" s="38"/>
      <c r="BW742" s="38"/>
      <c r="BX742" s="38">
        <f t="shared" si="1613"/>
        <v>0</v>
      </c>
      <c r="BY742" s="106" t="str">
        <f t="shared" si="1586"/>
        <v/>
      </c>
      <c r="BZ742" s="106" t="str">
        <f t="shared" si="1614"/>
        <v/>
      </c>
      <c r="CA742" s="106" t="str">
        <f t="shared" ref="CA742:CH742" si="1742">IF(O742="x","1","")</f>
        <v/>
      </c>
      <c r="CB742" s="106" t="str">
        <f t="shared" si="1742"/>
        <v/>
      </c>
      <c r="CC742" s="106" t="str">
        <f t="shared" si="1742"/>
        <v/>
      </c>
      <c r="CD742" s="106" t="str">
        <f t="shared" si="1742"/>
        <v/>
      </c>
      <c r="CE742" s="106" t="str">
        <f t="shared" si="1742"/>
        <v/>
      </c>
      <c r="CF742" s="106" t="str">
        <f t="shared" si="1742"/>
        <v/>
      </c>
      <c r="CG742" s="106" t="str">
        <f t="shared" si="1742"/>
        <v/>
      </c>
      <c r="CH742" s="106" t="str">
        <f t="shared" si="1742"/>
        <v/>
      </c>
      <c r="CI742" s="40"/>
      <c r="CJ742" s="40"/>
      <c r="CK742" s="40"/>
      <c r="CL742" s="40"/>
      <c r="CM742" s="40"/>
    </row>
    <row r="743" spans="1:91" ht="17.25" customHeight="1" x14ac:dyDescent="0.2">
      <c r="A743" s="92"/>
      <c r="B743" s="93"/>
      <c r="C743" s="93"/>
      <c r="D743" s="93"/>
      <c r="E743" s="93" t="str">
        <f t="shared" si="1616"/>
        <v/>
      </c>
      <c r="F743" s="93"/>
      <c r="G743" s="93"/>
      <c r="H743" s="93" t="str">
        <f t="shared" si="1332"/>
        <v/>
      </c>
      <c r="I743" s="95" t="str">
        <f t="shared" si="1333"/>
        <v/>
      </c>
      <c r="J743" s="93"/>
      <c r="K743" s="97" t="b">
        <v>0</v>
      </c>
      <c r="L743" s="98" t="str">
        <f t="shared" si="1273"/>
        <v>PENDENTE</v>
      </c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3"/>
      <c r="X743" s="100"/>
      <c r="Y743" s="100"/>
      <c r="Z743" s="100"/>
      <c r="AA743" s="100"/>
      <c r="AB743" s="100"/>
      <c r="AC743" s="101"/>
      <c r="AD743" s="3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93"/>
      <c r="AQ743" s="93"/>
      <c r="AR743" s="93"/>
      <c r="AS743" s="102"/>
      <c r="AT743" s="103"/>
      <c r="AU743" s="103"/>
      <c r="AV743" s="103"/>
      <c r="AW743" s="104"/>
      <c r="AX743" s="103"/>
      <c r="AY743" s="103"/>
      <c r="AZ743" s="103"/>
      <c r="BA743" s="103"/>
      <c r="BB743" s="104"/>
      <c r="BC743" s="103"/>
      <c r="BD743" s="105" t="str">
        <f ca="1">IFERROR(__xludf.DUMMYFUNCTION("""COMPUTED_VALUE"""),"")</f>
        <v/>
      </c>
      <c r="BE743" s="105" t="str">
        <f ca="1">IFERROR(__xludf.DUMMYFUNCTION("""COMPUTED_VALUE"""),"")</f>
        <v/>
      </c>
      <c r="BF743" s="105" t="str">
        <f ca="1">IFERROR(__xludf.DUMMYFUNCTION("""COMPUTED_VALUE"""),"")</f>
        <v/>
      </c>
      <c r="BG743" s="93"/>
      <c r="BH743" s="93"/>
      <c r="BI743" s="95" t="str">
        <f t="shared" si="1360"/>
        <v/>
      </c>
      <c r="BJ743" s="95" t="str">
        <f t="shared" ref="BJ743:BR743" si="1743">IF(AD743=0,"",AD743*$AS743*(AU743/10))</f>
        <v/>
      </c>
      <c r="BK743" s="95" t="str">
        <f t="shared" si="1743"/>
        <v/>
      </c>
      <c r="BL743" s="95" t="str">
        <f t="shared" si="1743"/>
        <v/>
      </c>
      <c r="BM743" s="95" t="str">
        <f t="shared" si="1743"/>
        <v/>
      </c>
      <c r="BN743" s="95" t="str">
        <f t="shared" si="1743"/>
        <v/>
      </c>
      <c r="BO743" s="95" t="str">
        <f t="shared" si="1743"/>
        <v/>
      </c>
      <c r="BP743" s="95" t="str">
        <f t="shared" si="1743"/>
        <v/>
      </c>
      <c r="BQ743" s="95" t="str">
        <f t="shared" si="1743"/>
        <v/>
      </c>
      <c r="BR743" s="95" t="str">
        <f t="shared" si="1743"/>
        <v/>
      </c>
      <c r="BS743" s="38"/>
      <c r="BT743" s="38"/>
      <c r="BU743" s="38"/>
      <c r="BV743" s="38"/>
      <c r="BW743" s="38"/>
      <c r="BX743" s="38">
        <f t="shared" si="1613"/>
        <v>0</v>
      </c>
      <c r="BY743" s="106" t="str">
        <f t="shared" si="1586"/>
        <v/>
      </c>
      <c r="BZ743" s="106" t="str">
        <f t="shared" si="1614"/>
        <v/>
      </c>
      <c r="CA743" s="106" t="str">
        <f t="shared" ref="CA743:CH743" si="1744">IF(O743="x","1","")</f>
        <v/>
      </c>
      <c r="CB743" s="106" t="str">
        <f t="shared" si="1744"/>
        <v/>
      </c>
      <c r="CC743" s="106" t="str">
        <f t="shared" si="1744"/>
        <v/>
      </c>
      <c r="CD743" s="106" t="str">
        <f t="shared" si="1744"/>
        <v/>
      </c>
      <c r="CE743" s="106" t="str">
        <f t="shared" si="1744"/>
        <v/>
      </c>
      <c r="CF743" s="106" t="str">
        <f t="shared" si="1744"/>
        <v/>
      </c>
      <c r="CG743" s="106" t="str">
        <f t="shared" si="1744"/>
        <v/>
      </c>
      <c r="CH743" s="106" t="str">
        <f t="shared" si="1744"/>
        <v/>
      </c>
      <c r="CI743" s="40"/>
      <c r="CJ743" s="40"/>
      <c r="CK743" s="40"/>
      <c r="CL743" s="40"/>
      <c r="CM743" s="40"/>
    </row>
    <row r="744" spans="1:91" ht="17.25" customHeight="1" x14ac:dyDescent="0.2">
      <c r="A744" s="92"/>
      <c r="B744" s="93"/>
      <c r="C744" s="93"/>
      <c r="D744" s="93"/>
      <c r="E744" s="93" t="str">
        <f t="shared" si="1616"/>
        <v/>
      </c>
      <c r="F744" s="93"/>
      <c r="G744" s="93"/>
      <c r="H744" s="93" t="str">
        <f t="shared" si="1332"/>
        <v/>
      </c>
      <c r="I744" s="95" t="str">
        <f t="shared" si="1333"/>
        <v/>
      </c>
      <c r="J744" s="93"/>
      <c r="K744" s="97" t="b">
        <v>0</v>
      </c>
      <c r="L744" s="98" t="str">
        <f t="shared" si="1273"/>
        <v>PENDENTE</v>
      </c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3"/>
      <c r="X744" s="100"/>
      <c r="Y744" s="100"/>
      <c r="Z744" s="100"/>
      <c r="AA744" s="100"/>
      <c r="AB744" s="100"/>
      <c r="AC744" s="101"/>
      <c r="AD744" s="3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93"/>
      <c r="AQ744" s="93"/>
      <c r="AR744" s="93"/>
      <c r="AS744" s="102"/>
      <c r="AT744" s="103"/>
      <c r="AU744" s="103"/>
      <c r="AV744" s="103"/>
      <c r="AW744" s="104"/>
      <c r="AX744" s="103"/>
      <c r="AY744" s="103"/>
      <c r="AZ744" s="103"/>
      <c r="BA744" s="103"/>
      <c r="BB744" s="104"/>
      <c r="BC744" s="103"/>
      <c r="BD744" s="105" t="str">
        <f ca="1">IFERROR(__xludf.DUMMYFUNCTION("""COMPUTED_VALUE"""),"")</f>
        <v/>
      </c>
      <c r="BE744" s="105" t="str">
        <f ca="1">IFERROR(__xludf.DUMMYFUNCTION("""COMPUTED_VALUE"""),"")</f>
        <v/>
      </c>
      <c r="BF744" s="105" t="str">
        <f ca="1">IFERROR(__xludf.DUMMYFUNCTION("""COMPUTED_VALUE"""),"")</f>
        <v/>
      </c>
      <c r="BG744" s="93"/>
      <c r="BH744" s="93"/>
      <c r="BI744" s="95" t="str">
        <f t="shared" si="1360"/>
        <v/>
      </c>
      <c r="BJ744" s="95" t="str">
        <f t="shared" ref="BJ744:BR744" si="1745">IF(AD744=0,"",AD744*$AS744*(AU744/10))</f>
        <v/>
      </c>
      <c r="BK744" s="95" t="str">
        <f t="shared" si="1745"/>
        <v/>
      </c>
      <c r="BL744" s="95" t="str">
        <f t="shared" si="1745"/>
        <v/>
      </c>
      <c r="BM744" s="95" t="str">
        <f t="shared" si="1745"/>
        <v/>
      </c>
      <c r="BN744" s="95" t="str">
        <f t="shared" si="1745"/>
        <v/>
      </c>
      <c r="BO744" s="95" t="str">
        <f t="shared" si="1745"/>
        <v/>
      </c>
      <c r="BP744" s="95" t="str">
        <f t="shared" si="1745"/>
        <v/>
      </c>
      <c r="BQ744" s="95" t="str">
        <f t="shared" si="1745"/>
        <v/>
      </c>
      <c r="BR744" s="95" t="str">
        <f t="shared" si="1745"/>
        <v/>
      </c>
      <c r="BS744" s="38"/>
      <c r="BT744" s="38"/>
      <c r="BU744" s="38"/>
      <c r="BV744" s="38"/>
      <c r="BW744" s="38"/>
      <c r="BX744" s="38">
        <f t="shared" si="1613"/>
        <v>0</v>
      </c>
      <c r="BY744" s="106" t="str">
        <f t="shared" si="1586"/>
        <v/>
      </c>
      <c r="BZ744" s="106" t="str">
        <f t="shared" si="1614"/>
        <v/>
      </c>
      <c r="CA744" s="106" t="str">
        <f t="shared" ref="CA744:CH744" si="1746">IF(O744="x","1","")</f>
        <v/>
      </c>
      <c r="CB744" s="106" t="str">
        <f t="shared" si="1746"/>
        <v/>
      </c>
      <c r="CC744" s="106" t="str">
        <f t="shared" si="1746"/>
        <v/>
      </c>
      <c r="CD744" s="106" t="str">
        <f t="shared" si="1746"/>
        <v/>
      </c>
      <c r="CE744" s="106" t="str">
        <f t="shared" si="1746"/>
        <v/>
      </c>
      <c r="CF744" s="106" t="str">
        <f t="shared" si="1746"/>
        <v/>
      </c>
      <c r="CG744" s="106" t="str">
        <f t="shared" si="1746"/>
        <v/>
      </c>
      <c r="CH744" s="106" t="str">
        <f t="shared" si="1746"/>
        <v/>
      </c>
      <c r="CI744" s="40"/>
      <c r="CJ744" s="40"/>
      <c r="CK744" s="40"/>
      <c r="CL744" s="40"/>
      <c r="CM744" s="40"/>
    </row>
    <row r="745" spans="1:91" ht="17.25" customHeight="1" x14ac:dyDescent="0.2">
      <c r="A745" s="92"/>
      <c r="B745" s="93"/>
      <c r="C745" s="93"/>
      <c r="D745" s="93"/>
      <c r="E745" s="93" t="str">
        <f t="shared" si="1616"/>
        <v/>
      </c>
      <c r="F745" s="93"/>
      <c r="G745" s="93"/>
      <c r="H745" s="93" t="str">
        <f t="shared" si="1332"/>
        <v/>
      </c>
      <c r="I745" s="95" t="str">
        <f t="shared" si="1333"/>
        <v/>
      </c>
      <c r="J745" s="93"/>
      <c r="K745" s="97" t="b">
        <v>0</v>
      </c>
      <c r="L745" s="98" t="str">
        <f t="shared" si="1273"/>
        <v>PENDENTE</v>
      </c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3"/>
      <c r="X745" s="100"/>
      <c r="Y745" s="100"/>
      <c r="Z745" s="100"/>
      <c r="AA745" s="100"/>
      <c r="AB745" s="100"/>
      <c r="AC745" s="101"/>
      <c r="AD745" s="3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93"/>
      <c r="AQ745" s="93"/>
      <c r="AR745" s="93"/>
      <c r="AS745" s="102"/>
      <c r="AT745" s="103"/>
      <c r="AU745" s="103"/>
      <c r="AV745" s="103"/>
      <c r="AW745" s="104"/>
      <c r="AX745" s="103"/>
      <c r="AY745" s="103"/>
      <c r="AZ745" s="103"/>
      <c r="BA745" s="103"/>
      <c r="BB745" s="104"/>
      <c r="BC745" s="103"/>
      <c r="BD745" s="105" t="str">
        <f ca="1">IFERROR(__xludf.DUMMYFUNCTION("""COMPUTED_VALUE"""),"")</f>
        <v/>
      </c>
      <c r="BE745" s="105" t="str">
        <f ca="1">IFERROR(__xludf.DUMMYFUNCTION("""COMPUTED_VALUE"""),"")</f>
        <v/>
      </c>
      <c r="BF745" s="105" t="str">
        <f ca="1">IFERROR(__xludf.DUMMYFUNCTION("""COMPUTED_VALUE"""),"")</f>
        <v/>
      </c>
      <c r="BG745" s="93"/>
      <c r="BH745" s="93"/>
      <c r="BI745" s="95" t="str">
        <f t="shared" si="1360"/>
        <v/>
      </c>
      <c r="BJ745" s="95" t="str">
        <f t="shared" ref="BJ745:BR745" si="1747">IF(AD745=0,"",AD745*$AS745*(AU745/10))</f>
        <v/>
      </c>
      <c r="BK745" s="95" t="str">
        <f t="shared" si="1747"/>
        <v/>
      </c>
      <c r="BL745" s="95" t="str">
        <f t="shared" si="1747"/>
        <v/>
      </c>
      <c r="BM745" s="95" t="str">
        <f t="shared" si="1747"/>
        <v/>
      </c>
      <c r="BN745" s="95" t="str">
        <f t="shared" si="1747"/>
        <v/>
      </c>
      <c r="BO745" s="95" t="str">
        <f t="shared" si="1747"/>
        <v/>
      </c>
      <c r="BP745" s="95" t="str">
        <f t="shared" si="1747"/>
        <v/>
      </c>
      <c r="BQ745" s="95" t="str">
        <f t="shared" si="1747"/>
        <v/>
      </c>
      <c r="BR745" s="95" t="str">
        <f t="shared" si="1747"/>
        <v/>
      </c>
      <c r="BS745" s="38"/>
      <c r="BT745" s="38"/>
      <c r="BU745" s="38"/>
      <c r="BV745" s="38"/>
      <c r="BW745" s="38"/>
      <c r="BX745" s="38">
        <f t="shared" si="1613"/>
        <v>0</v>
      </c>
      <c r="BY745" s="106" t="str">
        <f t="shared" si="1586"/>
        <v/>
      </c>
      <c r="BZ745" s="106" t="str">
        <f t="shared" si="1614"/>
        <v/>
      </c>
      <c r="CA745" s="106" t="str">
        <f t="shared" ref="CA745:CH745" si="1748">IF(O745="x","1","")</f>
        <v/>
      </c>
      <c r="CB745" s="106" t="str">
        <f t="shared" si="1748"/>
        <v/>
      </c>
      <c r="CC745" s="106" t="str">
        <f t="shared" si="1748"/>
        <v/>
      </c>
      <c r="CD745" s="106" t="str">
        <f t="shared" si="1748"/>
        <v/>
      </c>
      <c r="CE745" s="106" t="str">
        <f t="shared" si="1748"/>
        <v/>
      </c>
      <c r="CF745" s="106" t="str">
        <f t="shared" si="1748"/>
        <v/>
      </c>
      <c r="CG745" s="106" t="str">
        <f t="shared" si="1748"/>
        <v/>
      </c>
      <c r="CH745" s="106" t="str">
        <f t="shared" si="1748"/>
        <v/>
      </c>
      <c r="CI745" s="40"/>
      <c r="CJ745" s="40"/>
      <c r="CK745" s="40"/>
      <c r="CL745" s="40"/>
      <c r="CM745" s="40"/>
    </row>
    <row r="746" spans="1:91" ht="17.25" customHeight="1" x14ac:dyDescent="0.2">
      <c r="A746" s="92"/>
      <c r="B746" s="93"/>
      <c r="C746" s="93"/>
      <c r="D746" s="93"/>
      <c r="E746" s="93" t="str">
        <f t="shared" si="1616"/>
        <v/>
      </c>
      <c r="F746" s="93"/>
      <c r="G746" s="93"/>
      <c r="H746" s="93" t="str">
        <f t="shared" si="1332"/>
        <v/>
      </c>
      <c r="I746" s="95" t="str">
        <f t="shared" si="1333"/>
        <v/>
      </c>
      <c r="J746" s="93"/>
      <c r="K746" s="97" t="b">
        <v>0</v>
      </c>
      <c r="L746" s="98" t="str">
        <f t="shared" si="1273"/>
        <v>PENDENTE</v>
      </c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3"/>
      <c r="X746" s="100"/>
      <c r="Y746" s="100"/>
      <c r="Z746" s="100"/>
      <c r="AA746" s="100"/>
      <c r="AB746" s="100"/>
      <c r="AC746" s="101"/>
      <c r="AD746" s="3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93"/>
      <c r="AQ746" s="93"/>
      <c r="AR746" s="93"/>
      <c r="AS746" s="102"/>
      <c r="AT746" s="103"/>
      <c r="AU746" s="103"/>
      <c r="AV746" s="103"/>
      <c r="AW746" s="104"/>
      <c r="AX746" s="103"/>
      <c r="AY746" s="103"/>
      <c r="AZ746" s="103"/>
      <c r="BA746" s="103"/>
      <c r="BB746" s="104"/>
      <c r="BC746" s="103"/>
      <c r="BD746" s="105" t="str">
        <f ca="1">IFERROR(__xludf.DUMMYFUNCTION("""COMPUTED_VALUE"""),"")</f>
        <v/>
      </c>
      <c r="BE746" s="105" t="str">
        <f ca="1">IFERROR(__xludf.DUMMYFUNCTION("""COMPUTED_VALUE"""),"")</f>
        <v/>
      </c>
      <c r="BF746" s="105" t="str">
        <f ca="1">IFERROR(__xludf.DUMMYFUNCTION("""COMPUTED_VALUE"""),"")</f>
        <v/>
      </c>
      <c r="BG746" s="93"/>
      <c r="BH746" s="93"/>
      <c r="BI746" s="95" t="str">
        <f t="shared" si="1360"/>
        <v/>
      </c>
      <c r="BJ746" s="95" t="str">
        <f t="shared" ref="BJ746:BR746" si="1749">IF(AD746=0,"",AD746*$AS746*(AU746/10))</f>
        <v/>
      </c>
      <c r="BK746" s="95" t="str">
        <f t="shared" si="1749"/>
        <v/>
      </c>
      <c r="BL746" s="95" t="str">
        <f t="shared" si="1749"/>
        <v/>
      </c>
      <c r="BM746" s="95" t="str">
        <f t="shared" si="1749"/>
        <v/>
      </c>
      <c r="BN746" s="95" t="str">
        <f t="shared" si="1749"/>
        <v/>
      </c>
      <c r="BO746" s="95" t="str">
        <f t="shared" si="1749"/>
        <v/>
      </c>
      <c r="BP746" s="95" t="str">
        <f t="shared" si="1749"/>
        <v/>
      </c>
      <c r="BQ746" s="95" t="str">
        <f t="shared" si="1749"/>
        <v/>
      </c>
      <c r="BR746" s="95" t="str">
        <f t="shared" si="1749"/>
        <v/>
      </c>
      <c r="BS746" s="38"/>
      <c r="BT746" s="38"/>
      <c r="BU746" s="38"/>
      <c r="BV746" s="38"/>
      <c r="BW746" s="38"/>
      <c r="BX746" s="38">
        <f t="shared" si="1613"/>
        <v>0</v>
      </c>
      <c r="BY746" s="106" t="str">
        <f t="shared" si="1586"/>
        <v/>
      </c>
      <c r="BZ746" s="106" t="str">
        <f t="shared" si="1614"/>
        <v/>
      </c>
      <c r="CA746" s="106" t="str">
        <f t="shared" ref="CA746:CH746" si="1750">IF(O746="x","1","")</f>
        <v/>
      </c>
      <c r="CB746" s="106" t="str">
        <f t="shared" si="1750"/>
        <v/>
      </c>
      <c r="CC746" s="106" t="str">
        <f t="shared" si="1750"/>
        <v/>
      </c>
      <c r="CD746" s="106" t="str">
        <f t="shared" si="1750"/>
        <v/>
      </c>
      <c r="CE746" s="106" t="str">
        <f t="shared" si="1750"/>
        <v/>
      </c>
      <c r="CF746" s="106" t="str">
        <f t="shared" si="1750"/>
        <v/>
      </c>
      <c r="CG746" s="106" t="str">
        <f t="shared" si="1750"/>
        <v/>
      </c>
      <c r="CH746" s="106" t="str">
        <f t="shared" si="1750"/>
        <v/>
      </c>
      <c r="CI746" s="40"/>
      <c r="CJ746" s="40"/>
      <c r="CK746" s="40"/>
      <c r="CL746" s="40"/>
      <c r="CM746" s="40"/>
    </row>
    <row r="747" spans="1:91" ht="17.25" customHeight="1" x14ac:dyDescent="0.2">
      <c r="A747" s="92"/>
      <c r="B747" s="93"/>
      <c r="C747" s="93"/>
      <c r="D747" s="93"/>
      <c r="E747" s="93" t="str">
        <f t="shared" si="1616"/>
        <v/>
      </c>
      <c r="F747" s="93"/>
      <c r="G747" s="93"/>
      <c r="H747" s="93" t="str">
        <f t="shared" si="1332"/>
        <v/>
      </c>
      <c r="I747" s="95" t="str">
        <f t="shared" si="1333"/>
        <v/>
      </c>
      <c r="J747" s="93"/>
      <c r="K747" s="97" t="b">
        <v>0</v>
      </c>
      <c r="L747" s="98" t="str">
        <f t="shared" si="1273"/>
        <v>PENDENTE</v>
      </c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3"/>
      <c r="X747" s="100"/>
      <c r="Y747" s="100"/>
      <c r="Z747" s="100"/>
      <c r="AA747" s="100"/>
      <c r="AB747" s="100"/>
      <c r="AC747" s="101"/>
      <c r="AD747" s="3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93"/>
      <c r="AQ747" s="93"/>
      <c r="AR747" s="93"/>
      <c r="AS747" s="102"/>
      <c r="AT747" s="103"/>
      <c r="AU747" s="103"/>
      <c r="AV747" s="103"/>
      <c r="AW747" s="104"/>
      <c r="AX747" s="103"/>
      <c r="AY747" s="103"/>
      <c r="AZ747" s="103"/>
      <c r="BA747" s="103"/>
      <c r="BB747" s="104"/>
      <c r="BC747" s="103"/>
      <c r="BD747" s="105" t="str">
        <f ca="1">IFERROR(__xludf.DUMMYFUNCTION("""COMPUTED_VALUE"""),"")</f>
        <v/>
      </c>
      <c r="BE747" s="105" t="str">
        <f ca="1">IFERROR(__xludf.DUMMYFUNCTION("""COMPUTED_VALUE"""),"")</f>
        <v/>
      </c>
      <c r="BF747" s="105" t="str">
        <f ca="1">IFERROR(__xludf.DUMMYFUNCTION("""COMPUTED_VALUE"""),"")</f>
        <v/>
      </c>
      <c r="BG747" s="93"/>
      <c r="BH747" s="93"/>
      <c r="BI747" s="95" t="str">
        <f t="shared" si="1360"/>
        <v/>
      </c>
      <c r="BJ747" s="95" t="str">
        <f t="shared" ref="BJ747:BR747" si="1751">IF(AD747=0,"",AD747*$AS747*(AU747/10))</f>
        <v/>
      </c>
      <c r="BK747" s="95" t="str">
        <f t="shared" si="1751"/>
        <v/>
      </c>
      <c r="BL747" s="95" t="str">
        <f t="shared" si="1751"/>
        <v/>
      </c>
      <c r="BM747" s="95" t="str">
        <f t="shared" si="1751"/>
        <v/>
      </c>
      <c r="BN747" s="95" t="str">
        <f t="shared" si="1751"/>
        <v/>
      </c>
      <c r="BO747" s="95" t="str">
        <f t="shared" si="1751"/>
        <v/>
      </c>
      <c r="BP747" s="95" t="str">
        <f t="shared" si="1751"/>
        <v/>
      </c>
      <c r="BQ747" s="95" t="str">
        <f t="shared" si="1751"/>
        <v/>
      </c>
      <c r="BR747" s="95" t="str">
        <f t="shared" si="1751"/>
        <v/>
      </c>
      <c r="BS747" s="38"/>
      <c r="BT747" s="38"/>
      <c r="BU747" s="38"/>
      <c r="BV747" s="38"/>
      <c r="BW747" s="38"/>
      <c r="BX747" s="38">
        <f t="shared" si="1613"/>
        <v>0</v>
      </c>
      <c r="BY747" s="106" t="str">
        <f t="shared" si="1586"/>
        <v/>
      </c>
      <c r="BZ747" s="106" t="str">
        <f t="shared" si="1614"/>
        <v/>
      </c>
      <c r="CA747" s="106" t="str">
        <f t="shared" ref="CA747:CH747" si="1752">IF(O747="x","1","")</f>
        <v/>
      </c>
      <c r="CB747" s="106" t="str">
        <f t="shared" si="1752"/>
        <v/>
      </c>
      <c r="CC747" s="106" t="str">
        <f t="shared" si="1752"/>
        <v/>
      </c>
      <c r="CD747" s="106" t="str">
        <f t="shared" si="1752"/>
        <v/>
      </c>
      <c r="CE747" s="106" t="str">
        <f t="shared" si="1752"/>
        <v/>
      </c>
      <c r="CF747" s="106" t="str">
        <f t="shared" si="1752"/>
        <v/>
      </c>
      <c r="CG747" s="106" t="str">
        <f t="shared" si="1752"/>
        <v/>
      </c>
      <c r="CH747" s="106" t="str">
        <f t="shared" si="1752"/>
        <v/>
      </c>
      <c r="CI747" s="40"/>
      <c r="CJ747" s="40"/>
      <c r="CK747" s="40"/>
      <c r="CL747" s="40"/>
      <c r="CM747" s="40"/>
    </row>
    <row r="748" spans="1:91" ht="17.25" customHeight="1" x14ac:dyDescent="0.2">
      <c r="A748" s="92"/>
      <c r="B748" s="93"/>
      <c r="C748" s="93"/>
      <c r="D748" s="93"/>
      <c r="E748" s="93" t="str">
        <f t="shared" si="1616"/>
        <v/>
      </c>
      <c r="F748" s="93"/>
      <c r="G748" s="93"/>
      <c r="H748" s="93" t="str">
        <f t="shared" si="1332"/>
        <v/>
      </c>
      <c r="I748" s="95" t="str">
        <f t="shared" si="1333"/>
        <v/>
      </c>
      <c r="J748" s="93"/>
      <c r="K748" s="97" t="b">
        <v>0</v>
      </c>
      <c r="L748" s="98" t="str">
        <f t="shared" si="1273"/>
        <v>PENDENTE</v>
      </c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3"/>
      <c r="X748" s="100"/>
      <c r="Y748" s="100"/>
      <c r="Z748" s="100"/>
      <c r="AA748" s="100"/>
      <c r="AB748" s="100"/>
      <c r="AC748" s="101"/>
      <c r="AD748" s="3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93"/>
      <c r="AQ748" s="93"/>
      <c r="AR748" s="93"/>
      <c r="AS748" s="102"/>
      <c r="AT748" s="103"/>
      <c r="AU748" s="103"/>
      <c r="AV748" s="103"/>
      <c r="AW748" s="104"/>
      <c r="AX748" s="103"/>
      <c r="AY748" s="103"/>
      <c r="AZ748" s="103"/>
      <c r="BA748" s="103"/>
      <c r="BB748" s="104"/>
      <c r="BC748" s="103"/>
      <c r="BD748" s="105" t="str">
        <f ca="1">IFERROR(__xludf.DUMMYFUNCTION("""COMPUTED_VALUE"""),"")</f>
        <v/>
      </c>
      <c r="BE748" s="105" t="str">
        <f ca="1">IFERROR(__xludf.DUMMYFUNCTION("""COMPUTED_VALUE"""),"")</f>
        <v/>
      </c>
      <c r="BF748" s="105" t="str">
        <f ca="1">IFERROR(__xludf.DUMMYFUNCTION("""COMPUTED_VALUE"""),"")</f>
        <v/>
      </c>
      <c r="BG748" s="93"/>
      <c r="BH748" s="93"/>
      <c r="BI748" s="95" t="str">
        <f t="shared" si="1360"/>
        <v/>
      </c>
      <c r="BJ748" s="95" t="str">
        <f t="shared" ref="BJ748:BR748" si="1753">IF(AD748=0,"",AD748*$AS748*(AU748/10))</f>
        <v/>
      </c>
      <c r="BK748" s="95" t="str">
        <f t="shared" si="1753"/>
        <v/>
      </c>
      <c r="BL748" s="95" t="str">
        <f t="shared" si="1753"/>
        <v/>
      </c>
      <c r="BM748" s="95" t="str">
        <f t="shared" si="1753"/>
        <v/>
      </c>
      <c r="BN748" s="95" t="str">
        <f t="shared" si="1753"/>
        <v/>
      </c>
      <c r="BO748" s="95" t="str">
        <f t="shared" si="1753"/>
        <v/>
      </c>
      <c r="BP748" s="95" t="str">
        <f t="shared" si="1753"/>
        <v/>
      </c>
      <c r="BQ748" s="95" t="str">
        <f t="shared" si="1753"/>
        <v/>
      </c>
      <c r="BR748" s="95" t="str">
        <f t="shared" si="1753"/>
        <v/>
      </c>
      <c r="BS748" s="38"/>
      <c r="BT748" s="38"/>
      <c r="BU748" s="38"/>
      <c r="BV748" s="38"/>
      <c r="BW748" s="38"/>
      <c r="BX748" s="38">
        <f t="shared" si="1613"/>
        <v>0</v>
      </c>
      <c r="BY748" s="106" t="str">
        <f t="shared" si="1586"/>
        <v/>
      </c>
      <c r="BZ748" s="106" t="str">
        <f t="shared" si="1614"/>
        <v/>
      </c>
      <c r="CA748" s="106" t="str">
        <f t="shared" ref="CA748:CH748" si="1754">IF(O748="x","1","")</f>
        <v/>
      </c>
      <c r="CB748" s="106" t="str">
        <f t="shared" si="1754"/>
        <v/>
      </c>
      <c r="CC748" s="106" t="str">
        <f t="shared" si="1754"/>
        <v/>
      </c>
      <c r="CD748" s="106" t="str">
        <f t="shared" si="1754"/>
        <v/>
      </c>
      <c r="CE748" s="106" t="str">
        <f t="shared" si="1754"/>
        <v/>
      </c>
      <c r="CF748" s="106" t="str">
        <f t="shared" si="1754"/>
        <v/>
      </c>
      <c r="CG748" s="106" t="str">
        <f t="shared" si="1754"/>
        <v/>
      </c>
      <c r="CH748" s="106" t="str">
        <f t="shared" si="1754"/>
        <v/>
      </c>
      <c r="CI748" s="40"/>
      <c r="CJ748" s="40"/>
      <c r="CK748" s="40"/>
      <c r="CL748" s="40"/>
      <c r="CM748" s="40"/>
    </row>
    <row r="749" spans="1:91" ht="17.25" customHeight="1" x14ac:dyDescent="0.2">
      <c r="A749" s="92"/>
      <c r="B749" s="93"/>
      <c r="C749" s="93"/>
      <c r="D749" s="93"/>
      <c r="E749" s="93" t="str">
        <f t="shared" si="1616"/>
        <v/>
      </c>
      <c r="F749" s="93"/>
      <c r="G749" s="93"/>
      <c r="H749" s="93" t="str">
        <f t="shared" si="1332"/>
        <v/>
      </c>
      <c r="I749" s="95" t="str">
        <f t="shared" si="1333"/>
        <v/>
      </c>
      <c r="J749" s="93"/>
      <c r="K749" s="97" t="b">
        <v>0</v>
      </c>
      <c r="L749" s="98" t="str">
        <f t="shared" si="1273"/>
        <v>PENDENTE</v>
      </c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3"/>
      <c r="X749" s="100"/>
      <c r="Y749" s="100"/>
      <c r="Z749" s="100"/>
      <c r="AA749" s="100"/>
      <c r="AB749" s="100"/>
      <c r="AC749" s="101"/>
      <c r="AD749" s="3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93"/>
      <c r="AQ749" s="93"/>
      <c r="AR749" s="93"/>
      <c r="AS749" s="102"/>
      <c r="AT749" s="103"/>
      <c r="AU749" s="103"/>
      <c r="AV749" s="103"/>
      <c r="AW749" s="104"/>
      <c r="AX749" s="103"/>
      <c r="AY749" s="103"/>
      <c r="AZ749" s="103"/>
      <c r="BA749" s="103"/>
      <c r="BB749" s="104"/>
      <c r="BC749" s="103"/>
      <c r="BD749" s="105" t="str">
        <f ca="1">IFERROR(__xludf.DUMMYFUNCTION("""COMPUTED_VALUE"""),"")</f>
        <v/>
      </c>
      <c r="BE749" s="105" t="str">
        <f ca="1">IFERROR(__xludf.DUMMYFUNCTION("""COMPUTED_VALUE"""),"")</f>
        <v/>
      </c>
      <c r="BF749" s="105" t="str">
        <f ca="1">IFERROR(__xludf.DUMMYFUNCTION("""COMPUTED_VALUE"""),"")</f>
        <v/>
      </c>
      <c r="BG749" s="93"/>
      <c r="BH749" s="93"/>
      <c r="BI749" s="95" t="str">
        <f t="shared" si="1360"/>
        <v/>
      </c>
      <c r="BJ749" s="95" t="str">
        <f t="shared" ref="BJ749:BR749" si="1755">IF(AD749=0,"",AD749*$AS749*(AU749/10))</f>
        <v/>
      </c>
      <c r="BK749" s="95" t="str">
        <f t="shared" si="1755"/>
        <v/>
      </c>
      <c r="BL749" s="95" t="str">
        <f t="shared" si="1755"/>
        <v/>
      </c>
      <c r="BM749" s="95" t="str">
        <f t="shared" si="1755"/>
        <v/>
      </c>
      <c r="BN749" s="95" t="str">
        <f t="shared" si="1755"/>
        <v/>
      </c>
      <c r="BO749" s="95" t="str">
        <f t="shared" si="1755"/>
        <v/>
      </c>
      <c r="BP749" s="95" t="str">
        <f t="shared" si="1755"/>
        <v/>
      </c>
      <c r="BQ749" s="95" t="str">
        <f t="shared" si="1755"/>
        <v/>
      </c>
      <c r="BR749" s="95" t="str">
        <f t="shared" si="1755"/>
        <v/>
      </c>
      <c r="BS749" s="38"/>
      <c r="BT749" s="38"/>
      <c r="BU749" s="38"/>
      <c r="BV749" s="38"/>
      <c r="BW749" s="38"/>
      <c r="BX749" s="38">
        <f t="shared" si="1613"/>
        <v>0</v>
      </c>
      <c r="BY749" s="106" t="str">
        <f t="shared" si="1586"/>
        <v/>
      </c>
      <c r="BZ749" s="106" t="str">
        <f t="shared" si="1614"/>
        <v/>
      </c>
      <c r="CA749" s="106" t="str">
        <f t="shared" ref="CA749:CH749" si="1756">IF(O749="x","1","")</f>
        <v/>
      </c>
      <c r="CB749" s="106" t="str">
        <f t="shared" si="1756"/>
        <v/>
      </c>
      <c r="CC749" s="106" t="str">
        <f t="shared" si="1756"/>
        <v/>
      </c>
      <c r="CD749" s="106" t="str">
        <f t="shared" si="1756"/>
        <v/>
      </c>
      <c r="CE749" s="106" t="str">
        <f t="shared" si="1756"/>
        <v/>
      </c>
      <c r="CF749" s="106" t="str">
        <f t="shared" si="1756"/>
        <v/>
      </c>
      <c r="CG749" s="106" t="str">
        <f t="shared" si="1756"/>
        <v/>
      </c>
      <c r="CH749" s="106" t="str">
        <f t="shared" si="1756"/>
        <v/>
      </c>
      <c r="CI749" s="40"/>
      <c r="CJ749" s="40"/>
      <c r="CK749" s="40"/>
      <c r="CL749" s="40"/>
      <c r="CM749" s="40"/>
    </row>
    <row r="750" spans="1:91" ht="17.25" customHeight="1" x14ac:dyDescent="0.2">
      <c r="A750" s="92"/>
      <c r="B750" s="93"/>
      <c r="C750" s="93"/>
      <c r="D750" s="93"/>
      <c r="E750" s="93" t="str">
        <f t="shared" si="1616"/>
        <v/>
      </c>
      <c r="F750" s="93"/>
      <c r="G750" s="93"/>
      <c r="H750" s="93" t="str">
        <f t="shared" si="1332"/>
        <v/>
      </c>
      <c r="I750" s="95" t="str">
        <f t="shared" si="1333"/>
        <v/>
      </c>
      <c r="J750" s="93"/>
      <c r="K750" s="97" t="b">
        <v>0</v>
      </c>
      <c r="L750" s="98" t="str">
        <f t="shared" si="1273"/>
        <v>PENDENTE</v>
      </c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3"/>
      <c r="X750" s="100"/>
      <c r="Y750" s="100"/>
      <c r="Z750" s="100"/>
      <c r="AA750" s="100"/>
      <c r="AB750" s="100"/>
      <c r="AC750" s="101"/>
      <c r="AD750" s="3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93"/>
      <c r="AQ750" s="93"/>
      <c r="AR750" s="93"/>
      <c r="AS750" s="102"/>
      <c r="AT750" s="103"/>
      <c r="AU750" s="103"/>
      <c r="AV750" s="103"/>
      <c r="AW750" s="104"/>
      <c r="AX750" s="103"/>
      <c r="AY750" s="103"/>
      <c r="AZ750" s="103"/>
      <c r="BA750" s="103"/>
      <c r="BB750" s="104"/>
      <c r="BC750" s="103"/>
      <c r="BD750" s="105" t="str">
        <f ca="1">IFERROR(__xludf.DUMMYFUNCTION("""COMPUTED_VALUE"""),"")</f>
        <v/>
      </c>
      <c r="BE750" s="105" t="str">
        <f ca="1">IFERROR(__xludf.DUMMYFUNCTION("""COMPUTED_VALUE"""),"")</f>
        <v/>
      </c>
      <c r="BF750" s="105" t="str">
        <f ca="1">IFERROR(__xludf.DUMMYFUNCTION("""COMPUTED_VALUE"""),"")</f>
        <v/>
      </c>
      <c r="BG750" s="93"/>
      <c r="BH750" s="93"/>
      <c r="BI750" s="95" t="str">
        <f t="shared" si="1360"/>
        <v/>
      </c>
      <c r="BJ750" s="95" t="str">
        <f t="shared" ref="BJ750:BR750" si="1757">IF(AD750=0,"",AD750*$AS750*(AU750/10))</f>
        <v/>
      </c>
      <c r="BK750" s="95" t="str">
        <f t="shared" si="1757"/>
        <v/>
      </c>
      <c r="BL750" s="95" t="str">
        <f t="shared" si="1757"/>
        <v/>
      </c>
      <c r="BM750" s="95" t="str">
        <f t="shared" si="1757"/>
        <v/>
      </c>
      <c r="BN750" s="95" t="str">
        <f t="shared" si="1757"/>
        <v/>
      </c>
      <c r="BO750" s="95" t="str">
        <f t="shared" si="1757"/>
        <v/>
      </c>
      <c r="BP750" s="95" t="str">
        <f t="shared" si="1757"/>
        <v/>
      </c>
      <c r="BQ750" s="95" t="str">
        <f t="shared" si="1757"/>
        <v/>
      </c>
      <c r="BR750" s="95" t="str">
        <f t="shared" si="1757"/>
        <v/>
      </c>
      <c r="BS750" s="38"/>
      <c r="BT750" s="38"/>
      <c r="BU750" s="38"/>
      <c r="BV750" s="38"/>
      <c r="BW750" s="38"/>
      <c r="BX750" s="38">
        <f t="shared" si="1613"/>
        <v>0</v>
      </c>
      <c r="BY750" s="106" t="str">
        <f t="shared" si="1586"/>
        <v/>
      </c>
      <c r="BZ750" s="106" t="str">
        <f t="shared" si="1614"/>
        <v/>
      </c>
      <c r="CA750" s="106" t="str">
        <f t="shared" ref="CA750:CH750" si="1758">IF(O750="x","1","")</f>
        <v/>
      </c>
      <c r="CB750" s="106" t="str">
        <f t="shared" si="1758"/>
        <v/>
      </c>
      <c r="CC750" s="106" t="str">
        <f t="shared" si="1758"/>
        <v/>
      </c>
      <c r="CD750" s="106" t="str">
        <f t="shared" si="1758"/>
        <v/>
      </c>
      <c r="CE750" s="106" t="str">
        <f t="shared" si="1758"/>
        <v/>
      </c>
      <c r="CF750" s="106" t="str">
        <f t="shared" si="1758"/>
        <v/>
      </c>
      <c r="CG750" s="106" t="str">
        <f t="shared" si="1758"/>
        <v/>
      </c>
      <c r="CH750" s="106" t="str">
        <f t="shared" si="1758"/>
        <v/>
      </c>
      <c r="CI750" s="40"/>
      <c r="CJ750" s="40"/>
      <c r="CK750" s="40"/>
      <c r="CL750" s="40"/>
      <c r="CM750" s="40"/>
    </row>
    <row r="751" spans="1:91" ht="17.25" customHeight="1" x14ac:dyDescent="0.2">
      <c r="A751" s="92"/>
      <c r="B751" s="93"/>
      <c r="C751" s="93"/>
      <c r="D751" s="93"/>
      <c r="E751" s="93" t="str">
        <f t="shared" si="1616"/>
        <v/>
      </c>
      <c r="F751" s="93"/>
      <c r="G751" s="93"/>
      <c r="H751" s="93" t="str">
        <f t="shared" si="1332"/>
        <v/>
      </c>
      <c r="I751" s="95" t="str">
        <f t="shared" si="1333"/>
        <v/>
      </c>
      <c r="J751" s="93"/>
      <c r="K751" s="97" t="b">
        <v>0</v>
      </c>
      <c r="L751" s="98" t="str">
        <f t="shared" si="1273"/>
        <v>PENDENTE</v>
      </c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3"/>
      <c r="X751" s="100"/>
      <c r="Y751" s="100"/>
      <c r="Z751" s="100"/>
      <c r="AA751" s="100"/>
      <c r="AB751" s="100"/>
      <c r="AC751" s="101"/>
      <c r="AD751" s="3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93"/>
      <c r="AQ751" s="93"/>
      <c r="AR751" s="93"/>
      <c r="AS751" s="102"/>
      <c r="AT751" s="103"/>
      <c r="AU751" s="103"/>
      <c r="AV751" s="103"/>
      <c r="AW751" s="104"/>
      <c r="AX751" s="103"/>
      <c r="AY751" s="103"/>
      <c r="AZ751" s="103"/>
      <c r="BA751" s="103"/>
      <c r="BB751" s="104"/>
      <c r="BC751" s="103"/>
      <c r="BD751" s="105" t="str">
        <f ca="1">IFERROR(__xludf.DUMMYFUNCTION("""COMPUTED_VALUE"""),"")</f>
        <v/>
      </c>
      <c r="BE751" s="105" t="str">
        <f ca="1">IFERROR(__xludf.DUMMYFUNCTION("""COMPUTED_VALUE"""),"")</f>
        <v/>
      </c>
      <c r="BF751" s="105" t="str">
        <f ca="1">IFERROR(__xludf.DUMMYFUNCTION("""COMPUTED_VALUE"""),"")</f>
        <v/>
      </c>
      <c r="BG751" s="93"/>
      <c r="BH751" s="93"/>
      <c r="BI751" s="95" t="str">
        <f t="shared" si="1360"/>
        <v/>
      </c>
      <c r="BJ751" s="95" t="str">
        <f t="shared" ref="BJ751:BR751" si="1759">IF(AD751=0,"",AD751*$AS751*(AU751/10))</f>
        <v/>
      </c>
      <c r="BK751" s="95" t="str">
        <f t="shared" si="1759"/>
        <v/>
      </c>
      <c r="BL751" s="95" t="str">
        <f t="shared" si="1759"/>
        <v/>
      </c>
      <c r="BM751" s="95" t="str">
        <f t="shared" si="1759"/>
        <v/>
      </c>
      <c r="BN751" s="95" t="str">
        <f t="shared" si="1759"/>
        <v/>
      </c>
      <c r="BO751" s="95" t="str">
        <f t="shared" si="1759"/>
        <v/>
      </c>
      <c r="BP751" s="95" t="str">
        <f t="shared" si="1759"/>
        <v/>
      </c>
      <c r="BQ751" s="95" t="str">
        <f t="shared" si="1759"/>
        <v/>
      </c>
      <c r="BR751" s="95" t="str">
        <f t="shared" si="1759"/>
        <v/>
      </c>
      <c r="BS751" s="38"/>
      <c r="BT751" s="38"/>
      <c r="BU751" s="38"/>
      <c r="BV751" s="38"/>
      <c r="BW751" s="38"/>
      <c r="BX751" s="38">
        <f t="shared" si="1613"/>
        <v>0</v>
      </c>
      <c r="BY751" s="106" t="str">
        <f t="shared" si="1586"/>
        <v/>
      </c>
      <c r="BZ751" s="106" t="str">
        <f t="shared" si="1614"/>
        <v/>
      </c>
      <c r="CA751" s="106" t="str">
        <f t="shared" ref="CA751:CH751" si="1760">IF(O751="x","1","")</f>
        <v/>
      </c>
      <c r="CB751" s="106" t="str">
        <f t="shared" si="1760"/>
        <v/>
      </c>
      <c r="CC751" s="106" t="str">
        <f t="shared" si="1760"/>
        <v/>
      </c>
      <c r="CD751" s="106" t="str">
        <f t="shared" si="1760"/>
        <v/>
      </c>
      <c r="CE751" s="106" t="str">
        <f t="shared" si="1760"/>
        <v/>
      </c>
      <c r="CF751" s="106" t="str">
        <f t="shared" si="1760"/>
        <v/>
      </c>
      <c r="CG751" s="106" t="str">
        <f t="shared" si="1760"/>
        <v/>
      </c>
      <c r="CH751" s="106" t="str">
        <f t="shared" si="1760"/>
        <v/>
      </c>
      <c r="CI751" s="40"/>
      <c r="CJ751" s="40"/>
      <c r="CK751" s="40"/>
      <c r="CL751" s="40"/>
      <c r="CM751" s="40"/>
    </row>
    <row r="752" spans="1:91" ht="17.25" customHeight="1" x14ac:dyDescent="0.2">
      <c r="A752" s="92"/>
      <c r="B752" s="93"/>
      <c r="C752" s="93"/>
      <c r="D752" s="93"/>
      <c r="E752" s="93" t="str">
        <f t="shared" si="1616"/>
        <v/>
      </c>
      <c r="F752" s="93"/>
      <c r="G752" s="93"/>
      <c r="H752" s="93" t="str">
        <f t="shared" si="1332"/>
        <v/>
      </c>
      <c r="I752" s="95" t="str">
        <f t="shared" si="1333"/>
        <v/>
      </c>
      <c r="J752" s="93"/>
      <c r="K752" s="97" t="b">
        <v>0</v>
      </c>
      <c r="L752" s="98" t="str">
        <f t="shared" si="1273"/>
        <v>PENDENTE</v>
      </c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3"/>
      <c r="X752" s="100"/>
      <c r="Y752" s="100"/>
      <c r="Z752" s="100"/>
      <c r="AA752" s="100"/>
      <c r="AB752" s="100"/>
      <c r="AC752" s="101"/>
      <c r="AD752" s="3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93"/>
      <c r="AQ752" s="93"/>
      <c r="AR752" s="93"/>
      <c r="AS752" s="102"/>
      <c r="AT752" s="103"/>
      <c r="AU752" s="103"/>
      <c r="AV752" s="103"/>
      <c r="AW752" s="104"/>
      <c r="AX752" s="103"/>
      <c r="AY752" s="103"/>
      <c r="AZ752" s="103"/>
      <c r="BA752" s="103"/>
      <c r="BB752" s="104"/>
      <c r="BC752" s="103"/>
      <c r="BD752" s="105" t="str">
        <f ca="1">IFERROR(__xludf.DUMMYFUNCTION("""COMPUTED_VALUE"""),"")</f>
        <v/>
      </c>
      <c r="BE752" s="105" t="str">
        <f ca="1">IFERROR(__xludf.DUMMYFUNCTION("""COMPUTED_VALUE"""),"")</f>
        <v/>
      </c>
      <c r="BF752" s="105" t="str">
        <f ca="1">IFERROR(__xludf.DUMMYFUNCTION("""COMPUTED_VALUE"""),"")</f>
        <v/>
      </c>
      <c r="BG752" s="93"/>
      <c r="BH752" s="93"/>
      <c r="BI752" s="95" t="str">
        <f t="shared" si="1360"/>
        <v/>
      </c>
      <c r="BJ752" s="95" t="str">
        <f t="shared" ref="BJ752:BR752" si="1761">IF(AD752=0,"",AD752*$AS752*(AU752/10))</f>
        <v/>
      </c>
      <c r="BK752" s="95" t="str">
        <f t="shared" si="1761"/>
        <v/>
      </c>
      <c r="BL752" s="95" t="str">
        <f t="shared" si="1761"/>
        <v/>
      </c>
      <c r="BM752" s="95" t="str">
        <f t="shared" si="1761"/>
        <v/>
      </c>
      <c r="BN752" s="95" t="str">
        <f t="shared" si="1761"/>
        <v/>
      </c>
      <c r="BO752" s="95" t="str">
        <f t="shared" si="1761"/>
        <v/>
      </c>
      <c r="BP752" s="95" t="str">
        <f t="shared" si="1761"/>
        <v/>
      </c>
      <c r="BQ752" s="95" t="str">
        <f t="shared" si="1761"/>
        <v/>
      </c>
      <c r="BR752" s="95" t="str">
        <f t="shared" si="1761"/>
        <v/>
      </c>
      <c r="BS752" s="38"/>
      <c r="BT752" s="38"/>
      <c r="BU752" s="38"/>
      <c r="BV752" s="38"/>
      <c r="BW752" s="38"/>
      <c r="BX752" s="38">
        <f t="shared" si="1613"/>
        <v>0</v>
      </c>
      <c r="BY752" s="106" t="str">
        <f t="shared" si="1586"/>
        <v/>
      </c>
      <c r="BZ752" s="106" t="str">
        <f t="shared" si="1614"/>
        <v/>
      </c>
      <c r="CA752" s="106" t="str">
        <f t="shared" ref="CA752:CH752" si="1762">IF(O752="x","1","")</f>
        <v/>
      </c>
      <c r="CB752" s="106" t="str">
        <f t="shared" si="1762"/>
        <v/>
      </c>
      <c r="CC752" s="106" t="str">
        <f t="shared" si="1762"/>
        <v/>
      </c>
      <c r="CD752" s="106" t="str">
        <f t="shared" si="1762"/>
        <v/>
      </c>
      <c r="CE752" s="106" t="str">
        <f t="shared" si="1762"/>
        <v/>
      </c>
      <c r="CF752" s="106" t="str">
        <f t="shared" si="1762"/>
        <v/>
      </c>
      <c r="CG752" s="106" t="str">
        <f t="shared" si="1762"/>
        <v/>
      </c>
      <c r="CH752" s="106" t="str">
        <f t="shared" si="1762"/>
        <v/>
      </c>
      <c r="CI752" s="40"/>
      <c r="CJ752" s="40"/>
      <c r="CK752" s="40"/>
      <c r="CL752" s="40"/>
      <c r="CM752" s="40"/>
    </row>
    <row r="753" spans="1:91" ht="17.25" customHeight="1" x14ac:dyDescent="0.2">
      <c r="A753" s="92"/>
      <c r="B753" s="93"/>
      <c r="C753" s="93"/>
      <c r="D753" s="93"/>
      <c r="E753" s="93" t="str">
        <f t="shared" si="1616"/>
        <v/>
      </c>
      <c r="F753" s="93"/>
      <c r="G753" s="93"/>
      <c r="H753" s="93" t="str">
        <f t="shared" si="1332"/>
        <v/>
      </c>
      <c r="I753" s="95" t="str">
        <f t="shared" si="1333"/>
        <v/>
      </c>
      <c r="J753" s="93"/>
      <c r="K753" s="97" t="b">
        <v>0</v>
      </c>
      <c r="L753" s="98" t="str">
        <f t="shared" si="1273"/>
        <v>PENDENTE</v>
      </c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3"/>
      <c r="X753" s="100"/>
      <c r="Y753" s="100"/>
      <c r="Z753" s="100"/>
      <c r="AA753" s="100"/>
      <c r="AB753" s="100"/>
      <c r="AC753" s="101"/>
      <c r="AD753" s="3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93"/>
      <c r="AQ753" s="93"/>
      <c r="AR753" s="93"/>
      <c r="AS753" s="102"/>
      <c r="AT753" s="103"/>
      <c r="AU753" s="103"/>
      <c r="AV753" s="103"/>
      <c r="AW753" s="104"/>
      <c r="AX753" s="103"/>
      <c r="AY753" s="103"/>
      <c r="AZ753" s="103"/>
      <c r="BA753" s="103"/>
      <c r="BB753" s="104"/>
      <c r="BC753" s="103"/>
      <c r="BD753" s="105" t="str">
        <f ca="1">IFERROR(__xludf.DUMMYFUNCTION("""COMPUTED_VALUE"""),"")</f>
        <v/>
      </c>
      <c r="BE753" s="105" t="str">
        <f ca="1">IFERROR(__xludf.DUMMYFUNCTION("""COMPUTED_VALUE"""),"")</f>
        <v/>
      </c>
      <c r="BF753" s="105" t="str">
        <f ca="1">IFERROR(__xludf.DUMMYFUNCTION("""COMPUTED_VALUE"""),"")</f>
        <v/>
      </c>
      <c r="BG753" s="93"/>
      <c r="BH753" s="93"/>
      <c r="BI753" s="95" t="str">
        <f t="shared" si="1360"/>
        <v/>
      </c>
      <c r="BJ753" s="95" t="str">
        <f t="shared" ref="BJ753:BR753" si="1763">IF(AD753=0,"",AD753*$AS753*(AU753/10))</f>
        <v/>
      </c>
      <c r="BK753" s="95" t="str">
        <f t="shared" si="1763"/>
        <v/>
      </c>
      <c r="BL753" s="95" t="str">
        <f t="shared" si="1763"/>
        <v/>
      </c>
      <c r="BM753" s="95" t="str">
        <f t="shared" si="1763"/>
        <v/>
      </c>
      <c r="BN753" s="95" t="str">
        <f t="shared" si="1763"/>
        <v/>
      </c>
      <c r="BO753" s="95" t="str">
        <f t="shared" si="1763"/>
        <v/>
      </c>
      <c r="BP753" s="95" t="str">
        <f t="shared" si="1763"/>
        <v/>
      </c>
      <c r="BQ753" s="95" t="str">
        <f t="shared" si="1763"/>
        <v/>
      </c>
      <c r="BR753" s="95" t="str">
        <f t="shared" si="1763"/>
        <v/>
      </c>
      <c r="BS753" s="38"/>
      <c r="BT753" s="38"/>
      <c r="BU753" s="38"/>
      <c r="BV753" s="38"/>
      <c r="BW753" s="38"/>
      <c r="BX753" s="38">
        <f t="shared" si="1613"/>
        <v>0</v>
      </c>
      <c r="BY753" s="106" t="str">
        <f t="shared" si="1586"/>
        <v/>
      </c>
      <c r="BZ753" s="106" t="str">
        <f t="shared" si="1614"/>
        <v/>
      </c>
      <c r="CA753" s="106" t="str">
        <f t="shared" ref="CA753:CH753" si="1764">IF(O753="x","1","")</f>
        <v/>
      </c>
      <c r="CB753" s="106" t="str">
        <f t="shared" si="1764"/>
        <v/>
      </c>
      <c r="CC753" s="106" t="str">
        <f t="shared" si="1764"/>
        <v/>
      </c>
      <c r="CD753" s="106" t="str">
        <f t="shared" si="1764"/>
        <v/>
      </c>
      <c r="CE753" s="106" t="str">
        <f t="shared" si="1764"/>
        <v/>
      </c>
      <c r="CF753" s="106" t="str">
        <f t="shared" si="1764"/>
        <v/>
      </c>
      <c r="CG753" s="106" t="str">
        <f t="shared" si="1764"/>
        <v/>
      </c>
      <c r="CH753" s="106" t="str">
        <f t="shared" si="1764"/>
        <v/>
      </c>
      <c r="CI753" s="40"/>
      <c r="CJ753" s="40"/>
      <c r="CK753" s="40"/>
      <c r="CL753" s="40"/>
      <c r="CM753" s="40"/>
    </row>
    <row r="754" spans="1:91" ht="17.25" customHeight="1" x14ac:dyDescent="0.2">
      <c r="A754" s="92"/>
      <c r="B754" s="93"/>
      <c r="C754" s="93"/>
      <c r="D754" s="93"/>
      <c r="E754" s="93" t="str">
        <f t="shared" si="1616"/>
        <v/>
      </c>
      <c r="F754" s="93"/>
      <c r="G754" s="93"/>
      <c r="H754" s="93" t="str">
        <f t="shared" si="1332"/>
        <v/>
      </c>
      <c r="I754" s="95" t="str">
        <f t="shared" si="1333"/>
        <v/>
      </c>
      <c r="J754" s="93"/>
      <c r="K754" s="97" t="b">
        <v>0</v>
      </c>
      <c r="L754" s="98" t="str">
        <f t="shared" si="1273"/>
        <v>PENDENTE</v>
      </c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3"/>
      <c r="X754" s="100"/>
      <c r="Y754" s="100"/>
      <c r="Z754" s="100"/>
      <c r="AA754" s="100"/>
      <c r="AB754" s="100"/>
      <c r="AC754" s="101"/>
      <c r="AD754" s="3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93"/>
      <c r="AQ754" s="93"/>
      <c r="AR754" s="93"/>
      <c r="AS754" s="102"/>
      <c r="AT754" s="103"/>
      <c r="AU754" s="103"/>
      <c r="AV754" s="103"/>
      <c r="AW754" s="104"/>
      <c r="AX754" s="103"/>
      <c r="AY754" s="103"/>
      <c r="AZ754" s="103"/>
      <c r="BA754" s="103"/>
      <c r="BB754" s="104"/>
      <c r="BC754" s="103"/>
      <c r="BD754" s="105" t="str">
        <f ca="1">IFERROR(__xludf.DUMMYFUNCTION("""COMPUTED_VALUE"""),"")</f>
        <v/>
      </c>
      <c r="BE754" s="105" t="str">
        <f ca="1">IFERROR(__xludf.DUMMYFUNCTION("""COMPUTED_VALUE"""),"")</f>
        <v/>
      </c>
      <c r="BF754" s="105" t="str">
        <f ca="1">IFERROR(__xludf.DUMMYFUNCTION("""COMPUTED_VALUE"""),"")</f>
        <v/>
      </c>
      <c r="BG754" s="93"/>
      <c r="BH754" s="93"/>
      <c r="BI754" s="95" t="str">
        <f t="shared" si="1360"/>
        <v/>
      </c>
      <c r="BJ754" s="95" t="str">
        <f t="shared" ref="BJ754:BR754" si="1765">IF(AD754=0,"",AD754*$AS754*(AU754/10))</f>
        <v/>
      </c>
      <c r="BK754" s="95" t="str">
        <f t="shared" si="1765"/>
        <v/>
      </c>
      <c r="BL754" s="95" t="str">
        <f t="shared" si="1765"/>
        <v/>
      </c>
      <c r="BM754" s="95" t="str">
        <f t="shared" si="1765"/>
        <v/>
      </c>
      <c r="BN754" s="95" t="str">
        <f t="shared" si="1765"/>
        <v/>
      </c>
      <c r="BO754" s="95" t="str">
        <f t="shared" si="1765"/>
        <v/>
      </c>
      <c r="BP754" s="95" t="str">
        <f t="shared" si="1765"/>
        <v/>
      </c>
      <c r="BQ754" s="95" t="str">
        <f t="shared" si="1765"/>
        <v/>
      </c>
      <c r="BR754" s="95" t="str">
        <f t="shared" si="1765"/>
        <v/>
      </c>
      <c r="BS754" s="38"/>
      <c r="BT754" s="38"/>
      <c r="BU754" s="38"/>
      <c r="BV754" s="38"/>
      <c r="BW754" s="38"/>
      <c r="BX754" s="38">
        <f t="shared" si="1613"/>
        <v>0</v>
      </c>
      <c r="BY754" s="106" t="str">
        <f t="shared" si="1586"/>
        <v/>
      </c>
      <c r="BZ754" s="106" t="str">
        <f t="shared" si="1614"/>
        <v/>
      </c>
      <c r="CA754" s="106" t="str">
        <f t="shared" ref="CA754:CH754" si="1766">IF(O754="x","1","")</f>
        <v/>
      </c>
      <c r="CB754" s="106" t="str">
        <f t="shared" si="1766"/>
        <v/>
      </c>
      <c r="CC754" s="106" t="str">
        <f t="shared" si="1766"/>
        <v/>
      </c>
      <c r="CD754" s="106" t="str">
        <f t="shared" si="1766"/>
        <v/>
      </c>
      <c r="CE754" s="106" t="str">
        <f t="shared" si="1766"/>
        <v/>
      </c>
      <c r="CF754" s="106" t="str">
        <f t="shared" si="1766"/>
        <v/>
      </c>
      <c r="CG754" s="106" t="str">
        <f t="shared" si="1766"/>
        <v/>
      </c>
      <c r="CH754" s="106" t="str">
        <f t="shared" si="1766"/>
        <v/>
      </c>
      <c r="CI754" s="40"/>
      <c r="CJ754" s="40"/>
      <c r="CK754" s="40"/>
      <c r="CL754" s="40"/>
      <c r="CM754" s="40"/>
    </row>
    <row r="755" spans="1:91" ht="17.25" customHeight="1" x14ac:dyDescent="0.2">
      <c r="A755" s="92"/>
      <c r="B755" s="93"/>
      <c r="C755" s="93"/>
      <c r="D755" s="93"/>
      <c r="E755" s="93" t="str">
        <f t="shared" si="1616"/>
        <v/>
      </c>
      <c r="F755" s="93"/>
      <c r="G755" s="93"/>
      <c r="H755" s="93" t="str">
        <f t="shared" si="1332"/>
        <v/>
      </c>
      <c r="I755" s="95" t="str">
        <f t="shared" si="1333"/>
        <v/>
      </c>
      <c r="J755" s="93"/>
      <c r="K755" s="97" t="b">
        <v>0</v>
      </c>
      <c r="L755" s="98" t="str">
        <f t="shared" si="1273"/>
        <v>PENDENTE</v>
      </c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3"/>
      <c r="X755" s="100"/>
      <c r="Y755" s="100"/>
      <c r="Z755" s="100"/>
      <c r="AA755" s="100"/>
      <c r="AB755" s="100"/>
      <c r="AC755" s="101"/>
      <c r="AD755" s="3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93"/>
      <c r="AQ755" s="93"/>
      <c r="AR755" s="93"/>
      <c r="AS755" s="102"/>
      <c r="AT755" s="103"/>
      <c r="AU755" s="103"/>
      <c r="AV755" s="103"/>
      <c r="AW755" s="104"/>
      <c r="AX755" s="103"/>
      <c r="AY755" s="103"/>
      <c r="AZ755" s="103"/>
      <c r="BA755" s="103"/>
      <c r="BB755" s="104"/>
      <c r="BC755" s="103"/>
      <c r="BD755" s="105" t="str">
        <f ca="1">IFERROR(__xludf.DUMMYFUNCTION("""COMPUTED_VALUE"""),"")</f>
        <v/>
      </c>
      <c r="BE755" s="105" t="str">
        <f ca="1">IFERROR(__xludf.DUMMYFUNCTION("""COMPUTED_VALUE"""),"")</f>
        <v/>
      </c>
      <c r="BF755" s="105" t="str">
        <f ca="1">IFERROR(__xludf.DUMMYFUNCTION("""COMPUTED_VALUE"""),"")</f>
        <v/>
      </c>
      <c r="BG755" s="93"/>
      <c r="BH755" s="93"/>
      <c r="BI755" s="95" t="str">
        <f t="shared" si="1360"/>
        <v/>
      </c>
      <c r="BJ755" s="95" t="str">
        <f t="shared" ref="BJ755:BR755" si="1767">IF(AD755=0,"",AD755*$AS755*(AU755/10))</f>
        <v/>
      </c>
      <c r="BK755" s="95" t="str">
        <f t="shared" si="1767"/>
        <v/>
      </c>
      <c r="BL755" s="95" t="str">
        <f t="shared" si="1767"/>
        <v/>
      </c>
      <c r="BM755" s="95" t="str">
        <f t="shared" si="1767"/>
        <v/>
      </c>
      <c r="BN755" s="95" t="str">
        <f t="shared" si="1767"/>
        <v/>
      </c>
      <c r="BO755" s="95" t="str">
        <f t="shared" si="1767"/>
        <v/>
      </c>
      <c r="BP755" s="95" t="str">
        <f t="shared" si="1767"/>
        <v/>
      </c>
      <c r="BQ755" s="95" t="str">
        <f t="shared" si="1767"/>
        <v/>
      </c>
      <c r="BR755" s="95" t="str">
        <f t="shared" si="1767"/>
        <v/>
      </c>
      <c r="BS755" s="38"/>
      <c r="BT755" s="38"/>
      <c r="BU755" s="38"/>
      <c r="BV755" s="38"/>
      <c r="BW755" s="38"/>
      <c r="BX755" s="38">
        <f t="shared" si="1613"/>
        <v>0</v>
      </c>
      <c r="BY755" s="106" t="str">
        <f t="shared" si="1586"/>
        <v/>
      </c>
      <c r="BZ755" s="106" t="str">
        <f t="shared" si="1614"/>
        <v/>
      </c>
      <c r="CA755" s="106" t="str">
        <f t="shared" ref="CA755:CH755" si="1768">IF(O755="x","1","")</f>
        <v/>
      </c>
      <c r="CB755" s="106" t="str">
        <f t="shared" si="1768"/>
        <v/>
      </c>
      <c r="CC755" s="106" t="str">
        <f t="shared" si="1768"/>
        <v/>
      </c>
      <c r="CD755" s="106" t="str">
        <f t="shared" si="1768"/>
        <v/>
      </c>
      <c r="CE755" s="106" t="str">
        <f t="shared" si="1768"/>
        <v/>
      </c>
      <c r="CF755" s="106" t="str">
        <f t="shared" si="1768"/>
        <v/>
      </c>
      <c r="CG755" s="106" t="str">
        <f t="shared" si="1768"/>
        <v/>
      </c>
      <c r="CH755" s="106" t="str">
        <f t="shared" si="1768"/>
        <v/>
      </c>
      <c r="CI755" s="40"/>
      <c r="CJ755" s="40"/>
      <c r="CK755" s="40"/>
      <c r="CL755" s="40"/>
      <c r="CM755" s="40"/>
    </row>
    <row r="756" spans="1:91" ht="17.25" customHeight="1" x14ac:dyDescent="0.2">
      <c r="A756" s="92"/>
      <c r="B756" s="93"/>
      <c r="C756" s="93"/>
      <c r="D756" s="93"/>
      <c r="E756" s="93" t="str">
        <f t="shared" si="1616"/>
        <v/>
      </c>
      <c r="F756" s="93"/>
      <c r="G756" s="93"/>
      <c r="H756" s="93" t="str">
        <f t="shared" si="1332"/>
        <v/>
      </c>
      <c r="I756" s="95" t="str">
        <f t="shared" si="1333"/>
        <v/>
      </c>
      <c r="J756" s="93"/>
      <c r="K756" s="97" t="b">
        <v>0</v>
      </c>
      <c r="L756" s="98" t="str">
        <f t="shared" si="1273"/>
        <v>PENDENTE</v>
      </c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3"/>
      <c r="X756" s="100"/>
      <c r="Y756" s="100"/>
      <c r="Z756" s="100"/>
      <c r="AA756" s="100"/>
      <c r="AB756" s="100"/>
      <c r="AC756" s="101"/>
      <c r="AD756" s="3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93"/>
      <c r="AQ756" s="93"/>
      <c r="AR756" s="93"/>
      <c r="AS756" s="102"/>
      <c r="AT756" s="103"/>
      <c r="AU756" s="103"/>
      <c r="AV756" s="103"/>
      <c r="AW756" s="104"/>
      <c r="AX756" s="103"/>
      <c r="AY756" s="103"/>
      <c r="AZ756" s="103"/>
      <c r="BA756" s="103"/>
      <c r="BB756" s="104"/>
      <c r="BC756" s="103"/>
      <c r="BD756" s="105" t="str">
        <f ca="1">IFERROR(__xludf.DUMMYFUNCTION("""COMPUTED_VALUE"""),"")</f>
        <v/>
      </c>
      <c r="BE756" s="105" t="str">
        <f ca="1">IFERROR(__xludf.DUMMYFUNCTION("""COMPUTED_VALUE"""),"")</f>
        <v/>
      </c>
      <c r="BF756" s="105" t="str">
        <f ca="1">IFERROR(__xludf.DUMMYFUNCTION("""COMPUTED_VALUE"""),"")</f>
        <v/>
      </c>
      <c r="BG756" s="93"/>
      <c r="BH756" s="93"/>
      <c r="BI756" s="95" t="str">
        <f t="shared" si="1360"/>
        <v/>
      </c>
      <c r="BJ756" s="95" t="str">
        <f t="shared" ref="BJ756:BR756" si="1769">IF(AD756=0,"",AD756*$AS756*(AU756/10))</f>
        <v/>
      </c>
      <c r="BK756" s="95" t="str">
        <f t="shared" si="1769"/>
        <v/>
      </c>
      <c r="BL756" s="95" t="str">
        <f t="shared" si="1769"/>
        <v/>
      </c>
      <c r="BM756" s="95" t="str">
        <f t="shared" si="1769"/>
        <v/>
      </c>
      <c r="BN756" s="95" t="str">
        <f t="shared" si="1769"/>
        <v/>
      </c>
      <c r="BO756" s="95" t="str">
        <f t="shared" si="1769"/>
        <v/>
      </c>
      <c r="BP756" s="95" t="str">
        <f t="shared" si="1769"/>
        <v/>
      </c>
      <c r="BQ756" s="95" t="str">
        <f t="shared" si="1769"/>
        <v/>
      </c>
      <c r="BR756" s="95" t="str">
        <f t="shared" si="1769"/>
        <v/>
      </c>
      <c r="BS756" s="38"/>
      <c r="BT756" s="38"/>
      <c r="BU756" s="38"/>
      <c r="BV756" s="38"/>
      <c r="BW756" s="38"/>
      <c r="BX756" s="38">
        <f t="shared" si="1613"/>
        <v>0</v>
      </c>
      <c r="BY756" s="106" t="str">
        <f t="shared" si="1586"/>
        <v/>
      </c>
      <c r="BZ756" s="106" t="str">
        <f t="shared" si="1614"/>
        <v/>
      </c>
      <c r="CA756" s="106" t="str">
        <f t="shared" ref="CA756:CH756" si="1770">IF(O756="x","1","")</f>
        <v/>
      </c>
      <c r="CB756" s="106" t="str">
        <f t="shared" si="1770"/>
        <v/>
      </c>
      <c r="CC756" s="106" t="str">
        <f t="shared" si="1770"/>
        <v/>
      </c>
      <c r="CD756" s="106" t="str">
        <f t="shared" si="1770"/>
        <v/>
      </c>
      <c r="CE756" s="106" t="str">
        <f t="shared" si="1770"/>
        <v/>
      </c>
      <c r="CF756" s="106" t="str">
        <f t="shared" si="1770"/>
        <v/>
      </c>
      <c r="CG756" s="106" t="str">
        <f t="shared" si="1770"/>
        <v/>
      </c>
      <c r="CH756" s="106" t="str">
        <f t="shared" si="1770"/>
        <v/>
      </c>
      <c r="CI756" s="40"/>
      <c r="CJ756" s="40"/>
      <c r="CK756" s="40"/>
      <c r="CL756" s="40"/>
      <c r="CM756" s="40"/>
    </row>
    <row r="757" spans="1:91" ht="17.25" customHeight="1" x14ac:dyDescent="0.2">
      <c r="A757" s="92"/>
      <c r="B757" s="93"/>
      <c r="C757" s="93"/>
      <c r="D757" s="93"/>
      <c r="E757" s="93" t="str">
        <f t="shared" si="1616"/>
        <v/>
      </c>
      <c r="F757" s="93"/>
      <c r="G757" s="93"/>
      <c r="H757" s="93" t="str">
        <f t="shared" si="1332"/>
        <v/>
      </c>
      <c r="I757" s="95" t="str">
        <f t="shared" si="1333"/>
        <v/>
      </c>
      <c r="J757" s="93"/>
      <c r="K757" s="97" t="b">
        <v>0</v>
      </c>
      <c r="L757" s="98" t="str">
        <f t="shared" si="1273"/>
        <v>PENDENTE</v>
      </c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3"/>
      <c r="X757" s="100"/>
      <c r="Y757" s="100"/>
      <c r="Z757" s="100"/>
      <c r="AA757" s="100"/>
      <c r="AB757" s="100"/>
      <c r="AC757" s="101"/>
      <c r="AD757" s="3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93"/>
      <c r="AQ757" s="93"/>
      <c r="AR757" s="93"/>
      <c r="AS757" s="102"/>
      <c r="AT757" s="103"/>
      <c r="AU757" s="103"/>
      <c r="AV757" s="103"/>
      <c r="AW757" s="104"/>
      <c r="AX757" s="103"/>
      <c r="AY757" s="103"/>
      <c r="AZ757" s="103"/>
      <c r="BA757" s="103"/>
      <c r="BB757" s="104"/>
      <c r="BC757" s="103"/>
      <c r="BD757" s="105" t="str">
        <f ca="1">IFERROR(__xludf.DUMMYFUNCTION("""COMPUTED_VALUE"""),"")</f>
        <v/>
      </c>
      <c r="BE757" s="105" t="str">
        <f ca="1">IFERROR(__xludf.DUMMYFUNCTION("""COMPUTED_VALUE"""),"")</f>
        <v/>
      </c>
      <c r="BF757" s="105" t="str">
        <f ca="1">IFERROR(__xludf.DUMMYFUNCTION("""COMPUTED_VALUE"""),"")</f>
        <v/>
      </c>
      <c r="BG757" s="93"/>
      <c r="BH757" s="93"/>
      <c r="BI757" s="95" t="str">
        <f t="shared" si="1360"/>
        <v/>
      </c>
      <c r="BJ757" s="95" t="str">
        <f t="shared" ref="BJ757:BR757" si="1771">IF(AD757=0,"",AD757*$AS757*(AU757/10))</f>
        <v/>
      </c>
      <c r="BK757" s="95" t="str">
        <f t="shared" si="1771"/>
        <v/>
      </c>
      <c r="BL757" s="95" t="str">
        <f t="shared" si="1771"/>
        <v/>
      </c>
      <c r="BM757" s="95" t="str">
        <f t="shared" si="1771"/>
        <v/>
      </c>
      <c r="BN757" s="95" t="str">
        <f t="shared" si="1771"/>
        <v/>
      </c>
      <c r="BO757" s="95" t="str">
        <f t="shared" si="1771"/>
        <v/>
      </c>
      <c r="BP757" s="95" t="str">
        <f t="shared" si="1771"/>
        <v/>
      </c>
      <c r="BQ757" s="95" t="str">
        <f t="shared" si="1771"/>
        <v/>
      </c>
      <c r="BR757" s="95" t="str">
        <f t="shared" si="1771"/>
        <v/>
      </c>
      <c r="BS757" s="38"/>
      <c r="BT757" s="38"/>
      <c r="BU757" s="38"/>
      <c r="BV757" s="38"/>
      <c r="BW757" s="38"/>
      <c r="BX757" s="38">
        <f t="shared" si="1613"/>
        <v>0</v>
      </c>
      <c r="BY757" s="106" t="str">
        <f t="shared" si="1586"/>
        <v/>
      </c>
      <c r="BZ757" s="106" t="str">
        <f t="shared" si="1614"/>
        <v/>
      </c>
      <c r="CA757" s="106" t="str">
        <f t="shared" ref="CA757:CH757" si="1772">IF(O757="x","1","")</f>
        <v/>
      </c>
      <c r="CB757" s="106" t="str">
        <f t="shared" si="1772"/>
        <v/>
      </c>
      <c r="CC757" s="106" t="str">
        <f t="shared" si="1772"/>
        <v/>
      </c>
      <c r="CD757" s="106" t="str">
        <f t="shared" si="1772"/>
        <v/>
      </c>
      <c r="CE757" s="106" t="str">
        <f t="shared" si="1772"/>
        <v/>
      </c>
      <c r="CF757" s="106" t="str">
        <f t="shared" si="1772"/>
        <v/>
      </c>
      <c r="CG757" s="106" t="str">
        <f t="shared" si="1772"/>
        <v/>
      </c>
      <c r="CH757" s="106" t="str">
        <f t="shared" si="1772"/>
        <v/>
      </c>
      <c r="CI757" s="40"/>
      <c r="CJ757" s="40"/>
      <c r="CK757" s="40"/>
      <c r="CL757" s="40"/>
      <c r="CM757" s="40"/>
    </row>
    <row r="758" spans="1:91" ht="17.25" customHeight="1" x14ac:dyDescent="0.2">
      <c r="A758" s="92"/>
      <c r="B758" s="93"/>
      <c r="C758" s="93"/>
      <c r="D758" s="93"/>
      <c r="E758" s="93" t="str">
        <f t="shared" si="1616"/>
        <v/>
      </c>
      <c r="F758" s="93"/>
      <c r="G758" s="93"/>
      <c r="H758" s="93" t="str">
        <f t="shared" si="1332"/>
        <v/>
      </c>
      <c r="I758" s="95" t="str">
        <f t="shared" si="1333"/>
        <v/>
      </c>
      <c r="J758" s="93"/>
      <c r="K758" s="97" t="b">
        <v>0</v>
      </c>
      <c r="L758" s="98" t="str">
        <f t="shared" si="1273"/>
        <v>PENDENTE</v>
      </c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3"/>
      <c r="X758" s="100"/>
      <c r="Y758" s="100"/>
      <c r="Z758" s="100"/>
      <c r="AA758" s="100"/>
      <c r="AB758" s="100"/>
      <c r="AC758" s="101"/>
      <c r="AD758" s="3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93"/>
      <c r="AQ758" s="93"/>
      <c r="AR758" s="93"/>
      <c r="AS758" s="102"/>
      <c r="AT758" s="103"/>
      <c r="AU758" s="103"/>
      <c r="AV758" s="103"/>
      <c r="AW758" s="104"/>
      <c r="AX758" s="103"/>
      <c r="AY758" s="103"/>
      <c r="AZ758" s="103"/>
      <c r="BA758" s="103"/>
      <c r="BB758" s="104"/>
      <c r="BC758" s="103"/>
      <c r="BD758" s="105" t="str">
        <f ca="1">IFERROR(__xludf.DUMMYFUNCTION("""COMPUTED_VALUE"""),"")</f>
        <v/>
      </c>
      <c r="BE758" s="105" t="str">
        <f ca="1">IFERROR(__xludf.DUMMYFUNCTION("""COMPUTED_VALUE"""),"")</f>
        <v/>
      </c>
      <c r="BF758" s="105" t="str">
        <f ca="1">IFERROR(__xludf.DUMMYFUNCTION("""COMPUTED_VALUE"""),"")</f>
        <v/>
      </c>
      <c r="BG758" s="93"/>
      <c r="BH758" s="93"/>
      <c r="BI758" s="95" t="str">
        <f t="shared" si="1360"/>
        <v/>
      </c>
      <c r="BJ758" s="95" t="str">
        <f t="shared" ref="BJ758:BR758" si="1773">IF(AD758=0,"",AD758*$AS758*(AU758/10))</f>
        <v/>
      </c>
      <c r="BK758" s="95" t="str">
        <f t="shared" si="1773"/>
        <v/>
      </c>
      <c r="BL758" s="95" t="str">
        <f t="shared" si="1773"/>
        <v/>
      </c>
      <c r="BM758" s="95" t="str">
        <f t="shared" si="1773"/>
        <v/>
      </c>
      <c r="BN758" s="95" t="str">
        <f t="shared" si="1773"/>
        <v/>
      </c>
      <c r="BO758" s="95" t="str">
        <f t="shared" si="1773"/>
        <v/>
      </c>
      <c r="BP758" s="95" t="str">
        <f t="shared" si="1773"/>
        <v/>
      </c>
      <c r="BQ758" s="95" t="str">
        <f t="shared" si="1773"/>
        <v/>
      </c>
      <c r="BR758" s="95" t="str">
        <f t="shared" si="1773"/>
        <v/>
      </c>
      <c r="BS758" s="38"/>
      <c r="BT758" s="38"/>
      <c r="BU758" s="38"/>
      <c r="BV758" s="38"/>
      <c r="BW758" s="38"/>
      <c r="BX758" s="38">
        <f t="shared" si="1613"/>
        <v>0</v>
      </c>
      <c r="BY758" s="106" t="str">
        <f t="shared" si="1586"/>
        <v/>
      </c>
      <c r="BZ758" s="106" t="str">
        <f t="shared" si="1614"/>
        <v/>
      </c>
      <c r="CA758" s="106" t="str">
        <f t="shared" ref="CA758:CH758" si="1774">IF(O758="x","1","")</f>
        <v/>
      </c>
      <c r="CB758" s="106" t="str">
        <f t="shared" si="1774"/>
        <v/>
      </c>
      <c r="CC758" s="106" t="str">
        <f t="shared" si="1774"/>
        <v/>
      </c>
      <c r="CD758" s="106" t="str">
        <f t="shared" si="1774"/>
        <v/>
      </c>
      <c r="CE758" s="106" t="str">
        <f t="shared" si="1774"/>
        <v/>
      </c>
      <c r="CF758" s="106" t="str">
        <f t="shared" si="1774"/>
        <v/>
      </c>
      <c r="CG758" s="106" t="str">
        <f t="shared" si="1774"/>
        <v/>
      </c>
      <c r="CH758" s="106" t="str">
        <f t="shared" si="1774"/>
        <v/>
      </c>
      <c r="CI758" s="40"/>
      <c r="CJ758" s="40"/>
      <c r="CK758" s="40"/>
      <c r="CL758" s="40"/>
      <c r="CM758" s="40"/>
    </row>
    <row r="759" spans="1:91" ht="17.25" customHeight="1" x14ac:dyDescent="0.2">
      <c r="A759" s="92"/>
      <c r="B759" s="93"/>
      <c r="C759" s="93"/>
      <c r="D759" s="93"/>
      <c r="E759" s="93" t="str">
        <f t="shared" si="1616"/>
        <v/>
      </c>
      <c r="F759" s="93"/>
      <c r="G759" s="93"/>
      <c r="H759" s="93" t="str">
        <f t="shared" si="1332"/>
        <v/>
      </c>
      <c r="I759" s="95" t="str">
        <f t="shared" si="1333"/>
        <v/>
      </c>
      <c r="J759" s="93"/>
      <c r="K759" s="97" t="b">
        <v>0</v>
      </c>
      <c r="L759" s="98" t="str">
        <f t="shared" si="1273"/>
        <v>PENDENTE</v>
      </c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3"/>
      <c r="X759" s="100"/>
      <c r="Y759" s="100"/>
      <c r="Z759" s="100"/>
      <c r="AA759" s="100"/>
      <c r="AB759" s="100"/>
      <c r="AC759" s="101"/>
      <c r="AD759" s="3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93"/>
      <c r="AQ759" s="93"/>
      <c r="AR759" s="93"/>
      <c r="AS759" s="102"/>
      <c r="AT759" s="103"/>
      <c r="AU759" s="103"/>
      <c r="AV759" s="103"/>
      <c r="AW759" s="104"/>
      <c r="AX759" s="103"/>
      <c r="AY759" s="103"/>
      <c r="AZ759" s="103"/>
      <c r="BA759" s="103"/>
      <c r="BB759" s="104"/>
      <c r="BC759" s="103"/>
      <c r="BD759" s="105" t="str">
        <f ca="1">IFERROR(__xludf.DUMMYFUNCTION("""COMPUTED_VALUE"""),"")</f>
        <v/>
      </c>
      <c r="BE759" s="105" t="str">
        <f ca="1">IFERROR(__xludf.DUMMYFUNCTION("""COMPUTED_VALUE"""),"")</f>
        <v/>
      </c>
      <c r="BF759" s="105" t="str">
        <f ca="1">IFERROR(__xludf.DUMMYFUNCTION("""COMPUTED_VALUE"""),"")</f>
        <v/>
      </c>
      <c r="BG759" s="93"/>
      <c r="BH759" s="93"/>
      <c r="BI759" s="95" t="str">
        <f t="shared" si="1360"/>
        <v/>
      </c>
      <c r="BJ759" s="95" t="str">
        <f t="shared" ref="BJ759:BR759" si="1775">IF(AD759=0,"",AD759*$AS759*(AU759/10))</f>
        <v/>
      </c>
      <c r="BK759" s="95" t="str">
        <f t="shared" si="1775"/>
        <v/>
      </c>
      <c r="BL759" s="95" t="str">
        <f t="shared" si="1775"/>
        <v/>
      </c>
      <c r="BM759" s="95" t="str">
        <f t="shared" si="1775"/>
        <v/>
      </c>
      <c r="BN759" s="95" t="str">
        <f t="shared" si="1775"/>
        <v/>
      </c>
      <c r="BO759" s="95" t="str">
        <f t="shared" si="1775"/>
        <v/>
      </c>
      <c r="BP759" s="95" t="str">
        <f t="shared" si="1775"/>
        <v/>
      </c>
      <c r="BQ759" s="95" t="str">
        <f t="shared" si="1775"/>
        <v/>
      </c>
      <c r="BR759" s="95" t="str">
        <f t="shared" si="1775"/>
        <v/>
      </c>
      <c r="BS759" s="38"/>
      <c r="BT759" s="38"/>
      <c r="BU759" s="38"/>
      <c r="BV759" s="38"/>
      <c r="BW759" s="38"/>
      <c r="BX759" s="38">
        <f t="shared" si="1613"/>
        <v>0</v>
      </c>
      <c r="BY759" s="106" t="str">
        <f t="shared" si="1586"/>
        <v/>
      </c>
      <c r="BZ759" s="106" t="str">
        <f t="shared" si="1614"/>
        <v/>
      </c>
      <c r="CA759" s="106" t="str">
        <f t="shared" ref="CA759:CH759" si="1776">IF(O759="x","1","")</f>
        <v/>
      </c>
      <c r="CB759" s="106" t="str">
        <f t="shared" si="1776"/>
        <v/>
      </c>
      <c r="CC759" s="106" t="str">
        <f t="shared" si="1776"/>
        <v/>
      </c>
      <c r="CD759" s="106" t="str">
        <f t="shared" si="1776"/>
        <v/>
      </c>
      <c r="CE759" s="106" t="str">
        <f t="shared" si="1776"/>
        <v/>
      </c>
      <c r="CF759" s="106" t="str">
        <f t="shared" si="1776"/>
        <v/>
      </c>
      <c r="CG759" s="106" t="str">
        <f t="shared" si="1776"/>
        <v/>
      </c>
      <c r="CH759" s="106" t="str">
        <f t="shared" si="1776"/>
        <v/>
      </c>
      <c r="CI759" s="40"/>
      <c r="CJ759" s="40"/>
      <c r="CK759" s="40"/>
      <c r="CL759" s="40"/>
      <c r="CM759" s="40"/>
    </row>
    <row r="760" spans="1:91" ht="17.25" customHeight="1" x14ac:dyDescent="0.2">
      <c r="A760" s="92"/>
      <c r="B760" s="93"/>
      <c r="C760" s="93"/>
      <c r="D760" s="93"/>
      <c r="E760" s="93" t="str">
        <f t="shared" si="1616"/>
        <v/>
      </c>
      <c r="F760" s="93"/>
      <c r="G760" s="93"/>
      <c r="H760" s="93" t="str">
        <f t="shared" si="1332"/>
        <v/>
      </c>
      <c r="I760" s="95" t="str">
        <f t="shared" si="1333"/>
        <v/>
      </c>
      <c r="J760" s="93"/>
      <c r="K760" s="97" t="b">
        <v>0</v>
      </c>
      <c r="L760" s="98" t="str">
        <f t="shared" si="1273"/>
        <v>PENDENTE</v>
      </c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3"/>
      <c r="X760" s="100"/>
      <c r="Y760" s="100"/>
      <c r="Z760" s="100"/>
      <c r="AA760" s="100"/>
      <c r="AB760" s="100"/>
      <c r="AC760" s="101"/>
      <c r="AD760" s="3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93"/>
      <c r="AQ760" s="93"/>
      <c r="AR760" s="93"/>
      <c r="AS760" s="102"/>
      <c r="AT760" s="103"/>
      <c r="AU760" s="103"/>
      <c r="AV760" s="103"/>
      <c r="AW760" s="104"/>
      <c r="AX760" s="103"/>
      <c r="AY760" s="103"/>
      <c r="AZ760" s="103"/>
      <c r="BA760" s="103"/>
      <c r="BB760" s="104"/>
      <c r="BC760" s="103"/>
      <c r="BD760" s="105" t="str">
        <f ca="1">IFERROR(__xludf.DUMMYFUNCTION("""COMPUTED_VALUE"""),"")</f>
        <v/>
      </c>
      <c r="BE760" s="105" t="str">
        <f ca="1">IFERROR(__xludf.DUMMYFUNCTION("""COMPUTED_VALUE"""),"")</f>
        <v/>
      </c>
      <c r="BF760" s="105" t="str">
        <f ca="1">IFERROR(__xludf.DUMMYFUNCTION("""COMPUTED_VALUE"""),"")</f>
        <v/>
      </c>
      <c r="BG760" s="93"/>
      <c r="BH760" s="93"/>
      <c r="BI760" s="95" t="str">
        <f t="shared" si="1360"/>
        <v/>
      </c>
      <c r="BJ760" s="95" t="str">
        <f t="shared" ref="BJ760:BR760" si="1777">IF(AD760=0,"",AD760*$AS760*(AU760/10))</f>
        <v/>
      </c>
      <c r="BK760" s="95" t="str">
        <f t="shared" si="1777"/>
        <v/>
      </c>
      <c r="BL760" s="95" t="str">
        <f t="shared" si="1777"/>
        <v/>
      </c>
      <c r="BM760" s="95" t="str">
        <f t="shared" si="1777"/>
        <v/>
      </c>
      <c r="BN760" s="95" t="str">
        <f t="shared" si="1777"/>
        <v/>
      </c>
      <c r="BO760" s="95" t="str">
        <f t="shared" si="1777"/>
        <v/>
      </c>
      <c r="BP760" s="95" t="str">
        <f t="shared" si="1777"/>
        <v/>
      </c>
      <c r="BQ760" s="95" t="str">
        <f t="shared" si="1777"/>
        <v/>
      </c>
      <c r="BR760" s="95" t="str">
        <f t="shared" si="1777"/>
        <v/>
      </c>
      <c r="BS760" s="38"/>
      <c r="BT760" s="38"/>
      <c r="BU760" s="38"/>
      <c r="BV760" s="38"/>
      <c r="BW760" s="38"/>
      <c r="BX760" s="38">
        <f t="shared" si="1613"/>
        <v>0</v>
      </c>
      <c r="BY760" s="106" t="str">
        <f t="shared" si="1586"/>
        <v/>
      </c>
      <c r="BZ760" s="106" t="str">
        <f t="shared" si="1614"/>
        <v/>
      </c>
      <c r="CA760" s="106" t="str">
        <f t="shared" ref="CA760:CH760" si="1778">IF(O760="x","1","")</f>
        <v/>
      </c>
      <c r="CB760" s="106" t="str">
        <f t="shared" si="1778"/>
        <v/>
      </c>
      <c r="CC760" s="106" t="str">
        <f t="shared" si="1778"/>
        <v/>
      </c>
      <c r="CD760" s="106" t="str">
        <f t="shared" si="1778"/>
        <v/>
      </c>
      <c r="CE760" s="106" t="str">
        <f t="shared" si="1778"/>
        <v/>
      </c>
      <c r="CF760" s="106" t="str">
        <f t="shared" si="1778"/>
        <v/>
      </c>
      <c r="CG760" s="106" t="str">
        <f t="shared" si="1778"/>
        <v/>
      </c>
      <c r="CH760" s="106" t="str">
        <f t="shared" si="1778"/>
        <v/>
      </c>
      <c r="CI760" s="40"/>
      <c r="CJ760" s="40"/>
      <c r="CK760" s="40"/>
      <c r="CL760" s="40"/>
      <c r="CM760" s="40"/>
    </row>
    <row r="761" spans="1:91" ht="17.25" customHeight="1" x14ac:dyDescent="0.2">
      <c r="A761" s="92"/>
      <c r="B761" s="93"/>
      <c r="C761" s="93"/>
      <c r="D761" s="93"/>
      <c r="E761" s="93" t="str">
        <f t="shared" si="1616"/>
        <v/>
      </c>
      <c r="F761" s="93"/>
      <c r="G761" s="93"/>
      <c r="H761" s="93" t="str">
        <f t="shared" si="1332"/>
        <v/>
      </c>
      <c r="I761" s="95" t="str">
        <f t="shared" si="1333"/>
        <v/>
      </c>
      <c r="J761" s="93"/>
      <c r="K761" s="97" t="b">
        <v>0</v>
      </c>
      <c r="L761" s="98" t="str">
        <f t="shared" si="1273"/>
        <v>PENDENTE</v>
      </c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3"/>
      <c r="X761" s="100"/>
      <c r="Y761" s="100"/>
      <c r="Z761" s="100"/>
      <c r="AA761" s="100"/>
      <c r="AB761" s="100"/>
      <c r="AC761" s="101"/>
      <c r="AD761" s="3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93"/>
      <c r="AQ761" s="93"/>
      <c r="AR761" s="93"/>
      <c r="AS761" s="102"/>
      <c r="AT761" s="103"/>
      <c r="AU761" s="103"/>
      <c r="AV761" s="103"/>
      <c r="AW761" s="104"/>
      <c r="AX761" s="103"/>
      <c r="AY761" s="103"/>
      <c r="AZ761" s="103"/>
      <c r="BA761" s="103"/>
      <c r="BB761" s="104"/>
      <c r="BC761" s="103"/>
      <c r="BD761" s="105" t="str">
        <f ca="1">IFERROR(__xludf.DUMMYFUNCTION("""COMPUTED_VALUE"""),"")</f>
        <v/>
      </c>
      <c r="BE761" s="105" t="str">
        <f ca="1">IFERROR(__xludf.DUMMYFUNCTION("""COMPUTED_VALUE"""),"")</f>
        <v/>
      </c>
      <c r="BF761" s="105" t="str">
        <f ca="1">IFERROR(__xludf.DUMMYFUNCTION("""COMPUTED_VALUE"""),"")</f>
        <v/>
      </c>
      <c r="BG761" s="93"/>
      <c r="BH761" s="93"/>
      <c r="BI761" s="95" t="str">
        <f t="shared" si="1360"/>
        <v/>
      </c>
      <c r="BJ761" s="95" t="str">
        <f t="shared" ref="BJ761:BR761" si="1779">IF(AD761=0,"",AD761*$AS761*(AU761/10))</f>
        <v/>
      </c>
      <c r="BK761" s="95" t="str">
        <f t="shared" si="1779"/>
        <v/>
      </c>
      <c r="BL761" s="95" t="str">
        <f t="shared" si="1779"/>
        <v/>
      </c>
      <c r="BM761" s="95" t="str">
        <f t="shared" si="1779"/>
        <v/>
      </c>
      <c r="BN761" s="95" t="str">
        <f t="shared" si="1779"/>
        <v/>
      </c>
      <c r="BO761" s="95" t="str">
        <f t="shared" si="1779"/>
        <v/>
      </c>
      <c r="BP761" s="95" t="str">
        <f t="shared" si="1779"/>
        <v/>
      </c>
      <c r="BQ761" s="95" t="str">
        <f t="shared" si="1779"/>
        <v/>
      </c>
      <c r="BR761" s="95" t="str">
        <f t="shared" si="1779"/>
        <v/>
      </c>
      <c r="BS761" s="38"/>
      <c r="BT761" s="38"/>
      <c r="BU761" s="38"/>
      <c r="BV761" s="38"/>
      <c r="BW761" s="38"/>
      <c r="BX761" s="38">
        <f t="shared" si="1613"/>
        <v>0</v>
      </c>
      <c r="BY761" s="106" t="str">
        <f t="shared" si="1586"/>
        <v/>
      </c>
      <c r="BZ761" s="106" t="str">
        <f t="shared" si="1614"/>
        <v/>
      </c>
      <c r="CA761" s="106" t="str">
        <f t="shared" ref="CA761:CH761" si="1780">IF(O761="x","1","")</f>
        <v/>
      </c>
      <c r="CB761" s="106" t="str">
        <f t="shared" si="1780"/>
        <v/>
      </c>
      <c r="CC761" s="106" t="str">
        <f t="shared" si="1780"/>
        <v/>
      </c>
      <c r="CD761" s="106" t="str">
        <f t="shared" si="1780"/>
        <v/>
      </c>
      <c r="CE761" s="106" t="str">
        <f t="shared" si="1780"/>
        <v/>
      </c>
      <c r="CF761" s="106" t="str">
        <f t="shared" si="1780"/>
        <v/>
      </c>
      <c r="CG761" s="106" t="str">
        <f t="shared" si="1780"/>
        <v/>
      </c>
      <c r="CH761" s="106" t="str">
        <f t="shared" si="1780"/>
        <v/>
      </c>
      <c r="CI761" s="40"/>
      <c r="CJ761" s="40"/>
      <c r="CK761" s="40"/>
      <c r="CL761" s="40"/>
      <c r="CM761" s="40"/>
    </row>
    <row r="762" spans="1:91" ht="17.25" customHeight="1" x14ac:dyDescent="0.2">
      <c r="A762" s="92"/>
      <c r="B762" s="93"/>
      <c r="C762" s="93"/>
      <c r="D762" s="93"/>
      <c r="E762" s="93" t="str">
        <f t="shared" si="1616"/>
        <v/>
      </c>
      <c r="F762" s="93"/>
      <c r="G762" s="93"/>
      <c r="H762" s="93" t="str">
        <f t="shared" si="1332"/>
        <v/>
      </c>
      <c r="I762" s="95" t="str">
        <f t="shared" si="1333"/>
        <v/>
      </c>
      <c r="J762" s="93"/>
      <c r="K762" s="97" t="b">
        <v>0</v>
      </c>
      <c r="L762" s="98" t="str">
        <f t="shared" si="1273"/>
        <v>PENDENTE</v>
      </c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3"/>
      <c r="X762" s="100"/>
      <c r="Y762" s="100"/>
      <c r="Z762" s="100"/>
      <c r="AA762" s="100"/>
      <c r="AB762" s="100"/>
      <c r="AC762" s="101"/>
      <c r="AD762" s="3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93"/>
      <c r="AQ762" s="93"/>
      <c r="AR762" s="93"/>
      <c r="AS762" s="102"/>
      <c r="AT762" s="103"/>
      <c r="AU762" s="103"/>
      <c r="AV762" s="103"/>
      <c r="AW762" s="104"/>
      <c r="AX762" s="103"/>
      <c r="AY762" s="103"/>
      <c r="AZ762" s="103"/>
      <c r="BA762" s="103"/>
      <c r="BB762" s="104"/>
      <c r="BC762" s="103"/>
      <c r="BD762" s="105" t="str">
        <f ca="1">IFERROR(__xludf.DUMMYFUNCTION("""COMPUTED_VALUE"""),"")</f>
        <v/>
      </c>
      <c r="BE762" s="105" t="str">
        <f ca="1">IFERROR(__xludf.DUMMYFUNCTION("""COMPUTED_VALUE"""),"")</f>
        <v/>
      </c>
      <c r="BF762" s="105" t="str">
        <f ca="1">IFERROR(__xludf.DUMMYFUNCTION("""COMPUTED_VALUE"""),"")</f>
        <v/>
      </c>
      <c r="BG762" s="93"/>
      <c r="BH762" s="93"/>
      <c r="BI762" s="95" t="str">
        <f t="shared" si="1360"/>
        <v/>
      </c>
      <c r="BJ762" s="95" t="str">
        <f t="shared" ref="BJ762:BR762" si="1781">IF(AD762=0,"",AD762*$AS762*(AU762/10))</f>
        <v/>
      </c>
      <c r="BK762" s="95" t="str">
        <f t="shared" si="1781"/>
        <v/>
      </c>
      <c r="BL762" s="95" t="str">
        <f t="shared" si="1781"/>
        <v/>
      </c>
      <c r="BM762" s="95" t="str">
        <f t="shared" si="1781"/>
        <v/>
      </c>
      <c r="BN762" s="95" t="str">
        <f t="shared" si="1781"/>
        <v/>
      </c>
      <c r="BO762" s="95" t="str">
        <f t="shared" si="1781"/>
        <v/>
      </c>
      <c r="BP762" s="95" t="str">
        <f t="shared" si="1781"/>
        <v/>
      </c>
      <c r="BQ762" s="95" t="str">
        <f t="shared" si="1781"/>
        <v/>
      </c>
      <c r="BR762" s="95" t="str">
        <f t="shared" si="1781"/>
        <v/>
      </c>
      <c r="BS762" s="38"/>
      <c r="BT762" s="38"/>
      <c r="BU762" s="38"/>
      <c r="BV762" s="38"/>
      <c r="BW762" s="38"/>
      <c r="BX762" s="38">
        <f t="shared" si="1613"/>
        <v>0</v>
      </c>
      <c r="BY762" s="106" t="str">
        <f t="shared" si="1586"/>
        <v/>
      </c>
      <c r="BZ762" s="106" t="str">
        <f t="shared" si="1614"/>
        <v/>
      </c>
      <c r="CA762" s="106" t="str">
        <f t="shared" ref="CA762:CH762" si="1782">IF(O762="x","1","")</f>
        <v/>
      </c>
      <c r="CB762" s="106" t="str">
        <f t="shared" si="1782"/>
        <v/>
      </c>
      <c r="CC762" s="106" t="str">
        <f t="shared" si="1782"/>
        <v/>
      </c>
      <c r="CD762" s="106" t="str">
        <f t="shared" si="1782"/>
        <v/>
      </c>
      <c r="CE762" s="106" t="str">
        <f t="shared" si="1782"/>
        <v/>
      </c>
      <c r="CF762" s="106" t="str">
        <f t="shared" si="1782"/>
        <v/>
      </c>
      <c r="CG762" s="106" t="str">
        <f t="shared" si="1782"/>
        <v/>
      </c>
      <c r="CH762" s="106" t="str">
        <f t="shared" si="1782"/>
        <v/>
      </c>
      <c r="CI762" s="40"/>
      <c r="CJ762" s="40"/>
      <c r="CK762" s="40"/>
      <c r="CL762" s="40"/>
      <c r="CM762" s="40"/>
    </row>
    <row r="763" spans="1:91" ht="17.25" customHeight="1" x14ac:dyDescent="0.2">
      <c r="A763" s="92"/>
      <c r="B763" s="93"/>
      <c r="C763" s="93"/>
      <c r="D763" s="93"/>
      <c r="E763" s="93" t="str">
        <f t="shared" si="1616"/>
        <v/>
      </c>
      <c r="F763" s="93"/>
      <c r="G763" s="93"/>
      <c r="H763" s="93" t="str">
        <f t="shared" si="1332"/>
        <v/>
      </c>
      <c r="I763" s="95" t="str">
        <f t="shared" si="1333"/>
        <v/>
      </c>
      <c r="J763" s="93"/>
      <c r="K763" s="97" t="b">
        <v>0</v>
      </c>
      <c r="L763" s="98" t="str">
        <f t="shared" si="1273"/>
        <v>PENDENTE</v>
      </c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3"/>
      <c r="X763" s="100"/>
      <c r="Y763" s="100"/>
      <c r="Z763" s="100"/>
      <c r="AA763" s="100"/>
      <c r="AB763" s="100"/>
      <c r="AC763" s="101"/>
      <c r="AD763" s="3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93"/>
      <c r="AQ763" s="93"/>
      <c r="AR763" s="93"/>
      <c r="AS763" s="102"/>
      <c r="AT763" s="103"/>
      <c r="AU763" s="103"/>
      <c r="AV763" s="103"/>
      <c r="AW763" s="104"/>
      <c r="AX763" s="103"/>
      <c r="AY763" s="103"/>
      <c r="AZ763" s="103"/>
      <c r="BA763" s="103"/>
      <c r="BB763" s="104"/>
      <c r="BC763" s="103"/>
      <c r="BD763" s="105" t="str">
        <f ca="1">IFERROR(__xludf.DUMMYFUNCTION("""COMPUTED_VALUE"""),"")</f>
        <v/>
      </c>
      <c r="BE763" s="105" t="str">
        <f ca="1">IFERROR(__xludf.DUMMYFUNCTION("""COMPUTED_VALUE"""),"")</f>
        <v/>
      </c>
      <c r="BF763" s="105" t="str">
        <f ca="1">IFERROR(__xludf.DUMMYFUNCTION("""COMPUTED_VALUE"""),"")</f>
        <v/>
      </c>
      <c r="BG763" s="93"/>
      <c r="BH763" s="93"/>
      <c r="BI763" s="95" t="str">
        <f t="shared" si="1360"/>
        <v/>
      </c>
      <c r="BJ763" s="95" t="str">
        <f t="shared" ref="BJ763:BR763" si="1783">IF(AD763=0,"",AD763*$AS763*(AU763/10))</f>
        <v/>
      </c>
      <c r="BK763" s="95" t="str">
        <f t="shared" si="1783"/>
        <v/>
      </c>
      <c r="BL763" s="95" t="str">
        <f t="shared" si="1783"/>
        <v/>
      </c>
      <c r="BM763" s="95" t="str">
        <f t="shared" si="1783"/>
        <v/>
      </c>
      <c r="BN763" s="95" t="str">
        <f t="shared" si="1783"/>
        <v/>
      </c>
      <c r="BO763" s="95" t="str">
        <f t="shared" si="1783"/>
        <v/>
      </c>
      <c r="BP763" s="95" t="str">
        <f t="shared" si="1783"/>
        <v/>
      </c>
      <c r="BQ763" s="95" t="str">
        <f t="shared" si="1783"/>
        <v/>
      </c>
      <c r="BR763" s="95" t="str">
        <f t="shared" si="1783"/>
        <v/>
      </c>
      <c r="BS763" s="38"/>
      <c r="BT763" s="38"/>
      <c r="BU763" s="38"/>
      <c r="BV763" s="38"/>
      <c r="BW763" s="38"/>
      <c r="BX763" s="38">
        <f t="shared" si="1613"/>
        <v>0</v>
      </c>
      <c r="BY763" s="106" t="str">
        <f t="shared" si="1586"/>
        <v/>
      </c>
      <c r="BZ763" s="106" t="str">
        <f t="shared" si="1614"/>
        <v/>
      </c>
      <c r="CA763" s="106" t="str">
        <f t="shared" ref="CA763:CH763" si="1784">IF(O763="x","1","")</f>
        <v/>
      </c>
      <c r="CB763" s="106" t="str">
        <f t="shared" si="1784"/>
        <v/>
      </c>
      <c r="CC763" s="106" t="str">
        <f t="shared" si="1784"/>
        <v/>
      </c>
      <c r="CD763" s="106" t="str">
        <f t="shared" si="1784"/>
        <v/>
      </c>
      <c r="CE763" s="106" t="str">
        <f t="shared" si="1784"/>
        <v/>
      </c>
      <c r="CF763" s="106" t="str">
        <f t="shared" si="1784"/>
        <v/>
      </c>
      <c r="CG763" s="106" t="str">
        <f t="shared" si="1784"/>
        <v/>
      </c>
      <c r="CH763" s="106" t="str">
        <f t="shared" si="1784"/>
        <v/>
      </c>
      <c r="CI763" s="40"/>
      <c r="CJ763" s="40"/>
      <c r="CK763" s="40"/>
      <c r="CL763" s="40"/>
      <c r="CM763" s="40"/>
    </row>
    <row r="764" spans="1:91" ht="17.25" customHeight="1" x14ac:dyDescent="0.2">
      <c r="A764" s="92"/>
      <c r="B764" s="93"/>
      <c r="C764" s="93"/>
      <c r="D764" s="93"/>
      <c r="E764" s="93" t="str">
        <f t="shared" si="1616"/>
        <v/>
      </c>
      <c r="F764" s="93"/>
      <c r="G764" s="93"/>
      <c r="H764" s="93" t="str">
        <f t="shared" si="1332"/>
        <v/>
      </c>
      <c r="I764" s="95" t="str">
        <f t="shared" si="1333"/>
        <v/>
      </c>
      <c r="J764" s="93"/>
      <c r="K764" s="97" t="b">
        <v>0</v>
      </c>
      <c r="L764" s="98" t="str">
        <f t="shared" si="1273"/>
        <v>PENDENTE</v>
      </c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3"/>
      <c r="X764" s="100"/>
      <c r="Y764" s="100"/>
      <c r="Z764" s="100"/>
      <c r="AA764" s="100"/>
      <c r="AB764" s="100"/>
      <c r="AC764" s="101"/>
      <c r="AD764" s="3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93"/>
      <c r="AQ764" s="93"/>
      <c r="AR764" s="93"/>
      <c r="AS764" s="102"/>
      <c r="AT764" s="103"/>
      <c r="AU764" s="103"/>
      <c r="AV764" s="103"/>
      <c r="AW764" s="104"/>
      <c r="AX764" s="103"/>
      <c r="AY764" s="103"/>
      <c r="AZ764" s="103"/>
      <c r="BA764" s="103"/>
      <c r="BB764" s="104"/>
      <c r="BC764" s="103"/>
      <c r="BD764" s="105" t="str">
        <f ca="1">IFERROR(__xludf.DUMMYFUNCTION("""COMPUTED_VALUE"""),"")</f>
        <v/>
      </c>
      <c r="BE764" s="105" t="str">
        <f ca="1">IFERROR(__xludf.DUMMYFUNCTION("""COMPUTED_VALUE"""),"")</f>
        <v/>
      </c>
      <c r="BF764" s="105" t="str">
        <f ca="1">IFERROR(__xludf.DUMMYFUNCTION("""COMPUTED_VALUE"""),"")</f>
        <v/>
      </c>
      <c r="BG764" s="93"/>
      <c r="BH764" s="93"/>
      <c r="BI764" s="95" t="str">
        <f t="shared" si="1360"/>
        <v/>
      </c>
      <c r="BJ764" s="95" t="str">
        <f t="shared" ref="BJ764:BR764" si="1785">IF(AD764=0,"",AD764*$AS764*(AU764/10))</f>
        <v/>
      </c>
      <c r="BK764" s="95" t="str">
        <f t="shared" si="1785"/>
        <v/>
      </c>
      <c r="BL764" s="95" t="str">
        <f t="shared" si="1785"/>
        <v/>
      </c>
      <c r="BM764" s="95" t="str">
        <f t="shared" si="1785"/>
        <v/>
      </c>
      <c r="BN764" s="95" t="str">
        <f t="shared" si="1785"/>
        <v/>
      </c>
      <c r="BO764" s="95" t="str">
        <f t="shared" si="1785"/>
        <v/>
      </c>
      <c r="BP764" s="95" t="str">
        <f t="shared" si="1785"/>
        <v/>
      </c>
      <c r="BQ764" s="95" t="str">
        <f t="shared" si="1785"/>
        <v/>
      </c>
      <c r="BR764" s="95" t="str">
        <f t="shared" si="1785"/>
        <v/>
      </c>
      <c r="BS764" s="38"/>
      <c r="BT764" s="38"/>
      <c r="BU764" s="38"/>
      <c r="BV764" s="38"/>
      <c r="BW764" s="38"/>
      <c r="BX764" s="38">
        <f t="shared" si="1613"/>
        <v>0</v>
      </c>
      <c r="BY764" s="106" t="str">
        <f t="shared" si="1586"/>
        <v/>
      </c>
      <c r="BZ764" s="106" t="str">
        <f t="shared" si="1614"/>
        <v/>
      </c>
      <c r="CA764" s="106" t="str">
        <f t="shared" ref="CA764:CH764" si="1786">IF(O764="x","1","")</f>
        <v/>
      </c>
      <c r="CB764" s="106" t="str">
        <f t="shared" si="1786"/>
        <v/>
      </c>
      <c r="CC764" s="106" t="str">
        <f t="shared" si="1786"/>
        <v/>
      </c>
      <c r="CD764" s="106" t="str">
        <f t="shared" si="1786"/>
        <v/>
      </c>
      <c r="CE764" s="106" t="str">
        <f t="shared" si="1786"/>
        <v/>
      </c>
      <c r="CF764" s="106" t="str">
        <f t="shared" si="1786"/>
        <v/>
      </c>
      <c r="CG764" s="106" t="str">
        <f t="shared" si="1786"/>
        <v/>
      </c>
      <c r="CH764" s="106" t="str">
        <f t="shared" si="1786"/>
        <v/>
      </c>
      <c r="CI764" s="40"/>
      <c r="CJ764" s="40"/>
      <c r="CK764" s="40"/>
      <c r="CL764" s="40"/>
      <c r="CM764" s="40"/>
    </row>
    <row r="765" spans="1:91" ht="17.25" customHeight="1" x14ac:dyDescent="0.2">
      <c r="A765" s="92"/>
      <c r="B765" s="93"/>
      <c r="C765" s="93"/>
      <c r="D765" s="93"/>
      <c r="E765" s="93" t="str">
        <f t="shared" si="1616"/>
        <v/>
      </c>
      <c r="F765" s="93"/>
      <c r="G765" s="93"/>
      <c r="H765" s="93" t="str">
        <f t="shared" si="1332"/>
        <v/>
      </c>
      <c r="I765" s="95" t="str">
        <f t="shared" si="1333"/>
        <v/>
      </c>
      <c r="J765" s="93"/>
      <c r="K765" s="97" t="b">
        <v>0</v>
      </c>
      <c r="L765" s="98" t="str">
        <f t="shared" si="1273"/>
        <v>PENDENTE</v>
      </c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3"/>
      <c r="X765" s="100"/>
      <c r="Y765" s="100"/>
      <c r="Z765" s="100"/>
      <c r="AA765" s="100"/>
      <c r="AB765" s="100"/>
      <c r="AC765" s="101"/>
      <c r="AD765" s="3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93"/>
      <c r="AQ765" s="93"/>
      <c r="AR765" s="93"/>
      <c r="AS765" s="102"/>
      <c r="AT765" s="103"/>
      <c r="AU765" s="103"/>
      <c r="AV765" s="103"/>
      <c r="AW765" s="104"/>
      <c r="AX765" s="103"/>
      <c r="AY765" s="103"/>
      <c r="AZ765" s="103"/>
      <c r="BA765" s="103"/>
      <c r="BB765" s="104"/>
      <c r="BC765" s="103"/>
      <c r="BD765" s="105" t="str">
        <f ca="1">IFERROR(__xludf.DUMMYFUNCTION("""COMPUTED_VALUE"""),"")</f>
        <v/>
      </c>
      <c r="BE765" s="105" t="str">
        <f ca="1">IFERROR(__xludf.DUMMYFUNCTION("""COMPUTED_VALUE"""),"")</f>
        <v/>
      </c>
      <c r="BF765" s="105" t="str">
        <f ca="1">IFERROR(__xludf.DUMMYFUNCTION("""COMPUTED_VALUE"""),"")</f>
        <v/>
      </c>
      <c r="BG765" s="93"/>
      <c r="BH765" s="93"/>
      <c r="BI765" s="95" t="str">
        <f t="shared" si="1360"/>
        <v/>
      </c>
      <c r="BJ765" s="95" t="str">
        <f t="shared" ref="BJ765:BR765" si="1787">IF(AD765=0,"",AD765*$AS765*(AU765/10))</f>
        <v/>
      </c>
      <c r="BK765" s="95" t="str">
        <f t="shared" si="1787"/>
        <v/>
      </c>
      <c r="BL765" s="95" t="str">
        <f t="shared" si="1787"/>
        <v/>
      </c>
      <c r="BM765" s="95" t="str">
        <f t="shared" si="1787"/>
        <v/>
      </c>
      <c r="BN765" s="95" t="str">
        <f t="shared" si="1787"/>
        <v/>
      </c>
      <c r="BO765" s="95" t="str">
        <f t="shared" si="1787"/>
        <v/>
      </c>
      <c r="BP765" s="95" t="str">
        <f t="shared" si="1787"/>
        <v/>
      </c>
      <c r="BQ765" s="95" t="str">
        <f t="shared" si="1787"/>
        <v/>
      </c>
      <c r="BR765" s="95" t="str">
        <f t="shared" si="1787"/>
        <v/>
      </c>
      <c r="BS765" s="38"/>
      <c r="BT765" s="38"/>
      <c r="BU765" s="38"/>
      <c r="BV765" s="38"/>
      <c r="BW765" s="38"/>
      <c r="BX765" s="38">
        <f t="shared" si="1613"/>
        <v>0</v>
      </c>
      <c r="BY765" s="106" t="str">
        <f t="shared" si="1586"/>
        <v/>
      </c>
      <c r="BZ765" s="106" t="str">
        <f t="shared" si="1614"/>
        <v/>
      </c>
      <c r="CA765" s="106" t="str">
        <f t="shared" ref="CA765:CH765" si="1788">IF(O765="x","1","")</f>
        <v/>
      </c>
      <c r="CB765" s="106" t="str">
        <f t="shared" si="1788"/>
        <v/>
      </c>
      <c r="CC765" s="106" t="str">
        <f t="shared" si="1788"/>
        <v/>
      </c>
      <c r="CD765" s="106" t="str">
        <f t="shared" si="1788"/>
        <v/>
      </c>
      <c r="CE765" s="106" t="str">
        <f t="shared" si="1788"/>
        <v/>
      </c>
      <c r="CF765" s="106" t="str">
        <f t="shared" si="1788"/>
        <v/>
      </c>
      <c r="CG765" s="106" t="str">
        <f t="shared" si="1788"/>
        <v/>
      </c>
      <c r="CH765" s="106" t="str">
        <f t="shared" si="1788"/>
        <v/>
      </c>
      <c r="CI765" s="40"/>
      <c r="CJ765" s="40"/>
      <c r="CK765" s="40"/>
      <c r="CL765" s="40"/>
      <c r="CM765" s="40"/>
    </row>
    <row r="766" spans="1:91" ht="17.25" customHeight="1" x14ac:dyDescent="0.2">
      <c r="A766" s="92"/>
      <c r="B766" s="93"/>
      <c r="C766" s="93"/>
      <c r="D766" s="93"/>
      <c r="E766" s="93" t="str">
        <f t="shared" si="1616"/>
        <v/>
      </c>
      <c r="F766" s="93"/>
      <c r="G766" s="93"/>
      <c r="H766" s="93" t="str">
        <f t="shared" si="1332"/>
        <v/>
      </c>
      <c r="I766" s="95" t="str">
        <f t="shared" si="1333"/>
        <v/>
      </c>
      <c r="J766" s="93"/>
      <c r="K766" s="97" t="b">
        <v>0</v>
      </c>
      <c r="L766" s="98" t="str">
        <f t="shared" si="1273"/>
        <v>PENDENTE</v>
      </c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3"/>
      <c r="X766" s="100"/>
      <c r="Y766" s="100"/>
      <c r="Z766" s="100"/>
      <c r="AA766" s="100"/>
      <c r="AB766" s="100"/>
      <c r="AC766" s="101"/>
      <c r="AD766" s="3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93"/>
      <c r="AQ766" s="93"/>
      <c r="AR766" s="93"/>
      <c r="AS766" s="102"/>
      <c r="AT766" s="103"/>
      <c r="AU766" s="103"/>
      <c r="AV766" s="103"/>
      <c r="AW766" s="104"/>
      <c r="AX766" s="103"/>
      <c r="AY766" s="103"/>
      <c r="AZ766" s="103"/>
      <c r="BA766" s="103"/>
      <c r="BB766" s="104"/>
      <c r="BC766" s="103"/>
      <c r="BD766" s="105" t="str">
        <f ca="1">IFERROR(__xludf.DUMMYFUNCTION("""COMPUTED_VALUE"""),"")</f>
        <v/>
      </c>
      <c r="BE766" s="105" t="str">
        <f ca="1">IFERROR(__xludf.DUMMYFUNCTION("""COMPUTED_VALUE"""),"")</f>
        <v/>
      </c>
      <c r="BF766" s="105" t="str">
        <f ca="1">IFERROR(__xludf.DUMMYFUNCTION("""COMPUTED_VALUE"""),"")</f>
        <v/>
      </c>
      <c r="BG766" s="93"/>
      <c r="BH766" s="93"/>
      <c r="BI766" s="95" t="str">
        <f t="shared" si="1360"/>
        <v/>
      </c>
      <c r="BJ766" s="95" t="str">
        <f t="shared" ref="BJ766:BR766" si="1789">IF(AD766=0,"",AD766*$AS766*(AU766/10))</f>
        <v/>
      </c>
      <c r="BK766" s="95" t="str">
        <f t="shared" si="1789"/>
        <v/>
      </c>
      <c r="BL766" s="95" t="str">
        <f t="shared" si="1789"/>
        <v/>
      </c>
      <c r="BM766" s="95" t="str">
        <f t="shared" si="1789"/>
        <v/>
      </c>
      <c r="BN766" s="95" t="str">
        <f t="shared" si="1789"/>
        <v/>
      </c>
      <c r="BO766" s="95" t="str">
        <f t="shared" si="1789"/>
        <v/>
      </c>
      <c r="BP766" s="95" t="str">
        <f t="shared" si="1789"/>
        <v/>
      </c>
      <c r="BQ766" s="95" t="str">
        <f t="shared" si="1789"/>
        <v/>
      </c>
      <c r="BR766" s="95" t="str">
        <f t="shared" si="1789"/>
        <v/>
      </c>
      <c r="BS766" s="38"/>
      <c r="BT766" s="38"/>
      <c r="BU766" s="38"/>
      <c r="BV766" s="38"/>
      <c r="BW766" s="38"/>
      <c r="BX766" s="38">
        <f t="shared" si="1613"/>
        <v>0</v>
      </c>
      <c r="BY766" s="106" t="str">
        <f t="shared" si="1586"/>
        <v/>
      </c>
      <c r="BZ766" s="106" t="str">
        <f t="shared" si="1614"/>
        <v/>
      </c>
      <c r="CA766" s="106" t="str">
        <f t="shared" ref="CA766:CH766" si="1790">IF(O766="x","1","")</f>
        <v/>
      </c>
      <c r="CB766" s="106" t="str">
        <f t="shared" si="1790"/>
        <v/>
      </c>
      <c r="CC766" s="106" t="str">
        <f t="shared" si="1790"/>
        <v/>
      </c>
      <c r="CD766" s="106" t="str">
        <f t="shared" si="1790"/>
        <v/>
      </c>
      <c r="CE766" s="106" t="str">
        <f t="shared" si="1790"/>
        <v/>
      </c>
      <c r="CF766" s="106" t="str">
        <f t="shared" si="1790"/>
        <v/>
      </c>
      <c r="CG766" s="106" t="str">
        <f t="shared" si="1790"/>
        <v/>
      </c>
      <c r="CH766" s="106" t="str">
        <f t="shared" si="1790"/>
        <v/>
      </c>
      <c r="CI766" s="40"/>
      <c r="CJ766" s="40"/>
      <c r="CK766" s="40"/>
      <c r="CL766" s="40"/>
      <c r="CM766" s="40"/>
    </row>
    <row r="767" spans="1:91" ht="17.25" customHeight="1" x14ac:dyDescent="0.2">
      <c r="A767" s="92"/>
      <c r="B767" s="93"/>
      <c r="C767" s="93"/>
      <c r="D767" s="93"/>
      <c r="E767" s="93" t="str">
        <f t="shared" si="1616"/>
        <v/>
      </c>
      <c r="F767" s="93"/>
      <c r="G767" s="93"/>
      <c r="H767" s="93" t="str">
        <f t="shared" si="1332"/>
        <v/>
      </c>
      <c r="I767" s="95" t="str">
        <f t="shared" si="1333"/>
        <v/>
      </c>
      <c r="J767" s="93"/>
      <c r="K767" s="97" t="b">
        <v>0</v>
      </c>
      <c r="L767" s="98" t="str">
        <f t="shared" ref="L767:L1000" si="1791">IF(K767=TRUE(),0,IF(C767="x",IF(ISBLANK(A767),"", I767*(J767/100)),"PENDENTE"))</f>
        <v>PENDENTE</v>
      </c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3"/>
      <c r="X767" s="100"/>
      <c r="Y767" s="100"/>
      <c r="Z767" s="100"/>
      <c r="AA767" s="100"/>
      <c r="AB767" s="100"/>
      <c r="AC767" s="101"/>
      <c r="AD767" s="3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93"/>
      <c r="AQ767" s="93"/>
      <c r="AR767" s="93"/>
      <c r="AS767" s="102"/>
      <c r="AT767" s="103"/>
      <c r="AU767" s="103"/>
      <c r="AV767" s="103"/>
      <c r="AW767" s="104"/>
      <c r="AX767" s="103"/>
      <c r="AY767" s="103"/>
      <c r="AZ767" s="103"/>
      <c r="BA767" s="103"/>
      <c r="BB767" s="104"/>
      <c r="BC767" s="103"/>
      <c r="BD767" s="105" t="str">
        <f ca="1">IFERROR(__xludf.DUMMYFUNCTION("""COMPUTED_VALUE"""),"")</f>
        <v/>
      </c>
      <c r="BE767" s="105" t="str">
        <f ca="1">IFERROR(__xludf.DUMMYFUNCTION("""COMPUTED_VALUE"""),"")</f>
        <v/>
      </c>
      <c r="BF767" s="105" t="str">
        <f ca="1">IFERROR(__xludf.DUMMYFUNCTION("""COMPUTED_VALUE"""),"")</f>
        <v/>
      </c>
      <c r="BG767" s="93"/>
      <c r="BH767" s="93"/>
      <c r="BI767" s="95" t="str">
        <f t="shared" si="1360"/>
        <v/>
      </c>
      <c r="BJ767" s="95" t="str">
        <f t="shared" ref="BJ767:BR767" si="1792">IF(AD767=0,"",AD767*$AS767*(AU767/10))</f>
        <v/>
      </c>
      <c r="BK767" s="95" t="str">
        <f t="shared" si="1792"/>
        <v/>
      </c>
      <c r="BL767" s="95" t="str">
        <f t="shared" si="1792"/>
        <v/>
      </c>
      <c r="BM767" s="95" t="str">
        <f t="shared" si="1792"/>
        <v/>
      </c>
      <c r="BN767" s="95" t="str">
        <f t="shared" si="1792"/>
        <v/>
      </c>
      <c r="BO767" s="95" t="str">
        <f t="shared" si="1792"/>
        <v/>
      </c>
      <c r="BP767" s="95" t="str">
        <f t="shared" si="1792"/>
        <v/>
      </c>
      <c r="BQ767" s="95" t="str">
        <f t="shared" si="1792"/>
        <v/>
      </c>
      <c r="BR767" s="95" t="str">
        <f t="shared" si="1792"/>
        <v/>
      </c>
      <c r="BS767" s="38"/>
      <c r="BT767" s="38"/>
      <c r="BU767" s="38"/>
      <c r="BV767" s="38"/>
      <c r="BW767" s="38"/>
      <c r="BX767" s="38">
        <f t="shared" si="1613"/>
        <v>0</v>
      </c>
      <c r="BY767" s="106" t="str">
        <f t="shared" si="1586"/>
        <v/>
      </c>
      <c r="BZ767" s="106" t="str">
        <f t="shared" si="1614"/>
        <v/>
      </c>
      <c r="CA767" s="106" t="str">
        <f t="shared" ref="CA767:CH767" si="1793">IF(O767="x","1","")</f>
        <v/>
      </c>
      <c r="CB767" s="106" t="str">
        <f t="shared" si="1793"/>
        <v/>
      </c>
      <c r="CC767" s="106" t="str">
        <f t="shared" si="1793"/>
        <v/>
      </c>
      <c r="CD767" s="106" t="str">
        <f t="shared" si="1793"/>
        <v/>
      </c>
      <c r="CE767" s="106" t="str">
        <f t="shared" si="1793"/>
        <v/>
      </c>
      <c r="CF767" s="106" t="str">
        <f t="shared" si="1793"/>
        <v/>
      </c>
      <c r="CG767" s="106" t="str">
        <f t="shared" si="1793"/>
        <v/>
      </c>
      <c r="CH767" s="106" t="str">
        <f t="shared" si="1793"/>
        <v/>
      </c>
      <c r="CI767" s="40"/>
      <c r="CJ767" s="40"/>
      <c r="CK767" s="40"/>
      <c r="CL767" s="40"/>
      <c r="CM767" s="40"/>
    </row>
    <row r="768" spans="1:91" ht="17.25" customHeight="1" x14ac:dyDescent="0.2">
      <c r="A768" s="92"/>
      <c r="B768" s="93"/>
      <c r="C768" s="93"/>
      <c r="D768" s="93"/>
      <c r="E768" s="93" t="str">
        <f t="shared" si="1616"/>
        <v/>
      </c>
      <c r="F768" s="93"/>
      <c r="G768" s="93"/>
      <c r="H768" s="93" t="str">
        <f t="shared" si="1332"/>
        <v/>
      </c>
      <c r="I768" s="95" t="str">
        <f t="shared" si="1333"/>
        <v/>
      </c>
      <c r="J768" s="93"/>
      <c r="K768" s="97" t="b">
        <v>0</v>
      </c>
      <c r="L768" s="98" t="str">
        <f t="shared" si="1791"/>
        <v>PENDENTE</v>
      </c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3"/>
      <c r="X768" s="100"/>
      <c r="Y768" s="100"/>
      <c r="Z768" s="100"/>
      <c r="AA768" s="100"/>
      <c r="AB768" s="100"/>
      <c r="AC768" s="101"/>
      <c r="AD768" s="3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93"/>
      <c r="AQ768" s="93"/>
      <c r="AR768" s="93"/>
      <c r="AS768" s="102"/>
      <c r="AT768" s="103"/>
      <c r="AU768" s="103"/>
      <c r="AV768" s="103"/>
      <c r="AW768" s="104"/>
      <c r="AX768" s="103"/>
      <c r="AY768" s="103"/>
      <c r="AZ768" s="103"/>
      <c r="BA768" s="103"/>
      <c r="BB768" s="104"/>
      <c r="BC768" s="103"/>
      <c r="BD768" s="105" t="str">
        <f ca="1">IFERROR(__xludf.DUMMYFUNCTION("""COMPUTED_VALUE"""),"")</f>
        <v/>
      </c>
      <c r="BE768" s="105" t="str">
        <f ca="1">IFERROR(__xludf.DUMMYFUNCTION("""COMPUTED_VALUE"""),"")</f>
        <v/>
      </c>
      <c r="BF768" s="105" t="str">
        <f ca="1">IFERROR(__xludf.DUMMYFUNCTION("""COMPUTED_VALUE"""),"")</f>
        <v/>
      </c>
      <c r="BG768" s="93"/>
      <c r="BH768" s="93"/>
      <c r="BI768" s="95" t="str">
        <f t="shared" si="1360"/>
        <v/>
      </c>
      <c r="BJ768" s="95" t="str">
        <f t="shared" ref="BJ768:BR768" si="1794">IF(AD768=0,"",AD768*$AS768*(AU768/10))</f>
        <v/>
      </c>
      <c r="BK768" s="95" t="str">
        <f t="shared" si="1794"/>
        <v/>
      </c>
      <c r="BL768" s="95" t="str">
        <f t="shared" si="1794"/>
        <v/>
      </c>
      <c r="BM768" s="95" t="str">
        <f t="shared" si="1794"/>
        <v/>
      </c>
      <c r="BN768" s="95" t="str">
        <f t="shared" si="1794"/>
        <v/>
      </c>
      <c r="BO768" s="95" t="str">
        <f t="shared" si="1794"/>
        <v/>
      </c>
      <c r="BP768" s="95" t="str">
        <f t="shared" si="1794"/>
        <v/>
      </c>
      <c r="BQ768" s="95" t="str">
        <f t="shared" si="1794"/>
        <v/>
      </c>
      <c r="BR768" s="95" t="str">
        <f t="shared" si="1794"/>
        <v/>
      </c>
      <c r="BS768" s="38"/>
      <c r="BT768" s="38"/>
      <c r="BU768" s="38"/>
      <c r="BV768" s="38"/>
      <c r="BW768" s="38"/>
      <c r="BX768" s="38">
        <f t="shared" si="1613"/>
        <v>0</v>
      </c>
      <c r="BY768" s="106" t="str">
        <f t="shared" si="1586"/>
        <v/>
      </c>
      <c r="BZ768" s="106" t="str">
        <f t="shared" si="1614"/>
        <v/>
      </c>
      <c r="CA768" s="106" t="str">
        <f t="shared" ref="CA768:CH768" si="1795">IF(O768="x","1","")</f>
        <v/>
      </c>
      <c r="CB768" s="106" t="str">
        <f t="shared" si="1795"/>
        <v/>
      </c>
      <c r="CC768" s="106" t="str">
        <f t="shared" si="1795"/>
        <v/>
      </c>
      <c r="CD768" s="106" t="str">
        <f t="shared" si="1795"/>
        <v/>
      </c>
      <c r="CE768" s="106" t="str">
        <f t="shared" si="1795"/>
        <v/>
      </c>
      <c r="CF768" s="106" t="str">
        <f t="shared" si="1795"/>
        <v/>
      </c>
      <c r="CG768" s="106" t="str">
        <f t="shared" si="1795"/>
        <v/>
      </c>
      <c r="CH768" s="106" t="str">
        <f t="shared" si="1795"/>
        <v/>
      </c>
      <c r="CI768" s="40"/>
      <c r="CJ768" s="40"/>
      <c r="CK768" s="40"/>
      <c r="CL768" s="40"/>
      <c r="CM768" s="40"/>
    </row>
    <row r="769" spans="1:91" ht="17.25" customHeight="1" x14ac:dyDescent="0.2">
      <c r="A769" s="92"/>
      <c r="B769" s="93"/>
      <c r="C769" s="93"/>
      <c r="D769" s="93"/>
      <c r="E769" s="93" t="str">
        <f t="shared" si="1616"/>
        <v/>
      </c>
      <c r="F769" s="93"/>
      <c r="G769" s="93"/>
      <c r="H769" s="93" t="str">
        <f t="shared" si="1332"/>
        <v/>
      </c>
      <c r="I769" s="95" t="str">
        <f t="shared" si="1333"/>
        <v/>
      </c>
      <c r="J769" s="93"/>
      <c r="K769" s="97" t="b">
        <v>0</v>
      </c>
      <c r="L769" s="98" t="str">
        <f t="shared" si="1791"/>
        <v>PENDENTE</v>
      </c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3"/>
      <c r="X769" s="100"/>
      <c r="Y769" s="100"/>
      <c r="Z769" s="100"/>
      <c r="AA769" s="100"/>
      <c r="AB769" s="100"/>
      <c r="AC769" s="101"/>
      <c r="AD769" s="3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93"/>
      <c r="AQ769" s="93"/>
      <c r="AR769" s="93"/>
      <c r="AS769" s="102"/>
      <c r="AT769" s="103"/>
      <c r="AU769" s="103"/>
      <c r="AV769" s="103"/>
      <c r="AW769" s="104"/>
      <c r="AX769" s="103"/>
      <c r="AY769" s="103"/>
      <c r="AZ769" s="103"/>
      <c r="BA769" s="103"/>
      <c r="BB769" s="104"/>
      <c r="BC769" s="103"/>
      <c r="BD769" s="105" t="str">
        <f ca="1">IFERROR(__xludf.DUMMYFUNCTION("""COMPUTED_VALUE"""),"")</f>
        <v/>
      </c>
      <c r="BE769" s="105" t="str">
        <f ca="1">IFERROR(__xludf.DUMMYFUNCTION("""COMPUTED_VALUE"""),"")</f>
        <v/>
      </c>
      <c r="BF769" s="105" t="str">
        <f ca="1">IFERROR(__xludf.DUMMYFUNCTION("""COMPUTED_VALUE"""),"")</f>
        <v/>
      </c>
      <c r="BG769" s="93"/>
      <c r="BH769" s="93"/>
      <c r="BI769" s="95" t="str">
        <f t="shared" si="1360"/>
        <v/>
      </c>
      <c r="BJ769" s="95" t="str">
        <f t="shared" ref="BJ769:BR769" si="1796">IF(AD769=0,"",AD769*$AS769*(AU769/10))</f>
        <v/>
      </c>
      <c r="BK769" s="95" t="str">
        <f t="shared" si="1796"/>
        <v/>
      </c>
      <c r="BL769" s="95" t="str">
        <f t="shared" si="1796"/>
        <v/>
      </c>
      <c r="BM769" s="95" t="str">
        <f t="shared" si="1796"/>
        <v/>
      </c>
      <c r="BN769" s="95" t="str">
        <f t="shared" si="1796"/>
        <v/>
      </c>
      <c r="BO769" s="95" t="str">
        <f t="shared" si="1796"/>
        <v/>
      </c>
      <c r="BP769" s="95" t="str">
        <f t="shared" si="1796"/>
        <v/>
      </c>
      <c r="BQ769" s="95" t="str">
        <f t="shared" si="1796"/>
        <v/>
      </c>
      <c r="BR769" s="95" t="str">
        <f t="shared" si="1796"/>
        <v/>
      </c>
      <c r="BS769" s="38"/>
      <c r="BT769" s="38"/>
      <c r="BU769" s="38"/>
      <c r="BV769" s="38"/>
      <c r="BW769" s="38"/>
      <c r="BX769" s="38">
        <f t="shared" si="1613"/>
        <v>0</v>
      </c>
      <c r="BY769" s="106" t="str">
        <f t="shared" si="1586"/>
        <v/>
      </c>
      <c r="BZ769" s="106" t="str">
        <f t="shared" si="1614"/>
        <v/>
      </c>
      <c r="CA769" s="106" t="str">
        <f t="shared" ref="CA769:CH769" si="1797">IF(O769="x","1","")</f>
        <v/>
      </c>
      <c r="CB769" s="106" t="str">
        <f t="shared" si="1797"/>
        <v/>
      </c>
      <c r="CC769" s="106" t="str">
        <f t="shared" si="1797"/>
        <v/>
      </c>
      <c r="CD769" s="106" t="str">
        <f t="shared" si="1797"/>
        <v/>
      </c>
      <c r="CE769" s="106" t="str">
        <f t="shared" si="1797"/>
        <v/>
      </c>
      <c r="CF769" s="106" t="str">
        <f t="shared" si="1797"/>
        <v/>
      </c>
      <c r="CG769" s="106" t="str">
        <f t="shared" si="1797"/>
        <v/>
      </c>
      <c r="CH769" s="106" t="str">
        <f t="shared" si="1797"/>
        <v/>
      </c>
      <c r="CI769" s="40"/>
      <c r="CJ769" s="40"/>
      <c r="CK769" s="40"/>
      <c r="CL769" s="40"/>
      <c r="CM769" s="40"/>
    </row>
    <row r="770" spans="1:91" ht="17.25" customHeight="1" x14ac:dyDescent="0.2">
      <c r="A770" s="92"/>
      <c r="B770" s="93"/>
      <c r="C770" s="93"/>
      <c r="D770" s="93"/>
      <c r="E770" s="93" t="str">
        <f t="shared" si="1616"/>
        <v/>
      </c>
      <c r="F770" s="93"/>
      <c r="G770" s="93"/>
      <c r="H770" s="93" t="str">
        <f t="shared" si="1332"/>
        <v/>
      </c>
      <c r="I770" s="95" t="str">
        <f t="shared" si="1333"/>
        <v/>
      </c>
      <c r="J770" s="93"/>
      <c r="K770" s="97" t="b">
        <v>0</v>
      </c>
      <c r="L770" s="98" t="str">
        <f t="shared" si="1791"/>
        <v>PENDENTE</v>
      </c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3"/>
      <c r="X770" s="100"/>
      <c r="Y770" s="100"/>
      <c r="Z770" s="100"/>
      <c r="AA770" s="100"/>
      <c r="AB770" s="100"/>
      <c r="AC770" s="101"/>
      <c r="AD770" s="3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93"/>
      <c r="AQ770" s="93"/>
      <c r="AR770" s="93"/>
      <c r="AS770" s="102"/>
      <c r="AT770" s="103"/>
      <c r="AU770" s="103"/>
      <c r="AV770" s="103"/>
      <c r="AW770" s="104"/>
      <c r="AX770" s="103"/>
      <c r="AY770" s="103"/>
      <c r="AZ770" s="103"/>
      <c r="BA770" s="103"/>
      <c r="BB770" s="104"/>
      <c r="BC770" s="103"/>
      <c r="BD770" s="105" t="str">
        <f ca="1">IFERROR(__xludf.DUMMYFUNCTION("""COMPUTED_VALUE"""),"")</f>
        <v/>
      </c>
      <c r="BE770" s="105" t="str">
        <f ca="1">IFERROR(__xludf.DUMMYFUNCTION("""COMPUTED_VALUE"""),"")</f>
        <v/>
      </c>
      <c r="BF770" s="105" t="str">
        <f ca="1">IFERROR(__xludf.DUMMYFUNCTION("""COMPUTED_VALUE"""),"")</f>
        <v/>
      </c>
      <c r="BG770" s="93"/>
      <c r="BH770" s="93"/>
      <c r="BI770" s="95" t="str">
        <f t="shared" si="1360"/>
        <v/>
      </c>
      <c r="BJ770" s="95" t="str">
        <f t="shared" ref="BJ770:BR770" si="1798">IF(AD770=0,"",AD770*$AS770*(AU770/10))</f>
        <v/>
      </c>
      <c r="BK770" s="95" t="str">
        <f t="shared" si="1798"/>
        <v/>
      </c>
      <c r="BL770" s="95" t="str">
        <f t="shared" si="1798"/>
        <v/>
      </c>
      <c r="BM770" s="95" t="str">
        <f t="shared" si="1798"/>
        <v/>
      </c>
      <c r="BN770" s="95" t="str">
        <f t="shared" si="1798"/>
        <v/>
      </c>
      <c r="BO770" s="95" t="str">
        <f t="shared" si="1798"/>
        <v/>
      </c>
      <c r="BP770" s="95" t="str">
        <f t="shared" si="1798"/>
        <v/>
      </c>
      <c r="BQ770" s="95" t="str">
        <f t="shared" si="1798"/>
        <v/>
      </c>
      <c r="BR770" s="95" t="str">
        <f t="shared" si="1798"/>
        <v/>
      </c>
      <c r="BS770" s="38"/>
      <c r="BT770" s="38"/>
      <c r="BU770" s="38"/>
      <c r="BV770" s="38"/>
      <c r="BW770" s="38"/>
      <c r="BX770" s="38">
        <f t="shared" si="1613"/>
        <v>0</v>
      </c>
      <c r="BY770" s="106" t="str">
        <f t="shared" si="1586"/>
        <v/>
      </c>
      <c r="BZ770" s="106" t="str">
        <f t="shared" si="1614"/>
        <v/>
      </c>
      <c r="CA770" s="106" t="str">
        <f t="shared" ref="CA770:CH770" si="1799">IF(O770="x","1","")</f>
        <v/>
      </c>
      <c r="CB770" s="106" t="str">
        <f t="shared" si="1799"/>
        <v/>
      </c>
      <c r="CC770" s="106" t="str">
        <f t="shared" si="1799"/>
        <v/>
      </c>
      <c r="CD770" s="106" t="str">
        <f t="shared" si="1799"/>
        <v/>
      </c>
      <c r="CE770" s="106" t="str">
        <f t="shared" si="1799"/>
        <v/>
      </c>
      <c r="CF770" s="106" t="str">
        <f t="shared" si="1799"/>
        <v/>
      </c>
      <c r="CG770" s="106" t="str">
        <f t="shared" si="1799"/>
        <v/>
      </c>
      <c r="CH770" s="106" t="str">
        <f t="shared" si="1799"/>
        <v/>
      </c>
      <c r="CI770" s="40"/>
      <c r="CJ770" s="40"/>
      <c r="CK770" s="40"/>
      <c r="CL770" s="40"/>
      <c r="CM770" s="40"/>
    </row>
    <row r="771" spans="1:91" ht="17.25" customHeight="1" x14ac:dyDescent="0.2">
      <c r="A771" s="92"/>
      <c r="B771" s="93"/>
      <c r="C771" s="93"/>
      <c r="D771" s="93"/>
      <c r="E771" s="93" t="str">
        <f t="shared" si="1616"/>
        <v/>
      </c>
      <c r="F771" s="93"/>
      <c r="G771" s="93"/>
      <c r="H771" s="93" t="str">
        <f t="shared" si="1332"/>
        <v/>
      </c>
      <c r="I771" s="95" t="str">
        <f t="shared" si="1333"/>
        <v/>
      </c>
      <c r="J771" s="93"/>
      <c r="K771" s="97" t="b">
        <v>0</v>
      </c>
      <c r="L771" s="98" t="str">
        <f t="shared" si="1791"/>
        <v>PENDENTE</v>
      </c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3"/>
      <c r="X771" s="100"/>
      <c r="Y771" s="100"/>
      <c r="Z771" s="100"/>
      <c r="AA771" s="100"/>
      <c r="AB771" s="100"/>
      <c r="AC771" s="101"/>
      <c r="AD771" s="3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93"/>
      <c r="AQ771" s="93"/>
      <c r="AR771" s="93"/>
      <c r="AS771" s="102"/>
      <c r="AT771" s="103"/>
      <c r="AU771" s="103"/>
      <c r="AV771" s="103"/>
      <c r="AW771" s="104"/>
      <c r="AX771" s="103"/>
      <c r="AY771" s="103"/>
      <c r="AZ771" s="103"/>
      <c r="BA771" s="103"/>
      <c r="BB771" s="104"/>
      <c r="BC771" s="103"/>
      <c r="BD771" s="105" t="str">
        <f ca="1">IFERROR(__xludf.DUMMYFUNCTION("""COMPUTED_VALUE"""),"")</f>
        <v/>
      </c>
      <c r="BE771" s="105" t="str">
        <f ca="1">IFERROR(__xludf.DUMMYFUNCTION("""COMPUTED_VALUE"""),"")</f>
        <v/>
      </c>
      <c r="BF771" s="105" t="str">
        <f ca="1">IFERROR(__xludf.DUMMYFUNCTION("""COMPUTED_VALUE"""),"")</f>
        <v/>
      </c>
      <c r="BG771" s="93"/>
      <c r="BH771" s="93"/>
      <c r="BI771" s="95" t="str">
        <f t="shared" si="1360"/>
        <v/>
      </c>
      <c r="BJ771" s="95" t="str">
        <f t="shared" ref="BJ771:BR771" si="1800">IF(AD771=0,"",AD771*$AS771*(AU771/10))</f>
        <v/>
      </c>
      <c r="BK771" s="95" t="str">
        <f t="shared" si="1800"/>
        <v/>
      </c>
      <c r="BL771" s="95" t="str">
        <f t="shared" si="1800"/>
        <v/>
      </c>
      <c r="BM771" s="95" t="str">
        <f t="shared" si="1800"/>
        <v/>
      </c>
      <c r="BN771" s="95" t="str">
        <f t="shared" si="1800"/>
        <v/>
      </c>
      <c r="BO771" s="95" t="str">
        <f t="shared" si="1800"/>
        <v/>
      </c>
      <c r="BP771" s="95" t="str">
        <f t="shared" si="1800"/>
        <v/>
      </c>
      <c r="BQ771" s="95" t="str">
        <f t="shared" si="1800"/>
        <v/>
      </c>
      <c r="BR771" s="95" t="str">
        <f t="shared" si="1800"/>
        <v/>
      </c>
      <c r="BS771" s="38"/>
      <c r="BT771" s="38"/>
      <c r="BU771" s="38"/>
      <c r="BV771" s="38"/>
      <c r="BW771" s="38"/>
      <c r="BX771" s="38">
        <f t="shared" si="1613"/>
        <v>0</v>
      </c>
      <c r="BY771" s="106" t="str">
        <f t="shared" si="1586"/>
        <v/>
      </c>
      <c r="BZ771" s="106" t="str">
        <f t="shared" si="1614"/>
        <v/>
      </c>
      <c r="CA771" s="106" t="str">
        <f t="shared" ref="CA771:CH771" si="1801">IF(O771="x","1","")</f>
        <v/>
      </c>
      <c r="CB771" s="106" t="str">
        <f t="shared" si="1801"/>
        <v/>
      </c>
      <c r="CC771" s="106" t="str">
        <f t="shared" si="1801"/>
        <v/>
      </c>
      <c r="CD771" s="106" t="str">
        <f t="shared" si="1801"/>
        <v/>
      </c>
      <c r="CE771" s="106" t="str">
        <f t="shared" si="1801"/>
        <v/>
      </c>
      <c r="CF771" s="106" t="str">
        <f t="shared" si="1801"/>
        <v/>
      </c>
      <c r="CG771" s="106" t="str">
        <f t="shared" si="1801"/>
        <v/>
      </c>
      <c r="CH771" s="106" t="str">
        <f t="shared" si="1801"/>
        <v/>
      </c>
      <c r="CI771" s="40"/>
      <c r="CJ771" s="40"/>
      <c r="CK771" s="40"/>
      <c r="CL771" s="40"/>
      <c r="CM771" s="40"/>
    </row>
    <row r="772" spans="1:91" ht="17.25" customHeight="1" x14ac:dyDescent="0.2">
      <c r="A772" s="92"/>
      <c r="B772" s="93"/>
      <c r="C772" s="93"/>
      <c r="D772" s="93"/>
      <c r="E772" s="93" t="str">
        <f t="shared" si="1616"/>
        <v/>
      </c>
      <c r="F772" s="93"/>
      <c r="G772" s="93"/>
      <c r="H772" s="93" t="str">
        <f t="shared" si="1332"/>
        <v/>
      </c>
      <c r="I772" s="95" t="str">
        <f t="shared" si="1333"/>
        <v/>
      </c>
      <c r="J772" s="93"/>
      <c r="K772" s="97" t="b">
        <v>0</v>
      </c>
      <c r="L772" s="98" t="str">
        <f t="shared" si="1791"/>
        <v>PENDENTE</v>
      </c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3"/>
      <c r="X772" s="100"/>
      <c r="Y772" s="100"/>
      <c r="Z772" s="100"/>
      <c r="AA772" s="100"/>
      <c r="AB772" s="100"/>
      <c r="AC772" s="101"/>
      <c r="AD772" s="3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93"/>
      <c r="AQ772" s="93"/>
      <c r="AR772" s="93"/>
      <c r="AS772" s="102"/>
      <c r="AT772" s="103"/>
      <c r="AU772" s="103"/>
      <c r="AV772" s="103"/>
      <c r="AW772" s="104"/>
      <c r="AX772" s="103"/>
      <c r="AY772" s="103"/>
      <c r="AZ772" s="103"/>
      <c r="BA772" s="103"/>
      <c r="BB772" s="104"/>
      <c r="BC772" s="103"/>
      <c r="BD772" s="105" t="str">
        <f ca="1">IFERROR(__xludf.DUMMYFUNCTION("""COMPUTED_VALUE"""),"")</f>
        <v/>
      </c>
      <c r="BE772" s="105" t="str">
        <f ca="1">IFERROR(__xludf.DUMMYFUNCTION("""COMPUTED_VALUE"""),"")</f>
        <v/>
      </c>
      <c r="BF772" s="105" t="str">
        <f ca="1">IFERROR(__xludf.DUMMYFUNCTION("""COMPUTED_VALUE"""),"")</f>
        <v/>
      </c>
      <c r="BG772" s="93"/>
      <c r="BH772" s="93"/>
      <c r="BI772" s="95" t="str">
        <f t="shared" si="1360"/>
        <v/>
      </c>
      <c r="BJ772" s="95" t="str">
        <f t="shared" ref="BJ772:BR772" si="1802">IF(AD772=0,"",AD772*$AS772*(AU772/10))</f>
        <v/>
      </c>
      <c r="BK772" s="95" t="str">
        <f t="shared" si="1802"/>
        <v/>
      </c>
      <c r="BL772" s="95" t="str">
        <f t="shared" si="1802"/>
        <v/>
      </c>
      <c r="BM772" s="95" t="str">
        <f t="shared" si="1802"/>
        <v/>
      </c>
      <c r="BN772" s="95" t="str">
        <f t="shared" si="1802"/>
        <v/>
      </c>
      <c r="BO772" s="95" t="str">
        <f t="shared" si="1802"/>
        <v/>
      </c>
      <c r="BP772" s="95" t="str">
        <f t="shared" si="1802"/>
        <v/>
      </c>
      <c r="BQ772" s="95" t="str">
        <f t="shared" si="1802"/>
        <v/>
      </c>
      <c r="BR772" s="95" t="str">
        <f t="shared" si="1802"/>
        <v/>
      </c>
      <c r="BS772" s="38"/>
      <c r="BT772" s="38"/>
      <c r="BU772" s="38"/>
      <c r="BV772" s="38"/>
      <c r="BW772" s="38"/>
      <c r="BX772" s="38">
        <f t="shared" si="1613"/>
        <v>0</v>
      </c>
      <c r="BY772" s="106" t="str">
        <f t="shared" si="1586"/>
        <v/>
      </c>
      <c r="BZ772" s="106" t="str">
        <f t="shared" si="1614"/>
        <v/>
      </c>
      <c r="CA772" s="106" t="str">
        <f t="shared" ref="CA772:CH772" si="1803">IF(O772="x","1","")</f>
        <v/>
      </c>
      <c r="CB772" s="106" t="str">
        <f t="shared" si="1803"/>
        <v/>
      </c>
      <c r="CC772" s="106" t="str">
        <f t="shared" si="1803"/>
        <v/>
      </c>
      <c r="CD772" s="106" t="str">
        <f t="shared" si="1803"/>
        <v/>
      </c>
      <c r="CE772" s="106" t="str">
        <f t="shared" si="1803"/>
        <v/>
      </c>
      <c r="CF772" s="106" t="str">
        <f t="shared" si="1803"/>
        <v/>
      </c>
      <c r="CG772" s="106" t="str">
        <f t="shared" si="1803"/>
        <v/>
      </c>
      <c r="CH772" s="106" t="str">
        <f t="shared" si="1803"/>
        <v/>
      </c>
      <c r="CI772" s="40"/>
      <c r="CJ772" s="40"/>
      <c r="CK772" s="40"/>
      <c r="CL772" s="40"/>
      <c r="CM772" s="40"/>
    </row>
    <row r="773" spans="1:91" ht="17.25" customHeight="1" x14ac:dyDescent="0.2">
      <c r="A773" s="92"/>
      <c r="B773" s="93"/>
      <c r="C773" s="93"/>
      <c r="D773" s="93"/>
      <c r="E773" s="93" t="str">
        <f t="shared" si="1616"/>
        <v/>
      </c>
      <c r="F773" s="93"/>
      <c r="G773" s="93"/>
      <c r="H773" s="93" t="str">
        <f t="shared" si="1332"/>
        <v/>
      </c>
      <c r="I773" s="95" t="str">
        <f t="shared" si="1333"/>
        <v/>
      </c>
      <c r="J773" s="93"/>
      <c r="K773" s="97" t="b">
        <v>0</v>
      </c>
      <c r="L773" s="98" t="str">
        <f t="shared" si="1791"/>
        <v>PENDENTE</v>
      </c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3"/>
      <c r="X773" s="100"/>
      <c r="Y773" s="100"/>
      <c r="Z773" s="100"/>
      <c r="AA773" s="100"/>
      <c r="AB773" s="100"/>
      <c r="AC773" s="101"/>
      <c r="AD773" s="3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93"/>
      <c r="AQ773" s="93"/>
      <c r="AR773" s="93"/>
      <c r="AS773" s="102"/>
      <c r="AT773" s="103"/>
      <c r="AU773" s="103"/>
      <c r="AV773" s="103"/>
      <c r="AW773" s="104"/>
      <c r="AX773" s="103"/>
      <c r="AY773" s="103"/>
      <c r="AZ773" s="103"/>
      <c r="BA773" s="103"/>
      <c r="BB773" s="104"/>
      <c r="BC773" s="103"/>
      <c r="BD773" s="105" t="str">
        <f ca="1">IFERROR(__xludf.DUMMYFUNCTION("""COMPUTED_VALUE"""),"")</f>
        <v/>
      </c>
      <c r="BE773" s="105" t="str">
        <f ca="1">IFERROR(__xludf.DUMMYFUNCTION("""COMPUTED_VALUE"""),"")</f>
        <v/>
      </c>
      <c r="BF773" s="105" t="str">
        <f ca="1">IFERROR(__xludf.DUMMYFUNCTION("""COMPUTED_VALUE"""),"")</f>
        <v/>
      </c>
      <c r="BG773" s="93"/>
      <c r="BH773" s="93"/>
      <c r="BI773" s="95" t="str">
        <f t="shared" si="1360"/>
        <v/>
      </c>
      <c r="BJ773" s="95" t="str">
        <f t="shared" ref="BJ773:BR773" si="1804">IF(AD773=0,"",AD773*$AS773*(AU773/10))</f>
        <v/>
      </c>
      <c r="BK773" s="95" t="str">
        <f t="shared" si="1804"/>
        <v/>
      </c>
      <c r="BL773" s="95" t="str">
        <f t="shared" si="1804"/>
        <v/>
      </c>
      <c r="BM773" s="95" t="str">
        <f t="shared" si="1804"/>
        <v/>
      </c>
      <c r="BN773" s="95" t="str">
        <f t="shared" si="1804"/>
        <v/>
      </c>
      <c r="BO773" s="95" t="str">
        <f t="shared" si="1804"/>
        <v/>
      </c>
      <c r="BP773" s="95" t="str">
        <f t="shared" si="1804"/>
        <v/>
      </c>
      <c r="BQ773" s="95" t="str">
        <f t="shared" si="1804"/>
        <v/>
      </c>
      <c r="BR773" s="95" t="str">
        <f t="shared" si="1804"/>
        <v/>
      </c>
      <c r="BS773" s="38"/>
      <c r="BT773" s="38"/>
      <c r="BU773" s="38"/>
      <c r="BV773" s="38"/>
      <c r="BW773" s="38"/>
      <c r="BX773" s="38">
        <f t="shared" si="1613"/>
        <v>0</v>
      </c>
      <c r="BY773" s="106" t="str">
        <f t="shared" si="1586"/>
        <v/>
      </c>
      <c r="BZ773" s="106" t="str">
        <f t="shared" si="1614"/>
        <v/>
      </c>
      <c r="CA773" s="106" t="str">
        <f t="shared" ref="CA773:CH773" si="1805">IF(O773="x","1","")</f>
        <v/>
      </c>
      <c r="CB773" s="106" t="str">
        <f t="shared" si="1805"/>
        <v/>
      </c>
      <c r="CC773" s="106" t="str">
        <f t="shared" si="1805"/>
        <v/>
      </c>
      <c r="CD773" s="106" t="str">
        <f t="shared" si="1805"/>
        <v/>
      </c>
      <c r="CE773" s="106" t="str">
        <f t="shared" si="1805"/>
        <v/>
      </c>
      <c r="CF773" s="106" t="str">
        <f t="shared" si="1805"/>
        <v/>
      </c>
      <c r="CG773" s="106" t="str">
        <f t="shared" si="1805"/>
        <v/>
      </c>
      <c r="CH773" s="106" t="str">
        <f t="shared" si="1805"/>
        <v/>
      </c>
      <c r="CI773" s="40"/>
      <c r="CJ773" s="40"/>
      <c r="CK773" s="40"/>
      <c r="CL773" s="40"/>
      <c r="CM773" s="40"/>
    </row>
    <row r="774" spans="1:91" ht="17.25" customHeight="1" x14ac:dyDescent="0.2">
      <c r="A774" s="92"/>
      <c r="B774" s="93"/>
      <c r="C774" s="93"/>
      <c r="D774" s="93"/>
      <c r="E774" s="93" t="str">
        <f t="shared" si="1616"/>
        <v/>
      </c>
      <c r="F774" s="93"/>
      <c r="G774" s="93"/>
      <c r="H774" s="93" t="str">
        <f t="shared" si="1332"/>
        <v/>
      </c>
      <c r="I774" s="95" t="str">
        <f t="shared" si="1333"/>
        <v/>
      </c>
      <c r="J774" s="93"/>
      <c r="K774" s="97" t="b">
        <v>0</v>
      </c>
      <c r="L774" s="98" t="str">
        <f t="shared" si="1791"/>
        <v>PENDENTE</v>
      </c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3"/>
      <c r="X774" s="100"/>
      <c r="Y774" s="100"/>
      <c r="Z774" s="100"/>
      <c r="AA774" s="100"/>
      <c r="AB774" s="100"/>
      <c r="AC774" s="101"/>
      <c r="AD774" s="3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93"/>
      <c r="AQ774" s="93"/>
      <c r="AR774" s="93"/>
      <c r="AS774" s="102"/>
      <c r="AT774" s="103"/>
      <c r="AU774" s="103"/>
      <c r="AV774" s="103"/>
      <c r="AW774" s="104"/>
      <c r="AX774" s="103"/>
      <c r="AY774" s="103"/>
      <c r="AZ774" s="103"/>
      <c r="BA774" s="103"/>
      <c r="BB774" s="104"/>
      <c r="BC774" s="103"/>
      <c r="BD774" s="105" t="str">
        <f ca="1">IFERROR(__xludf.DUMMYFUNCTION("""COMPUTED_VALUE"""),"")</f>
        <v/>
      </c>
      <c r="BE774" s="105" t="str">
        <f ca="1">IFERROR(__xludf.DUMMYFUNCTION("""COMPUTED_VALUE"""),"")</f>
        <v/>
      </c>
      <c r="BF774" s="105" t="str">
        <f ca="1">IFERROR(__xludf.DUMMYFUNCTION("""COMPUTED_VALUE"""),"")</f>
        <v/>
      </c>
      <c r="BG774" s="93"/>
      <c r="BH774" s="93"/>
      <c r="BI774" s="95" t="str">
        <f t="shared" si="1360"/>
        <v/>
      </c>
      <c r="BJ774" s="95" t="str">
        <f t="shared" ref="BJ774:BR774" si="1806">IF(AD774=0,"",AD774*$AS774*(AU774/10))</f>
        <v/>
      </c>
      <c r="BK774" s="95" t="str">
        <f t="shared" si="1806"/>
        <v/>
      </c>
      <c r="BL774" s="95" t="str">
        <f t="shared" si="1806"/>
        <v/>
      </c>
      <c r="BM774" s="95" t="str">
        <f t="shared" si="1806"/>
        <v/>
      </c>
      <c r="BN774" s="95" t="str">
        <f t="shared" si="1806"/>
        <v/>
      </c>
      <c r="BO774" s="95" t="str">
        <f t="shared" si="1806"/>
        <v/>
      </c>
      <c r="BP774" s="95" t="str">
        <f t="shared" si="1806"/>
        <v/>
      </c>
      <c r="BQ774" s="95" t="str">
        <f t="shared" si="1806"/>
        <v/>
      </c>
      <c r="BR774" s="95" t="str">
        <f t="shared" si="1806"/>
        <v/>
      </c>
      <c r="BS774" s="38"/>
      <c r="BT774" s="38"/>
      <c r="BU774" s="38"/>
      <c r="BV774" s="38"/>
      <c r="BW774" s="38"/>
      <c r="BX774" s="38">
        <f t="shared" si="1613"/>
        <v>0</v>
      </c>
      <c r="BY774" s="106" t="str">
        <f t="shared" si="1586"/>
        <v/>
      </c>
      <c r="BZ774" s="106" t="str">
        <f t="shared" si="1614"/>
        <v/>
      </c>
      <c r="CA774" s="106" t="str">
        <f t="shared" ref="CA774:CH774" si="1807">IF(O774="x","1","")</f>
        <v/>
      </c>
      <c r="CB774" s="106" t="str">
        <f t="shared" si="1807"/>
        <v/>
      </c>
      <c r="CC774" s="106" t="str">
        <f t="shared" si="1807"/>
        <v/>
      </c>
      <c r="CD774" s="106" t="str">
        <f t="shared" si="1807"/>
        <v/>
      </c>
      <c r="CE774" s="106" t="str">
        <f t="shared" si="1807"/>
        <v/>
      </c>
      <c r="CF774" s="106" t="str">
        <f t="shared" si="1807"/>
        <v/>
      </c>
      <c r="CG774" s="106" t="str">
        <f t="shared" si="1807"/>
        <v/>
      </c>
      <c r="CH774" s="106" t="str">
        <f t="shared" si="1807"/>
        <v/>
      </c>
      <c r="CI774" s="40"/>
      <c r="CJ774" s="40"/>
      <c r="CK774" s="40"/>
      <c r="CL774" s="40"/>
      <c r="CM774" s="40"/>
    </row>
    <row r="775" spans="1:91" ht="17.25" customHeight="1" x14ac:dyDescent="0.2">
      <c r="A775" s="92"/>
      <c r="B775" s="93"/>
      <c r="C775" s="93"/>
      <c r="D775" s="93"/>
      <c r="E775" s="93" t="str">
        <f t="shared" si="1616"/>
        <v/>
      </c>
      <c r="F775" s="93"/>
      <c r="G775" s="93"/>
      <c r="H775" s="93" t="str">
        <f t="shared" si="1332"/>
        <v/>
      </c>
      <c r="I775" s="95" t="str">
        <f t="shared" si="1333"/>
        <v/>
      </c>
      <c r="J775" s="93"/>
      <c r="K775" s="97" t="b">
        <v>0</v>
      </c>
      <c r="L775" s="98" t="str">
        <f t="shared" si="1791"/>
        <v>PENDENTE</v>
      </c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3"/>
      <c r="X775" s="100"/>
      <c r="Y775" s="100"/>
      <c r="Z775" s="100"/>
      <c r="AA775" s="100"/>
      <c r="AB775" s="100"/>
      <c r="AC775" s="101"/>
      <c r="AD775" s="3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93"/>
      <c r="AQ775" s="93"/>
      <c r="AR775" s="93"/>
      <c r="AS775" s="102"/>
      <c r="AT775" s="103"/>
      <c r="AU775" s="103"/>
      <c r="AV775" s="103"/>
      <c r="AW775" s="104"/>
      <c r="AX775" s="103"/>
      <c r="AY775" s="103"/>
      <c r="AZ775" s="103"/>
      <c r="BA775" s="103"/>
      <c r="BB775" s="104"/>
      <c r="BC775" s="103"/>
      <c r="BD775" s="105" t="str">
        <f ca="1">IFERROR(__xludf.DUMMYFUNCTION("""COMPUTED_VALUE"""),"")</f>
        <v/>
      </c>
      <c r="BE775" s="105" t="str">
        <f ca="1">IFERROR(__xludf.DUMMYFUNCTION("""COMPUTED_VALUE"""),"")</f>
        <v/>
      </c>
      <c r="BF775" s="105" t="str">
        <f ca="1">IFERROR(__xludf.DUMMYFUNCTION("""COMPUTED_VALUE"""),"")</f>
        <v/>
      </c>
      <c r="BG775" s="93"/>
      <c r="BH775" s="93"/>
      <c r="BI775" s="95" t="str">
        <f t="shared" si="1360"/>
        <v/>
      </c>
      <c r="BJ775" s="95" t="str">
        <f t="shared" ref="BJ775:BR775" si="1808">IF(AD775=0,"",AD775*$AS775*(AU775/10))</f>
        <v/>
      </c>
      <c r="BK775" s="95" t="str">
        <f t="shared" si="1808"/>
        <v/>
      </c>
      <c r="BL775" s="95" t="str">
        <f t="shared" si="1808"/>
        <v/>
      </c>
      <c r="BM775" s="95" t="str">
        <f t="shared" si="1808"/>
        <v/>
      </c>
      <c r="BN775" s="95" t="str">
        <f t="shared" si="1808"/>
        <v/>
      </c>
      <c r="BO775" s="95" t="str">
        <f t="shared" si="1808"/>
        <v/>
      </c>
      <c r="BP775" s="95" t="str">
        <f t="shared" si="1808"/>
        <v/>
      </c>
      <c r="BQ775" s="95" t="str">
        <f t="shared" si="1808"/>
        <v/>
      </c>
      <c r="BR775" s="95" t="str">
        <f t="shared" si="1808"/>
        <v/>
      </c>
      <c r="BS775" s="38"/>
      <c r="BT775" s="38"/>
      <c r="BU775" s="38"/>
      <c r="BV775" s="38"/>
      <c r="BW775" s="38"/>
      <c r="BX775" s="38">
        <f t="shared" si="1613"/>
        <v>0</v>
      </c>
      <c r="BY775" s="106" t="str">
        <f t="shared" si="1586"/>
        <v/>
      </c>
      <c r="BZ775" s="106" t="str">
        <f t="shared" si="1614"/>
        <v/>
      </c>
      <c r="CA775" s="106" t="str">
        <f t="shared" ref="CA775:CH775" si="1809">IF(O775="x","1","")</f>
        <v/>
      </c>
      <c r="CB775" s="106" t="str">
        <f t="shared" si="1809"/>
        <v/>
      </c>
      <c r="CC775" s="106" t="str">
        <f t="shared" si="1809"/>
        <v/>
      </c>
      <c r="CD775" s="106" t="str">
        <f t="shared" si="1809"/>
        <v/>
      </c>
      <c r="CE775" s="106" t="str">
        <f t="shared" si="1809"/>
        <v/>
      </c>
      <c r="CF775" s="106" t="str">
        <f t="shared" si="1809"/>
        <v/>
      </c>
      <c r="CG775" s="106" t="str">
        <f t="shared" si="1809"/>
        <v/>
      </c>
      <c r="CH775" s="106" t="str">
        <f t="shared" si="1809"/>
        <v/>
      </c>
      <c r="CI775" s="40"/>
      <c r="CJ775" s="40"/>
      <c r="CK775" s="40"/>
      <c r="CL775" s="40"/>
      <c r="CM775" s="40"/>
    </row>
    <row r="776" spans="1:91" ht="17.25" customHeight="1" x14ac:dyDescent="0.2">
      <c r="A776" s="92"/>
      <c r="B776" s="93"/>
      <c r="C776" s="93"/>
      <c r="D776" s="93"/>
      <c r="E776" s="93" t="str">
        <f t="shared" si="1616"/>
        <v/>
      </c>
      <c r="F776" s="93"/>
      <c r="G776" s="93"/>
      <c r="H776" s="93" t="str">
        <f t="shared" si="1332"/>
        <v/>
      </c>
      <c r="I776" s="95" t="str">
        <f t="shared" si="1333"/>
        <v/>
      </c>
      <c r="J776" s="93"/>
      <c r="K776" s="97" t="b">
        <v>0</v>
      </c>
      <c r="L776" s="98" t="str">
        <f t="shared" si="1791"/>
        <v>PENDENTE</v>
      </c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3"/>
      <c r="X776" s="100"/>
      <c r="Y776" s="100"/>
      <c r="Z776" s="100"/>
      <c r="AA776" s="100"/>
      <c r="AB776" s="100"/>
      <c r="AC776" s="101"/>
      <c r="AD776" s="3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93"/>
      <c r="AQ776" s="93"/>
      <c r="AR776" s="93"/>
      <c r="AS776" s="102"/>
      <c r="AT776" s="103"/>
      <c r="AU776" s="103"/>
      <c r="AV776" s="103"/>
      <c r="AW776" s="104"/>
      <c r="AX776" s="103"/>
      <c r="AY776" s="103"/>
      <c r="AZ776" s="103"/>
      <c r="BA776" s="103"/>
      <c r="BB776" s="104"/>
      <c r="BC776" s="103"/>
      <c r="BD776" s="105" t="str">
        <f ca="1">IFERROR(__xludf.DUMMYFUNCTION("""COMPUTED_VALUE"""),"")</f>
        <v/>
      </c>
      <c r="BE776" s="105" t="str">
        <f ca="1">IFERROR(__xludf.DUMMYFUNCTION("""COMPUTED_VALUE"""),"")</f>
        <v/>
      </c>
      <c r="BF776" s="105" t="str">
        <f ca="1">IFERROR(__xludf.DUMMYFUNCTION("""COMPUTED_VALUE"""),"")</f>
        <v/>
      </c>
      <c r="BG776" s="93"/>
      <c r="BH776" s="93"/>
      <c r="BI776" s="95" t="str">
        <f t="shared" si="1360"/>
        <v/>
      </c>
      <c r="BJ776" s="95" t="str">
        <f t="shared" ref="BJ776:BR776" si="1810">IF(AD776=0,"",AD776*$AS776*(AU776/10))</f>
        <v/>
      </c>
      <c r="BK776" s="95" t="str">
        <f t="shared" si="1810"/>
        <v/>
      </c>
      <c r="BL776" s="95" t="str">
        <f t="shared" si="1810"/>
        <v/>
      </c>
      <c r="BM776" s="95" t="str">
        <f t="shared" si="1810"/>
        <v/>
      </c>
      <c r="BN776" s="95" t="str">
        <f t="shared" si="1810"/>
        <v/>
      </c>
      <c r="BO776" s="95" t="str">
        <f t="shared" si="1810"/>
        <v/>
      </c>
      <c r="BP776" s="95" t="str">
        <f t="shared" si="1810"/>
        <v/>
      </c>
      <c r="BQ776" s="95" t="str">
        <f t="shared" si="1810"/>
        <v/>
      </c>
      <c r="BR776" s="95" t="str">
        <f t="shared" si="1810"/>
        <v/>
      </c>
      <c r="BS776" s="38"/>
      <c r="BT776" s="38"/>
      <c r="BU776" s="38"/>
      <c r="BV776" s="38"/>
      <c r="BW776" s="38"/>
      <c r="BX776" s="38">
        <f t="shared" si="1613"/>
        <v>0</v>
      </c>
      <c r="BY776" s="106" t="str">
        <f t="shared" si="1586"/>
        <v/>
      </c>
      <c r="BZ776" s="106" t="str">
        <f t="shared" si="1614"/>
        <v/>
      </c>
      <c r="CA776" s="106" t="str">
        <f t="shared" ref="CA776:CH776" si="1811">IF(O776="x","1","")</f>
        <v/>
      </c>
      <c r="CB776" s="106" t="str">
        <f t="shared" si="1811"/>
        <v/>
      </c>
      <c r="CC776" s="106" t="str">
        <f t="shared" si="1811"/>
        <v/>
      </c>
      <c r="CD776" s="106" t="str">
        <f t="shared" si="1811"/>
        <v/>
      </c>
      <c r="CE776" s="106" t="str">
        <f t="shared" si="1811"/>
        <v/>
      </c>
      <c r="CF776" s="106" t="str">
        <f t="shared" si="1811"/>
        <v/>
      </c>
      <c r="CG776" s="106" t="str">
        <f t="shared" si="1811"/>
        <v/>
      </c>
      <c r="CH776" s="106" t="str">
        <f t="shared" si="1811"/>
        <v/>
      </c>
      <c r="CI776" s="40"/>
      <c r="CJ776" s="40"/>
      <c r="CK776" s="40"/>
      <c r="CL776" s="40"/>
      <c r="CM776" s="40"/>
    </row>
    <row r="777" spans="1:91" ht="17.25" customHeight="1" x14ac:dyDescent="0.2">
      <c r="A777" s="92"/>
      <c r="B777" s="93"/>
      <c r="C777" s="93"/>
      <c r="D777" s="93"/>
      <c r="E777" s="93" t="str">
        <f t="shared" si="1616"/>
        <v/>
      </c>
      <c r="F777" s="93"/>
      <c r="G777" s="93"/>
      <c r="H777" s="93" t="str">
        <f t="shared" si="1332"/>
        <v/>
      </c>
      <c r="I777" s="95" t="str">
        <f t="shared" si="1333"/>
        <v/>
      </c>
      <c r="J777" s="93"/>
      <c r="K777" s="97" t="b">
        <v>0</v>
      </c>
      <c r="L777" s="98" t="str">
        <f t="shared" si="1791"/>
        <v>PENDENTE</v>
      </c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3"/>
      <c r="X777" s="100"/>
      <c r="Y777" s="100"/>
      <c r="Z777" s="100"/>
      <c r="AA777" s="100"/>
      <c r="AB777" s="100"/>
      <c r="AC777" s="101"/>
      <c r="AD777" s="3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93"/>
      <c r="AQ777" s="93"/>
      <c r="AR777" s="93"/>
      <c r="AS777" s="102"/>
      <c r="AT777" s="103"/>
      <c r="AU777" s="103"/>
      <c r="AV777" s="103"/>
      <c r="AW777" s="104"/>
      <c r="AX777" s="103"/>
      <c r="AY777" s="103"/>
      <c r="AZ777" s="103"/>
      <c r="BA777" s="103"/>
      <c r="BB777" s="104"/>
      <c r="BC777" s="103"/>
      <c r="BD777" s="105" t="str">
        <f ca="1">IFERROR(__xludf.DUMMYFUNCTION("""COMPUTED_VALUE"""),"")</f>
        <v/>
      </c>
      <c r="BE777" s="105" t="str">
        <f ca="1">IFERROR(__xludf.DUMMYFUNCTION("""COMPUTED_VALUE"""),"")</f>
        <v/>
      </c>
      <c r="BF777" s="105" t="str">
        <f ca="1">IFERROR(__xludf.DUMMYFUNCTION("""COMPUTED_VALUE"""),"")</f>
        <v/>
      </c>
      <c r="BG777" s="93"/>
      <c r="BH777" s="93"/>
      <c r="BI777" s="95" t="str">
        <f t="shared" si="1360"/>
        <v/>
      </c>
      <c r="BJ777" s="95" t="str">
        <f t="shared" ref="BJ777:BR777" si="1812">IF(AD777=0,"",AD777*$AS777*(AU777/10))</f>
        <v/>
      </c>
      <c r="BK777" s="95" t="str">
        <f t="shared" si="1812"/>
        <v/>
      </c>
      <c r="BL777" s="95" t="str">
        <f t="shared" si="1812"/>
        <v/>
      </c>
      <c r="BM777" s="95" t="str">
        <f t="shared" si="1812"/>
        <v/>
      </c>
      <c r="BN777" s="95" t="str">
        <f t="shared" si="1812"/>
        <v/>
      </c>
      <c r="BO777" s="95" t="str">
        <f t="shared" si="1812"/>
        <v/>
      </c>
      <c r="BP777" s="95" t="str">
        <f t="shared" si="1812"/>
        <v/>
      </c>
      <c r="BQ777" s="95" t="str">
        <f t="shared" si="1812"/>
        <v/>
      </c>
      <c r="BR777" s="95" t="str">
        <f t="shared" si="1812"/>
        <v/>
      </c>
      <c r="BS777" s="38"/>
      <c r="BT777" s="38"/>
      <c r="BU777" s="38"/>
      <c r="BV777" s="38"/>
      <c r="BW777" s="38"/>
      <c r="BX777" s="38">
        <f t="shared" si="1613"/>
        <v>0</v>
      </c>
      <c r="BY777" s="106" t="str">
        <f t="shared" si="1586"/>
        <v/>
      </c>
      <c r="BZ777" s="106" t="str">
        <f t="shared" si="1614"/>
        <v/>
      </c>
      <c r="CA777" s="106" t="str">
        <f t="shared" ref="CA777:CH777" si="1813">IF(O777="x","1","")</f>
        <v/>
      </c>
      <c r="CB777" s="106" t="str">
        <f t="shared" si="1813"/>
        <v/>
      </c>
      <c r="CC777" s="106" t="str">
        <f t="shared" si="1813"/>
        <v/>
      </c>
      <c r="CD777" s="106" t="str">
        <f t="shared" si="1813"/>
        <v/>
      </c>
      <c r="CE777" s="106" t="str">
        <f t="shared" si="1813"/>
        <v/>
      </c>
      <c r="CF777" s="106" t="str">
        <f t="shared" si="1813"/>
        <v/>
      </c>
      <c r="CG777" s="106" t="str">
        <f t="shared" si="1813"/>
        <v/>
      </c>
      <c r="CH777" s="106" t="str">
        <f t="shared" si="1813"/>
        <v/>
      </c>
      <c r="CI777" s="40"/>
      <c r="CJ777" s="40"/>
      <c r="CK777" s="40"/>
      <c r="CL777" s="40"/>
      <c r="CM777" s="40"/>
    </row>
    <row r="778" spans="1:91" ht="17.25" customHeight="1" x14ac:dyDescent="0.2">
      <c r="A778" s="92"/>
      <c r="B778" s="93"/>
      <c r="C778" s="93"/>
      <c r="D778" s="93"/>
      <c r="E778" s="93" t="str">
        <f t="shared" si="1616"/>
        <v/>
      </c>
      <c r="F778" s="93"/>
      <c r="G778" s="93"/>
      <c r="H778" s="93" t="str">
        <f t="shared" si="1332"/>
        <v/>
      </c>
      <c r="I778" s="95" t="str">
        <f t="shared" si="1333"/>
        <v/>
      </c>
      <c r="J778" s="93"/>
      <c r="K778" s="97" t="b">
        <v>0</v>
      </c>
      <c r="L778" s="98" t="str">
        <f t="shared" si="1791"/>
        <v>PENDENTE</v>
      </c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3"/>
      <c r="X778" s="100"/>
      <c r="Y778" s="100"/>
      <c r="Z778" s="100"/>
      <c r="AA778" s="100"/>
      <c r="AB778" s="100"/>
      <c r="AC778" s="101"/>
      <c r="AD778" s="3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93"/>
      <c r="AQ778" s="93"/>
      <c r="AR778" s="93"/>
      <c r="AS778" s="102"/>
      <c r="AT778" s="103"/>
      <c r="AU778" s="103"/>
      <c r="AV778" s="103"/>
      <c r="AW778" s="104"/>
      <c r="AX778" s="103"/>
      <c r="AY778" s="103"/>
      <c r="AZ778" s="103"/>
      <c r="BA778" s="103"/>
      <c r="BB778" s="104"/>
      <c r="BC778" s="103"/>
      <c r="BD778" s="105" t="str">
        <f ca="1">IFERROR(__xludf.DUMMYFUNCTION("""COMPUTED_VALUE"""),"")</f>
        <v/>
      </c>
      <c r="BE778" s="105" t="str">
        <f ca="1">IFERROR(__xludf.DUMMYFUNCTION("""COMPUTED_VALUE"""),"")</f>
        <v/>
      </c>
      <c r="BF778" s="105" t="str">
        <f ca="1">IFERROR(__xludf.DUMMYFUNCTION("""COMPUTED_VALUE"""),"")</f>
        <v/>
      </c>
      <c r="BG778" s="93"/>
      <c r="BH778" s="93"/>
      <c r="BI778" s="95" t="str">
        <f t="shared" si="1360"/>
        <v/>
      </c>
      <c r="BJ778" s="95" t="str">
        <f t="shared" ref="BJ778:BR778" si="1814">IF(AD778=0,"",AD778*$AS778*(AU778/10))</f>
        <v/>
      </c>
      <c r="BK778" s="95" t="str">
        <f t="shared" si="1814"/>
        <v/>
      </c>
      <c r="BL778" s="95" t="str">
        <f t="shared" si="1814"/>
        <v/>
      </c>
      <c r="BM778" s="95" t="str">
        <f t="shared" si="1814"/>
        <v/>
      </c>
      <c r="BN778" s="95" t="str">
        <f t="shared" si="1814"/>
        <v/>
      </c>
      <c r="BO778" s="95" t="str">
        <f t="shared" si="1814"/>
        <v/>
      </c>
      <c r="BP778" s="95" t="str">
        <f t="shared" si="1814"/>
        <v/>
      </c>
      <c r="BQ778" s="95" t="str">
        <f t="shared" si="1814"/>
        <v/>
      </c>
      <c r="BR778" s="95" t="str">
        <f t="shared" si="1814"/>
        <v/>
      </c>
      <c r="BS778" s="38"/>
      <c r="BT778" s="38"/>
      <c r="BU778" s="38"/>
      <c r="BV778" s="38"/>
      <c r="BW778" s="38"/>
      <c r="BX778" s="38">
        <f t="shared" si="1613"/>
        <v>0</v>
      </c>
      <c r="BY778" s="106" t="str">
        <f t="shared" si="1586"/>
        <v/>
      </c>
      <c r="BZ778" s="106" t="str">
        <f t="shared" si="1614"/>
        <v/>
      </c>
      <c r="CA778" s="106" t="str">
        <f t="shared" ref="CA778:CH778" si="1815">IF(O778="x","1","")</f>
        <v/>
      </c>
      <c r="CB778" s="106" t="str">
        <f t="shared" si="1815"/>
        <v/>
      </c>
      <c r="CC778" s="106" t="str">
        <f t="shared" si="1815"/>
        <v/>
      </c>
      <c r="CD778" s="106" t="str">
        <f t="shared" si="1815"/>
        <v/>
      </c>
      <c r="CE778" s="106" t="str">
        <f t="shared" si="1815"/>
        <v/>
      </c>
      <c r="CF778" s="106" t="str">
        <f t="shared" si="1815"/>
        <v/>
      </c>
      <c r="CG778" s="106" t="str">
        <f t="shared" si="1815"/>
        <v/>
      </c>
      <c r="CH778" s="106" t="str">
        <f t="shared" si="1815"/>
        <v/>
      </c>
      <c r="CI778" s="40"/>
      <c r="CJ778" s="40"/>
      <c r="CK778" s="40"/>
      <c r="CL778" s="40"/>
      <c r="CM778" s="40"/>
    </row>
    <row r="779" spans="1:91" ht="17.25" customHeight="1" x14ac:dyDescent="0.2">
      <c r="A779" s="92"/>
      <c r="B779" s="93"/>
      <c r="C779" s="93"/>
      <c r="D779" s="93"/>
      <c r="E779" s="93" t="str">
        <f t="shared" si="1616"/>
        <v/>
      </c>
      <c r="F779" s="93"/>
      <c r="G779" s="93"/>
      <c r="H779" s="93" t="str">
        <f t="shared" si="1332"/>
        <v/>
      </c>
      <c r="I779" s="95" t="str">
        <f t="shared" si="1333"/>
        <v/>
      </c>
      <c r="J779" s="93"/>
      <c r="K779" s="97" t="b">
        <v>0</v>
      </c>
      <c r="L779" s="98" t="str">
        <f t="shared" si="1791"/>
        <v>PENDENTE</v>
      </c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3"/>
      <c r="X779" s="100"/>
      <c r="Y779" s="100"/>
      <c r="Z779" s="100"/>
      <c r="AA779" s="100"/>
      <c r="AB779" s="100"/>
      <c r="AC779" s="101"/>
      <c r="AD779" s="3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93"/>
      <c r="AQ779" s="93"/>
      <c r="AR779" s="93"/>
      <c r="AS779" s="102"/>
      <c r="AT779" s="103"/>
      <c r="AU779" s="103"/>
      <c r="AV779" s="103"/>
      <c r="AW779" s="104"/>
      <c r="AX779" s="103"/>
      <c r="AY779" s="103"/>
      <c r="AZ779" s="103"/>
      <c r="BA779" s="103"/>
      <c r="BB779" s="104"/>
      <c r="BC779" s="103"/>
      <c r="BD779" s="105" t="str">
        <f ca="1">IFERROR(__xludf.DUMMYFUNCTION("""COMPUTED_VALUE"""),"")</f>
        <v/>
      </c>
      <c r="BE779" s="105" t="str">
        <f ca="1">IFERROR(__xludf.DUMMYFUNCTION("""COMPUTED_VALUE"""),"")</f>
        <v/>
      </c>
      <c r="BF779" s="105" t="str">
        <f ca="1">IFERROR(__xludf.DUMMYFUNCTION("""COMPUTED_VALUE"""),"")</f>
        <v/>
      </c>
      <c r="BG779" s="93"/>
      <c r="BH779" s="93"/>
      <c r="BI779" s="95" t="str">
        <f t="shared" si="1360"/>
        <v/>
      </c>
      <c r="BJ779" s="95" t="str">
        <f t="shared" ref="BJ779:BR779" si="1816">IF(AD779=0,"",AD779*$AS779*(AU779/10))</f>
        <v/>
      </c>
      <c r="BK779" s="95" t="str">
        <f t="shared" si="1816"/>
        <v/>
      </c>
      <c r="BL779" s="95" t="str">
        <f t="shared" si="1816"/>
        <v/>
      </c>
      <c r="BM779" s="95" t="str">
        <f t="shared" si="1816"/>
        <v/>
      </c>
      <c r="BN779" s="95" t="str">
        <f t="shared" si="1816"/>
        <v/>
      </c>
      <c r="BO779" s="95" t="str">
        <f t="shared" si="1816"/>
        <v/>
      </c>
      <c r="BP779" s="95" t="str">
        <f t="shared" si="1816"/>
        <v/>
      </c>
      <c r="BQ779" s="95" t="str">
        <f t="shared" si="1816"/>
        <v/>
      </c>
      <c r="BR779" s="95" t="str">
        <f t="shared" si="1816"/>
        <v/>
      </c>
      <c r="BS779" s="38"/>
      <c r="BT779" s="38"/>
      <c r="BU779" s="38"/>
      <c r="BV779" s="38"/>
      <c r="BW779" s="38"/>
      <c r="BX779" s="38">
        <f t="shared" si="1613"/>
        <v>0</v>
      </c>
      <c r="BY779" s="106" t="str">
        <f t="shared" si="1586"/>
        <v/>
      </c>
      <c r="BZ779" s="106" t="str">
        <f t="shared" si="1614"/>
        <v/>
      </c>
      <c r="CA779" s="106" t="str">
        <f t="shared" ref="CA779:CH779" si="1817">IF(O779="x","1","")</f>
        <v/>
      </c>
      <c r="CB779" s="106" t="str">
        <f t="shared" si="1817"/>
        <v/>
      </c>
      <c r="CC779" s="106" t="str">
        <f t="shared" si="1817"/>
        <v/>
      </c>
      <c r="CD779" s="106" t="str">
        <f t="shared" si="1817"/>
        <v/>
      </c>
      <c r="CE779" s="106" t="str">
        <f t="shared" si="1817"/>
        <v/>
      </c>
      <c r="CF779" s="106" t="str">
        <f t="shared" si="1817"/>
        <v/>
      </c>
      <c r="CG779" s="106" t="str">
        <f t="shared" si="1817"/>
        <v/>
      </c>
      <c r="CH779" s="106" t="str">
        <f t="shared" si="1817"/>
        <v/>
      </c>
      <c r="CI779" s="40"/>
      <c r="CJ779" s="40"/>
      <c r="CK779" s="40"/>
      <c r="CL779" s="40"/>
      <c r="CM779" s="40"/>
    </row>
    <row r="780" spans="1:91" ht="17.25" customHeight="1" x14ac:dyDescent="0.2">
      <c r="A780" s="92"/>
      <c r="B780" s="93"/>
      <c r="C780" s="93"/>
      <c r="D780" s="93"/>
      <c r="E780" s="93" t="str">
        <f t="shared" si="1616"/>
        <v/>
      </c>
      <c r="F780" s="93"/>
      <c r="G780" s="93"/>
      <c r="H780" s="93" t="str">
        <f t="shared" si="1332"/>
        <v/>
      </c>
      <c r="I780" s="95" t="str">
        <f t="shared" si="1333"/>
        <v/>
      </c>
      <c r="J780" s="93"/>
      <c r="K780" s="97" t="b">
        <v>0</v>
      </c>
      <c r="L780" s="98" t="str">
        <f t="shared" si="1791"/>
        <v>PENDENTE</v>
      </c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3"/>
      <c r="X780" s="100"/>
      <c r="Y780" s="100"/>
      <c r="Z780" s="100"/>
      <c r="AA780" s="100"/>
      <c r="AB780" s="100"/>
      <c r="AC780" s="101"/>
      <c r="AD780" s="3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93"/>
      <c r="AQ780" s="93"/>
      <c r="AR780" s="93"/>
      <c r="AS780" s="102"/>
      <c r="AT780" s="103"/>
      <c r="AU780" s="103"/>
      <c r="AV780" s="103"/>
      <c r="AW780" s="104"/>
      <c r="AX780" s="103"/>
      <c r="AY780" s="103"/>
      <c r="AZ780" s="103"/>
      <c r="BA780" s="103"/>
      <c r="BB780" s="104"/>
      <c r="BC780" s="103"/>
      <c r="BD780" s="105" t="str">
        <f ca="1">IFERROR(__xludf.DUMMYFUNCTION("""COMPUTED_VALUE"""),"")</f>
        <v/>
      </c>
      <c r="BE780" s="105" t="str">
        <f ca="1">IFERROR(__xludf.DUMMYFUNCTION("""COMPUTED_VALUE"""),"")</f>
        <v/>
      </c>
      <c r="BF780" s="105" t="str">
        <f ca="1">IFERROR(__xludf.DUMMYFUNCTION("""COMPUTED_VALUE"""),"")</f>
        <v/>
      </c>
      <c r="BG780" s="93"/>
      <c r="BH780" s="93"/>
      <c r="BI780" s="95" t="str">
        <f t="shared" si="1360"/>
        <v/>
      </c>
      <c r="BJ780" s="95" t="str">
        <f t="shared" ref="BJ780:BR780" si="1818">IF(AD780=0,"",AD780*$AS780*(AU780/10))</f>
        <v/>
      </c>
      <c r="BK780" s="95" t="str">
        <f t="shared" si="1818"/>
        <v/>
      </c>
      <c r="BL780" s="95" t="str">
        <f t="shared" si="1818"/>
        <v/>
      </c>
      <c r="BM780" s="95" t="str">
        <f t="shared" si="1818"/>
        <v/>
      </c>
      <c r="BN780" s="95" t="str">
        <f t="shared" si="1818"/>
        <v/>
      </c>
      <c r="BO780" s="95" t="str">
        <f t="shared" si="1818"/>
        <v/>
      </c>
      <c r="BP780" s="95" t="str">
        <f t="shared" si="1818"/>
        <v/>
      </c>
      <c r="BQ780" s="95" t="str">
        <f t="shared" si="1818"/>
        <v/>
      </c>
      <c r="BR780" s="95" t="str">
        <f t="shared" si="1818"/>
        <v/>
      </c>
      <c r="BS780" s="38"/>
      <c r="BT780" s="38"/>
      <c r="BU780" s="38"/>
      <c r="BV780" s="38"/>
      <c r="BW780" s="38"/>
      <c r="BX780" s="38">
        <f t="shared" si="1613"/>
        <v>0</v>
      </c>
      <c r="BY780" s="106" t="str">
        <f t="shared" si="1586"/>
        <v/>
      </c>
      <c r="BZ780" s="106" t="str">
        <f t="shared" si="1614"/>
        <v/>
      </c>
      <c r="CA780" s="106" t="str">
        <f t="shared" ref="CA780:CH780" si="1819">IF(O780="x","1","")</f>
        <v/>
      </c>
      <c r="CB780" s="106" t="str">
        <f t="shared" si="1819"/>
        <v/>
      </c>
      <c r="CC780" s="106" t="str">
        <f t="shared" si="1819"/>
        <v/>
      </c>
      <c r="CD780" s="106" t="str">
        <f t="shared" si="1819"/>
        <v/>
      </c>
      <c r="CE780" s="106" t="str">
        <f t="shared" si="1819"/>
        <v/>
      </c>
      <c r="CF780" s="106" t="str">
        <f t="shared" si="1819"/>
        <v/>
      </c>
      <c r="CG780" s="106" t="str">
        <f t="shared" si="1819"/>
        <v/>
      </c>
      <c r="CH780" s="106" t="str">
        <f t="shared" si="1819"/>
        <v/>
      </c>
      <c r="CI780" s="40"/>
      <c r="CJ780" s="40"/>
      <c r="CK780" s="40"/>
      <c r="CL780" s="40"/>
      <c r="CM780" s="40"/>
    </row>
    <row r="781" spans="1:91" ht="17.25" customHeight="1" x14ac:dyDescent="0.2">
      <c r="A781" s="92"/>
      <c r="B781" s="93"/>
      <c r="C781" s="93"/>
      <c r="D781" s="93"/>
      <c r="E781" s="93" t="str">
        <f t="shared" si="1616"/>
        <v/>
      </c>
      <c r="F781" s="93"/>
      <c r="G781" s="93"/>
      <c r="H781" s="93" t="str">
        <f t="shared" si="1332"/>
        <v/>
      </c>
      <c r="I781" s="95" t="str">
        <f t="shared" si="1333"/>
        <v/>
      </c>
      <c r="J781" s="93"/>
      <c r="K781" s="97" t="b">
        <v>0</v>
      </c>
      <c r="L781" s="98" t="str">
        <f t="shared" si="1791"/>
        <v>PENDENTE</v>
      </c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3"/>
      <c r="X781" s="100"/>
      <c r="Y781" s="100"/>
      <c r="Z781" s="100"/>
      <c r="AA781" s="100"/>
      <c r="AB781" s="100"/>
      <c r="AC781" s="101"/>
      <c r="AD781" s="3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93"/>
      <c r="AQ781" s="93"/>
      <c r="AR781" s="93"/>
      <c r="AS781" s="102"/>
      <c r="AT781" s="103"/>
      <c r="AU781" s="103"/>
      <c r="AV781" s="103"/>
      <c r="AW781" s="104"/>
      <c r="AX781" s="103"/>
      <c r="AY781" s="103"/>
      <c r="AZ781" s="103"/>
      <c r="BA781" s="103"/>
      <c r="BB781" s="104"/>
      <c r="BC781" s="103"/>
      <c r="BD781" s="105" t="str">
        <f ca="1">IFERROR(__xludf.DUMMYFUNCTION("""COMPUTED_VALUE"""),"")</f>
        <v/>
      </c>
      <c r="BE781" s="105" t="str">
        <f ca="1">IFERROR(__xludf.DUMMYFUNCTION("""COMPUTED_VALUE"""),"")</f>
        <v/>
      </c>
      <c r="BF781" s="105" t="str">
        <f ca="1">IFERROR(__xludf.DUMMYFUNCTION("""COMPUTED_VALUE"""),"")</f>
        <v/>
      </c>
      <c r="BG781" s="93"/>
      <c r="BH781" s="93"/>
      <c r="BI781" s="95" t="str">
        <f t="shared" si="1360"/>
        <v/>
      </c>
      <c r="BJ781" s="95" t="str">
        <f t="shared" ref="BJ781:BR781" si="1820">IF(AD781=0,"",AD781*$AS781*(AU781/10))</f>
        <v/>
      </c>
      <c r="BK781" s="95" t="str">
        <f t="shared" si="1820"/>
        <v/>
      </c>
      <c r="BL781" s="95" t="str">
        <f t="shared" si="1820"/>
        <v/>
      </c>
      <c r="BM781" s="95" t="str">
        <f t="shared" si="1820"/>
        <v/>
      </c>
      <c r="BN781" s="95" t="str">
        <f t="shared" si="1820"/>
        <v/>
      </c>
      <c r="BO781" s="95" t="str">
        <f t="shared" si="1820"/>
        <v/>
      </c>
      <c r="BP781" s="95" t="str">
        <f t="shared" si="1820"/>
        <v/>
      </c>
      <c r="BQ781" s="95" t="str">
        <f t="shared" si="1820"/>
        <v/>
      </c>
      <c r="BR781" s="95" t="str">
        <f t="shared" si="1820"/>
        <v/>
      </c>
      <c r="BS781" s="38"/>
      <c r="BT781" s="38"/>
      <c r="BU781" s="38"/>
      <c r="BV781" s="38"/>
      <c r="BW781" s="38"/>
      <c r="BX781" s="38">
        <f t="shared" si="1613"/>
        <v>0</v>
      </c>
      <c r="BY781" s="106" t="str">
        <f t="shared" si="1586"/>
        <v/>
      </c>
      <c r="BZ781" s="106" t="str">
        <f t="shared" si="1614"/>
        <v/>
      </c>
      <c r="CA781" s="106" t="str">
        <f t="shared" ref="CA781:CH781" si="1821">IF(O781="x","1","")</f>
        <v/>
      </c>
      <c r="CB781" s="106" t="str">
        <f t="shared" si="1821"/>
        <v/>
      </c>
      <c r="CC781" s="106" t="str">
        <f t="shared" si="1821"/>
        <v/>
      </c>
      <c r="CD781" s="106" t="str">
        <f t="shared" si="1821"/>
        <v/>
      </c>
      <c r="CE781" s="106" t="str">
        <f t="shared" si="1821"/>
        <v/>
      </c>
      <c r="CF781" s="106" t="str">
        <f t="shared" si="1821"/>
        <v/>
      </c>
      <c r="CG781" s="106" t="str">
        <f t="shared" si="1821"/>
        <v/>
      </c>
      <c r="CH781" s="106" t="str">
        <f t="shared" si="1821"/>
        <v/>
      </c>
      <c r="CI781" s="40"/>
      <c r="CJ781" s="40"/>
      <c r="CK781" s="40"/>
      <c r="CL781" s="40"/>
      <c r="CM781" s="40"/>
    </row>
    <row r="782" spans="1:91" ht="17.25" customHeight="1" x14ac:dyDescent="0.2">
      <c r="A782" s="92"/>
      <c r="B782" s="93"/>
      <c r="C782" s="93"/>
      <c r="D782" s="93"/>
      <c r="E782" s="93" t="str">
        <f t="shared" si="1616"/>
        <v/>
      </c>
      <c r="F782" s="93"/>
      <c r="G782" s="93"/>
      <c r="H782" s="93" t="str">
        <f t="shared" si="1332"/>
        <v/>
      </c>
      <c r="I782" s="95" t="str">
        <f t="shared" si="1333"/>
        <v/>
      </c>
      <c r="J782" s="93"/>
      <c r="K782" s="97" t="b">
        <v>0</v>
      </c>
      <c r="L782" s="98" t="str">
        <f t="shared" si="1791"/>
        <v>PENDENTE</v>
      </c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3"/>
      <c r="X782" s="100"/>
      <c r="Y782" s="100"/>
      <c r="Z782" s="100"/>
      <c r="AA782" s="100"/>
      <c r="AB782" s="100"/>
      <c r="AC782" s="101"/>
      <c r="AD782" s="3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93"/>
      <c r="AQ782" s="93"/>
      <c r="AR782" s="93"/>
      <c r="AS782" s="102"/>
      <c r="AT782" s="103"/>
      <c r="AU782" s="103"/>
      <c r="AV782" s="103"/>
      <c r="AW782" s="104"/>
      <c r="AX782" s="103"/>
      <c r="AY782" s="103"/>
      <c r="AZ782" s="103"/>
      <c r="BA782" s="103"/>
      <c r="BB782" s="104"/>
      <c r="BC782" s="103"/>
      <c r="BD782" s="105" t="str">
        <f ca="1">IFERROR(__xludf.DUMMYFUNCTION("""COMPUTED_VALUE"""),"")</f>
        <v/>
      </c>
      <c r="BE782" s="105" t="str">
        <f ca="1">IFERROR(__xludf.DUMMYFUNCTION("""COMPUTED_VALUE"""),"")</f>
        <v/>
      </c>
      <c r="BF782" s="105" t="str">
        <f ca="1">IFERROR(__xludf.DUMMYFUNCTION("""COMPUTED_VALUE"""),"")</f>
        <v/>
      </c>
      <c r="BG782" s="93"/>
      <c r="BH782" s="93"/>
      <c r="BI782" s="95" t="str">
        <f t="shared" si="1360"/>
        <v/>
      </c>
      <c r="BJ782" s="95" t="str">
        <f t="shared" ref="BJ782:BR782" si="1822">IF(AD782=0,"",AD782*$AS782*(AU782/10))</f>
        <v/>
      </c>
      <c r="BK782" s="95" t="str">
        <f t="shared" si="1822"/>
        <v/>
      </c>
      <c r="BL782" s="95" t="str">
        <f t="shared" si="1822"/>
        <v/>
      </c>
      <c r="BM782" s="95" t="str">
        <f t="shared" si="1822"/>
        <v/>
      </c>
      <c r="BN782" s="95" t="str">
        <f t="shared" si="1822"/>
        <v/>
      </c>
      <c r="BO782" s="95" t="str">
        <f t="shared" si="1822"/>
        <v/>
      </c>
      <c r="BP782" s="95" t="str">
        <f t="shared" si="1822"/>
        <v/>
      </c>
      <c r="BQ782" s="95" t="str">
        <f t="shared" si="1822"/>
        <v/>
      </c>
      <c r="BR782" s="95" t="str">
        <f t="shared" si="1822"/>
        <v/>
      </c>
      <c r="BS782" s="38"/>
      <c r="BT782" s="38"/>
      <c r="BU782" s="38"/>
      <c r="BV782" s="38"/>
      <c r="BW782" s="38"/>
      <c r="BX782" s="38">
        <f t="shared" si="1613"/>
        <v>0</v>
      </c>
      <c r="BY782" s="106" t="str">
        <f t="shared" si="1586"/>
        <v/>
      </c>
      <c r="BZ782" s="106" t="str">
        <f t="shared" si="1614"/>
        <v/>
      </c>
      <c r="CA782" s="106" t="str">
        <f t="shared" ref="CA782:CH782" si="1823">IF(O782="x","1","")</f>
        <v/>
      </c>
      <c r="CB782" s="106" t="str">
        <f t="shared" si="1823"/>
        <v/>
      </c>
      <c r="CC782" s="106" t="str">
        <f t="shared" si="1823"/>
        <v/>
      </c>
      <c r="CD782" s="106" t="str">
        <f t="shared" si="1823"/>
        <v/>
      </c>
      <c r="CE782" s="106" t="str">
        <f t="shared" si="1823"/>
        <v/>
      </c>
      <c r="CF782" s="106" t="str">
        <f t="shared" si="1823"/>
        <v/>
      </c>
      <c r="CG782" s="106" t="str">
        <f t="shared" si="1823"/>
        <v/>
      </c>
      <c r="CH782" s="106" t="str">
        <f t="shared" si="1823"/>
        <v/>
      </c>
      <c r="CI782" s="40"/>
      <c r="CJ782" s="40"/>
      <c r="CK782" s="40"/>
      <c r="CL782" s="40"/>
      <c r="CM782" s="40"/>
    </row>
    <row r="783" spans="1:91" ht="17.25" customHeight="1" x14ac:dyDescent="0.2">
      <c r="A783" s="92"/>
      <c r="B783" s="93"/>
      <c r="C783" s="93"/>
      <c r="D783" s="93"/>
      <c r="E783" s="93" t="str">
        <f t="shared" si="1616"/>
        <v/>
      </c>
      <c r="F783" s="93"/>
      <c r="G783" s="93"/>
      <c r="H783" s="93" t="str">
        <f t="shared" si="1332"/>
        <v/>
      </c>
      <c r="I783" s="95" t="str">
        <f t="shared" si="1333"/>
        <v/>
      </c>
      <c r="J783" s="93"/>
      <c r="K783" s="97" t="b">
        <v>0</v>
      </c>
      <c r="L783" s="98" t="str">
        <f t="shared" si="1791"/>
        <v>PENDENTE</v>
      </c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3"/>
      <c r="X783" s="100"/>
      <c r="Y783" s="100"/>
      <c r="Z783" s="100"/>
      <c r="AA783" s="100"/>
      <c r="AB783" s="100"/>
      <c r="AC783" s="101"/>
      <c r="AD783" s="3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93"/>
      <c r="AQ783" s="93"/>
      <c r="AR783" s="93"/>
      <c r="AS783" s="102"/>
      <c r="AT783" s="103"/>
      <c r="AU783" s="103"/>
      <c r="AV783" s="103"/>
      <c r="AW783" s="104"/>
      <c r="AX783" s="103"/>
      <c r="AY783" s="103"/>
      <c r="AZ783" s="103"/>
      <c r="BA783" s="103"/>
      <c r="BB783" s="104"/>
      <c r="BC783" s="103"/>
      <c r="BD783" s="105" t="str">
        <f ca="1">IFERROR(__xludf.DUMMYFUNCTION("""COMPUTED_VALUE"""),"")</f>
        <v/>
      </c>
      <c r="BE783" s="105" t="str">
        <f ca="1">IFERROR(__xludf.DUMMYFUNCTION("""COMPUTED_VALUE"""),"")</f>
        <v/>
      </c>
      <c r="BF783" s="105" t="str">
        <f ca="1">IFERROR(__xludf.DUMMYFUNCTION("""COMPUTED_VALUE"""),"")</f>
        <v/>
      </c>
      <c r="BG783" s="93"/>
      <c r="BH783" s="93"/>
      <c r="BI783" s="95" t="str">
        <f t="shared" si="1360"/>
        <v/>
      </c>
      <c r="BJ783" s="95" t="str">
        <f t="shared" ref="BJ783:BR783" si="1824">IF(AD783=0,"",AD783*$AS783*(AU783/10))</f>
        <v/>
      </c>
      <c r="BK783" s="95" t="str">
        <f t="shared" si="1824"/>
        <v/>
      </c>
      <c r="BL783" s="95" t="str">
        <f t="shared" si="1824"/>
        <v/>
      </c>
      <c r="BM783" s="95" t="str">
        <f t="shared" si="1824"/>
        <v/>
      </c>
      <c r="BN783" s="95" t="str">
        <f t="shared" si="1824"/>
        <v/>
      </c>
      <c r="BO783" s="95" t="str">
        <f t="shared" si="1824"/>
        <v/>
      </c>
      <c r="BP783" s="95" t="str">
        <f t="shared" si="1824"/>
        <v/>
      </c>
      <c r="BQ783" s="95" t="str">
        <f t="shared" si="1824"/>
        <v/>
      </c>
      <c r="BR783" s="95" t="str">
        <f t="shared" si="1824"/>
        <v/>
      </c>
      <c r="BS783" s="38"/>
      <c r="BT783" s="38"/>
      <c r="BU783" s="38"/>
      <c r="BV783" s="38"/>
      <c r="BW783" s="38"/>
      <c r="BX783" s="38">
        <f t="shared" si="1613"/>
        <v>0</v>
      </c>
      <c r="BY783" s="106" t="str">
        <f t="shared" si="1586"/>
        <v/>
      </c>
      <c r="BZ783" s="106" t="str">
        <f t="shared" si="1614"/>
        <v/>
      </c>
      <c r="CA783" s="106" t="str">
        <f t="shared" ref="CA783:CH783" si="1825">IF(O783="x","1","")</f>
        <v/>
      </c>
      <c r="CB783" s="106" t="str">
        <f t="shared" si="1825"/>
        <v/>
      </c>
      <c r="CC783" s="106" t="str">
        <f t="shared" si="1825"/>
        <v/>
      </c>
      <c r="CD783" s="106" t="str">
        <f t="shared" si="1825"/>
        <v/>
      </c>
      <c r="CE783" s="106" t="str">
        <f t="shared" si="1825"/>
        <v/>
      </c>
      <c r="CF783" s="106" t="str">
        <f t="shared" si="1825"/>
        <v/>
      </c>
      <c r="CG783" s="106" t="str">
        <f t="shared" si="1825"/>
        <v/>
      </c>
      <c r="CH783" s="106" t="str">
        <f t="shared" si="1825"/>
        <v/>
      </c>
      <c r="CI783" s="40"/>
      <c r="CJ783" s="40"/>
      <c r="CK783" s="40"/>
      <c r="CL783" s="40"/>
      <c r="CM783" s="40"/>
    </row>
    <row r="784" spans="1:91" ht="17.25" customHeight="1" x14ac:dyDescent="0.2">
      <c r="A784" s="92"/>
      <c r="B784" s="93"/>
      <c r="C784" s="93"/>
      <c r="D784" s="93"/>
      <c r="E784" s="93" t="str">
        <f t="shared" si="1616"/>
        <v/>
      </c>
      <c r="F784" s="93"/>
      <c r="G784" s="93"/>
      <c r="H784" s="93" t="str">
        <f t="shared" si="1332"/>
        <v/>
      </c>
      <c r="I784" s="95" t="str">
        <f t="shared" si="1333"/>
        <v/>
      </c>
      <c r="J784" s="93"/>
      <c r="K784" s="97" t="b">
        <v>0</v>
      </c>
      <c r="L784" s="98" t="str">
        <f t="shared" si="1791"/>
        <v>PENDENTE</v>
      </c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3"/>
      <c r="X784" s="100"/>
      <c r="Y784" s="100"/>
      <c r="Z784" s="100"/>
      <c r="AA784" s="100"/>
      <c r="AB784" s="100"/>
      <c r="AC784" s="101"/>
      <c r="AD784" s="3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93"/>
      <c r="AQ784" s="93"/>
      <c r="AR784" s="93"/>
      <c r="AS784" s="102"/>
      <c r="AT784" s="103"/>
      <c r="AU784" s="103"/>
      <c r="AV784" s="103"/>
      <c r="AW784" s="104"/>
      <c r="AX784" s="103"/>
      <c r="AY784" s="103"/>
      <c r="AZ784" s="103"/>
      <c r="BA784" s="103"/>
      <c r="BB784" s="104"/>
      <c r="BC784" s="103"/>
      <c r="BD784" s="105" t="str">
        <f ca="1">IFERROR(__xludf.DUMMYFUNCTION("""COMPUTED_VALUE"""),"")</f>
        <v/>
      </c>
      <c r="BE784" s="105" t="str">
        <f ca="1">IFERROR(__xludf.DUMMYFUNCTION("""COMPUTED_VALUE"""),"")</f>
        <v/>
      </c>
      <c r="BF784" s="105" t="str">
        <f ca="1">IFERROR(__xludf.DUMMYFUNCTION("""COMPUTED_VALUE"""),"")</f>
        <v/>
      </c>
      <c r="BG784" s="93"/>
      <c r="BH784" s="93"/>
      <c r="BI784" s="95" t="str">
        <f t="shared" si="1360"/>
        <v/>
      </c>
      <c r="BJ784" s="95" t="str">
        <f t="shared" ref="BJ784:BR784" si="1826">IF(AD784=0,"",AD784*$AS784*(AU784/10))</f>
        <v/>
      </c>
      <c r="BK784" s="95" t="str">
        <f t="shared" si="1826"/>
        <v/>
      </c>
      <c r="BL784" s="95" t="str">
        <f t="shared" si="1826"/>
        <v/>
      </c>
      <c r="BM784" s="95" t="str">
        <f t="shared" si="1826"/>
        <v/>
      </c>
      <c r="BN784" s="95" t="str">
        <f t="shared" si="1826"/>
        <v/>
      </c>
      <c r="BO784" s="95" t="str">
        <f t="shared" si="1826"/>
        <v/>
      </c>
      <c r="BP784" s="95" t="str">
        <f t="shared" si="1826"/>
        <v/>
      </c>
      <c r="BQ784" s="95" t="str">
        <f t="shared" si="1826"/>
        <v/>
      </c>
      <c r="BR784" s="95" t="str">
        <f t="shared" si="1826"/>
        <v/>
      </c>
      <c r="BS784" s="38"/>
      <c r="BT784" s="38"/>
      <c r="BU784" s="38"/>
      <c r="BV784" s="38"/>
      <c r="BW784" s="38"/>
      <c r="BX784" s="38">
        <f t="shared" si="1613"/>
        <v>0</v>
      </c>
      <c r="BY784" s="106" t="str">
        <f t="shared" si="1586"/>
        <v/>
      </c>
      <c r="BZ784" s="106" t="str">
        <f t="shared" si="1614"/>
        <v/>
      </c>
      <c r="CA784" s="106" t="str">
        <f t="shared" ref="CA784:CH784" si="1827">IF(O784="x","1","")</f>
        <v/>
      </c>
      <c r="CB784" s="106" t="str">
        <f t="shared" si="1827"/>
        <v/>
      </c>
      <c r="CC784" s="106" t="str">
        <f t="shared" si="1827"/>
        <v/>
      </c>
      <c r="CD784" s="106" t="str">
        <f t="shared" si="1827"/>
        <v/>
      </c>
      <c r="CE784" s="106" t="str">
        <f t="shared" si="1827"/>
        <v/>
      </c>
      <c r="CF784" s="106" t="str">
        <f t="shared" si="1827"/>
        <v/>
      </c>
      <c r="CG784" s="106" t="str">
        <f t="shared" si="1827"/>
        <v/>
      </c>
      <c r="CH784" s="106" t="str">
        <f t="shared" si="1827"/>
        <v/>
      </c>
      <c r="CI784" s="40"/>
      <c r="CJ784" s="40"/>
      <c r="CK784" s="40"/>
      <c r="CL784" s="40"/>
      <c r="CM784" s="40"/>
    </row>
    <row r="785" spans="1:91" ht="17.25" customHeight="1" x14ac:dyDescent="0.2">
      <c r="A785" s="92"/>
      <c r="B785" s="93"/>
      <c r="C785" s="93"/>
      <c r="D785" s="93"/>
      <c r="E785" s="93" t="str">
        <f t="shared" si="1616"/>
        <v/>
      </c>
      <c r="F785" s="93"/>
      <c r="G785" s="93"/>
      <c r="H785" s="93" t="str">
        <f t="shared" si="1332"/>
        <v/>
      </c>
      <c r="I785" s="95" t="str">
        <f t="shared" si="1333"/>
        <v/>
      </c>
      <c r="J785" s="93"/>
      <c r="K785" s="97" t="b">
        <v>0</v>
      </c>
      <c r="L785" s="98" t="str">
        <f t="shared" si="1791"/>
        <v>PENDENTE</v>
      </c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3"/>
      <c r="X785" s="100"/>
      <c r="Y785" s="100"/>
      <c r="Z785" s="100"/>
      <c r="AA785" s="100"/>
      <c r="AB785" s="100"/>
      <c r="AC785" s="101"/>
      <c r="AD785" s="3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93"/>
      <c r="AQ785" s="93"/>
      <c r="AR785" s="93"/>
      <c r="AS785" s="102"/>
      <c r="AT785" s="103"/>
      <c r="AU785" s="103"/>
      <c r="AV785" s="103"/>
      <c r="AW785" s="104"/>
      <c r="AX785" s="103"/>
      <c r="AY785" s="103"/>
      <c r="AZ785" s="103"/>
      <c r="BA785" s="103"/>
      <c r="BB785" s="104"/>
      <c r="BC785" s="103"/>
      <c r="BD785" s="105" t="str">
        <f ca="1">IFERROR(__xludf.DUMMYFUNCTION("""COMPUTED_VALUE"""),"")</f>
        <v/>
      </c>
      <c r="BE785" s="105" t="str">
        <f ca="1">IFERROR(__xludf.DUMMYFUNCTION("""COMPUTED_VALUE"""),"")</f>
        <v/>
      </c>
      <c r="BF785" s="105" t="str">
        <f ca="1">IFERROR(__xludf.DUMMYFUNCTION("""COMPUTED_VALUE"""),"")</f>
        <v/>
      </c>
      <c r="BG785" s="93"/>
      <c r="BH785" s="93"/>
      <c r="BI785" s="95" t="str">
        <f t="shared" si="1360"/>
        <v/>
      </c>
      <c r="BJ785" s="95" t="str">
        <f t="shared" ref="BJ785:BR785" si="1828">IF(AD785=0,"",AD785*$AS785*(AU785/10))</f>
        <v/>
      </c>
      <c r="BK785" s="95" t="str">
        <f t="shared" si="1828"/>
        <v/>
      </c>
      <c r="BL785" s="95" t="str">
        <f t="shared" si="1828"/>
        <v/>
      </c>
      <c r="BM785" s="95" t="str">
        <f t="shared" si="1828"/>
        <v/>
      </c>
      <c r="BN785" s="95" t="str">
        <f t="shared" si="1828"/>
        <v/>
      </c>
      <c r="BO785" s="95" t="str">
        <f t="shared" si="1828"/>
        <v/>
      </c>
      <c r="BP785" s="95" t="str">
        <f t="shared" si="1828"/>
        <v/>
      </c>
      <c r="BQ785" s="95" t="str">
        <f t="shared" si="1828"/>
        <v/>
      </c>
      <c r="BR785" s="95" t="str">
        <f t="shared" si="1828"/>
        <v/>
      </c>
      <c r="BS785" s="38"/>
      <c r="BT785" s="38"/>
      <c r="BU785" s="38"/>
      <c r="BV785" s="38"/>
      <c r="BW785" s="38"/>
      <c r="BX785" s="38">
        <f t="shared" si="1613"/>
        <v>0</v>
      </c>
      <c r="BY785" s="106" t="str">
        <f t="shared" si="1586"/>
        <v/>
      </c>
      <c r="BZ785" s="106" t="str">
        <f t="shared" si="1614"/>
        <v/>
      </c>
      <c r="CA785" s="106" t="str">
        <f t="shared" ref="CA785:CH785" si="1829">IF(O785="x","1","")</f>
        <v/>
      </c>
      <c r="CB785" s="106" t="str">
        <f t="shared" si="1829"/>
        <v/>
      </c>
      <c r="CC785" s="106" t="str">
        <f t="shared" si="1829"/>
        <v/>
      </c>
      <c r="CD785" s="106" t="str">
        <f t="shared" si="1829"/>
        <v/>
      </c>
      <c r="CE785" s="106" t="str">
        <f t="shared" si="1829"/>
        <v/>
      </c>
      <c r="CF785" s="106" t="str">
        <f t="shared" si="1829"/>
        <v/>
      </c>
      <c r="CG785" s="106" t="str">
        <f t="shared" si="1829"/>
        <v/>
      </c>
      <c r="CH785" s="106" t="str">
        <f t="shared" si="1829"/>
        <v/>
      </c>
      <c r="CI785" s="40"/>
      <c r="CJ785" s="40"/>
      <c r="CK785" s="40"/>
      <c r="CL785" s="40"/>
      <c r="CM785" s="40"/>
    </row>
    <row r="786" spans="1:91" ht="17.25" customHeight="1" x14ac:dyDescent="0.2">
      <c r="A786" s="92"/>
      <c r="B786" s="93"/>
      <c r="C786" s="93"/>
      <c r="D786" s="93"/>
      <c r="E786" s="93" t="str">
        <f t="shared" si="1616"/>
        <v/>
      </c>
      <c r="F786" s="93"/>
      <c r="G786" s="93"/>
      <c r="H786" s="93" t="str">
        <f t="shared" si="1332"/>
        <v/>
      </c>
      <c r="I786" s="95" t="str">
        <f t="shared" si="1333"/>
        <v/>
      </c>
      <c r="J786" s="93"/>
      <c r="K786" s="97" t="b">
        <v>0</v>
      </c>
      <c r="L786" s="98" t="str">
        <f t="shared" si="1791"/>
        <v>PENDENTE</v>
      </c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3"/>
      <c r="X786" s="100"/>
      <c r="Y786" s="100"/>
      <c r="Z786" s="100"/>
      <c r="AA786" s="100"/>
      <c r="AB786" s="100"/>
      <c r="AC786" s="101"/>
      <c r="AD786" s="3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93"/>
      <c r="AQ786" s="93"/>
      <c r="AR786" s="93"/>
      <c r="AS786" s="102"/>
      <c r="AT786" s="103"/>
      <c r="AU786" s="103"/>
      <c r="AV786" s="103"/>
      <c r="AW786" s="104"/>
      <c r="AX786" s="103"/>
      <c r="AY786" s="103"/>
      <c r="AZ786" s="103"/>
      <c r="BA786" s="103"/>
      <c r="BB786" s="104"/>
      <c r="BC786" s="103"/>
      <c r="BD786" s="105" t="str">
        <f ca="1">IFERROR(__xludf.DUMMYFUNCTION("""COMPUTED_VALUE"""),"")</f>
        <v/>
      </c>
      <c r="BE786" s="105" t="str">
        <f ca="1">IFERROR(__xludf.DUMMYFUNCTION("""COMPUTED_VALUE"""),"")</f>
        <v/>
      </c>
      <c r="BF786" s="105" t="str">
        <f ca="1">IFERROR(__xludf.DUMMYFUNCTION("""COMPUTED_VALUE"""),"")</f>
        <v/>
      </c>
      <c r="BG786" s="93"/>
      <c r="BH786" s="93"/>
      <c r="BI786" s="95" t="str">
        <f t="shared" si="1360"/>
        <v/>
      </c>
      <c r="BJ786" s="95" t="str">
        <f t="shared" ref="BJ786:BR786" si="1830">IF(AD786=0,"",AD786*$AS786*(AU786/10))</f>
        <v/>
      </c>
      <c r="BK786" s="95" t="str">
        <f t="shared" si="1830"/>
        <v/>
      </c>
      <c r="BL786" s="95" t="str">
        <f t="shared" si="1830"/>
        <v/>
      </c>
      <c r="BM786" s="95" t="str">
        <f t="shared" si="1830"/>
        <v/>
      </c>
      <c r="BN786" s="95" t="str">
        <f t="shared" si="1830"/>
        <v/>
      </c>
      <c r="BO786" s="95" t="str">
        <f t="shared" si="1830"/>
        <v/>
      </c>
      <c r="BP786" s="95" t="str">
        <f t="shared" si="1830"/>
        <v/>
      </c>
      <c r="BQ786" s="95" t="str">
        <f t="shared" si="1830"/>
        <v/>
      </c>
      <c r="BR786" s="95" t="str">
        <f t="shared" si="1830"/>
        <v/>
      </c>
      <c r="BS786" s="38"/>
      <c r="BT786" s="38"/>
      <c r="BU786" s="38"/>
      <c r="BV786" s="38"/>
      <c r="BW786" s="38"/>
      <c r="BX786" s="38">
        <f t="shared" si="1613"/>
        <v>0</v>
      </c>
      <c r="BY786" s="106" t="str">
        <f t="shared" si="1586"/>
        <v/>
      </c>
      <c r="BZ786" s="106" t="str">
        <f t="shared" si="1614"/>
        <v/>
      </c>
      <c r="CA786" s="106" t="str">
        <f t="shared" ref="CA786:CH786" si="1831">IF(O786="x","1","")</f>
        <v/>
      </c>
      <c r="CB786" s="106" t="str">
        <f t="shared" si="1831"/>
        <v/>
      </c>
      <c r="CC786" s="106" t="str">
        <f t="shared" si="1831"/>
        <v/>
      </c>
      <c r="CD786" s="106" t="str">
        <f t="shared" si="1831"/>
        <v/>
      </c>
      <c r="CE786" s="106" t="str">
        <f t="shared" si="1831"/>
        <v/>
      </c>
      <c r="CF786" s="106" t="str">
        <f t="shared" si="1831"/>
        <v/>
      </c>
      <c r="CG786" s="106" t="str">
        <f t="shared" si="1831"/>
        <v/>
      </c>
      <c r="CH786" s="106" t="str">
        <f t="shared" si="1831"/>
        <v/>
      </c>
      <c r="CI786" s="40"/>
      <c r="CJ786" s="40"/>
      <c r="CK786" s="40"/>
      <c r="CL786" s="40"/>
      <c r="CM786" s="40"/>
    </row>
    <row r="787" spans="1:91" ht="17.25" customHeight="1" x14ac:dyDescent="0.2">
      <c r="A787" s="92"/>
      <c r="B787" s="93"/>
      <c r="C787" s="93"/>
      <c r="D787" s="93"/>
      <c r="E787" s="93" t="str">
        <f t="shared" si="1616"/>
        <v/>
      </c>
      <c r="F787" s="93"/>
      <c r="G787" s="93"/>
      <c r="H787" s="93" t="str">
        <f t="shared" si="1332"/>
        <v/>
      </c>
      <c r="I787" s="95" t="str">
        <f t="shared" si="1333"/>
        <v/>
      </c>
      <c r="J787" s="93"/>
      <c r="K787" s="97" t="b">
        <v>0</v>
      </c>
      <c r="L787" s="98" t="str">
        <f t="shared" si="1791"/>
        <v>PENDENTE</v>
      </c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3"/>
      <c r="X787" s="100"/>
      <c r="Y787" s="100"/>
      <c r="Z787" s="100"/>
      <c r="AA787" s="100"/>
      <c r="AB787" s="100"/>
      <c r="AC787" s="101"/>
      <c r="AD787" s="3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93"/>
      <c r="AQ787" s="93"/>
      <c r="AR787" s="93"/>
      <c r="AS787" s="102"/>
      <c r="AT787" s="103"/>
      <c r="AU787" s="103"/>
      <c r="AV787" s="103"/>
      <c r="AW787" s="104"/>
      <c r="AX787" s="103"/>
      <c r="AY787" s="103"/>
      <c r="AZ787" s="103"/>
      <c r="BA787" s="103"/>
      <c r="BB787" s="104"/>
      <c r="BC787" s="103"/>
      <c r="BD787" s="105" t="str">
        <f ca="1">IFERROR(__xludf.DUMMYFUNCTION("""COMPUTED_VALUE"""),"")</f>
        <v/>
      </c>
      <c r="BE787" s="105" t="str">
        <f ca="1">IFERROR(__xludf.DUMMYFUNCTION("""COMPUTED_VALUE"""),"")</f>
        <v/>
      </c>
      <c r="BF787" s="105" t="str">
        <f ca="1">IFERROR(__xludf.DUMMYFUNCTION("""COMPUTED_VALUE"""),"")</f>
        <v/>
      </c>
      <c r="BG787" s="93"/>
      <c r="BH787" s="93"/>
      <c r="BI787" s="95" t="str">
        <f t="shared" si="1360"/>
        <v/>
      </c>
      <c r="BJ787" s="95" t="str">
        <f t="shared" ref="BJ787:BR787" si="1832">IF(AD787=0,"",AD787*$AS787*(AU787/10))</f>
        <v/>
      </c>
      <c r="BK787" s="95" t="str">
        <f t="shared" si="1832"/>
        <v/>
      </c>
      <c r="BL787" s="95" t="str">
        <f t="shared" si="1832"/>
        <v/>
      </c>
      <c r="BM787" s="95" t="str">
        <f t="shared" si="1832"/>
        <v/>
      </c>
      <c r="BN787" s="95" t="str">
        <f t="shared" si="1832"/>
        <v/>
      </c>
      <c r="BO787" s="95" t="str">
        <f t="shared" si="1832"/>
        <v/>
      </c>
      <c r="BP787" s="95" t="str">
        <f t="shared" si="1832"/>
        <v/>
      </c>
      <c r="BQ787" s="95" t="str">
        <f t="shared" si="1832"/>
        <v/>
      </c>
      <c r="BR787" s="95" t="str">
        <f t="shared" si="1832"/>
        <v/>
      </c>
      <c r="BS787" s="38"/>
      <c r="BT787" s="38"/>
      <c r="BU787" s="38"/>
      <c r="BV787" s="38"/>
      <c r="BW787" s="38"/>
      <c r="BX787" s="38">
        <f t="shared" si="1613"/>
        <v>0</v>
      </c>
      <c r="BY787" s="106" t="str">
        <f t="shared" si="1586"/>
        <v/>
      </c>
      <c r="BZ787" s="106" t="str">
        <f t="shared" si="1614"/>
        <v/>
      </c>
      <c r="CA787" s="106" t="str">
        <f t="shared" ref="CA787:CH787" si="1833">IF(O787="x","1","")</f>
        <v/>
      </c>
      <c r="CB787" s="106" t="str">
        <f t="shared" si="1833"/>
        <v/>
      </c>
      <c r="CC787" s="106" t="str">
        <f t="shared" si="1833"/>
        <v/>
      </c>
      <c r="CD787" s="106" t="str">
        <f t="shared" si="1833"/>
        <v/>
      </c>
      <c r="CE787" s="106" t="str">
        <f t="shared" si="1833"/>
        <v/>
      </c>
      <c r="CF787" s="106" t="str">
        <f t="shared" si="1833"/>
        <v/>
      </c>
      <c r="CG787" s="106" t="str">
        <f t="shared" si="1833"/>
        <v/>
      </c>
      <c r="CH787" s="106" t="str">
        <f t="shared" si="1833"/>
        <v/>
      </c>
      <c r="CI787" s="40"/>
      <c r="CJ787" s="40"/>
      <c r="CK787" s="40"/>
      <c r="CL787" s="40"/>
      <c r="CM787" s="40"/>
    </row>
    <row r="788" spans="1:91" ht="17.25" customHeight="1" x14ac:dyDescent="0.2">
      <c r="A788" s="92"/>
      <c r="B788" s="93"/>
      <c r="C788" s="93"/>
      <c r="D788" s="93"/>
      <c r="E788" s="93" t="str">
        <f t="shared" si="1616"/>
        <v/>
      </c>
      <c r="F788" s="93"/>
      <c r="G788" s="93"/>
      <c r="H788" s="93" t="str">
        <f t="shared" si="1332"/>
        <v/>
      </c>
      <c r="I788" s="95" t="str">
        <f t="shared" si="1333"/>
        <v/>
      </c>
      <c r="J788" s="93"/>
      <c r="K788" s="97" t="b">
        <v>0</v>
      </c>
      <c r="L788" s="98" t="str">
        <f t="shared" si="1791"/>
        <v>PENDENTE</v>
      </c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3"/>
      <c r="X788" s="100"/>
      <c r="Y788" s="100"/>
      <c r="Z788" s="100"/>
      <c r="AA788" s="100"/>
      <c r="AB788" s="100"/>
      <c r="AC788" s="101"/>
      <c r="AD788" s="3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93"/>
      <c r="AQ788" s="93"/>
      <c r="AR788" s="93"/>
      <c r="AS788" s="102"/>
      <c r="AT788" s="103"/>
      <c r="AU788" s="103"/>
      <c r="AV788" s="103"/>
      <c r="AW788" s="104"/>
      <c r="AX788" s="103"/>
      <c r="AY788" s="103"/>
      <c r="AZ788" s="103"/>
      <c r="BA788" s="103"/>
      <c r="BB788" s="104"/>
      <c r="BC788" s="103"/>
      <c r="BD788" s="105" t="str">
        <f ca="1">IFERROR(__xludf.DUMMYFUNCTION("""COMPUTED_VALUE"""),"")</f>
        <v/>
      </c>
      <c r="BE788" s="105" t="str">
        <f ca="1">IFERROR(__xludf.DUMMYFUNCTION("""COMPUTED_VALUE"""),"")</f>
        <v/>
      </c>
      <c r="BF788" s="105" t="str">
        <f ca="1">IFERROR(__xludf.DUMMYFUNCTION("""COMPUTED_VALUE"""),"")</f>
        <v/>
      </c>
      <c r="BG788" s="93"/>
      <c r="BH788" s="93"/>
      <c r="BI788" s="95" t="str">
        <f t="shared" si="1360"/>
        <v/>
      </c>
      <c r="BJ788" s="95" t="str">
        <f t="shared" ref="BJ788:BR788" si="1834">IF(AD788=0,"",AD788*$AS788*(AU788/10))</f>
        <v/>
      </c>
      <c r="BK788" s="95" t="str">
        <f t="shared" si="1834"/>
        <v/>
      </c>
      <c r="BL788" s="95" t="str">
        <f t="shared" si="1834"/>
        <v/>
      </c>
      <c r="BM788" s="95" t="str">
        <f t="shared" si="1834"/>
        <v/>
      </c>
      <c r="BN788" s="95" t="str">
        <f t="shared" si="1834"/>
        <v/>
      </c>
      <c r="BO788" s="95" t="str">
        <f t="shared" si="1834"/>
        <v/>
      </c>
      <c r="BP788" s="95" t="str">
        <f t="shared" si="1834"/>
        <v/>
      </c>
      <c r="BQ788" s="95" t="str">
        <f t="shared" si="1834"/>
        <v/>
      </c>
      <c r="BR788" s="95" t="str">
        <f t="shared" si="1834"/>
        <v/>
      </c>
      <c r="BS788" s="38"/>
      <c r="BT788" s="38"/>
      <c r="BU788" s="38"/>
      <c r="BV788" s="38"/>
      <c r="BW788" s="38"/>
      <c r="BX788" s="38">
        <f t="shared" si="1613"/>
        <v>0</v>
      </c>
      <c r="BY788" s="106" t="str">
        <f t="shared" si="1586"/>
        <v/>
      </c>
      <c r="BZ788" s="106" t="str">
        <f t="shared" si="1614"/>
        <v/>
      </c>
      <c r="CA788" s="106" t="str">
        <f t="shared" ref="CA788:CH788" si="1835">IF(O788="x","1","")</f>
        <v/>
      </c>
      <c r="CB788" s="106" t="str">
        <f t="shared" si="1835"/>
        <v/>
      </c>
      <c r="CC788" s="106" t="str">
        <f t="shared" si="1835"/>
        <v/>
      </c>
      <c r="CD788" s="106" t="str">
        <f t="shared" si="1835"/>
        <v/>
      </c>
      <c r="CE788" s="106" t="str">
        <f t="shared" si="1835"/>
        <v/>
      </c>
      <c r="CF788" s="106" t="str">
        <f t="shared" si="1835"/>
        <v/>
      </c>
      <c r="CG788" s="106" t="str">
        <f t="shared" si="1835"/>
        <v/>
      </c>
      <c r="CH788" s="106" t="str">
        <f t="shared" si="1835"/>
        <v/>
      </c>
      <c r="CI788" s="40"/>
      <c r="CJ788" s="40"/>
      <c r="CK788" s="40"/>
      <c r="CL788" s="40"/>
      <c r="CM788" s="40"/>
    </row>
    <row r="789" spans="1:91" ht="17.25" customHeight="1" x14ac:dyDescent="0.2">
      <c r="A789" s="92"/>
      <c r="B789" s="93"/>
      <c r="C789" s="93"/>
      <c r="D789" s="93"/>
      <c r="E789" s="93" t="str">
        <f t="shared" si="1616"/>
        <v/>
      </c>
      <c r="F789" s="93"/>
      <c r="G789" s="93"/>
      <c r="H789" s="93" t="str">
        <f t="shared" si="1332"/>
        <v/>
      </c>
      <c r="I789" s="95" t="str">
        <f t="shared" si="1333"/>
        <v/>
      </c>
      <c r="J789" s="93"/>
      <c r="K789" s="97" t="b">
        <v>0</v>
      </c>
      <c r="L789" s="98" t="str">
        <f t="shared" si="1791"/>
        <v>PENDENTE</v>
      </c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3"/>
      <c r="X789" s="100"/>
      <c r="Y789" s="100"/>
      <c r="Z789" s="100"/>
      <c r="AA789" s="100"/>
      <c r="AB789" s="100"/>
      <c r="AC789" s="101"/>
      <c r="AD789" s="3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93"/>
      <c r="AQ789" s="93"/>
      <c r="AR789" s="93"/>
      <c r="AS789" s="102"/>
      <c r="AT789" s="103"/>
      <c r="AU789" s="103"/>
      <c r="AV789" s="103"/>
      <c r="AW789" s="104"/>
      <c r="AX789" s="103"/>
      <c r="AY789" s="103"/>
      <c r="AZ789" s="103"/>
      <c r="BA789" s="103"/>
      <c r="BB789" s="104"/>
      <c r="BC789" s="103"/>
      <c r="BD789" s="105" t="str">
        <f ca="1">IFERROR(__xludf.DUMMYFUNCTION("""COMPUTED_VALUE"""),"")</f>
        <v/>
      </c>
      <c r="BE789" s="105" t="str">
        <f ca="1">IFERROR(__xludf.DUMMYFUNCTION("""COMPUTED_VALUE"""),"")</f>
        <v/>
      </c>
      <c r="BF789" s="105" t="str">
        <f ca="1">IFERROR(__xludf.DUMMYFUNCTION("""COMPUTED_VALUE"""),"")</f>
        <v/>
      </c>
      <c r="BG789" s="93"/>
      <c r="BH789" s="93"/>
      <c r="BI789" s="95" t="str">
        <f t="shared" si="1360"/>
        <v/>
      </c>
      <c r="BJ789" s="95" t="str">
        <f t="shared" ref="BJ789:BR789" si="1836">IF(AD789=0,"",AD789*$AS789*(AU789/10))</f>
        <v/>
      </c>
      <c r="BK789" s="95" t="str">
        <f t="shared" si="1836"/>
        <v/>
      </c>
      <c r="BL789" s="95" t="str">
        <f t="shared" si="1836"/>
        <v/>
      </c>
      <c r="BM789" s="95" t="str">
        <f t="shared" si="1836"/>
        <v/>
      </c>
      <c r="BN789" s="95" t="str">
        <f t="shared" si="1836"/>
        <v/>
      </c>
      <c r="BO789" s="95" t="str">
        <f t="shared" si="1836"/>
        <v/>
      </c>
      <c r="BP789" s="95" t="str">
        <f t="shared" si="1836"/>
        <v/>
      </c>
      <c r="BQ789" s="95" t="str">
        <f t="shared" si="1836"/>
        <v/>
      </c>
      <c r="BR789" s="95" t="str">
        <f t="shared" si="1836"/>
        <v/>
      </c>
      <c r="BS789" s="38"/>
      <c r="BT789" s="38"/>
      <c r="BU789" s="38"/>
      <c r="BV789" s="38"/>
      <c r="BW789" s="38"/>
      <c r="BX789" s="38">
        <f t="shared" si="1613"/>
        <v>0</v>
      </c>
      <c r="BY789" s="106" t="str">
        <f t="shared" si="1586"/>
        <v/>
      </c>
      <c r="BZ789" s="106" t="str">
        <f t="shared" si="1614"/>
        <v/>
      </c>
      <c r="CA789" s="106" t="str">
        <f t="shared" ref="CA789:CH789" si="1837">IF(O789="x","1","")</f>
        <v/>
      </c>
      <c r="CB789" s="106" t="str">
        <f t="shared" si="1837"/>
        <v/>
      </c>
      <c r="CC789" s="106" t="str">
        <f t="shared" si="1837"/>
        <v/>
      </c>
      <c r="CD789" s="106" t="str">
        <f t="shared" si="1837"/>
        <v/>
      </c>
      <c r="CE789" s="106" t="str">
        <f t="shared" si="1837"/>
        <v/>
      </c>
      <c r="CF789" s="106" t="str">
        <f t="shared" si="1837"/>
        <v/>
      </c>
      <c r="CG789" s="106" t="str">
        <f t="shared" si="1837"/>
        <v/>
      </c>
      <c r="CH789" s="106" t="str">
        <f t="shared" si="1837"/>
        <v/>
      </c>
      <c r="CI789" s="40"/>
      <c r="CJ789" s="40"/>
      <c r="CK789" s="40"/>
      <c r="CL789" s="40"/>
      <c r="CM789" s="40"/>
    </row>
    <row r="790" spans="1:91" ht="17.25" customHeight="1" x14ac:dyDescent="0.2">
      <c r="A790" s="92"/>
      <c r="B790" s="93"/>
      <c r="C790" s="93"/>
      <c r="D790" s="93"/>
      <c r="E790" s="93" t="str">
        <f t="shared" si="1616"/>
        <v/>
      </c>
      <c r="F790" s="93"/>
      <c r="G790" s="93"/>
      <c r="H790" s="93" t="str">
        <f t="shared" si="1332"/>
        <v/>
      </c>
      <c r="I790" s="95" t="str">
        <f t="shared" si="1333"/>
        <v/>
      </c>
      <c r="J790" s="93"/>
      <c r="K790" s="97" t="b">
        <v>0</v>
      </c>
      <c r="L790" s="98" t="str">
        <f t="shared" si="1791"/>
        <v>PENDENTE</v>
      </c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3"/>
      <c r="X790" s="100"/>
      <c r="Y790" s="100"/>
      <c r="Z790" s="100"/>
      <c r="AA790" s="100"/>
      <c r="AB790" s="100"/>
      <c r="AC790" s="101"/>
      <c r="AD790" s="3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93"/>
      <c r="AQ790" s="93"/>
      <c r="AR790" s="93"/>
      <c r="AS790" s="102"/>
      <c r="AT790" s="103"/>
      <c r="AU790" s="103"/>
      <c r="AV790" s="103"/>
      <c r="AW790" s="104"/>
      <c r="AX790" s="103"/>
      <c r="AY790" s="103"/>
      <c r="AZ790" s="103"/>
      <c r="BA790" s="103"/>
      <c r="BB790" s="104"/>
      <c r="BC790" s="103"/>
      <c r="BD790" s="105" t="str">
        <f ca="1">IFERROR(__xludf.DUMMYFUNCTION("""COMPUTED_VALUE"""),"")</f>
        <v/>
      </c>
      <c r="BE790" s="105" t="str">
        <f ca="1">IFERROR(__xludf.DUMMYFUNCTION("""COMPUTED_VALUE"""),"")</f>
        <v/>
      </c>
      <c r="BF790" s="105" t="str">
        <f ca="1">IFERROR(__xludf.DUMMYFUNCTION("""COMPUTED_VALUE"""),"")</f>
        <v/>
      </c>
      <c r="BG790" s="93"/>
      <c r="BH790" s="93"/>
      <c r="BI790" s="95" t="str">
        <f t="shared" si="1360"/>
        <v/>
      </c>
      <c r="BJ790" s="95" t="str">
        <f t="shared" ref="BJ790:BR790" si="1838">IF(AD790=0,"",AD790*$AS790*(AU790/10))</f>
        <v/>
      </c>
      <c r="BK790" s="95" t="str">
        <f t="shared" si="1838"/>
        <v/>
      </c>
      <c r="BL790" s="95" t="str">
        <f t="shared" si="1838"/>
        <v/>
      </c>
      <c r="BM790" s="95" t="str">
        <f t="shared" si="1838"/>
        <v/>
      </c>
      <c r="BN790" s="95" t="str">
        <f t="shared" si="1838"/>
        <v/>
      </c>
      <c r="BO790" s="95" t="str">
        <f t="shared" si="1838"/>
        <v/>
      </c>
      <c r="BP790" s="95" t="str">
        <f t="shared" si="1838"/>
        <v/>
      </c>
      <c r="BQ790" s="95" t="str">
        <f t="shared" si="1838"/>
        <v/>
      </c>
      <c r="BR790" s="95" t="str">
        <f t="shared" si="1838"/>
        <v/>
      </c>
      <c r="BS790" s="38"/>
      <c r="BT790" s="38"/>
      <c r="BU790" s="38"/>
      <c r="BV790" s="38"/>
      <c r="BW790" s="38"/>
      <c r="BX790" s="38">
        <f t="shared" si="1613"/>
        <v>0</v>
      </c>
      <c r="BY790" s="106" t="str">
        <f t="shared" si="1586"/>
        <v/>
      </c>
      <c r="BZ790" s="106" t="str">
        <f t="shared" si="1614"/>
        <v/>
      </c>
      <c r="CA790" s="106" t="str">
        <f t="shared" ref="CA790:CH790" si="1839">IF(O790="x","1","")</f>
        <v/>
      </c>
      <c r="CB790" s="106" t="str">
        <f t="shared" si="1839"/>
        <v/>
      </c>
      <c r="CC790" s="106" t="str">
        <f t="shared" si="1839"/>
        <v/>
      </c>
      <c r="CD790" s="106" t="str">
        <f t="shared" si="1839"/>
        <v/>
      </c>
      <c r="CE790" s="106" t="str">
        <f t="shared" si="1839"/>
        <v/>
      </c>
      <c r="CF790" s="106" t="str">
        <f t="shared" si="1839"/>
        <v/>
      </c>
      <c r="CG790" s="106" t="str">
        <f t="shared" si="1839"/>
        <v/>
      </c>
      <c r="CH790" s="106" t="str">
        <f t="shared" si="1839"/>
        <v/>
      </c>
      <c r="CI790" s="40"/>
      <c r="CJ790" s="40"/>
      <c r="CK790" s="40"/>
      <c r="CL790" s="40"/>
      <c r="CM790" s="40"/>
    </row>
    <row r="791" spans="1:91" ht="17.25" customHeight="1" x14ac:dyDescent="0.2">
      <c r="A791" s="92"/>
      <c r="B791" s="93"/>
      <c r="C791" s="93"/>
      <c r="D791" s="93"/>
      <c r="E791" s="93" t="str">
        <f t="shared" si="1616"/>
        <v/>
      </c>
      <c r="F791" s="93"/>
      <c r="G791" s="93"/>
      <c r="H791" s="93" t="str">
        <f t="shared" si="1332"/>
        <v/>
      </c>
      <c r="I791" s="95" t="str">
        <f t="shared" si="1333"/>
        <v/>
      </c>
      <c r="J791" s="93"/>
      <c r="K791" s="97" t="b">
        <v>0</v>
      </c>
      <c r="L791" s="98" t="str">
        <f t="shared" si="1791"/>
        <v>PENDENTE</v>
      </c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3"/>
      <c r="X791" s="100"/>
      <c r="Y791" s="100"/>
      <c r="Z791" s="100"/>
      <c r="AA791" s="100"/>
      <c r="AB791" s="100"/>
      <c r="AC791" s="101"/>
      <c r="AD791" s="3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93"/>
      <c r="AQ791" s="93"/>
      <c r="AR791" s="93"/>
      <c r="AS791" s="102"/>
      <c r="AT791" s="103"/>
      <c r="AU791" s="103"/>
      <c r="AV791" s="103"/>
      <c r="AW791" s="104"/>
      <c r="AX791" s="103"/>
      <c r="AY791" s="103"/>
      <c r="AZ791" s="103"/>
      <c r="BA791" s="103"/>
      <c r="BB791" s="104"/>
      <c r="BC791" s="103"/>
      <c r="BD791" s="105" t="str">
        <f ca="1">IFERROR(__xludf.DUMMYFUNCTION("""COMPUTED_VALUE"""),"")</f>
        <v/>
      </c>
      <c r="BE791" s="105" t="str">
        <f ca="1">IFERROR(__xludf.DUMMYFUNCTION("""COMPUTED_VALUE"""),"")</f>
        <v/>
      </c>
      <c r="BF791" s="105" t="str">
        <f ca="1">IFERROR(__xludf.DUMMYFUNCTION("""COMPUTED_VALUE"""),"")</f>
        <v/>
      </c>
      <c r="BG791" s="93"/>
      <c r="BH791" s="93"/>
      <c r="BI791" s="95" t="str">
        <f t="shared" si="1360"/>
        <v/>
      </c>
      <c r="BJ791" s="95" t="str">
        <f t="shared" ref="BJ791:BR791" si="1840">IF(AD791=0,"",AD791*$AS791*(AU791/10))</f>
        <v/>
      </c>
      <c r="BK791" s="95" t="str">
        <f t="shared" si="1840"/>
        <v/>
      </c>
      <c r="BL791" s="95" t="str">
        <f t="shared" si="1840"/>
        <v/>
      </c>
      <c r="BM791" s="95" t="str">
        <f t="shared" si="1840"/>
        <v/>
      </c>
      <c r="BN791" s="95" t="str">
        <f t="shared" si="1840"/>
        <v/>
      </c>
      <c r="BO791" s="95" t="str">
        <f t="shared" si="1840"/>
        <v/>
      </c>
      <c r="BP791" s="95" t="str">
        <f t="shared" si="1840"/>
        <v/>
      </c>
      <c r="BQ791" s="95" t="str">
        <f t="shared" si="1840"/>
        <v/>
      </c>
      <c r="BR791" s="95" t="str">
        <f t="shared" si="1840"/>
        <v/>
      </c>
      <c r="BS791" s="38"/>
      <c r="BT791" s="38"/>
      <c r="BU791" s="38"/>
      <c r="BV791" s="38"/>
      <c r="BW791" s="38"/>
      <c r="BX791" s="38">
        <f t="shared" si="1613"/>
        <v>0</v>
      </c>
      <c r="BY791" s="106" t="str">
        <f t="shared" si="1586"/>
        <v/>
      </c>
      <c r="BZ791" s="106" t="str">
        <f t="shared" si="1614"/>
        <v/>
      </c>
      <c r="CA791" s="106" t="str">
        <f t="shared" ref="CA791:CH791" si="1841">IF(O791="x","1","")</f>
        <v/>
      </c>
      <c r="CB791" s="106" t="str">
        <f t="shared" si="1841"/>
        <v/>
      </c>
      <c r="CC791" s="106" t="str">
        <f t="shared" si="1841"/>
        <v/>
      </c>
      <c r="CD791" s="106" t="str">
        <f t="shared" si="1841"/>
        <v/>
      </c>
      <c r="CE791" s="106" t="str">
        <f t="shared" si="1841"/>
        <v/>
      </c>
      <c r="CF791" s="106" t="str">
        <f t="shared" si="1841"/>
        <v/>
      </c>
      <c r="CG791" s="106" t="str">
        <f t="shared" si="1841"/>
        <v/>
      </c>
      <c r="CH791" s="106" t="str">
        <f t="shared" si="1841"/>
        <v/>
      </c>
      <c r="CI791" s="40"/>
      <c r="CJ791" s="40"/>
      <c r="CK791" s="40"/>
      <c r="CL791" s="40"/>
      <c r="CM791" s="40"/>
    </row>
    <row r="792" spans="1:91" ht="17.25" customHeight="1" x14ac:dyDescent="0.2">
      <c r="A792" s="92"/>
      <c r="B792" s="93"/>
      <c r="C792" s="93"/>
      <c r="D792" s="93"/>
      <c r="E792" s="93" t="str">
        <f t="shared" si="1616"/>
        <v/>
      </c>
      <c r="F792" s="93"/>
      <c r="G792" s="93"/>
      <c r="H792" s="93" t="str">
        <f t="shared" si="1332"/>
        <v/>
      </c>
      <c r="I792" s="95" t="str">
        <f t="shared" si="1333"/>
        <v/>
      </c>
      <c r="J792" s="93"/>
      <c r="K792" s="97" t="b">
        <v>0</v>
      </c>
      <c r="L792" s="98" t="str">
        <f t="shared" si="1791"/>
        <v>PENDENTE</v>
      </c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3"/>
      <c r="X792" s="100"/>
      <c r="Y792" s="100"/>
      <c r="Z792" s="100"/>
      <c r="AA792" s="100"/>
      <c r="AB792" s="100"/>
      <c r="AC792" s="101"/>
      <c r="AD792" s="3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93"/>
      <c r="AQ792" s="93"/>
      <c r="AR792" s="93"/>
      <c r="AS792" s="102"/>
      <c r="AT792" s="103"/>
      <c r="AU792" s="103"/>
      <c r="AV792" s="103"/>
      <c r="AW792" s="104"/>
      <c r="AX792" s="103"/>
      <c r="AY792" s="103"/>
      <c r="AZ792" s="103"/>
      <c r="BA792" s="103"/>
      <c r="BB792" s="104"/>
      <c r="BC792" s="103"/>
      <c r="BD792" s="105" t="str">
        <f ca="1">IFERROR(__xludf.DUMMYFUNCTION("""COMPUTED_VALUE"""),"")</f>
        <v/>
      </c>
      <c r="BE792" s="105" t="str">
        <f ca="1">IFERROR(__xludf.DUMMYFUNCTION("""COMPUTED_VALUE"""),"")</f>
        <v/>
      </c>
      <c r="BF792" s="105" t="str">
        <f ca="1">IFERROR(__xludf.DUMMYFUNCTION("""COMPUTED_VALUE"""),"")</f>
        <v/>
      </c>
      <c r="BG792" s="93"/>
      <c r="BH792" s="93"/>
      <c r="BI792" s="95" t="str">
        <f t="shared" si="1360"/>
        <v/>
      </c>
      <c r="BJ792" s="95" t="str">
        <f t="shared" ref="BJ792:BR792" si="1842">IF(AD792=0,"",AD792*$AS792*(AU792/10))</f>
        <v/>
      </c>
      <c r="BK792" s="95" t="str">
        <f t="shared" si="1842"/>
        <v/>
      </c>
      <c r="BL792" s="95" t="str">
        <f t="shared" si="1842"/>
        <v/>
      </c>
      <c r="BM792" s="95" t="str">
        <f t="shared" si="1842"/>
        <v/>
      </c>
      <c r="BN792" s="95" t="str">
        <f t="shared" si="1842"/>
        <v/>
      </c>
      <c r="BO792" s="95" t="str">
        <f t="shared" si="1842"/>
        <v/>
      </c>
      <c r="BP792" s="95" t="str">
        <f t="shared" si="1842"/>
        <v/>
      </c>
      <c r="BQ792" s="95" t="str">
        <f t="shared" si="1842"/>
        <v/>
      </c>
      <c r="BR792" s="95" t="str">
        <f t="shared" si="1842"/>
        <v/>
      </c>
      <c r="BS792" s="38"/>
      <c r="BT792" s="38"/>
      <c r="BU792" s="38"/>
      <c r="BV792" s="38"/>
      <c r="BW792" s="38"/>
      <c r="BX792" s="38">
        <f t="shared" si="1613"/>
        <v>0</v>
      </c>
      <c r="BY792" s="106" t="str">
        <f t="shared" si="1586"/>
        <v/>
      </c>
      <c r="BZ792" s="106" t="str">
        <f t="shared" si="1614"/>
        <v/>
      </c>
      <c r="CA792" s="106" t="str">
        <f t="shared" ref="CA792:CH792" si="1843">IF(O792="x","1","")</f>
        <v/>
      </c>
      <c r="CB792" s="106" t="str">
        <f t="shared" si="1843"/>
        <v/>
      </c>
      <c r="CC792" s="106" t="str">
        <f t="shared" si="1843"/>
        <v/>
      </c>
      <c r="CD792" s="106" t="str">
        <f t="shared" si="1843"/>
        <v/>
      </c>
      <c r="CE792" s="106" t="str">
        <f t="shared" si="1843"/>
        <v/>
      </c>
      <c r="CF792" s="106" t="str">
        <f t="shared" si="1843"/>
        <v/>
      </c>
      <c r="CG792" s="106" t="str">
        <f t="shared" si="1843"/>
        <v/>
      </c>
      <c r="CH792" s="106" t="str">
        <f t="shared" si="1843"/>
        <v/>
      </c>
      <c r="CI792" s="40"/>
      <c r="CJ792" s="40"/>
      <c r="CK792" s="40"/>
      <c r="CL792" s="40"/>
      <c r="CM792" s="40"/>
    </row>
    <row r="793" spans="1:91" ht="17.25" customHeight="1" x14ac:dyDescent="0.2">
      <c r="A793" s="92"/>
      <c r="B793" s="93"/>
      <c r="C793" s="93"/>
      <c r="D793" s="93"/>
      <c r="E793" s="93" t="str">
        <f t="shared" si="1616"/>
        <v/>
      </c>
      <c r="F793" s="93"/>
      <c r="G793" s="93"/>
      <c r="H793" s="93" t="str">
        <f t="shared" si="1332"/>
        <v/>
      </c>
      <c r="I793" s="95" t="str">
        <f t="shared" si="1333"/>
        <v/>
      </c>
      <c r="J793" s="93"/>
      <c r="K793" s="97" t="b">
        <v>0</v>
      </c>
      <c r="L793" s="98" t="str">
        <f t="shared" si="1791"/>
        <v>PENDENTE</v>
      </c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3"/>
      <c r="X793" s="100"/>
      <c r="Y793" s="100"/>
      <c r="Z793" s="100"/>
      <c r="AA793" s="100"/>
      <c r="AB793" s="100"/>
      <c r="AC793" s="101"/>
      <c r="AD793" s="3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93"/>
      <c r="AQ793" s="93"/>
      <c r="AR793" s="93"/>
      <c r="AS793" s="102"/>
      <c r="AT793" s="103"/>
      <c r="AU793" s="103"/>
      <c r="AV793" s="103"/>
      <c r="AW793" s="104"/>
      <c r="AX793" s="103"/>
      <c r="AY793" s="103"/>
      <c r="AZ793" s="103"/>
      <c r="BA793" s="103"/>
      <c r="BB793" s="104"/>
      <c r="BC793" s="103"/>
      <c r="BD793" s="105" t="str">
        <f ca="1">IFERROR(__xludf.DUMMYFUNCTION("""COMPUTED_VALUE"""),"")</f>
        <v/>
      </c>
      <c r="BE793" s="105" t="str">
        <f ca="1">IFERROR(__xludf.DUMMYFUNCTION("""COMPUTED_VALUE"""),"")</f>
        <v/>
      </c>
      <c r="BF793" s="105" t="str">
        <f ca="1">IFERROR(__xludf.DUMMYFUNCTION("""COMPUTED_VALUE"""),"")</f>
        <v/>
      </c>
      <c r="BG793" s="93"/>
      <c r="BH793" s="93"/>
      <c r="BI793" s="95" t="str">
        <f t="shared" si="1360"/>
        <v/>
      </c>
      <c r="BJ793" s="95" t="str">
        <f t="shared" ref="BJ793:BR793" si="1844">IF(AD793=0,"",AD793*$AS793*(AU793/10))</f>
        <v/>
      </c>
      <c r="BK793" s="95" t="str">
        <f t="shared" si="1844"/>
        <v/>
      </c>
      <c r="BL793" s="95" t="str">
        <f t="shared" si="1844"/>
        <v/>
      </c>
      <c r="BM793" s="95" t="str">
        <f t="shared" si="1844"/>
        <v/>
      </c>
      <c r="BN793" s="95" t="str">
        <f t="shared" si="1844"/>
        <v/>
      </c>
      <c r="BO793" s="95" t="str">
        <f t="shared" si="1844"/>
        <v/>
      </c>
      <c r="BP793" s="95" t="str">
        <f t="shared" si="1844"/>
        <v/>
      </c>
      <c r="BQ793" s="95" t="str">
        <f t="shared" si="1844"/>
        <v/>
      </c>
      <c r="BR793" s="95" t="str">
        <f t="shared" si="1844"/>
        <v/>
      </c>
      <c r="BS793" s="38"/>
      <c r="BT793" s="38"/>
      <c r="BU793" s="38"/>
      <c r="BV793" s="38"/>
      <c r="BW793" s="38"/>
      <c r="BX793" s="38">
        <f t="shared" si="1613"/>
        <v>0</v>
      </c>
      <c r="BY793" s="106" t="str">
        <f t="shared" si="1586"/>
        <v/>
      </c>
      <c r="BZ793" s="106" t="str">
        <f t="shared" si="1614"/>
        <v/>
      </c>
      <c r="CA793" s="106" t="str">
        <f t="shared" ref="CA793:CH793" si="1845">IF(O793="x","1","")</f>
        <v/>
      </c>
      <c r="CB793" s="106" t="str">
        <f t="shared" si="1845"/>
        <v/>
      </c>
      <c r="CC793" s="106" t="str">
        <f t="shared" si="1845"/>
        <v/>
      </c>
      <c r="CD793" s="106" t="str">
        <f t="shared" si="1845"/>
        <v/>
      </c>
      <c r="CE793" s="106" t="str">
        <f t="shared" si="1845"/>
        <v/>
      </c>
      <c r="CF793" s="106" t="str">
        <f t="shared" si="1845"/>
        <v/>
      </c>
      <c r="CG793" s="106" t="str">
        <f t="shared" si="1845"/>
        <v/>
      </c>
      <c r="CH793" s="106" t="str">
        <f t="shared" si="1845"/>
        <v/>
      </c>
      <c r="CI793" s="40"/>
      <c r="CJ793" s="40"/>
      <c r="CK793" s="40"/>
      <c r="CL793" s="40"/>
      <c r="CM793" s="40"/>
    </row>
    <row r="794" spans="1:91" ht="17.25" customHeight="1" x14ac:dyDescent="0.2">
      <c r="A794" s="92"/>
      <c r="B794" s="93"/>
      <c r="C794" s="93"/>
      <c r="D794" s="93"/>
      <c r="E794" s="93" t="str">
        <f t="shared" si="1616"/>
        <v/>
      </c>
      <c r="F794" s="93"/>
      <c r="G794" s="93"/>
      <c r="H794" s="93" t="str">
        <f t="shared" si="1332"/>
        <v/>
      </c>
      <c r="I794" s="95" t="str">
        <f t="shared" si="1333"/>
        <v/>
      </c>
      <c r="J794" s="93"/>
      <c r="K794" s="97" t="b">
        <v>0</v>
      </c>
      <c r="L794" s="98" t="str">
        <f t="shared" si="1791"/>
        <v>PENDENTE</v>
      </c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3"/>
      <c r="X794" s="100"/>
      <c r="Y794" s="100"/>
      <c r="Z794" s="100"/>
      <c r="AA794" s="100"/>
      <c r="AB794" s="100"/>
      <c r="AC794" s="101"/>
      <c r="AD794" s="3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93"/>
      <c r="AQ794" s="93"/>
      <c r="AR794" s="93"/>
      <c r="AS794" s="102"/>
      <c r="AT794" s="103"/>
      <c r="AU794" s="103"/>
      <c r="AV794" s="103"/>
      <c r="AW794" s="104"/>
      <c r="AX794" s="103"/>
      <c r="AY794" s="103"/>
      <c r="AZ794" s="103"/>
      <c r="BA794" s="103"/>
      <c r="BB794" s="104"/>
      <c r="BC794" s="103"/>
      <c r="BD794" s="105" t="str">
        <f ca="1">IFERROR(__xludf.DUMMYFUNCTION("""COMPUTED_VALUE"""),"")</f>
        <v/>
      </c>
      <c r="BE794" s="105" t="str">
        <f ca="1">IFERROR(__xludf.DUMMYFUNCTION("""COMPUTED_VALUE"""),"")</f>
        <v/>
      </c>
      <c r="BF794" s="105" t="str">
        <f ca="1">IFERROR(__xludf.DUMMYFUNCTION("""COMPUTED_VALUE"""),"")</f>
        <v/>
      </c>
      <c r="BG794" s="93"/>
      <c r="BH794" s="93"/>
      <c r="BI794" s="95" t="str">
        <f t="shared" si="1360"/>
        <v/>
      </c>
      <c r="BJ794" s="95" t="str">
        <f t="shared" ref="BJ794:BR794" si="1846">IF(AD794=0,"",AD794*$AS794*(AU794/10))</f>
        <v/>
      </c>
      <c r="BK794" s="95" t="str">
        <f t="shared" si="1846"/>
        <v/>
      </c>
      <c r="BL794" s="95" t="str">
        <f t="shared" si="1846"/>
        <v/>
      </c>
      <c r="BM794" s="95" t="str">
        <f t="shared" si="1846"/>
        <v/>
      </c>
      <c r="BN794" s="95" t="str">
        <f t="shared" si="1846"/>
        <v/>
      </c>
      <c r="BO794" s="95" t="str">
        <f t="shared" si="1846"/>
        <v/>
      </c>
      <c r="BP794" s="95" t="str">
        <f t="shared" si="1846"/>
        <v/>
      </c>
      <c r="BQ794" s="95" t="str">
        <f t="shared" si="1846"/>
        <v/>
      </c>
      <c r="BR794" s="95" t="str">
        <f t="shared" si="1846"/>
        <v/>
      </c>
      <c r="BS794" s="38"/>
      <c r="BT794" s="38"/>
      <c r="BU794" s="38"/>
      <c r="BV794" s="38"/>
      <c r="BW794" s="38"/>
      <c r="BX794" s="38">
        <f t="shared" si="1613"/>
        <v>0</v>
      </c>
      <c r="BY794" s="106" t="str">
        <f t="shared" si="1586"/>
        <v/>
      </c>
      <c r="BZ794" s="106" t="str">
        <f t="shared" si="1614"/>
        <v/>
      </c>
      <c r="CA794" s="106" t="str">
        <f t="shared" ref="CA794:CH794" si="1847">IF(O794="x","1","")</f>
        <v/>
      </c>
      <c r="CB794" s="106" t="str">
        <f t="shared" si="1847"/>
        <v/>
      </c>
      <c r="CC794" s="106" t="str">
        <f t="shared" si="1847"/>
        <v/>
      </c>
      <c r="CD794" s="106" t="str">
        <f t="shared" si="1847"/>
        <v/>
      </c>
      <c r="CE794" s="106" t="str">
        <f t="shared" si="1847"/>
        <v/>
      </c>
      <c r="CF794" s="106" t="str">
        <f t="shared" si="1847"/>
        <v/>
      </c>
      <c r="CG794" s="106" t="str">
        <f t="shared" si="1847"/>
        <v/>
      </c>
      <c r="CH794" s="106" t="str">
        <f t="shared" si="1847"/>
        <v/>
      </c>
      <c r="CI794" s="40"/>
      <c r="CJ794" s="40"/>
      <c r="CK794" s="40"/>
      <c r="CL794" s="40"/>
      <c r="CM794" s="40"/>
    </row>
    <row r="795" spans="1:91" ht="17.25" customHeight="1" x14ac:dyDescent="0.2">
      <c r="A795" s="92"/>
      <c r="B795" s="93"/>
      <c r="C795" s="93"/>
      <c r="D795" s="93"/>
      <c r="E795" s="93" t="str">
        <f t="shared" si="1616"/>
        <v/>
      </c>
      <c r="F795" s="93"/>
      <c r="G795" s="93"/>
      <c r="H795" s="93" t="str">
        <f t="shared" si="1332"/>
        <v/>
      </c>
      <c r="I795" s="95" t="str">
        <f t="shared" si="1333"/>
        <v/>
      </c>
      <c r="J795" s="93"/>
      <c r="K795" s="97" t="b">
        <v>0</v>
      </c>
      <c r="L795" s="98" t="str">
        <f t="shared" si="1791"/>
        <v>PENDENTE</v>
      </c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3"/>
      <c r="X795" s="100"/>
      <c r="Y795" s="100"/>
      <c r="Z795" s="100"/>
      <c r="AA795" s="100"/>
      <c r="AB795" s="100"/>
      <c r="AC795" s="101"/>
      <c r="AD795" s="3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93"/>
      <c r="AQ795" s="93"/>
      <c r="AR795" s="93"/>
      <c r="AS795" s="102"/>
      <c r="AT795" s="103"/>
      <c r="AU795" s="103"/>
      <c r="AV795" s="103"/>
      <c r="AW795" s="104"/>
      <c r="AX795" s="103"/>
      <c r="AY795" s="103"/>
      <c r="AZ795" s="103"/>
      <c r="BA795" s="103"/>
      <c r="BB795" s="104"/>
      <c r="BC795" s="103"/>
      <c r="BD795" s="105" t="str">
        <f ca="1">IFERROR(__xludf.DUMMYFUNCTION("""COMPUTED_VALUE"""),"")</f>
        <v/>
      </c>
      <c r="BE795" s="105" t="str">
        <f ca="1">IFERROR(__xludf.DUMMYFUNCTION("""COMPUTED_VALUE"""),"")</f>
        <v/>
      </c>
      <c r="BF795" s="105" t="str">
        <f ca="1">IFERROR(__xludf.DUMMYFUNCTION("""COMPUTED_VALUE"""),"")</f>
        <v/>
      </c>
      <c r="BG795" s="93"/>
      <c r="BH795" s="93"/>
      <c r="BI795" s="95" t="str">
        <f t="shared" si="1360"/>
        <v/>
      </c>
      <c r="BJ795" s="95" t="str">
        <f t="shared" ref="BJ795:BR795" si="1848">IF(AD795=0,"",AD795*$AS795*(AU795/10))</f>
        <v/>
      </c>
      <c r="BK795" s="95" t="str">
        <f t="shared" si="1848"/>
        <v/>
      </c>
      <c r="BL795" s="95" t="str">
        <f t="shared" si="1848"/>
        <v/>
      </c>
      <c r="BM795" s="95" t="str">
        <f t="shared" si="1848"/>
        <v/>
      </c>
      <c r="BN795" s="95" t="str">
        <f t="shared" si="1848"/>
        <v/>
      </c>
      <c r="BO795" s="95" t="str">
        <f t="shared" si="1848"/>
        <v/>
      </c>
      <c r="BP795" s="95" t="str">
        <f t="shared" si="1848"/>
        <v/>
      </c>
      <c r="BQ795" s="95" t="str">
        <f t="shared" si="1848"/>
        <v/>
      </c>
      <c r="BR795" s="95" t="str">
        <f t="shared" si="1848"/>
        <v/>
      </c>
      <c r="BS795" s="38"/>
      <c r="BT795" s="38"/>
      <c r="BU795" s="38"/>
      <c r="BV795" s="38"/>
      <c r="BW795" s="38"/>
      <c r="BX795" s="38">
        <f t="shared" si="1613"/>
        <v>0</v>
      </c>
      <c r="BY795" s="106" t="str">
        <f t="shared" si="1586"/>
        <v/>
      </c>
      <c r="BZ795" s="106" t="str">
        <f t="shared" si="1614"/>
        <v/>
      </c>
      <c r="CA795" s="106" t="str">
        <f t="shared" ref="CA795:CH795" si="1849">IF(O795="x","1","")</f>
        <v/>
      </c>
      <c r="CB795" s="106" t="str">
        <f t="shared" si="1849"/>
        <v/>
      </c>
      <c r="CC795" s="106" t="str">
        <f t="shared" si="1849"/>
        <v/>
      </c>
      <c r="CD795" s="106" t="str">
        <f t="shared" si="1849"/>
        <v/>
      </c>
      <c r="CE795" s="106" t="str">
        <f t="shared" si="1849"/>
        <v/>
      </c>
      <c r="CF795" s="106" t="str">
        <f t="shared" si="1849"/>
        <v/>
      </c>
      <c r="CG795" s="106" t="str">
        <f t="shared" si="1849"/>
        <v/>
      </c>
      <c r="CH795" s="106" t="str">
        <f t="shared" si="1849"/>
        <v/>
      </c>
      <c r="CI795" s="40"/>
      <c r="CJ795" s="40"/>
      <c r="CK795" s="40"/>
      <c r="CL795" s="40"/>
      <c r="CM795" s="40"/>
    </row>
    <row r="796" spans="1:91" ht="17.25" customHeight="1" x14ac:dyDescent="0.2">
      <c r="A796" s="92"/>
      <c r="B796" s="93"/>
      <c r="C796" s="93"/>
      <c r="D796" s="93"/>
      <c r="E796" s="93" t="str">
        <f t="shared" si="1616"/>
        <v/>
      </c>
      <c r="F796" s="93"/>
      <c r="G796" s="93"/>
      <c r="H796" s="93" t="str">
        <f t="shared" ref="H796:H1000" si="1850">IF(ISBLANK(G796),"",F796*G796/1000)</f>
        <v/>
      </c>
      <c r="I796" s="95" t="str">
        <f t="shared" ref="I796:I1000" si="1851">IF(ISBLANK(F796),"",IF(H796&lt;5,200,IF(H796&lt;10,300,IF(H796&lt;20,500,IF(H796&lt;30,750,IF(H796&lt;50,1000,IF(H796&lt;75,1500,IF(H796&gt;75,2000))))))))</f>
        <v/>
      </c>
      <c r="J796" s="93"/>
      <c r="K796" s="97" t="b">
        <v>0</v>
      </c>
      <c r="L796" s="98" t="str">
        <f t="shared" si="1791"/>
        <v>PENDENTE</v>
      </c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3"/>
      <c r="X796" s="100"/>
      <c r="Y796" s="100"/>
      <c r="Z796" s="100"/>
      <c r="AA796" s="100"/>
      <c r="AB796" s="100"/>
      <c r="AC796" s="101"/>
      <c r="AD796" s="3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93"/>
      <c r="AQ796" s="93"/>
      <c r="AR796" s="93"/>
      <c r="AS796" s="102"/>
      <c r="AT796" s="103"/>
      <c r="AU796" s="103"/>
      <c r="AV796" s="103"/>
      <c r="AW796" s="104"/>
      <c r="AX796" s="103"/>
      <c r="AY796" s="103"/>
      <c r="AZ796" s="103"/>
      <c r="BA796" s="103"/>
      <c r="BB796" s="104"/>
      <c r="BC796" s="103"/>
      <c r="BD796" s="105" t="str">
        <f ca="1">IFERROR(__xludf.DUMMYFUNCTION("""COMPUTED_VALUE"""),"")</f>
        <v/>
      </c>
      <c r="BE796" s="105" t="str">
        <f ca="1">IFERROR(__xludf.DUMMYFUNCTION("""COMPUTED_VALUE"""),"")</f>
        <v/>
      </c>
      <c r="BF796" s="105" t="str">
        <f ca="1">IFERROR(__xludf.DUMMYFUNCTION("""COMPUTED_VALUE"""),"")</f>
        <v/>
      </c>
      <c r="BG796" s="93"/>
      <c r="BH796" s="93"/>
      <c r="BI796" s="95" t="str">
        <f t="shared" si="1360"/>
        <v/>
      </c>
      <c r="BJ796" s="95" t="str">
        <f t="shared" ref="BJ796:BR796" si="1852">IF(AD796=0,"",AD796*$AS796*(AU796/10))</f>
        <v/>
      </c>
      <c r="BK796" s="95" t="str">
        <f t="shared" si="1852"/>
        <v/>
      </c>
      <c r="BL796" s="95" t="str">
        <f t="shared" si="1852"/>
        <v/>
      </c>
      <c r="BM796" s="95" t="str">
        <f t="shared" si="1852"/>
        <v/>
      </c>
      <c r="BN796" s="95" t="str">
        <f t="shared" si="1852"/>
        <v/>
      </c>
      <c r="BO796" s="95" t="str">
        <f t="shared" si="1852"/>
        <v/>
      </c>
      <c r="BP796" s="95" t="str">
        <f t="shared" si="1852"/>
        <v/>
      </c>
      <c r="BQ796" s="95" t="str">
        <f t="shared" si="1852"/>
        <v/>
      </c>
      <c r="BR796" s="95" t="str">
        <f t="shared" si="1852"/>
        <v/>
      </c>
      <c r="BS796" s="38"/>
      <c r="BT796" s="38"/>
      <c r="BU796" s="38"/>
      <c r="BV796" s="38"/>
      <c r="BW796" s="38"/>
      <c r="BX796" s="38">
        <f t="shared" si="1613"/>
        <v>0</v>
      </c>
      <c r="BY796" s="106" t="str">
        <f t="shared" si="1586"/>
        <v/>
      </c>
      <c r="BZ796" s="106" t="str">
        <f t="shared" si="1614"/>
        <v/>
      </c>
      <c r="CA796" s="106" t="str">
        <f t="shared" ref="CA796:CH796" si="1853">IF(O796="x","1","")</f>
        <v/>
      </c>
      <c r="CB796" s="106" t="str">
        <f t="shared" si="1853"/>
        <v/>
      </c>
      <c r="CC796" s="106" t="str">
        <f t="shared" si="1853"/>
        <v/>
      </c>
      <c r="CD796" s="106" t="str">
        <f t="shared" si="1853"/>
        <v/>
      </c>
      <c r="CE796" s="106" t="str">
        <f t="shared" si="1853"/>
        <v/>
      </c>
      <c r="CF796" s="106" t="str">
        <f t="shared" si="1853"/>
        <v/>
      </c>
      <c r="CG796" s="106" t="str">
        <f t="shared" si="1853"/>
        <v/>
      </c>
      <c r="CH796" s="106" t="str">
        <f t="shared" si="1853"/>
        <v/>
      </c>
      <c r="CI796" s="40"/>
      <c r="CJ796" s="40"/>
      <c r="CK796" s="40"/>
      <c r="CL796" s="40"/>
      <c r="CM796" s="40"/>
    </row>
    <row r="797" spans="1:91" ht="17.25" customHeight="1" x14ac:dyDescent="0.2">
      <c r="A797" s="92"/>
      <c r="B797" s="93"/>
      <c r="C797" s="93"/>
      <c r="D797" s="93"/>
      <c r="E797" s="93" t="str">
        <f t="shared" si="1616"/>
        <v/>
      </c>
      <c r="F797" s="93"/>
      <c r="G797" s="93"/>
      <c r="H797" s="93" t="str">
        <f t="shared" si="1850"/>
        <v/>
      </c>
      <c r="I797" s="95" t="str">
        <f t="shared" si="1851"/>
        <v/>
      </c>
      <c r="J797" s="93"/>
      <c r="K797" s="97" t="b">
        <v>0</v>
      </c>
      <c r="L797" s="98" t="str">
        <f t="shared" si="1791"/>
        <v>PENDENTE</v>
      </c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3"/>
      <c r="X797" s="100"/>
      <c r="Y797" s="100"/>
      <c r="Z797" s="100"/>
      <c r="AA797" s="100"/>
      <c r="AB797" s="100"/>
      <c r="AC797" s="101"/>
      <c r="AD797" s="3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93"/>
      <c r="AQ797" s="93"/>
      <c r="AR797" s="93"/>
      <c r="AS797" s="102"/>
      <c r="AT797" s="103"/>
      <c r="AU797" s="103"/>
      <c r="AV797" s="103"/>
      <c r="AW797" s="104"/>
      <c r="AX797" s="103"/>
      <c r="AY797" s="103"/>
      <c r="AZ797" s="103"/>
      <c r="BA797" s="103"/>
      <c r="BB797" s="104"/>
      <c r="BC797" s="103"/>
      <c r="BD797" s="105" t="str">
        <f ca="1">IFERROR(__xludf.DUMMYFUNCTION("""COMPUTED_VALUE"""),"")</f>
        <v/>
      </c>
      <c r="BE797" s="105" t="str">
        <f ca="1">IFERROR(__xludf.DUMMYFUNCTION("""COMPUTED_VALUE"""),"")</f>
        <v/>
      </c>
      <c r="BF797" s="105" t="str">
        <f ca="1">IFERROR(__xludf.DUMMYFUNCTION("""COMPUTED_VALUE"""),"")</f>
        <v/>
      </c>
      <c r="BG797" s="93"/>
      <c r="BH797" s="93"/>
      <c r="BI797" s="95" t="str">
        <f t="shared" si="1360"/>
        <v/>
      </c>
      <c r="BJ797" s="95" t="str">
        <f t="shared" ref="BJ797:BR797" si="1854">IF(AD797=0,"",AD797*$AS797*(AU797/10))</f>
        <v/>
      </c>
      <c r="BK797" s="95" t="str">
        <f t="shared" si="1854"/>
        <v/>
      </c>
      <c r="BL797" s="95" t="str">
        <f t="shared" si="1854"/>
        <v/>
      </c>
      <c r="BM797" s="95" t="str">
        <f t="shared" si="1854"/>
        <v/>
      </c>
      <c r="BN797" s="95" t="str">
        <f t="shared" si="1854"/>
        <v/>
      </c>
      <c r="BO797" s="95" t="str">
        <f t="shared" si="1854"/>
        <v/>
      </c>
      <c r="BP797" s="95" t="str">
        <f t="shared" si="1854"/>
        <v/>
      </c>
      <c r="BQ797" s="95" t="str">
        <f t="shared" si="1854"/>
        <v/>
      </c>
      <c r="BR797" s="95" t="str">
        <f t="shared" si="1854"/>
        <v/>
      </c>
      <c r="BS797" s="38"/>
      <c r="BT797" s="38"/>
      <c r="BU797" s="38"/>
      <c r="BV797" s="38"/>
      <c r="BW797" s="38"/>
      <c r="BX797" s="38">
        <f t="shared" si="1613"/>
        <v>0</v>
      </c>
      <c r="BY797" s="106" t="str">
        <f t="shared" si="1586"/>
        <v/>
      </c>
      <c r="BZ797" s="106" t="str">
        <f t="shared" si="1614"/>
        <v/>
      </c>
      <c r="CA797" s="106" t="str">
        <f t="shared" ref="CA797:CH797" si="1855">IF(O797="x","1","")</f>
        <v/>
      </c>
      <c r="CB797" s="106" t="str">
        <f t="shared" si="1855"/>
        <v/>
      </c>
      <c r="CC797" s="106" t="str">
        <f t="shared" si="1855"/>
        <v/>
      </c>
      <c r="CD797" s="106" t="str">
        <f t="shared" si="1855"/>
        <v/>
      </c>
      <c r="CE797" s="106" t="str">
        <f t="shared" si="1855"/>
        <v/>
      </c>
      <c r="CF797" s="106" t="str">
        <f t="shared" si="1855"/>
        <v/>
      </c>
      <c r="CG797" s="106" t="str">
        <f t="shared" si="1855"/>
        <v/>
      </c>
      <c r="CH797" s="106" t="str">
        <f t="shared" si="1855"/>
        <v/>
      </c>
      <c r="CI797" s="40"/>
      <c r="CJ797" s="40"/>
      <c r="CK797" s="40"/>
      <c r="CL797" s="40"/>
      <c r="CM797" s="40"/>
    </row>
    <row r="798" spans="1:91" ht="17.25" customHeight="1" x14ac:dyDescent="0.2">
      <c r="A798" s="92"/>
      <c r="B798" s="93"/>
      <c r="C798" s="93"/>
      <c r="D798" s="93"/>
      <c r="E798" s="93" t="str">
        <f t="shared" si="1616"/>
        <v/>
      </c>
      <c r="F798" s="93"/>
      <c r="G798" s="93"/>
      <c r="H798" s="93" t="str">
        <f t="shared" si="1850"/>
        <v/>
      </c>
      <c r="I798" s="95" t="str">
        <f t="shared" si="1851"/>
        <v/>
      </c>
      <c r="J798" s="93"/>
      <c r="K798" s="97" t="b">
        <v>0</v>
      </c>
      <c r="L798" s="98" t="str">
        <f t="shared" si="1791"/>
        <v>PENDENTE</v>
      </c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3"/>
      <c r="X798" s="100"/>
      <c r="Y798" s="100"/>
      <c r="Z798" s="100"/>
      <c r="AA798" s="100"/>
      <c r="AB798" s="100"/>
      <c r="AC798" s="101"/>
      <c r="AD798" s="3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93"/>
      <c r="AQ798" s="93"/>
      <c r="AR798" s="93"/>
      <c r="AS798" s="102"/>
      <c r="AT798" s="103"/>
      <c r="AU798" s="103"/>
      <c r="AV798" s="103"/>
      <c r="AW798" s="104"/>
      <c r="AX798" s="103"/>
      <c r="AY798" s="103"/>
      <c r="AZ798" s="103"/>
      <c r="BA798" s="103"/>
      <c r="BB798" s="104"/>
      <c r="BC798" s="103"/>
      <c r="BD798" s="105" t="str">
        <f ca="1">IFERROR(__xludf.DUMMYFUNCTION("""COMPUTED_VALUE"""),"")</f>
        <v/>
      </c>
      <c r="BE798" s="105" t="str">
        <f ca="1">IFERROR(__xludf.DUMMYFUNCTION("""COMPUTED_VALUE"""),"")</f>
        <v/>
      </c>
      <c r="BF798" s="105" t="str">
        <f ca="1">IFERROR(__xludf.DUMMYFUNCTION("""COMPUTED_VALUE"""),"")</f>
        <v/>
      </c>
      <c r="BG798" s="93"/>
      <c r="BH798" s="93"/>
      <c r="BI798" s="95" t="str">
        <f t="shared" si="1360"/>
        <v/>
      </c>
      <c r="BJ798" s="95" t="str">
        <f t="shared" ref="BJ798:BR798" si="1856">IF(AD798=0,"",AD798*$AS798*(AU798/10))</f>
        <v/>
      </c>
      <c r="BK798" s="95" t="str">
        <f t="shared" si="1856"/>
        <v/>
      </c>
      <c r="BL798" s="95" t="str">
        <f t="shared" si="1856"/>
        <v/>
      </c>
      <c r="BM798" s="95" t="str">
        <f t="shared" si="1856"/>
        <v/>
      </c>
      <c r="BN798" s="95" t="str">
        <f t="shared" si="1856"/>
        <v/>
      </c>
      <c r="BO798" s="95" t="str">
        <f t="shared" si="1856"/>
        <v/>
      </c>
      <c r="BP798" s="95" t="str">
        <f t="shared" si="1856"/>
        <v/>
      </c>
      <c r="BQ798" s="95" t="str">
        <f t="shared" si="1856"/>
        <v/>
      </c>
      <c r="BR798" s="95" t="str">
        <f t="shared" si="1856"/>
        <v/>
      </c>
      <c r="BS798" s="38"/>
      <c r="BT798" s="38"/>
      <c r="BU798" s="38"/>
      <c r="BV798" s="38"/>
      <c r="BW798" s="38"/>
      <c r="BX798" s="38">
        <f t="shared" si="1613"/>
        <v>0</v>
      </c>
      <c r="BY798" s="106" t="str">
        <f t="shared" si="1586"/>
        <v/>
      </c>
      <c r="BZ798" s="106" t="str">
        <f t="shared" si="1614"/>
        <v/>
      </c>
      <c r="CA798" s="106" t="str">
        <f t="shared" ref="CA798:CH798" si="1857">IF(O798="x","1","")</f>
        <v/>
      </c>
      <c r="CB798" s="106" t="str">
        <f t="shared" si="1857"/>
        <v/>
      </c>
      <c r="CC798" s="106" t="str">
        <f t="shared" si="1857"/>
        <v/>
      </c>
      <c r="CD798" s="106" t="str">
        <f t="shared" si="1857"/>
        <v/>
      </c>
      <c r="CE798" s="106" t="str">
        <f t="shared" si="1857"/>
        <v/>
      </c>
      <c r="CF798" s="106" t="str">
        <f t="shared" si="1857"/>
        <v/>
      </c>
      <c r="CG798" s="106" t="str">
        <f t="shared" si="1857"/>
        <v/>
      </c>
      <c r="CH798" s="106" t="str">
        <f t="shared" si="1857"/>
        <v/>
      </c>
      <c r="CI798" s="40"/>
      <c r="CJ798" s="40"/>
      <c r="CK798" s="40"/>
      <c r="CL798" s="40"/>
      <c r="CM798" s="40"/>
    </row>
    <row r="799" spans="1:91" ht="17.25" customHeight="1" x14ac:dyDescent="0.2">
      <c r="A799" s="92"/>
      <c r="B799" s="93"/>
      <c r="C799" s="93"/>
      <c r="D799" s="93"/>
      <c r="E799" s="93" t="str">
        <f t="shared" si="1616"/>
        <v/>
      </c>
      <c r="F799" s="93"/>
      <c r="G799" s="93"/>
      <c r="H799" s="93" t="str">
        <f t="shared" si="1850"/>
        <v/>
      </c>
      <c r="I799" s="95" t="str">
        <f t="shared" si="1851"/>
        <v/>
      </c>
      <c r="J799" s="93"/>
      <c r="K799" s="97" t="b">
        <v>0</v>
      </c>
      <c r="L799" s="98" t="str">
        <f t="shared" si="1791"/>
        <v>PENDENTE</v>
      </c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3"/>
      <c r="X799" s="100"/>
      <c r="Y799" s="100"/>
      <c r="Z799" s="100"/>
      <c r="AA799" s="100"/>
      <c r="AB799" s="100"/>
      <c r="AC799" s="101"/>
      <c r="AD799" s="3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93"/>
      <c r="AQ799" s="93"/>
      <c r="AR799" s="93"/>
      <c r="AS799" s="102"/>
      <c r="AT799" s="103"/>
      <c r="AU799" s="103"/>
      <c r="AV799" s="103"/>
      <c r="AW799" s="104"/>
      <c r="AX799" s="103"/>
      <c r="AY799" s="103"/>
      <c r="AZ799" s="103"/>
      <c r="BA799" s="103"/>
      <c r="BB799" s="104"/>
      <c r="BC799" s="103"/>
      <c r="BD799" s="105" t="str">
        <f ca="1">IFERROR(__xludf.DUMMYFUNCTION("""COMPUTED_VALUE"""),"")</f>
        <v/>
      </c>
      <c r="BE799" s="105" t="str">
        <f ca="1">IFERROR(__xludf.DUMMYFUNCTION("""COMPUTED_VALUE"""),"")</f>
        <v/>
      </c>
      <c r="BF799" s="105" t="str">
        <f ca="1">IFERROR(__xludf.DUMMYFUNCTION("""COMPUTED_VALUE"""),"")</f>
        <v/>
      </c>
      <c r="BG799" s="93"/>
      <c r="BH799" s="93"/>
      <c r="BI799" s="95" t="str">
        <f t="shared" si="1360"/>
        <v/>
      </c>
      <c r="BJ799" s="95" t="str">
        <f t="shared" ref="BJ799:BR799" si="1858">IF(AD799=0,"",AD799*$AS799*(AU799/10))</f>
        <v/>
      </c>
      <c r="BK799" s="95" t="str">
        <f t="shared" si="1858"/>
        <v/>
      </c>
      <c r="BL799" s="95" t="str">
        <f t="shared" si="1858"/>
        <v/>
      </c>
      <c r="BM799" s="95" t="str">
        <f t="shared" si="1858"/>
        <v/>
      </c>
      <c r="BN799" s="95" t="str">
        <f t="shared" si="1858"/>
        <v/>
      </c>
      <c r="BO799" s="95" t="str">
        <f t="shared" si="1858"/>
        <v/>
      </c>
      <c r="BP799" s="95" t="str">
        <f t="shared" si="1858"/>
        <v/>
      </c>
      <c r="BQ799" s="95" t="str">
        <f t="shared" si="1858"/>
        <v/>
      </c>
      <c r="BR799" s="95" t="str">
        <f t="shared" si="1858"/>
        <v/>
      </c>
      <c r="BS799" s="38"/>
      <c r="BT799" s="38"/>
      <c r="BU799" s="38"/>
      <c r="BV799" s="38"/>
      <c r="BW799" s="38"/>
      <c r="BX799" s="38">
        <f t="shared" si="1613"/>
        <v>0</v>
      </c>
      <c r="BY799" s="106" t="str">
        <f t="shared" si="1586"/>
        <v/>
      </c>
      <c r="BZ799" s="106" t="str">
        <f t="shared" si="1614"/>
        <v/>
      </c>
      <c r="CA799" s="106" t="str">
        <f t="shared" ref="CA799:CH799" si="1859">IF(O799="x","1","")</f>
        <v/>
      </c>
      <c r="CB799" s="106" t="str">
        <f t="shared" si="1859"/>
        <v/>
      </c>
      <c r="CC799" s="106" t="str">
        <f t="shared" si="1859"/>
        <v/>
      </c>
      <c r="CD799" s="106" t="str">
        <f t="shared" si="1859"/>
        <v/>
      </c>
      <c r="CE799" s="106" t="str">
        <f t="shared" si="1859"/>
        <v/>
      </c>
      <c r="CF799" s="106" t="str">
        <f t="shared" si="1859"/>
        <v/>
      </c>
      <c r="CG799" s="106" t="str">
        <f t="shared" si="1859"/>
        <v/>
      </c>
      <c r="CH799" s="106" t="str">
        <f t="shared" si="1859"/>
        <v/>
      </c>
      <c r="CI799" s="40"/>
      <c r="CJ799" s="40"/>
      <c r="CK799" s="40"/>
      <c r="CL799" s="40"/>
      <c r="CM799" s="40"/>
    </row>
    <row r="800" spans="1:91" ht="17.25" customHeight="1" x14ac:dyDescent="0.2">
      <c r="A800" s="92"/>
      <c r="B800" s="93"/>
      <c r="C800" s="93"/>
      <c r="D800" s="93"/>
      <c r="E800" s="93" t="str">
        <f t="shared" si="1616"/>
        <v/>
      </c>
      <c r="F800" s="93"/>
      <c r="G800" s="93"/>
      <c r="H800" s="93" t="str">
        <f t="shared" si="1850"/>
        <v/>
      </c>
      <c r="I800" s="95" t="str">
        <f t="shared" si="1851"/>
        <v/>
      </c>
      <c r="J800" s="93"/>
      <c r="K800" s="97" t="b">
        <v>0</v>
      </c>
      <c r="L800" s="98" t="str">
        <f t="shared" si="1791"/>
        <v>PENDENTE</v>
      </c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3"/>
      <c r="X800" s="100"/>
      <c r="Y800" s="100"/>
      <c r="Z800" s="100"/>
      <c r="AA800" s="100"/>
      <c r="AB800" s="100"/>
      <c r="AC800" s="101"/>
      <c r="AD800" s="3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93"/>
      <c r="AQ800" s="93"/>
      <c r="AR800" s="93"/>
      <c r="AS800" s="102"/>
      <c r="AT800" s="103"/>
      <c r="AU800" s="103"/>
      <c r="AV800" s="103"/>
      <c r="AW800" s="104"/>
      <c r="AX800" s="103"/>
      <c r="AY800" s="103"/>
      <c r="AZ800" s="103"/>
      <c r="BA800" s="103"/>
      <c r="BB800" s="104"/>
      <c r="BC800" s="103"/>
      <c r="BD800" s="105" t="str">
        <f ca="1">IFERROR(__xludf.DUMMYFUNCTION("""COMPUTED_VALUE"""),"")</f>
        <v/>
      </c>
      <c r="BE800" s="105" t="str">
        <f ca="1">IFERROR(__xludf.DUMMYFUNCTION("""COMPUTED_VALUE"""),"")</f>
        <v/>
      </c>
      <c r="BF800" s="105" t="str">
        <f ca="1">IFERROR(__xludf.DUMMYFUNCTION("""COMPUTED_VALUE"""),"")</f>
        <v/>
      </c>
      <c r="BG800" s="93"/>
      <c r="BH800" s="93"/>
      <c r="BI800" s="95" t="str">
        <f t="shared" si="1360"/>
        <v/>
      </c>
      <c r="BJ800" s="95" t="str">
        <f t="shared" ref="BJ800:BR800" si="1860">IF(AD800=0,"",AD800*$AS800*(AU800/10))</f>
        <v/>
      </c>
      <c r="BK800" s="95" t="str">
        <f t="shared" si="1860"/>
        <v/>
      </c>
      <c r="BL800" s="95" t="str">
        <f t="shared" si="1860"/>
        <v/>
      </c>
      <c r="BM800" s="95" t="str">
        <f t="shared" si="1860"/>
        <v/>
      </c>
      <c r="BN800" s="95" t="str">
        <f t="shared" si="1860"/>
        <v/>
      </c>
      <c r="BO800" s="95" t="str">
        <f t="shared" si="1860"/>
        <v/>
      </c>
      <c r="BP800" s="95" t="str">
        <f t="shared" si="1860"/>
        <v/>
      </c>
      <c r="BQ800" s="95" t="str">
        <f t="shared" si="1860"/>
        <v/>
      </c>
      <c r="BR800" s="95" t="str">
        <f t="shared" si="1860"/>
        <v/>
      </c>
      <c r="BS800" s="38"/>
      <c r="BT800" s="38"/>
      <c r="BU800" s="38"/>
      <c r="BV800" s="38"/>
      <c r="BW800" s="38"/>
      <c r="BX800" s="38">
        <f t="shared" si="1613"/>
        <v>0</v>
      </c>
      <c r="BY800" s="106" t="str">
        <f t="shared" si="1586"/>
        <v/>
      </c>
      <c r="BZ800" s="106" t="str">
        <f t="shared" si="1614"/>
        <v/>
      </c>
      <c r="CA800" s="106" t="str">
        <f t="shared" ref="CA800:CH800" si="1861">IF(O800="x","1","")</f>
        <v/>
      </c>
      <c r="CB800" s="106" t="str">
        <f t="shared" si="1861"/>
        <v/>
      </c>
      <c r="CC800" s="106" t="str">
        <f t="shared" si="1861"/>
        <v/>
      </c>
      <c r="CD800" s="106" t="str">
        <f t="shared" si="1861"/>
        <v/>
      </c>
      <c r="CE800" s="106" t="str">
        <f t="shared" si="1861"/>
        <v/>
      </c>
      <c r="CF800" s="106" t="str">
        <f t="shared" si="1861"/>
        <v/>
      </c>
      <c r="CG800" s="106" t="str">
        <f t="shared" si="1861"/>
        <v/>
      </c>
      <c r="CH800" s="106" t="str">
        <f t="shared" si="1861"/>
        <v/>
      </c>
      <c r="CI800" s="40"/>
      <c r="CJ800" s="40"/>
      <c r="CK800" s="40"/>
      <c r="CL800" s="40"/>
      <c r="CM800" s="40"/>
    </row>
    <row r="801" spans="1:91" ht="17.25" customHeight="1" x14ac:dyDescent="0.2">
      <c r="A801" s="92"/>
      <c r="B801" s="93"/>
      <c r="C801" s="93"/>
      <c r="D801" s="93"/>
      <c r="E801" s="93" t="str">
        <f t="shared" si="1616"/>
        <v/>
      </c>
      <c r="F801" s="93"/>
      <c r="G801" s="93"/>
      <c r="H801" s="93" t="str">
        <f t="shared" si="1850"/>
        <v/>
      </c>
      <c r="I801" s="95" t="str">
        <f t="shared" si="1851"/>
        <v/>
      </c>
      <c r="J801" s="93"/>
      <c r="K801" s="97" t="b">
        <v>0</v>
      </c>
      <c r="L801" s="98" t="str">
        <f t="shared" si="1791"/>
        <v>PENDENTE</v>
      </c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3"/>
      <c r="X801" s="100"/>
      <c r="Y801" s="100"/>
      <c r="Z801" s="100"/>
      <c r="AA801" s="100"/>
      <c r="AB801" s="100"/>
      <c r="AC801" s="101"/>
      <c r="AD801" s="3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93"/>
      <c r="AQ801" s="93"/>
      <c r="AR801" s="93"/>
      <c r="AS801" s="102"/>
      <c r="AT801" s="103"/>
      <c r="AU801" s="103"/>
      <c r="AV801" s="103"/>
      <c r="AW801" s="104"/>
      <c r="AX801" s="103"/>
      <c r="AY801" s="103"/>
      <c r="AZ801" s="103"/>
      <c r="BA801" s="103"/>
      <c r="BB801" s="104"/>
      <c r="BC801" s="103"/>
      <c r="BD801" s="105" t="str">
        <f ca="1">IFERROR(__xludf.DUMMYFUNCTION("""COMPUTED_VALUE"""),"")</f>
        <v/>
      </c>
      <c r="BE801" s="105" t="str">
        <f ca="1">IFERROR(__xludf.DUMMYFUNCTION("""COMPUTED_VALUE"""),"")</f>
        <v/>
      </c>
      <c r="BF801" s="105" t="str">
        <f ca="1">IFERROR(__xludf.DUMMYFUNCTION("""COMPUTED_VALUE"""),"")</f>
        <v/>
      </c>
      <c r="BG801" s="93"/>
      <c r="BH801" s="93"/>
      <c r="BI801" s="95" t="str">
        <f t="shared" si="1360"/>
        <v/>
      </c>
      <c r="BJ801" s="95" t="str">
        <f t="shared" ref="BJ801:BR801" si="1862">IF(AD801=0,"",AD801*$AS801*(AU801/10))</f>
        <v/>
      </c>
      <c r="BK801" s="95" t="str">
        <f t="shared" si="1862"/>
        <v/>
      </c>
      <c r="BL801" s="95" t="str">
        <f t="shared" si="1862"/>
        <v/>
      </c>
      <c r="BM801" s="95" t="str">
        <f t="shared" si="1862"/>
        <v/>
      </c>
      <c r="BN801" s="95" t="str">
        <f t="shared" si="1862"/>
        <v/>
      </c>
      <c r="BO801" s="95" t="str">
        <f t="shared" si="1862"/>
        <v/>
      </c>
      <c r="BP801" s="95" t="str">
        <f t="shared" si="1862"/>
        <v/>
      </c>
      <c r="BQ801" s="95" t="str">
        <f t="shared" si="1862"/>
        <v/>
      </c>
      <c r="BR801" s="95" t="str">
        <f t="shared" si="1862"/>
        <v/>
      </c>
      <c r="BS801" s="38"/>
      <c r="BT801" s="38"/>
      <c r="BU801" s="38"/>
      <c r="BV801" s="38"/>
      <c r="BW801" s="38"/>
      <c r="BX801" s="38">
        <f t="shared" si="1613"/>
        <v>0</v>
      </c>
      <c r="BY801" s="106" t="str">
        <f t="shared" si="1586"/>
        <v/>
      </c>
      <c r="BZ801" s="106" t="str">
        <f t="shared" si="1614"/>
        <v/>
      </c>
      <c r="CA801" s="106" t="str">
        <f t="shared" ref="CA801:CH801" si="1863">IF(O801="x","1","")</f>
        <v/>
      </c>
      <c r="CB801" s="106" t="str">
        <f t="shared" si="1863"/>
        <v/>
      </c>
      <c r="CC801" s="106" t="str">
        <f t="shared" si="1863"/>
        <v/>
      </c>
      <c r="CD801" s="106" t="str">
        <f t="shared" si="1863"/>
        <v/>
      </c>
      <c r="CE801" s="106" t="str">
        <f t="shared" si="1863"/>
        <v/>
      </c>
      <c r="CF801" s="106" t="str">
        <f t="shared" si="1863"/>
        <v/>
      </c>
      <c r="CG801" s="106" t="str">
        <f t="shared" si="1863"/>
        <v/>
      </c>
      <c r="CH801" s="106" t="str">
        <f t="shared" si="1863"/>
        <v/>
      </c>
      <c r="CI801" s="40"/>
      <c r="CJ801" s="40"/>
      <c r="CK801" s="40"/>
      <c r="CL801" s="40"/>
      <c r="CM801" s="40"/>
    </row>
    <row r="802" spans="1:91" ht="17.25" customHeight="1" x14ac:dyDescent="0.2">
      <c r="A802" s="92"/>
      <c r="B802" s="93"/>
      <c r="C802" s="93"/>
      <c r="D802" s="93"/>
      <c r="E802" s="93" t="str">
        <f t="shared" si="1616"/>
        <v/>
      </c>
      <c r="F802" s="93"/>
      <c r="G802" s="93"/>
      <c r="H802" s="93" t="str">
        <f t="shared" si="1850"/>
        <v/>
      </c>
      <c r="I802" s="95" t="str">
        <f t="shared" si="1851"/>
        <v/>
      </c>
      <c r="J802" s="93"/>
      <c r="K802" s="97" t="b">
        <v>0</v>
      </c>
      <c r="L802" s="98" t="str">
        <f t="shared" si="1791"/>
        <v>PENDENTE</v>
      </c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3"/>
      <c r="X802" s="100"/>
      <c r="Y802" s="100"/>
      <c r="Z802" s="100"/>
      <c r="AA802" s="100"/>
      <c r="AB802" s="100"/>
      <c r="AC802" s="101"/>
      <c r="AD802" s="3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93"/>
      <c r="AQ802" s="93"/>
      <c r="AR802" s="93"/>
      <c r="AS802" s="102"/>
      <c r="AT802" s="103"/>
      <c r="AU802" s="103"/>
      <c r="AV802" s="103"/>
      <c r="AW802" s="104"/>
      <c r="AX802" s="103"/>
      <c r="AY802" s="103"/>
      <c r="AZ802" s="103"/>
      <c r="BA802" s="103"/>
      <c r="BB802" s="104"/>
      <c r="BC802" s="103"/>
      <c r="BD802" s="105" t="str">
        <f ca="1">IFERROR(__xludf.DUMMYFUNCTION("""COMPUTED_VALUE"""),"")</f>
        <v/>
      </c>
      <c r="BE802" s="105" t="str">
        <f ca="1">IFERROR(__xludf.DUMMYFUNCTION("""COMPUTED_VALUE"""),"")</f>
        <v/>
      </c>
      <c r="BF802" s="105" t="str">
        <f ca="1">IFERROR(__xludf.DUMMYFUNCTION("""COMPUTED_VALUE"""),"")</f>
        <v/>
      </c>
      <c r="BG802" s="93"/>
      <c r="BH802" s="93"/>
      <c r="BI802" s="95" t="str">
        <f t="shared" si="1360"/>
        <v/>
      </c>
      <c r="BJ802" s="95" t="str">
        <f t="shared" ref="BJ802:BR802" si="1864">IF(AD802=0,"",AD802*$AS802*(AU802/10))</f>
        <v/>
      </c>
      <c r="BK802" s="95" t="str">
        <f t="shared" si="1864"/>
        <v/>
      </c>
      <c r="BL802" s="95" t="str">
        <f t="shared" si="1864"/>
        <v/>
      </c>
      <c r="BM802" s="95" t="str">
        <f t="shared" si="1864"/>
        <v/>
      </c>
      <c r="BN802" s="95" t="str">
        <f t="shared" si="1864"/>
        <v/>
      </c>
      <c r="BO802" s="95" t="str">
        <f t="shared" si="1864"/>
        <v/>
      </c>
      <c r="BP802" s="95" t="str">
        <f t="shared" si="1864"/>
        <v/>
      </c>
      <c r="BQ802" s="95" t="str">
        <f t="shared" si="1864"/>
        <v/>
      </c>
      <c r="BR802" s="95" t="str">
        <f t="shared" si="1864"/>
        <v/>
      </c>
      <c r="BS802" s="38"/>
      <c r="BT802" s="38"/>
      <c r="BU802" s="38"/>
      <c r="BV802" s="38"/>
      <c r="BW802" s="38"/>
      <c r="BX802" s="38">
        <f t="shared" si="1613"/>
        <v>0</v>
      </c>
      <c r="BY802" s="106" t="str">
        <f t="shared" si="1586"/>
        <v/>
      </c>
      <c r="BZ802" s="106" t="str">
        <f t="shared" si="1614"/>
        <v/>
      </c>
      <c r="CA802" s="106" t="str">
        <f t="shared" ref="CA802:CH802" si="1865">IF(O802="x","1","")</f>
        <v/>
      </c>
      <c r="CB802" s="106" t="str">
        <f t="shared" si="1865"/>
        <v/>
      </c>
      <c r="CC802" s="106" t="str">
        <f t="shared" si="1865"/>
        <v/>
      </c>
      <c r="CD802" s="106" t="str">
        <f t="shared" si="1865"/>
        <v/>
      </c>
      <c r="CE802" s="106" t="str">
        <f t="shared" si="1865"/>
        <v/>
      </c>
      <c r="CF802" s="106" t="str">
        <f t="shared" si="1865"/>
        <v/>
      </c>
      <c r="CG802" s="106" t="str">
        <f t="shared" si="1865"/>
        <v/>
      </c>
      <c r="CH802" s="106" t="str">
        <f t="shared" si="1865"/>
        <v/>
      </c>
      <c r="CI802" s="40"/>
      <c r="CJ802" s="40"/>
      <c r="CK802" s="40"/>
      <c r="CL802" s="40"/>
      <c r="CM802" s="40"/>
    </row>
    <row r="803" spans="1:91" ht="17.25" customHeight="1" x14ac:dyDescent="0.2">
      <c r="A803" s="92"/>
      <c r="B803" s="93"/>
      <c r="C803" s="93"/>
      <c r="D803" s="93"/>
      <c r="E803" s="93" t="str">
        <f t="shared" si="1616"/>
        <v/>
      </c>
      <c r="F803" s="93"/>
      <c r="G803" s="93"/>
      <c r="H803" s="93" t="str">
        <f t="shared" si="1850"/>
        <v/>
      </c>
      <c r="I803" s="95" t="str">
        <f t="shared" si="1851"/>
        <v/>
      </c>
      <c r="J803" s="93"/>
      <c r="K803" s="97" t="b">
        <v>0</v>
      </c>
      <c r="L803" s="98" t="str">
        <f t="shared" si="1791"/>
        <v>PENDENTE</v>
      </c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3"/>
      <c r="X803" s="100"/>
      <c r="Y803" s="100"/>
      <c r="Z803" s="100"/>
      <c r="AA803" s="100"/>
      <c r="AB803" s="100"/>
      <c r="AC803" s="101"/>
      <c r="AD803" s="3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93"/>
      <c r="AQ803" s="93"/>
      <c r="AR803" s="93"/>
      <c r="AS803" s="102"/>
      <c r="AT803" s="103"/>
      <c r="AU803" s="103"/>
      <c r="AV803" s="103"/>
      <c r="AW803" s="104"/>
      <c r="AX803" s="103"/>
      <c r="AY803" s="103"/>
      <c r="AZ803" s="103"/>
      <c r="BA803" s="103"/>
      <c r="BB803" s="104"/>
      <c r="BC803" s="103"/>
      <c r="BD803" s="105" t="str">
        <f ca="1">IFERROR(__xludf.DUMMYFUNCTION("""COMPUTED_VALUE"""),"")</f>
        <v/>
      </c>
      <c r="BE803" s="105" t="str">
        <f ca="1">IFERROR(__xludf.DUMMYFUNCTION("""COMPUTED_VALUE"""),"")</f>
        <v/>
      </c>
      <c r="BF803" s="105" t="str">
        <f ca="1">IFERROR(__xludf.DUMMYFUNCTION("""COMPUTED_VALUE"""),"")</f>
        <v/>
      </c>
      <c r="BG803" s="93"/>
      <c r="BH803" s="93"/>
      <c r="BI803" s="95" t="str">
        <f t="shared" si="1360"/>
        <v/>
      </c>
      <c r="BJ803" s="95" t="str">
        <f t="shared" ref="BJ803:BR803" si="1866">IF(AD803=0,"",AD803*$AS803*(AU803/10))</f>
        <v/>
      </c>
      <c r="BK803" s="95" t="str">
        <f t="shared" si="1866"/>
        <v/>
      </c>
      <c r="BL803" s="95" t="str">
        <f t="shared" si="1866"/>
        <v/>
      </c>
      <c r="BM803" s="95" t="str">
        <f t="shared" si="1866"/>
        <v/>
      </c>
      <c r="BN803" s="95" t="str">
        <f t="shared" si="1866"/>
        <v/>
      </c>
      <c r="BO803" s="95" t="str">
        <f t="shared" si="1866"/>
        <v/>
      </c>
      <c r="BP803" s="95" t="str">
        <f t="shared" si="1866"/>
        <v/>
      </c>
      <c r="BQ803" s="95" t="str">
        <f t="shared" si="1866"/>
        <v/>
      </c>
      <c r="BR803" s="95" t="str">
        <f t="shared" si="1866"/>
        <v/>
      </c>
      <c r="BS803" s="38"/>
      <c r="BT803" s="38"/>
      <c r="BU803" s="38"/>
      <c r="BV803" s="38"/>
      <c r="BW803" s="38"/>
      <c r="BX803" s="38">
        <f t="shared" si="1613"/>
        <v>0</v>
      </c>
      <c r="BY803" s="106" t="str">
        <f t="shared" si="1586"/>
        <v/>
      </c>
      <c r="BZ803" s="106" t="str">
        <f t="shared" si="1614"/>
        <v/>
      </c>
      <c r="CA803" s="106" t="str">
        <f t="shared" ref="CA803:CH803" si="1867">IF(O803="x","1","")</f>
        <v/>
      </c>
      <c r="CB803" s="106" t="str">
        <f t="shared" si="1867"/>
        <v/>
      </c>
      <c r="CC803" s="106" t="str">
        <f t="shared" si="1867"/>
        <v/>
      </c>
      <c r="CD803" s="106" t="str">
        <f t="shared" si="1867"/>
        <v/>
      </c>
      <c r="CE803" s="106" t="str">
        <f t="shared" si="1867"/>
        <v/>
      </c>
      <c r="CF803" s="106" t="str">
        <f t="shared" si="1867"/>
        <v/>
      </c>
      <c r="CG803" s="106" t="str">
        <f t="shared" si="1867"/>
        <v/>
      </c>
      <c r="CH803" s="106" t="str">
        <f t="shared" si="1867"/>
        <v/>
      </c>
      <c r="CI803" s="40"/>
      <c r="CJ803" s="40"/>
      <c r="CK803" s="40"/>
      <c r="CL803" s="40"/>
      <c r="CM803" s="40"/>
    </row>
    <row r="804" spans="1:91" ht="17.25" customHeight="1" x14ac:dyDescent="0.2">
      <c r="A804" s="92"/>
      <c r="B804" s="93"/>
      <c r="C804" s="93"/>
      <c r="D804" s="93"/>
      <c r="E804" s="93" t="str">
        <f t="shared" si="1616"/>
        <v/>
      </c>
      <c r="F804" s="93"/>
      <c r="G804" s="93"/>
      <c r="H804" s="93" t="str">
        <f t="shared" si="1850"/>
        <v/>
      </c>
      <c r="I804" s="95" t="str">
        <f t="shared" si="1851"/>
        <v/>
      </c>
      <c r="J804" s="93"/>
      <c r="K804" s="97" t="b">
        <v>0</v>
      </c>
      <c r="L804" s="98" t="str">
        <f t="shared" si="1791"/>
        <v>PENDENTE</v>
      </c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3"/>
      <c r="X804" s="100"/>
      <c r="Y804" s="100"/>
      <c r="Z804" s="100"/>
      <c r="AA804" s="100"/>
      <c r="AB804" s="100"/>
      <c r="AC804" s="101"/>
      <c r="AD804" s="3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93"/>
      <c r="AQ804" s="93"/>
      <c r="AR804" s="93"/>
      <c r="AS804" s="102"/>
      <c r="AT804" s="103"/>
      <c r="AU804" s="103"/>
      <c r="AV804" s="103"/>
      <c r="AW804" s="104"/>
      <c r="AX804" s="103"/>
      <c r="AY804" s="103"/>
      <c r="AZ804" s="103"/>
      <c r="BA804" s="103"/>
      <c r="BB804" s="104"/>
      <c r="BC804" s="103"/>
      <c r="BD804" s="105" t="str">
        <f ca="1">IFERROR(__xludf.DUMMYFUNCTION("""COMPUTED_VALUE"""),"")</f>
        <v/>
      </c>
      <c r="BE804" s="105" t="str">
        <f ca="1">IFERROR(__xludf.DUMMYFUNCTION("""COMPUTED_VALUE"""),"")</f>
        <v/>
      </c>
      <c r="BF804" s="105" t="str">
        <f ca="1">IFERROR(__xludf.DUMMYFUNCTION("""COMPUTED_VALUE"""),"")</f>
        <v/>
      </c>
      <c r="BG804" s="93"/>
      <c r="BH804" s="93"/>
      <c r="BI804" s="95" t="str">
        <f t="shared" si="1360"/>
        <v/>
      </c>
      <c r="BJ804" s="95" t="str">
        <f t="shared" ref="BJ804:BR804" si="1868">IF(AD804=0,"",AD804*$AS804*(AU804/10))</f>
        <v/>
      </c>
      <c r="BK804" s="95" t="str">
        <f t="shared" si="1868"/>
        <v/>
      </c>
      <c r="BL804" s="95" t="str">
        <f t="shared" si="1868"/>
        <v/>
      </c>
      <c r="BM804" s="95" t="str">
        <f t="shared" si="1868"/>
        <v/>
      </c>
      <c r="BN804" s="95" t="str">
        <f t="shared" si="1868"/>
        <v/>
      </c>
      <c r="BO804" s="95" t="str">
        <f t="shared" si="1868"/>
        <v/>
      </c>
      <c r="BP804" s="95" t="str">
        <f t="shared" si="1868"/>
        <v/>
      </c>
      <c r="BQ804" s="95" t="str">
        <f t="shared" si="1868"/>
        <v/>
      </c>
      <c r="BR804" s="95" t="str">
        <f t="shared" si="1868"/>
        <v/>
      </c>
      <c r="BS804" s="38"/>
      <c r="BT804" s="38"/>
      <c r="BU804" s="38"/>
      <c r="BV804" s="38"/>
      <c r="BW804" s="38"/>
      <c r="BX804" s="38">
        <f t="shared" si="1613"/>
        <v>0</v>
      </c>
      <c r="BY804" s="106" t="str">
        <f t="shared" si="1586"/>
        <v/>
      </c>
      <c r="BZ804" s="106" t="str">
        <f t="shared" si="1614"/>
        <v/>
      </c>
      <c r="CA804" s="106" t="str">
        <f t="shared" ref="CA804:CH804" si="1869">IF(O804="x","1","")</f>
        <v/>
      </c>
      <c r="CB804" s="106" t="str">
        <f t="shared" si="1869"/>
        <v/>
      </c>
      <c r="CC804" s="106" t="str">
        <f t="shared" si="1869"/>
        <v/>
      </c>
      <c r="CD804" s="106" t="str">
        <f t="shared" si="1869"/>
        <v/>
      </c>
      <c r="CE804" s="106" t="str">
        <f t="shared" si="1869"/>
        <v/>
      </c>
      <c r="CF804" s="106" t="str">
        <f t="shared" si="1869"/>
        <v/>
      </c>
      <c r="CG804" s="106" t="str">
        <f t="shared" si="1869"/>
        <v/>
      </c>
      <c r="CH804" s="106" t="str">
        <f t="shared" si="1869"/>
        <v/>
      </c>
      <c r="CI804" s="40"/>
      <c r="CJ804" s="40"/>
      <c r="CK804" s="40"/>
      <c r="CL804" s="40"/>
      <c r="CM804" s="40"/>
    </row>
    <row r="805" spans="1:91" ht="17.25" customHeight="1" x14ac:dyDescent="0.2">
      <c r="A805" s="92"/>
      <c r="B805" s="93"/>
      <c r="C805" s="93"/>
      <c r="D805" s="93"/>
      <c r="E805" s="93" t="str">
        <f t="shared" si="1616"/>
        <v/>
      </c>
      <c r="F805" s="93"/>
      <c r="G805" s="93"/>
      <c r="H805" s="93" t="str">
        <f t="shared" si="1850"/>
        <v/>
      </c>
      <c r="I805" s="95" t="str">
        <f t="shared" si="1851"/>
        <v/>
      </c>
      <c r="J805" s="93"/>
      <c r="K805" s="97" t="b">
        <v>0</v>
      </c>
      <c r="L805" s="98" t="str">
        <f t="shared" si="1791"/>
        <v>PENDENTE</v>
      </c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3"/>
      <c r="X805" s="100"/>
      <c r="Y805" s="100"/>
      <c r="Z805" s="100"/>
      <c r="AA805" s="100"/>
      <c r="AB805" s="100"/>
      <c r="AC805" s="101"/>
      <c r="AD805" s="3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93"/>
      <c r="AQ805" s="93"/>
      <c r="AR805" s="93"/>
      <c r="AS805" s="102"/>
      <c r="AT805" s="103"/>
      <c r="AU805" s="103"/>
      <c r="AV805" s="103"/>
      <c r="AW805" s="104"/>
      <c r="AX805" s="103"/>
      <c r="AY805" s="103"/>
      <c r="AZ805" s="103"/>
      <c r="BA805" s="103"/>
      <c r="BB805" s="104"/>
      <c r="BC805" s="103"/>
      <c r="BD805" s="105" t="str">
        <f ca="1">IFERROR(__xludf.DUMMYFUNCTION("""COMPUTED_VALUE"""),"")</f>
        <v/>
      </c>
      <c r="BE805" s="105" t="str">
        <f ca="1">IFERROR(__xludf.DUMMYFUNCTION("""COMPUTED_VALUE"""),"")</f>
        <v/>
      </c>
      <c r="BF805" s="105" t="str">
        <f ca="1">IFERROR(__xludf.DUMMYFUNCTION("""COMPUTED_VALUE"""),"")</f>
        <v/>
      </c>
      <c r="BG805" s="93"/>
      <c r="BH805" s="93"/>
      <c r="BI805" s="95" t="str">
        <f t="shared" si="1360"/>
        <v/>
      </c>
      <c r="BJ805" s="95" t="str">
        <f t="shared" ref="BJ805:BR805" si="1870">IF(AD805=0,"",AD805*$AS805*(AU805/10))</f>
        <v/>
      </c>
      <c r="BK805" s="95" t="str">
        <f t="shared" si="1870"/>
        <v/>
      </c>
      <c r="BL805" s="95" t="str">
        <f t="shared" si="1870"/>
        <v/>
      </c>
      <c r="BM805" s="95" t="str">
        <f t="shared" si="1870"/>
        <v/>
      </c>
      <c r="BN805" s="95" t="str">
        <f t="shared" si="1870"/>
        <v/>
      </c>
      <c r="BO805" s="95" t="str">
        <f t="shared" si="1870"/>
        <v/>
      </c>
      <c r="BP805" s="95" t="str">
        <f t="shared" si="1870"/>
        <v/>
      </c>
      <c r="BQ805" s="95" t="str">
        <f t="shared" si="1870"/>
        <v/>
      </c>
      <c r="BR805" s="95" t="str">
        <f t="shared" si="1870"/>
        <v/>
      </c>
      <c r="BS805" s="38"/>
      <c r="BT805" s="38"/>
      <c r="BU805" s="38"/>
      <c r="BV805" s="38"/>
      <c r="BW805" s="38"/>
      <c r="BX805" s="38">
        <f t="shared" si="1613"/>
        <v>0</v>
      </c>
      <c r="BY805" s="106" t="str">
        <f t="shared" si="1586"/>
        <v/>
      </c>
      <c r="BZ805" s="106" t="str">
        <f t="shared" si="1614"/>
        <v/>
      </c>
      <c r="CA805" s="106" t="str">
        <f t="shared" ref="CA805:CH805" si="1871">IF(O805="x","1","")</f>
        <v/>
      </c>
      <c r="CB805" s="106" t="str">
        <f t="shared" si="1871"/>
        <v/>
      </c>
      <c r="CC805" s="106" t="str">
        <f t="shared" si="1871"/>
        <v/>
      </c>
      <c r="CD805" s="106" t="str">
        <f t="shared" si="1871"/>
        <v/>
      </c>
      <c r="CE805" s="106" t="str">
        <f t="shared" si="1871"/>
        <v/>
      </c>
      <c r="CF805" s="106" t="str">
        <f t="shared" si="1871"/>
        <v/>
      </c>
      <c r="CG805" s="106" t="str">
        <f t="shared" si="1871"/>
        <v/>
      </c>
      <c r="CH805" s="106" t="str">
        <f t="shared" si="1871"/>
        <v/>
      </c>
      <c r="CI805" s="40"/>
      <c r="CJ805" s="40"/>
      <c r="CK805" s="40"/>
      <c r="CL805" s="40"/>
      <c r="CM805" s="40"/>
    </row>
    <row r="806" spans="1:91" ht="17.25" customHeight="1" x14ac:dyDescent="0.2">
      <c r="A806" s="92"/>
      <c r="B806" s="93"/>
      <c r="C806" s="93"/>
      <c r="D806" s="93"/>
      <c r="E806" s="93" t="str">
        <f t="shared" si="1616"/>
        <v/>
      </c>
      <c r="F806" s="93"/>
      <c r="G806" s="93"/>
      <c r="H806" s="93" t="str">
        <f t="shared" si="1850"/>
        <v/>
      </c>
      <c r="I806" s="95" t="str">
        <f t="shared" si="1851"/>
        <v/>
      </c>
      <c r="J806" s="93"/>
      <c r="K806" s="97" t="b">
        <v>0</v>
      </c>
      <c r="L806" s="98" t="str">
        <f t="shared" si="1791"/>
        <v>PENDENTE</v>
      </c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3"/>
      <c r="X806" s="100"/>
      <c r="Y806" s="100"/>
      <c r="Z806" s="100"/>
      <c r="AA806" s="100"/>
      <c r="AB806" s="100"/>
      <c r="AC806" s="101"/>
      <c r="AD806" s="3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93"/>
      <c r="AQ806" s="93"/>
      <c r="AR806" s="93"/>
      <c r="AS806" s="102"/>
      <c r="AT806" s="103"/>
      <c r="AU806" s="103"/>
      <c r="AV806" s="103"/>
      <c r="AW806" s="104"/>
      <c r="AX806" s="103"/>
      <c r="AY806" s="103"/>
      <c r="AZ806" s="103"/>
      <c r="BA806" s="103"/>
      <c r="BB806" s="104"/>
      <c r="BC806" s="103"/>
      <c r="BD806" s="105" t="str">
        <f ca="1">IFERROR(__xludf.DUMMYFUNCTION("""COMPUTED_VALUE"""),"")</f>
        <v/>
      </c>
      <c r="BE806" s="105" t="str">
        <f ca="1">IFERROR(__xludf.DUMMYFUNCTION("""COMPUTED_VALUE"""),"")</f>
        <v/>
      </c>
      <c r="BF806" s="105" t="str">
        <f ca="1">IFERROR(__xludf.DUMMYFUNCTION("""COMPUTED_VALUE"""),"")</f>
        <v/>
      </c>
      <c r="BG806" s="93"/>
      <c r="BH806" s="93"/>
      <c r="BI806" s="95" t="str">
        <f t="shared" si="1360"/>
        <v/>
      </c>
      <c r="BJ806" s="95" t="str">
        <f t="shared" ref="BJ806:BR806" si="1872">IF(AD806=0,"",AD806*$AS806*(AU806/10))</f>
        <v/>
      </c>
      <c r="BK806" s="95" t="str">
        <f t="shared" si="1872"/>
        <v/>
      </c>
      <c r="BL806" s="95" t="str">
        <f t="shared" si="1872"/>
        <v/>
      </c>
      <c r="BM806" s="95" t="str">
        <f t="shared" si="1872"/>
        <v/>
      </c>
      <c r="BN806" s="95" t="str">
        <f t="shared" si="1872"/>
        <v/>
      </c>
      <c r="BO806" s="95" t="str">
        <f t="shared" si="1872"/>
        <v/>
      </c>
      <c r="BP806" s="95" t="str">
        <f t="shared" si="1872"/>
        <v/>
      </c>
      <c r="BQ806" s="95" t="str">
        <f t="shared" si="1872"/>
        <v/>
      </c>
      <c r="BR806" s="95" t="str">
        <f t="shared" si="1872"/>
        <v/>
      </c>
      <c r="BS806" s="38"/>
      <c r="BT806" s="38"/>
      <c r="BU806" s="38"/>
      <c r="BV806" s="38"/>
      <c r="BW806" s="38"/>
      <c r="BX806" s="38">
        <f t="shared" si="1613"/>
        <v>0</v>
      </c>
      <c r="BY806" s="106" t="str">
        <f t="shared" si="1586"/>
        <v/>
      </c>
      <c r="BZ806" s="106" t="str">
        <f t="shared" si="1614"/>
        <v/>
      </c>
      <c r="CA806" s="106" t="str">
        <f t="shared" ref="CA806:CH806" si="1873">IF(O806="x","1","")</f>
        <v/>
      </c>
      <c r="CB806" s="106" t="str">
        <f t="shared" si="1873"/>
        <v/>
      </c>
      <c r="CC806" s="106" t="str">
        <f t="shared" si="1873"/>
        <v/>
      </c>
      <c r="CD806" s="106" t="str">
        <f t="shared" si="1873"/>
        <v/>
      </c>
      <c r="CE806" s="106" t="str">
        <f t="shared" si="1873"/>
        <v/>
      </c>
      <c r="CF806" s="106" t="str">
        <f t="shared" si="1873"/>
        <v/>
      </c>
      <c r="CG806" s="106" t="str">
        <f t="shared" si="1873"/>
        <v/>
      </c>
      <c r="CH806" s="106" t="str">
        <f t="shared" si="1873"/>
        <v/>
      </c>
      <c r="CI806" s="40"/>
      <c r="CJ806" s="40"/>
      <c r="CK806" s="40"/>
      <c r="CL806" s="40"/>
      <c r="CM806" s="40"/>
    </row>
    <row r="807" spans="1:91" ht="17.25" customHeight="1" x14ac:dyDescent="0.2">
      <c r="A807" s="92"/>
      <c r="B807" s="93"/>
      <c r="C807" s="93"/>
      <c r="D807" s="93"/>
      <c r="E807" s="93" t="str">
        <f t="shared" si="1616"/>
        <v/>
      </c>
      <c r="F807" s="93"/>
      <c r="G807" s="93"/>
      <c r="H807" s="93" t="str">
        <f t="shared" si="1850"/>
        <v/>
      </c>
      <c r="I807" s="95" t="str">
        <f t="shared" si="1851"/>
        <v/>
      </c>
      <c r="J807" s="93"/>
      <c r="K807" s="97" t="b">
        <v>0</v>
      </c>
      <c r="L807" s="98" t="str">
        <f t="shared" si="1791"/>
        <v>PENDENTE</v>
      </c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3"/>
      <c r="X807" s="100"/>
      <c r="Y807" s="100"/>
      <c r="Z807" s="100"/>
      <c r="AA807" s="100"/>
      <c r="AB807" s="100"/>
      <c r="AC807" s="101"/>
      <c r="AD807" s="3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93"/>
      <c r="AQ807" s="93"/>
      <c r="AR807" s="93"/>
      <c r="AS807" s="102"/>
      <c r="AT807" s="103"/>
      <c r="AU807" s="103"/>
      <c r="AV807" s="103"/>
      <c r="AW807" s="104"/>
      <c r="AX807" s="103"/>
      <c r="AY807" s="103"/>
      <c r="AZ807" s="103"/>
      <c r="BA807" s="103"/>
      <c r="BB807" s="104"/>
      <c r="BC807" s="103"/>
      <c r="BD807" s="105" t="str">
        <f ca="1">IFERROR(__xludf.DUMMYFUNCTION("""COMPUTED_VALUE"""),"")</f>
        <v/>
      </c>
      <c r="BE807" s="105" t="str">
        <f ca="1">IFERROR(__xludf.DUMMYFUNCTION("""COMPUTED_VALUE"""),"")</f>
        <v/>
      </c>
      <c r="BF807" s="105" t="str">
        <f ca="1">IFERROR(__xludf.DUMMYFUNCTION("""COMPUTED_VALUE"""),"")</f>
        <v/>
      </c>
      <c r="BG807" s="93"/>
      <c r="BH807" s="93"/>
      <c r="BI807" s="95" t="str">
        <f t="shared" si="1360"/>
        <v/>
      </c>
      <c r="BJ807" s="95" t="str">
        <f t="shared" ref="BJ807:BR807" si="1874">IF(AD807=0,"",AD807*$AS807*(AU807/10))</f>
        <v/>
      </c>
      <c r="BK807" s="95" t="str">
        <f t="shared" si="1874"/>
        <v/>
      </c>
      <c r="BL807" s="95" t="str">
        <f t="shared" si="1874"/>
        <v/>
      </c>
      <c r="BM807" s="95" t="str">
        <f t="shared" si="1874"/>
        <v/>
      </c>
      <c r="BN807" s="95" t="str">
        <f t="shared" si="1874"/>
        <v/>
      </c>
      <c r="BO807" s="95" t="str">
        <f t="shared" si="1874"/>
        <v/>
      </c>
      <c r="BP807" s="95" t="str">
        <f t="shared" si="1874"/>
        <v/>
      </c>
      <c r="BQ807" s="95" t="str">
        <f t="shared" si="1874"/>
        <v/>
      </c>
      <c r="BR807" s="95" t="str">
        <f t="shared" si="1874"/>
        <v/>
      </c>
      <c r="BS807" s="38"/>
      <c r="BT807" s="38"/>
      <c r="BU807" s="38"/>
      <c r="BV807" s="38"/>
      <c r="BW807" s="38"/>
      <c r="BX807" s="38">
        <f t="shared" si="1613"/>
        <v>0</v>
      </c>
      <c r="BY807" s="106" t="str">
        <f t="shared" si="1586"/>
        <v/>
      </c>
      <c r="BZ807" s="106" t="str">
        <f t="shared" si="1614"/>
        <v/>
      </c>
      <c r="CA807" s="106" t="str">
        <f t="shared" ref="CA807:CH807" si="1875">IF(O807="x","1","")</f>
        <v/>
      </c>
      <c r="CB807" s="106" t="str">
        <f t="shared" si="1875"/>
        <v/>
      </c>
      <c r="CC807" s="106" t="str">
        <f t="shared" si="1875"/>
        <v/>
      </c>
      <c r="CD807" s="106" t="str">
        <f t="shared" si="1875"/>
        <v/>
      </c>
      <c r="CE807" s="106" t="str">
        <f t="shared" si="1875"/>
        <v/>
      </c>
      <c r="CF807" s="106" t="str">
        <f t="shared" si="1875"/>
        <v/>
      </c>
      <c r="CG807" s="106" t="str">
        <f t="shared" si="1875"/>
        <v/>
      </c>
      <c r="CH807" s="106" t="str">
        <f t="shared" si="1875"/>
        <v/>
      </c>
      <c r="CI807" s="40"/>
      <c r="CJ807" s="40"/>
      <c r="CK807" s="40"/>
      <c r="CL807" s="40"/>
      <c r="CM807" s="40"/>
    </row>
    <row r="808" spans="1:91" ht="17.25" customHeight="1" x14ac:dyDescent="0.2">
      <c r="A808" s="92"/>
      <c r="B808" s="93"/>
      <c r="C808" s="93"/>
      <c r="D808" s="93"/>
      <c r="E808" s="93" t="str">
        <f t="shared" si="1616"/>
        <v/>
      </c>
      <c r="F808" s="93"/>
      <c r="G808" s="93"/>
      <c r="H808" s="93" t="str">
        <f t="shared" si="1850"/>
        <v/>
      </c>
      <c r="I808" s="95" t="str">
        <f t="shared" si="1851"/>
        <v/>
      </c>
      <c r="J808" s="93"/>
      <c r="K808" s="97" t="b">
        <v>0</v>
      </c>
      <c r="L808" s="98" t="str">
        <f t="shared" si="1791"/>
        <v>PENDENTE</v>
      </c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3"/>
      <c r="X808" s="100"/>
      <c r="Y808" s="100"/>
      <c r="Z808" s="100"/>
      <c r="AA808" s="100"/>
      <c r="AB808" s="100"/>
      <c r="AC808" s="101"/>
      <c r="AD808" s="3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93"/>
      <c r="AQ808" s="93"/>
      <c r="AR808" s="93"/>
      <c r="AS808" s="102"/>
      <c r="AT808" s="103"/>
      <c r="AU808" s="103"/>
      <c r="AV808" s="103"/>
      <c r="AW808" s="104"/>
      <c r="AX808" s="103"/>
      <c r="AY808" s="103"/>
      <c r="AZ808" s="103"/>
      <c r="BA808" s="103"/>
      <c r="BB808" s="104"/>
      <c r="BC808" s="103"/>
      <c r="BD808" s="105" t="str">
        <f ca="1">IFERROR(__xludf.DUMMYFUNCTION("""COMPUTED_VALUE"""),"")</f>
        <v/>
      </c>
      <c r="BE808" s="105" t="str">
        <f ca="1">IFERROR(__xludf.DUMMYFUNCTION("""COMPUTED_VALUE"""),"")</f>
        <v/>
      </c>
      <c r="BF808" s="105" t="str">
        <f ca="1">IFERROR(__xludf.DUMMYFUNCTION("""COMPUTED_VALUE"""),"")</f>
        <v/>
      </c>
      <c r="BG808" s="93"/>
      <c r="BH808" s="93"/>
      <c r="BI808" s="95" t="str">
        <f t="shared" si="1360"/>
        <v/>
      </c>
      <c r="BJ808" s="95" t="str">
        <f t="shared" ref="BJ808:BR808" si="1876">IF(AD808=0,"",AD808*$AS808*(AU808/10))</f>
        <v/>
      </c>
      <c r="BK808" s="95" t="str">
        <f t="shared" si="1876"/>
        <v/>
      </c>
      <c r="BL808" s="95" t="str">
        <f t="shared" si="1876"/>
        <v/>
      </c>
      <c r="BM808" s="95" t="str">
        <f t="shared" si="1876"/>
        <v/>
      </c>
      <c r="BN808" s="95" t="str">
        <f t="shared" si="1876"/>
        <v/>
      </c>
      <c r="BO808" s="95" t="str">
        <f t="shared" si="1876"/>
        <v/>
      </c>
      <c r="BP808" s="95" t="str">
        <f t="shared" si="1876"/>
        <v/>
      </c>
      <c r="BQ808" s="95" t="str">
        <f t="shared" si="1876"/>
        <v/>
      </c>
      <c r="BR808" s="95" t="str">
        <f t="shared" si="1876"/>
        <v/>
      </c>
      <c r="BS808" s="38"/>
      <c r="BT808" s="38"/>
      <c r="BU808" s="38"/>
      <c r="BV808" s="38"/>
      <c r="BW808" s="38"/>
      <c r="BX808" s="38">
        <f t="shared" si="1613"/>
        <v>0</v>
      </c>
      <c r="BY808" s="106" t="str">
        <f t="shared" si="1586"/>
        <v/>
      </c>
      <c r="BZ808" s="106" t="str">
        <f t="shared" si="1614"/>
        <v/>
      </c>
      <c r="CA808" s="106" t="str">
        <f t="shared" ref="CA808:CH808" si="1877">IF(O808="x","1","")</f>
        <v/>
      </c>
      <c r="CB808" s="106" t="str">
        <f t="shared" si="1877"/>
        <v/>
      </c>
      <c r="CC808" s="106" t="str">
        <f t="shared" si="1877"/>
        <v/>
      </c>
      <c r="CD808" s="106" t="str">
        <f t="shared" si="1877"/>
        <v/>
      </c>
      <c r="CE808" s="106" t="str">
        <f t="shared" si="1877"/>
        <v/>
      </c>
      <c r="CF808" s="106" t="str">
        <f t="shared" si="1877"/>
        <v/>
      </c>
      <c r="CG808" s="106" t="str">
        <f t="shared" si="1877"/>
        <v/>
      </c>
      <c r="CH808" s="106" t="str">
        <f t="shared" si="1877"/>
        <v/>
      </c>
      <c r="CI808" s="40"/>
      <c r="CJ808" s="40"/>
      <c r="CK808" s="40"/>
      <c r="CL808" s="40"/>
      <c r="CM808" s="40"/>
    </row>
    <row r="809" spans="1:91" ht="17.25" customHeight="1" x14ac:dyDescent="0.2">
      <c r="A809" s="92"/>
      <c r="B809" s="93"/>
      <c r="C809" s="93"/>
      <c r="D809" s="93"/>
      <c r="E809" s="93" t="str">
        <f t="shared" si="1616"/>
        <v/>
      </c>
      <c r="F809" s="93"/>
      <c r="G809" s="93"/>
      <c r="H809" s="93" t="str">
        <f t="shared" si="1850"/>
        <v/>
      </c>
      <c r="I809" s="95" t="str">
        <f t="shared" si="1851"/>
        <v/>
      </c>
      <c r="J809" s="93"/>
      <c r="K809" s="97" t="b">
        <v>0</v>
      </c>
      <c r="L809" s="98" t="str">
        <f t="shared" si="1791"/>
        <v>PENDENTE</v>
      </c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3"/>
      <c r="X809" s="100"/>
      <c r="Y809" s="100"/>
      <c r="Z809" s="100"/>
      <c r="AA809" s="100"/>
      <c r="AB809" s="100"/>
      <c r="AC809" s="101"/>
      <c r="AD809" s="3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93"/>
      <c r="AQ809" s="93"/>
      <c r="AR809" s="93"/>
      <c r="AS809" s="102"/>
      <c r="AT809" s="103"/>
      <c r="AU809" s="103"/>
      <c r="AV809" s="103"/>
      <c r="AW809" s="104"/>
      <c r="AX809" s="103"/>
      <c r="AY809" s="103"/>
      <c r="AZ809" s="103"/>
      <c r="BA809" s="103"/>
      <c r="BB809" s="104"/>
      <c r="BC809" s="103"/>
      <c r="BD809" s="105" t="str">
        <f ca="1">IFERROR(__xludf.DUMMYFUNCTION("""COMPUTED_VALUE"""),"")</f>
        <v/>
      </c>
      <c r="BE809" s="105" t="str">
        <f ca="1">IFERROR(__xludf.DUMMYFUNCTION("""COMPUTED_VALUE"""),"")</f>
        <v/>
      </c>
      <c r="BF809" s="105" t="str">
        <f ca="1">IFERROR(__xludf.DUMMYFUNCTION("""COMPUTED_VALUE"""),"")</f>
        <v/>
      </c>
      <c r="BG809" s="93"/>
      <c r="BH809" s="93"/>
      <c r="BI809" s="95" t="str">
        <f t="shared" ref="BI809:BI1000" si="1878">IF(AC809=0,"",AC809*$AS809*(AT809/10))</f>
        <v/>
      </c>
      <c r="BJ809" s="95" t="str">
        <f t="shared" ref="BJ809:BR809" si="1879">IF(AD809=0,"",AD809*$AS809*(AU809/10))</f>
        <v/>
      </c>
      <c r="BK809" s="95" t="str">
        <f t="shared" si="1879"/>
        <v/>
      </c>
      <c r="BL809" s="95" t="str">
        <f t="shared" si="1879"/>
        <v/>
      </c>
      <c r="BM809" s="95" t="str">
        <f t="shared" si="1879"/>
        <v/>
      </c>
      <c r="BN809" s="95" t="str">
        <f t="shared" si="1879"/>
        <v/>
      </c>
      <c r="BO809" s="95" t="str">
        <f t="shared" si="1879"/>
        <v/>
      </c>
      <c r="BP809" s="95" t="str">
        <f t="shared" si="1879"/>
        <v/>
      </c>
      <c r="BQ809" s="95" t="str">
        <f t="shared" si="1879"/>
        <v/>
      </c>
      <c r="BR809" s="95" t="str">
        <f t="shared" si="1879"/>
        <v/>
      </c>
      <c r="BS809" s="38"/>
      <c r="BT809" s="38"/>
      <c r="BU809" s="38"/>
      <c r="BV809" s="38"/>
      <c r="BW809" s="38"/>
      <c r="BX809" s="38">
        <f t="shared" si="1613"/>
        <v>0</v>
      </c>
      <c r="BY809" s="106" t="str">
        <f t="shared" si="1586"/>
        <v/>
      </c>
      <c r="BZ809" s="106" t="str">
        <f t="shared" si="1614"/>
        <v/>
      </c>
      <c r="CA809" s="106" t="str">
        <f t="shared" ref="CA809:CH809" si="1880">IF(O809="x","1","")</f>
        <v/>
      </c>
      <c r="CB809" s="106" t="str">
        <f t="shared" si="1880"/>
        <v/>
      </c>
      <c r="CC809" s="106" t="str">
        <f t="shared" si="1880"/>
        <v/>
      </c>
      <c r="CD809" s="106" t="str">
        <f t="shared" si="1880"/>
        <v/>
      </c>
      <c r="CE809" s="106" t="str">
        <f t="shared" si="1880"/>
        <v/>
      </c>
      <c r="CF809" s="106" t="str">
        <f t="shared" si="1880"/>
        <v/>
      </c>
      <c r="CG809" s="106" t="str">
        <f t="shared" si="1880"/>
        <v/>
      </c>
      <c r="CH809" s="106" t="str">
        <f t="shared" si="1880"/>
        <v/>
      </c>
      <c r="CI809" s="40"/>
      <c r="CJ809" s="40"/>
      <c r="CK809" s="40"/>
      <c r="CL809" s="40"/>
      <c r="CM809" s="40"/>
    </row>
    <row r="810" spans="1:91" ht="17.25" customHeight="1" x14ac:dyDescent="0.2">
      <c r="A810" s="92"/>
      <c r="B810" s="93"/>
      <c r="C810" s="93"/>
      <c r="D810" s="93"/>
      <c r="E810" s="93" t="str">
        <f t="shared" si="1616"/>
        <v/>
      </c>
      <c r="F810" s="93"/>
      <c r="G810" s="93"/>
      <c r="H810" s="93" t="str">
        <f t="shared" si="1850"/>
        <v/>
      </c>
      <c r="I810" s="95" t="str">
        <f t="shared" si="1851"/>
        <v/>
      </c>
      <c r="J810" s="93"/>
      <c r="K810" s="97" t="b">
        <v>0</v>
      </c>
      <c r="L810" s="98" t="str">
        <f t="shared" si="1791"/>
        <v>PENDENTE</v>
      </c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3"/>
      <c r="X810" s="100"/>
      <c r="Y810" s="100"/>
      <c r="Z810" s="100"/>
      <c r="AA810" s="100"/>
      <c r="AB810" s="100"/>
      <c r="AC810" s="101"/>
      <c r="AD810" s="3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93"/>
      <c r="AQ810" s="93"/>
      <c r="AR810" s="93"/>
      <c r="AS810" s="102"/>
      <c r="AT810" s="103"/>
      <c r="AU810" s="103"/>
      <c r="AV810" s="103"/>
      <c r="AW810" s="104"/>
      <c r="AX810" s="103"/>
      <c r="AY810" s="103"/>
      <c r="AZ810" s="103"/>
      <c r="BA810" s="103"/>
      <c r="BB810" s="104"/>
      <c r="BC810" s="103"/>
      <c r="BD810" s="105" t="str">
        <f ca="1">IFERROR(__xludf.DUMMYFUNCTION("""COMPUTED_VALUE"""),"")</f>
        <v/>
      </c>
      <c r="BE810" s="105" t="str">
        <f ca="1">IFERROR(__xludf.DUMMYFUNCTION("""COMPUTED_VALUE"""),"")</f>
        <v/>
      </c>
      <c r="BF810" s="105" t="str">
        <f ca="1">IFERROR(__xludf.DUMMYFUNCTION("""COMPUTED_VALUE"""),"")</f>
        <v/>
      </c>
      <c r="BG810" s="93"/>
      <c r="BH810" s="93"/>
      <c r="BI810" s="95" t="str">
        <f t="shared" si="1878"/>
        <v/>
      </c>
      <c r="BJ810" s="95" t="str">
        <f t="shared" ref="BJ810:BR810" si="1881">IF(AD810=0,"",AD810*$AS810*(AU810/10))</f>
        <v/>
      </c>
      <c r="BK810" s="95" t="str">
        <f t="shared" si="1881"/>
        <v/>
      </c>
      <c r="BL810" s="95" t="str">
        <f t="shared" si="1881"/>
        <v/>
      </c>
      <c r="BM810" s="95" t="str">
        <f t="shared" si="1881"/>
        <v/>
      </c>
      <c r="BN810" s="95" t="str">
        <f t="shared" si="1881"/>
        <v/>
      </c>
      <c r="BO810" s="95" t="str">
        <f t="shared" si="1881"/>
        <v/>
      </c>
      <c r="BP810" s="95" t="str">
        <f t="shared" si="1881"/>
        <v/>
      </c>
      <c r="BQ810" s="95" t="str">
        <f t="shared" si="1881"/>
        <v/>
      </c>
      <c r="BR810" s="95" t="str">
        <f t="shared" si="1881"/>
        <v/>
      </c>
      <c r="BS810" s="38"/>
      <c r="BT810" s="38"/>
      <c r="BU810" s="38"/>
      <c r="BV810" s="38"/>
      <c r="BW810" s="38"/>
      <c r="BX810" s="38">
        <f t="shared" si="1613"/>
        <v>0</v>
      </c>
      <c r="BY810" s="106" t="str">
        <f t="shared" si="1586"/>
        <v/>
      </c>
      <c r="BZ810" s="106" t="str">
        <f t="shared" si="1614"/>
        <v/>
      </c>
      <c r="CA810" s="106" t="str">
        <f t="shared" ref="CA810:CH810" si="1882">IF(O810="x","1","")</f>
        <v/>
      </c>
      <c r="CB810" s="106" t="str">
        <f t="shared" si="1882"/>
        <v/>
      </c>
      <c r="CC810" s="106" t="str">
        <f t="shared" si="1882"/>
        <v/>
      </c>
      <c r="CD810" s="106" t="str">
        <f t="shared" si="1882"/>
        <v/>
      </c>
      <c r="CE810" s="106" t="str">
        <f t="shared" si="1882"/>
        <v/>
      </c>
      <c r="CF810" s="106" t="str">
        <f t="shared" si="1882"/>
        <v/>
      </c>
      <c r="CG810" s="106" t="str">
        <f t="shared" si="1882"/>
        <v/>
      </c>
      <c r="CH810" s="106" t="str">
        <f t="shared" si="1882"/>
        <v/>
      </c>
      <c r="CI810" s="40"/>
      <c r="CJ810" s="40"/>
      <c r="CK810" s="40"/>
      <c r="CL810" s="40"/>
      <c r="CM810" s="40"/>
    </row>
    <row r="811" spans="1:91" ht="17.25" customHeight="1" x14ac:dyDescent="0.2">
      <c r="A811" s="92"/>
      <c r="B811" s="93"/>
      <c r="C811" s="93"/>
      <c r="D811" s="93"/>
      <c r="E811" s="93" t="str">
        <f t="shared" si="1616"/>
        <v/>
      </c>
      <c r="F811" s="93"/>
      <c r="G811" s="93"/>
      <c r="H811" s="93" t="str">
        <f t="shared" si="1850"/>
        <v/>
      </c>
      <c r="I811" s="95" t="str">
        <f t="shared" si="1851"/>
        <v/>
      </c>
      <c r="J811" s="93"/>
      <c r="K811" s="97" t="b">
        <v>0</v>
      </c>
      <c r="L811" s="98" t="str">
        <f t="shared" si="1791"/>
        <v>PENDENTE</v>
      </c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3"/>
      <c r="X811" s="100"/>
      <c r="Y811" s="100"/>
      <c r="Z811" s="100"/>
      <c r="AA811" s="100"/>
      <c r="AB811" s="100"/>
      <c r="AC811" s="101"/>
      <c r="AD811" s="3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93"/>
      <c r="AQ811" s="93"/>
      <c r="AR811" s="93"/>
      <c r="AS811" s="102"/>
      <c r="AT811" s="103"/>
      <c r="AU811" s="103"/>
      <c r="AV811" s="103"/>
      <c r="AW811" s="104"/>
      <c r="AX811" s="103"/>
      <c r="AY811" s="103"/>
      <c r="AZ811" s="103"/>
      <c r="BA811" s="103"/>
      <c r="BB811" s="104"/>
      <c r="BC811" s="103"/>
      <c r="BD811" s="105" t="str">
        <f ca="1">IFERROR(__xludf.DUMMYFUNCTION("""COMPUTED_VALUE"""),"")</f>
        <v/>
      </c>
      <c r="BE811" s="105" t="str">
        <f ca="1">IFERROR(__xludf.DUMMYFUNCTION("""COMPUTED_VALUE"""),"")</f>
        <v/>
      </c>
      <c r="BF811" s="105" t="str">
        <f ca="1">IFERROR(__xludf.DUMMYFUNCTION("""COMPUTED_VALUE"""),"")</f>
        <v/>
      </c>
      <c r="BG811" s="93"/>
      <c r="BH811" s="93"/>
      <c r="BI811" s="95" t="str">
        <f t="shared" si="1878"/>
        <v/>
      </c>
      <c r="BJ811" s="95" t="str">
        <f t="shared" ref="BJ811:BR811" si="1883">IF(AD811=0,"",AD811*$AS811*(AU811/10))</f>
        <v/>
      </c>
      <c r="BK811" s="95" t="str">
        <f t="shared" si="1883"/>
        <v/>
      </c>
      <c r="BL811" s="95" t="str">
        <f t="shared" si="1883"/>
        <v/>
      </c>
      <c r="BM811" s="95" t="str">
        <f t="shared" si="1883"/>
        <v/>
      </c>
      <c r="BN811" s="95" t="str">
        <f t="shared" si="1883"/>
        <v/>
      </c>
      <c r="BO811" s="95" t="str">
        <f t="shared" si="1883"/>
        <v/>
      </c>
      <c r="BP811" s="95" t="str">
        <f t="shared" si="1883"/>
        <v/>
      </c>
      <c r="BQ811" s="95" t="str">
        <f t="shared" si="1883"/>
        <v/>
      </c>
      <c r="BR811" s="95" t="str">
        <f t="shared" si="1883"/>
        <v/>
      </c>
      <c r="BS811" s="38"/>
      <c r="BT811" s="38"/>
      <c r="BU811" s="38"/>
      <c r="BV811" s="38"/>
      <c r="BW811" s="38"/>
      <c r="BX811" s="38">
        <f t="shared" si="1613"/>
        <v>0</v>
      </c>
      <c r="BY811" s="106" t="str">
        <f t="shared" si="1586"/>
        <v/>
      </c>
      <c r="BZ811" s="106" t="str">
        <f t="shared" si="1614"/>
        <v/>
      </c>
      <c r="CA811" s="106" t="str">
        <f t="shared" ref="CA811:CH811" si="1884">IF(O811="x","1","")</f>
        <v/>
      </c>
      <c r="CB811" s="106" t="str">
        <f t="shared" si="1884"/>
        <v/>
      </c>
      <c r="CC811" s="106" t="str">
        <f t="shared" si="1884"/>
        <v/>
      </c>
      <c r="CD811" s="106" t="str">
        <f t="shared" si="1884"/>
        <v/>
      </c>
      <c r="CE811" s="106" t="str">
        <f t="shared" si="1884"/>
        <v/>
      </c>
      <c r="CF811" s="106" t="str">
        <f t="shared" si="1884"/>
        <v/>
      </c>
      <c r="CG811" s="106" t="str">
        <f t="shared" si="1884"/>
        <v/>
      </c>
      <c r="CH811" s="106" t="str">
        <f t="shared" si="1884"/>
        <v/>
      </c>
      <c r="CI811" s="40"/>
      <c r="CJ811" s="40"/>
      <c r="CK811" s="40"/>
      <c r="CL811" s="40"/>
      <c r="CM811" s="40"/>
    </row>
    <row r="812" spans="1:91" ht="17.25" customHeight="1" x14ac:dyDescent="0.2">
      <c r="A812" s="92"/>
      <c r="B812" s="93"/>
      <c r="C812" s="93"/>
      <c r="D812" s="93"/>
      <c r="E812" s="93" t="str">
        <f t="shared" si="1616"/>
        <v/>
      </c>
      <c r="F812" s="93"/>
      <c r="G812" s="93"/>
      <c r="H812" s="93" t="str">
        <f t="shared" si="1850"/>
        <v/>
      </c>
      <c r="I812" s="95" t="str">
        <f t="shared" si="1851"/>
        <v/>
      </c>
      <c r="J812" s="93"/>
      <c r="K812" s="97" t="b">
        <v>0</v>
      </c>
      <c r="L812" s="98" t="str">
        <f t="shared" si="1791"/>
        <v>PENDENTE</v>
      </c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3"/>
      <c r="X812" s="100"/>
      <c r="Y812" s="100"/>
      <c r="Z812" s="100"/>
      <c r="AA812" s="100"/>
      <c r="AB812" s="100"/>
      <c r="AC812" s="101"/>
      <c r="AD812" s="3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93"/>
      <c r="AQ812" s="93"/>
      <c r="AR812" s="93"/>
      <c r="AS812" s="102"/>
      <c r="AT812" s="103"/>
      <c r="AU812" s="103"/>
      <c r="AV812" s="103"/>
      <c r="AW812" s="104"/>
      <c r="AX812" s="103"/>
      <c r="AY812" s="103"/>
      <c r="AZ812" s="103"/>
      <c r="BA812" s="103"/>
      <c r="BB812" s="104"/>
      <c r="BC812" s="103"/>
      <c r="BD812" s="105" t="str">
        <f ca="1">IFERROR(__xludf.DUMMYFUNCTION("""COMPUTED_VALUE"""),"")</f>
        <v/>
      </c>
      <c r="BE812" s="105" t="str">
        <f ca="1">IFERROR(__xludf.DUMMYFUNCTION("""COMPUTED_VALUE"""),"")</f>
        <v/>
      </c>
      <c r="BF812" s="105" t="str">
        <f ca="1">IFERROR(__xludf.DUMMYFUNCTION("""COMPUTED_VALUE"""),"")</f>
        <v/>
      </c>
      <c r="BG812" s="93"/>
      <c r="BH812" s="93"/>
      <c r="BI812" s="95" t="str">
        <f t="shared" si="1878"/>
        <v/>
      </c>
      <c r="BJ812" s="95" t="str">
        <f t="shared" ref="BJ812:BR812" si="1885">IF(AD812=0,"",AD812*$AS812*(AU812/10))</f>
        <v/>
      </c>
      <c r="BK812" s="95" t="str">
        <f t="shared" si="1885"/>
        <v/>
      </c>
      <c r="BL812" s="95" t="str">
        <f t="shared" si="1885"/>
        <v/>
      </c>
      <c r="BM812" s="95" t="str">
        <f t="shared" si="1885"/>
        <v/>
      </c>
      <c r="BN812" s="95" t="str">
        <f t="shared" si="1885"/>
        <v/>
      </c>
      <c r="BO812" s="95" t="str">
        <f t="shared" si="1885"/>
        <v/>
      </c>
      <c r="BP812" s="95" t="str">
        <f t="shared" si="1885"/>
        <v/>
      </c>
      <c r="BQ812" s="95" t="str">
        <f t="shared" si="1885"/>
        <v/>
      </c>
      <c r="BR812" s="95" t="str">
        <f t="shared" si="1885"/>
        <v/>
      </c>
      <c r="BS812" s="38"/>
      <c r="BT812" s="38"/>
      <c r="BU812" s="38"/>
      <c r="BV812" s="38"/>
      <c r="BW812" s="38"/>
      <c r="BX812" s="38">
        <f t="shared" si="1613"/>
        <v>0</v>
      </c>
      <c r="BY812" s="106" t="str">
        <f t="shared" si="1586"/>
        <v/>
      </c>
      <c r="BZ812" s="106" t="str">
        <f t="shared" si="1614"/>
        <v/>
      </c>
      <c r="CA812" s="106" t="str">
        <f t="shared" ref="CA812:CH812" si="1886">IF(O812="x","1","")</f>
        <v/>
      </c>
      <c r="CB812" s="106" t="str">
        <f t="shared" si="1886"/>
        <v/>
      </c>
      <c r="CC812" s="106" t="str">
        <f t="shared" si="1886"/>
        <v/>
      </c>
      <c r="CD812" s="106" t="str">
        <f t="shared" si="1886"/>
        <v/>
      </c>
      <c r="CE812" s="106" t="str">
        <f t="shared" si="1886"/>
        <v/>
      </c>
      <c r="CF812" s="106" t="str">
        <f t="shared" si="1886"/>
        <v/>
      </c>
      <c r="CG812" s="106" t="str">
        <f t="shared" si="1886"/>
        <v/>
      </c>
      <c r="CH812" s="106" t="str">
        <f t="shared" si="1886"/>
        <v/>
      </c>
      <c r="CI812" s="40"/>
      <c r="CJ812" s="40"/>
      <c r="CK812" s="40"/>
      <c r="CL812" s="40"/>
      <c r="CM812" s="40"/>
    </row>
    <row r="813" spans="1:91" ht="17.25" customHeight="1" x14ac:dyDescent="0.2">
      <c r="A813" s="92"/>
      <c r="B813" s="93"/>
      <c r="C813" s="93"/>
      <c r="D813" s="93"/>
      <c r="E813" s="93" t="str">
        <f t="shared" si="1616"/>
        <v/>
      </c>
      <c r="F813" s="93"/>
      <c r="G813" s="93"/>
      <c r="H813" s="93" t="str">
        <f t="shared" si="1850"/>
        <v/>
      </c>
      <c r="I813" s="95" t="str">
        <f t="shared" si="1851"/>
        <v/>
      </c>
      <c r="J813" s="93"/>
      <c r="K813" s="97" t="b">
        <v>0</v>
      </c>
      <c r="L813" s="98" t="str">
        <f t="shared" si="1791"/>
        <v>PENDENTE</v>
      </c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3"/>
      <c r="X813" s="100"/>
      <c r="Y813" s="100"/>
      <c r="Z813" s="100"/>
      <c r="AA813" s="100"/>
      <c r="AB813" s="100"/>
      <c r="AC813" s="101"/>
      <c r="AD813" s="3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93"/>
      <c r="AQ813" s="93"/>
      <c r="AR813" s="93"/>
      <c r="AS813" s="102"/>
      <c r="AT813" s="103"/>
      <c r="AU813" s="103"/>
      <c r="AV813" s="103"/>
      <c r="AW813" s="104"/>
      <c r="AX813" s="103"/>
      <c r="AY813" s="103"/>
      <c r="AZ813" s="103"/>
      <c r="BA813" s="103"/>
      <c r="BB813" s="104"/>
      <c r="BC813" s="103"/>
      <c r="BD813" s="105" t="str">
        <f ca="1">IFERROR(__xludf.DUMMYFUNCTION("""COMPUTED_VALUE"""),"")</f>
        <v/>
      </c>
      <c r="BE813" s="105" t="str">
        <f ca="1">IFERROR(__xludf.DUMMYFUNCTION("""COMPUTED_VALUE"""),"")</f>
        <v/>
      </c>
      <c r="BF813" s="105" t="str">
        <f ca="1">IFERROR(__xludf.DUMMYFUNCTION("""COMPUTED_VALUE"""),"")</f>
        <v/>
      </c>
      <c r="BG813" s="93"/>
      <c r="BH813" s="93"/>
      <c r="BI813" s="95" t="str">
        <f t="shared" si="1878"/>
        <v/>
      </c>
      <c r="BJ813" s="95" t="str">
        <f t="shared" ref="BJ813:BR813" si="1887">IF(AD813=0,"",AD813*$AS813*(AU813/10))</f>
        <v/>
      </c>
      <c r="BK813" s="95" t="str">
        <f t="shared" si="1887"/>
        <v/>
      </c>
      <c r="BL813" s="95" t="str">
        <f t="shared" si="1887"/>
        <v/>
      </c>
      <c r="BM813" s="95" t="str">
        <f t="shared" si="1887"/>
        <v/>
      </c>
      <c r="BN813" s="95" t="str">
        <f t="shared" si="1887"/>
        <v/>
      </c>
      <c r="BO813" s="95" t="str">
        <f t="shared" si="1887"/>
        <v/>
      </c>
      <c r="BP813" s="95" t="str">
        <f t="shared" si="1887"/>
        <v/>
      </c>
      <c r="BQ813" s="95" t="str">
        <f t="shared" si="1887"/>
        <v/>
      </c>
      <c r="BR813" s="95" t="str">
        <f t="shared" si="1887"/>
        <v/>
      </c>
      <c r="BS813" s="38"/>
      <c r="BT813" s="38"/>
      <c r="BU813" s="38"/>
      <c r="BV813" s="38"/>
      <c r="BW813" s="38"/>
      <c r="BX813" s="38">
        <f t="shared" si="1613"/>
        <v>0</v>
      </c>
      <c r="BY813" s="106" t="str">
        <f t="shared" si="1586"/>
        <v/>
      </c>
      <c r="BZ813" s="106" t="str">
        <f t="shared" si="1614"/>
        <v/>
      </c>
      <c r="CA813" s="106" t="str">
        <f t="shared" ref="CA813:CH813" si="1888">IF(O813="x","1","")</f>
        <v/>
      </c>
      <c r="CB813" s="106" t="str">
        <f t="shared" si="1888"/>
        <v/>
      </c>
      <c r="CC813" s="106" t="str">
        <f t="shared" si="1888"/>
        <v/>
      </c>
      <c r="CD813" s="106" t="str">
        <f t="shared" si="1888"/>
        <v/>
      </c>
      <c r="CE813" s="106" t="str">
        <f t="shared" si="1888"/>
        <v/>
      </c>
      <c r="CF813" s="106" t="str">
        <f t="shared" si="1888"/>
        <v/>
      </c>
      <c r="CG813" s="106" t="str">
        <f t="shared" si="1888"/>
        <v/>
      </c>
      <c r="CH813" s="106" t="str">
        <f t="shared" si="1888"/>
        <v/>
      </c>
      <c r="CI813" s="40"/>
      <c r="CJ813" s="40"/>
      <c r="CK813" s="40"/>
      <c r="CL813" s="40"/>
      <c r="CM813" s="40"/>
    </row>
    <row r="814" spans="1:91" ht="17.25" customHeight="1" x14ac:dyDescent="0.2">
      <c r="A814" s="92"/>
      <c r="B814" s="93"/>
      <c r="C814" s="93"/>
      <c r="D814" s="93"/>
      <c r="E814" s="93" t="str">
        <f t="shared" si="1616"/>
        <v/>
      </c>
      <c r="F814" s="93"/>
      <c r="G814" s="93"/>
      <c r="H814" s="93" t="str">
        <f t="shared" si="1850"/>
        <v/>
      </c>
      <c r="I814" s="95" t="str">
        <f t="shared" si="1851"/>
        <v/>
      </c>
      <c r="J814" s="93"/>
      <c r="K814" s="97" t="b">
        <v>0</v>
      </c>
      <c r="L814" s="98" t="str">
        <f t="shared" si="1791"/>
        <v>PENDENTE</v>
      </c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3"/>
      <c r="X814" s="100"/>
      <c r="Y814" s="100"/>
      <c r="Z814" s="100"/>
      <c r="AA814" s="100"/>
      <c r="AB814" s="100"/>
      <c r="AC814" s="101"/>
      <c r="AD814" s="3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93"/>
      <c r="AQ814" s="93"/>
      <c r="AR814" s="93"/>
      <c r="AS814" s="102"/>
      <c r="AT814" s="103"/>
      <c r="AU814" s="103"/>
      <c r="AV814" s="103"/>
      <c r="AW814" s="104"/>
      <c r="AX814" s="103"/>
      <c r="AY814" s="103"/>
      <c r="AZ814" s="103"/>
      <c r="BA814" s="103"/>
      <c r="BB814" s="104"/>
      <c r="BC814" s="103"/>
      <c r="BD814" s="105" t="str">
        <f ca="1">IFERROR(__xludf.DUMMYFUNCTION("""COMPUTED_VALUE"""),"")</f>
        <v/>
      </c>
      <c r="BE814" s="105" t="str">
        <f ca="1">IFERROR(__xludf.DUMMYFUNCTION("""COMPUTED_VALUE"""),"")</f>
        <v/>
      </c>
      <c r="BF814" s="105" t="str">
        <f ca="1">IFERROR(__xludf.DUMMYFUNCTION("""COMPUTED_VALUE"""),"")</f>
        <v/>
      </c>
      <c r="BG814" s="93"/>
      <c r="BH814" s="93"/>
      <c r="BI814" s="95" t="str">
        <f t="shared" si="1878"/>
        <v/>
      </c>
      <c r="BJ814" s="95" t="str">
        <f t="shared" ref="BJ814:BR814" si="1889">IF(AD814=0,"",AD814*$AS814*(AU814/10))</f>
        <v/>
      </c>
      <c r="BK814" s="95" t="str">
        <f t="shared" si="1889"/>
        <v/>
      </c>
      <c r="BL814" s="95" t="str">
        <f t="shared" si="1889"/>
        <v/>
      </c>
      <c r="BM814" s="95" t="str">
        <f t="shared" si="1889"/>
        <v/>
      </c>
      <c r="BN814" s="95" t="str">
        <f t="shared" si="1889"/>
        <v/>
      </c>
      <c r="BO814" s="95" t="str">
        <f t="shared" si="1889"/>
        <v/>
      </c>
      <c r="BP814" s="95" t="str">
        <f t="shared" si="1889"/>
        <v/>
      </c>
      <c r="BQ814" s="95" t="str">
        <f t="shared" si="1889"/>
        <v/>
      </c>
      <c r="BR814" s="95" t="str">
        <f t="shared" si="1889"/>
        <v/>
      </c>
      <c r="BS814" s="38"/>
      <c r="BT814" s="38"/>
      <c r="BU814" s="38"/>
      <c r="BV814" s="38"/>
      <c r="BW814" s="38"/>
      <c r="BX814" s="38">
        <f t="shared" si="1613"/>
        <v>0</v>
      </c>
      <c r="BY814" s="106" t="str">
        <f t="shared" si="1586"/>
        <v/>
      </c>
      <c r="BZ814" s="106" t="str">
        <f t="shared" si="1614"/>
        <v/>
      </c>
      <c r="CA814" s="106" t="str">
        <f t="shared" ref="CA814:CH814" si="1890">IF(O814="x","1","")</f>
        <v/>
      </c>
      <c r="CB814" s="106" t="str">
        <f t="shared" si="1890"/>
        <v/>
      </c>
      <c r="CC814" s="106" t="str">
        <f t="shared" si="1890"/>
        <v/>
      </c>
      <c r="CD814" s="106" t="str">
        <f t="shared" si="1890"/>
        <v/>
      </c>
      <c r="CE814" s="106" t="str">
        <f t="shared" si="1890"/>
        <v/>
      </c>
      <c r="CF814" s="106" t="str">
        <f t="shared" si="1890"/>
        <v/>
      </c>
      <c r="CG814" s="106" t="str">
        <f t="shared" si="1890"/>
        <v/>
      </c>
      <c r="CH814" s="106" t="str">
        <f t="shared" si="1890"/>
        <v/>
      </c>
      <c r="CI814" s="40"/>
      <c r="CJ814" s="40"/>
      <c r="CK814" s="40"/>
      <c r="CL814" s="40"/>
      <c r="CM814" s="40"/>
    </row>
    <row r="815" spans="1:91" ht="17.25" customHeight="1" x14ac:dyDescent="0.2">
      <c r="A815" s="92"/>
      <c r="B815" s="93"/>
      <c r="C815" s="93"/>
      <c r="D815" s="93"/>
      <c r="E815" s="93" t="str">
        <f t="shared" si="1616"/>
        <v/>
      </c>
      <c r="F815" s="93"/>
      <c r="G815" s="93"/>
      <c r="H815" s="93" t="str">
        <f t="shared" si="1850"/>
        <v/>
      </c>
      <c r="I815" s="95" t="str">
        <f t="shared" si="1851"/>
        <v/>
      </c>
      <c r="J815" s="93"/>
      <c r="K815" s="97" t="b">
        <v>0</v>
      </c>
      <c r="L815" s="98" t="str">
        <f t="shared" si="1791"/>
        <v>PENDENTE</v>
      </c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3"/>
      <c r="X815" s="100"/>
      <c r="Y815" s="100"/>
      <c r="Z815" s="100"/>
      <c r="AA815" s="100"/>
      <c r="AB815" s="100"/>
      <c r="AC815" s="101"/>
      <c r="AD815" s="3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93"/>
      <c r="AQ815" s="93"/>
      <c r="AR815" s="93"/>
      <c r="AS815" s="102"/>
      <c r="AT815" s="103"/>
      <c r="AU815" s="103"/>
      <c r="AV815" s="103"/>
      <c r="AW815" s="104"/>
      <c r="AX815" s="103"/>
      <c r="AY815" s="103"/>
      <c r="AZ815" s="103"/>
      <c r="BA815" s="103"/>
      <c r="BB815" s="104"/>
      <c r="BC815" s="103"/>
      <c r="BD815" s="105" t="str">
        <f ca="1">IFERROR(__xludf.DUMMYFUNCTION("""COMPUTED_VALUE"""),"")</f>
        <v/>
      </c>
      <c r="BE815" s="105" t="str">
        <f ca="1">IFERROR(__xludf.DUMMYFUNCTION("""COMPUTED_VALUE"""),"")</f>
        <v/>
      </c>
      <c r="BF815" s="105" t="str">
        <f ca="1">IFERROR(__xludf.DUMMYFUNCTION("""COMPUTED_VALUE"""),"")</f>
        <v/>
      </c>
      <c r="BG815" s="93"/>
      <c r="BH815" s="93"/>
      <c r="BI815" s="95" t="str">
        <f t="shared" si="1878"/>
        <v/>
      </c>
      <c r="BJ815" s="95" t="str">
        <f t="shared" ref="BJ815:BR815" si="1891">IF(AD815=0,"",AD815*$AS815*(AU815/10))</f>
        <v/>
      </c>
      <c r="BK815" s="95" t="str">
        <f t="shared" si="1891"/>
        <v/>
      </c>
      <c r="BL815" s="95" t="str">
        <f t="shared" si="1891"/>
        <v/>
      </c>
      <c r="BM815" s="95" t="str">
        <f t="shared" si="1891"/>
        <v/>
      </c>
      <c r="BN815" s="95" t="str">
        <f t="shared" si="1891"/>
        <v/>
      </c>
      <c r="BO815" s="95" t="str">
        <f t="shared" si="1891"/>
        <v/>
      </c>
      <c r="BP815" s="95" t="str">
        <f t="shared" si="1891"/>
        <v/>
      </c>
      <c r="BQ815" s="95" t="str">
        <f t="shared" si="1891"/>
        <v/>
      </c>
      <c r="BR815" s="95" t="str">
        <f t="shared" si="1891"/>
        <v/>
      </c>
      <c r="BS815" s="38"/>
      <c r="BT815" s="38"/>
      <c r="BU815" s="38"/>
      <c r="BV815" s="38"/>
      <c r="BW815" s="38"/>
      <c r="BX815" s="38">
        <f t="shared" si="1613"/>
        <v>0</v>
      </c>
      <c r="BY815" s="106" t="str">
        <f t="shared" si="1586"/>
        <v/>
      </c>
      <c r="BZ815" s="106" t="str">
        <f t="shared" si="1614"/>
        <v/>
      </c>
      <c r="CA815" s="106" t="str">
        <f t="shared" ref="CA815:CH815" si="1892">IF(O815="x","1","")</f>
        <v/>
      </c>
      <c r="CB815" s="106" t="str">
        <f t="shared" si="1892"/>
        <v/>
      </c>
      <c r="CC815" s="106" t="str">
        <f t="shared" si="1892"/>
        <v/>
      </c>
      <c r="CD815" s="106" t="str">
        <f t="shared" si="1892"/>
        <v/>
      </c>
      <c r="CE815" s="106" t="str">
        <f t="shared" si="1892"/>
        <v/>
      </c>
      <c r="CF815" s="106" t="str">
        <f t="shared" si="1892"/>
        <v/>
      </c>
      <c r="CG815" s="106" t="str">
        <f t="shared" si="1892"/>
        <v/>
      </c>
      <c r="CH815" s="106" t="str">
        <f t="shared" si="1892"/>
        <v/>
      </c>
      <c r="CI815" s="40"/>
      <c r="CJ815" s="40"/>
      <c r="CK815" s="40"/>
      <c r="CL815" s="40"/>
      <c r="CM815" s="40"/>
    </row>
    <row r="816" spans="1:91" ht="17.25" customHeight="1" x14ac:dyDescent="0.2">
      <c r="A816" s="92"/>
      <c r="B816" s="93"/>
      <c r="C816" s="93"/>
      <c r="D816" s="93"/>
      <c r="E816" s="93" t="str">
        <f t="shared" si="1616"/>
        <v/>
      </c>
      <c r="F816" s="93"/>
      <c r="G816" s="93"/>
      <c r="H816" s="93" t="str">
        <f t="shared" si="1850"/>
        <v/>
      </c>
      <c r="I816" s="95" t="str">
        <f t="shared" si="1851"/>
        <v/>
      </c>
      <c r="J816" s="93"/>
      <c r="K816" s="97" t="b">
        <v>0</v>
      </c>
      <c r="L816" s="98" t="str">
        <f t="shared" si="1791"/>
        <v>PENDENTE</v>
      </c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3"/>
      <c r="X816" s="100"/>
      <c r="Y816" s="100"/>
      <c r="Z816" s="100"/>
      <c r="AA816" s="100"/>
      <c r="AB816" s="100"/>
      <c r="AC816" s="101"/>
      <c r="AD816" s="3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93"/>
      <c r="AQ816" s="93"/>
      <c r="AR816" s="93"/>
      <c r="AS816" s="102"/>
      <c r="AT816" s="103"/>
      <c r="AU816" s="103"/>
      <c r="AV816" s="103"/>
      <c r="AW816" s="104"/>
      <c r="AX816" s="103"/>
      <c r="AY816" s="103"/>
      <c r="AZ816" s="103"/>
      <c r="BA816" s="103"/>
      <c r="BB816" s="104"/>
      <c r="BC816" s="103"/>
      <c r="BD816" s="105" t="str">
        <f ca="1">IFERROR(__xludf.DUMMYFUNCTION("""COMPUTED_VALUE"""),"")</f>
        <v/>
      </c>
      <c r="BE816" s="105" t="str">
        <f ca="1">IFERROR(__xludf.DUMMYFUNCTION("""COMPUTED_VALUE"""),"")</f>
        <v/>
      </c>
      <c r="BF816" s="105" t="str">
        <f ca="1">IFERROR(__xludf.DUMMYFUNCTION("""COMPUTED_VALUE"""),"")</f>
        <v/>
      </c>
      <c r="BG816" s="93"/>
      <c r="BH816" s="93"/>
      <c r="BI816" s="95" t="str">
        <f t="shared" si="1878"/>
        <v/>
      </c>
      <c r="BJ816" s="95" t="str">
        <f t="shared" ref="BJ816:BR816" si="1893">IF(AD816=0,"",AD816*$AS816*(AU816/10))</f>
        <v/>
      </c>
      <c r="BK816" s="95" t="str">
        <f t="shared" si="1893"/>
        <v/>
      </c>
      <c r="BL816" s="95" t="str">
        <f t="shared" si="1893"/>
        <v/>
      </c>
      <c r="BM816" s="95" t="str">
        <f t="shared" si="1893"/>
        <v/>
      </c>
      <c r="BN816" s="95" t="str">
        <f t="shared" si="1893"/>
        <v/>
      </c>
      <c r="BO816" s="95" t="str">
        <f t="shared" si="1893"/>
        <v/>
      </c>
      <c r="BP816" s="95" t="str">
        <f t="shared" si="1893"/>
        <v/>
      </c>
      <c r="BQ816" s="95" t="str">
        <f t="shared" si="1893"/>
        <v/>
      </c>
      <c r="BR816" s="95" t="str">
        <f t="shared" si="1893"/>
        <v/>
      </c>
      <c r="BS816" s="38"/>
      <c r="BT816" s="38"/>
      <c r="BU816" s="38"/>
      <c r="BV816" s="38"/>
      <c r="BW816" s="38"/>
      <c r="BX816" s="38">
        <f t="shared" si="1613"/>
        <v>0</v>
      </c>
      <c r="BY816" s="106" t="str">
        <f t="shared" si="1586"/>
        <v/>
      </c>
      <c r="BZ816" s="106" t="str">
        <f t="shared" si="1614"/>
        <v/>
      </c>
      <c r="CA816" s="106" t="str">
        <f t="shared" ref="CA816:CH816" si="1894">IF(O816="x","1","")</f>
        <v/>
      </c>
      <c r="CB816" s="106" t="str">
        <f t="shared" si="1894"/>
        <v/>
      </c>
      <c r="CC816" s="106" t="str">
        <f t="shared" si="1894"/>
        <v/>
      </c>
      <c r="CD816" s="106" t="str">
        <f t="shared" si="1894"/>
        <v/>
      </c>
      <c r="CE816" s="106" t="str">
        <f t="shared" si="1894"/>
        <v/>
      </c>
      <c r="CF816" s="106" t="str">
        <f t="shared" si="1894"/>
        <v/>
      </c>
      <c r="CG816" s="106" t="str">
        <f t="shared" si="1894"/>
        <v/>
      </c>
      <c r="CH816" s="106" t="str">
        <f t="shared" si="1894"/>
        <v/>
      </c>
      <c r="CI816" s="40"/>
      <c r="CJ816" s="40"/>
      <c r="CK816" s="40"/>
      <c r="CL816" s="40"/>
      <c r="CM816" s="40"/>
    </row>
    <row r="817" spans="1:91" ht="17.25" customHeight="1" x14ac:dyDescent="0.2">
      <c r="A817" s="92"/>
      <c r="B817" s="93"/>
      <c r="C817" s="93"/>
      <c r="D817" s="93"/>
      <c r="E817" s="93" t="str">
        <f t="shared" si="1616"/>
        <v/>
      </c>
      <c r="F817" s="93"/>
      <c r="G817" s="93"/>
      <c r="H817" s="93" t="str">
        <f t="shared" si="1850"/>
        <v/>
      </c>
      <c r="I817" s="95" t="str">
        <f t="shared" si="1851"/>
        <v/>
      </c>
      <c r="J817" s="93"/>
      <c r="K817" s="97" t="b">
        <v>0</v>
      </c>
      <c r="L817" s="98" t="str">
        <f t="shared" si="1791"/>
        <v>PENDENTE</v>
      </c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3"/>
      <c r="X817" s="100"/>
      <c r="Y817" s="100"/>
      <c r="Z817" s="100"/>
      <c r="AA817" s="100"/>
      <c r="AB817" s="100"/>
      <c r="AC817" s="101"/>
      <c r="AD817" s="3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93"/>
      <c r="AQ817" s="93"/>
      <c r="AR817" s="93"/>
      <c r="AS817" s="102"/>
      <c r="AT817" s="103"/>
      <c r="AU817" s="103"/>
      <c r="AV817" s="103"/>
      <c r="AW817" s="104"/>
      <c r="AX817" s="103"/>
      <c r="AY817" s="103"/>
      <c r="AZ817" s="103"/>
      <c r="BA817" s="103"/>
      <c r="BB817" s="104"/>
      <c r="BC817" s="103"/>
      <c r="BD817" s="105" t="str">
        <f ca="1">IFERROR(__xludf.DUMMYFUNCTION("""COMPUTED_VALUE"""),"")</f>
        <v/>
      </c>
      <c r="BE817" s="105" t="str">
        <f ca="1">IFERROR(__xludf.DUMMYFUNCTION("""COMPUTED_VALUE"""),"")</f>
        <v/>
      </c>
      <c r="BF817" s="105" t="str">
        <f ca="1">IFERROR(__xludf.DUMMYFUNCTION("""COMPUTED_VALUE"""),"")</f>
        <v/>
      </c>
      <c r="BG817" s="93"/>
      <c r="BH817" s="93"/>
      <c r="BI817" s="95" t="str">
        <f t="shared" si="1878"/>
        <v/>
      </c>
      <c r="BJ817" s="95" t="str">
        <f t="shared" ref="BJ817:BR817" si="1895">IF(AD817=0,"",AD817*$AS817*(AU817/10))</f>
        <v/>
      </c>
      <c r="BK817" s="95" t="str">
        <f t="shared" si="1895"/>
        <v/>
      </c>
      <c r="BL817" s="95" t="str">
        <f t="shared" si="1895"/>
        <v/>
      </c>
      <c r="BM817" s="95" t="str">
        <f t="shared" si="1895"/>
        <v/>
      </c>
      <c r="BN817" s="95" t="str">
        <f t="shared" si="1895"/>
        <v/>
      </c>
      <c r="BO817" s="95" t="str">
        <f t="shared" si="1895"/>
        <v/>
      </c>
      <c r="BP817" s="95" t="str">
        <f t="shared" si="1895"/>
        <v/>
      </c>
      <c r="BQ817" s="95" t="str">
        <f t="shared" si="1895"/>
        <v/>
      </c>
      <c r="BR817" s="95" t="str">
        <f t="shared" si="1895"/>
        <v/>
      </c>
      <c r="BS817" s="38"/>
      <c r="BT817" s="38"/>
      <c r="BU817" s="38"/>
      <c r="BV817" s="38"/>
      <c r="BW817" s="38"/>
      <c r="BX817" s="38">
        <f t="shared" si="1613"/>
        <v>0</v>
      </c>
      <c r="BY817" s="106" t="str">
        <f t="shared" si="1586"/>
        <v/>
      </c>
      <c r="BZ817" s="106" t="str">
        <f t="shared" si="1614"/>
        <v/>
      </c>
      <c r="CA817" s="106" t="str">
        <f t="shared" ref="CA817:CH817" si="1896">IF(O817="x","1","")</f>
        <v/>
      </c>
      <c r="CB817" s="106" t="str">
        <f t="shared" si="1896"/>
        <v/>
      </c>
      <c r="CC817" s="106" t="str">
        <f t="shared" si="1896"/>
        <v/>
      </c>
      <c r="CD817" s="106" t="str">
        <f t="shared" si="1896"/>
        <v/>
      </c>
      <c r="CE817" s="106" t="str">
        <f t="shared" si="1896"/>
        <v/>
      </c>
      <c r="CF817" s="106" t="str">
        <f t="shared" si="1896"/>
        <v/>
      </c>
      <c r="CG817" s="106" t="str">
        <f t="shared" si="1896"/>
        <v/>
      </c>
      <c r="CH817" s="106" t="str">
        <f t="shared" si="1896"/>
        <v/>
      </c>
      <c r="CI817" s="40"/>
      <c r="CJ817" s="40"/>
      <c r="CK817" s="40"/>
      <c r="CL817" s="40"/>
      <c r="CM817" s="40"/>
    </row>
    <row r="818" spans="1:91" ht="17.25" customHeight="1" x14ac:dyDescent="0.2">
      <c r="A818" s="92"/>
      <c r="B818" s="93"/>
      <c r="C818" s="93"/>
      <c r="D818" s="93"/>
      <c r="E818" s="93" t="str">
        <f t="shared" si="1616"/>
        <v/>
      </c>
      <c r="F818" s="93"/>
      <c r="G818" s="93"/>
      <c r="H818" s="93" t="str">
        <f t="shared" si="1850"/>
        <v/>
      </c>
      <c r="I818" s="95" t="str">
        <f t="shared" si="1851"/>
        <v/>
      </c>
      <c r="J818" s="93"/>
      <c r="K818" s="97" t="b">
        <v>0</v>
      </c>
      <c r="L818" s="98" t="str">
        <f t="shared" si="1791"/>
        <v>PENDENTE</v>
      </c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3"/>
      <c r="X818" s="100"/>
      <c r="Y818" s="100"/>
      <c r="Z818" s="100"/>
      <c r="AA818" s="100"/>
      <c r="AB818" s="100"/>
      <c r="AC818" s="101"/>
      <c r="AD818" s="3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93"/>
      <c r="AQ818" s="93"/>
      <c r="AR818" s="93"/>
      <c r="AS818" s="102"/>
      <c r="AT818" s="103"/>
      <c r="AU818" s="103"/>
      <c r="AV818" s="103"/>
      <c r="AW818" s="104"/>
      <c r="AX818" s="103"/>
      <c r="AY818" s="103"/>
      <c r="AZ818" s="103"/>
      <c r="BA818" s="103"/>
      <c r="BB818" s="104"/>
      <c r="BC818" s="103"/>
      <c r="BD818" s="105" t="str">
        <f ca="1">IFERROR(__xludf.DUMMYFUNCTION("""COMPUTED_VALUE"""),"")</f>
        <v/>
      </c>
      <c r="BE818" s="105" t="str">
        <f ca="1">IFERROR(__xludf.DUMMYFUNCTION("""COMPUTED_VALUE"""),"")</f>
        <v/>
      </c>
      <c r="BF818" s="105" t="str">
        <f ca="1">IFERROR(__xludf.DUMMYFUNCTION("""COMPUTED_VALUE"""),"")</f>
        <v/>
      </c>
      <c r="BG818" s="93"/>
      <c r="BH818" s="93"/>
      <c r="BI818" s="95" t="str">
        <f t="shared" si="1878"/>
        <v/>
      </c>
      <c r="BJ818" s="95" t="str">
        <f t="shared" ref="BJ818:BR818" si="1897">IF(AD818=0,"",AD818*$AS818*(AU818/10))</f>
        <v/>
      </c>
      <c r="BK818" s="95" t="str">
        <f t="shared" si="1897"/>
        <v/>
      </c>
      <c r="BL818" s="95" t="str">
        <f t="shared" si="1897"/>
        <v/>
      </c>
      <c r="BM818" s="95" t="str">
        <f t="shared" si="1897"/>
        <v/>
      </c>
      <c r="BN818" s="95" t="str">
        <f t="shared" si="1897"/>
        <v/>
      </c>
      <c r="BO818" s="95" t="str">
        <f t="shared" si="1897"/>
        <v/>
      </c>
      <c r="BP818" s="95" t="str">
        <f t="shared" si="1897"/>
        <v/>
      </c>
      <c r="BQ818" s="95" t="str">
        <f t="shared" si="1897"/>
        <v/>
      </c>
      <c r="BR818" s="95" t="str">
        <f t="shared" si="1897"/>
        <v/>
      </c>
      <c r="BS818" s="38"/>
      <c r="BT818" s="38"/>
      <c r="BU818" s="38"/>
      <c r="BV818" s="38"/>
      <c r="BW818" s="38"/>
      <c r="BX818" s="38">
        <f t="shared" si="1613"/>
        <v>0</v>
      </c>
      <c r="BY818" s="106" t="str">
        <f t="shared" si="1586"/>
        <v/>
      </c>
      <c r="BZ818" s="106" t="str">
        <f t="shared" si="1614"/>
        <v/>
      </c>
      <c r="CA818" s="106" t="str">
        <f t="shared" ref="CA818:CH818" si="1898">IF(O818="x","1","")</f>
        <v/>
      </c>
      <c r="CB818" s="106" t="str">
        <f t="shared" si="1898"/>
        <v/>
      </c>
      <c r="CC818" s="106" t="str">
        <f t="shared" si="1898"/>
        <v/>
      </c>
      <c r="CD818" s="106" t="str">
        <f t="shared" si="1898"/>
        <v/>
      </c>
      <c r="CE818" s="106" t="str">
        <f t="shared" si="1898"/>
        <v/>
      </c>
      <c r="CF818" s="106" t="str">
        <f t="shared" si="1898"/>
        <v/>
      </c>
      <c r="CG818" s="106" t="str">
        <f t="shared" si="1898"/>
        <v/>
      </c>
      <c r="CH818" s="106" t="str">
        <f t="shared" si="1898"/>
        <v/>
      </c>
      <c r="CI818" s="40"/>
      <c r="CJ818" s="40"/>
      <c r="CK818" s="40"/>
      <c r="CL818" s="40"/>
      <c r="CM818" s="40"/>
    </row>
    <row r="819" spans="1:91" ht="17.25" customHeight="1" x14ac:dyDescent="0.2">
      <c r="A819" s="92"/>
      <c r="B819" s="93"/>
      <c r="C819" s="93"/>
      <c r="D819" s="93"/>
      <c r="E819" s="93" t="str">
        <f t="shared" si="1616"/>
        <v/>
      </c>
      <c r="F819" s="93"/>
      <c r="G819" s="93"/>
      <c r="H819" s="93" t="str">
        <f t="shared" si="1850"/>
        <v/>
      </c>
      <c r="I819" s="95" t="str">
        <f t="shared" si="1851"/>
        <v/>
      </c>
      <c r="J819" s="93"/>
      <c r="K819" s="97" t="b">
        <v>0</v>
      </c>
      <c r="L819" s="98" t="str">
        <f t="shared" si="1791"/>
        <v>PENDENTE</v>
      </c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3"/>
      <c r="X819" s="100"/>
      <c r="Y819" s="100"/>
      <c r="Z819" s="100"/>
      <c r="AA819" s="100"/>
      <c r="AB819" s="100"/>
      <c r="AC819" s="101"/>
      <c r="AD819" s="3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93"/>
      <c r="AQ819" s="93"/>
      <c r="AR819" s="93"/>
      <c r="AS819" s="102"/>
      <c r="AT819" s="103"/>
      <c r="AU819" s="103"/>
      <c r="AV819" s="103"/>
      <c r="AW819" s="104"/>
      <c r="AX819" s="103"/>
      <c r="AY819" s="103"/>
      <c r="AZ819" s="103"/>
      <c r="BA819" s="103"/>
      <c r="BB819" s="104"/>
      <c r="BC819" s="103"/>
      <c r="BD819" s="105" t="str">
        <f ca="1">IFERROR(__xludf.DUMMYFUNCTION("""COMPUTED_VALUE"""),"")</f>
        <v/>
      </c>
      <c r="BE819" s="105" t="str">
        <f ca="1">IFERROR(__xludf.DUMMYFUNCTION("""COMPUTED_VALUE"""),"")</f>
        <v/>
      </c>
      <c r="BF819" s="105" t="str">
        <f ca="1">IFERROR(__xludf.DUMMYFUNCTION("""COMPUTED_VALUE"""),"")</f>
        <v/>
      </c>
      <c r="BG819" s="93"/>
      <c r="BH819" s="93"/>
      <c r="BI819" s="95" t="str">
        <f t="shared" si="1878"/>
        <v/>
      </c>
      <c r="BJ819" s="95" t="str">
        <f t="shared" ref="BJ819:BR819" si="1899">IF(AD819=0,"",AD819*$AS819*(AU819/10))</f>
        <v/>
      </c>
      <c r="BK819" s="95" t="str">
        <f t="shared" si="1899"/>
        <v/>
      </c>
      <c r="BL819" s="95" t="str">
        <f t="shared" si="1899"/>
        <v/>
      </c>
      <c r="BM819" s="95" t="str">
        <f t="shared" si="1899"/>
        <v/>
      </c>
      <c r="BN819" s="95" t="str">
        <f t="shared" si="1899"/>
        <v/>
      </c>
      <c r="BO819" s="95" t="str">
        <f t="shared" si="1899"/>
        <v/>
      </c>
      <c r="BP819" s="95" t="str">
        <f t="shared" si="1899"/>
        <v/>
      </c>
      <c r="BQ819" s="95" t="str">
        <f t="shared" si="1899"/>
        <v/>
      </c>
      <c r="BR819" s="95" t="str">
        <f t="shared" si="1899"/>
        <v/>
      </c>
      <c r="BS819" s="38"/>
      <c r="BT819" s="38"/>
      <c r="BU819" s="38"/>
      <c r="BV819" s="38"/>
      <c r="BW819" s="38"/>
      <c r="BX819" s="38">
        <f t="shared" si="1613"/>
        <v>0</v>
      </c>
      <c r="BY819" s="106" t="str">
        <f t="shared" si="1586"/>
        <v/>
      </c>
      <c r="BZ819" s="106" t="str">
        <f t="shared" si="1614"/>
        <v/>
      </c>
      <c r="CA819" s="106" t="str">
        <f t="shared" ref="CA819:CH819" si="1900">IF(O819="x","1","")</f>
        <v/>
      </c>
      <c r="CB819" s="106" t="str">
        <f t="shared" si="1900"/>
        <v/>
      </c>
      <c r="CC819" s="106" t="str">
        <f t="shared" si="1900"/>
        <v/>
      </c>
      <c r="CD819" s="106" t="str">
        <f t="shared" si="1900"/>
        <v/>
      </c>
      <c r="CE819" s="106" t="str">
        <f t="shared" si="1900"/>
        <v/>
      </c>
      <c r="CF819" s="106" t="str">
        <f t="shared" si="1900"/>
        <v/>
      </c>
      <c r="CG819" s="106" t="str">
        <f t="shared" si="1900"/>
        <v/>
      </c>
      <c r="CH819" s="106" t="str">
        <f t="shared" si="1900"/>
        <v/>
      </c>
      <c r="CI819" s="40"/>
      <c r="CJ819" s="40"/>
      <c r="CK819" s="40"/>
      <c r="CL819" s="40"/>
      <c r="CM819" s="40"/>
    </row>
    <row r="820" spans="1:91" ht="17.25" customHeight="1" x14ac:dyDescent="0.2">
      <c r="A820" s="92"/>
      <c r="B820" s="93"/>
      <c r="C820" s="93"/>
      <c r="D820" s="93"/>
      <c r="E820" s="93" t="str">
        <f t="shared" si="1616"/>
        <v/>
      </c>
      <c r="F820" s="93"/>
      <c r="G820" s="93"/>
      <c r="H820" s="93" t="str">
        <f t="shared" si="1850"/>
        <v/>
      </c>
      <c r="I820" s="95" t="str">
        <f t="shared" si="1851"/>
        <v/>
      </c>
      <c r="J820" s="93"/>
      <c r="K820" s="97" t="b">
        <v>0</v>
      </c>
      <c r="L820" s="98" t="str">
        <f t="shared" si="1791"/>
        <v>PENDENTE</v>
      </c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3"/>
      <c r="X820" s="100"/>
      <c r="Y820" s="100"/>
      <c r="Z820" s="100"/>
      <c r="AA820" s="100"/>
      <c r="AB820" s="100"/>
      <c r="AC820" s="101"/>
      <c r="AD820" s="3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93"/>
      <c r="AQ820" s="93"/>
      <c r="AR820" s="93"/>
      <c r="AS820" s="102"/>
      <c r="AT820" s="103"/>
      <c r="AU820" s="103"/>
      <c r="AV820" s="103"/>
      <c r="AW820" s="104"/>
      <c r="AX820" s="103"/>
      <c r="AY820" s="103"/>
      <c r="AZ820" s="103"/>
      <c r="BA820" s="103"/>
      <c r="BB820" s="104"/>
      <c r="BC820" s="103"/>
      <c r="BD820" s="105" t="str">
        <f ca="1">IFERROR(__xludf.DUMMYFUNCTION("""COMPUTED_VALUE"""),"")</f>
        <v/>
      </c>
      <c r="BE820" s="105" t="str">
        <f ca="1">IFERROR(__xludf.DUMMYFUNCTION("""COMPUTED_VALUE"""),"")</f>
        <v/>
      </c>
      <c r="BF820" s="105" t="str">
        <f ca="1">IFERROR(__xludf.DUMMYFUNCTION("""COMPUTED_VALUE"""),"")</f>
        <v/>
      </c>
      <c r="BG820" s="93"/>
      <c r="BH820" s="93"/>
      <c r="BI820" s="95" t="str">
        <f t="shared" si="1878"/>
        <v/>
      </c>
      <c r="BJ820" s="95" t="str">
        <f t="shared" ref="BJ820:BR820" si="1901">IF(AD820=0,"",AD820*$AS820*(AU820/10))</f>
        <v/>
      </c>
      <c r="BK820" s="95" t="str">
        <f t="shared" si="1901"/>
        <v/>
      </c>
      <c r="BL820" s="95" t="str">
        <f t="shared" si="1901"/>
        <v/>
      </c>
      <c r="BM820" s="95" t="str">
        <f t="shared" si="1901"/>
        <v/>
      </c>
      <c r="BN820" s="95" t="str">
        <f t="shared" si="1901"/>
        <v/>
      </c>
      <c r="BO820" s="95" t="str">
        <f t="shared" si="1901"/>
        <v/>
      </c>
      <c r="BP820" s="95" t="str">
        <f t="shared" si="1901"/>
        <v/>
      </c>
      <c r="BQ820" s="95" t="str">
        <f t="shared" si="1901"/>
        <v/>
      </c>
      <c r="BR820" s="95" t="str">
        <f t="shared" si="1901"/>
        <v/>
      </c>
      <c r="BS820" s="38"/>
      <c r="BT820" s="38"/>
      <c r="BU820" s="38"/>
      <c r="BV820" s="38"/>
      <c r="BW820" s="38"/>
      <c r="BX820" s="38">
        <f t="shared" si="1613"/>
        <v>0</v>
      </c>
      <c r="BY820" s="106" t="str">
        <f t="shared" si="1586"/>
        <v/>
      </c>
      <c r="BZ820" s="106" t="str">
        <f t="shared" si="1614"/>
        <v/>
      </c>
      <c r="CA820" s="106" t="str">
        <f t="shared" ref="CA820:CH820" si="1902">IF(O820="x","1","")</f>
        <v/>
      </c>
      <c r="CB820" s="106" t="str">
        <f t="shared" si="1902"/>
        <v/>
      </c>
      <c r="CC820" s="106" t="str">
        <f t="shared" si="1902"/>
        <v/>
      </c>
      <c r="CD820" s="106" t="str">
        <f t="shared" si="1902"/>
        <v/>
      </c>
      <c r="CE820" s="106" t="str">
        <f t="shared" si="1902"/>
        <v/>
      </c>
      <c r="CF820" s="106" t="str">
        <f t="shared" si="1902"/>
        <v/>
      </c>
      <c r="CG820" s="106" t="str">
        <f t="shared" si="1902"/>
        <v/>
      </c>
      <c r="CH820" s="106" t="str">
        <f t="shared" si="1902"/>
        <v/>
      </c>
      <c r="CI820" s="40"/>
      <c r="CJ820" s="40"/>
      <c r="CK820" s="40"/>
      <c r="CL820" s="40"/>
      <c r="CM820" s="40"/>
    </row>
    <row r="821" spans="1:91" ht="17.25" customHeight="1" x14ac:dyDescent="0.2">
      <c r="A821" s="92"/>
      <c r="B821" s="93"/>
      <c r="C821" s="93"/>
      <c r="D821" s="93"/>
      <c r="E821" s="93" t="str">
        <f t="shared" si="1616"/>
        <v/>
      </c>
      <c r="F821" s="93"/>
      <c r="G821" s="93"/>
      <c r="H821" s="93" t="str">
        <f t="shared" si="1850"/>
        <v/>
      </c>
      <c r="I821" s="95" t="str">
        <f t="shared" si="1851"/>
        <v/>
      </c>
      <c r="J821" s="93"/>
      <c r="K821" s="97" t="b">
        <v>0</v>
      </c>
      <c r="L821" s="98" t="str">
        <f t="shared" si="1791"/>
        <v>PENDENTE</v>
      </c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3"/>
      <c r="X821" s="100"/>
      <c r="Y821" s="100"/>
      <c r="Z821" s="100"/>
      <c r="AA821" s="100"/>
      <c r="AB821" s="100"/>
      <c r="AC821" s="101"/>
      <c r="AD821" s="3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93"/>
      <c r="AQ821" s="93"/>
      <c r="AR821" s="93"/>
      <c r="AS821" s="102"/>
      <c r="AT821" s="103"/>
      <c r="AU821" s="103"/>
      <c r="AV821" s="103"/>
      <c r="AW821" s="104"/>
      <c r="AX821" s="103"/>
      <c r="AY821" s="103"/>
      <c r="AZ821" s="103"/>
      <c r="BA821" s="103"/>
      <c r="BB821" s="104"/>
      <c r="BC821" s="103"/>
      <c r="BD821" s="105" t="str">
        <f ca="1">IFERROR(__xludf.DUMMYFUNCTION("""COMPUTED_VALUE"""),"")</f>
        <v/>
      </c>
      <c r="BE821" s="105" t="str">
        <f ca="1">IFERROR(__xludf.DUMMYFUNCTION("""COMPUTED_VALUE"""),"")</f>
        <v/>
      </c>
      <c r="BF821" s="105" t="str">
        <f ca="1">IFERROR(__xludf.DUMMYFUNCTION("""COMPUTED_VALUE"""),"")</f>
        <v/>
      </c>
      <c r="BG821" s="93"/>
      <c r="BH821" s="93"/>
      <c r="BI821" s="95" t="str">
        <f t="shared" si="1878"/>
        <v/>
      </c>
      <c r="BJ821" s="95" t="str">
        <f t="shared" ref="BJ821:BR821" si="1903">IF(AD821=0,"",AD821*$AS821*(AU821/10))</f>
        <v/>
      </c>
      <c r="BK821" s="95" t="str">
        <f t="shared" si="1903"/>
        <v/>
      </c>
      <c r="BL821" s="95" t="str">
        <f t="shared" si="1903"/>
        <v/>
      </c>
      <c r="BM821" s="95" t="str">
        <f t="shared" si="1903"/>
        <v/>
      </c>
      <c r="BN821" s="95" t="str">
        <f t="shared" si="1903"/>
        <v/>
      </c>
      <c r="BO821" s="95" t="str">
        <f t="shared" si="1903"/>
        <v/>
      </c>
      <c r="BP821" s="95" t="str">
        <f t="shared" si="1903"/>
        <v/>
      </c>
      <c r="BQ821" s="95" t="str">
        <f t="shared" si="1903"/>
        <v/>
      </c>
      <c r="BR821" s="95" t="str">
        <f t="shared" si="1903"/>
        <v/>
      </c>
      <c r="BS821" s="38"/>
      <c r="BT821" s="38"/>
      <c r="BU821" s="38"/>
      <c r="BV821" s="38"/>
      <c r="BW821" s="38"/>
      <c r="BX821" s="38">
        <f t="shared" si="1613"/>
        <v>0</v>
      </c>
      <c r="BY821" s="106" t="str">
        <f t="shared" si="1586"/>
        <v/>
      </c>
      <c r="BZ821" s="106" t="str">
        <f t="shared" si="1614"/>
        <v/>
      </c>
      <c r="CA821" s="106" t="str">
        <f t="shared" ref="CA821:CH821" si="1904">IF(O821="x","1","")</f>
        <v/>
      </c>
      <c r="CB821" s="106" t="str">
        <f t="shared" si="1904"/>
        <v/>
      </c>
      <c r="CC821" s="106" t="str">
        <f t="shared" si="1904"/>
        <v/>
      </c>
      <c r="CD821" s="106" t="str">
        <f t="shared" si="1904"/>
        <v/>
      </c>
      <c r="CE821" s="106" t="str">
        <f t="shared" si="1904"/>
        <v/>
      </c>
      <c r="CF821" s="106" t="str">
        <f t="shared" si="1904"/>
        <v/>
      </c>
      <c r="CG821" s="106" t="str">
        <f t="shared" si="1904"/>
        <v/>
      </c>
      <c r="CH821" s="106" t="str">
        <f t="shared" si="1904"/>
        <v/>
      </c>
      <c r="CI821" s="40"/>
      <c r="CJ821" s="40"/>
      <c r="CK821" s="40"/>
      <c r="CL821" s="40"/>
      <c r="CM821" s="40"/>
    </row>
    <row r="822" spans="1:91" ht="17.25" customHeight="1" x14ac:dyDescent="0.2">
      <c r="A822" s="92"/>
      <c r="B822" s="93"/>
      <c r="C822" s="93"/>
      <c r="D822" s="93"/>
      <c r="E822" s="93" t="str">
        <f t="shared" si="1616"/>
        <v/>
      </c>
      <c r="F822" s="93"/>
      <c r="G822" s="93"/>
      <c r="H822" s="93" t="str">
        <f t="shared" si="1850"/>
        <v/>
      </c>
      <c r="I822" s="95" t="str">
        <f t="shared" si="1851"/>
        <v/>
      </c>
      <c r="J822" s="93"/>
      <c r="K822" s="97" t="b">
        <v>0</v>
      </c>
      <c r="L822" s="98" t="str">
        <f t="shared" si="1791"/>
        <v>PENDENTE</v>
      </c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3"/>
      <c r="X822" s="100"/>
      <c r="Y822" s="100"/>
      <c r="Z822" s="100"/>
      <c r="AA822" s="100"/>
      <c r="AB822" s="100"/>
      <c r="AC822" s="101"/>
      <c r="AD822" s="3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93"/>
      <c r="AQ822" s="93"/>
      <c r="AR822" s="93"/>
      <c r="AS822" s="102"/>
      <c r="AT822" s="103"/>
      <c r="AU822" s="103"/>
      <c r="AV822" s="103"/>
      <c r="AW822" s="104"/>
      <c r="AX822" s="103"/>
      <c r="AY822" s="103"/>
      <c r="AZ822" s="103"/>
      <c r="BA822" s="103"/>
      <c r="BB822" s="104"/>
      <c r="BC822" s="103"/>
      <c r="BD822" s="105" t="str">
        <f ca="1">IFERROR(__xludf.DUMMYFUNCTION("""COMPUTED_VALUE"""),"")</f>
        <v/>
      </c>
      <c r="BE822" s="105" t="str">
        <f ca="1">IFERROR(__xludf.DUMMYFUNCTION("""COMPUTED_VALUE"""),"")</f>
        <v/>
      </c>
      <c r="BF822" s="105" t="str">
        <f ca="1">IFERROR(__xludf.DUMMYFUNCTION("""COMPUTED_VALUE"""),"")</f>
        <v/>
      </c>
      <c r="BG822" s="93"/>
      <c r="BH822" s="93"/>
      <c r="BI822" s="95" t="str">
        <f t="shared" si="1878"/>
        <v/>
      </c>
      <c r="BJ822" s="95" t="str">
        <f t="shared" ref="BJ822:BR822" si="1905">IF(AD822=0,"",AD822*$AS822*(AU822/10))</f>
        <v/>
      </c>
      <c r="BK822" s="95" t="str">
        <f t="shared" si="1905"/>
        <v/>
      </c>
      <c r="BL822" s="95" t="str">
        <f t="shared" si="1905"/>
        <v/>
      </c>
      <c r="BM822" s="95" t="str">
        <f t="shared" si="1905"/>
        <v/>
      </c>
      <c r="BN822" s="95" t="str">
        <f t="shared" si="1905"/>
        <v/>
      </c>
      <c r="BO822" s="95" t="str">
        <f t="shared" si="1905"/>
        <v/>
      </c>
      <c r="BP822" s="95" t="str">
        <f t="shared" si="1905"/>
        <v/>
      </c>
      <c r="BQ822" s="95" t="str">
        <f t="shared" si="1905"/>
        <v/>
      </c>
      <c r="BR822" s="95" t="str">
        <f t="shared" si="1905"/>
        <v/>
      </c>
      <c r="BS822" s="38"/>
      <c r="BT822" s="38"/>
      <c r="BU822" s="38"/>
      <c r="BV822" s="38"/>
      <c r="BW822" s="38"/>
      <c r="BX822" s="38">
        <f t="shared" si="1613"/>
        <v>0</v>
      </c>
      <c r="BY822" s="106" t="str">
        <f t="shared" si="1586"/>
        <v/>
      </c>
      <c r="BZ822" s="106" t="str">
        <f t="shared" si="1614"/>
        <v/>
      </c>
      <c r="CA822" s="106" t="str">
        <f t="shared" ref="CA822:CH822" si="1906">IF(O822="x","1","")</f>
        <v/>
      </c>
      <c r="CB822" s="106" t="str">
        <f t="shared" si="1906"/>
        <v/>
      </c>
      <c r="CC822" s="106" t="str">
        <f t="shared" si="1906"/>
        <v/>
      </c>
      <c r="CD822" s="106" t="str">
        <f t="shared" si="1906"/>
        <v/>
      </c>
      <c r="CE822" s="106" t="str">
        <f t="shared" si="1906"/>
        <v/>
      </c>
      <c r="CF822" s="106" t="str">
        <f t="shared" si="1906"/>
        <v/>
      </c>
      <c r="CG822" s="106" t="str">
        <f t="shared" si="1906"/>
        <v/>
      </c>
      <c r="CH822" s="106" t="str">
        <f t="shared" si="1906"/>
        <v/>
      </c>
      <c r="CI822" s="40"/>
      <c r="CJ822" s="40"/>
      <c r="CK822" s="40"/>
      <c r="CL822" s="40"/>
      <c r="CM822" s="40"/>
    </row>
    <row r="823" spans="1:91" ht="17.25" customHeight="1" x14ac:dyDescent="0.2">
      <c r="A823" s="92"/>
      <c r="B823" s="93"/>
      <c r="C823" s="93"/>
      <c r="D823" s="93"/>
      <c r="E823" s="93" t="str">
        <f t="shared" si="1616"/>
        <v/>
      </c>
      <c r="F823" s="93"/>
      <c r="G823" s="93"/>
      <c r="H823" s="93" t="str">
        <f t="shared" si="1850"/>
        <v/>
      </c>
      <c r="I823" s="95" t="str">
        <f t="shared" si="1851"/>
        <v/>
      </c>
      <c r="J823" s="93"/>
      <c r="K823" s="97" t="b">
        <v>0</v>
      </c>
      <c r="L823" s="98" t="str">
        <f t="shared" si="1791"/>
        <v>PENDENTE</v>
      </c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3"/>
      <c r="X823" s="100"/>
      <c r="Y823" s="100"/>
      <c r="Z823" s="100"/>
      <c r="AA823" s="100"/>
      <c r="AB823" s="100"/>
      <c r="AC823" s="101"/>
      <c r="AD823" s="3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93"/>
      <c r="AQ823" s="93"/>
      <c r="AR823" s="93"/>
      <c r="AS823" s="102"/>
      <c r="AT823" s="103"/>
      <c r="AU823" s="103"/>
      <c r="AV823" s="103"/>
      <c r="AW823" s="104"/>
      <c r="AX823" s="103"/>
      <c r="AY823" s="103"/>
      <c r="AZ823" s="103"/>
      <c r="BA823" s="103"/>
      <c r="BB823" s="104"/>
      <c r="BC823" s="103"/>
      <c r="BD823" s="105" t="str">
        <f ca="1">IFERROR(__xludf.DUMMYFUNCTION("""COMPUTED_VALUE"""),"")</f>
        <v/>
      </c>
      <c r="BE823" s="105" t="str">
        <f ca="1">IFERROR(__xludf.DUMMYFUNCTION("""COMPUTED_VALUE"""),"")</f>
        <v/>
      </c>
      <c r="BF823" s="105" t="str">
        <f ca="1">IFERROR(__xludf.DUMMYFUNCTION("""COMPUTED_VALUE"""),"")</f>
        <v/>
      </c>
      <c r="BG823" s="93"/>
      <c r="BH823" s="93"/>
      <c r="BI823" s="95" t="str">
        <f t="shared" si="1878"/>
        <v/>
      </c>
      <c r="BJ823" s="95" t="str">
        <f t="shared" ref="BJ823:BR823" si="1907">IF(AD823=0,"",AD823*$AS823*(AU823/10))</f>
        <v/>
      </c>
      <c r="BK823" s="95" t="str">
        <f t="shared" si="1907"/>
        <v/>
      </c>
      <c r="BL823" s="95" t="str">
        <f t="shared" si="1907"/>
        <v/>
      </c>
      <c r="BM823" s="95" t="str">
        <f t="shared" si="1907"/>
        <v/>
      </c>
      <c r="BN823" s="95" t="str">
        <f t="shared" si="1907"/>
        <v/>
      </c>
      <c r="BO823" s="95" t="str">
        <f t="shared" si="1907"/>
        <v/>
      </c>
      <c r="BP823" s="95" t="str">
        <f t="shared" si="1907"/>
        <v/>
      </c>
      <c r="BQ823" s="95" t="str">
        <f t="shared" si="1907"/>
        <v/>
      </c>
      <c r="BR823" s="95" t="str">
        <f t="shared" si="1907"/>
        <v/>
      </c>
      <c r="BS823" s="38"/>
      <c r="BT823" s="38"/>
      <c r="BU823" s="38"/>
      <c r="BV823" s="38"/>
      <c r="BW823" s="38"/>
      <c r="BX823" s="38">
        <f t="shared" si="1613"/>
        <v>0</v>
      </c>
      <c r="BY823" s="106" t="str">
        <f t="shared" si="1586"/>
        <v/>
      </c>
      <c r="BZ823" s="106" t="str">
        <f t="shared" si="1614"/>
        <v/>
      </c>
      <c r="CA823" s="106" t="str">
        <f t="shared" ref="CA823:CH823" si="1908">IF(O823="x","1","")</f>
        <v/>
      </c>
      <c r="CB823" s="106" t="str">
        <f t="shared" si="1908"/>
        <v/>
      </c>
      <c r="CC823" s="106" t="str">
        <f t="shared" si="1908"/>
        <v/>
      </c>
      <c r="CD823" s="106" t="str">
        <f t="shared" si="1908"/>
        <v/>
      </c>
      <c r="CE823" s="106" t="str">
        <f t="shared" si="1908"/>
        <v/>
      </c>
      <c r="CF823" s="106" t="str">
        <f t="shared" si="1908"/>
        <v/>
      </c>
      <c r="CG823" s="106" t="str">
        <f t="shared" si="1908"/>
        <v/>
      </c>
      <c r="CH823" s="106" t="str">
        <f t="shared" si="1908"/>
        <v/>
      </c>
      <c r="CI823" s="40"/>
      <c r="CJ823" s="40"/>
      <c r="CK823" s="40"/>
      <c r="CL823" s="40"/>
      <c r="CM823" s="40"/>
    </row>
    <row r="824" spans="1:91" ht="17.25" customHeight="1" x14ac:dyDescent="0.2">
      <c r="A824" s="92"/>
      <c r="B824" s="93"/>
      <c r="C824" s="93"/>
      <c r="D824" s="93"/>
      <c r="E824" s="93" t="str">
        <f t="shared" si="1616"/>
        <v/>
      </c>
      <c r="F824" s="93"/>
      <c r="G824" s="93"/>
      <c r="H824" s="93" t="str">
        <f t="shared" si="1850"/>
        <v/>
      </c>
      <c r="I824" s="95" t="str">
        <f t="shared" si="1851"/>
        <v/>
      </c>
      <c r="J824" s="93"/>
      <c r="K824" s="97" t="b">
        <v>0</v>
      </c>
      <c r="L824" s="98" t="str">
        <f t="shared" si="1791"/>
        <v>PENDENTE</v>
      </c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3"/>
      <c r="X824" s="100"/>
      <c r="Y824" s="100"/>
      <c r="Z824" s="100"/>
      <c r="AA824" s="100"/>
      <c r="AB824" s="100"/>
      <c r="AC824" s="101"/>
      <c r="AD824" s="3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93"/>
      <c r="AQ824" s="93"/>
      <c r="AR824" s="93"/>
      <c r="AS824" s="102"/>
      <c r="AT824" s="103"/>
      <c r="AU824" s="103"/>
      <c r="AV824" s="103"/>
      <c r="AW824" s="104"/>
      <c r="AX824" s="103"/>
      <c r="AY824" s="103"/>
      <c r="AZ824" s="103"/>
      <c r="BA824" s="103"/>
      <c r="BB824" s="104"/>
      <c r="BC824" s="103"/>
      <c r="BD824" s="105" t="str">
        <f ca="1">IFERROR(__xludf.DUMMYFUNCTION("""COMPUTED_VALUE"""),"")</f>
        <v/>
      </c>
      <c r="BE824" s="105" t="str">
        <f ca="1">IFERROR(__xludf.DUMMYFUNCTION("""COMPUTED_VALUE"""),"")</f>
        <v/>
      </c>
      <c r="BF824" s="105" t="str">
        <f ca="1">IFERROR(__xludf.DUMMYFUNCTION("""COMPUTED_VALUE"""),"")</f>
        <v/>
      </c>
      <c r="BG824" s="93"/>
      <c r="BH824" s="93"/>
      <c r="BI824" s="95" t="str">
        <f t="shared" si="1878"/>
        <v/>
      </c>
      <c r="BJ824" s="95" t="str">
        <f t="shared" ref="BJ824:BR824" si="1909">IF(AD824=0,"",AD824*$AS824*(AU824/10))</f>
        <v/>
      </c>
      <c r="BK824" s="95" t="str">
        <f t="shared" si="1909"/>
        <v/>
      </c>
      <c r="BL824" s="95" t="str">
        <f t="shared" si="1909"/>
        <v/>
      </c>
      <c r="BM824" s="95" t="str">
        <f t="shared" si="1909"/>
        <v/>
      </c>
      <c r="BN824" s="95" t="str">
        <f t="shared" si="1909"/>
        <v/>
      </c>
      <c r="BO824" s="95" t="str">
        <f t="shared" si="1909"/>
        <v/>
      </c>
      <c r="BP824" s="95" t="str">
        <f t="shared" si="1909"/>
        <v/>
      </c>
      <c r="BQ824" s="95" t="str">
        <f t="shared" si="1909"/>
        <v/>
      </c>
      <c r="BR824" s="95" t="str">
        <f t="shared" si="1909"/>
        <v/>
      </c>
      <c r="BS824" s="38"/>
      <c r="BT824" s="38"/>
      <c r="BU824" s="38"/>
      <c r="BV824" s="38"/>
      <c r="BW824" s="38"/>
      <c r="BX824" s="38">
        <f t="shared" si="1613"/>
        <v>0</v>
      </c>
      <c r="BY824" s="106" t="str">
        <f t="shared" si="1586"/>
        <v/>
      </c>
      <c r="BZ824" s="106" t="str">
        <f t="shared" si="1614"/>
        <v/>
      </c>
      <c r="CA824" s="106" t="str">
        <f t="shared" ref="CA824:CH824" si="1910">IF(O824="x","1","")</f>
        <v/>
      </c>
      <c r="CB824" s="106" t="str">
        <f t="shared" si="1910"/>
        <v/>
      </c>
      <c r="CC824" s="106" t="str">
        <f t="shared" si="1910"/>
        <v/>
      </c>
      <c r="CD824" s="106" t="str">
        <f t="shared" si="1910"/>
        <v/>
      </c>
      <c r="CE824" s="106" t="str">
        <f t="shared" si="1910"/>
        <v/>
      </c>
      <c r="CF824" s="106" t="str">
        <f t="shared" si="1910"/>
        <v/>
      </c>
      <c r="CG824" s="106" t="str">
        <f t="shared" si="1910"/>
        <v/>
      </c>
      <c r="CH824" s="106" t="str">
        <f t="shared" si="1910"/>
        <v/>
      </c>
      <c r="CI824" s="40"/>
      <c r="CJ824" s="40"/>
      <c r="CK824" s="40"/>
      <c r="CL824" s="40"/>
      <c r="CM824" s="40"/>
    </row>
    <row r="825" spans="1:91" ht="17.25" customHeight="1" x14ac:dyDescent="0.2">
      <c r="A825" s="92"/>
      <c r="B825" s="93"/>
      <c r="C825" s="93"/>
      <c r="D825" s="93"/>
      <c r="E825" s="93" t="str">
        <f t="shared" si="1616"/>
        <v/>
      </c>
      <c r="F825" s="93"/>
      <c r="G825" s="93"/>
      <c r="H825" s="93" t="str">
        <f t="shared" si="1850"/>
        <v/>
      </c>
      <c r="I825" s="95" t="str">
        <f t="shared" si="1851"/>
        <v/>
      </c>
      <c r="J825" s="93"/>
      <c r="K825" s="97" t="b">
        <v>0</v>
      </c>
      <c r="L825" s="98" t="str">
        <f t="shared" si="1791"/>
        <v>PENDENTE</v>
      </c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3"/>
      <c r="X825" s="100"/>
      <c r="Y825" s="100"/>
      <c r="Z825" s="100"/>
      <c r="AA825" s="100"/>
      <c r="AB825" s="100"/>
      <c r="AC825" s="101"/>
      <c r="AD825" s="3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93"/>
      <c r="AQ825" s="93"/>
      <c r="AR825" s="93"/>
      <c r="AS825" s="102"/>
      <c r="AT825" s="103"/>
      <c r="AU825" s="103"/>
      <c r="AV825" s="103"/>
      <c r="AW825" s="104"/>
      <c r="AX825" s="103"/>
      <c r="AY825" s="103"/>
      <c r="AZ825" s="103"/>
      <c r="BA825" s="103"/>
      <c r="BB825" s="104"/>
      <c r="BC825" s="103"/>
      <c r="BD825" s="105" t="str">
        <f ca="1">IFERROR(__xludf.DUMMYFUNCTION("""COMPUTED_VALUE"""),"")</f>
        <v/>
      </c>
      <c r="BE825" s="105" t="str">
        <f ca="1">IFERROR(__xludf.DUMMYFUNCTION("""COMPUTED_VALUE"""),"")</f>
        <v/>
      </c>
      <c r="BF825" s="105" t="str">
        <f ca="1">IFERROR(__xludf.DUMMYFUNCTION("""COMPUTED_VALUE"""),"")</f>
        <v/>
      </c>
      <c r="BG825" s="93"/>
      <c r="BH825" s="93"/>
      <c r="BI825" s="95" t="str">
        <f t="shared" si="1878"/>
        <v/>
      </c>
      <c r="BJ825" s="95" t="str">
        <f t="shared" ref="BJ825:BR825" si="1911">IF(AD825=0,"",AD825*$AS825*(AU825/10))</f>
        <v/>
      </c>
      <c r="BK825" s="95" t="str">
        <f t="shared" si="1911"/>
        <v/>
      </c>
      <c r="BL825" s="95" t="str">
        <f t="shared" si="1911"/>
        <v/>
      </c>
      <c r="BM825" s="95" t="str">
        <f t="shared" si="1911"/>
        <v/>
      </c>
      <c r="BN825" s="95" t="str">
        <f t="shared" si="1911"/>
        <v/>
      </c>
      <c r="BO825" s="95" t="str">
        <f t="shared" si="1911"/>
        <v/>
      </c>
      <c r="BP825" s="95" t="str">
        <f t="shared" si="1911"/>
        <v/>
      </c>
      <c r="BQ825" s="95" t="str">
        <f t="shared" si="1911"/>
        <v/>
      </c>
      <c r="BR825" s="95" t="str">
        <f t="shared" si="1911"/>
        <v/>
      </c>
      <c r="BS825" s="38"/>
      <c r="BT825" s="38"/>
      <c r="BU825" s="38"/>
      <c r="BV825" s="38"/>
      <c r="BW825" s="38"/>
      <c r="BX825" s="38">
        <f t="shared" si="1613"/>
        <v>0</v>
      </c>
      <c r="BY825" s="106" t="str">
        <f t="shared" si="1586"/>
        <v/>
      </c>
      <c r="BZ825" s="106" t="str">
        <f t="shared" si="1614"/>
        <v/>
      </c>
      <c r="CA825" s="106" t="str">
        <f t="shared" ref="CA825:CH825" si="1912">IF(O825="x","1","")</f>
        <v/>
      </c>
      <c r="CB825" s="106" t="str">
        <f t="shared" si="1912"/>
        <v/>
      </c>
      <c r="CC825" s="106" t="str">
        <f t="shared" si="1912"/>
        <v/>
      </c>
      <c r="CD825" s="106" t="str">
        <f t="shared" si="1912"/>
        <v/>
      </c>
      <c r="CE825" s="106" t="str">
        <f t="shared" si="1912"/>
        <v/>
      </c>
      <c r="CF825" s="106" t="str">
        <f t="shared" si="1912"/>
        <v/>
      </c>
      <c r="CG825" s="106" t="str">
        <f t="shared" si="1912"/>
        <v/>
      </c>
      <c r="CH825" s="106" t="str">
        <f t="shared" si="1912"/>
        <v/>
      </c>
      <c r="CI825" s="40"/>
      <c r="CJ825" s="40"/>
      <c r="CK825" s="40"/>
      <c r="CL825" s="40"/>
      <c r="CM825" s="40"/>
    </row>
    <row r="826" spans="1:91" ht="17.25" customHeight="1" x14ac:dyDescent="0.2">
      <c r="A826" s="92"/>
      <c r="B826" s="93"/>
      <c r="C826" s="93"/>
      <c r="D826" s="93"/>
      <c r="E826" s="93" t="str">
        <f t="shared" si="1616"/>
        <v/>
      </c>
      <c r="F826" s="93"/>
      <c r="G826" s="93"/>
      <c r="H826" s="93" t="str">
        <f t="shared" si="1850"/>
        <v/>
      </c>
      <c r="I826" s="95" t="str">
        <f t="shared" si="1851"/>
        <v/>
      </c>
      <c r="J826" s="93"/>
      <c r="K826" s="97" t="b">
        <v>0</v>
      </c>
      <c r="L826" s="98" t="str">
        <f t="shared" si="1791"/>
        <v>PENDENTE</v>
      </c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3"/>
      <c r="X826" s="100"/>
      <c r="Y826" s="100"/>
      <c r="Z826" s="100"/>
      <c r="AA826" s="100"/>
      <c r="AB826" s="100"/>
      <c r="AC826" s="101"/>
      <c r="AD826" s="3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93"/>
      <c r="AQ826" s="93"/>
      <c r="AR826" s="93"/>
      <c r="AS826" s="102"/>
      <c r="AT826" s="103"/>
      <c r="AU826" s="103"/>
      <c r="AV826" s="103"/>
      <c r="AW826" s="104"/>
      <c r="AX826" s="103"/>
      <c r="AY826" s="103"/>
      <c r="AZ826" s="103"/>
      <c r="BA826" s="103"/>
      <c r="BB826" s="104"/>
      <c r="BC826" s="103"/>
      <c r="BD826" s="105" t="str">
        <f ca="1">IFERROR(__xludf.DUMMYFUNCTION("""COMPUTED_VALUE"""),"")</f>
        <v/>
      </c>
      <c r="BE826" s="105" t="str">
        <f ca="1">IFERROR(__xludf.DUMMYFUNCTION("""COMPUTED_VALUE"""),"")</f>
        <v/>
      </c>
      <c r="BF826" s="105" t="str">
        <f ca="1">IFERROR(__xludf.DUMMYFUNCTION("""COMPUTED_VALUE"""),"")</f>
        <v/>
      </c>
      <c r="BG826" s="93"/>
      <c r="BH826" s="93"/>
      <c r="BI826" s="95" t="str">
        <f t="shared" si="1878"/>
        <v/>
      </c>
      <c r="BJ826" s="95" t="str">
        <f t="shared" ref="BJ826:BR826" si="1913">IF(AD826=0,"",AD826*$AS826*(AU826/10))</f>
        <v/>
      </c>
      <c r="BK826" s="95" t="str">
        <f t="shared" si="1913"/>
        <v/>
      </c>
      <c r="BL826" s="95" t="str">
        <f t="shared" si="1913"/>
        <v/>
      </c>
      <c r="BM826" s="95" t="str">
        <f t="shared" si="1913"/>
        <v/>
      </c>
      <c r="BN826" s="95" t="str">
        <f t="shared" si="1913"/>
        <v/>
      </c>
      <c r="BO826" s="95" t="str">
        <f t="shared" si="1913"/>
        <v/>
      </c>
      <c r="BP826" s="95" t="str">
        <f t="shared" si="1913"/>
        <v/>
      </c>
      <c r="BQ826" s="95" t="str">
        <f t="shared" si="1913"/>
        <v/>
      </c>
      <c r="BR826" s="95" t="str">
        <f t="shared" si="1913"/>
        <v/>
      </c>
      <c r="BS826" s="38"/>
      <c r="BT826" s="38"/>
      <c r="BU826" s="38"/>
      <c r="BV826" s="38"/>
      <c r="BW826" s="38"/>
      <c r="BX826" s="38">
        <f t="shared" si="1613"/>
        <v>0</v>
      </c>
      <c r="BY826" s="106" t="str">
        <f t="shared" si="1586"/>
        <v/>
      </c>
      <c r="BZ826" s="106" t="str">
        <f t="shared" si="1614"/>
        <v/>
      </c>
      <c r="CA826" s="106" t="str">
        <f t="shared" ref="CA826:CH826" si="1914">IF(O826="x","1","")</f>
        <v/>
      </c>
      <c r="CB826" s="106" t="str">
        <f t="shared" si="1914"/>
        <v/>
      </c>
      <c r="CC826" s="106" t="str">
        <f t="shared" si="1914"/>
        <v/>
      </c>
      <c r="CD826" s="106" t="str">
        <f t="shared" si="1914"/>
        <v/>
      </c>
      <c r="CE826" s="106" t="str">
        <f t="shared" si="1914"/>
        <v/>
      </c>
      <c r="CF826" s="106" t="str">
        <f t="shared" si="1914"/>
        <v/>
      </c>
      <c r="CG826" s="106" t="str">
        <f t="shared" si="1914"/>
        <v/>
      </c>
      <c r="CH826" s="106" t="str">
        <f t="shared" si="1914"/>
        <v/>
      </c>
      <c r="CI826" s="40"/>
      <c r="CJ826" s="40"/>
      <c r="CK826" s="40"/>
      <c r="CL826" s="40"/>
      <c r="CM826" s="40"/>
    </row>
    <row r="827" spans="1:91" ht="17.25" customHeight="1" x14ac:dyDescent="0.2">
      <c r="A827" s="92"/>
      <c r="B827" s="93"/>
      <c r="C827" s="93"/>
      <c r="D827" s="93"/>
      <c r="E827" s="93" t="str">
        <f t="shared" si="1616"/>
        <v/>
      </c>
      <c r="F827" s="93"/>
      <c r="G827" s="93"/>
      <c r="H827" s="93" t="str">
        <f t="shared" si="1850"/>
        <v/>
      </c>
      <c r="I827" s="95" t="str">
        <f t="shared" si="1851"/>
        <v/>
      </c>
      <c r="J827" s="93"/>
      <c r="K827" s="97" t="b">
        <v>0</v>
      </c>
      <c r="L827" s="98" t="str">
        <f t="shared" si="1791"/>
        <v>PENDENTE</v>
      </c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3"/>
      <c r="X827" s="100"/>
      <c r="Y827" s="100"/>
      <c r="Z827" s="100"/>
      <c r="AA827" s="100"/>
      <c r="AB827" s="100"/>
      <c r="AC827" s="101"/>
      <c r="AD827" s="3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93"/>
      <c r="AQ827" s="93"/>
      <c r="AR827" s="93"/>
      <c r="AS827" s="102"/>
      <c r="AT827" s="103"/>
      <c r="AU827" s="103"/>
      <c r="AV827" s="103"/>
      <c r="AW827" s="104"/>
      <c r="AX827" s="103"/>
      <c r="AY827" s="103"/>
      <c r="AZ827" s="103"/>
      <c r="BA827" s="103"/>
      <c r="BB827" s="104"/>
      <c r="BC827" s="103"/>
      <c r="BD827" s="105" t="str">
        <f ca="1">IFERROR(__xludf.DUMMYFUNCTION("""COMPUTED_VALUE"""),"")</f>
        <v/>
      </c>
      <c r="BE827" s="105" t="str">
        <f ca="1">IFERROR(__xludf.DUMMYFUNCTION("""COMPUTED_VALUE"""),"")</f>
        <v/>
      </c>
      <c r="BF827" s="105" t="str">
        <f ca="1">IFERROR(__xludf.DUMMYFUNCTION("""COMPUTED_VALUE"""),"")</f>
        <v/>
      </c>
      <c r="BG827" s="93"/>
      <c r="BH827" s="93"/>
      <c r="BI827" s="95" t="str">
        <f t="shared" si="1878"/>
        <v/>
      </c>
      <c r="BJ827" s="95" t="str">
        <f t="shared" ref="BJ827:BR827" si="1915">IF(AD827=0,"",AD827*$AS827*(AU827/10))</f>
        <v/>
      </c>
      <c r="BK827" s="95" t="str">
        <f t="shared" si="1915"/>
        <v/>
      </c>
      <c r="BL827" s="95" t="str">
        <f t="shared" si="1915"/>
        <v/>
      </c>
      <c r="BM827" s="95" t="str">
        <f t="shared" si="1915"/>
        <v/>
      </c>
      <c r="BN827" s="95" t="str">
        <f t="shared" si="1915"/>
        <v/>
      </c>
      <c r="BO827" s="95" t="str">
        <f t="shared" si="1915"/>
        <v/>
      </c>
      <c r="BP827" s="95" t="str">
        <f t="shared" si="1915"/>
        <v/>
      </c>
      <c r="BQ827" s="95" t="str">
        <f t="shared" si="1915"/>
        <v/>
      </c>
      <c r="BR827" s="95" t="str">
        <f t="shared" si="1915"/>
        <v/>
      </c>
      <c r="BS827" s="38"/>
      <c r="BT827" s="38"/>
      <c r="BU827" s="38"/>
      <c r="BV827" s="38"/>
      <c r="BW827" s="38"/>
      <c r="BX827" s="38">
        <f t="shared" si="1613"/>
        <v>0</v>
      </c>
      <c r="BY827" s="106" t="str">
        <f t="shared" si="1586"/>
        <v/>
      </c>
      <c r="BZ827" s="106" t="str">
        <f t="shared" si="1614"/>
        <v/>
      </c>
      <c r="CA827" s="106" t="str">
        <f t="shared" ref="CA827:CH827" si="1916">IF(O827="x","1","")</f>
        <v/>
      </c>
      <c r="CB827" s="106" t="str">
        <f t="shared" si="1916"/>
        <v/>
      </c>
      <c r="CC827" s="106" t="str">
        <f t="shared" si="1916"/>
        <v/>
      </c>
      <c r="CD827" s="106" t="str">
        <f t="shared" si="1916"/>
        <v/>
      </c>
      <c r="CE827" s="106" t="str">
        <f t="shared" si="1916"/>
        <v/>
      </c>
      <c r="CF827" s="106" t="str">
        <f t="shared" si="1916"/>
        <v/>
      </c>
      <c r="CG827" s="106" t="str">
        <f t="shared" si="1916"/>
        <v/>
      </c>
      <c r="CH827" s="106" t="str">
        <f t="shared" si="1916"/>
        <v/>
      </c>
      <c r="CI827" s="40"/>
      <c r="CJ827" s="40"/>
      <c r="CK827" s="40"/>
      <c r="CL827" s="40"/>
      <c r="CM827" s="40"/>
    </row>
    <row r="828" spans="1:91" ht="17.25" customHeight="1" x14ac:dyDescent="0.2">
      <c r="A828" s="92"/>
      <c r="B828" s="93"/>
      <c r="C828" s="93"/>
      <c r="D828" s="93"/>
      <c r="E828" s="93" t="str">
        <f t="shared" si="1616"/>
        <v/>
      </c>
      <c r="F828" s="93"/>
      <c r="G828" s="93"/>
      <c r="H828" s="93" t="str">
        <f t="shared" si="1850"/>
        <v/>
      </c>
      <c r="I828" s="95" t="str">
        <f t="shared" si="1851"/>
        <v/>
      </c>
      <c r="J828" s="93"/>
      <c r="K828" s="97" t="b">
        <v>0</v>
      </c>
      <c r="L828" s="98" t="str">
        <f t="shared" si="1791"/>
        <v>PENDENTE</v>
      </c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3"/>
      <c r="X828" s="100"/>
      <c r="Y828" s="100"/>
      <c r="Z828" s="100"/>
      <c r="AA828" s="100"/>
      <c r="AB828" s="100"/>
      <c r="AC828" s="101"/>
      <c r="AD828" s="3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93"/>
      <c r="AQ828" s="93"/>
      <c r="AR828" s="93"/>
      <c r="AS828" s="102"/>
      <c r="AT828" s="103"/>
      <c r="AU828" s="103"/>
      <c r="AV828" s="103"/>
      <c r="AW828" s="104"/>
      <c r="AX828" s="103"/>
      <c r="AY828" s="103"/>
      <c r="AZ828" s="103"/>
      <c r="BA828" s="103"/>
      <c r="BB828" s="104"/>
      <c r="BC828" s="103"/>
      <c r="BD828" s="105" t="str">
        <f ca="1">IFERROR(__xludf.DUMMYFUNCTION("""COMPUTED_VALUE"""),"")</f>
        <v/>
      </c>
      <c r="BE828" s="105" t="str">
        <f ca="1">IFERROR(__xludf.DUMMYFUNCTION("""COMPUTED_VALUE"""),"")</f>
        <v/>
      </c>
      <c r="BF828" s="105" t="str">
        <f ca="1">IFERROR(__xludf.DUMMYFUNCTION("""COMPUTED_VALUE"""),"")</f>
        <v/>
      </c>
      <c r="BG828" s="93"/>
      <c r="BH828" s="93"/>
      <c r="BI828" s="95" t="str">
        <f t="shared" si="1878"/>
        <v/>
      </c>
      <c r="BJ828" s="95" t="str">
        <f t="shared" ref="BJ828:BR828" si="1917">IF(AD828=0,"",AD828*$AS828*(AU828/10))</f>
        <v/>
      </c>
      <c r="BK828" s="95" t="str">
        <f t="shared" si="1917"/>
        <v/>
      </c>
      <c r="BL828" s="95" t="str">
        <f t="shared" si="1917"/>
        <v/>
      </c>
      <c r="BM828" s="95" t="str">
        <f t="shared" si="1917"/>
        <v/>
      </c>
      <c r="BN828" s="95" t="str">
        <f t="shared" si="1917"/>
        <v/>
      </c>
      <c r="BO828" s="95" t="str">
        <f t="shared" si="1917"/>
        <v/>
      </c>
      <c r="BP828" s="95" t="str">
        <f t="shared" si="1917"/>
        <v/>
      </c>
      <c r="BQ828" s="95" t="str">
        <f t="shared" si="1917"/>
        <v/>
      </c>
      <c r="BR828" s="95" t="str">
        <f t="shared" si="1917"/>
        <v/>
      </c>
      <c r="BS828" s="38"/>
      <c r="BT828" s="38"/>
      <c r="BU828" s="38"/>
      <c r="BV828" s="38"/>
      <c r="BW828" s="38"/>
      <c r="BX828" s="38">
        <f t="shared" si="1613"/>
        <v>0</v>
      </c>
      <c r="BY828" s="106" t="str">
        <f t="shared" si="1586"/>
        <v/>
      </c>
      <c r="BZ828" s="106" t="str">
        <f t="shared" si="1614"/>
        <v/>
      </c>
      <c r="CA828" s="106" t="str">
        <f t="shared" ref="CA828:CH828" si="1918">IF(O828="x","1","")</f>
        <v/>
      </c>
      <c r="CB828" s="106" t="str">
        <f t="shared" si="1918"/>
        <v/>
      </c>
      <c r="CC828" s="106" t="str">
        <f t="shared" si="1918"/>
        <v/>
      </c>
      <c r="CD828" s="106" t="str">
        <f t="shared" si="1918"/>
        <v/>
      </c>
      <c r="CE828" s="106" t="str">
        <f t="shared" si="1918"/>
        <v/>
      </c>
      <c r="CF828" s="106" t="str">
        <f t="shared" si="1918"/>
        <v/>
      </c>
      <c r="CG828" s="106" t="str">
        <f t="shared" si="1918"/>
        <v/>
      </c>
      <c r="CH828" s="106" t="str">
        <f t="shared" si="1918"/>
        <v/>
      </c>
      <c r="CI828" s="40"/>
      <c r="CJ828" s="40"/>
      <c r="CK828" s="40"/>
      <c r="CL828" s="40"/>
      <c r="CM828" s="40"/>
    </row>
    <row r="829" spans="1:91" ht="17.25" customHeight="1" x14ac:dyDescent="0.2">
      <c r="A829" s="92"/>
      <c r="B829" s="93"/>
      <c r="C829" s="93"/>
      <c r="D829" s="93"/>
      <c r="E829" s="93" t="str">
        <f t="shared" si="1616"/>
        <v/>
      </c>
      <c r="F829" s="93"/>
      <c r="G829" s="93"/>
      <c r="H829" s="93" t="str">
        <f t="shared" si="1850"/>
        <v/>
      </c>
      <c r="I829" s="95" t="str">
        <f t="shared" si="1851"/>
        <v/>
      </c>
      <c r="J829" s="93"/>
      <c r="K829" s="97" t="b">
        <v>0</v>
      </c>
      <c r="L829" s="98" t="str">
        <f t="shared" si="1791"/>
        <v>PENDENTE</v>
      </c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3"/>
      <c r="X829" s="100"/>
      <c r="Y829" s="100"/>
      <c r="Z829" s="100"/>
      <c r="AA829" s="100"/>
      <c r="AB829" s="100"/>
      <c r="AC829" s="101"/>
      <c r="AD829" s="3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93"/>
      <c r="AQ829" s="93"/>
      <c r="AR829" s="93"/>
      <c r="AS829" s="102"/>
      <c r="AT829" s="103"/>
      <c r="AU829" s="103"/>
      <c r="AV829" s="103"/>
      <c r="AW829" s="104"/>
      <c r="AX829" s="103"/>
      <c r="AY829" s="103"/>
      <c r="AZ829" s="103"/>
      <c r="BA829" s="103"/>
      <c r="BB829" s="104"/>
      <c r="BC829" s="103"/>
      <c r="BD829" s="105" t="str">
        <f ca="1">IFERROR(__xludf.DUMMYFUNCTION("""COMPUTED_VALUE"""),"")</f>
        <v/>
      </c>
      <c r="BE829" s="105" t="str">
        <f ca="1">IFERROR(__xludf.DUMMYFUNCTION("""COMPUTED_VALUE"""),"")</f>
        <v/>
      </c>
      <c r="BF829" s="105" t="str">
        <f ca="1">IFERROR(__xludf.DUMMYFUNCTION("""COMPUTED_VALUE"""),"")</f>
        <v/>
      </c>
      <c r="BG829" s="93"/>
      <c r="BH829" s="93"/>
      <c r="BI829" s="95" t="str">
        <f t="shared" si="1878"/>
        <v/>
      </c>
      <c r="BJ829" s="95" t="str">
        <f t="shared" ref="BJ829:BR829" si="1919">IF(AD829=0,"",AD829*$AS829*(AU829/10))</f>
        <v/>
      </c>
      <c r="BK829" s="95" t="str">
        <f t="shared" si="1919"/>
        <v/>
      </c>
      <c r="BL829" s="95" t="str">
        <f t="shared" si="1919"/>
        <v/>
      </c>
      <c r="BM829" s="95" t="str">
        <f t="shared" si="1919"/>
        <v/>
      </c>
      <c r="BN829" s="95" t="str">
        <f t="shared" si="1919"/>
        <v/>
      </c>
      <c r="BO829" s="95" t="str">
        <f t="shared" si="1919"/>
        <v/>
      </c>
      <c r="BP829" s="95" t="str">
        <f t="shared" si="1919"/>
        <v/>
      </c>
      <c r="BQ829" s="95" t="str">
        <f t="shared" si="1919"/>
        <v/>
      </c>
      <c r="BR829" s="95" t="str">
        <f t="shared" si="1919"/>
        <v/>
      </c>
      <c r="BS829" s="38"/>
      <c r="BT829" s="38"/>
      <c r="BU829" s="38"/>
      <c r="BV829" s="38"/>
      <c r="BW829" s="38"/>
      <c r="BX829" s="38">
        <f t="shared" si="1613"/>
        <v>0</v>
      </c>
      <c r="BY829" s="106" t="str">
        <f t="shared" si="1586"/>
        <v/>
      </c>
      <c r="BZ829" s="106" t="str">
        <f t="shared" si="1614"/>
        <v/>
      </c>
      <c r="CA829" s="106" t="str">
        <f t="shared" ref="CA829:CH829" si="1920">IF(O829="x","1","")</f>
        <v/>
      </c>
      <c r="CB829" s="106" t="str">
        <f t="shared" si="1920"/>
        <v/>
      </c>
      <c r="CC829" s="106" t="str">
        <f t="shared" si="1920"/>
        <v/>
      </c>
      <c r="CD829" s="106" t="str">
        <f t="shared" si="1920"/>
        <v/>
      </c>
      <c r="CE829" s="106" t="str">
        <f t="shared" si="1920"/>
        <v/>
      </c>
      <c r="CF829" s="106" t="str">
        <f t="shared" si="1920"/>
        <v/>
      </c>
      <c r="CG829" s="106" t="str">
        <f t="shared" si="1920"/>
        <v/>
      </c>
      <c r="CH829" s="106" t="str">
        <f t="shared" si="1920"/>
        <v/>
      </c>
      <c r="CI829" s="40"/>
      <c r="CJ829" s="40"/>
      <c r="CK829" s="40"/>
      <c r="CL829" s="40"/>
      <c r="CM829" s="40"/>
    </row>
    <row r="830" spans="1:91" ht="17.25" customHeight="1" x14ac:dyDescent="0.2">
      <c r="A830" s="92"/>
      <c r="B830" s="93"/>
      <c r="C830" s="93"/>
      <c r="D830" s="93"/>
      <c r="E830" s="93" t="str">
        <f t="shared" si="1616"/>
        <v/>
      </c>
      <c r="F830" s="93"/>
      <c r="G830" s="93"/>
      <c r="H830" s="93" t="str">
        <f t="shared" si="1850"/>
        <v/>
      </c>
      <c r="I830" s="95" t="str">
        <f t="shared" si="1851"/>
        <v/>
      </c>
      <c r="J830" s="93"/>
      <c r="K830" s="97" t="b">
        <v>0</v>
      </c>
      <c r="L830" s="98" t="str">
        <f t="shared" si="1791"/>
        <v>PENDENTE</v>
      </c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3"/>
      <c r="X830" s="100"/>
      <c r="Y830" s="100"/>
      <c r="Z830" s="100"/>
      <c r="AA830" s="100"/>
      <c r="AB830" s="100"/>
      <c r="AC830" s="101"/>
      <c r="AD830" s="3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93"/>
      <c r="AQ830" s="93"/>
      <c r="AR830" s="93"/>
      <c r="AS830" s="102"/>
      <c r="AT830" s="103"/>
      <c r="AU830" s="103"/>
      <c r="AV830" s="103"/>
      <c r="AW830" s="104"/>
      <c r="AX830" s="103"/>
      <c r="AY830" s="103"/>
      <c r="AZ830" s="103"/>
      <c r="BA830" s="103"/>
      <c r="BB830" s="104"/>
      <c r="BC830" s="103"/>
      <c r="BD830" s="105" t="str">
        <f ca="1">IFERROR(__xludf.DUMMYFUNCTION("""COMPUTED_VALUE"""),"")</f>
        <v/>
      </c>
      <c r="BE830" s="105" t="str">
        <f ca="1">IFERROR(__xludf.DUMMYFUNCTION("""COMPUTED_VALUE"""),"")</f>
        <v/>
      </c>
      <c r="BF830" s="105" t="str">
        <f ca="1">IFERROR(__xludf.DUMMYFUNCTION("""COMPUTED_VALUE"""),"")</f>
        <v/>
      </c>
      <c r="BG830" s="93"/>
      <c r="BH830" s="93"/>
      <c r="BI830" s="95" t="str">
        <f t="shared" si="1878"/>
        <v/>
      </c>
      <c r="BJ830" s="95" t="str">
        <f t="shared" ref="BJ830:BR830" si="1921">IF(AD830=0,"",AD830*$AS830*(AU830/10))</f>
        <v/>
      </c>
      <c r="BK830" s="95" t="str">
        <f t="shared" si="1921"/>
        <v/>
      </c>
      <c r="BL830" s="95" t="str">
        <f t="shared" si="1921"/>
        <v/>
      </c>
      <c r="BM830" s="95" t="str">
        <f t="shared" si="1921"/>
        <v/>
      </c>
      <c r="BN830" s="95" t="str">
        <f t="shared" si="1921"/>
        <v/>
      </c>
      <c r="BO830" s="95" t="str">
        <f t="shared" si="1921"/>
        <v/>
      </c>
      <c r="BP830" s="95" t="str">
        <f t="shared" si="1921"/>
        <v/>
      </c>
      <c r="BQ830" s="95" t="str">
        <f t="shared" si="1921"/>
        <v/>
      </c>
      <c r="BR830" s="95" t="str">
        <f t="shared" si="1921"/>
        <v/>
      </c>
      <c r="BS830" s="38"/>
      <c r="BT830" s="38"/>
      <c r="BU830" s="38"/>
      <c r="BV830" s="38"/>
      <c r="BW830" s="38"/>
      <c r="BX830" s="38">
        <f t="shared" si="1613"/>
        <v>0</v>
      </c>
      <c r="BY830" s="106" t="str">
        <f t="shared" si="1586"/>
        <v/>
      </c>
      <c r="BZ830" s="106" t="str">
        <f t="shared" si="1614"/>
        <v/>
      </c>
      <c r="CA830" s="106" t="str">
        <f t="shared" ref="CA830:CH830" si="1922">IF(O830="x","1","")</f>
        <v/>
      </c>
      <c r="CB830" s="106" t="str">
        <f t="shared" si="1922"/>
        <v/>
      </c>
      <c r="CC830" s="106" t="str">
        <f t="shared" si="1922"/>
        <v/>
      </c>
      <c r="CD830" s="106" t="str">
        <f t="shared" si="1922"/>
        <v/>
      </c>
      <c r="CE830" s="106" t="str">
        <f t="shared" si="1922"/>
        <v/>
      </c>
      <c r="CF830" s="106" t="str">
        <f t="shared" si="1922"/>
        <v/>
      </c>
      <c r="CG830" s="106" t="str">
        <f t="shared" si="1922"/>
        <v/>
      </c>
      <c r="CH830" s="106" t="str">
        <f t="shared" si="1922"/>
        <v/>
      </c>
      <c r="CI830" s="40"/>
      <c r="CJ830" s="40"/>
      <c r="CK830" s="40"/>
      <c r="CL830" s="40"/>
      <c r="CM830" s="40"/>
    </row>
    <row r="831" spans="1:91" ht="17.25" customHeight="1" x14ac:dyDescent="0.2">
      <c r="A831" s="92"/>
      <c r="B831" s="93"/>
      <c r="C831" s="93"/>
      <c r="D831" s="93"/>
      <c r="E831" s="93" t="str">
        <f t="shared" si="1616"/>
        <v/>
      </c>
      <c r="F831" s="93"/>
      <c r="G831" s="93"/>
      <c r="H831" s="93" t="str">
        <f t="shared" si="1850"/>
        <v/>
      </c>
      <c r="I831" s="95" t="str">
        <f t="shared" si="1851"/>
        <v/>
      </c>
      <c r="J831" s="93"/>
      <c r="K831" s="97" t="b">
        <v>0</v>
      </c>
      <c r="L831" s="98" t="str">
        <f t="shared" si="1791"/>
        <v>PENDENTE</v>
      </c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3"/>
      <c r="X831" s="100"/>
      <c r="Y831" s="100"/>
      <c r="Z831" s="100"/>
      <c r="AA831" s="100"/>
      <c r="AB831" s="100"/>
      <c r="AC831" s="101"/>
      <c r="AD831" s="3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93"/>
      <c r="AQ831" s="93"/>
      <c r="AR831" s="93"/>
      <c r="AS831" s="102"/>
      <c r="AT831" s="103"/>
      <c r="AU831" s="103"/>
      <c r="AV831" s="103"/>
      <c r="AW831" s="104"/>
      <c r="AX831" s="103"/>
      <c r="AY831" s="103"/>
      <c r="AZ831" s="103"/>
      <c r="BA831" s="103"/>
      <c r="BB831" s="104"/>
      <c r="BC831" s="103"/>
      <c r="BD831" s="105" t="str">
        <f ca="1">IFERROR(__xludf.DUMMYFUNCTION("""COMPUTED_VALUE"""),"")</f>
        <v/>
      </c>
      <c r="BE831" s="105" t="str">
        <f ca="1">IFERROR(__xludf.DUMMYFUNCTION("""COMPUTED_VALUE"""),"")</f>
        <v/>
      </c>
      <c r="BF831" s="105" t="str">
        <f ca="1">IFERROR(__xludf.DUMMYFUNCTION("""COMPUTED_VALUE"""),"")</f>
        <v/>
      </c>
      <c r="BG831" s="93"/>
      <c r="BH831" s="93"/>
      <c r="BI831" s="95" t="str">
        <f t="shared" si="1878"/>
        <v/>
      </c>
      <c r="BJ831" s="95" t="str">
        <f t="shared" ref="BJ831:BR831" si="1923">IF(AD831=0,"",AD831*$AS831*(AU831/10))</f>
        <v/>
      </c>
      <c r="BK831" s="95" t="str">
        <f t="shared" si="1923"/>
        <v/>
      </c>
      <c r="BL831" s="95" t="str">
        <f t="shared" si="1923"/>
        <v/>
      </c>
      <c r="BM831" s="95" t="str">
        <f t="shared" si="1923"/>
        <v/>
      </c>
      <c r="BN831" s="95" t="str">
        <f t="shared" si="1923"/>
        <v/>
      </c>
      <c r="BO831" s="95" t="str">
        <f t="shared" si="1923"/>
        <v/>
      </c>
      <c r="BP831" s="95" t="str">
        <f t="shared" si="1923"/>
        <v/>
      </c>
      <c r="BQ831" s="95" t="str">
        <f t="shared" si="1923"/>
        <v/>
      </c>
      <c r="BR831" s="95" t="str">
        <f t="shared" si="1923"/>
        <v/>
      </c>
      <c r="BS831" s="38"/>
      <c r="BT831" s="38"/>
      <c r="BU831" s="38"/>
      <c r="BV831" s="38"/>
      <c r="BW831" s="38"/>
      <c r="BX831" s="38">
        <f t="shared" si="1613"/>
        <v>0</v>
      </c>
      <c r="BY831" s="106" t="str">
        <f t="shared" si="1586"/>
        <v/>
      </c>
      <c r="BZ831" s="106" t="str">
        <f t="shared" si="1614"/>
        <v/>
      </c>
      <c r="CA831" s="106" t="str">
        <f t="shared" ref="CA831:CH831" si="1924">IF(O831="x","1","")</f>
        <v/>
      </c>
      <c r="CB831" s="106" t="str">
        <f t="shared" si="1924"/>
        <v/>
      </c>
      <c r="CC831" s="106" t="str">
        <f t="shared" si="1924"/>
        <v/>
      </c>
      <c r="CD831" s="106" t="str">
        <f t="shared" si="1924"/>
        <v/>
      </c>
      <c r="CE831" s="106" t="str">
        <f t="shared" si="1924"/>
        <v/>
      </c>
      <c r="CF831" s="106" t="str">
        <f t="shared" si="1924"/>
        <v/>
      </c>
      <c r="CG831" s="106" t="str">
        <f t="shared" si="1924"/>
        <v/>
      </c>
      <c r="CH831" s="106" t="str">
        <f t="shared" si="1924"/>
        <v/>
      </c>
      <c r="CI831" s="40"/>
      <c r="CJ831" s="40"/>
      <c r="CK831" s="40"/>
      <c r="CL831" s="40"/>
      <c r="CM831" s="40"/>
    </row>
    <row r="832" spans="1:91" ht="17.25" customHeight="1" x14ac:dyDescent="0.2">
      <c r="A832" s="92"/>
      <c r="B832" s="93"/>
      <c r="C832" s="93"/>
      <c r="D832" s="93"/>
      <c r="E832" s="93" t="str">
        <f t="shared" si="1616"/>
        <v/>
      </c>
      <c r="F832" s="93"/>
      <c r="G832" s="93"/>
      <c r="H832" s="93" t="str">
        <f t="shared" si="1850"/>
        <v/>
      </c>
      <c r="I832" s="95" t="str">
        <f t="shared" si="1851"/>
        <v/>
      </c>
      <c r="J832" s="93"/>
      <c r="K832" s="97" t="b">
        <v>0</v>
      </c>
      <c r="L832" s="98" t="str">
        <f t="shared" si="1791"/>
        <v>PENDENTE</v>
      </c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3"/>
      <c r="X832" s="100"/>
      <c r="Y832" s="100"/>
      <c r="Z832" s="100"/>
      <c r="AA832" s="100"/>
      <c r="AB832" s="100"/>
      <c r="AC832" s="101"/>
      <c r="AD832" s="3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93"/>
      <c r="AQ832" s="93"/>
      <c r="AR832" s="93"/>
      <c r="AS832" s="102"/>
      <c r="AT832" s="103"/>
      <c r="AU832" s="103"/>
      <c r="AV832" s="103"/>
      <c r="AW832" s="104"/>
      <c r="AX832" s="103"/>
      <c r="AY832" s="103"/>
      <c r="AZ832" s="103"/>
      <c r="BA832" s="103"/>
      <c r="BB832" s="104"/>
      <c r="BC832" s="103"/>
      <c r="BD832" s="105" t="str">
        <f ca="1">IFERROR(__xludf.DUMMYFUNCTION("""COMPUTED_VALUE"""),"")</f>
        <v/>
      </c>
      <c r="BE832" s="105" t="str">
        <f ca="1">IFERROR(__xludf.DUMMYFUNCTION("""COMPUTED_VALUE"""),"")</f>
        <v/>
      </c>
      <c r="BF832" s="105" t="str">
        <f ca="1">IFERROR(__xludf.DUMMYFUNCTION("""COMPUTED_VALUE"""),"")</f>
        <v/>
      </c>
      <c r="BG832" s="93"/>
      <c r="BH832" s="93"/>
      <c r="BI832" s="95" t="str">
        <f t="shared" si="1878"/>
        <v/>
      </c>
      <c r="BJ832" s="95" t="str">
        <f t="shared" ref="BJ832:BR832" si="1925">IF(AD832=0,"",AD832*$AS832*(AU832/10))</f>
        <v/>
      </c>
      <c r="BK832" s="95" t="str">
        <f t="shared" si="1925"/>
        <v/>
      </c>
      <c r="BL832" s="95" t="str">
        <f t="shared" si="1925"/>
        <v/>
      </c>
      <c r="BM832" s="95" t="str">
        <f t="shared" si="1925"/>
        <v/>
      </c>
      <c r="BN832" s="95" t="str">
        <f t="shared" si="1925"/>
        <v/>
      </c>
      <c r="BO832" s="95" t="str">
        <f t="shared" si="1925"/>
        <v/>
      </c>
      <c r="BP832" s="95" t="str">
        <f t="shared" si="1925"/>
        <v/>
      </c>
      <c r="BQ832" s="95" t="str">
        <f t="shared" si="1925"/>
        <v/>
      </c>
      <c r="BR832" s="95" t="str">
        <f t="shared" si="1925"/>
        <v/>
      </c>
      <c r="BS832" s="38"/>
      <c r="BT832" s="38"/>
      <c r="BU832" s="38"/>
      <c r="BV832" s="38"/>
      <c r="BW832" s="38"/>
      <c r="BX832" s="38">
        <f t="shared" si="1613"/>
        <v>0</v>
      </c>
      <c r="BY832" s="106" t="str">
        <f t="shared" si="1586"/>
        <v/>
      </c>
      <c r="BZ832" s="106" t="str">
        <f t="shared" si="1614"/>
        <v/>
      </c>
      <c r="CA832" s="106" t="str">
        <f t="shared" ref="CA832:CH832" si="1926">IF(O832="x","1","")</f>
        <v/>
      </c>
      <c r="CB832" s="106" t="str">
        <f t="shared" si="1926"/>
        <v/>
      </c>
      <c r="CC832" s="106" t="str">
        <f t="shared" si="1926"/>
        <v/>
      </c>
      <c r="CD832" s="106" t="str">
        <f t="shared" si="1926"/>
        <v/>
      </c>
      <c r="CE832" s="106" t="str">
        <f t="shared" si="1926"/>
        <v/>
      </c>
      <c r="CF832" s="106" t="str">
        <f t="shared" si="1926"/>
        <v/>
      </c>
      <c r="CG832" s="106" t="str">
        <f t="shared" si="1926"/>
        <v/>
      </c>
      <c r="CH832" s="106" t="str">
        <f t="shared" si="1926"/>
        <v/>
      </c>
      <c r="CI832" s="40"/>
      <c r="CJ832" s="40"/>
      <c r="CK832" s="40"/>
      <c r="CL832" s="40"/>
      <c r="CM832" s="40"/>
    </row>
    <row r="833" spans="1:91" ht="17.25" customHeight="1" x14ac:dyDescent="0.2">
      <c r="A833" s="92"/>
      <c r="B833" s="93"/>
      <c r="C833" s="93"/>
      <c r="D833" s="93"/>
      <c r="E833" s="93" t="str">
        <f t="shared" si="1616"/>
        <v/>
      </c>
      <c r="F833" s="93"/>
      <c r="G833" s="93"/>
      <c r="H833" s="93" t="str">
        <f t="shared" si="1850"/>
        <v/>
      </c>
      <c r="I833" s="95" t="str">
        <f t="shared" si="1851"/>
        <v/>
      </c>
      <c r="J833" s="93"/>
      <c r="K833" s="97" t="b">
        <v>0</v>
      </c>
      <c r="L833" s="98" t="str">
        <f t="shared" si="1791"/>
        <v>PENDENTE</v>
      </c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3"/>
      <c r="X833" s="100"/>
      <c r="Y833" s="100"/>
      <c r="Z833" s="100"/>
      <c r="AA833" s="100"/>
      <c r="AB833" s="100"/>
      <c r="AC833" s="101"/>
      <c r="AD833" s="3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93"/>
      <c r="AQ833" s="93"/>
      <c r="AR833" s="93"/>
      <c r="AS833" s="102"/>
      <c r="AT833" s="103"/>
      <c r="AU833" s="103"/>
      <c r="AV833" s="103"/>
      <c r="AW833" s="104"/>
      <c r="AX833" s="103"/>
      <c r="AY833" s="103"/>
      <c r="AZ833" s="103"/>
      <c r="BA833" s="103"/>
      <c r="BB833" s="104"/>
      <c r="BC833" s="103"/>
      <c r="BD833" s="105" t="str">
        <f ca="1">IFERROR(__xludf.DUMMYFUNCTION("""COMPUTED_VALUE"""),"")</f>
        <v/>
      </c>
      <c r="BE833" s="105" t="str">
        <f ca="1">IFERROR(__xludf.DUMMYFUNCTION("""COMPUTED_VALUE"""),"")</f>
        <v/>
      </c>
      <c r="BF833" s="105" t="str">
        <f ca="1">IFERROR(__xludf.DUMMYFUNCTION("""COMPUTED_VALUE"""),"")</f>
        <v/>
      </c>
      <c r="BG833" s="93"/>
      <c r="BH833" s="93"/>
      <c r="BI833" s="95" t="str">
        <f t="shared" si="1878"/>
        <v/>
      </c>
      <c r="BJ833" s="95" t="str">
        <f t="shared" ref="BJ833:BR833" si="1927">IF(AD833=0,"",AD833*$AS833*(AU833/10))</f>
        <v/>
      </c>
      <c r="BK833" s="95" t="str">
        <f t="shared" si="1927"/>
        <v/>
      </c>
      <c r="BL833" s="95" t="str">
        <f t="shared" si="1927"/>
        <v/>
      </c>
      <c r="BM833" s="95" t="str">
        <f t="shared" si="1927"/>
        <v/>
      </c>
      <c r="BN833" s="95" t="str">
        <f t="shared" si="1927"/>
        <v/>
      </c>
      <c r="BO833" s="95" t="str">
        <f t="shared" si="1927"/>
        <v/>
      </c>
      <c r="BP833" s="95" t="str">
        <f t="shared" si="1927"/>
        <v/>
      </c>
      <c r="BQ833" s="95" t="str">
        <f t="shared" si="1927"/>
        <v/>
      </c>
      <c r="BR833" s="95" t="str">
        <f t="shared" si="1927"/>
        <v/>
      </c>
      <c r="BS833" s="38"/>
      <c r="BT833" s="38"/>
      <c r="BU833" s="38"/>
      <c r="BV833" s="38"/>
      <c r="BW833" s="38"/>
      <c r="BX833" s="38">
        <f t="shared" si="1613"/>
        <v>0</v>
      </c>
      <c r="BY833" s="106" t="str">
        <f t="shared" si="1586"/>
        <v/>
      </c>
      <c r="BZ833" s="106" t="str">
        <f t="shared" si="1614"/>
        <v/>
      </c>
      <c r="CA833" s="106" t="str">
        <f t="shared" ref="CA833:CH833" si="1928">IF(O833="x","1","")</f>
        <v/>
      </c>
      <c r="CB833" s="106" t="str">
        <f t="shared" si="1928"/>
        <v/>
      </c>
      <c r="CC833" s="106" t="str">
        <f t="shared" si="1928"/>
        <v/>
      </c>
      <c r="CD833" s="106" t="str">
        <f t="shared" si="1928"/>
        <v/>
      </c>
      <c r="CE833" s="106" t="str">
        <f t="shared" si="1928"/>
        <v/>
      </c>
      <c r="CF833" s="106" t="str">
        <f t="shared" si="1928"/>
        <v/>
      </c>
      <c r="CG833" s="106" t="str">
        <f t="shared" si="1928"/>
        <v/>
      </c>
      <c r="CH833" s="106" t="str">
        <f t="shared" si="1928"/>
        <v/>
      </c>
      <c r="CI833" s="40"/>
      <c r="CJ833" s="40"/>
      <c r="CK833" s="40"/>
      <c r="CL833" s="40"/>
      <c r="CM833" s="40"/>
    </row>
    <row r="834" spans="1:91" ht="17.25" customHeight="1" x14ac:dyDescent="0.2">
      <c r="A834" s="92"/>
      <c r="B834" s="93"/>
      <c r="C834" s="93"/>
      <c r="D834" s="93"/>
      <c r="E834" s="93" t="str">
        <f t="shared" si="1616"/>
        <v/>
      </c>
      <c r="F834" s="93"/>
      <c r="G834" s="93"/>
      <c r="H834" s="93" t="str">
        <f t="shared" si="1850"/>
        <v/>
      </c>
      <c r="I834" s="95" t="str">
        <f t="shared" si="1851"/>
        <v/>
      </c>
      <c r="J834" s="93"/>
      <c r="K834" s="97" t="b">
        <v>0</v>
      </c>
      <c r="L834" s="98" t="str">
        <f t="shared" si="1791"/>
        <v>PENDENTE</v>
      </c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3"/>
      <c r="X834" s="100"/>
      <c r="Y834" s="100"/>
      <c r="Z834" s="100"/>
      <c r="AA834" s="100"/>
      <c r="AB834" s="100"/>
      <c r="AC834" s="101"/>
      <c r="AD834" s="3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93"/>
      <c r="AQ834" s="93"/>
      <c r="AR834" s="93"/>
      <c r="AS834" s="102"/>
      <c r="AT834" s="103"/>
      <c r="AU834" s="103"/>
      <c r="AV834" s="103"/>
      <c r="AW834" s="104"/>
      <c r="AX834" s="103"/>
      <c r="AY834" s="103"/>
      <c r="AZ834" s="103"/>
      <c r="BA834" s="103"/>
      <c r="BB834" s="104"/>
      <c r="BC834" s="103"/>
      <c r="BD834" s="105" t="str">
        <f ca="1">IFERROR(__xludf.DUMMYFUNCTION("""COMPUTED_VALUE"""),"")</f>
        <v/>
      </c>
      <c r="BE834" s="105" t="str">
        <f ca="1">IFERROR(__xludf.DUMMYFUNCTION("""COMPUTED_VALUE"""),"")</f>
        <v/>
      </c>
      <c r="BF834" s="105" t="str">
        <f ca="1">IFERROR(__xludf.DUMMYFUNCTION("""COMPUTED_VALUE"""),"")</f>
        <v/>
      </c>
      <c r="BG834" s="93"/>
      <c r="BH834" s="93"/>
      <c r="BI834" s="95" t="str">
        <f t="shared" si="1878"/>
        <v/>
      </c>
      <c r="BJ834" s="95" t="str">
        <f t="shared" ref="BJ834:BR834" si="1929">IF(AD834=0,"",AD834*$AS834*(AU834/10))</f>
        <v/>
      </c>
      <c r="BK834" s="95" t="str">
        <f t="shared" si="1929"/>
        <v/>
      </c>
      <c r="BL834" s="95" t="str">
        <f t="shared" si="1929"/>
        <v/>
      </c>
      <c r="BM834" s="95" t="str">
        <f t="shared" si="1929"/>
        <v/>
      </c>
      <c r="BN834" s="95" t="str">
        <f t="shared" si="1929"/>
        <v/>
      </c>
      <c r="BO834" s="95" t="str">
        <f t="shared" si="1929"/>
        <v/>
      </c>
      <c r="BP834" s="95" t="str">
        <f t="shared" si="1929"/>
        <v/>
      </c>
      <c r="BQ834" s="95" t="str">
        <f t="shared" si="1929"/>
        <v/>
      </c>
      <c r="BR834" s="95" t="str">
        <f t="shared" si="1929"/>
        <v/>
      </c>
      <c r="BS834" s="38"/>
      <c r="BT834" s="38"/>
      <c r="BU834" s="38"/>
      <c r="BV834" s="38"/>
      <c r="BW834" s="38"/>
      <c r="BX834" s="38">
        <f t="shared" si="1613"/>
        <v>0</v>
      </c>
      <c r="BY834" s="106" t="str">
        <f t="shared" si="1586"/>
        <v/>
      </c>
      <c r="BZ834" s="106" t="str">
        <f t="shared" si="1614"/>
        <v/>
      </c>
      <c r="CA834" s="106" t="str">
        <f t="shared" ref="CA834:CH834" si="1930">IF(O834="x","1","")</f>
        <v/>
      </c>
      <c r="CB834" s="106" t="str">
        <f t="shared" si="1930"/>
        <v/>
      </c>
      <c r="CC834" s="106" t="str">
        <f t="shared" si="1930"/>
        <v/>
      </c>
      <c r="CD834" s="106" t="str">
        <f t="shared" si="1930"/>
        <v/>
      </c>
      <c r="CE834" s="106" t="str">
        <f t="shared" si="1930"/>
        <v/>
      </c>
      <c r="CF834" s="106" t="str">
        <f t="shared" si="1930"/>
        <v/>
      </c>
      <c r="CG834" s="106" t="str">
        <f t="shared" si="1930"/>
        <v/>
      </c>
      <c r="CH834" s="106" t="str">
        <f t="shared" si="1930"/>
        <v/>
      </c>
      <c r="CI834" s="40"/>
      <c r="CJ834" s="40"/>
      <c r="CK834" s="40"/>
      <c r="CL834" s="40"/>
      <c r="CM834" s="40"/>
    </row>
    <row r="835" spans="1:91" ht="17.25" customHeight="1" x14ac:dyDescent="0.2">
      <c r="A835" s="92"/>
      <c r="B835" s="93"/>
      <c r="C835" s="93"/>
      <c r="D835" s="93"/>
      <c r="E835" s="93" t="str">
        <f t="shared" si="1616"/>
        <v/>
      </c>
      <c r="F835" s="93"/>
      <c r="G835" s="93"/>
      <c r="H835" s="93" t="str">
        <f t="shared" si="1850"/>
        <v/>
      </c>
      <c r="I835" s="95" t="str">
        <f t="shared" si="1851"/>
        <v/>
      </c>
      <c r="J835" s="93"/>
      <c r="K835" s="97" t="b">
        <v>0</v>
      </c>
      <c r="L835" s="98" t="str">
        <f t="shared" si="1791"/>
        <v>PENDENTE</v>
      </c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3"/>
      <c r="X835" s="100"/>
      <c r="Y835" s="100"/>
      <c r="Z835" s="100"/>
      <c r="AA835" s="100"/>
      <c r="AB835" s="100"/>
      <c r="AC835" s="101"/>
      <c r="AD835" s="3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93"/>
      <c r="AQ835" s="93"/>
      <c r="AR835" s="93"/>
      <c r="AS835" s="102"/>
      <c r="AT835" s="103"/>
      <c r="AU835" s="103"/>
      <c r="AV835" s="103"/>
      <c r="AW835" s="104"/>
      <c r="AX835" s="103"/>
      <c r="AY835" s="103"/>
      <c r="AZ835" s="103"/>
      <c r="BA835" s="103"/>
      <c r="BB835" s="104"/>
      <c r="BC835" s="103"/>
      <c r="BD835" s="105" t="str">
        <f ca="1">IFERROR(__xludf.DUMMYFUNCTION("""COMPUTED_VALUE"""),"")</f>
        <v/>
      </c>
      <c r="BE835" s="105" t="str">
        <f ca="1">IFERROR(__xludf.DUMMYFUNCTION("""COMPUTED_VALUE"""),"")</f>
        <v/>
      </c>
      <c r="BF835" s="105" t="str">
        <f ca="1">IFERROR(__xludf.DUMMYFUNCTION("""COMPUTED_VALUE"""),"")</f>
        <v/>
      </c>
      <c r="BG835" s="93"/>
      <c r="BH835" s="93"/>
      <c r="BI835" s="95" t="str">
        <f t="shared" si="1878"/>
        <v/>
      </c>
      <c r="BJ835" s="95" t="str">
        <f t="shared" ref="BJ835:BR835" si="1931">IF(AD835=0,"",AD835*$AS835*(AU835/10))</f>
        <v/>
      </c>
      <c r="BK835" s="95" t="str">
        <f t="shared" si="1931"/>
        <v/>
      </c>
      <c r="BL835" s="95" t="str">
        <f t="shared" si="1931"/>
        <v/>
      </c>
      <c r="BM835" s="95" t="str">
        <f t="shared" si="1931"/>
        <v/>
      </c>
      <c r="BN835" s="95" t="str">
        <f t="shared" si="1931"/>
        <v/>
      </c>
      <c r="BO835" s="95" t="str">
        <f t="shared" si="1931"/>
        <v/>
      </c>
      <c r="BP835" s="95" t="str">
        <f t="shared" si="1931"/>
        <v/>
      </c>
      <c r="BQ835" s="95" t="str">
        <f t="shared" si="1931"/>
        <v/>
      </c>
      <c r="BR835" s="95" t="str">
        <f t="shared" si="1931"/>
        <v/>
      </c>
      <c r="BS835" s="38"/>
      <c r="BT835" s="38"/>
      <c r="BU835" s="38"/>
      <c r="BV835" s="38"/>
      <c r="BW835" s="38"/>
      <c r="BX835" s="38">
        <f t="shared" si="1613"/>
        <v>0</v>
      </c>
      <c r="BY835" s="106" t="str">
        <f t="shared" si="1586"/>
        <v/>
      </c>
      <c r="BZ835" s="106" t="str">
        <f t="shared" si="1614"/>
        <v/>
      </c>
      <c r="CA835" s="106" t="str">
        <f t="shared" ref="CA835:CH835" si="1932">IF(O835="x","1","")</f>
        <v/>
      </c>
      <c r="CB835" s="106" t="str">
        <f t="shared" si="1932"/>
        <v/>
      </c>
      <c r="CC835" s="106" t="str">
        <f t="shared" si="1932"/>
        <v/>
      </c>
      <c r="CD835" s="106" t="str">
        <f t="shared" si="1932"/>
        <v/>
      </c>
      <c r="CE835" s="106" t="str">
        <f t="shared" si="1932"/>
        <v/>
      </c>
      <c r="CF835" s="106" t="str">
        <f t="shared" si="1932"/>
        <v/>
      </c>
      <c r="CG835" s="106" t="str">
        <f t="shared" si="1932"/>
        <v/>
      </c>
      <c r="CH835" s="106" t="str">
        <f t="shared" si="1932"/>
        <v/>
      </c>
      <c r="CI835" s="40"/>
      <c r="CJ835" s="40"/>
      <c r="CK835" s="40"/>
      <c r="CL835" s="40"/>
      <c r="CM835" s="40"/>
    </row>
    <row r="836" spans="1:91" ht="17.25" customHeight="1" x14ac:dyDescent="0.2">
      <c r="A836" s="92"/>
      <c r="B836" s="93"/>
      <c r="C836" s="93"/>
      <c r="D836" s="93"/>
      <c r="E836" s="93" t="str">
        <f t="shared" si="1616"/>
        <v/>
      </c>
      <c r="F836" s="93"/>
      <c r="G836" s="93"/>
      <c r="H836" s="93" t="str">
        <f t="shared" si="1850"/>
        <v/>
      </c>
      <c r="I836" s="95" t="str">
        <f t="shared" si="1851"/>
        <v/>
      </c>
      <c r="J836" s="93"/>
      <c r="K836" s="97" t="b">
        <v>0</v>
      </c>
      <c r="L836" s="98" t="str">
        <f t="shared" si="1791"/>
        <v>PENDENTE</v>
      </c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3"/>
      <c r="X836" s="100"/>
      <c r="Y836" s="100"/>
      <c r="Z836" s="100"/>
      <c r="AA836" s="100"/>
      <c r="AB836" s="100"/>
      <c r="AC836" s="101"/>
      <c r="AD836" s="3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93"/>
      <c r="AQ836" s="93"/>
      <c r="AR836" s="93"/>
      <c r="AS836" s="102"/>
      <c r="AT836" s="103"/>
      <c r="AU836" s="103"/>
      <c r="AV836" s="103"/>
      <c r="AW836" s="104"/>
      <c r="AX836" s="103"/>
      <c r="AY836" s="103"/>
      <c r="AZ836" s="103"/>
      <c r="BA836" s="103"/>
      <c r="BB836" s="104"/>
      <c r="BC836" s="103"/>
      <c r="BD836" s="105" t="str">
        <f ca="1">IFERROR(__xludf.DUMMYFUNCTION("""COMPUTED_VALUE"""),"")</f>
        <v/>
      </c>
      <c r="BE836" s="105" t="str">
        <f ca="1">IFERROR(__xludf.DUMMYFUNCTION("""COMPUTED_VALUE"""),"")</f>
        <v/>
      </c>
      <c r="BF836" s="105" t="str">
        <f ca="1">IFERROR(__xludf.DUMMYFUNCTION("""COMPUTED_VALUE"""),"")</f>
        <v/>
      </c>
      <c r="BG836" s="93"/>
      <c r="BH836" s="93"/>
      <c r="BI836" s="95" t="str">
        <f t="shared" si="1878"/>
        <v/>
      </c>
      <c r="BJ836" s="95" t="str">
        <f t="shared" ref="BJ836:BR836" si="1933">IF(AD836=0,"",AD836*$AS836*(AU836/10))</f>
        <v/>
      </c>
      <c r="BK836" s="95" t="str">
        <f t="shared" si="1933"/>
        <v/>
      </c>
      <c r="BL836" s="95" t="str">
        <f t="shared" si="1933"/>
        <v/>
      </c>
      <c r="BM836" s="95" t="str">
        <f t="shared" si="1933"/>
        <v/>
      </c>
      <c r="BN836" s="95" t="str">
        <f t="shared" si="1933"/>
        <v/>
      </c>
      <c r="BO836" s="95" t="str">
        <f t="shared" si="1933"/>
        <v/>
      </c>
      <c r="BP836" s="95" t="str">
        <f t="shared" si="1933"/>
        <v/>
      </c>
      <c r="BQ836" s="95" t="str">
        <f t="shared" si="1933"/>
        <v/>
      </c>
      <c r="BR836" s="95" t="str">
        <f t="shared" si="1933"/>
        <v/>
      </c>
      <c r="BS836" s="38"/>
      <c r="BT836" s="38"/>
      <c r="BU836" s="38"/>
      <c r="BV836" s="38"/>
      <c r="BW836" s="38"/>
      <c r="BX836" s="38">
        <f t="shared" si="1613"/>
        <v>0</v>
      </c>
      <c r="BY836" s="106" t="str">
        <f t="shared" si="1586"/>
        <v/>
      </c>
      <c r="BZ836" s="106" t="str">
        <f t="shared" si="1614"/>
        <v/>
      </c>
      <c r="CA836" s="106" t="str">
        <f t="shared" ref="CA836:CH836" si="1934">IF(O836="x","1","")</f>
        <v/>
      </c>
      <c r="CB836" s="106" t="str">
        <f t="shared" si="1934"/>
        <v/>
      </c>
      <c r="CC836" s="106" t="str">
        <f t="shared" si="1934"/>
        <v/>
      </c>
      <c r="CD836" s="106" t="str">
        <f t="shared" si="1934"/>
        <v/>
      </c>
      <c r="CE836" s="106" t="str">
        <f t="shared" si="1934"/>
        <v/>
      </c>
      <c r="CF836" s="106" t="str">
        <f t="shared" si="1934"/>
        <v/>
      </c>
      <c r="CG836" s="106" t="str">
        <f t="shared" si="1934"/>
        <v/>
      </c>
      <c r="CH836" s="106" t="str">
        <f t="shared" si="1934"/>
        <v/>
      </c>
      <c r="CI836" s="40"/>
      <c r="CJ836" s="40"/>
      <c r="CK836" s="40"/>
      <c r="CL836" s="40"/>
      <c r="CM836" s="40"/>
    </row>
    <row r="837" spans="1:91" ht="17.25" customHeight="1" x14ac:dyDescent="0.2">
      <c r="A837" s="92"/>
      <c r="B837" s="93"/>
      <c r="C837" s="93"/>
      <c r="D837" s="93"/>
      <c r="E837" s="93" t="str">
        <f t="shared" si="1616"/>
        <v/>
      </c>
      <c r="F837" s="93"/>
      <c r="G837" s="93"/>
      <c r="H837" s="93" t="str">
        <f t="shared" si="1850"/>
        <v/>
      </c>
      <c r="I837" s="95" t="str">
        <f t="shared" si="1851"/>
        <v/>
      </c>
      <c r="J837" s="93"/>
      <c r="K837" s="97" t="b">
        <v>0</v>
      </c>
      <c r="L837" s="98" t="str">
        <f t="shared" si="1791"/>
        <v>PENDENTE</v>
      </c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3"/>
      <c r="X837" s="100"/>
      <c r="Y837" s="100"/>
      <c r="Z837" s="100"/>
      <c r="AA837" s="100"/>
      <c r="AB837" s="100"/>
      <c r="AC837" s="101"/>
      <c r="AD837" s="3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93"/>
      <c r="AQ837" s="93"/>
      <c r="AR837" s="93"/>
      <c r="AS837" s="102"/>
      <c r="AT837" s="103"/>
      <c r="AU837" s="103"/>
      <c r="AV837" s="103"/>
      <c r="AW837" s="104"/>
      <c r="AX837" s="103"/>
      <c r="AY837" s="103"/>
      <c r="AZ837" s="103"/>
      <c r="BA837" s="103"/>
      <c r="BB837" s="104"/>
      <c r="BC837" s="103"/>
      <c r="BD837" s="105" t="str">
        <f ca="1">IFERROR(__xludf.DUMMYFUNCTION("""COMPUTED_VALUE"""),"")</f>
        <v/>
      </c>
      <c r="BE837" s="105" t="str">
        <f ca="1">IFERROR(__xludf.DUMMYFUNCTION("""COMPUTED_VALUE"""),"")</f>
        <v/>
      </c>
      <c r="BF837" s="105" t="str">
        <f ca="1">IFERROR(__xludf.DUMMYFUNCTION("""COMPUTED_VALUE"""),"")</f>
        <v/>
      </c>
      <c r="BG837" s="93"/>
      <c r="BH837" s="93"/>
      <c r="BI837" s="95" t="str">
        <f t="shared" si="1878"/>
        <v/>
      </c>
      <c r="BJ837" s="95" t="str">
        <f t="shared" ref="BJ837:BR837" si="1935">IF(AD837=0,"",AD837*$AS837*(AU837/10))</f>
        <v/>
      </c>
      <c r="BK837" s="95" t="str">
        <f t="shared" si="1935"/>
        <v/>
      </c>
      <c r="BL837" s="95" t="str">
        <f t="shared" si="1935"/>
        <v/>
      </c>
      <c r="BM837" s="95" t="str">
        <f t="shared" si="1935"/>
        <v/>
      </c>
      <c r="BN837" s="95" t="str">
        <f t="shared" si="1935"/>
        <v/>
      </c>
      <c r="BO837" s="95" t="str">
        <f t="shared" si="1935"/>
        <v/>
      </c>
      <c r="BP837" s="95" t="str">
        <f t="shared" si="1935"/>
        <v/>
      </c>
      <c r="BQ837" s="95" t="str">
        <f t="shared" si="1935"/>
        <v/>
      </c>
      <c r="BR837" s="95" t="str">
        <f t="shared" si="1935"/>
        <v/>
      </c>
      <c r="BS837" s="38"/>
      <c r="BT837" s="38"/>
      <c r="BU837" s="38"/>
      <c r="BV837" s="38"/>
      <c r="BW837" s="38"/>
      <c r="BX837" s="38">
        <f t="shared" si="1613"/>
        <v>0</v>
      </c>
      <c r="BY837" s="106" t="str">
        <f t="shared" si="1586"/>
        <v/>
      </c>
      <c r="BZ837" s="106" t="str">
        <f t="shared" si="1614"/>
        <v/>
      </c>
      <c r="CA837" s="106" t="str">
        <f t="shared" ref="CA837:CH837" si="1936">IF(O837="x","1","")</f>
        <v/>
      </c>
      <c r="CB837" s="106" t="str">
        <f t="shared" si="1936"/>
        <v/>
      </c>
      <c r="CC837" s="106" t="str">
        <f t="shared" si="1936"/>
        <v/>
      </c>
      <c r="CD837" s="106" t="str">
        <f t="shared" si="1936"/>
        <v/>
      </c>
      <c r="CE837" s="106" t="str">
        <f t="shared" si="1936"/>
        <v/>
      </c>
      <c r="CF837" s="106" t="str">
        <f t="shared" si="1936"/>
        <v/>
      </c>
      <c r="CG837" s="106" t="str">
        <f t="shared" si="1936"/>
        <v/>
      </c>
      <c r="CH837" s="106" t="str">
        <f t="shared" si="1936"/>
        <v/>
      </c>
      <c r="CI837" s="40"/>
      <c r="CJ837" s="40"/>
      <c r="CK837" s="40"/>
      <c r="CL837" s="40"/>
      <c r="CM837" s="40"/>
    </row>
    <row r="838" spans="1:91" ht="17.25" customHeight="1" x14ac:dyDescent="0.2">
      <c r="A838" s="92"/>
      <c r="B838" s="93"/>
      <c r="C838" s="93"/>
      <c r="D838" s="93"/>
      <c r="E838" s="93" t="str">
        <f t="shared" si="1616"/>
        <v/>
      </c>
      <c r="F838" s="93"/>
      <c r="G838" s="93"/>
      <c r="H838" s="93" t="str">
        <f t="shared" si="1850"/>
        <v/>
      </c>
      <c r="I838" s="95" t="str">
        <f t="shared" si="1851"/>
        <v/>
      </c>
      <c r="J838" s="93"/>
      <c r="K838" s="97" t="b">
        <v>0</v>
      </c>
      <c r="L838" s="98" t="str">
        <f t="shared" si="1791"/>
        <v>PENDENTE</v>
      </c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3"/>
      <c r="X838" s="100"/>
      <c r="Y838" s="100"/>
      <c r="Z838" s="100"/>
      <c r="AA838" s="100"/>
      <c r="AB838" s="100"/>
      <c r="AC838" s="101"/>
      <c r="AD838" s="3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93"/>
      <c r="AQ838" s="93"/>
      <c r="AR838" s="93"/>
      <c r="AS838" s="102"/>
      <c r="AT838" s="103"/>
      <c r="AU838" s="103"/>
      <c r="AV838" s="103"/>
      <c r="AW838" s="104"/>
      <c r="AX838" s="103"/>
      <c r="AY838" s="103"/>
      <c r="AZ838" s="103"/>
      <c r="BA838" s="103"/>
      <c r="BB838" s="104"/>
      <c r="BC838" s="103"/>
      <c r="BD838" s="105" t="str">
        <f ca="1">IFERROR(__xludf.DUMMYFUNCTION("""COMPUTED_VALUE"""),"")</f>
        <v/>
      </c>
      <c r="BE838" s="105" t="str">
        <f ca="1">IFERROR(__xludf.DUMMYFUNCTION("""COMPUTED_VALUE"""),"")</f>
        <v/>
      </c>
      <c r="BF838" s="105" t="str">
        <f ca="1">IFERROR(__xludf.DUMMYFUNCTION("""COMPUTED_VALUE"""),"")</f>
        <v/>
      </c>
      <c r="BG838" s="93"/>
      <c r="BH838" s="93"/>
      <c r="BI838" s="95" t="str">
        <f t="shared" si="1878"/>
        <v/>
      </c>
      <c r="BJ838" s="95" t="str">
        <f t="shared" ref="BJ838:BR838" si="1937">IF(AD838=0,"",AD838*$AS838*(AU838/10))</f>
        <v/>
      </c>
      <c r="BK838" s="95" t="str">
        <f t="shared" si="1937"/>
        <v/>
      </c>
      <c r="BL838" s="95" t="str">
        <f t="shared" si="1937"/>
        <v/>
      </c>
      <c r="BM838" s="95" t="str">
        <f t="shared" si="1937"/>
        <v/>
      </c>
      <c r="BN838" s="95" t="str">
        <f t="shared" si="1937"/>
        <v/>
      </c>
      <c r="BO838" s="95" t="str">
        <f t="shared" si="1937"/>
        <v/>
      </c>
      <c r="BP838" s="95" t="str">
        <f t="shared" si="1937"/>
        <v/>
      </c>
      <c r="BQ838" s="95" t="str">
        <f t="shared" si="1937"/>
        <v/>
      </c>
      <c r="BR838" s="95" t="str">
        <f t="shared" si="1937"/>
        <v/>
      </c>
      <c r="BS838" s="38"/>
      <c r="BT838" s="38"/>
      <c r="BU838" s="38"/>
      <c r="BV838" s="38"/>
      <c r="BW838" s="38"/>
      <c r="BX838" s="38">
        <f t="shared" si="1613"/>
        <v>0</v>
      </c>
      <c r="BY838" s="106" t="str">
        <f t="shared" si="1586"/>
        <v/>
      </c>
      <c r="BZ838" s="106" t="str">
        <f t="shared" si="1614"/>
        <v/>
      </c>
      <c r="CA838" s="106" t="str">
        <f t="shared" ref="CA838:CH838" si="1938">IF(O838="x","1","")</f>
        <v/>
      </c>
      <c r="CB838" s="106" t="str">
        <f t="shared" si="1938"/>
        <v/>
      </c>
      <c r="CC838" s="106" t="str">
        <f t="shared" si="1938"/>
        <v/>
      </c>
      <c r="CD838" s="106" t="str">
        <f t="shared" si="1938"/>
        <v/>
      </c>
      <c r="CE838" s="106" t="str">
        <f t="shared" si="1938"/>
        <v/>
      </c>
      <c r="CF838" s="106" t="str">
        <f t="shared" si="1938"/>
        <v/>
      </c>
      <c r="CG838" s="106" t="str">
        <f t="shared" si="1938"/>
        <v/>
      </c>
      <c r="CH838" s="106" t="str">
        <f t="shared" si="1938"/>
        <v/>
      </c>
      <c r="CI838" s="40"/>
      <c r="CJ838" s="40"/>
      <c r="CK838" s="40"/>
      <c r="CL838" s="40"/>
      <c r="CM838" s="40"/>
    </row>
    <row r="839" spans="1:91" ht="17.25" customHeight="1" x14ac:dyDescent="0.2">
      <c r="A839" s="92"/>
      <c r="B839" s="93"/>
      <c r="C839" s="93"/>
      <c r="D839" s="93"/>
      <c r="E839" s="93" t="str">
        <f t="shared" si="1616"/>
        <v/>
      </c>
      <c r="F839" s="93"/>
      <c r="G839" s="93"/>
      <c r="H839" s="93" t="str">
        <f t="shared" si="1850"/>
        <v/>
      </c>
      <c r="I839" s="95" t="str">
        <f t="shared" si="1851"/>
        <v/>
      </c>
      <c r="J839" s="93"/>
      <c r="K839" s="97" t="b">
        <v>0</v>
      </c>
      <c r="L839" s="98" t="str">
        <f t="shared" si="1791"/>
        <v>PENDENTE</v>
      </c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3"/>
      <c r="X839" s="100"/>
      <c r="Y839" s="100"/>
      <c r="Z839" s="100"/>
      <c r="AA839" s="100"/>
      <c r="AB839" s="100"/>
      <c r="AC839" s="101"/>
      <c r="AD839" s="3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93"/>
      <c r="AQ839" s="93"/>
      <c r="AR839" s="93"/>
      <c r="AS839" s="102"/>
      <c r="AT839" s="103"/>
      <c r="AU839" s="103"/>
      <c r="AV839" s="103"/>
      <c r="AW839" s="104"/>
      <c r="AX839" s="103"/>
      <c r="AY839" s="103"/>
      <c r="AZ839" s="103"/>
      <c r="BA839" s="103"/>
      <c r="BB839" s="104"/>
      <c r="BC839" s="103"/>
      <c r="BD839" s="105" t="str">
        <f ca="1">IFERROR(__xludf.DUMMYFUNCTION("""COMPUTED_VALUE"""),"")</f>
        <v/>
      </c>
      <c r="BE839" s="105" t="str">
        <f ca="1">IFERROR(__xludf.DUMMYFUNCTION("""COMPUTED_VALUE"""),"")</f>
        <v/>
      </c>
      <c r="BF839" s="105" t="str">
        <f ca="1">IFERROR(__xludf.DUMMYFUNCTION("""COMPUTED_VALUE"""),"")</f>
        <v/>
      </c>
      <c r="BG839" s="93"/>
      <c r="BH839" s="93"/>
      <c r="BI839" s="95" t="str">
        <f t="shared" si="1878"/>
        <v/>
      </c>
      <c r="BJ839" s="95" t="str">
        <f t="shared" ref="BJ839:BR839" si="1939">IF(AD839=0,"",AD839*$AS839*(AU839/10))</f>
        <v/>
      </c>
      <c r="BK839" s="95" t="str">
        <f t="shared" si="1939"/>
        <v/>
      </c>
      <c r="BL839" s="95" t="str">
        <f t="shared" si="1939"/>
        <v/>
      </c>
      <c r="BM839" s="95" t="str">
        <f t="shared" si="1939"/>
        <v/>
      </c>
      <c r="BN839" s="95" t="str">
        <f t="shared" si="1939"/>
        <v/>
      </c>
      <c r="BO839" s="95" t="str">
        <f t="shared" si="1939"/>
        <v/>
      </c>
      <c r="BP839" s="95" t="str">
        <f t="shared" si="1939"/>
        <v/>
      </c>
      <c r="BQ839" s="95" t="str">
        <f t="shared" si="1939"/>
        <v/>
      </c>
      <c r="BR839" s="95" t="str">
        <f t="shared" si="1939"/>
        <v/>
      </c>
      <c r="BS839" s="38"/>
      <c r="BT839" s="38"/>
      <c r="BU839" s="38"/>
      <c r="BV839" s="38"/>
      <c r="BW839" s="38"/>
      <c r="BX839" s="38">
        <f t="shared" si="1613"/>
        <v>0</v>
      </c>
      <c r="BY839" s="106" t="str">
        <f t="shared" si="1586"/>
        <v/>
      </c>
      <c r="BZ839" s="106" t="str">
        <f t="shared" si="1614"/>
        <v/>
      </c>
      <c r="CA839" s="106" t="str">
        <f t="shared" ref="CA839:CH839" si="1940">IF(O839="x","1","")</f>
        <v/>
      </c>
      <c r="CB839" s="106" t="str">
        <f t="shared" si="1940"/>
        <v/>
      </c>
      <c r="CC839" s="106" t="str">
        <f t="shared" si="1940"/>
        <v/>
      </c>
      <c r="CD839" s="106" t="str">
        <f t="shared" si="1940"/>
        <v/>
      </c>
      <c r="CE839" s="106" t="str">
        <f t="shared" si="1940"/>
        <v/>
      </c>
      <c r="CF839" s="106" t="str">
        <f t="shared" si="1940"/>
        <v/>
      </c>
      <c r="CG839" s="106" t="str">
        <f t="shared" si="1940"/>
        <v/>
      </c>
      <c r="CH839" s="106" t="str">
        <f t="shared" si="1940"/>
        <v/>
      </c>
      <c r="CI839" s="40"/>
      <c r="CJ839" s="40"/>
      <c r="CK839" s="40"/>
      <c r="CL839" s="40"/>
      <c r="CM839" s="40"/>
    </row>
    <row r="840" spans="1:91" ht="17.25" customHeight="1" x14ac:dyDescent="0.2">
      <c r="A840" s="92"/>
      <c r="B840" s="93"/>
      <c r="C840" s="93"/>
      <c r="D840" s="93"/>
      <c r="E840" s="93" t="str">
        <f t="shared" si="1616"/>
        <v/>
      </c>
      <c r="F840" s="93"/>
      <c r="G840" s="93"/>
      <c r="H840" s="93" t="str">
        <f t="shared" si="1850"/>
        <v/>
      </c>
      <c r="I840" s="95" t="str">
        <f t="shared" si="1851"/>
        <v/>
      </c>
      <c r="J840" s="93"/>
      <c r="K840" s="97" t="b">
        <v>0</v>
      </c>
      <c r="L840" s="98" t="str">
        <f t="shared" si="1791"/>
        <v>PENDENTE</v>
      </c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3"/>
      <c r="X840" s="100"/>
      <c r="Y840" s="100"/>
      <c r="Z840" s="100"/>
      <c r="AA840" s="100"/>
      <c r="AB840" s="100"/>
      <c r="AC840" s="101"/>
      <c r="AD840" s="3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93"/>
      <c r="AQ840" s="93"/>
      <c r="AR840" s="93"/>
      <c r="AS840" s="102"/>
      <c r="AT840" s="103"/>
      <c r="AU840" s="103"/>
      <c r="AV840" s="103"/>
      <c r="AW840" s="104"/>
      <c r="AX840" s="103"/>
      <c r="AY840" s="103"/>
      <c r="AZ840" s="103"/>
      <c r="BA840" s="103"/>
      <c r="BB840" s="104"/>
      <c r="BC840" s="103"/>
      <c r="BD840" s="105" t="str">
        <f ca="1">IFERROR(__xludf.DUMMYFUNCTION("""COMPUTED_VALUE"""),"")</f>
        <v/>
      </c>
      <c r="BE840" s="105" t="str">
        <f ca="1">IFERROR(__xludf.DUMMYFUNCTION("""COMPUTED_VALUE"""),"")</f>
        <v/>
      </c>
      <c r="BF840" s="105" t="str">
        <f ca="1">IFERROR(__xludf.DUMMYFUNCTION("""COMPUTED_VALUE"""),"")</f>
        <v/>
      </c>
      <c r="BG840" s="93"/>
      <c r="BH840" s="93"/>
      <c r="BI840" s="95" t="str">
        <f t="shared" si="1878"/>
        <v/>
      </c>
      <c r="BJ840" s="95" t="str">
        <f t="shared" ref="BJ840:BR840" si="1941">IF(AD840=0,"",AD840*$AS840*(AU840/10))</f>
        <v/>
      </c>
      <c r="BK840" s="95" t="str">
        <f t="shared" si="1941"/>
        <v/>
      </c>
      <c r="BL840" s="95" t="str">
        <f t="shared" si="1941"/>
        <v/>
      </c>
      <c r="BM840" s="95" t="str">
        <f t="shared" si="1941"/>
        <v/>
      </c>
      <c r="BN840" s="95" t="str">
        <f t="shared" si="1941"/>
        <v/>
      </c>
      <c r="BO840" s="95" t="str">
        <f t="shared" si="1941"/>
        <v/>
      </c>
      <c r="BP840" s="95" t="str">
        <f t="shared" si="1941"/>
        <v/>
      </c>
      <c r="BQ840" s="95" t="str">
        <f t="shared" si="1941"/>
        <v/>
      </c>
      <c r="BR840" s="95" t="str">
        <f t="shared" si="1941"/>
        <v/>
      </c>
      <c r="BS840" s="38"/>
      <c r="BT840" s="38"/>
      <c r="BU840" s="38"/>
      <c r="BV840" s="38"/>
      <c r="BW840" s="38"/>
      <c r="BX840" s="38">
        <f t="shared" si="1613"/>
        <v>0</v>
      </c>
      <c r="BY840" s="106" t="str">
        <f t="shared" si="1586"/>
        <v/>
      </c>
      <c r="BZ840" s="106" t="str">
        <f t="shared" si="1614"/>
        <v/>
      </c>
      <c r="CA840" s="106" t="str">
        <f t="shared" ref="CA840:CH840" si="1942">IF(O840="x","1","")</f>
        <v/>
      </c>
      <c r="CB840" s="106" t="str">
        <f t="shared" si="1942"/>
        <v/>
      </c>
      <c r="CC840" s="106" t="str">
        <f t="shared" si="1942"/>
        <v/>
      </c>
      <c r="CD840" s="106" t="str">
        <f t="shared" si="1942"/>
        <v/>
      </c>
      <c r="CE840" s="106" t="str">
        <f t="shared" si="1942"/>
        <v/>
      </c>
      <c r="CF840" s="106" t="str">
        <f t="shared" si="1942"/>
        <v/>
      </c>
      <c r="CG840" s="106" t="str">
        <f t="shared" si="1942"/>
        <v/>
      </c>
      <c r="CH840" s="106" t="str">
        <f t="shared" si="1942"/>
        <v/>
      </c>
      <c r="CI840" s="40"/>
      <c r="CJ840" s="40"/>
      <c r="CK840" s="40"/>
      <c r="CL840" s="40"/>
      <c r="CM840" s="40"/>
    </row>
    <row r="841" spans="1:91" ht="17.25" customHeight="1" x14ac:dyDescent="0.2">
      <c r="A841" s="92"/>
      <c r="B841" s="93"/>
      <c r="C841" s="93"/>
      <c r="D841" s="93"/>
      <c r="E841" s="93" t="str">
        <f t="shared" si="1616"/>
        <v/>
      </c>
      <c r="F841" s="93"/>
      <c r="G841" s="93"/>
      <c r="H841" s="93" t="str">
        <f t="shared" si="1850"/>
        <v/>
      </c>
      <c r="I841" s="95" t="str">
        <f t="shared" si="1851"/>
        <v/>
      </c>
      <c r="J841" s="93"/>
      <c r="K841" s="97" t="b">
        <v>0</v>
      </c>
      <c r="L841" s="98" t="str">
        <f t="shared" si="1791"/>
        <v>PENDENTE</v>
      </c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3"/>
      <c r="X841" s="100"/>
      <c r="Y841" s="100"/>
      <c r="Z841" s="100"/>
      <c r="AA841" s="100"/>
      <c r="AB841" s="100"/>
      <c r="AC841" s="101"/>
      <c r="AD841" s="3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93"/>
      <c r="AQ841" s="93"/>
      <c r="AR841" s="93"/>
      <c r="AS841" s="102"/>
      <c r="AT841" s="103"/>
      <c r="AU841" s="103"/>
      <c r="AV841" s="103"/>
      <c r="AW841" s="104"/>
      <c r="AX841" s="103"/>
      <c r="AY841" s="103"/>
      <c r="AZ841" s="103"/>
      <c r="BA841" s="103"/>
      <c r="BB841" s="104"/>
      <c r="BC841" s="103"/>
      <c r="BD841" s="105" t="str">
        <f ca="1">IFERROR(__xludf.DUMMYFUNCTION("""COMPUTED_VALUE"""),"")</f>
        <v/>
      </c>
      <c r="BE841" s="105" t="str">
        <f ca="1">IFERROR(__xludf.DUMMYFUNCTION("""COMPUTED_VALUE"""),"")</f>
        <v/>
      </c>
      <c r="BF841" s="105" t="str">
        <f ca="1">IFERROR(__xludf.DUMMYFUNCTION("""COMPUTED_VALUE"""),"")</f>
        <v/>
      </c>
      <c r="BG841" s="93"/>
      <c r="BH841" s="93"/>
      <c r="BI841" s="95" t="str">
        <f t="shared" si="1878"/>
        <v/>
      </c>
      <c r="BJ841" s="95" t="str">
        <f t="shared" ref="BJ841:BR841" si="1943">IF(AD841=0,"",AD841*$AS841*(AU841/10))</f>
        <v/>
      </c>
      <c r="BK841" s="95" t="str">
        <f t="shared" si="1943"/>
        <v/>
      </c>
      <c r="BL841" s="95" t="str">
        <f t="shared" si="1943"/>
        <v/>
      </c>
      <c r="BM841" s="95" t="str">
        <f t="shared" si="1943"/>
        <v/>
      </c>
      <c r="BN841" s="95" t="str">
        <f t="shared" si="1943"/>
        <v/>
      </c>
      <c r="BO841" s="95" t="str">
        <f t="shared" si="1943"/>
        <v/>
      </c>
      <c r="BP841" s="95" t="str">
        <f t="shared" si="1943"/>
        <v/>
      </c>
      <c r="BQ841" s="95" t="str">
        <f t="shared" si="1943"/>
        <v/>
      </c>
      <c r="BR841" s="95" t="str">
        <f t="shared" si="1943"/>
        <v/>
      </c>
      <c r="BS841" s="38"/>
      <c r="BT841" s="38"/>
      <c r="BU841" s="38"/>
      <c r="BV841" s="38"/>
      <c r="BW841" s="38"/>
      <c r="BX841" s="38">
        <f t="shared" si="1613"/>
        <v>0</v>
      </c>
      <c r="BY841" s="106" t="str">
        <f t="shared" si="1586"/>
        <v/>
      </c>
      <c r="BZ841" s="106" t="str">
        <f t="shared" si="1614"/>
        <v/>
      </c>
      <c r="CA841" s="106" t="str">
        <f t="shared" ref="CA841:CH841" si="1944">IF(O841="x","1","")</f>
        <v/>
      </c>
      <c r="CB841" s="106" t="str">
        <f t="shared" si="1944"/>
        <v/>
      </c>
      <c r="CC841" s="106" t="str">
        <f t="shared" si="1944"/>
        <v/>
      </c>
      <c r="CD841" s="106" t="str">
        <f t="shared" si="1944"/>
        <v/>
      </c>
      <c r="CE841" s="106" t="str">
        <f t="shared" si="1944"/>
        <v/>
      </c>
      <c r="CF841" s="106" t="str">
        <f t="shared" si="1944"/>
        <v/>
      </c>
      <c r="CG841" s="106" t="str">
        <f t="shared" si="1944"/>
        <v/>
      </c>
      <c r="CH841" s="106" t="str">
        <f t="shared" si="1944"/>
        <v/>
      </c>
      <c r="CI841" s="40"/>
      <c r="CJ841" s="40"/>
      <c r="CK841" s="40"/>
      <c r="CL841" s="40"/>
      <c r="CM841" s="40"/>
    </row>
    <row r="842" spans="1:91" ht="17.25" customHeight="1" x14ac:dyDescent="0.2">
      <c r="A842" s="92"/>
      <c r="B842" s="93"/>
      <c r="C842" s="93"/>
      <c r="D842" s="93"/>
      <c r="E842" s="93" t="str">
        <f t="shared" si="1616"/>
        <v/>
      </c>
      <c r="F842" s="93"/>
      <c r="G842" s="93"/>
      <c r="H842" s="93" t="str">
        <f t="shared" si="1850"/>
        <v/>
      </c>
      <c r="I842" s="95" t="str">
        <f t="shared" si="1851"/>
        <v/>
      </c>
      <c r="J842" s="93"/>
      <c r="K842" s="97" t="b">
        <v>0</v>
      </c>
      <c r="L842" s="98" t="str">
        <f t="shared" si="1791"/>
        <v>PENDENTE</v>
      </c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3"/>
      <c r="X842" s="100"/>
      <c r="Y842" s="100"/>
      <c r="Z842" s="100"/>
      <c r="AA842" s="100"/>
      <c r="AB842" s="100"/>
      <c r="AC842" s="101"/>
      <c r="AD842" s="3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93"/>
      <c r="AQ842" s="93"/>
      <c r="AR842" s="93"/>
      <c r="AS842" s="102"/>
      <c r="AT842" s="103"/>
      <c r="AU842" s="103"/>
      <c r="AV842" s="103"/>
      <c r="AW842" s="104"/>
      <c r="AX842" s="103"/>
      <c r="AY842" s="103"/>
      <c r="AZ842" s="103"/>
      <c r="BA842" s="103"/>
      <c r="BB842" s="104"/>
      <c r="BC842" s="103"/>
      <c r="BD842" s="105" t="str">
        <f ca="1">IFERROR(__xludf.DUMMYFUNCTION("""COMPUTED_VALUE"""),"")</f>
        <v/>
      </c>
      <c r="BE842" s="105" t="str">
        <f ca="1">IFERROR(__xludf.DUMMYFUNCTION("""COMPUTED_VALUE"""),"")</f>
        <v/>
      </c>
      <c r="BF842" s="105" t="str">
        <f ca="1">IFERROR(__xludf.DUMMYFUNCTION("""COMPUTED_VALUE"""),"")</f>
        <v/>
      </c>
      <c r="BG842" s="93"/>
      <c r="BH842" s="93"/>
      <c r="BI842" s="95" t="str">
        <f t="shared" si="1878"/>
        <v/>
      </c>
      <c r="BJ842" s="95" t="str">
        <f t="shared" ref="BJ842:BR842" si="1945">IF(AD842=0,"",AD842*$AS842*(AU842/10))</f>
        <v/>
      </c>
      <c r="BK842" s="95" t="str">
        <f t="shared" si="1945"/>
        <v/>
      </c>
      <c r="BL842" s="95" t="str">
        <f t="shared" si="1945"/>
        <v/>
      </c>
      <c r="BM842" s="95" t="str">
        <f t="shared" si="1945"/>
        <v/>
      </c>
      <c r="BN842" s="95" t="str">
        <f t="shared" si="1945"/>
        <v/>
      </c>
      <c r="BO842" s="95" t="str">
        <f t="shared" si="1945"/>
        <v/>
      </c>
      <c r="BP842" s="95" t="str">
        <f t="shared" si="1945"/>
        <v/>
      </c>
      <c r="BQ842" s="95" t="str">
        <f t="shared" si="1945"/>
        <v/>
      </c>
      <c r="BR842" s="95" t="str">
        <f t="shared" si="1945"/>
        <v/>
      </c>
      <c r="BS842" s="38"/>
      <c r="BT842" s="38"/>
      <c r="BU842" s="38"/>
      <c r="BV842" s="38"/>
      <c r="BW842" s="38"/>
      <c r="BX842" s="38">
        <f t="shared" si="1613"/>
        <v>0</v>
      </c>
      <c r="BY842" s="106" t="str">
        <f t="shared" si="1586"/>
        <v/>
      </c>
      <c r="BZ842" s="106" t="str">
        <f t="shared" si="1614"/>
        <v/>
      </c>
      <c r="CA842" s="106" t="str">
        <f t="shared" ref="CA842:CH842" si="1946">IF(O842="x","1","")</f>
        <v/>
      </c>
      <c r="CB842" s="106" t="str">
        <f t="shared" si="1946"/>
        <v/>
      </c>
      <c r="CC842" s="106" t="str">
        <f t="shared" si="1946"/>
        <v/>
      </c>
      <c r="CD842" s="106" t="str">
        <f t="shared" si="1946"/>
        <v/>
      </c>
      <c r="CE842" s="106" t="str">
        <f t="shared" si="1946"/>
        <v/>
      </c>
      <c r="CF842" s="106" t="str">
        <f t="shared" si="1946"/>
        <v/>
      </c>
      <c r="CG842" s="106" t="str">
        <f t="shared" si="1946"/>
        <v/>
      </c>
      <c r="CH842" s="106" t="str">
        <f t="shared" si="1946"/>
        <v/>
      </c>
      <c r="CI842" s="40"/>
      <c r="CJ842" s="40"/>
      <c r="CK842" s="40"/>
      <c r="CL842" s="40"/>
      <c r="CM842" s="40"/>
    </row>
    <row r="843" spans="1:91" ht="17.25" customHeight="1" x14ac:dyDescent="0.2">
      <c r="A843" s="92"/>
      <c r="B843" s="93"/>
      <c r="C843" s="93"/>
      <c r="D843" s="93"/>
      <c r="E843" s="93" t="str">
        <f t="shared" si="1616"/>
        <v/>
      </c>
      <c r="F843" s="93"/>
      <c r="G843" s="93"/>
      <c r="H843" s="93" t="str">
        <f t="shared" si="1850"/>
        <v/>
      </c>
      <c r="I843" s="95" t="str">
        <f t="shared" si="1851"/>
        <v/>
      </c>
      <c r="J843" s="93"/>
      <c r="K843" s="97" t="b">
        <v>0</v>
      </c>
      <c r="L843" s="98" t="str">
        <f t="shared" si="1791"/>
        <v>PENDENTE</v>
      </c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3"/>
      <c r="X843" s="100"/>
      <c r="Y843" s="100"/>
      <c r="Z843" s="100"/>
      <c r="AA843" s="100"/>
      <c r="AB843" s="100"/>
      <c r="AC843" s="101"/>
      <c r="AD843" s="3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93"/>
      <c r="AQ843" s="93"/>
      <c r="AR843" s="93"/>
      <c r="AS843" s="102"/>
      <c r="AT843" s="103"/>
      <c r="AU843" s="103"/>
      <c r="AV843" s="103"/>
      <c r="AW843" s="104"/>
      <c r="AX843" s="103"/>
      <c r="AY843" s="103"/>
      <c r="AZ843" s="103"/>
      <c r="BA843" s="103"/>
      <c r="BB843" s="104"/>
      <c r="BC843" s="103"/>
      <c r="BD843" s="105" t="str">
        <f ca="1">IFERROR(__xludf.DUMMYFUNCTION("""COMPUTED_VALUE"""),"")</f>
        <v/>
      </c>
      <c r="BE843" s="105" t="str">
        <f ca="1">IFERROR(__xludf.DUMMYFUNCTION("""COMPUTED_VALUE"""),"")</f>
        <v/>
      </c>
      <c r="BF843" s="105" t="str">
        <f ca="1">IFERROR(__xludf.DUMMYFUNCTION("""COMPUTED_VALUE"""),"")</f>
        <v/>
      </c>
      <c r="BG843" s="93"/>
      <c r="BH843" s="93"/>
      <c r="BI843" s="95" t="str">
        <f t="shared" si="1878"/>
        <v/>
      </c>
      <c r="BJ843" s="95" t="str">
        <f t="shared" ref="BJ843:BR843" si="1947">IF(AD843=0,"",AD843*$AS843*(AU843/10))</f>
        <v/>
      </c>
      <c r="BK843" s="95" t="str">
        <f t="shared" si="1947"/>
        <v/>
      </c>
      <c r="BL843" s="95" t="str">
        <f t="shared" si="1947"/>
        <v/>
      </c>
      <c r="BM843" s="95" t="str">
        <f t="shared" si="1947"/>
        <v/>
      </c>
      <c r="BN843" s="95" t="str">
        <f t="shared" si="1947"/>
        <v/>
      </c>
      <c r="BO843" s="95" t="str">
        <f t="shared" si="1947"/>
        <v/>
      </c>
      <c r="BP843" s="95" t="str">
        <f t="shared" si="1947"/>
        <v/>
      </c>
      <c r="BQ843" s="95" t="str">
        <f t="shared" si="1947"/>
        <v/>
      </c>
      <c r="BR843" s="95" t="str">
        <f t="shared" si="1947"/>
        <v/>
      </c>
      <c r="BS843" s="38"/>
      <c r="BT843" s="38"/>
      <c r="BU843" s="38"/>
      <c r="BV843" s="38"/>
      <c r="BW843" s="38"/>
      <c r="BX843" s="38">
        <f t="shared" si="1613"/>
        <v>0</v>
      </c>
      <c r="BY843" s="106" t="str">
        <f t="shared" si="1586"/>
        <v/>
      </c>
      <c r="BZ843" s="106" t="str">
        <f t="shared" si="1614"/>
        <v/>
      </c>
      <c r="CA843" s="106" t="str">
        <f t="shared" ref="CA843:CH843" si="1948">IF(O843="x","1","")</f>
        <v/>
      </c>
      <c r="CB843" s="106" t="str">
        <f t="shared" si="1948"/>
        <v/>
      </c>
      <c r="CC843" s="106" t="str">
        <f t="shared" si="1948"/>
        <v/>
      </c>
      <c r="CD843" s="106" t="str">
        <f t="shared" si="1948"/>
        <v/>
      </c>
      <c r="CE843" s="106" t="str">
        <f t="shared" si="1948"/>
        <v/>
      </c>
      <c r="CF843" s="106" t="str">
        <f t="shared" si="1948"/>
        <v/>
      </c>
      <c r="CG843" s="106" t="str">
        <f t="shared" si="1948"/>
        <v/>
      </c>
      <c r="CH843" s="106" t="str">
        <f t="shared" si="1948"/>
        <v/>
      </c>
      <c r="CI843" s="40"/>
      <c r="CJ843" s="40"/>
      <c r="CK843" s="40"/>
      <c r="CL843" s="40"/>
      <c r="CM843" s="40"/>
    </row>
    <row r="844" spans="1:91" ht="17.25" customHeight="1" x14ac:dyDescent="0.2">
      <c r="A844" s="92"/>
      <c r="B844" s="93"/>
      <c r="C844" s="93"/>
      <c r="D844" s="93"/>
      <c r="E844" s="93" t="str">
        <f t="shared" si="1616"/>
        <v/>
      </c>
      <c r="F844" s="93"/>
      <c r="G844" s="93"/>
      <c r="H844" s="93" t="str">
        <f t="shared" si="1850"/>
        <v/>
      </c>
      <c r="I844" s="95" t="str">
        <f t="shared" si="1851"/>
        <v/>
      </c>
      <c r="J844" s="93"/>
      <c r="K844" s="97" t="b">
        <v>0</v>
      </c>
      <c r="L844" s="98" t="str">
        <f t="shared" si="1791"/>
        <v>PENDENTE</v>
      </c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3"/>
      <c r="X844" s="100"/>
      <c r="Y844" s="100"/>
      <c r="Z844" s="100"/>
      <c r="AA844" s="100"/>
      <c r="AB844" s="100"/>
      <c r="AC844" s="101"/>
      <c r="AD844" s="3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93"/>
      <c r="AQ844" s="93"/>
      <c r="AR844" s="93"/>
      <c r="AS844" s="102"/>
      <c r="AT844" s="103"/>
      <c r="AU844" s="103"/>
      <c r="AV844" s="103"/>
      <c r="AW844" s="104"/>
      <c r="AX844" s="103"/>
      <c r="AY844" s="103"/>
      <c r="AZ844" s="103"/>
      <c r="BA844" s="103"/>
      <c r="BB844" s="104"/>
      <c r="BC844" s="103"/>
      <c r="BD844" s="105" t="str">
        <f ca="1">IFERROR(__xludf.DUMMYFUNCTION("""COMPUTED_VALUE"""),"")</f>
        <v/>
      </c>
      <c r="BE844" s="105" t="str">
        <f ca="1">IFERROR(__xludf.DUMMYFUNCTION("""COMPUTED_VALUE"""),"")</f>
        <v/>
      </c>
      <c r="BF844" s="105" t="str">
        <f ca="1">IFERROR(__xludf.DUMMYFUNCTION("""COMPUTED_VALUE"""),"")</f>
        <v/>
      </c>
      <c r="BG844" s="93"/>
      <c r="BH844" s="93"/>
      <c r="BI844" s="95" t="str">
        <f t="shared" si="1878"/>
        <v/>
      </c>
      <c r="BJ844" s="95" t="str">
        <f t="shared" ref="BJ844:BR844" si="1949">IF(AD844=0,"",AD844*$AS844*(AU844/10))</f>
        <v/>
      </c>
      <c r="BK844" s="95" t="str">
        <f t="shared" si="1949"/>
        <v/>
      </c>
      <c r="BL844" s="95" t="str">
        <f t="shared" si="1949"/>
        <v/>
      </c>
      <c r="BM844" s="95" t="str">
        <f t="shared" si="1949"/>
        <v/>
      </c>
      <c r="BN844" s="95" t="str">
        <f t="shared" si="1949"/>
        <v/>
      </c>
      <c r="BO844" s="95" t="str">
        <f t="shared" si="1949"/>
        <v/>
      </c>
      <c r="BP844" s="95" t="str">
        <f t="shared" si="1949"/>
        <v/>
      </c>
      <c r="BQ844" s="95" t="str">
        <f t="shared" si="1949"/>
        <v/>
      </c>
      <c r="BR844" s="95" t="str">
        <f t="shared" si="1949"/>
        <v/>
      </c>
      <c r="BS844" s="38"/>
      <c r="BT844" s="38"/>
      <c r="BU844" s="38"/>
      <c r="BV844" s="38"/>
      <c r="BW844" s="38"/>
      <c r="BX844" s="38">
        <f t="shared" si="1613"/>
        <v>0</v>
      </c>
      <c r="BY844" s="106" t="str">
        <f t="shared" si="1586"/>
        <v/>
      </c>
      <c r="BZ844" s="106" t="str">
        <f t="shared" si="1614"/>
        <v/>
      </c>
      <c r="CA844" s="106" t="str">
        <f t="shared" ref="CA844:CH844" si="1950">IF(O844="x","1","")</f>
        <v/>
      </c>
      <c r="CB844" s="106" t="str">
        <f t="shared" si="1950"/>
        <v/>
      </c>
      <c r="CC844" s="106" t="str">
        <f t="shared" si="1950"/>
        <v/>
      </c>
      <c r="CD844" s="106" t="str">
        <f t="shared" si="1950"/>
        <v/>
      </c>
      <c r="CE844" s="106" t="str">
        <f t="shared" si="1950"/>
        <v/>
      </c>
      <c r="CF844" s="106" t="str">
        <f t="shared" si="1950"/>
        <v/>
      </c>
      <c r="CG844" s="106" t="str">
        <f t="shared" si="1950"/>
        <v/>
      </c>
      <c r="CH844" s="106" t="str">
        <f t="shared" si="1950"/>
        <v/>
      </c>
      <c r="CI844" s="40"/>
      <c r="CJ844" s="40"/>
      <c r="CK844" s="40"/>
      <c r="CL844" s="40"/>
      <c r="CM844" s="40"/>
    </row>
    <row r="845" spans="1:91" ht="17.25" customHeight="1" x14ac:dyDescent="0.2">
      <c r="A845" s="92"/>
      <c r="B845" s="93"/>
      <c r="C845" s="93"/>
      <c r="D845" s="93"/>
      <c r="E845" s="93" t="str">
        <f t="shared" si="1616"/>
        <v/>
      </c>
      <c r="F845" s="93"/>
      <c r="G845" s="93"/>
      <c r="H845" s="93" t="str">
        <f t="shared" si="1850"/>
        <v/>
      </c>
      <c r="I845" s="95" t="str">
        <f t="shared" si="1851"/>
        <v/>
      </c>
      <c r="J845" s="93"/>
      <c r="K845" s="97" t="b">
        <v>0</v>
      </c>
      <c r="L845" s="98" t="str">
        <f t="shared" si="1791"/>
        <v>PENDENTE</v>
      </c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3"/>
      <c r="X845" s="100"/>
      <c r="Y845" s="100"/>
      <c r="Z845" s="100"/>
      <c r="AA845" s="100"/>
      <c r="AB845" s="100"/>
      <c r="AC845" s="101"/>
      <c r="AD845" s="3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93"/>
      <c r="AQ845" s="93"/>
      <c r="AR845" s="93"/>
      <c r="AS845" s="102"/>
      <c r="AT845" s="103"/>
      <c r="AU845" s="103"/>
      <c r="AV845" s="103"/>
      <c r="AW845" s="104"/>
      <c r="AX845" s="103"/>
      <c r="AY845" s="103"/>
      <c r="AZ845" s="103"/>
      <c r="BA845" s="103"/>
      <c r="BB845" s="104"/>
      <c r="BC845" s="103"/>
      <c r="BD845" s="105" t="str">
        <f ca="1">IFERROR(__xludf.DUMMYFUNCTION("""COMPUTED_VALUE"""),"")</f>
        <v/>
      </c>
      <c r="BE845" s="105" t="str">
        <f ca="1">IFERROR(__xludf.DUMMYFUNCTION("""COMPUTED_VALUE"""),"")</f>
        <v/>
      </c>
      <c r="BF845" s="105" t="str">
        <f ca="1">IFERROR(__xludf.DUMMYFUNCTION("""COMPUTED_VALUE"""),"")</f>
        <v/>
      </c>
      <c r="BG845" s="93"/>
      <c r="BH845" s="93"/>
      <c r="BI845" s="95" t="str">
        <f t="shared" si="1878"/>
        <v/>
      </c>
      <c r="BJ845" s="95" t="str">
        <f t="shared" ref="BJ845:BR845" si="1951">IF(AD845=0,"",AD845*$AS845*(AU845/10))</f>
        <v/>
      </c>
      <c r="BK845" s="95" t="str">
        <f t="shared" si="1951"/>
        <v/>
      </c>
      <c r="BL845" s="95" t="str">
        <f t="shared" si="1951"/>
        <v/>
      </c>
      <c r="BM845" s="95" t="str">
        <f t="shared" si="1951"/>
        <v/>
      </c>
      <c r="BN845" s="95" t="str">
        <f t="shared" si="1951"/>
        <v/>
      </c>
      <c r="BO845" s="95" t="str">
        <f t="shared" si="1951"/>
        <v/>
      </c>
      <c r="BP845" s="95" t="str">
        <f t="shared" si="1951"/>
        <v/>
      </c>
      <c r="BQ845" s="95" t="str">
        <f t="shared" si="1951"/>
        <v/>
      </c>
      <c r="BR845" s="95" t="str">
        <f t="shared" si="1951"/>
        <v/>
      </c>
      <c r="BS845" s="38"/>
      <c r="BT845" s="38"/>
      <c r="BU845" s="38"/>
      <c r="BV845" s="38"/>
      <c r="BW845" s="38"/>
      <c r="BX845" s="38">
        <f t="shared" si="1613"/>
        <v>0</v>
      </c>
      <c r="BY845" s="106" t="str">
        <f t="shared" si="1586"/>
        <v/>
      </c>
      <c r="BZ845" s="106" t="str">
        <f t="shared" si="1614"/>
        <v/>
      </c>
      <c r="CA845" s="106" t="str">
        <f t="shared" ref="CA845:CH845" si="1952">IF(O845="x","1","")</f>
        <v/>
      </c>
      <c r="CB845" s="106" t="str">
        <f t="shared" si="1952"/>
        <v/>
      </c>
      <c r="CC845" s="106" t="str">
        <f t="shared" si="1952"/>
        <v/>
      </c>
      <c r="CD845" s="106" t="str">
        <f t="shared" si="1952"/>
        <v/>
      </c>
      <c r="CE845" s="106" t="str">
        <f t="shared" si="1952"/>
        <v/>
      </c>
      <c r="CF845" s="106" t="str">
        <f t="shared" si="1952"/>
        <v/>
      </c>
      <c r="CG845" s="106" t="str">
        <f t="shared" si="1952"/>
        <v/>
      </c>
      <c r="CH845" s="106" t="str">
        <f t="shared" si="1952"/>
        <v/>
      </c>
      <c r="CI845" s="40"/>
      <c r="CJ845" s="40"/>
      <c r="CK845" s="40"/>
      <c r="CL845" s="40"/>
      <c r="CM845" s="40"/>
    </row>
    <row r="846" spans="1:91" ht="17.25" customHeight="1" x14ac:dyDescent="0.2">
      <c r="A846" s="92"/>
      <c r="B846" s="93"/>
      <c r="C846" s="93"/>
      <c r="D846" s="93"/>
      <c r="E846" s="93" t="str">
        <f t="shared" si="1616"/>
        <v/>
      </c>
      <c r="F846" s="93"/>
      <c r="G846" s="93"/>
      <c r="H846" s="93" t="str">
        <f t="shared" si="1850"/>
        <v/>
      </c>
      <c r="I846" s="95" t="str">
        <f t="shared" si="1851"/>
        <v/>
      </c>
      <c r="J846" s="93"/>
      <c r="K846" s="97" t="b">
        <v>0</v>
      </c>
      <c r="L846" s="98" t="str">
        <f t="shared" si="1791"/>
        <v>PENDENTE</v>
      </c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3"/>
      <c r="X846" s="100"/>
      <c r="Y846" s="100"/>
      <c r="Z846" s="100"/>
      <c r="AA846" s="100"/>
      <c r="AB846" s="100"/>
      <c r="AC846" s="101"/>
      <c r="AD846" s="3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93"/>
      <c r="AQ846" s="93"/>
      <c r="AR846" s="93"/>
      <c r="AS846" s="102"/>
      <c r="AT846" s="103"/>
      <c r="AU846" s="103"/>
      <c r="AV846" s="103"/>
      <c r="AW846" s="104"/>
      <c r="AX846" s="103"/>
      <c r="AY846" s="103"/>
      <c r="AZ846" s="103"/>
      <c r="BA846" s="103"/>
      <c r="BB846" s="104"/>
      <c r="BC846" s="103"/>
      <c r="BD846" s="105" t="str">
        <f ca="1">IFERROR(__xludf.DUMMYFUNCTION("""COMPUTED_VALUE"""),"")</f>
        <v/>
      </c>
      <c r="BE846" s="105" t="str">
        <f ca="1">IFERROR(__xludf.DUMMYFUNCTION("""COMPUTED_VALUE"""),"")</f>
        <v/>
      </c>
      <c r="BF846" s="105" t="str">
        <f ca="1">IFERROR(__xludf.DUMMYFUNCTION("""COMPUTED_VALUE"""),"")</f>
        <v/>
      </c>
      <c r="BG846" s="93"/>
      <c r="BH846" s="93"/>
      <c r="BI846" s="95" t="str">
        <f t="shared" si="1878"/>
        <v/>
      </c>
      <c r="BJ846" s="95" t="str">
        <f t="shared" ref="BJ846:BR846" si="1953">IF(AD846=0,"",AD846*$AS846*(AU846/10))</f>
        <v/>
      </c>
      <c r="BK846" s="95" t="str">
        <f t="shared" si="1953"/>
        <v/>
      </c>
      <c r="BL846" s="95" t="str">
        <f t="shared" si="1953"/>
        <v/>
      </c>
      <c r="BM846" s="95" t="str">
        <f t="shared" si="1953"/>
        <v/>
      </c>
      <c r="BN846" s="95" t="str">
        <f t="shared" si="1953"/>
        <v/>
      </c>
      <c r="BO846" s="95" t="str">
        <f t="shared" si="1953"/>
        <v/>
      </c>
      <c r="BP846" s="95" t="str">
        <f t="shared" si="1953"/>
        <v/>
      </c>
      <c r="BQ846" s="95" t="str">
        <f t="shared" si="1953"/>
        <v/>
      </c>
      <c r="BR846" s="95" t="str">
        <f t="shared" si="1953"/>
        <v/>
      </c>
      <c r="BS846" s="38"/>
      <c r="BT846" s="38"/>
      <c r="BU846" s="38"/>
      <c r="BV846" s="38"/>
      <c r="BW846" s="38"/>
      <c r="BX846" s="38">
        <f t="shared" si="1613"/>
        <v>0</v>
      </c>
      <c r="BY846" s="106" t="str">
        <f t="shared" si="1586"/>
        <v/>
      </c>
      <c r="BZ846" s="106" t="str">
        <f t="shared" si="1614"/>
        <v/>
      </c>
      <c r="CA846" s="106" t="str">
        <f t="shared" ref="CA846:CH846" si="1954">IF(O846="x","1","")</f>
        <v/>
      </c>
      <c r="CB846" s="106" t="str">
        <f t="shared" si="1954"/>
        <v/>
      </c>
      <c r="CC846" s="106" t="str">
        <f t="shared" si="1954"/>
        <v/>
      </c>
      <c r="CD846" s="106" t="str">
        <f t="shared" si="1954"/>
        <v/>
      </c>
      <c r="CE846" s="106" t="str">
        <f t="shared" si="1954"/>
        <v/>
      </c>
      <c r="CF846" s="106" t="str">
        <f t="shared" si="1954"/>
        <v/>
      </c>
      <c r="CG846" s="106" t="str">
        <f t="shared" si="1954"/>
        <v/>
      </c>
      <c r="CH846" s="106" t="str">
        <f t="shared" si="1954"/>
        <v/>
      </c>
      <c r="CI846" s="40"/>
      <c r="CJ846" s="40"/>
      <c r="CK846" s="40"/>
      <c r="CL846" s="40"/>
      <c r="CM846" s="40"/>
    </row>
    <row r="847" spans="1:91" ht="17.25" customHeight="1" x14ac:dyDescent="0.2">
      <c r="A847" s="92"/>
      <c r="B847" s="93"/>
      <c r="C847" s="93"/>
      <c r="D847" s="93"/>
      <c r="E847" s="93" t="str">
        <f t="shared" si="1616"/>
        <v/>
      </c>
      <c r="F847" s="93"/>
      <c r="G847" s="93"/>
      <c r="H847" s="93" t="str">
        <f t="shared" si="1850"/>
        <v/>
      </c>
      <c r="I847" s="95" t="str">
        <f t="shared" si="1851"/>
        <v/>
      </c>
      <c r="J847" s="93"/>
      <c r="K847" s="97" t="b">
        <v>0</v>
      </c>
      <c r="L847" s="98" t="str">
        <f t="shared" si="1791"/>
        <v>PENDENTE</v>
      </c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3"/>
      <c r="X847" s="100"/>
      <c r="Y847" s="100"/>
      <c r="Z847" s="100"/>
      <c r="AA847" s="100"/>
      <c r="AB847" s="100"/>
      <c r="AC847" s="101"/>
      <c r="AD847" s="3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93"/>
      <c r="AQ847" s="93"/>
      <c r="AR847" s="93"/>
      <c r="AS847" s="102"/>
      <c r="AT847" s="103"/>
      <c r="AU847" s="103"/>
      <c r="AV847" s="103"/>
      <c r="AW847" s="104"/>
      <c r="AX847" s="103"/>
      <c r="AY847" s="103"/>
      <c r="AZ847" s="103"/>
      <c r="BA847" s="103"/>
      <c r="BB847" s="104"/>
      <c r="BC847" s="103"/>
      <c r="BD847" s="105" t="str">
        <f ca="1">IFERROR(__xludf.DUMMYFUNCTION("""COMPUTED_VALUE"""),"")</f>
        <v/>
      </c>
      <c r="BE847" s="105" t="str">
        <f ca="1">IFERROR(__xludf.DUMMYFUNCTION("""COMPUTED_VALUE"""),"")</f>
        <v/>
      </c>
      <c r="BF847" s="105" t="str">
        <f ca="1">IFERROR(__xludf.DUMMYFUNCTION("""COMPUTED_VALUE"""),"")</f>
        <v/>
      </c>
      <c r="BG847" s="93"/>
      <c r="BH847" s="93"/>
      <c r="BI847" s="95" t="str">
        <f t="shared" si="1878"/>
        <v/>
      </c>
      <c r="BJ847" s="95" t="str">
        <f t="shared" ref="BJ847:BR847" si="1955">IF(AD847=0,"",AD847*$AS847*(AU847/10))</f>
        <v/>
      </c>
      <c r="BK847" s="95" t="str">
        <f t="shared" si="1955"/>
        <v/>
      </c>
      <c r="BL847" s="95" t="str">
        <f t="shared" si="1955"/>
        <v/>
      </c>
      <c r="BM847" s="95" t="str">
        <f t="shared" si="1955"/>
        <v/>
      </c>
      <c r="BN847" s="95" t="str">
        <f t="shared" si="1955"/>
        <v/>
      </c>
      <c r="BO847" s="95" t="str">
        <f t="shared" si="1955"/>
        <v/>
      </c>
      <c r="BP847" s="95" t="str">
        <f t="shared" si="1955"/>
        <v/>
      </c>
      <c r="BQ847" s="95" t="str">
        <f t="shared" si="1955"/>
        <v/>
      </c>
      <c r="BR847" s="95" t="str">
        <f t="shared" si="1955"/>
        <v/>
      </c>
      <c r="BS847" s="38"/>
      <c r="BT847" s="38"/>
      <c r="BU847" s="38"/>
      <c r="BV847" s="38"/>
      <c r="BW847" s="38"/>
      <c r="BX847" s="38">
        <f t="shared" si="1613"/>
        <v>0</v>
      </c>
      <c r="BY847" s="106" t="str">
        <f t="shared" si="1586"/>
        <v/>
      </c>
      <c r="BZ847" s="106" t="str">
        <f t="shared" si="1614"/>
        <v/>
      </c>
      <c r="CA847" s="106" t="str">
        <f t="shared" ref="CA847:CH847" si="1956">IF(O847="x","1","")</f>
        <v/>
      </c>
      <c r="CB847" s="106" t="str">
        <f t="shared" si="1956"/>
        <v/>
      </c>
      <c r="CC847" s="106" t="str">
        <f t="shared" si="1956"/>
        <v/>
      </c>
      <c r="CD847" s="106" t="str">
        <f t="shared" si="1956"/>
        <v/>
      </c>
      <c r="CE847" s="106" t="str">
        <f t="shared" si="1956"/>
        <v/>
      </c>
      <c r="CF847" s="106" t="str">
        <f t="shared" si="1956"/>
        <v/>
      </c>
      <c r="CG847" s="106" t="str">
        <f t="shared" si="1956"/>
        <v/>
      </c>
      <c r="CH847" s="106" t="str">
        <f t="shared" si="1956"/>
        <v/>
      </c>
      <c r="CI847" s="40"/>
      <c r="CJ847" s="40"/>
      <c r="CK847" s="40"/>
      <c r="CL847" s="40"/>
      <c r="CM847" s="40"/>
    </row>
    <row r="848" spans="1:91" ht="17.25" customHeight="1" x14ac:dyDescent="0.2">
      <c r="A848" s="92"/>
      <c r="B848" s="93"/>
      <c r="C848" s="93"/>
      <c r="D848" s="93"/>
      <c r="E848" s="93" t="str">
        <f t="shared" si="1616"/>
        <v/>
      </c>
      <c r="F848" s="93"/>
      <c r="G848" s="93"/>
      <c r="H848" s="93" t="str">
        <f t="shared" si="1850"/>
        <v/>
      </c>
      <c r="I848" s="95" t="str">
        <f t="shared" si="1851"/>
        <v/>
      </c>
      <c r="J848" s="93"/>
      <c r="K848" s="97" t="b">
        <v>0</v>
      </c>
      <c r="L848" s="98" t="str">
        <f t="shared" si="1791"/>
        <v>PENDENTE</v>
      </c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3"/>
      <c r="X848" s="100"/>
      <c r="Y848" s="100"/>
      <c r="Z848" s="100"/>
      <c r="AA848" s="100"/>
      <c r="AB848" s="100"/>
      <c r="AC848" s="101"/>
      <c r="AD848" s="3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93"/>
      <c r="AQ848" s="93"/>
      <c r="AR848" s="93"/>
      <c r="AS848" s="102"/>
      <c r="AT848" s="103"/>
      <c r="AU848" s="103"/>
      <c r="AV848" s="103"/>
      <c r="AW848" s="104"/>
      <c r="AX848" s="103"/>
      <c r="AY848" s="103"/>
      <c r="AZ848" s="103"/>
      <c r="BA848" s="103"/>
      <c r="BB848" s="104"/>
      <c r="BC848" s="103"/>
      <c r="BD848" s="105" t="str">
        <f ca="1">IFERROR(__xludf.DUMMYFUNCTION("""COMPUTED_VALUE"""),"")</f>
        <v/>
      </c>
      <c r="BE848" s="105" t="str">
        <f ca="1">IFERROR(__xludf.DUMMYFUNCTION("""COMPUTED_VALUE"""),"")</f>
        <v/>
      </c>
      <c r="BF848" s="105" t="str">
        <f ca="1">IFERROR(__xludf.DUMMYFUNCTION("""COMPUTED_VALUE"""),"")</f>
        <v/>
      </c>
      <c r="BG848" s="93"/>
      <c r="BH848" s="93"/>
      <c r="BI848" s="95" t="str">
        <f t="shared" si="1878"/>
        <v/>
      </c>
      <c r="BJ848" s="95" t="str">
        <f t="shared" ref="BJ848:BR848" si="1957">IF(AD848=0,"",AD848*$AS848*(AU848/10))</f>
        <v/>
      </c>
      <c r="BK848" s="95" t="str">
        <f t="shared" si="1957"/>
        <v/>
      </c>
      <c r="BL848" s="95" t="str">
        <f t="shared" si="1957"/>
        <v/>
      </c>
      <c r="BM848" s="95" t="str">
        <f t="shared" si="1957"/>
        <v/>
      </c>
      <c r="BN848" s="95" t="str">
        <f t="shared" si="1957"/>
        <v/>
      </c>
      <c r="BO848" s="95" t="str">
        <f t="shared" si="1957"/>
        <v/>
      </c>
      <c r="BP848" s="95" t="str">
        <f t="shared" si="1957"/>
        <v/>
      </c>
      <c r="BQ848" s="95" t="str">
        <f t="shared" si="1957"/>
        <v/>
      </c>
      <c r="BR848" s="95" t="str">
        <f t="shared" si="1957"/>
        <v/>
      </c>
      <c r="BS848" s="38"/>
      <c r="BT848" s="38"/>
      <c r="BU848" s="38"/>
      <c r="BV848" s="38"/>
      <c r="BW848" s="38"/>
      <c r="BX848" s="38">
        <f t="shared" si="1613"/>
        <v>0</v>
      </c>
      <c r="BY848" s="106" t="str">
        <f t="shared" si="1586"/>
        <v/>
      </c>
      <c r="BZ848" s="106" t="str">
        <f t="shared" si="1614"/>
        <v/>
      </c>
      <c r="CA848" s="106" t="str">
        <f t="shared" ref="CA848:CH848" si="1958">IF(O848="x","1","")</f>
        <v/>
      </c>
      <c r="CB848" s="106" t="str">
        <f t="shared" si="1958"/>
        <v/>
      </c>
      <c r="CC848" s="106" t="str">
        <f t="shared" si="1958"/>
        <v/>
      </c>
      <c r="CD848" s="106" t="str">
        <f t="shared" si="1958"/>
        <v/>
      </c>
      <c r="CE848" s="106" t="str">
        <f t="shared" si="1958"/>
        <v/>
      </c>
      <c r="CF848" s="106" t="str">
        <f t="shared" si="1958"/>
        <v/>
      </c>
      <c r="CG848" s="106" t="str">
        <f t="shared" si="1958"/>
        <v/>
      </c>
      <c r="CH848" s="106" t="str">
        <f t="shared" si="1958"/>
        <v/>
      </c>
      <c r="CI848" s="40"/>
      <c r="CJ848" s="40"/>
      <c r="CK848" s="40"/>
      <c r="CL848" s="40"/>
      <c r="CM848" s="40"/>
    </row>
    <row r="849" spans="1:91" ht="17.25" customHeight="1" x14ac:dyDescent="0.2">
      <c r="A849" s="92"/>
      <c r="B849" s="93"/>
      <c r="C849" s="93"/>
      <c r="D849" s="93"/>
      <c r="E849" s="93" t="str">
        <f t="shared" si="1616"/>
        <v/>
      </c>
      <c r="F849" s="93"/>
      <c r="G849" s="93"/>
      <c r="H849" s="93" t="str">
        <f t="shared" si="1850"/>
        <v/>
      </c>
      <c r="I849" s="95" t="str">
        <f t="shared" si="1851"/>
        <v/>
      </c>
      <c r="J849" s="93"/>
      <c r="K849" s="97" t="b">
        <v>0</v>
      </c>
      <c r="L849" s="98" t="str">
        <f t="shared" si="1791"/>
        <v>PENDENTE</v>
      </c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3"/>
      <c r="X849" s="100"/>
      <c r="Y849" s="100"/>
      <c r="Z849" s="100"/>
      <c r="AA849" s="100"/>
      <c r="AB849" s="100"/>
      <c r="AC849" s="101"/>
      <c r="AD849" s="3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93"/>
      <c r="AQ849" s="93"/>
      <c r="AR849" s="93"/>
      <c r="AS849" s="102"/>
      <c r="AT849" s="103"/>
      <c r="AU849" s="103"/>
      <c r="AV849" s="103"/>
      <c r="AW849" s="104"/>
      <c r="AX849" s="103"/>
      <c r="AY849" s="103"/>
      <c r="AZ849" s="103"/>
      <c r="BA849" s="103"/>
      <c r="BB849" s="104"/>
      <c r="BC849" s="103"/>
      <c r="BD849" s="105" t="str">
        <f ca="1">IFERROR(__xludf.DUMMYFUNCTION("""COMPUTED_VALUE"""),"")</f>
        <v/>
      </c>
      <c r="BE849" s="105" t="str">
        <f ca="1">IFERROR(__xludf.DUMMYFUNCTION("""COMPUTED_VALUE"""),"")</f>
        <v/>
      </c>
      <c r="BF849" s="105" t="str">
        <f ca="1">IFERROR(__xludf.DUMMYFUNCTION("""COMPUTED_VALUE"""),"")</f>
        <v/>
      </c>
      <c r="BG849" s="93"/>
      <c r="BH849" s="93"/>
      <c r="BI849" s="95" t="str">
        <f t="shared" si="1878"/>
        <v/>
      </c>
      <c r="BJ849" s="95" t="str">
        <f t="shared" ref="BJ849:BR849" si="1959">IF(AD849=0,"",AD849*$AS849*(AU849/10))</f>
        <v/>
      </c>
      <c r="BK849" s="95" t="str">
        <f t="shared" si="1959"/>
        <v/>
      </c>
      <c r="BL849" s="95" t="str">
        <f t="shared" si="1959"/>
        <v/>
      </c>
      <c r="BM849" s="95" t="str">
        <f t="shared" si="1959"/>
        <v/>
      </c>
      <c r="BN849" s="95" t="str">
        <f t="shared" si="1959"/>
        <v/>
      </c>
      <c r="BO849" s="95" t="str">
        <f t="shared" si="1959"/>
        <v/>
      </c>
      <c r="BP849" s="95" t="str">
        <f t="shared" si="1959"/>
        <v/>
      </c>
      <c r="BQ849" s="95" t="str">
        <f t="shared" si="1959"/>
        <v/>
      </c>
      <c r="BR849" s="95" t="str">
        <f t="shared" si="1959"/>
        <v/>
      </c>
      <c r="BS849" s="38"/>
      <c r="BT849" s="38"/>
      <c r="BU849" s="38"/>
      <c r="BV849" s="38"/>
      <c r="BW849" s="38"/>
      <c r="BX849" s="38">
        <f t="shared" si="1613"/>
        <v>0</v>
      </c>
      <c r="BY849" s="106" t="str">
        <f t="shared" si="1586"/>
        <v/>
      </c>
      <c r="BZ849" s="106" t="str">
        <f t="shared" si="1614"/>
        <v/>
      </c>
      <c r="CA849" s="106" t="str">
        <f t="shared" ref="CA849:CH849" si="1960">IF(O849="x","1","")</f>
        <v/>
      </c>
      <c r="CB849" s="106" t="str">
        <f t="shared" si="1960"/>
        <v/>
      </c>
      <c r="CC849" s="106" t="str">
        <f t="shared" si="1960"/>
        <v/>
      </c>
      <c r="CD849" s="106" t="str">
        <f t="shared" si="1960"/>
        <v/>
      </c>
      <c r="CE849" s="106" t="str">
        <f t="shared" si="1960"/>
        <v/>
      </c>
      <c r="CF849" s="106" t="str">
        <f t="shared" si="1960"/>
        <v/>
      </c>
      <c r="CG849" s="106" t="str">
        <f t="shared" si="1960"/>
        <v/>
      </c>
      <c r="CH849" s="106" t="str">
        <f t="shared" si="1960"/>
        <v/>
      </c>
      <c r="CI849" s="40"/>
      <c r="CJ849" s="40"/>
      <c r="CK849" s="40"/>
      <c r="CL849" s="40"/>
      <c r="CM849" s="40"/>
    </row>
    <row r="850" spans="1:91" ht="17.25" customHeight="1" x14ac:dyDescent="0.2">
      <c r="A850" s="92"/>
      <c r="B850" s="93"/>
      <c r="C850" s="93"/>
      <c r="D850" s="93"/>
      <c r="E850" s="93" t="str">
        <f t="shared" si="1616"/>
        <v/>
      </c>
      <c r="F850" s="93"/>
      <c r="G850" s="93"/>
      <c r="H850" s="93" t="str">
        <f t="shared" si="1850"/>
        <v/>
      </c>
      <c r="I850" s="95" t="str">
        <f t="shared" si="1851"/>
        <v/>
      </c>
      <c r="J850" s="93"/>
      <c r="K850" s="97" t="b">
        <v>0</v>
      </c>
      <c r="L850" s="98" t="str">
        <f t="shared" si="1791"/>
        <v>PENDENTE</v>
      </c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3"/>
      <c r="X850" s="100"/>
      <c r="Y850" s="100"/>
      <c r="Z850" s="100"/>
      <c r="AA850" s="100"/>
      <c r="AB850" s="100"/>
      <c r="AC850" s="101"/>
      <c r="AD850" s="3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93"/>
      <c r="AQ850" s="93"/>
      <c r="AR850" s="93"/>
      <c r="AS850" s="102"/>
      <c r="AT850" s="103"/>
      <c r="AU850" s="103"/>
      <c r="AV850" s="103"/>
      <c r="AW850" s="104"/>
      <c r="AX850" s="103"/>
      <c r="AY850" s="103"/>
      <c r="AZ850" s="103"/>
      <c r="BA850" s="103"/>
      <c r="BB850" s="104"/>
      <c r="BC850" s="103"/>
      <c r="BD850" s="105" t="str">
        <f ca="1">IFERROR(__xludf.DUMMYFUNCTION("""COMPUTED_VALUE"""),"")</f>
        <v/>
      </c>
      <c r="BE850" s="105" t="str">
        <f ca="1">IFERROR(__xludf.DUMMYFUNCTION("""COMPUTED_VALUE"""),"")</f>
        <v/>
      </c>
      <c r="BF850" s="105" t="str">
        <f ca="1">IFERROR(__xludf.DUMMYFUNCTION("""COMPUTED_VALUE"""),"")</f>
        <v/>
      </c>
      <c r="BG850" s="93"/>
      <c r="BH850" s="93"/>
      <c r="BI850" s="95" t="str">
        <f t="shared" si="1878"/>
        <v/>
      </c>
      <c r="BJ850" s="95" t="str">
        <f t="shared" ref="BJ850:BR850" si="1961">IF(AD850=0,"",AD850*$AS850*(AU850/10))</f>
        <v/>
      </c>
      <c r="BK850" s="95" t="str">
        <f t="shared" si="1961"/>
        <v/>
      </c>
      <c r="BL850" s="95" t="str">
        <f t="shared" si="1961"/>
        <v/>
      </c>
      <c r="BM850" s="95" t="str">
        <f t="shared" si="1961"/>
        <v/>
      </c>
      <c r="BN850" s="95" t="str">
        <f t="shared" si="1961"/>
        <v/>
      </c>
      <c r="BO850" s="95" t="str">
        <f t="shared" si="1961"/>
        <v/>
      </c>
      <c r="BP850" s="95" t="str">
        <f t="shared" si="1961"/>
        <v/>
      </c>
      <c r="BQ850" s="95" t="str">
        <f t="shared" si="1961"/>
        <v/>
      </c>
      <c r="BR850" s="95" t="str">
        <f t="shared" si="1961"/>
        <v/>
      </c>
      <c r="BS850" s="38"/>
      <c r="BT850" s="38"/>
      <c r="BU850" s="38"/>
      <c r="BV850" s="38"/>
      <c r="BW850" s="38"/>
      <c r="BX850" s="38">
        <f t="shared" si="1613"/>
        <v>0</v>
      </c>
      <c r="BY850" s="106" t="str">
        <f t="shared" si="1586"/>
        <v/>
      </c>
      <c r="BZ850" s="106" t="str">
        <f t="shared" si="1614"/>
        <v/>
      </c>
      <c r="CA850" s="106" t="str">
        <f t="shared" ref="CA850:CH850" si="1962">IF(O850="x","1","")</f>
        <v/>
      </c>
      <c r="CB850" s="106" t="str">
        <f t="shared" si="1962"/>
        <v/>
      </c>
      <c r="CC850" s="106" t="str">
        <f t="shared" si="1962"/>
        <v/>
      </c>
      <c r="CD850" s="106" t="str">
        <f t="shared" si="1962"/>
        <v/>
      </c>
      <c r="CE850" s="106" t="str">
        <f t="shared" si="1962"/>
        <v/>
      </c>
      <c r="CF850" s="106" t="str">
        <f t="shared" si="1962"/>
        <v/>
      </c>
      <c r="CG850" s="106" t="str">
        <f t="shared" si="1962"/>
        <v/>
      </c>
      <c r="CH850" s="106" t="str">
        <f t="shared" si="1962"/>
        <v/>
      </c>
      <c r="CI850" s="40"/>
      <c r="CJ850" s="40"/>
      <c r="CK850" s="40"/>
      <c r="CL850" s="40"/>
      <c r="CM850" s="40"/>
    </row>
    <row r="851" spans="1:91" ht="17.25" customHeight="1" x14ac:dyDescent="0.2">
      <c r="A851" s="92"/>
      <c r="B851" s="93"/>
      <c r="C851" s="93"/>
      <c r="D851" s="93"/>
      <c r="E851" s="93" t="str">
        <f t="shared" si="1616"/>
        <v/>
      </c>
      <c r="F851" s="93"/>
      <c r="G851" s="93"/>
      <c r="H851" s="93" t="str">
        <f t="shared" si="1850"/>
        <v/>
      </c>
      <c r="I851" s="95" t="str">
        <f t="shared" si="1851"/>
        <v/>
      </c>
      <c r="J851" s="93"/>
      <c r="K851" s="97" t="b">
        <v>0</v>
      </c>
      <c r="L851" s="98" t="str">
        <f t="shared" si="1791"/>
        <v>PENDENTE</v>
      </c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3"/>
      <c r="X851" s="100"/>
      <c r="Y851" s="100"/>
      <c r="Z851" s="100"/>
      <c r="AA851" s="100"/>
      <c r="AB851" s="100"/>
      <c r="AC851" s="101"/>
      <c r="AD851" s="3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93"/>
      <c r="AQ851" s="93"/>
      <c r="AR851" s="93"/>
      <c r="AS851" s="102"/>
      <c r="AT851" s="103"/>
      <c r="AU851" s="103"/>
      <c r="AV851" s="103"/>
      <c r="AW851" s="104"/>
      <c r="AX851" s="103"/>
      <c r="AY851" s="103"/>
      <c r="AZ851" s="103"/>
      <c r="BA851" s="103"/>
      <c r="BB851" s="104"/>
      <c r="BC851" s="103"/>
      <c r="BD851" s="105" t="str">
        <f ca="1">IFERROR(__xludf.DUMMYFUNCTION("""COMPUTED_VALUE"""),"")</f>
        <v/>
      </c>
      <c r="BE851" s="105" t="str">
        <f ca="1">IFERROR(__xludf.DUMMYFUNCTION("""COMPUTED_VALUE"""),"")</f>
        <v/>
      </c>
      <c r="BF851" s="105" t="str">
        <f ca="1">IFERROR(__xludf.DUMMYFUNCTION("""COMPUTED_VALUE"""),"")</f>
        <v/>
      </c>
      <c r="BG851" s="93"/>
      <c r="BH851" s="93"/>
      <c r="BI851" s="95" t="str">
        <f t="shared" si="1878"/>
        <v/>
      </c>
      <c r="BJ851" s="95" t="str">
        <f t="shared" ref="BJ851:BR851" si="1963">IF(AD851=0,"",AD851*$AS851*(AU851/10))</f>
        <v/>
      </c>
      <c r="BK851" s="95" t="str">
        <f t="shared" si="1963"/>
        <v/>
      </c>
      <c r="BL851" s="95" t="str">
        <f t="shared" si="1963"/>
        <v/>
      </c>
      <c r="BM851" s="95" t="str">
        <f t="shared" si="1963"/>
        <v/>
      </c>
      <c r="BN851" s="95" t="str">
        <f t="shared" si="1963"/>
        <v/>
      </c>
      <c r="BO851" s="95" t="str">
        <f t="shared" si="1963"/>
        <v/>
      </c>
      <c r="BP851" s="95" t="str">
        <f t="shared" si="1963"/>
        <v/>
      </c>
      <c r="BQ851" s="95" t="str">
        <f t="shared" si="1963"/>
        <v/>
      </c>
      <c r="BR851" s="95" t="str">
        <f t="shared" si="1963"/>
        <v/>
      </c>
      <c r="BS851" s="38"/>
      <c r="BT851" s="38"/>
      <c r="BU851" s="38"/>
      <c r="BV851" s="38"/>
      <c r="BW851" s="38"/>
      <c r="BX851" s="38">
        <f t="shared" si="1613"/>
        <v>0</v>
      </c>
      <c r="BY851" s="106" t="str">
        <f t="shared" si="1586"/>
        <v/>
      </c>
      <c r="BZ851" s="106" t="str">
        <f t="shared" si="1614"/>
        <v/>
      </c>
      <c r="CA851" s="106" t="str">
        <f t="shared" ref="CA851:CH851" si="1964">IF(O851="x","1","")</f>
        <v/>
      </c>
      <c r="CB851" s="106" t="str">
        <f t="shared" si="1964"/>
        <v/>
      </c>
      <c r="CC851" s="106" t="str">
        <f t="shared" si="1964"/>
        <v/>
      </c>
      <c r="CD851" s="106" t="str">
        <f t="shared" si="1964"/>
        <v/>
      </c>
      <c r="CE851" s="106" t="str">
        <f t="shared" si="1964"/>
        <v/>
      </c>
      <c r="CF851" s="106" t="str">
        <f t="shared" si="1964"/>
        <v/>
      </c>
      <c r="CG851" s="106" t="str">
        <f t="shared" si="1964"/>
        <v/>
      </c>
      <c r="CH851" s="106" t="str">
        <f t="shared" si="1964"/>
        <v/>
      </c>
      <c r="CI851" s="40"/>
      <c r="CJ851" s="40"/>
      <c r="CK851" s="40"/>
      <c r="CL851" s="40"/>
      <c r="CM851" s="40"/>
    </row>
    <row r="852" spans="1:91" ht="17.25" customHeight="1" x14ac:dyDescent="0.2">
      <c r="A852" s="92"/>
      <c r="B852" s="93"/>
      <c r="C852" s="93"/>
      <c r="D852" s="93"/>
      <c r="E852" s="93" t="str">
        <f t="shared" si="1616"/>
        <v/>
      </c>
      <c r="F852" s="93"/>
      <c r="G852" s="93"/>
      <c r="H852" s="93" t="str">
        <f t="shared" si="1850"/>
        <v/>
      </c>
      <c r="I852" s="95" t="str">
        <f t="shared" si="1851"/>
        <v/>
      </c>
      <c r="J852" s="93"/>
      <c r="K852" s="97" t="b">
        <v>0</v>
      </c>
      <c r="L852" s="98" t="str">
        <f t="shared" si="1791"/>
        <v>PENDENTE</v>
      </c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3"/>
      <c r="X852" s="100"/>
      <c r="Y852" s="100"/>
      <c r="Z852" s="100"/>
      <c r="AA852" s="100"/>
      <c r="AB852" s="100"/>
      <c r="AC852" s="101"/>
      <c r="AD852" s="3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93"/>
      <c r="AQ852" s="93"/>
      <c r="AR852" s="93"/>
      <c r="AS852" s="102"/>
      <c r="AT852" s="103"/>
      <c r="AU852" s="103"/>
      <c r="AV852" s="103"/>
      <c r="AW852" s="104"/>
      <c r="AX852" s="103"/>
      <c r="AY852" s="103"/>
      <c r="AZ852" s="103"/>
      <c r="BA852" s="103"/>
      <c r="BB852" s="104"/>
      <c r="BC852" s="103"/>
      <c r="BD852" s="105" t="str">
        <f ca="1">IFERROR(__xludf.DUMMYFUNCTION("""COMPUTED_VALUE"""),"")</f>
        <v/>
      </c>
      <c r="BE852" s="105" t="str">
        <f ca="1">IFERROR(__xludf.DUMMYFUNCTION("""COMPUTED_VALUE"""),"")</f>
        <v/>
      </c>
      <c r="BF852" s="105" t="str">
        <f ca="1">IFERROR(__xludf.DUMMYFUNCTION("""COMPUTED_VALUE"""),"")</f>
        <v/>
      </c>
      <c r="BG852" s="93"/>
      <c r="BH852" s="93"/>
      <c r="BI852" s="95" t="str">
        <f t="shared" si="1878"/>
        <v/>
      </c>
      <c r="BJ852" s="95" t="str">
        <f t="shared" ref="BJ852:BR852" si="1965">IF(AD852=0,"",AD852*$AS852*(AU852/10))</f>
        <v/>
      </c>
      <c r="BK852" s="95" t="str">
        <f t="shared" si="1965"/>
        <v/>
      </c>
      <c r="BL852" s="95" t="str">
        <f t="shared" si="1965"/>
        <v/>
      </c>
      <c r="BM852" s="95" t="str">
        <f t="shared" si="1965"/>
        <v/>
      </c>
      <c r="BN852" s="95" t="str">
        <f t="shared" si="1965"/>
        <v/>
      </c>
      <c r="BO852" s="95" t="str">
        <f t="shared" si="1965"/>
        <v/>
      </c>
      <c r="BP852" s="95" t="str">
        <f t="shared" si="1965"/>
        <v/>
      </c>
      <c r="BQ852" s="95" t="str">
        <f t="shared" si="1965"/>
        <v/>
      </c>
      <c r="BR852" s="95" t="str">
        <f t="shared" si="1965"/>
        <v/>
      </c>
      <c r="BS852" s="38"/>
      <c r="BT852" s="38"/>
      <c r="BU852" s="38"/>
      <c r="BV852" s="38"/>
      <c r="BW852" s="38"/>
      <c r="BX852" s="38">
        <f t="shared" si="1613"/>
        <v>0</v>
      </c>
      <c r="BY852" s="106" t="str">
        <f t="shared" si="1586"/>
        <v/>
      </c>
      <c r="BZ852" s="106" t="str">
        <f t="shared" si="1614"/>
        <v/>
      </c>
      <c r="CA852" s="106" t="str">
        <f t="shared" ref="CA852:CH852" si="1966">IF(O852="x","1","")</f>
        <v/>
      </c>
      <c r="CB852" s="106" t="str">
        <f t="shared" si="1966"/>
        <v/>
      </c>
      <c r="CC852" s="106" t="str">
        <f t="shared" si="1966"/>
        <v/>
      </c>
      <c r="CD852" s="106" t="str">
        <f t="shared" si="1966"/>
        <v/>
      </c>
      <c r="CE852" s="106" t="str">
        <f t="shared" si="1966"/>
        <v/>
      </c>
      <c r="CF852" s="106" t="str">
        <f t="shared" si="1966"/>
        <v/>
      </c>
      <c r="CG852" s="106" t="str">
        <f t="shared" si="1966"/>
        <v/>
      </c>
      <c r="CH852" s="106" t="str">
        <f t="shared" si="1966"/>
        <v/>
      </c>
      <c r="CI852" s="40"/>
      <c r="CJ852" s="40"/>
      <c r="CK852" s="40"/>
      <c r="CL852" s="40"/>
      <c r="CM852" s="40"/>
    </row>
    <row r="853" spans="1:91" ht="17.25" customHeight="1" x14ac:dyDescent="0.2">
      <c r="A853" s="92"/>
      <c r="B853" s="93"/>
      <c r="C853" s="93"/>
      <c r="D853" s="93"/>
      <c r="E853" s="93" t="str">
        <f t="shared" si="1616"/>
        <v/>
      </c>
      <c r="F853" s="93"/>
      <c r="G853" s="93"/>
      <c r="H853" s="93" t="str">
        <f t="shared" si="1850"/>
        <v/>
      </c>
      <c r="I853" s="95" t="str">
        <f t="shared" si="1851"/>
        <v/>
      </c>
      <c r="J853" s="93"/>
      <c r="K853" s="97" t="b">
        <v>0</v>
      </c>
      <c r="L853" s="98" t="str">
        <f t="shared" si="1791"/>
        <v>PENDENTE</v>
      </c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3"/>
      <c r="X853" s="100"/>
      <c r="Y853" s="100"/>
      <c r="Z853" s="100"/>
      <c r="AA853" s="100"/>
      <c r="AB853" s="100"/>
      <c r="AC853" s="101"/>
      <c r="AD853" s="3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93"/>
      <c r="AQ853" s="93"/>
      <c r="AR853" s="93"/>
      <c r="AS853" s="102"/>
      <c r="AT853" s="103"/>
      <c r="AU853" s="103"/>
      <c r="AV853" s="103"/>
      <c r="AW853" s="104"/>
      <c r="AX853" s="103"/>
      <c r="AY853" s="103"/>
      <c r="AZ853" s="103"/>
      <c r="BA853" s="103"/>
      <c r="BB853" s="104"/>
      <c r="BC853" s="103"/>
      <c r="BD853" s="105" t="str">
        <f ca="1">IFERROR(__xludf.DUMMYFUNCTION("""COMPUTED_VALUE"""),"")</f>
        <v/>
      </c>
      <c r="BE853" s="105" t="str">
        <f ca="1">IFERROR(__xludf.DUMMYFUNCTION("""COMPUTED_VALUE"""),"")</f>
        <v/>
      </c>
      <c r="BF853" s="105" t="str">
        <f ca="1">IFERROR(__xludf.DUMMYFUNCTION("""COMPUTED_VALUE"""),"")</f>
        <v/>
      </c>
      <c r="BG853" s="93"/>
      <c r="BH853" s="93"/>
      <c r="BI853" s="95" t="str">
        <f t="shared" si="1878"/>
        <v/>
      </c>
      <c r="BJ853" s="95" t="str">
        <f t="shared" ref="BJ853:BR853" si="1967">IF(AD853=0,"",AD853*$AS853*(AU853/10))</f>
        <v/>
      </c>
      <c r="BK853" s="95" t="str">
        <f t="shared" si="1967"/>
        <v/>
      </c>
      <c r="BL853" s="95" t="str">
        <f t="shared" si="1967"/>
        <v/>
      </c>
      <c r="BM853" s="95" t="str">
        <f t="shared" si="1967"/>
        <v/>
      </c>
      <c r="BN853" s="95" t="str">
        <f t="shared" si="1967"/>
        <v/>
      </c>
      <c r="BO853" s="95" t="str">
        <f t="shared" si="1967"/>
        <v/>
      </c>
      <c r="BP853" s="95" t="str">
        <f t="shared" si="1967"/>
        <v/>
      </c>
      <c r="BQ853" s="95" t="str">
        <f t="shared" si="1967"/>
        <v/>
      </c>
      <c r="BR853" s="95" t="str">
        <f t="shared" si="1967"/>
        <v/>
      </c>
      <c r="BS853" s="38"/>
      <c r="BT853" s="38"/>
      <c r="BU853" s="38"/>
      <c r="BV853" s="38"/>
      <c r="BW853" s="38"/>
      <c r="BX853" s="38">
        <f t="shared" si="1613"/>
        <v>0</v>
      </c>
      <c r="BY853" s="106" t="str">
        <f t="shared" si="1586"/>
        <v/>
      </c>
      <c r="BZ853" s="106" t="str">
        <f t="shared" si="1614"/>
        <v/>
      </c>
      <c r="CA853" s="106" t="str">
        <f t="shared" ref="CA853:CH853" si="1968">IF(O853="x","1","")</f>
        <v/>
      </c>
      <c r="CB853" s="106" t="str">
        <f t="shared" si="1968"/>
        <v/>
      </c>
      <c r="CC853" s="106" t="str">
        <f t="shared" si="1968"/>
        <v/>
      </c>
      <c r="CD853" s="106" t="str">
        <f t="shared" si="1968"/>
        <v/>
      </c>
      <c r="CE853" s="106" t="str">
        <f t="shared" si="1968"/>
        <v/>
      </c>
      <c r="CF853" s="106" t="str">
        <f t="shared" si="1968"/>
        <v/>
      </c>
      <c r="CG853" s="106" t="str">
        <f t="shared" si="1968"/>
        <v/>
      </c>
      <c r="CH853" s="106" t="str">
        <f t="shared" si="1968"/>
        <v/>
      </c>
      <c r="CI853" s="40"/>
      <c r="CJ853" s="40"/>
      <c r="CK853" s="40"/>
      <c r="CL853" s="40"/>
      <c r="CM853" s="40"/>
    </row>
    <row r="854" spans="1:91" ht="17.25" customHeight="1" x14ac:dyDescent="0.2">
      <c r="A854" s="92"/>
      <c r="B854" s="93"/>
      <c r="C854" s="93"/>
      <c r="D854" s="93"/>
      <c r="E854" s="93" t="str">
        <f t="shared" si="1616"/>
        <v/>
      </c>
      <c r="F854" s="93"/>
      <c r="G854" s="93"/>
      <c r="H854" s="93" t="str">
        <f t="shared" si="1850"/>
        <v/>
      </c>
      <c r="I854" s="95" t="str">
        <f t="shared" si="1851"/>
        <v/>
      </c>
      <c r="J854" s="93"/>
      <c r="K854" s="97" t="b">
        <v>0</v>
      </c>
      <c r="L854" s="98" t="str">
        <f t="shared" si="1791"/>
        <v>PENDENTE</v>
      </c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3"/>
      <c r="X854" s="100"/>
      <c r="Y854" s="100"/>
      <c r="Z854" s="100"/>
      <c r="AA854" s="100"/>
      <c r="AB854" s="100"/>
      <c r="AC854" s="101"/>
      <c r="AD854" s="3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93"/>
      <c r="AQ854" s="93"/>
      <c r="AR854" s="93"/>
      <c r="AS854" s="102"/>
      <c r="AT854" s="103"/>
      <c r="AU854" s="103"/>
      <c r="AV854" s="103"/>
      <c r="AW854" s="104"/>
      <c r="AX854" s="103"/>
      <c r="AY854" s="103"/>
      <c r="AZ854" s="103"/>
      <c r="BA854" s="103"/>
      <c r="BB854" s="104"/>
      <c r="BC854" s="103"/>
      <c r="BD854" s="105" t="str">
        <f ca="1">IFERROR(__xludf.DUMMYFUNCTION("""COMPUTED_VALUE"""),"")</f>
        <v/>
      </c>
      <c r="BE854" s="105" t="str">
        <f ca="1">IFERROR(__xludf.DUMMYFUNCTION("""COMPUTED_VALUE"""),"")</f>
        <v/>
      </c>
      <c r="BF854" s="105" t="str">
        <f ca="1">IFERROR(__xludf.DUMMYFUNCTION("""COMPUTED_VALUE"""),"")</f>
        <v/>
      </c>
      <c r="BG854" s="93"/>
      <c r="BH854" s="93"/>
      <c r="BI854" s="95" t="str">
        <f t="shared" si="1878"/>
        <v/>
      </c>
      <c r="BJ854" s="95" t="str">
        <f t="shared" ref="BJ854:BR854" si="1969">IF(AD854=0,"",AD854*$AS854*(AU854/10))</f>
        <v/>
      </c>
      <c r="BK854" s="95" t="str">
        <f t="shared" si="1969"/>
        <v/>
      </c>
      <c r="BL854" s="95" t="str">
        <f t="shared" si="1969"/>
        <v/>
      </c>
      <c r="BM854" s="95" t="str">
        <f t="shared" si="1969"/>
        <v/>
      </c>
      <c r="BN854" s="95" t="str">
        <f t="shared" si="1969"/>
        <v/>
      </c>
      <c r="BO854" s="95" t="str">
        <f t="shared" si="1969"/>
        <v/>
      </c>
      <c r="BP854" s="95" t="str">
        <f t="shared" si="1969"/>
        <v/>
      </c>
      <c r="BQ854" s="95" t="str">
        <f t="shared" si="1969"/>
        <v/>
      </c>
      <c r="BR854" s="95" t="str">
        <f t="shared" si="1969"/>
        <v/>
      </c>
      <c r="BS854" s="38"/>
      <c r="BT854" s="38"/>
      <c r="BU854" s="38"/>
      <c r="BV854" s="38"/>
      <c r="BW854" s="38"/>
      <c r="BX854" s="38">
        <f t="shared" si="1613"/>
        <v>0</v>
      </c>
      <c r="BY854" s="106" t="str">
        <f t="shared" si="1586"/>
        <v/>
      </c>
      <c r="BZ854" s="106" t="str">
        <f t="shared" si="1614"/>
        <v/>
      </c>
      <c r="CA854" s="106" t="str">
        <f t="shared" ref="CA854:CH854" si="1970">IF(O854="x","1","")</f>
        <v/>
      </c>
      <c r="CB854" s="106" t="str">
        <f t="shared" si="1970"/>
        <v/>
      </c>
      <c r="CC854" s="106" t="str">
        <f t="shared" si="1970"/>
        <v/>
      </c>
      <c r="CD854" s="106" t="str">
        <f t="shared" si="1970"/>
        <v/>
      </c>
      <c r="CE854" s="106" t="str">
        <f t="shared" si="1970"/>
        <v/>
      </c>
      <c r="CF854" s="106" t="str">
        <f t="shared" si="1970"/>
        <v/>
      </c>
      <c r="CG854" s="106" t="str">
        <f t="shared" si="1970"/>
        <v/>
      </c>
      <c r="CH854" s="106" t="str">
        <f t="shared" si="1970"/>
        <v/>
      </c>
      <c r="CI854" s="40"/>
      <c r="CJ854" s="40"/>
      <c r="CK854" s="40"/>
      <c r="CL854" s="40"/>
      <c r="CM854" s="40"/>
    </row>
    <row r="855" spans="1:91" ht="17.25" customHeight="1" x14ac:dyDescent="0.2">
      <c r="A855" s="92"/>
      <c r="B855" s="93"/>
      <c r="C855" s="93"/>
      <c r="D855" s="93"/>
      <c r="E855" s="93" t="str">
        <f t="shared" si="1616"/>
        <v/>
      </c>
      <c r="F855" s="93"/>
      <c r="G855" s="93"/>
      <c r="H855" s="93" t="str">
        <f t="shared" si="1850"/>
        <v/>
      </c>
      <c r="I855" s="95" t="str">
        <f t="shared" si="1851"/>
        <v/>
      </c>
      <c r="J855" s="93"/>
      <c r="K855" s="97" t="b">
        <v>0</v>
      </c>
      <c r="L855" s="98" t="str">
        <f t="shared" si="1791"/>
        <v>PENDENTE</v>
      </c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3"/>
      <c r="X855" s="100"/>
      <c r="Y855" s="100"/>
      <c r="Z855" s="100"/>
      <c r="AA855" s="100"/>
      <c r="AB855" s="100"/>
      <c r="AC855" s="101"/>
      <c r="AD855" s="3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93"/>
      <c r="AQ855" s="93"/>
      <c r="AR855" s="93"/>
      <c r="AS855" s="102"/>
      <c r="AT855" s="103"/>
      <c r="AU855" s="103"/>
      <c r="AV855" s="103"/>
      <c r="AW855" s="104"/>
      <c r="AX855" s="103"/>
      <c r="AY855" s="103"/>
      <c r="AZ855" s="103"/>
      <c r="BA855" s="103"/>
      <c r="BB855" s="104"/>
      <c r="BC855" s="103"/>
      <c r="BD855" s="105" t="str">
        <f ca="1">IFERROR(__xludf.DUMMYFUNCTION("""COMPUTED_VALUE"""),"")</f>
        <v/>
      </c>
      <c r="BE855" s="105" t="str">
        <f ca="1">IFERROR(__xludf.DUMMYFUNCTION("""COMPUTED_VALUE"""),"")</f>
        <v/>
      </c>
      <c r="BF855" s="105" t="str">
        <f ca="1">IFERROR(__xludf.DUMMYFUNCTION("""COMPUTED_VALUE"""),"")</f>
        <v/>
      </c>
      <c r="BG855" s="93"/>
      <c r="BH855" s="93"/>
      <c r="BI855" s="95" t="str">
        <f t="shared" si="1878"/>
        <v/>
      </c>
      <c r="BJ855" s="95" t="str">
        <f t="shared" ref="BJ855:BR855" si="1971">IF(AD855=0,"",AD855*$AS855*(AU855/10))</f>
        <v/>
      </c>
      <c r="BK855" s="95" t="str">
        <f t="shared" si="1971"/>
        <v/>
      </c>
      <c r="BL855" s="95" t="str">
        <f t="shared" si="1971"/>
        <v/>
      </c>
      <c r="BM855" s="95" t="str">
        <f t="shared" si="1971"/>
        <v/>
      </c>
      <c r="BN855" s="95" t="str">
        <f t="shared" si="1971"/>
        <v/>
      </c>
      <c r="BO855" s="95" t="str">
        <f t="shared" si="1971"/>
        <v/>
      </c>
      <c r="BP855" s="95" t="str">
        <f t="shared" si="1971"/>
        <v/>
      </c>
      <c r="BQ855" s="95" t="str">
        <f t="shared" si="1971"/>
        <v/>
      </c>
      <c r="BR855" s="95" t="str">
        <f t="shared" si="1971"/>
        <v/>
      </c>
      <c r="BS855" s="38"/>
      <c r="BT855" s="38"/>
      <c r="BU855" s="38"/>
      <c r="BV855" s="38"/>
      <c r="BW855" s="38"/>
      <c r="BX855" s="38">
        <f t="shared" si="1613"/>
        <v>0</v>
      </c>
      <c r="BY855" s="106" t="str">
        <f t="shared" si="1586"/>
        <v/>
      </c>
      <c r="BZ855" s="106" t="str">
        <f t="shared" si="1614"/>
        <v/>
      </c>
      <c r="CA855" s="106" t="str">
        <f t="shared" ref="CA855:CH855" si="1972">IF(O855="x","1","")</f>
        <v/>
      </c>
      <c r="CB855" s="106" t="str">
        <f t="shared" si="1972"/>
        <v/>
      </c>
      <c r="CC855" s="106" t="str">
        <f t="shared" si="1972"/>
        <v/>
      </c>
      <c r="CD855" s="106" t="str">
        <f t="shared" si="1972"/>
        <v/>
      </c>
      <c r="CE855" s="106" t="str">
        <f t="shared" si="1972"/>
        <v/>
      </c>
      <c r="CF855" s="106" t="str">
        <f t="shared" si="1972"/>
        <v/>
      </c>
      <c r="CG855" s="106" t="str">
        <f t="shared" si="1972"/>
        <v/>
      </c>
      <c r="CH855" s="106" t="str">
        <f t="shared" si="1972"/>
        <v/>
      </c>
      <c r="CI855" s="40"/>
      <c r="CJ855" s="40"/>
      <c r="CK855" s="40"/>
      <c r="CL855" s="40"/>
      <c r="CM855" s="40"/>
    </row>
    <row r="856" spans="1:91" ht="17.25" customHeight="1" x14ac:dyDescent="0.2">
      <c r="A856" s="92"/>
      <c r="B856" s="93"/>
      <c r="C856" s="93"/>
      <c r="D856" s="93"/>
      <c r="E856" s="93" t="str">
        <f t="shared" si="1616"/>
        <v/>
      </c>
      <c r="F856" s="93"/>
      <c r="G856" s="93"/>
      <c r="H856" s="93" t="str">
        <f t="shared" si="1850"/>
        <v/>
      </c>
      <c r="I856" s="95" t="str">
        <f t="shared" si="1851"/>
        <v/>
      </c>
      <c r="J856" s="93"/>
      <c r="K856" s="97" t="b">
        <v>0</v>
      </c>
      <c r="L856" s="98" t="str">
        <f t="shared" si="1791"/>
        <v>PENDENTE</v>
      </c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3"/>
      <c r="X856" s="100"/>
      <c r="Y856" s="100"/>
      <c r="Z856" s="100"/>
      <c r="AA856" s="100"/>
      <c r="AB856" s="100"/>
      <c r="AC856" s="101"/>
      <c r="AD856" s="3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93"/>
      <c r="AQ856" s="93"/>
      <c r="AR856" s="93"/>
      <c r="AS856" s="102"/>
      <c r="AT856" s="103"/>
      <c r="AU856" s="103"/>
      <c r="AV856" s="103"/>
      <c r="AW856" s="104"/>
      <c r="AX856" s="103"/>
      <c r="AY856" s="103"/>
      <c r="AZ856" s="103"/>
      <c r="BA856" s="103"/>
      <c r="BB856" s="104"/>
      <c r="BC856" s="103"/>
      <c r="BD856" s="105" t="str">
        <f ca="1">IFERROR(__xludf.DUMMYFUNCTION("""COMPUTED_VALUE"""),"")</f>
        <v/>
      </c>
      <c r="BE856" s="105" t="str">
        <f ca="1">IFERROR(__xludf.DUMMYFUNCTION("""COMPUTED_VALUE"""),"")</f>
        <v/>
      </c>
      <c r="BF856" s="105" t="str">
        <f ca="1">IFERROR(__xludf.DUMMYFUNCTION("""COMPUTED_VALUE"""),"")</f>
        <v/>
      </c>
      <c r="BG856" s="93"/>
      <c r="BH856" s="93"/>
      <c r="BI856" s="95" t="str">
        <f t="shared" si="1878"/>
        <v/>
      </c>
      <c r="BJ856" s="95" t="str">
        <f t="shared" ref="BJ856:BR856" si="1973">IF(AD856=0,"",AD856*$AS856*(AU856/10))</f>
        <v/>
      </c>
      <c r="BK856" s="95" t="str">
        <f t="shared" si="1973"/>
        <v/>
      </c>
      <c r="BL856" s="95" t="str">
        <f t="shared" si="1973"/>
        <v/>
      </c>
      <c r="BM856" s="95" t="str">
        <f t="shared" si="1973"/>
        <v/>
      </c>
      <c r="BN856" s="95" t="str">
        <f t="shared" si="1973"/>
        <v/>
      </c>
      <c r="BO856" s="95" t="str">
        <f t="shared" si="1973"/>
        <v/>
      </c>
      <c r="BP856" s="95" t="str">
        <f t="shared" si="1973"/>
        <v/>
      </c>
      <c r="BQ856" s="95" t="str">
        <f t="shared" si="1973"/>
        <v/>
      </c>
      <c r="BR856" s="95" t="str">
        <f t="shared" si="1973"/>
        <v/>
      </c>
      <c r="BS856" s="38"/>
      <c r="BT856" s="38"/>
      <c r="BU856" s="38"/>
      <c r="BV856" s="38"/>
      <c r="BW856" s="38"/>
      <c r="BX856" s="38">
        <f t="shared" si="1613"/>
        <v>0</v>
      </c>
      <c r="BY856" s="106" t="str">
        <f t="shared" si="1586"/>
        <v/>
      </c>
      <c r="BZ856" s="106" t="str">
        <f t="shared" si="1614"/>
        <v/>
      </c>
      <c r="CA856" s="106" t="str">
        <f t="shared" ref="CA856:CH856" si="1974">IF(O856="x","1","")</f>
        <v/>
      </c>
      <c r="CB856" s="106" t="str">
        <f t="shared" si="1974"/>
        <v/>
      </c>
      <c r="CC856" s="106" t="str">
        <f t="shared" si="1974"/>
        <v/>
      </c>
      <c r="CD856" s="106" t="str">
        <f t="shared" si="1974"/>
        <v/>
      </c>
      <c r="CE856" s="106" t="str">
        <f t="shared" si="1974"/>
        <v/>
      </c>
      <c r="CF856" s="106" t="str">
        <f t="shared" si="1974"/>
        <v/>
      </c>
      <c r="CG856" s="106" t="str">
        <f t="shared" si="1974"/>
        <v/>
      </c>
      <c r="CH856" s="106" t="str">
        <f t="shared" si="1974"/>
        <v/>
      </c>
      <c r="CI856" s="40"/>
      <c r="CJ856" s="40"/>
      <c r="CK856" s="40"/>
      <c r="CL856" s="40"/>
      <c r="CM856" s="40"/>
    </row>
    <row r="857" spans="1:91" ht="17.25" customHeight="1" x14ac:dyDescent="0.2">
      <c r="A857" s="92"/>
      <c r="B857" s="93"/>
      <c r="C857" s="93"/>
      <c r="D857" s="93"/>
      <c r="E857" s="93" t="str">
        <f t="shared" si="1616"/>
        <v/>
      </c>
      <c r="F857" s="93"/>
      <c r="G857" s="93"/>
      <c r="H857" s="93" t="str">
        <f t="shared" si="1850"/>
        <v/>
      </c>
      <c r="I857" s="95" t="str">
        <f t="shared" si="1851"/>
        <v/>
      </c>
      <c r="J857" s="93"/>
      <c r="K857" s="97" t="b">
        <v>0</v>
      </c>
      <c r="L857" s="98" t="str">
        <f t="shared" si="1791"/>
        <v>PENDENTE</v>
      </c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3"/>
      <c r="X857" s="100"/>
      <c r="Y857" s="100"/>
      <c r="Z857" s="100"/>
      <c r="AA857" s="100"/>
      <c r="AB857" s="100"/>
      <c r="AC857" s="101"/>
      <c r="AD857" s="3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93"/>
      <c r="AQ857" s="93"/>
      <c r="AR857" s="93"/>
      <c r="AS857" s="102"/>
      <c r="AT857" s="103"/>
      <c r="AU857" s="103"/>
      <c r="AV857" s="103"/>
      <c r="AW857" s="104"/>
      <c r="AX857" s="103"/>
      <c r="AY857" s="103"/>
      <c r="AZ857" s="103"/>
      <c r="BA857" s="103"/>
      <c r="BB857" s="104"/>
      <c r="BC857" s="103"/>
      <c r="BD857" s="105" t="str">
        <f ca="1">IFERROR(__xludf.DUMMYFUNCTION("""COMPUTED_VALUE"""),"")</f>
        <v/>
      </c>
      <c r="BE857" s="105" t="str">
        <f ca="1">IFERROR(__xludf.DUMMYFUNCTION("""COMPUTED_VALUE"""),"")</f>
        <v/>
      </c>
      <c r="BF857" s="105" t="str">
        <f ca="1">IFERROR(__xludf.DUMMYFUNCTION("""COMPUTED_VALUE"""),"")</f>
        <v/>
      </c>
      <c r="BG857" s="93"/>
      <c r="BH857" s="93"/>
      <c r="BI857" s="95" t="str">
        <f t="shared" si="1878"/>
        <v/>
      </c>
      <c r="BJ857" s="95" t="str">
        <f t="shared" ref="BJ857:BR857" si="1975">IF(AD857=0,"",AD857*$AS857*(AU857/10))</f>
        <v/>
      </c>
      <c r="BK857" s="95" t="str">
        <f t="shared" si="1975"/>
        <v/>
      </c>
      <c r="BL857" s="95" t="str">
        <f t="shared" si="1975"/>
        <v/>
      </c>
      <c r="BM857" s="95" t="str">
        <f t="shared" si="1975"/>
        <v/>
      </c>
      <c r="BN857" s="95" t="str">
        <f t="shared" si="1975"/>
        <v/>
      </c>
      <c r="BO857" s="95" t="str">
        <f t="shared" si="1975"/>
        <v/>
      </c>
      <c r="BP857" s="95" t="str">
        <f t="shared" si="1975"/>
        <v/>
      </c>
      <c r="BQ857" s="95" t="str">
        <f t="shared" si="1975"/>
        <v/>
      </c>
      <c r="BR857" s="95" t="str">
        <f t="shared" si="1975"/>
        <v/>
      </c>
      <c r="BS857" s="38"/>
      <c r="BT857" s="38"/>
      <c r="BU857" s="38"/>
      <c r="BV857" s="38"/>
      <c r="BW857" s="38"/>
      <c r="BX857" s="38">
        <f t="shared" si="1613"/>
        <v>0</v>
      </c>
      <c r="BY857" s="106" t="str">
        <f t="shared" si="1586"/>
        <v/>
      </c>
      <c r="BZ857" s="106" t="str">
        <f t="shared" si="1614"/>
        <v/>
      </c>
      <c r="CA857" s="106" t="str">
        <f t="shared" ref="CA857:CH857" si="1976">IF(O857="x","1","")</f>
        <v/>
      </c>
      <c r="CB857" s="106" t="str">
        <f t="shared" si="1976"/>
        <v/>
      </c>
      <c r="CC857" s="106" t="str">
        <f t="shared" si="1976"/>
        <v/>
      </c>
      <c r="CD857" s="106" t="str">
        <f t="shared" si="1976"/>
        <v/>
      </c>
      <c r="CE857" s="106" t="str">
        <f t="shared" si="1976"/>
        <v/>
      </c>
      <c r="CF857" s="106" t="str">
        <f t="shared" si="1976"/>
        <v/>
      </c>
      <c r="CG857" s="106" t="str">
        <f t="shared" si="1976"/>
        <v/>
      </c>
      <c r="CH857" s="106" t="str">
        <f t="shared" si="1976"/>
        <v/>
      </c>
      <c r="CI857" s="40"/>
      <c r="CJ857" s="40"/>
      <c r="CK857" s="40"/>
      <c r="CL857" s="40"/>
      <c r="CM857" s="40"/>
    </row>
    <row r="858" spans="1:91" ht="17.25" customHeight="1" x14ac:dyDescent="0.2">
      <c r="A858" s="92"/>
      <c r="B858" s="93"/>
      <c r="C858" s="93"/>
      <c r="D858" s="93"/>
      <c r="E858" s="93" t="str">
        <f t="shared" si="1616"/>
        <v/>
      </c>
      <c r="F858" s="93"/>
      <c r="G858" s="93"/>
      <c r="H858" s="93" t="str">
        <f t="shared" si="1850"/>
        <v/>
      </c>
      <c r="I858" s="95" t="str">
        <f t="shared" si="1851"/>
        <v/>
      </c>
      <c r="J858" s="93"/>
      <c r="K858" s="97" t="b">
        <v>0</v>
      </c>
      <c r="L858" s="98" t="str">
        <f t="shared" si="1791"/>
        <v>PENDENTE</v>
      </c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3"/>
      <c r="X858" s="100"/>
      <c r="Y858" s="100"/>
      <c r="Z858" s="100"/>
      <c r="AA858" s="100"/>
      <c r="AB858" s="100"/>
      <c r="AC858" s="101"/>
      <c r="AD858" s="3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93"/>
      <c r="AQ858" s="93"/>
      <c r="AR858" s="93"/>
      <c r="AS858" s="102"/>
      <c r="AT858" s="103"/>
      <c r="AU858" s="103"/>
      <c r="AV858" s="103"/>
      <c r="AW858" s="104"/>
      <c r="AX858" s="103"/>
      <c r="AY858" s="103"/>
      <c r="AZ858" s="103"/>
      <c r="BA858" s="103"/>
      <c r="BB858" s="104"/>
      <c r="BC858" s="103"/>
      <c r="BD858" s="105" t="str">
        <f ca="1">IFERROR(__xludf.DUMMYFUNCTION("""COMPUTED_VALUE"""),"")</f>
        <v/>
      </c>
      <c r="BE858" s="105" t="str">
        <f ca="1">IFERROR(__xludf.DUMMYFUNCTION("""COMPUTED_VALUE"""),"")</f>
        <v/>
      </c>
      <c r="BF858" s="105" t="str">
        <f ca="1">IFERROR(__xludf.DUMMYFUNCTION("""COMPUTED_VALUE"""),"")</f>
        <v/>
      </c>
      <c r="BG858" s="93"/>
      <c r="BH858" s="93"/>
      <c r="BI858" s="95" t="str">
        <f t="shared" si="1878"/>
        <v/>
      </c>
      <c r="BJ858" s="95" t="str">
        <f t="shared" ref="BJ858:BR858" si="1977">IF(AD858=0,"",AD858*$AS858*(AU858/10))</f>
        <v/>
      </c>
      <c r="BK858" s="95" t="str">
        <f t="shared" si="1977"/>
        <v/>
      </c>
      <c r="BL858" s="95" t="str">
        <f t="shared" si="1977"/>
        <v/>
      </c>
      <c r="BM858" s="95" t="str">
        <f t="shared" si="1977"/>
        <v/>
      </c>
      <c r="BN858" s="95" t="str">
        <f t="shared" si="1977"/>
        <v/>
      </c>
      <c r="BO858" s="95" t="str">
        <f t="shared" si="1977"/>
        <v/>
      </c>
      <c r="BP858" s="95" t="str">
        <f t="shared" si="1977"/>
        <v/>
      </c>
      <c r="BQ858" s="95" t="str">
        <f t="shared" si="1977"/>
        <v/>
      </c>
      <c r="BR858" s="95" t="str">
        <f t="shared" si="1977"/>
        <v/>
      </c>
      <c r="BS858" s="38"/>
      <c r="BT858" s="38"/>
      <c r="BU858" s="38"/>
      <c r="BV858" s="38"/>
      <c r="BW858" s="38"/>
      <c r="BX858" s="38">
        <f t="shared" si="1613"/>
        <v>0</v>
      </c>
      <c r="BY858" s="106" t="str">
        <f t="shared" si="1586"/>
        <v/>
      </c>
      <c r="BZ858" s="106" t="str">
        <f t="shared" si="1614"/>
        <v/>
      </c>
      <c r="CA858" s="106" t="str">
        <f t="shared" ref="CA858:CH858" si="1978">IF(O858="x","1","")</f>
        <v/>
      </c>
      <c r="CB858" s="106" t="str">
        <f t="shared" si="1978"/>
        <v/>
      </c>
      <c r="CC858" s="106" t="str">
        <f t="shared" si="1978"/>
        <v/>
      </c>
      <c r="CD858" s="106" t="str">
        <f t="shared" si="1978"/>
        <v/>
      </c>
      <c r="CE858" s="106" t="str">
        <f t="shared" si="1978"/>
        <v/>
      </c>
      <c r="CF858" s="106" t="str">
        <f t="shared" si="1978"/>
        <v/>
      </c>
      <c r="CG858" s="106" t="str">
        <f t="shared" si="1978"/>
        <v/>
      </c>
      <c r="CH858" s="106" t="str">
        <f t="shared" si="1978"/>
        <v/>
      </c>
      <c r="CI858" s="40"/>
      <c r="CJ858" s="40"/>
      <c r="CK858" s="40"/>
      <c r="CL858" s="40"/>
      <c r="CM858" s="40"/>
    </row>
    <row r="859" spans="1:91" ht="17.25" customHeight="1" x14ac:dyDescent="0.2">
      <c r="A859" s="92"/>
      <c r="B859" s="93"/>
      <c r="C859" s="93"/>
      <c r="D859" s="93"/>
      <c r="E859" s="93" t="str">
        <f t="shared" si="1616"/>
        <v/>
      </c>
      <c r="F859" s="93"/>
      <c r="G859" s="93"/>
      <c r="H859" s="93" t="str">
        <f t="shared" si="1850"/>
        <v/>
      </c>
      <c r="I859" s="95" t="str">
        <f t="shared" si="1851"/>
        <v/>
      </c>
      <c r="J859" s="93"/>
      <c r="K859" s="97" t="b">
        <v>0</v>
      </c>
      <c r="L859" s="98" t="str">
        <f t="shared" si="1791"/>
        <v>PENDENTE</v>
      </c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3"/>
      <c r="X859" s="100"/>
      <c r="Y859" s="100"/>
      <c r="Z859" s="100"/>
      <c r="AA859" s="100"/>
      <c r="AB859" s="100"/>
      <c r="AC859" s="101"/>
      <c r="AD859" s="3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93"/>
      <c r="AQ859" s="93"/>
      <c r="AR859" s="93"/>
      <c r="AS859" s="102"/>
      <c r="AT859" s="103"/>
      <c r="AU859" s="103"/>
      <c r="AV859" s="103"/>
      <c r="AW859" s="104"/>
      <c r="AX859" s="103"/>
      <c r="AY859" s="103"/>
      <c r="AZ859" s="103"/>
      <c r="BA859" s="103"/>
      <c r="BB859" s="104"/>
      <c r="BC859" s="103"/>
      <c r="BD859" s="105" t="str">
        <f ca="1">IFERROR(__xludf.DUMMYFUNCTION("""COMPUTED_VALUE"""),"")</f>
        <v/>
      </c>
      <c r="BE859" s="105" t="str">
        <f ca="1">IFERROR(__xludf.DUMMYFUNCTION("""COMPUTED_VALUE"""),"")</f>
        <v/>
      </c>
      <c r="BF859" s="105" t="str">
        <f ca="1">IFERROR(__xludf.DUMMYFUNCTION("""COMPUTED_VALUE"""),"")</f>
        <v/>
      </c>
      <c r="BG859" s="93"/>
      <c r="BH859" s="93"/>
      <c r="BI859" s="95" t="str">
        <f t="shared" si="1878"/>
        <v/>
      </c>
      <c r="BJ859" s="95" t="str">
        <f t="shared" ref="BJ859:BR859" si="1979">IF(AD859=0,"",AD859*$AS859*(AU859/10))</f>
        <v/>
      </c>
      <c r="BK859" s="95" t="str">
        <f t="shared" si="1979"/>
        <v/>
      </c>
      <c r="BL859" s="95" t="str">
        <f t="shared" si="1979"/>
        <v/>
      </c>
      <c r="BM859" s="95" t="str">
        <f t="shared" si="1979"/>
        <v/>
      </c>
      <c r="BN859" s="95" t="str">
        <f t="shared" si="1979"/>
        <v/>
      </c>
      <c r="BO859" s="95" t="str">
        <f t="shared" si="1979"/>
        <v/>
      </c>
      <c r="BP859" s="95" t="str">
        <f t="shared" si="1979"/>
        <v/>
      </c>
      <c r="BQ859" s="95" t="str">
        <f t="shared" si="1979"/>
        <v/>
      </c>
      <c r="BR859" s="95" t="str">
        <f t="shared" si="1979"/>
        <v/>
      </c>
      <c r="BS859" s="38"/>
      <c r="BT859" s="38"/>
      <c r="BU859" s="38"/>
      <c r="BV859" s="38"/>
      <c r="BW859" s="38"/>
      <c r="BX859" s="38">
        <f t="shared" si="1613"/>
        <v>0</v>
      </c>
      <c r="BY859" s="106" t="str">
        <f t="shared" si="1586"/>
        <v/>
      </c>
      <c r="BZ859" s="106" t="str">
        <f t="shared" si="1614"/>
        <v/>
      </c>
      <c r="CA859" s="106" t="str">
        <f t="shared" ref="CA859:CH859" si="1980">IF(O859="x","1","")</f>
        <v/>
      </c>
      <c r="CB859" s="106" t="str">
        <f t="shared" si="1980"/>
        <v/>
      </c>
      <c r="CC859" s="106" t="str">
        <f t="shared" si="1980"/>
        <v/>
      </c>
      <c r="CD859" s="106" t="str">
        <f t="shared" si="1980"/>
        <v/>
      </c>
      <c r="CE859" s="106" t="str">
        <f t="shared" si="1980"/>
        <v/>
      </c>
      <c r="CF859" s="106" t="str">
        <f t="shared" si="1980"/>
        <v/>
      </c>
      <c r="CG859" s="106" t="str">
        <f t="shared" si="1980"/>
        <v/>
      </c>
      <c r="CH859" s="106" t="str">
        <f t="shared" si="1980"/>
        <v/>
      </c>
      <c r="CI859" s="40"/>
      <c r="CJ859" s="40"/>
      <c r="CK859" s="40"/>
      <c r="CL859" s="40"/>
      <c r="CM859" s="40"/>
    </row>
    <row r="860" spans="1:91" ht="17.25" customHeight="1" x14ac:dyDescent="0.2">
      <c r="A860" s="92"/>
      <c r="B860" s="93"/>
      <c r="C860" s="93"/>
      <c r="D860" s="93"/>
      <c r="E860" s="93" t="str">
        <f t="shared" si="1616"/>
        <v/>
      </c>
      <c r="F860" s="93"/>
      <c r="G860" s="93"/>
      <c r="H860" s="93" t="str">
        <f t="shared" si="1850"/>
        <v/>
      </c>
      <c r="I860" s="95" t="str">
        <f t="shared" si="1851"/>
        <v/>
      </c>
      <c r="J860" s="93"/>
      <c r="K860" s="97" t="b">
        <v>0</v>
      </c>
      <c r="L860" s="98" t="str">
        <f t="shared" si="1791"/>
        <v>PENDENTE</v>
      </c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3"/>
      <c r="X860" s="100"/>
      <c r="Y860" s="100"/>
      <c r="Z860" s="100"/>
      <c r="AA860" s="100"/>
      <c r="AB860" s="100"/>
      <c r="AC860" s="101"/>
      <c r="AD860" s="3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93"/>
      <c r="AQ860" s="93"/>
      <c r="AR860" s="93"/>
      <c r="AS860" s="102"/>
      <c r="AT860" s="103"/>
      <c r="AU860" s="103"/>
      <c r="AV860" s="103"/>
      <c r="AW860" s="104"/>
      <c r="AX860" s="103"/>
      <c r="AY860" s="103"/>
      <c r="AZ860" s="103"/>
      <c r="BA860" s="103"/>
      <c r="BB860" s="104"/>
      <c r="BC860" s="103"/>
      <c r="BD860" s="105" t="str">
        <f ca="1">IFERROR(__xludf.DUMMYFUNCTION("""COMPUTED_VALUE"""),"")</f>
        <v/>
      </c>
      <c r="BE860" s="105" t="str">
        <f ca="1">IFERROR(__xludf.DUMMYFUNCTION("""COMPUTED_VALUE"""),"")</f>
        <v/>
      </c>
      <c r="BF860" s="105" t="str">
        <f ca="1">IFERROR(__xludf.DUMMYFUNCTION("""COMPUTED_VALUE"""),"")</f>
        <v/>
      </c>
      <c r="BG860" s="93"/>
      <c r="BH860" s="93"/>
      <c r="BI860" s="95" t="str">
        <f t="shared" si="1878"/>
        <v/>
      </c>
      <c r="BJ860" s="95" t="str">
        <f t="shared" ref="BJ860:BR860" si="1981">IF(AD860=0,"",AD860*$AS860*(AU860/10))</f>
        <v/>
      </c>
      <c r="BK860" s="95" t="str">
        <f t="shared" si="1981"/>
        <v/>
      </c>
      <c r="BL860" s="95" t="str">
        <f t="shared" si="1981"/>
        <v/>
      </c>
      <c r="BM860" s="95" t="str">
        <f t="shared" si="1981"/>
        <v/>
      </c>
      <c r="BN860" s="95" t="str">
        <f t="shared" si="1981"/>
        <v/>
      </c>
      <c r="BO860" s="95" t="str">
        <f t="shared" si="1981"/>
        <v/>
      </c>
      <c r="BP860" s="95" t="str">
        <f t="shared" si="1981"/>
        <v/>
      </c>
      <c r="BQ860" s="95" t="str">
        <f t="shared" si="1981"/>
        <v/>
      </c>
      <c r="BR860" s="95" t="str">
        <f t="shared" si="1981"/>
        <v/>
      </c>
      <c r="BS860" s="38"/>
      <c r="BT860" s="38"/>
      <c r="BU860" s="38"/>
      <c r="BV860" s="38"/>
      <c r="BW860" s="38"/>
      <c r="BX860" s="38">
        <f t="shared" si="1613"/>
        <v>0</v>
      </c>
      <c r="BY860" s="106" t="str">
        <f t="shared" si="1586"/>
        <v/>
      </c>
      <c r="BZ860" s="106" t="str">
        <f t="shared" si="1614"/>
        <v/>
      </c>
      <c r="CA860" s="106" t="str">
        <f t="shared" ref="CA860:CH860" si="1982">IF(O860="x","1","")</f>
        <v/>
      </c>
      <c r="CB860" s="106" t="str">
        <f t="shared" si="1982"/>
        <v/>
      </c>
      <c r="CC860" s="106" t="str">
        <f t="shared" si="1982"/>
        <v/>
      </c>
      <c r="CD860" s="106" t="str">
        <f t="shared" si="1982"/>
        <v/>
      </c>
      <c r="CE860" s="106" t="str">
        <f t="shared" si="1982"/>
        <v/>
      </c>
      <c r="CF860" s="106" t="str">
        <f t="shared" si="1982"/>
        <v/>
      </c>
      <c r="CG860" s="106" t="str">
        <f t="shared" si="1982"/>
        <v/>
      </c>
      <c r="CH860" s="106" t="str">
        <f t="shared" si="1982"/>
        <v/>
      </c>
      <c r="CI860" s="40"/>
      <c r="CJ860" s="40"/>
      <c r="CK860" s="40"/>
      <c r="CL860" s="40"/>
      <c r="CM860" s="40"/>
    </row>
    <row r="861" spans="1:91" ht="17.25" customHeight="1" x14ac:dyDescent="0.2">
      <c r="A861" s="92"/>
      <c r="B861" s="93"/>
      <c r="C861" s="93"/>
      <c r="D861" s="93"/>
      <c r="E861" s="93" t="str">
        <f t="shared" si="1616"/>
        <v/>
      </c>
      <c r="F861" s="93"/>
      <c r="G861" s="93"/>
      <c r="H861" s="93" t="str">
        <f t="shared" si="1850"/>
        <v/>
      </c>
      <c r="I861" s="95" t="str">
        <f t="shared" si="1851"/>
        <v/>
      </c>
      <c r="J861" s="93"/>
      <c r="K861" s="97" t="b">
        <v>0</v>
      </c>
      <c r="L861" s="98" t="str">
        <f t="shared" si="1791"/>
        <v>PENDENTE</v>
      </c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3"/>
      <c r="X861" s="100"/>
      <c r="Y861" s="100"/>
      <c r="Z861" s="100"/>
      <c r="AA861" s="100"/>
      <c r="AB861" s="100"/>
      <c r="AC861" s="101"/>
      <c r="AD861" s="3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93"/>
      <c r="AQ861" s="93"/>
      <c r="AR861" s="93"/>
      <c r="AS861" s="102"/>
      <c r="AT861" s="103"/>
      <c r="AU861" s="103"/>
      <c r="AV861" s="103"/>
      <c r="AW861" s="104"/>
      <c r="AX861" s="103"/>
      <c r="AY861" s="103"/>
      <c r="AZ861" s="103"/>
      <c r="BA861" s="103"/>
      <c r="BB861" s="104"/>
      <c r="BC861" s="103"/>
      <c r="BD861" s="105" t="str">
        <f ca="1">IFERROR(__xludf.DUMMYFUNCTION("""COMPUTED_VALUE"""),"")</f>
        <v/>
      </c>
      <c r="BE861" s="105" t="str">
        <f ca="1">IFERROR(__xludf.DUMMYFUNCTION("""COMPUTED_VALUE"""),"")</f>
        <v/>
      </c>
      <c r="BF861" s="105" t="str">
        <f ca="1">IFERROR(__xludf.DUMMYFUNCTION("""COMPUTED_VALUE"""),"")</f>
        <v/>
      </c>
      <c r="BG861" s="93"/>
      <c r="BH861" s="93"/>
      <c r="BI861" s="95" t="str">
        <f t="shared" si="1878"/>
        <v/>
      </c>
      <c r="BJ861" s="95" t="str">
        <f t="shared" ref="BJ861:BR861" si="1983">IF(AD861=0,"",AD861*$AS861*(AU861/10))</f>
        <v/>
      </c>
      <c r="BK861" s="95" t="str">
        <f t="shared" si="1983"/>
        <v/>
      </c>
      <c r="BL861" s="95" t="str">
        <f t="shared" si="1983"/>
        <v/>
      </c>
      <c r="BM861" s="95" t="str">
        <f t="shared" si="1983"/>
        <v/>
      </c>
      <c r="BN861" s="95" t="str">
        <f t="shared" si="1983"/>
        <v/>
      </c>
      <c r="BO861" s="95" t="str">
        <f t="shared" si="1983"/>
        <v/>
      </c>
      <c r="BP861" s="95" t="str">
        <f t="shared" si="1983"/>
        <v/>
      </c>
      <c r="BQ861" s="95" t="str">
        <f t="shared" si="1983"/>
        <v/>
      </c>
      <c r="BR861" s="95" t="str">
        <f t="shared" si="1983"/>
        <v/>
      </c>
      <c r="BS861" s="38"/>
      <c r="BT861" s="38"/>
      <c r="BU861" s="38"/>
      <c r="BV861" s="38"/>
      <c r="BW861" s="38"/>
      <c r="BX861" s="38">
        <f t="shared" si="1613"/>
        <v>0</v>
      </c>
      <c r="BY861" s="106" t="str">
        <f t="shared" si="1586"/>
        <v/>
      </c>
      <c r="BZ861" s="106" t="str">
        <f t="shared" si="1614"/>
        <v/>
      </c>
      <c r="CA861" s="106" t="str">
        <f t="shared" ref="CA861:CH861" si="1984">IF(O861="x","1","")</f>
        <v/>
      </c>
      <c r="CB861" s="106" t="str">
        <f t="shared" si="1984"/>
        <v/>
      </c>
      <c r="CC861" s="106" t="str">
        <f t="shared" si="1984"/>
        <v/>
      </c>
      <c r="CD861" s="106" t="str">
        <f t="shared" si="1984"/>
        <v/>
      </c>
      <c r="CE861" s="106" t="str">
        <f t="shared" si="1984"/>
        <v/>
      </c>
      <c r="CF861" s="106" t="str">
        <f t="shared" si="1984"/>
        <v/>
      </c>
      <c r="CG861" s="106" t="str">
        <f t="shared" si="1984"/>
        <v/>
      </c>
      <c r="CH861" s="106" t="str">
        <f t="shared" si="1984"/>
        <v/>
      </c>
      <c r="CI861" s="40"/>
      <c r="CJ861" s="40"/>
      <c r="CK861" s="40"/>
      <c r="CL861" s="40"/>
      <c r="CM861" s="40"/>
    </row>
    <row r="862" spans="1:91" ht="17.25" customHeight="1" x14ac:dyDescent="0.2">
      <c r="A862" s="92"/>
      <c r="B862" s="93"/>
      <c r="C862" s="93"/>
      <c r="D862" s="93"/>
      <c r="E862" s="93" t="str">
        <f t="shared" si="1616"/>
        <v/>
      </c>
      <c r="F862" s="93"/>
      <c r="G862" s="93"/>
      <c r="H862" s="93" t="str">
        <f t="shared" si="1850"/>
        <v/>
      </c>
      <c r="I862" s="95" t="str">
        <f t="shared" si="1851"/>
        <v/>
      </c>
      <c r="J862" s="93"/>
      <c r="K862" s="97" t="b">
        <v>0</v>
      </c>
      <c r="L862" s="98" t="str">
        <f t="shared" si="1791"/>
        <v>PENDENTE</v>
      </c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3"/>
      <c r="X862" s="100"/>
      <c r="Y862" s="100"/>
      <c r="Z862" s="100"/>
      <c r="AA862" s="100"/>
      <c r="AB862" s="100"/>
      <c r="AC862" s="101"/>
      <c r="AD862" s="3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93"/>
      <c r="AQ862" s="93"/>
      <c r="AR862" s="93"/>
      <c r="AS862" s="102"/>
      <c r="AT862" s="103"/>
      <c r="AU862" s="103"/>
      <c r="AV862" s="103"/>
      <c r="AW862" s="104"/>
      <c r="AX862" s="103"/>
      <c r="AY862" s="103"/>
      <c r="AZ862" s="103"/>
      <c r="BA862" s="103"/>
      <c r="BB862" s="104"/>
      <c r="BC862" s="103"/>
      <c r="BD862" s="105" t="str">
        <f ca="1">IFERROR(__xludf.DUMMYFUNCTION("""COMPUTED_VALUE"""),"")</f>
        <v/>
      </c>
      <c r="BE862" s="105" t="str">
        <f ca="1">IFERROR(__xludf.DUMMYFUNCTION("""COMPUTED_VALUE"""),"")</f>
        <v/>
      </c>
      <c r="BF862" s="105" t="str">
        <f ca="1">IFERROR(__xludf.DUMMYFUNCTION("""COMPUTED_VALUE"""),"")</f>
        <v/>
      </c>
      <c r="BG862" s="93"/>
      <c r="BH862" s="93"/>
      <c r="BI862" s="95" t="str">
        <f t="shared" si="1878"/>
        <v/>
      </c>
      <c r="BJ862" s="95" t="str">
        <f t="shared" ref="BJ862:BR862" si="1985">IF(AD862=0,"",AD862*$AS862*(AU862/10))</f>
        <v/>
      </c>
      <c r="BK862" s="95" t="str">
        <f t="shared" si="1985"/>
        <v/>
      </c>
      <c r="BL862" s="95" t="str">
        <f t="shared" si="1985"/>
        <v/>
      </c>
      <c r="BM862" s="95" t="str">
        <f t="shared" si="1985"/>
        <v/>
      </c>
      <c r="BN862" s="95" t="str">
        <f t="shared" si="1985"/>
        <v/>
      </c>
      <c r="BO862" s="95" t="str">
        <f t="shared" si="1985"/>
        <v/>
      </c>
      <c r="BP862" s="95" t="str">
        <f t="shared" si="1985"/>
        <v/>
      </c>
      <c r="BQ862" s="95" t="str">
        <f t="shared" si="1985"/>
        <v/>
      </c>
      <c r="BR862" s="95" t="str">
        <f t="shared" si="1985"/>
        <v/>
      </c>
      <c r="BS862" s="38"/>
      <c r="BT862" s="38"/>
      <c r="BU862" s="38"/>
      <c r="BV862" s="38"/>
      <c r="BW862" s="38"/>
      <c r="BX862" s="38">
        <f t="shared" si="1613"/>
        <v>0</v>
      </c>
      <c r="BY862" s="106" t="str">
        <f t="shared" si="1586"/>
        <v/>
      </c>
      <c r="BZ862" s="106" t="str">
        <f t="shared" si="1614"/>
        <v/>
      </c>
      <c r="CA862" s="106" t="str">
        <f t="shared" ref="CA862:CH862" si="1986">IF(O862="x","1","")</f>
        <v/>
      </c>
      <c r="CB862" s="106" t="str">
        <f t="shared" si="1986"/>
        <v/>
      </c>
      <c r="CC862" s="106" t="str">
        <f t="shared" si="1986"/>
        <v/>
      </c>
      <c r="CD862" s="106" t="str">
        <f t="shared" si="1986"/>
        <v/>
      </c>
      <c r="CE862" s="106" t="str">
        <f t="shared" si="1986"/>
        <v/>
      </c>
      <c r="CF862" s="106" t="str">
        <f t="shared" si="1986"/>
        <v/>
      </c>
      <c r="CG862" s="106" t="str">
        <f t="shared" si="1986"/>
        <v/>
      </c>
      <c r="CH862" s="106" t="str">
        <f t="shared" si="1986"/>
        <v/>
      </c>
      <c r="CI862" s="40"/>
      <c r="CJ862" s="40"/>
      <c r="CK862" s="40"/>
      <c r="CL862" s="40"/>
      <c r="CM862" s="40"/>
    </row>
    <row r="863" spans="1:91" ht="17.25" customHeight="1" x14ac:dyDescent="0.2">
      <c r="A863" s="92"/>
      <c r="B863" s="93"/>
      <c r="C863" s="93"/>
      <c r="D863" s="93"/>
      <c r="E863" s="93" t="str">
        <f t="shared" si="1616"/>
        <v/>
      </c>
      <c r="F863" s="93"/>
      <c r="G863" s="93"/>
      <c r="H863" s="93" t="str">
        <f t="shared" si="1850"/>
        <v/>
      </c>
      <c r="I863" s="95" t="str">
        <f t="shared" si="1851"/>
        <v/>
      </c>
      <c r="J863" s="93"/>
      <c r="K863" s="97" t="b">
        <v>0</v>
      </c>
      <c r="L863" s="98" t="str">
        <f t="shared" si="1791"/>
        <v>PENDENTE</v>
      </c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3"/>
      <c r="X863" s="100"/>
      <c r="Y863" s="100"/>
      <c r="Z863" s="100"/>
      <c r="AA863" s="100"/>
      <c r="AB863" s="100"/>
      <c r="AC863" s="101"/>
      <c r="AD863" s="3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93"/>
      <c r="AQ863" s="93"/>
      <c r="AR863" s="93"/>
      <c r="AS863" s="102"/>
      <c r="AT863" s="103"/>
      <c r="AU863" s="103"/>
      <c r="AV863" s="103"/>
      <c r="AW863" s="104"/>
      <c r="AX863" s="103"/>
      <c r="AY863" s="103"/>
      <c r="AZ863" s="103"/>
      <c r="BA863" s="103"/>
      <c r="BB863" s="104"/>
      <c r="BC863" s="103"/>
      <c r="BD863" s="105" t="str">
        <f ca="1">IFERROR(__xludf.DUMMYFUNCTION("""COMPUTED_VALUE"""),"")</f>
        <v/>
      </c>
      <c r="BE863" s="105" t="str">
        <f ca="1">IFERROR(__xludf.DUMMYFUNCTION("""COMPUTED_VALUE"""),"")</f>
        <v/>
      </c>
      <c r="BF863" s="105" t="str">
        <f ca="1">IFERROR(__xludf.DUMMYFUNCTION("""COMPUTED_VALUE"""),"")</f>
        <v/>
      </c>
      <c r="BG863" s="93"/>
      <c r="BH863" s="93"/>
      <c r="BI863" s="95" t="str">
        <f t="shared" si="1878"/>
        <v/>
      </c>
      <c r="BJ863" s="95" t="str">
        <f t="shared" ref="BJ863:BR863" si="1987">IF(AD863=0,"",AD863*$AS863*(AU863/10))</f>
        <v/>
      </c>
      <c r="BK863" s="95" t="str">
        <f t="shared" si="1987"/>
        <v/>
      </c>
      <c r="BL863" s="95" t="str">
        <f t="shared" si="1987"/>
        <v/>
      </c>
      <c r="BM863" s="95" t="str">
        <f t="shared" si="1987"/>
        <v/>
      </c>
      <c r="BN863" s="95" t="str">
        <f t="shared" si="1987"/>
        <v/>
      </c>
      <c r="BO863" s="95" t="str">
        <f t="shared" si="1987"/>
        <v/>
      </c>
      <c r="BP863" s="95" t="str">
        <f t="shared" si="1987"/>
        <v/>
      </c>
      <c r="BQ863" s="95" t="str">
        <f t="shared" si="1987"/>
        <v/>
      </c>
      <c r="BR863" s="95" t="str">
        <f t="shared" si="1987"/>
        <v/>
      </c>
      <c r="BS863" s="38"/>
      <c r="BT863" s="38"/>
      <c r="BU863" s="38"/>
      <c r="BV863" s="38"/>
      <c r="BW863" s="38"/>
      <c r="BX863" s="38">
        <f t="shared" si="1613"/>
        <v>0</v>
      </c>
      <c r="BY863" s="106" t="str">
        <f t="shared" si="1586"/>
        <v/>
      </c>
      <c r="BZ863" s="106" t="str">
        <f t="shared" si="1614"/>
        <v/>
      </c>
      <c r="CA863" s="106" t="str">
        <f t="shared" ref="CA863:CH863" si="1988">IF(O863="x","1","")</f>
        <v/>
      </c>
      <c r="CB863" s="106" t="str">
        <f t="shared" si="1988"/>
        <v/>
      </c>
      <c r="CC863" s="106" t="str">
        <f t="shared" si="1988"/>
        <v/>
      </c>
      <c r="CD863" s="106" t="str">
        <f t="shared" si="1988"/>
        <v/>
      </c>
      <c r="CE863" s="106" t="str">
        <f t="shared" si="1988"/>
        <v/>
      </c>
      <c r="CF863" s="106" t="str">
        <f t="shared" si="1988"/>
        <v/>
      </c>
      <c r="CG863" s="106" t="str">
        <f t="shared" si="1988"/>
        <v/>
      </c>
      <c r="CH863" s="106" t="str">
        <f t="shared" si="1988"/>
        <v/>
      </c>
      <c r="CI863" s="40"/>
      <c r="CJ863" s="40"/>
      <c r="CK863" s="40"/>
      <c r="CL863" s="40"/>
      <c r="CM863" s="40"/>
    </row>
    <row r="864" spans="1:91" ht="17.25" customHeight="1" x14ac:dyDescent="0.2">
      <c r="A864" s="92"/>
      <c r="B864" s="93"/>
      <c r="C864" s="93"/>
      <c r="D864" s="93"/>
      <c r="E864" s="93" t="str">
        <f t="shared" si="1616"/>
        <v/>
      </c>
      <c r="F864" s="93"/>
      <c r="G864" s="93"/>
      <c r="H864" s="93" t="str">
        <f t="shared" si="1850"/>
        <v/>
      </c>
      <c r="I864" s="95" t="str">
        <f t="shared" si="1851"/>
        <v/>
      </c>
      <c r="J864" s="93"/>
      <c r="K864" s="97" t="b">
        <v>0</v>
      </c>
      <c r="L864" s="98" t="str">
        <f t="shared" si="1791"/>
        <v>PENDENTE</v>
      </c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3"/>
      <c r="X864" s="100"/>
      <c r="Y864" s="100"/>
      <c r="Z864" s="100"/>
      <c r="AA864" s="100"/>
      <c r="AB864" s="100"/>
      <c r="AC864" s="101"/>
      <c r="AD864" s="3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93"/>
      <c r="AQ864" s="93"/>
      <c r="AR864" s="93"/>
      <c r="AS864" s="102"/>
      <c r="AT864" s="103"/>
      <c r="AU864" s="103"/>
      <c r="AV864" s="103"/>
      <c r="AW864" s="104"/>
      <c r="AX864" s="103"/>
      <c r="AY864" s="103"/>
      <c r="AZ864" s="103"/>
      <c r="BA864" s="103"/>
      <c r="BB864" s="104"/>
      <c r="BC864" s="103"/>
      <c r="BD864" s="105" t="str">
        <f ca="1">IFERROR(__xludf.DUMMYFUNCTION("""COMPUTED_VALUE"""),"")</f>
        <v/>
      </c>
      <c r="BE864" s="105" t="str">
        <f ca="1">IFERROR(__xludf.DUMMYFUNCTION("""COMPUTED_VALUE"""),"")</f>
        <v/>
      </c>
      <c r="BF864" s="105" t="str">
        <f ca="1">IFERROR(__xludf.DUMMYFUNCTION("""COMPUTED_VALUE"""),"")</f>
        <v/>
      </c>
      <c r="BG864" s="93"/>
      <c r="BH864" s="93"/>
      <c r="BI864" s="95" t="str">
        <f t="shared" si="1878"/>
        <v/>
      </c>
      <c r="BJ864" s="95" t="str">
        <f t="shared" ref="BJ864:BR864" si="1989">IF(AD864=0,"",AD864*$AS864*(AU864/10))</f>
        <v/>
      </c>
      <c r="BK864" s="95" t="str">
        <f t="shared" si="1989"/>
        <v/>
      </c>
      <c r="BL864" s="95" t="str">
        <f t="shared" si="1989"/>
        <v/>
      </c>
      <c r="BM864" s="95" t="str">
        <f t="shared" si="1989"/>
        <v/>
      </c>
      <c r="BN864" s="95" t="str">
        <f t="shared" si="1989"/>
        <v/>
      </c>
      <c r="BO864" s="95" t="str">
        <f t="shared" si="1989"/>
        <v/>
      </c>
      <c r="BP864" s="95" t="str">
        <f t="shared" si="1989"/>
        <v/>
      </c>
      <c r="BQ864" s="95" t="str">
        <f t="shared" si="1989"/>
        <v/>
      </c>
      <c r="BR864" s="95" t="str">
        <f t="shared" si="1989"/>
        <v/>
      </c>
      <c r="BS864" s="38"/>
      <c r="BT864" s="38"/>
      <c r="BU864" s="38"/>
      <c r="BV864" s="38"/>
      <c r="BW864" s="38"/>
      <c r="BX864" s="38">
        <f t="shared" si="1613"/>
        <v>0</v>
      </c>
      <c r="BY864" s="106" t="str">
        <f t="shared" si="1586"/>
        <v/>
      </c>
      <c r="BZ864" s="106" t="str">
        <f t="shared" si="1614"/>
        <v/>
      </c>
      <c r="CA864" s="106" t="str">
        <f t="shared" ref="CA864:CH864" si="1990">IF(O864="x","1","")</f>
        <v/>
      </c>
      <c r="CB864" s="106" t="str">
        <f t="shared" si="1990"/>
        <v/>
      </c>
      <c r="CC864" s="106" t="str">
        <f t="shared" si="1990"/>
        <v/>
      </c>
      <c r="CD864" s="106" t="str">
        <f t="shared" si="1990"/>
        <v/>
      </c>
      <c r="CE864" s="106" t="str">
        <f t="shared" si="1990"/>
        <v/>
      </c>
      <c r="CF864" s="106" t="str">
        <f t="shared" si="1990"/>
        <v/>
      </c>
      <c r="CG864" s="106" t="str">
        <f t="shared" si="1990"/>
        <v/>
      </c>
      <c r="CH864" s="106" t="str">
        <f t="shared" si="1990"/>
        <v/>
      </c>
      <c r="CI864" s="40"/>
      <c r="CJ864" s="40"/>
      <c r="CK864" s="40"/>
      <c r="CL864" s="40"/>
      <c r="CM864" s="40"/>
    </row>
    <row r="865" spans="1:91" ht="17.25" customHeight="1" x14ac:dyDescent="0.2">
      <c r="A865" s="92"/>
      <c r="B865" s="93"/>
      <c r="C865" s="93"/>
      <c r="D865" s="93"/>
      <c r="E865" s="93" t="str">
        <f t="shared" si="1616"/>
        <v/>
      </c>
      <c r="F865" s="93"/>
      <c r="G865" s="93"/>
      <c r="H865" s="93" t="str">
        <f t="shared" si="1850"/>
        <v/>
      </c>
      <c r="I865" s="95" t="str">
        <f t="shared" si="1851"/>
        <v/>
      </c>
      <c r="J865" s="93"/>
      <c r="K865" s="97" t="b">
        <v>0</v>
      </c>
      <c r="L865" s="98" t="str">
        <f t="shared" si="1791"/>
        <v>PENDENTE</v>
      </c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3"/>
      <c r="X865" s="100"/>
      <c r="Y865" s="100"/>
      <c r="Z865" s="100"/>
      <c r="AA865" s="100"/>
      <c r="AB865" s="100"/>
      <c r="AC865" s="101"/>
      <c r="AD865" s="3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93"/>
      <c r="AQ865" s="93"/>
      <c r="AR865" s="93"/>
      <c r="AS865" s="102"/>
      <c r="AT865" s="103"/>
      <c r="AU865" s="103"/>
      <c r="AV865" s="103"/>
      <c r="AW865" s="104"/>
      <c r="AX865" s="103"/>
      <c r="AY865" s="103"/>
      <c r="AZ865" s="103"/>
      <c r="BA865" s="103"/>
      <c r="BB865" s="104"/>
      <c r="BC865" s="103"/>
      <c r="BD865" s="105" t="str">
        <f ca="1">IFERROR(__xludf.DUMMYFUNCTION("""COMPUTED_VALUE"""),"")</f>
        <v/>
      </c>
      <c r="BE865" s="105" t="str">
        <f ca="1">IFERROR(__xludf.DUMMYFUNCTION("""COMPUTED_VALUE"""),"")</f>
        <v/>
      </c>
      <c r="BF865" s="105" t="str">
        <f ca="1">IFERROR(__xludf.DUMMYFUNCTION("""COMPUTED_VALUE"""),"")</f>
        <v/>
      </c>
      <c r="BG865" s="93"/>
      <c r="BH865" s="93"/>
      <c r="BI865" s="95" t="str">
        <f t="shared" si="1878"/>
        <v/>
      </c>
      <c r="BJ865" s="95" t="str">
        <f t="shared" ref="BJ865:BR865" si="1991">IF(AD865=0,"",AD865*$AS865*(AU865/10))</f>
        <v/>
      </c>
      <c r="BK865" s="95" t="str">
        <f t="shared" si="1991"/>
        <v/>
      </c>
      <c r="BL865" s="95" t="str">
        <f t="shared" si="1991"/>
        <v/>
      </c>
      <c r="BM865" s="95" t="str">
        <f t="shared" si="1991"/>
        <v/>
      </c>
      <c r="BN865" s="95" t="str">
        <f t="shared" si="1991"/>
        <v/>
      </c>
      <c r="BO865" s="95" t="str">
        <f t="shared" si="1991"/>
        <v/>
      </c>
      <c r="BP865" s="95" t="str">
        <f t="shared" si="1991"/>
        <v/>
      </c>
      <c r="BQ865" s="95" t="str">
        <f t="shared" si="1991"/>
        <v/>
      </c>
      <c r="BR865" s="95" t="str">
        <f t="shared" si="1991"/>
        <v/>
      </c>
      <c r="BS865" s="38"/>
      <c r="BT865" s="38"/>
      <c r="BU865" s="38"/>
      <c r="BV865" s="38"/>
      <c r="BW865" s="38"/>
      <c r="BX865" s="38">
        <f t="shared" si="1613"/>
        <v>0</v>
      </c>
      <c r="BY865" s="106" t="str">
        <f t="shared" si="1586"/>
        <v/>
      </c>
      <c r="BZ865" s="106" t="str">
        <f t="shared" si="1614"/>
        <v/>
      </c>
      <c r="CA865" s="106" t="str">
        <f t="shared" ref="CA865:CH865" si="1992">IF(O865="x","1","")</f>
        <v/>
      </c>
      <c r="CB865" s="106" t="str">
        <f t="shared" si="1992"/>
        <v/>
      </c>
      <c r="CC865" s="106" t="str">
        <f t="shared" si="1992"/>
        <v/>
      </c>
      <c r="CD865" s="106" t="str">
        <f t="shared" si="1992"/>
        <v/>
      </c>
      <c r="CE865" s="106" t="str">
        <f t="shared" si="1992"/>
        <v/>
      </c>
      <c r="CF865" s="106" t="str">
        <f t="shared" si="1992"/>
        <v/>
      </c>
      <c r="CG865" s="106" t="str">
        <f t="shared" si="1992"/>
        <v/>
      </c>
      <c r="CH865" s="106" t="str">
        <f t="shared" si="1992"/>
        <v/>
      </c>
      <c r="CI865" s="40"/>
      <c r="CJ865" s="40"/>
      <c r="CK865" s="40"/>
      <c r="CL865" s="40"/>
      <c r="CM865" s="40"/>
    </row>
    <row r="866" spans="1:91" ht="17.25" customHeight="1" x14ac:dyDescent="0.2">
      <c r="A866" s="92"/>
      <c r="B866" s="93"/>
      <c r="C866" s="93"/>
      <c r="D866" s="93"/>
      <c r="E866" s="93" t="str">
        <f t="shared" si="1616"/>
        <v/>
      </c>
      <c r="F866" s="93"/>
      <c r="G866" s="93"/>
      <c r="H866" s="93" t="str">
        <f t="shared" si="1850"/>
        <v/>
      </c>
      <c r="I866" s="95" t="str">
        <f t="shared" si="1851"/>
        <v/>
      </c>
      <c r="J866" s="93"/>
      <c r="K866" s="97" t="b">
        <v>0</v>
      </c>
      <c r="L866" s="98" t="str">
        <f t="shared" si="1791"/>
        <v>PENDENTE</v>
      </c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3"/>
      <c r="X866" s="100"/>
      <c r="Y866" s="100"/>
      <c r="Z866" s="100"/>
      <c r="AA866" s="100"/>
      <c r="AB866" s="100"/>
      <c r="AC866" s="101"/>
      <c r="AD866" s="3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93"/>
      <c r="AQ866" s="93"/>
      <c r="AR866" s="93"/>
      <c r="AS866" s="102"/>
      <c r="AT866" s="103"/>
      <c r="AU866" s="103"/>
      <c r="AV866" s="103"/>
      <c r="AW866" s="104"/>
      <c r="AX866" s="103"/>
      <c r="AY866" s="103"/>
      <c r="AZ866" s="103"/>
      <c r="BA866" s="103"/>
      <c r="BB866" s="104"/>
      <c r="BC866" s="103"/>
      <c r="BD866" s="105" t="str">
        <f ca="1">IFERROR(__xludf.DUMMYFUNCTION("""COMPUTED_VALUE"""),"")</f>
        <v/>
      </c>
      <c r="BE866" s="105" t="str">
        <f ca="1">IFERROR(__xludf.DUMMYFUNCTION("""COMPUTED_VALUE"""),"")</f>
        <v/>
      </c>
      <c r="BF866" s="105" t="str">
        <f ca="1">IFERROR(__xludf.DUMMYFUNCTION("""COMPUTED_VALUE"""),"")</f>
        <v/>
      </c>
      <c r="BG866" s="93"/>
      <c r="BH866" s="93"/>
      <c r="BI866" s="95" t="str">
        <f t="shared" si="1878"/>
        <v/>
      </c>
      <c r="BJ866" s="95" t="str">
        <f t="shared" ref="BJ866:BR866" si="1993">IF(AD866=0,"",AD866*$AS866*(AU866/10))</f>
        <v/>
      </c>
      <c r="BK866" s="95" t="str">
        <f t="shared" si="1993"/>
        <v/>
      </c>
      <c r="BL866" s="95" t="str">
        <f t="shared" si="1993"/>
        <v/>
      </c>
      <c r="BM866" s="95" t="str">
        <f t="shared" si="1993"/>
        <v/>
      </c>
      <c r="BN866" s="95" t="str">
        <f t="shared" si="1993"/>
        <v/>
      </c>
      <c r="BO866" s="95" t="str">
        <f t="shared" si="1993"/>
        <v/>
      </c>
      <c r="BP866" s="95" t="str">
        <f t="shared" si="1993"/>
        <v/>
      </c>
      <c r="BQ866" s="95" t="str">
        <f t="shared" si="1993"/>
        <v/>
      </c>
      <c r="BR866" s="95" t="str">
        <f t="shared" si="1993"/>
        <v/>
      </c>
      <c r="BS866" s="38"/>
      <c r="BT866" s="38"/>
      <c r="BU866" s="38"/>
      <c r="BV866" s="38"/>
      <c r="BW866" s="38"/>
      <c r="BX866" s="38">
        <f t="shared" si="1613"/>
        <v>0</v>
      </c>
      <c r="BY866" s="106" t="str">
        <f t="shared" si="1586"/>
        <v/>
      </c>
      <c r="BZ866" s="106" t="str">
        <f t="shared" si="1614"/>
        <v/>
      </c>
      <c r="CA866" s="106" t="str">
        <f t="shared" ref="CA866:CH866" si="1994">IF(O866="x","1","")</f>
        <v/>
      </c>
      <c r="CB866" s="106" t="str">
        <f t="shared" si="1994"/>
        <v/>
      </c>
      <c r="CC866" s="106" t="str">
        <f t="shared" si="1994"/>
        <v/>
      </c>
      <c r="CD866" s="106" t="str">
        <f t="shared" si="1994"/>
        <v/>
      </c>
      <c r="CE866" s="106" t="str">
        <f t="shared" si="1994"/>
        <v/>
      </c>
      <c r="CF866" s="106" t="str">
        <f t="shared" si="1994"/>
        <v/>
      </c>
      <c r="CG866" s="106" t="str">
        <f t="shared" si="1994"/>
        <v/>
      </c>
      <c r="CH866" s="106" t="str">
        <f t="shared" si="1994"/>
        <v/>
      </c>
      <c r="CI866" s="40"/>
      <c r="CJ866" s="40"/>
      <c r="CK866" s="40"/>
      <c r="CL866" s="40"/>
      <c r="CM866" s="40"/>
    </row>
    <row r="867" spans="1:91" ht="17.25" customHeight="1" x14ac:dyDescent="0.2">
      <c r="A867" s="92"/>
      <c r="B867" s="93"/>
      <c r="C867" s="93"/>
      <c r="D867" s="93"/>
      <c r="E867" s="93" t="str">
        <f t="shared" si="1616"/>
        <v/>
      </c>
      <c r="F867" s="93"/>
      <c r="G867" s="93"/>
      <c r="H867" s="93" t="str">
        <f t="shared" si="1850"/>
        <v/>
      </c>
      <c r="I867" s="95" t="str">
        <f t="shared" si="1851"/>
        <v/>
      </c>
      <c r="J867" s="93"/>
      <c r="K867" s="97" t="b">
        <v>0</v>
      </c>
      <c r="L867" s="98" t="str">
        <f t="shared" si="1791"/>
        <v>PENDENTE</v>
      </c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3"/>
      <c r="X867" s="100"/>
      <c r="Y867" s="100"/>
      <c r="Z867" s="100"/>
      <c r="AA867" s="100"/>
      <c r="AB867" s="100"/>
      <c r="AC867" s="101"/>
      <c r="AD867" s="3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93"/>
      <c r="AQ867" s="93"/>
      <c r="AR867" s="93"/>
      <c r="AS867" s="102"/>
      <c r="AT867" s="103"/>
      <c r="AU867" s="103"/>
      <c r="AV867" s="103"/>
      <c r="AW867" s="104"/>
      <c r="AX867" s="103"/>
      <c r="AY867" s="103"/>
      <c r="AZ867" s="103"/>
      <c r="BA867" s="103"/>
      <c r="BB867" s="104"/>
      <c r="BC867" s="103"/>
      <c r="BD867" s="105" t="str">
        <f ca="1">IFERROR(__xludf.DUMMYFUNCTION("""COMPUTED_VALUE"""),"")</f>
        <v/>
      </c>
      <c r="BE867" s="105" t="str">
        <f ca="1">IFERROR(__xludf.DUMMYFUNCTION("""COMPUTED_VALUE"""),"")</f>
        <v/>
      </c>
      <c r="BF867" s="105" t="str">
        <f ca="1">IFERROR(__xludf.DUMMYFUNCTION("""COMPUTED_VALUE"""),"")</f>
        <v/>
      </c>
      <c r="BG867" s="93"/>
      <c r="BH867" s="93"/>
      <c r="BI867" s="95" t="str">
        <f t="shared" si="1878"/>
        <v/>
      </c>
      <c r="BJ867" s="95" t="str">
        <f t="shared" ref="BJ867:BR867" si="1995">IF(AD867=0,"",AD867*$AS867*(AU867/10))</f>
        <v/>
      </c>
      <c r="BK867" s="95" t="str">
        <f t="shared" si="1995"/>
        <v/>
      </c>
      <c r="BL867" s="95" t="str">
        <f t="shared" si="1995"/>
        <v/>
      </c>
      <c r="BM867" s="95" t="str">
        <f t="shared" si="1995"/>
        <v/>
      </c>
      <c r="BN867" s="95" t="str">
        <f t="shared" si="1995"/>
        <v/>
      </c>
      <c r="BO867" s="95" t="str">
        <f t="shared" si="1995"/>
        <v/>
      </c>
      <c r="BP867" s="95" t="str">
        <f t="shared" si="1995"/>
        <v/>
      </c>
      <c r="BQ867" s="95" t="str">
        <f t="shared" si="1995"/>
        <v/>
      </c>
      <c r="BR867" s="95" t="str">
        <f t="shared" si="1995"/>
        <v/>
      </c>
      <c r="BS867" s="38"/>
      <c r="BT867" s="38"/>
      <c r="BU867" s="38"/>
      <c r="BV867" s="38"/>
      <c r="BW867" s="38"/>
      <c r="BX867" s="38">
        <f t="shared" si="1613"/>
        <v>0</v>
      </c>
      <c r="BY867" s="106" t="str">
        <f t="shared" si="1586"/>
        <v/>
      </c>
      <c r="BZ867" s="106" t="str">
        <f t="shared" si="1614"/>
        <v/>
      </c>
      <c r="CA867" s="106" t="str">
        <f t="shared" ref="CA867:CH867" si="1996">IF(O867="x","1","")</f>
        <v/>
      </c>
      <c r="CB867" s="106" t="str">
        <f t="shared" si="1996"/>
        <v/>
      </c>
      <c r="CC867" s="106" t="str">
        <f t="shared" si="1996"/>
        <v/>
      </c>
      <c r="CD867" s="106" t="str">
        <f t="shared" si="1996"/>
        <v/>
      </c>
      <c r="CE867" s="106" t="str">
        <f t="shared" si="1996"/>
        <v/>
      </c>
      <c r="CF867" s="106" t="str">
        <f t="shared" si="1996"/>
        <v/>
      </c>
      <c r="CG867" s="106" t="str">
        <f t="shared" si="1996"/>
        <v/>
      </c>
      <c r="CH867" s="106" t="str">
        <f t="shared" si="1996"/>
        <v/>
      </c>
      <c r="CI867" s="40"/>
      <c r="CJ867" s="40"/>
      <c r="CK867" s="40"/>
      <c r="CL867" s="40"/>
      <c r="CM867" s="40"/>
    </row>
    <row r="868" spans="1:91" ht="17.25" customHeight="1" x14ac:dyDescent="0.2">
      <c r="A868" s="92"/>
      <c r="B868" s="93"/>
      <c r="C868" s="93"/>
      <c r="D868" s="93"/>
      <c r="E868" s="93" t="str">
        <f t="shared" si="1616"/>
        <v/>
      </c>
      <c r="F868" s="93"/>
      <c r="G868" s="93"/>
      <c r="H868" s="93" t="str">
        <f t="shared" si="1850"/>
        <v/>
      </c>
      <c r="I868" s="95" t="str">
        <f t="shared" si="1851"/>
        <v/>
      </c>
      <c r="J868" s="93"/>
      <c r="K868" s="97" t="b">
        <v>0</v>
      </c>
      <c r="L868" s="98" t="str">
        <f t="shared" si="1791"/>
        <v>PENDENTE</v>
      </c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3"/>
      <c r="X868" s="100"/>
      <c r="Y868" s="100"/>
      <c r="Z868" s="100"/>
      <c r="AA868" s="100"/>
      <c r="AB868" s="100"/>
      <c r="AC868" s="101"/>
      <c r="AD868" s="3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93"/>
      <c r="AQ868" s="93"/>
      <c r="AR868" s="93"/>
      <c r="AS868" s="102"/>
      <c r="AT868" s="103"/>
      <c r="AU868" s="103"/>
      <c r="AV868" s="103"/>
      <c r="AW868" s="104"/>
      <c r="AX868" s="103"/>
      <c r="AY868" s="103"/>
      <c r="AZ868" s="103"/>
      <c r="BA868" s="103"/>
      <c r="BB868" s="104"/>
      <c r="BC868" s="103"/>
      <c r="BD868" s="105" t="str">
        <f ca="1">IFERROR(__xludf.DUMMYFUNCTION("""COMPUTED_VALUE"""),"")</f>
        <v/>
      </c>
      <c r="BE868" s="105" t="str">
        <f ca="1">IFERROR(__xludf.DUMMYFUNCTION("""COMPUTED_VALUE"""),"")</f>
        <v/>
      </c>
      <c r="BF868" s="105" t="str">
        <f ca="1">IFERROR(__xludf.DUMMYFUNCTION("""COMPUTED_VALUE"""),"")</f>
        <v/>
      </c>
      <c r="BG868" s="93"/>
      <c r="BH868" s="93"/>
      <c r="BI868" s="95" t="str">
        <f t="shared" si="1878"/>
        <v/>
      </c>
      <c r="BJ868" s="95" t="str">
        <f t="shared" ref="BJ868:BR868" si="1997">IF(AD868=0,"",AD868*$AS868*(AU868/10))</f>
        <v/>
      </c>
      <c r="BK868" s="95" t="str">
        <f t="shared" si="1997"/>
        <v/>
      </c>
      <c r="BL868" s="95" t="str">
        <f t="shared" si="1997"/>
        <v/>
      </c>
      <c r="BM868" s="95" t="str">
        <f t="shared" si="1997"/>
        <v/>
      </c>
      <c r="BN868" s="95" t="str">
        <f t="shared" si="1997"/>
        <v/>
      </c>
      <c r="BO868" s="95" t="str">
        <f t="shared" si="1997"/>
        <v/>
      </c>
      <c r="BP868" s="95" t="str">
        <f t="shared" si="1997"/>
        <v/>
      </c>
      <c r="BQ868" s="95" t="str">
        <f t="shared" si="1997"/>
        <v/>
      </c>
      <c r="BR868" s="95" t="str">
        <f t="shared" si="1997"/>
        <v/>
      </c>
      <c r="BS868" s="38"/>
      <c r="BT868" s="38"/>
      <c r="BU868" s="38"/>
      <c r="BV868" s="38"/>
      <c r="BW868" s="38"/>
      <c r="BX868" s="38">
        <f t="shared" si="1613"/>
        <v>0</v>
      </c>
      <c r="BY868" s="106" t="str">
        <f t="shared" si="1586"/>
        <v/>
      </c>
      <c r="BZ868" s="106" t="str">
        <f t="shared" si="1614"/>
        <v/>
      </c>
      <c r="CA868" s="106" t="str">
        <f t="shared" ref="CA868:CH868" si="1998">IF(O868="x","1","")</f>
        <v/>
      </c>
      <c r="CB868" s="106" t="str">
        <f t="shared" si="1998"/>
        <v/>
      </c>
      <c r="CC868" s="106" t="str">
        <f t="shared" si="1998"/>
        <v/>
      </c>
      <c r="CD868" s="106" t="str">
        <f t="shared" si="1998"/>
        <v/>
      </c>
      <c r="CE868" s="106" t="str">
        <f t="shared" si="1998"/>
        <v/>
      </c>
      <c r="CF868" s="106" t="str">
        <f t="shared" si="1998"/>
        <v/>
      </c>
      <c r="CG868" s="106" t="str">
        <f t="shared" si="1998"/>
        <v/>
      </c>
      <c r="CH868" s="106" t="str">
        <f t="shared" si="1998"/>
        <v/>
      </c>
      <c r="CI868" s="40"/>
      <c r="CJ868" s="40"/>
      <c r="CK868" s="40"/>
      <c r="CL868" s="40"/>
      <c r="CM868" s="40"/>
    </row>
    <row r="869" spans="1:91" ht="17.25" customHeight="1" x14ac:dyDescent="0.2">
      <c r="A869" s="92"/>
      <c r="B869" s="93"/>
      <c r="C869" s="93"/>
      <c r="D869" s="93"/>
      <c r="E869" s="93" t="str">
        <f t="shared" si="1616"/>
        <v/>
      </c>
      <c r="F869" s="93"/>
      <c r="G869" s="93"/>
      <c r="H869" s="93" t="str">
        <f t="shared" si="1850"/>
        <v/>
      </c>
      <c r="I869" s="95" t="str">
        <f t="shared" si="1851"/>
        <v/>
      </c>
      <c r="J869" s="93"/>
      <c r="K869" s="97" t="b">
        <v>0</v>
      </c>
      <c r="L869" s="98" t="str">
        <f t="shared" si="1791"/>
        <v>PENDENTE</v>
      </c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3"/>
      <c r="X869" s="100"/>
      <c r="Y869" s="100"/>
      <c r="Z869" s="100"/>
      <c r="AA869" s="100"/>
      <c r="AB869" s="100"/>
      <c r="AC869" s="101"/>
      <c r="AD869" s="3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93"/>
      <c r="AQ869" s="93"/>
      <c r="AR869" s="93"/>
      <c r="AS869" s="102"/>
      <c r="AT869" s="103"/>
      <c r="AU869" s="103"/>
      <c r="AV869" s="103"/>
      <c r="AW869" s="104"/>
      <c r="AX869" s="103"/>
      <c r="AY869" s="103"/>
      <c r="AZ869" s="103"/>
      <c r="BA869" s="103"/>
      <c r="BB869" s="104"/>
      <c r="BC869" s="103"/>
      <c r="BD869" s="105" t="str">
        <f ca="1">IFERROR(__xludf.DUMMYFUNCTION("""COMPUTED_VALUE"""),"")</f>
        <v/>
      </c>
      <c r="BE869" s="105" t="str">
        <f ca="1">IFERROR(__xludf.DUMMYFUNCTION("""COMPUTED_VALUE"""),"")</f>
        <v/>
      </c>
      <c r="BF869" s="105" t="str">
        <f ca="1">IFERROR(__xludf.DUMMYFUNCTION("""COMPUTED_VALUE"""),"")</f>
        <v/>
      </c>
      <c r="BG869" s="93"/>
      <c r="BH869" s="93"/>
      <c r="BI869" s="95" t="str">
        <f t="shared" si="1878"/>
        <v/>
      </c>
      <c r="BJ869" s="95" t="str">
        <f t="shared" ref="BJ869:BR869" si="1999">IF(AD869=0,"",AD869*$AS869*(AU869/10))</f>
        <v/>
      </c>
      <c r="BK869" s="95" t="str">
        <f t="shared" si="1999"/>
        <v/>
      </c>
      <c r="BL869" s="95" t="str">
        <f t="shared" si="1999"/>
        <v/>
      </c>
      <c r="BM869" s="95" t="str">
        <f t="shared" si="1999"/>
        <v/>
      </c>
      <c r="BN869" s="95" t="str">
        <f t="shared" si="1999"/>
        <v/>
      </c>
      <c r="BO869" s="95" t="str">
        <f t="shared" si="1999"/>
        <v/>
      </c>
      <c r="BP869" s="95" t="str">
        <f t="shared" si="1999"/>
        <v/>
      </c>
      <c r="BQ869" s="95" t="str">
        <f t="shared" si="1999"/>
        <v/>
      </c>
      <c r="BR869" s="95" t="str">
        <f t="shared" si="1999"/>
        <v/>
      </c>
      <c r="BS869" s="38"/>
      <c r="BT869" s="38"/>
      <c r="BU869" s="38"/>
      <c r="BV869" s="38"/>
      <c r="BW869" s="38"/>
      <c r="BX869" s="38">
        <f t="shared" si="1613"/>
        <v>0</v>
      </c>
      <c r="BY869" s="106" t="str">
        <f t="shared" si="1586"/>
        <v/>
      </c>
      <c r="BZ869" s="106" t="str">
        <f t="shared" si="1614"/>
        <v/>
      </c>
      <c r="CA869" s="106" t="str">
        <f t="shared" ref="CA869:CH869" si="2000">IF(O869="x","1","")</f>
        <v/>
      </c>
      <c r="CB869" s="106" t="str">
        <f t="shared" si="2000"/>
        <v/>
      </c>
      <c r="CC869" s="106" t="str">
        <f t="shared" si="2000"/>
        <v/>
      </c>
      <c r="CD869" s="106" t="str">
        <f t="shared" si="2000"/>
        <v/>
      </c>
      <c r="CE869" s="106" t="str">
        <f t="shared" si="2000"/>
        <v/>
      </c>
      <c r="CF869" s="106" t="str">
        <f t="shared" si="2000"/>
        <v/>
      </c>
      <c r="CG869" s="106" t="str">
        <f t="shared" si="2000"/>
        <v/>
      </c>
      <c r="CH869" s="106" t="str">
        <f t="shared" si="2000"/>
        <v/>
      </c>
      <c r="CI869" s="40"/>
      <c r="CJ869" s="40"/>
      <c r="CK869" s="40"/>
      <c r="CL869" s="40"/>
      <c r="CM869" s="40"/>
    </row>
    <row r="870" spans="1:91" ht="17.25" customHeight="1" x14ac:dyDescent="0.2">
      <c r="A870" s="92"/>
      <c r="B870" s="93"/>
      <c r="C870" s="93"/>
      <c r="D870" s="93"/>
      <c r="E870" s="93" t="str">
        <f t="shared" si="1616"/>
        <v/>
      </c>
      <c r="F870" s="93"/>
      <c r="G870" s="93"/>
      <c r="H870" s="93" t="str">
        <f t="shared" si="1850"/>
        <v/>
      </c>
      <c r="I870" s="95" t="str">
        <f t="shared" si="1851"/>
        <v/>
      </c>
      <c r="J870" s="93"/>
      <c r="K870" s="97" t="b">
        <v>0</v>
      </c>
      <c r="L870" s="98" t="str">
        <f t="shared" si="1791"/>
        <v>PENDENTE</v>
      </c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3"/>
      <c r="X870" s="100"/>
      <c r="Y870" s="100"/>
      <c r="Z870" s="100"/>
      <c r="AA870" s="100"/>
      <c r="AB870" s="100"/>
      <c r="AC870" s="101"/>
      <c r="AD870" s="3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93"/>
      <c r="AQ870" s="93"/>
      <c r="AR870" s="93"/>
      <c r="AS870" s="102"/>
      <c r="AT870" s="103"/>
      <c r="AU870" s="103"/>
      <c r="AV870" s="103"/>
      <c r="AW870" s="104"/>
      <c r="AX870" s="103"/>
      <c r="AY870" s="103"/>
      <c r="AZ870" s="103"/>
      <c r="BA870" s="103"/>
      <c r="BB870" s="104"/>
      <c r="BC870" s="103"/>
      <c r="BD870" s="105" t="str">
        <f ca="1">IFERROR(__xludf.DUMMYFUNCTION("""COMPUTED_VALUE"""),"")</f>
        <v/>
      </c>
      <c r="BE870" s="105" t="str">
        <f ca="1">IFERROR(__xludf.DUMMYFUNCTION("""COMPUTED_VALUE"""),"")</f>
        <v/>
      </c>
      <c r="BF870" s="105" t="str">
        <f ca="1">IFERROR(__xludf.DUMMYFUNCTION("""COMPUTED_VALUE"""),"")</f>
        <v/>
      </c>
      <c r="BG870" s="93"/>
      <c r="BH870" s="93"/>
      <c r="BI870" s="95" t="str">
        <f t="shared" si="1878"/>
        <v/>
      </c>
      <c r="BJ870" s="95" t="str">
        <f t="shared" ref="BJ870:BR870" si="2001">IF(AD870=0,"",AD870*$AS870*(AU870/10))</f>
        <v/>
      </c>
      <c r="BK870" s="95" t="str">
        <f t="shared" si="2001"/>
        <v/>
      </c>
      <c r="BL870" s="95" t="str">
        <f t="shared" si="2001"/>
        <v/>
      </c>
      <c r="BM870" s="95" t="str">
        <f t="shared" si="2001"/>
        <v/>
      </c>
      <c r="BN870" s="95" t="str">
        <f t="shared" si="2001"/>
        <v/>
      </c>
      <c r="BO870" s="95" t="str">
        <f t="shared" si="2001"/>
        <v/>
      </c>
      <c r="BP870" s="95" t="str">
        <f t="shared" si="2001"/>
        <v/>
      </c>
      <c r="BQ870" s="95" t="str">
        <f t="shared" si="2001"/>
        <v/>
      </c>
      <c r="BR870" s="95" t="str">
        <f t="shared" si="2001"/>
        <v/>
      </c>
      <c r="BS870" s="38"/>
      <c r="BT870" s="38"/>
      <c r="BU870" s="38"/>
      <c r="BV870" s="38"/>
      <c r="BW870" s="38"/>
      <c r="BX870" s="38">
        <f t="shared" si="1613"/>
        <v>0</v>
      </c>
      <c r="BY870" s="106" t="str">
        <f t="shared" si="1586"/>
        <v/>
      </c>
      <c r="BZ870" s="106" t="str">
        <f t="shared" si="1614"/>
        <v/>
      </c>
      <c r="CA870" s="106" t="str">
        <f t="shared" ref="CA870:CH870" si="2002">IF(O870="x","1","")</f>
        <v/>
      </c>
      <c r="CB870" s="106" t="str">
        <f t="shared" si="2002"/>
        <v/>
      </c>
      <c r="CC870" s="106" t="str">
        <f t="shared" si="2002"/>
        <v/>
      </c>
      <c r="CD870" s="106" t="str">
        <f t="shared" si="2002"/>
        <v/>
      </c>
      <c r="CE870" s="106" t="str">
        <f t="shared" si="2002"/>
        <v/>
      </c>
      <c r="CF870" s="106" t="str">
        <f t="shared" si="2002"/>
        <v/>
      </c>
      <c r="CG870" s="106" t="str">
        <f t="shared" si="2002"/>
        <v/>
      </c>
      <c r="CH870" s="106" t="str">
        <f t="shared" si="2002"/>
        <v/>
      </c>
      <c r="CI870" s="40"/>
      <c r="CJ870" s="40"/>
      <c r="CK870" s="40"/>
      <c r="CL870" s="40"/>
      <c r="CM870" s="40"/>
    </row>
    <row r="871" spans="1:91" ht="17.25" customHeight="1" x14ac:dyDescent="0.2">
      <c r="A871" s="92"/>
      <c r="B871" s="93"/>
      <c r="C871" s="93"/>
      <c r="D871" s="93"/>
      <c r="E871" s="93" t="str">
        <f t="shared" si="1616"/>
        <v/>
      </c>
      <c r="F871" s="93"/>
      <c r="G871" s="93"/>
      <c r="H871" s="93" t="str">
        <f t="shared" si="1850"/>
        <v/>
      </c>
      <c r="I871" s="95" t="str">
        <f t="shared" si="1851"/>
        <v/>
      </c>
      <c r="J871" s="93"/>
      <c r="K871" s="97" t="b">
        <v>0</v>
      </c>
      <c r="L871" s="98" t="str">
        <f t="shared" si="1791"/>
        <v>PENDENTE</v>
      </c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3"/>
      <c r="X871" s="100"/>
      <c r="Y871" s="100"/>
      <c r="Z871" s="100"/>
      <c r="AA871" s="100"/>
      <c r="AB871" s="100"/>
      <c r="AC871" s="101"/>
      <c r="AD871" s="3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93"/>
      <c r="AQ871" s="93"/>
      <c r="AR871" s="93"/>
      <c r="AS871" s="102"/>
      <c r="AT871" s="103"/>
      <c r="AU871" s="103"/>
      <c r="AV871" s="103"/>
      <c r="AW871" s="104"/>
      <c r="AX871" s="103"/>
      <c r="AY871" s="103"/>
      <c r="AZ871" s="103"/>
      <c r="BA871" s="103"/>
      <c r="BB871" s="104"/>
      <c r="BC871" s="103"/>
      <c r="BD871" s="105" t="str">
        <f ca="1">IFERROR(__xludf.DUMMYFUNCTION("""COMPUTED_VALUE"""),"")</f>
        <v/>
      </c>
      <c r="BE871" s="105" t="str">
        <f ca="1">IFERROR(__xludf.DUMMYFUNCTION("""COMPUTED_VALUE"""),"")</f>
        <v/>
      </c>
      <c r="BF871" s="105" t="str">
        <f ca="1">IFERROR(__xludf.DUMMYFUNCTION("""COMPUTED_VALUE"""),"")</f>
        <v/>
      </c>
      <c r="BG871" s="93"/>
      <c r="BH871" s="93"/>
      <c r="BI871" s="95" t="str">
        <f t="shared" si="1878"/>
        <v/>
      </c>
      <c r="BJ871" s="95" t="str">
        <f t="shared" ref="BJ871:BR871" si="2003">IF(AD871=0,"",AD871*$AS871*(AU871/10))</f>
        <v/>
      </c>
      <c r="BK871" s="95" t="str">
        <f t="shared" si="2003"/>
        <v/>
      </c>
      <c r="BL871" s="95" t="str">
        <f t="shared" si="2003"/>
        <v/>
      </c>
      <c r="BM871" s="95" t="str">
        <f t="shared" si="2003"/>
        <v/>
      </c>
      <c r="BN871" s="95" t="str">
        <f t="shared" si="2003"/>
        <v/>
      </c>
      <c r="BO871" s="95" t="str">
        <f t="shared" si="2003"/>
        <v/>
      </c>
      <c r="BP871" s="95" t="str">
        <f t="shared" si="2003"/>
        <v/>
      </c>
      <c r="BQ871" s="95" t="str">
        <f t="shared" si="2003"/>
        <v/>
      </c>
      <c r="BR871" s="95" t="str">
        <f t="shared" si="2003"/>
        <v/>
      </c>
      <c r="BS871" s="38"/>
      <c r="BT871" s="38"/>
      <c r="BU871" s="38"/>
      <c r="BV871" s="38"/>
      <c r="BW871" s="38"/>
      <c r="BX871" s="38">
        <f t="shared" si="1613"/>
        <v>0</v>
      </c>
      <c r="BY871" s="106" t="str">
        <f t="shared" si="1586"/>
        <v/>
      </c>
      <c r="BZ871" s="106" t="str">
        <f t="shared" si="1614"/>
        <v/>
      </c>
      <c r="CA871" s="106" t="str">
        <f t="shared" ref="CA871:CH871" si="2004">IF(O871="x","1","")</f>
        <v/>
      </c>
      <c r="CB871" s="106" t="str">
        <f t="shared" si="2004"/>
        <v/>
      </c>
      <c r="CC871" s="106" t="str">
        <f t="shared" si="2004"/>
        <v/>
      </c>
      <c r="CD871" s="106" t="str">
        <f t="shared" si="2004"/>
        <v/>
      </c>
      <c r="CE871" s="106" t="str">
        <f t="shared" si="2004"/>
        <v/>
      </c>
      <c r="CF871" s="106" t="str">
        <f t="shared" si="2004"/>
        <v/>
      </c>
      <c r="CG871" s="106" t="str">
        <f t="shared" si="2004"/>
        <v/>
      </c>
      <c r="CH871" s="106" t="str">
        <f t="shared" si="2004"/>
        <v/>
      </c>
      <c r="CI871" s="40"/>
      <c r="CJ871" s="40"/>
      <c r="CK871" s="40"/>
      <c r="CL871" s="40"/>
      <c r="CM871" s="40"/>
    </row>
    <row r="872" spans="1:91" ht="17.25" customHeight="1" x14ac:dyDescent="0.2">
      <c r="A872" s="92"/>
      <c r="B872" s="93"/>
      <c r="C872" s="93"/>
      <c r="D872" s="93"/>
      <c r="E872" s="93" t="str">
        <f t="shared" si="1616"/>
        <v/>
      </c>
      <c r="F872" s="93"/>
      <c r="G872" s="93"/>
      <c r="H872" s="93" t="str">
        <f t="shared" si="1850"/>
        <v/>
      </c>
      <c r="I872" s="95" t="str">
        <f t="shared" si="1851"/>
        <v/>
      </c>
      <c r="J872" s="93"/>
      <c r="K872" s="97" t="b">
        <v>0</v>
      </c>
      <c r="L872" s="98" t="str">
        <f t="shared" si="1791"/>
        <v>PENDENTE</v>
      </c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3"/>
      <c r="X872" s="100"/>
      <c r="Y872" s="100"/>
      <c r="Z872" s="100"/>
      <c r="AA872" s="100"/>
      <c r="AB872" s="100"/>
      <c r="AC872" s="101"/>
      <c r="AD872" s="3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93"/>
      <c r="AQ872" s="93"/>
      <c r="AR872" s="93"/>
      <c r="AS872" s="102"/>
      <c r="AT872" s="103"/>
      <c r="AU872" s="103"/>
      <c r="AV872" s="103"/>
      <c r="AW872" s="104"/>
      <c r="AX872" s="103"/>
      <c r="AY872" s="103"/>
      <c r="AZ872" s="103"/>
      <c r="BA872" s="103"/>
      <c r="BB872" s="104"/>
      <c r="BC872" s="103"/>
      <c r="BD872" s="105" t="str">
        <f ca="1">IFERROR(__xludf.DUMMYFUNCTION("""COMPUTED_VALUE"""),"")</f>
        <v/>
      </c>
      <c r="BE872" s="105" t="str">
        <f ca="1">IFERROR(__xludf.DUMMYFUNCTION("""COMPUTED_VALUE"""),"")</f>
        <v/>
      </c>
      <c r="BF872" s="105" t="str">
        <f ca="1">IFERROR(__xludf.DUMMYFUNCTION("""COMPUTED_VALUE"""),"")</f>
        <v/>
      </c>
      <c r="BG872" s="93"/>
      <c r="BH872" s="93"/>
      <c r="BI872" s="95" t="str">
        <f t="shared" si="1878"/>
        <v/>
      </c>
      <c r="BJ872" s="95" t="str">
        <f t="shared" ref="BJ872:BR872" si="2005">IF(AD872=0,"",AD872*$AS872*(AU872/10))</f>
        <v/>
      </c>
      <c r="BK872" s="95" t="str">
        <f t="shared" si="2005"/>
        <v/>
      </c>
      <c r="BL872" s="95" t="str">
        <f t="shared" si="2005"/>
        <v/>
      </c>
      <c r="BM872" s="95" t="str">
        <f t="shared" si="2005"/>
        <v/>
      </c>
      <c r="BN872" s="95" t="str">
        <f t="shared" si="2005"/>
        <v/>
      </c>
      <c r="BO872" s="95" t="str">
        <f t="shared" si="2005"/>
        <v/>
      </c>
      <c r="BP872" s="95" t="str">
        <f t="shared" si="2005"/>
        <v/>
      </c>
      <c r="BQ872" s="95" t="str">
        <f t="shared" si="2005"/>
        <v/>
      </c>
      <c r="BR872" s="95" t="str">
        <f t="shared" si="2005"/>
        <v/>
      </c>
      <c r="BS872" s="38"/>
      <c r="BT872" s="38"/>
      <c r="BU872" s="38"/>
      <c r="BV872" s="38"/>
      <c r="BW872" s="38"/>
      <c r="BX872" s="38">
        <f t="shared" si="1613"/>
        <v>0</v>
      </c>
      <c r="BY872" s="106" t="str">
        <f t="shared" si="1586"/>
        <v/>
      </c>
      <c r="BZ872" s="106" t="str">
        <f t="shared" si="1614"/>
        <v/>
      </c>
      <c r="CA872" s="106" t="str">
        <f t="shared" ref="CA872:CH872" si="2006">IF(O872="x","1","")</f>
        <v/>
      </c>
      <c r="CB872" s="106" t="str">
        <f t="shared" si="2006"/>
        <v/>
      </c>
      <c r="CC872" s="106" t="str">
        <f t="shared" si="2006"/>
        <v/>
      </c>
      <c r="CD872" s="106" t="str">
        <f t="shared" si="2006"/>
        <v/>
      </c>
      <c r="CE872" s="106" t="str">
        <f t="shared" si="2006"/>
        <v/>
      </c>
      <c r="CF872" s="106" t="str">
        <f t="shared" si="2006"/>
        <v/>
      </c>
      <c r="CG872" s="106" t="str">
        <f t="shared" si="2006"/>
        <v/>
      </c>
      <c r="CH872" s="106" t="str">
        <f t="shared" si="2006"/>
        <v/>
      </c>
      <c r="CI872" s="40"/>
      <c r="CJ872" s="40"/>
      <c r="CK872" s="40"/>
      <c r="CL872" s="40"/>
      <c r="CM872" s="40"/>
    </row>
    <row r="873" spans="1:91" ht="17.25" customHeight="1" x14ac:dyDescent="0.2">
      <c r="A873" s="92"/>
      <c r="B873" s="93"/>
      <c r="C873" s="93"/>
      <c r="D873" s="93"/>
      <c r="E873" s="93" t="str">
        <f t="shared" si="1616"/>
        <v/>
      </c>
      <c r="F873" s="93"/>
      <c r="G873" s="93"/>
      <c r="H873" s="93" t="str">
        <f t="shared" si="1850"/>
        <v/>
      </c>
      <c r="I873" s="95" t="str">
        <f t="shared" si="1851"/>
        <v/>
      </c>
      <c r="J873" s="93"/>
      <c r="K873" s="97" t="b">
        <v>0</v>
      </c>
      <c r="L873" s="98" t="str">
        <f t="shared" si="1791"/>
        <v>PENDENTE</v>
      </c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3"/>
      <c r="X873" s="100"/>
      <c r="Y873" s="100"/>
      <c r="Z873" s="100"/>
      <c r="AA873" s="100"/>
      <c r="AB873" s="100"/>
      <c r="AC873" s="101"/>
      <c r="AD873" s="3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93"/>
      <c r="AQ873" s="93"/>
      <c r="AR873" s="93"/>
      <c r="AS873" s="102"/>
      <c r="AT873" s="103"/>
      <c r="AU873" s="103"/>
      <c r="AV873" s="103"/>
      <c r="AW873" s="104"/>
      <c r="AX873" s="103"/>
      <c r="AY873" s="103"/>
      <c r="AZ873" s="103"/>
      <c r="BA873" s="103"/>
      <c r="BB873" s="104"/>
      <c r="BC873" s="103"/>
      <c r="BD873" s="105" t="str">
        <f ca="1">IFERROR(__xludf.DUMMYFUNCTION("""COMPUTED_VALUE"""),"")</f>
        <v/>
      </c>
      <c r="BE873" s="105" t="str">
        <f ca="1">IFERROR(__xludf.DUMMYFUNCTION("""COMPUTED_VALUE"""),"")</f>
        <v/>
      </c>
      <c r="BF873" s="105" t="str">
        <f ca="1">IFERROR(__xludf.DUMMYFUNCTION("""COMPUTED_VALUE"""),"")</f>
        <v/>
      </c>
      <c r="BG873" s="93"/>
      <c r="BH873" s="93"/>
      <c r="BI873" s="95" t="str">
        <f t="shared" si="1878"/>
        <v/>
      </c>
      <c r="BJ873" s="95" t="str">
        <f t="shared" ref="BJ873:BR873" si="2007">IF(AD873=0,"",AD873*$AS873*(AU873/10))</f>
        <v/>
      </c>
      <c r="BK873" s="95" t="str">
        <f t="shared" si="2007"/>
        <v/>
      </c>
      <c r="BL873" s="95" t="str">
        <f t="shared" si="2007"/>
        <v/>
      </c>
      <c r="BM873" s="95" t="str">
        <f t="shared" si="2007"/>
        <v/>
      </c>
      <c r="BN873" s="95" t="str">
        <f t="shared" si="2007"/>
        <v/>
      </c>
      <c r="BO873" s="95" t="str">
        <f t="shared" si="2007"/>
        <v/>
      </c>
      <c r="BP873" s="95" t="str">
        <f t="shared" si="2007"/>
        <v/>
      </c>
      <c r="BQ873" s="95" t="str">
        <f t="shared" si="2007"/>
        <v/>
      </c>
      <c r="BR873" s="95" t="str">
        <f t="shared" si="2007"/>
        <v/>
      </c>
      <c r="BS873" s="38"/>
      <c r="BT873" s="38"/>
      <c r="BU873" s="38"/>
      <c r="BV873" s="38"/>
      <c r="BW873" s="38"/>
      <c r="BX873" s="38">
        <f t="shared" si="1613"/>
        <v>0</v>
      </c>
      <c r="BY873" s="106" t="str">
        <f t="shared" si="1586"/>
        <v/>
      </c>
      <c r="BZ873" s="106" t="str">
        <f t="shared" si="1614"/>
        <v/>
      </c>
      <c r="CA873" s="106" t="str">
        <f t="shared" ref="CA873:CH873" si="2008">IF(O873="x","1","")</f>
        <v/>
      </c>
      <c r="CB873" s="106" t="str">
        <f t="shared" si="2008"/>
        <v/>
      </c>
      <c r="CC873" s="106" t="str">
        <f t="shared" si="2008"/>
        <v/>
      </c>
      <c r="CD873" s="106" t="str">
        <f t="shared" si="2008"/>
        <v/>
      </c>
      <c r="CE873" s="106" t="str">
        <f t="shared" si="2008"/>
        <v/>
      </c>
      <c r="CF873" s="106" t="str">
        <f t="shared" si="2008"/>
        <v/>
      </c>
      <c r="CG873" s="106" t="str">
        <f t="shared" si="2008"/>
        <v/>
      </c>
      <c r="CH873" s="106" t="str">
        <f t="shared" si="2008"/>
        <v/>
      </c>
      <c r="CI873" s="40"/>
      <c r="CJ873" s="40"/>
      <c r="CK873" s="40"/>
      <c r="CL873" s="40"/>
      <c r="CM873" s="40"/>
    </row>
    <row r="874" spans="1:91" ht="17.25" customHeight="1" x14ac:dyDescent="0.2">
      <c r="A874" s="92"/>
      <c r="B874" s="93"/>
      <c r="C874" s="93"/>
      <c r="D874" s="93"/>
      <c r="E874" s="93" t="str">
        <f t="shared" si="1616"/>
        <v/>
      </c>
      <c r="F874" s="93"/>
      <c r="G874" s="93"/>
      <c r="H874" s="93" t="str">
        <f t="shared" si="1850"/>
        <v/>
      </c>
      <c r="I874" s="95" t="str">
        <f t="shared" si="1851"/>
        <v/>
      </c>
      <c r="J874" s="93"/>
      <c r="K874" s="97" t="b">
        <v>0</v>
      </c>
      <c r="L874" s="98" t="str">
        <f t="shared" si="1791"/>
        <v>PENDENTE</v>
      </c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3"/>
      <c r="X874" s="100"/>
      <c r="Y874" s="100"/>
      <c r="Z874" s="100"/>
      <c r="AA874" s="100"/>
      <c r="AB874" s="100"/>
      <c r="AC874" s="101"/>
      <c r="AD874" s="3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93"/>
      <c r="AQ874" s="93"/>
      <c r="AR874" s="93"/>
      <c r="AS874" s="102"/>
      <c r="AT874" s="103"/>
      <c r="AU874" s="103"/>
      <c r="AV874" s="103"/>
      <c r="AW874" s="104"/>
      <c r="AX874" s="103"/>
      <c r="AY874" s="103"/>
      <c r="AZ874" s="103"/>
      <c r="BA874" s="103"/>
      <c r="BB874" s="104"/>
      <c r="BC874" s="103"/>
      <c r="BD874" s="105" t="str">
        <f ca="1">IFERROR(__xludf.DUMMYFUNCTION("""COMPUTED_VALUE"""),"")</f>
        <v/>
      </c>
      <c r="BE874" s="105" t="str">
        <f ca="1">IFERROR(__xludf.DUMMYFUNCTION("""COMPUTED_VALUE"""),"")</f>
        <v/>
      </c>
      <c r="BF874" s="105" t="str">
        <f ca="1">IFERROR(__xludf.DUMMYFUNCTION("""COMPUTED_VALUE"""),"")</f>
        <v/>
      </c>
      <c r="BG874" s="93"/>
      <c r="BH874" s="93"/>
      <c r="BI874" s="95" t="str">
        <f t="shared" si="1878"/>
        <v/>
      </c>
      <c r="BJ874" s="95" t="str">
        <f t="shared" ref="BJ874:BR874" si="2009">IF(AD874=0,"",AD874*$AS874*(AU874/10))</f>
        <v/>
      </c>
      <c r="BK874" s="95" t="str">
        <f t="shared" si="2009"/>
        <v/>
      </c>
      <c r="BL874" s="95" t="str">
        <f t="shared" si="2009"/>
        <v/>
      </c>
      <c r="BM874" s="95" t="str">
        <f t="shared" si="2009"/>
        <v/>
      </c>
      <c r="BN874" s="95" t="str">
        <f t="shared" si="2009"/>
        <v/>
      </c>
      <c r="BO874" s="95" t="str">
        <f t="shared" si="2009"/>
        <v/>
      </c>
      <c r="BP874" s="95" t="str">
        <f t="shared" si="2009"/>
        <v/>
      </c>
      <c r="BQ874" s="95" t="str">
        <f t="shared" si="2009"/>
        <v/>
      </c>
      <c r="BR874" s="95" t="str">
        <f t="shared" si="2009"/>
        <v/>
      </c>
      <c r="BS874" s="38"/>
      <c r="BT874" s="38"/>
      <c r="BU874" s="38"/>
      <c r="BV874" s="38"/>
      <c r="BW874" s="38"/>
      <c r="BX874" s="38">
        <f t="shared" si="1613"/>
        <v>0</v>
      </c>
      <c r="BY874" s="106" t="str">
        <f t="shared" si="1586"/>
        <v/>
      </c>
      <c r="BZ874" s="106" t="str">
        <f t="shared" si="1614"/>
        <v/>
      </c>
      <c r="CA874" s="106" t="str">
        <f t="shared" ref="CA874:CH874" si="2010">IF(O874="x","1","")</f>
        <v/>
      </c>
      <c r="CB874" s="106" t="str">
        <f t="shared" si="2010"/>
        <v/>
      </c>
      <c r="CC874" s="106" t="str">
        <f t="shared" si="2010"/>
        <v/>
      </c>
      <c r="CD874" s="106" t="str">
        <f t="shared" si="2010"/>
        <v/>
      </c>
      <c r="CE874" s="106" t="str">
        <f t="shared" si="2010"/>
        <v/>
      </c>
      <c r="CF874" s="106" t="str">
        <f t="shared" si="2010"/>
        <v/>
      </c>
      <c r="CG874" s="106" t="str">
        <f t="shared" si="2010"/>
        <v/>
      </c>
      <c r="CH874" s="106" t="str">
        <f t="shared" si="2010"/>
        <v/>
      </c>
      <c r="CI874" s="40"/>
      <c r="CJ874" s="40"/>
      <c r="CK874" s="40"/>
      <c r="CL874" s="40"/>
      <c r="CM874" s="40"/>
    </row>
    <row r="875" spans="1:91" ht="17.25" customHeight="1" x14ac:dyDescent="0.2">
      <c r="A875" s="92"/>
      <c r="B875" s="93"/>
      <c r="C875" s="93"/>
      <c r="D875" s="93"/>
      <c r="E875" s="93" t="str">
        <f t="shared" si="1616"/>
        <v/>
      </c>
      <c r="F875" s="93"/>
      <c r="G875" s="93"/>
      <c r="H875" s="93" t="str">
        <f t="shared" si="1850"/>
        <v/>
      </c>
      <c r="I875" s="95" t="str">
        <f t="shared" si="1851"/>
        <v/>
      </c>
      <c r="J875" s="93"/>
      <c r="K875" s="97" t="b">
        <v>0</v>
      </c>
      <c r="L875" s="98" t="str">
        <f t="shared" si="1791"/>
        <v>PENDENTE</v>
      </c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3"/>
      <c r="X875" s="100"/>
      <c r="Y875" s="100"/>
      <c r="Z875" s="100"/>
      <c r="AA875" s="100"/>
      <c r="AB875" s="100"/>
      <c r="AC875" s="101"/>
      <c r="AD875" s="3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93"/>
      <c r="AQ875" s="93"/>
      <c r="AR875" s="93"/>
      <c r="AS875" s="102"/>
      <c r="AT875" s="103"/>
      <c r="AU875" s="103"/>
      <c r="AV875" s="103"/>
      <c r="AW875" s="104"/>
      <c r="AX875" s="103"/>
      <c r="AY875" s="103"/>
      <c r="AZ875" s="103"/>
      <c r="BA875" s="103"/>
      <c r="BB875" s="104"/>
      <c r="BC875" s="103"/>
      <c r="BD875" s="105" t="str">
        <f ca="1">IFERROR(__xludf.DUMMYFUNCTION("""COMPUTED_VALUE"""),"")</f>
        <v/>
      </c>
      <c r="BE875" s="105" t="str">
        <f ca="1">IFERROR(__xludf.DUMMYFUNCTION("""COMPUTED_VALUE"""),"")</f>
        <v/>
      </c>
      <c r="BF875" s="105" t="str">
        <f ca="1">IFERROR(__xludf.DUMMYFUNCTION("""COMPUTED_VALUE"""),"")</f>
        <v/>
      </c>
      <c r="BG875" s="93"/>
      <c r="BH875" s="93"/>
      <c r="BI875" s="95" t="str">
        <f t="shared" si="1878"/>
        <v/>
      </c>
      <c r="BJ875" s="95" t="str">
        <f t="shared" ref="BJ875:BR875" si="2011">IF(AD875=0,"",AD875*$AS875*(AU875/10))</f>
        <v/>
      </c>
      <c r="BK875" s="95" t="str">
        <f t="shared" si="2011"/>
        <v/>
      </c>
      <c r="BL875" s="95" t="str">
        <f t="shared" si="2011"/>
        <v/>
      </c>
      <c r="BM875" s="95" t="str">
        <f t="shared" si="2011"/>
        <v/>
      </c>
      <c r="BN875" s="95" t="str">
        <f t="shared" si="2011"/>
        <v/>
      </c>
      <c r="BO875" s="95" t="str">
        <f t="shared" si="2011"/>
        <v/>
      </c>
      <c r="BP875" s="95" t="str">
        <f t="shared" si="2011"/>
        <v/>
      </c>
      <c r="BQ875" s="95" t="str">
        <f t="shared" si="2011"/>
        <v/>
      </c>
      <c r="BR875" s="95" t="str">
        <f t="shared" si="2011"/>
        <v/>
      </c>
      <c r="BS875" s="38"/>
      <c r="BT875" s="38"/>
      <c r="BU875" s="38"/>
      <c r="BV875" s="38"/>
      <c r="BW875" s="38"/>
      <c r="BX875" s="38">
        <f t="shared" si="1613"/>
        <v>0</v>
      </c>
      <c r="BY875" s="106" t="str">
        <f t="shared" si="1586"/>
        <v/>
      </c>
      <c r="BZ875" s="106" t="str">
        <f t="shared" si="1614"/>
        <v/>
      </c>
      <c r="CA875" s="106" t="str">
        <f t="shared" ref="CA875:CH875" si="2012">IF(O875="x","1","")</f>
        <v/>
      </c>
      <c r="CB875" s="106" t="str">
        <f t="shared" si="2012"/>
        <v/>
      </c>
      <c r="CC875" s="106" t="str">
        <f t="shared" si="2012"/>
        <v/>
      </c>
      <c r="CD875" s="106" t="str">
        <f t="shared" si="2012"/>
        <v/>
      </c>
      <c r="CE875" s="106" t="str">
        <f t="shared" si="2012"/>
        <v/>
      </c>
      <c r="CF875" s="106" t="str">
        <f t="shared" si="2012"/>
        <v/>
      </c>
      <c r="CG875" s="106" t="str">
        <f t="shared" si="2012"/>
        <v/>
      </c>
      <c r="CH875" s="106" t="str">
        <f t="shared" si="2012"/>
        <v/>
      </c>
      <c r="CI875" s="40"/>
      <c r="CJ875" s="40"/>
      <c r="CK875" s="40"/>
      <c r="CL875" s="40"/>
      <c r="CM875" s="40"/>
    </row>
    <row r="876" spans="1:91" ht="17.25" customHeight="1" x14ac:dyDescent="0.2">
      <c r="A876" s="92"/>
      <c r="B876" s="93"/>
      <c r="C876" s="93"/>
      <c r="D876" s="93"/>
      <c r="E876" s="93" t="str">
        <f t="shared" si="1616"/>
        <v/>
      </c>
      <c r="F876" s="93"/>
      <c r="G876" s="93"/>
      <c r="H876" s="93" t="str">
        <f t="shared" si="1850"/>
        <v/>
      </c>
      <c r="I876" s="95" t="str">
        <f t="shared" si="1851"/>
        <v/>
      </c>
      <c r="J876" s="93"/>
      <c r="K876" s="97" t="b">
        <v>0</v>
      </c>
      <c r="L876" s="98" t="str">
        <f t="shared" si="1791"/>
        <v>PENDENTE</v>
      </c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3"/>
      <c r="X876" s="100"/>
      <c r="Y876" s="100"/>
      <c r="Z876" s="100"/>
      <c r="AA876" s="100"/>
      <c r="AB876" s="100"/>
      <c r="AC876" s="101"/>
      <c r="AD876" s="3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93"/>
      <c r="AQ876" s="93"/>
      <c r="AR876" s="93"/>
      <c r="AS876" s="102"/>
      <c r="AT876" s="103"/>
      <c r="AU876" s="103"/>
      <c r="AV876" s="103"/>
      <c r="AW876" s="104"/>
      <c r="AX876" s="103"/>
      <c r="AY876" s="103"/>
      <c r="AZ876" s="103"/>
      <c r="BA876" s="103"/>
      <c r="BB876" s="104"/>
      <c r="BC876" s="103"/>
      <c r="BD876" s="105" t="str">
        <f ca="1">IFERROR(__xludf.DUMMYFUNCTION("""COMPUTED_VALUE"""),"")</f>
        <v/>
      </c>
      <c r="BE876" s="105" t="str">
        <f ca="1">IFERROR(__xludf.DUMMYFUNCTION("""COMPUTED_VALUE"""),"")</f>
        <v/>
      </c>
      <c r="BF876" s="105" t="str">
        <f ca="1">IFERROR(__xludf.DUMMYFUNCTION("""COMPUTED_VALUE"""),"")</f>
        <v/>
      </c>
      <c r="BG876" s="93"/>
      <c r="BH876" s="93"/>
      <c r="BI876" s="95" t="str">
        <f t="shared" si="1878"/>
        <v/>
      </c>
      <c r="BJ876" s="95" t="str">
        <f t="shared" ref="BJ876:BR876" si="2013">IF(AD876=0,"",AD876*$AS876*(AU876/10))</f>
        <v/>
      </c>
      <c r="BK876" s="95" t="str">
        <f t="shared" si="2013"/>
        <v/>
      </c>
      <c r="BL876" s="95" t="str">
        <f t="shared" si="2013"/>
        <v/>
      </c>
      <c r="BM876" s="95" t="str">
        <f t="shared" si="2013"/>
        <v/>
      </c>
      <c r="BN876" s="95" t="str">
        <f t="shared" si="2013"/>
        <v/>
      </c>
      <c r="BO876" s="95" t="str">
        <f t="shared" si="2013"/>
        <v/>
      </c>
      <c r="BP876" s="95" t="str">
        <f t="shared" si="2013"/>
        <v/>
      </c>
      <c r="BQ876" s="95" t="str">
        <f t="shared" si="2013"/>
        <v/>
      </c>
      <c r="BR876" s="95" t="str">
        <f t="shared" si="2013"/>
        <v/>
      </c>
      <c r="BS876" s="38"/>
      <c r="BT876" s="38"/>
      <c r="BU876" s="38"/>
      <c r="BV876" s="38"/>
      <c r="BW876" s="38"/>
      <c r="BX876" s="38">
        <f t="shared" si="1613"/>
        <v>0</v>
      </c>
      <c r="BY876" s="106" t="str">
        <f t="shared" si="1586"/>
        <v/>
      </c>
      <c r="BZ876" s="106" t="str">
        <f t="shared" si="1614"/>
        <v/>
      </c>
      <c r="CA876" s="106" t="str">
        <f t="shared" ref="CA876:CH876" si="2014">IF(O876="x","1","")</f>
        <v/>
      </c>
      <c r="CB876" s="106" t="str">
        <f t="shared" si="2014"/>
        <v/>
      </c>
      <c r="CC876" s="106" t="str">
        <f t="shared" si="2014"/>
        <v/>
      </c>
      <c r="CD876" s="106" t="str">
        <f t="shared" si="2014"/>
        <v/>
      </c>
      <c r="CE876" s="106" t="str">
        <f t="shared" si="2014"/>
        <v/>
      </c>
      <c r="CF876" s="106" t="str">
        <f t="shared" si="2014"/>
        <v/>
      </c>
      <c r="CG876" s="106" t="str">
        <f t="shared" si="2014"/>
        <v/>
      </c>
      <c r="CH876" s="106" t="str">
        <f t="shared" si="2014"/>
        <v/>
      </c>
      <c r="CI876" s="40"/>
      <c r="CJ876" s="40"/>
      <c r="CK876" s="40"/>
      <c r="CL876" s="40"/>
      <c r="CM876" s="40"/>
    </row>
    <row r="877" spans="1:91" ht="17.25" customHeight="1" x14ac:dyDescent="0.2">
      <c r="A877" s="92"/>
      <c r="B877" s="93"/>
      <c r="C877" s="93"/>
      <c r="D877" s="93"/>
      <c r="E877" s="93" t="str">
        <f t="shared" si="1616"/>
        <v/>
      </c>
      <c r="F877" s="93"/>
      <c r="G877" s="93"/>
      <c r="H877" s="93" t="str">
        <f t="shared" si="1850"/>
        <v/>
      </c>
      <c r="I877" s="95" t="str">
        <f t="shared" si="1851"/>
        <v/>
      </c>
      <c r="J877" s="93"/>
      <c r="K877" s="97" t="b">
        <v>0</v>
      </c>
      <c r="L877" s="98" t="str">
        <f t="shared" si="1791"/>
        <v>PENDENTE</v>
      </c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3"/>
      <c r="X877" s="100"/>
      <c r="Y877" s="100"/>
      <c r="Z877" s="100"/>
      <c r="AA877" s="100"/>
      <c r="AB877" s="100"/>
      <c r="AC877" s="101"/>
      <c r="AD877" s="3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93"/>
      <c r="AQ877" s="93"/>
      <c r="AR877" s="93"/>
      <c r="AS877" s="102"/>
      <c r="AT877" s="103"/>
      <c r="AU877" s="103"/>
      <c r="AV877" s="103"/>
      <c r="AW877" s="104"/>
      <c r="AX877" s="103"/>
      <c r="AY877" s="103"/>
      <c r="AZ877" s="103"/>
      <c r="BA877" s="103"/>
      <c r="BB877" s="104"/>
      <c r="BC877" s="103"/>
      <c r="BD877" s="105" t="str">
        <f ca="1">IFERROR(__xludf.DUMMYFUNCTION("""COMPUTED_VALUE"""),"")</f>
        <v/>
      </c>
      <c r="BE877" s="105" t="str">
        <f ca="1">IFERROR(__xludf.DUMMYFUNCTION("""COMPUTED_VALUE"""),"")</f>
        <v/>
      </c>
      <c r="BF877" s="105" t="str">
        <f ca="1">IFERROR(__xludf.DUMMYFUNCTION("""COMPUTED_VALUE"""),"")</f>
        <v/>
      </c>
      <c r="BG877" s="93"/>
      <c r="BH877" s="93"/>
      <c r="BI877" s="95" t="str">
        <f t="shared" si="1878"/>
        <v/>
      </c>
      <c r="BJ877" s="95" t="str">
        <f t="shared" ref="BJ877:BR877" si="2015">IF(AD877=0,"",AD877*$AS877*(AU877/10))</f>
        <v/>
      </c>
      <c r="BK877" s="95" t="str">
        <f t="shared" si="2015"/>
        <v/>
      </c>
      <c r="BL877" s="95" t="str">
        <f t="shared" si="2015"/>
        <v/>
      </c>
      <c r="BM877" s="95" t="str">
        <f t="shared" si="2015"/>
        <v/>
      </c>
      <c r="BN877" s="95" t="str">
        <f t="shared" si="2015"/>
        <v/>
      </c>
      <c r="BO877" s="95" t="str">
        <f t="shared" si="2015"/>
        <v/>
      </c>
      <c r="BP877" s="95" t="str">
        <f t="shared" si="2015"/>
        <v/>
      </c>
      <c r="BQ877" s="95" t="str">
        <f t="shared" si="2015"/>
        <v/>
      </c>
      <c r="BR877" s="95" t="str">
        <f t="shared" si="2015"/>
        <v/>
      </c>
      <c r="BS877" s="38"/>
      <c r="BT877" s="38"/>
      <c r="BU877" s="38"/>
      <c r="BV877" s="38"/>
      <c r="BW877" s="38"/>
      <c r="BX877" s="38">
        <f t="shared" si="1613"/>
        <v>0</v>
      </c>
      <c r="BY877" s="106" t="str">
        <f t="shared" si="1586"/>
        <v/>
      </c>
      <c r="BZ877" s="106" t="str">
        <f t="shared" si="1614"/>
        <v/>
      </c>
      <c r="CA877" s="106" t="str">
        <f t="shared" ref="CA877:CH877" si="2016">IF(O877="x","1","")</f>
        <v/>
      </c>
      <c r="CB877" s="106" t="str">
        <f t="shared" si="2016"/>
        <v/>
      </c>
      <c r="CC877" s="106" t="str">
        <f t="shared" si="2016"/>
        <v/>
      </c>
      <c r="CD877" s="106" t="str">
        <f t="shared" si="2016"/>
        <v/>
      </c>
      <c r="CE877" s="106" t="str">
        <f t="shared" si="2016"/>
        <v/>
      </c>
      <c r="CF877" s="106" t="str">
        <f t="shared" si="2016"/>
        <v/>
      </c>
      <c r="CG877" s="106" t="str">
        <f t="shared" si="2016"/>
        <v/>
      </c>
      <c r="CH877" s="106" t="str">
        <f t="shared" si="2016"/>
        <v/>
      </c>
      <c r="CI877" s="40"/>
      <c r="CJ877" s="40"/>
      <c r="CK877" s="40"/>
      <c r="CL877" s="40"/>
      <c r="CM877" s="40"/>
    </row>
    <row r="878" spans="1:91" ht="17.25" customHeight="1" x14ac:dyDescent="0.2">
      <c r="A878" s="92"/>
      <c r="B878" s="93"/>
      <c r="C878" s="93"/>
      <c r="D878" s="93"/>
      <c r="E878" s="93" t="str">
        <f t="shared" si="1616"/>
        <v/>
      </c>
      <c r="F878" s="93"/>
      <c r="G878" s="93"/>
      <c r="H878" s="93" t="str">
        <f t="shared" si="1850"/>
        <v/>
      </c>
      <c r="I878" s="95" t="str">
        <f t="shared" si="1851"/>
        <v/>
      </c>
      <c r="J878" s="93"/>
      <c r="K878" s="97" t="b">
        <v>0</v>
      </c>
      <c r="L878" s="98" t="str">
        <f t="shared" si="1791"/>
        <v>PENDENTE</v>
      </c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3"/>
      <c r="X878" s="100"/>
      <c r="Y878" s="100"/>
      <c r="Z878" s="100"/>
      <c r="AA878" s="100"/>
      <c r="AB878" s="100"/>
      <c r="AC878" s="101"/>
      <c r="AD878" s="3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93"/>
      <c r="AQ878" s="93"/>
      <c r="AR878" s="93"/>
      <c r="AS878" s="102"/>
      <c r="AT878" s="103"/>
      <c r="AU878" s="103"/>
      <c r="AV878" s="103"/>
      <c r="AW878" s="104"/>
      <c r="AX878" s="103"/>
      <c r="AY878" s="103"/>
      <c r="AZ878" s="103"/>
      <c r="BA878" s="103"/>
      <c r="BB878" s="104"/>
      <c r="BC878" s="103"/>
      <c r="BD878" s="105" t="str">
        <f ca="1">IFERROR(__xludf.DUMMYFUNCTION("""COMPUTED_VALUE"""),"")</f>
        <v/>
      </c>
      <c r="BE878" s="105" t="str">
        <f ca="1">IFERROR(__xludf.DUMMYFUNCTION("""COMPUTED_VALUE"""),"")</f>
        <v/>
      </c>
      <c r="BF878" s="105" t="str">
        <f ca="1">IFERROR(__xludf.DUMMYFUNCTION("""COMPUTED_VALUE"""),"")</f>
        <v/>
      </c>
      <c r="BG878" s="93"/>
      <c r="BH878" s="93"/>
      <c r="BI878" s="95" t="str">
        <f t="shared" si="1878"/>
        <v/>
      </c>
      <c r="BJ878" s="95" t="str">
        <f t="shared" ref="BJ878:BR878" si="2017">IF(AD878=0,"",AD878*$AS878*(AU878/10))</f>
        <v/>
      </c>
      <c r="BK878" s="95" t="str">
        <f t="shared" si="2017"/>
        <v/>
      </c>
      <c r="BL878" s="95" t="str">
        <f t="shared" si="2017"/>
        <v/>
      </c>
      <c r="BM878" s="95" t="str">
        <f t="shared" si="2017"/>
        <v/>
      </c>
      <c r="BN878" s="95" t="str">
        <f t="shared" si="2017"/>
        <v/>
      </c>
      <c r="BO878" s="95" t="str">
        <f t="shared" si="2017"/>
        <v/>
      </c>
      <c r="BP878" s="95" t="str">
        <f t="shared" si="2017"/>
        <v/>
      </c>
      <c r="BQ878" s="95" t="str">
        <f t="shared" si="2017"/>
        <v/>
      </c>
      <c r="BR878" s="95" t="str">
        <f t="shared" si="2017"/>
        <v/>
      </c>
      <c r="BS878" s="38"/>
      <c r="BT878" s="38"/>
      <c r="BU878" s="38"/>
      <c r="BV878" s="38"/>
      <c r="BW878" s="38"/>
      <c r="BX878" s="38">
        <f t="shared" si="1613"/>
        <v>0</v>
      </c>
      <c r="BY878" s="106" t="str">
        <f t="shared" si="1586"/>
        <v/>
      </c>
      <c r="BZ878" s="106" t="str">
        <f t="shared" si="1614"/>
        <v/>
      </c>
      <c r="CA878" s="106" t="str">
        <f t="shared" ref="CA878:CH878" si="2018">IF(O878="x","1","")</f>
        <v/>
      </c>
      <c r="CB878" s="106" t="str">
        <f t="shared" si="2018"/>
        <v/>
      </c>
      <c r="CC878" s="106" t="str">
        <f t="shared" si="2018"/>
        <v/>
      </c>
      <c r="CD878" s="106" t="str">
        <f t="shared" si="2018"/>
        <v/>
      </c>
      <c r="CE878" s="106" t="str">
        <f t="shared" si="2018"/>
        <v/>
      </c>
      <c r="CF878" s="106" t="str">
        <f t="shared" si="2018"/>
        <v/>
      </c>
      <c r="CG878" s="106" t="str">
        <f t="shared" si="2018"/>
        <v/>
      </c>
      <c r="CH878" s="106" t="str">
        <f t="shared" si="2018"/>
        <v/>
      </c>
      <c r="CI878" s="40"/>
      <c r="CJ878" s="40"/>
      <c r="CK878" s="40"/>
      <c r="CL878" s="40"/>
      <c r="CM878" s="40"/>
    </row>
    <row r="879" spans="1:91" ht="17.25" customHeight="1" x14ac:dyDescent="0.2">
      <c r="A879" s="92"/>
      <c r="B879" s="93"/>
      <c r="C879" s="93"/>
      <c r="D879" s="93"/>
      <c r="E879" s="93" t="str">
        <f t="shared" si="1616"/>
        <v/>
      </c>
      <c r="F879" s="93"/>
      <c r="G879" s="93"/>
      <c r="H879" s="93" t="str">
        <f t="shared" si="1850"/>
        <v/>
      </c>
      <c r="I879" s="95" t="str">
        <f t="shared" si="1851"/>
        <v/>
      </c>
      <c r="J879" s="93"/>
      <c r="K879" s="97" t="b">
        <v>0</v>
      </c>
      <c r="L879" s="98" t="str">
        <f t="shared" si="1791"/>
        <v>PENDENTE</v>
      </c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3"/>
      <c r="X879" s="100"/>
      <c r="Y879" s="100"/>
      <c r="Z879" s="100"/>
      <c r="AA879" s="100"/>
      <c r="AB879" s="100"/>
      <c r="AC879" s="101"/>
      <c r="AD879" s="3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93"/>
      <c r="AQ879" s="93"/>
      <c r="AR879" s="93"/>
      <c r="AS879" s="102"/>
      <c r="AT879" s="103"/>
      <c r="AU879" s="103"/>
      <c r="AV879" s="103"/>
      <c r="AW879" s="104"/>
      <c r="AX879" s="103"/>
      <c r="AY879" s="103"/>
      <c r="AZ879" s="103"/>
      <c r="BA879" s="103"/>
      <c r="BB879" s="104"/>
      <c r="BC879" s="103"/>
      <c r="BD879" s="105" t="str">
        <f ca="1">IFERROR(__xludf.DUMMYFUNCTION("""COMPUTED_VALUE"""),"")</f>
        <v/>
      </c>
      <c r="BE879" s="105" t="str">
        <f ca="1">IFERROR(__xludf.DUMMYFUNCTION("""COMPUTED_VALUE"""),"")</f>
        <v/>
      </c>
      <c r="BF879" s="105" t="str">
        <f ca="1">IFERROR(__xludf.DUMMYFUNCTION("""COMPUTED_VALUE"""),"")</f>
        <v/>
      </c>
      <c r="BG879" s="93"/>
      <c r="BH879" s="93"/>
      <c r="BI879" s="95" t="str">
        <f t="shared" si="1878"/>
        <v/>
      </c>
      <c r="BJ879" s="95" t="str">
        <f t="shared" ref="BJ879:BR879" si="2019">IF(AD879=0,"",AD879*$AS879*(AU879/10))</f>
        <v/>
      </c>
      <c r="BK879" s="95" t="str">
        <f t="shared" si="2019"/>
        <v/>
      </c>
      <c r="BL879" s="95" t="str">
        <f t="shared" si="2019"/>
        <v/>
      </c>
      <c r="BM879" s="95" t="str">
        <f t="shared" si="2019"/>
        <v/>
      </c>
      <c r="BN879" s="95" t="str">
        <f t="shared" si="2019"/>
        <v/>
      </c>
      <c r="BO879" s="95" t="str">
        <f t="shared" si="2019"/>
        <v/>
      </c>
      <c r="BP879" s="95" t="str">
        <f t="shared" si="2019"/>
        <v/>
      </c>
      <c r="BQ879" s="95" t="str">
        <f t="shared" si="2019"/>
        <v/>
      </c>
      <c r="BR879" s="95" t="str">
        <f t="shared" si="2019"/>
        <v/>
      </c>
      <c r="BS879" s="38"/>
      <c r="BT879" s="38"/>
      <c r="BU879" s="38"/>
      <c r="BV879" s="38"/>
      <c r="BW879" s="38"/>
      <c r="BX879" s="38">
        <f t="shared" si="1613"/>
        <v>0</v>
      </c>
      <c r="BY879" s="106" t="str">
        <f t="shared" si="1586"/>
        <v/>
      </c>
      <c r="BZ879" s="106" t="str">
        <f t="shared" si="1614"/>
        <v/>
      </c>
      <c r="CA879" s="106" t="str">
        <f t="shared" ref="CA879:CH879" si="2020">IF(O879="x","1","")</f>
        <v/>
      </c>
      <c r="CB879" s="106" t="str">
        <f t="shared" si="2020"/>
        <v/>
      </c>
      <c r="CC879" s="106" t="str">
        <f t="shared" si="2020"/>
        <v/>
      </c>
      <c r="CD879" s="106" t="str">
        <f t="shared" si="2020"/>
        <v/>
      </c>
      <c r="CE879" s="106" t="str">
        <f t="shared" si="2020"/>
        <v/>
      </c>
      <c r="CF879" s="106" t="str">
        <f t="shared" si="2020"/>
        <v/>
      </c>
      <c r="CG879" s="106" t="str">
        <f t="shared" si="2020"/>
        <v/>
      </c>
      <c r="CH879" s="106" t="str">
        <f t="shared" si="2020"/>
        <v/>
      </c>
      <c r="CI879" s="40"/>
      <c r="CJ879" s="40"/>
      <c r="CK879" s="40"/>
      <c r="CL879" s="40"/>
      <c r="CM879" s="40"/>
    </row>
    <row r="880" spans="1:91" ht="17.25" customHeight="1" x14ac:dyDescent="0.2">
      <c r="A880" s="92"/>
      <c r="B880" s="93"/>
      <c r="C880" s="93"/>
      <c r="D880" s="93"/>
      <c r="E880" s="93" t="str">
        <f t="shared" si="1616"/>
        <v/>
      </c>
      <c r="F880" s="93"/>
      <c r="G880" s="93"/>
      <c r="H880" s="93" t="str">
        <f t="shared" si="1850"/>
        <v/>
      </c>
      <c r="I880" s="95" t="str">
        <f t="shared" si="1851"/>
        <v/>
      </c>
      <c r="J880" s="93"/>
      <c r="K880" s="97" t="b">
        <v>0</v>
      </c>
      <c r="L880" s="98" t="str">
        <f t="shared" si="1791"/>
        <v>PENDENTE</v>
      </c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3"/>
      <c r="X880" s="100"/>
      <c r="Y880" s="100"/>
      <c r="Z880" s="100"/>
      <c r="AA880" s="100"/>
      <c r="AB880" s="100"/>
      <c r="AC880" s="101"/>
      <c r="AD880" s="3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93"/>
      <c r="AQ880" s="93"/>
      <c r="AR880" s="93"/>
      <c r="AS880" s="102"/>
      <c r="AT880" s="103"/>
      <c r="AU880" s="103"/>
      <c r="AV880" s="103"/>
      <c r="AW880" s="104"/>
      <c r="AX880" s="103"/>
      <c r="AY880" s="103"/>
      <c r="AZ880" s="103"/>
      <c r="BA880" s="103"/>
      <c r="BB880" s="104"/>
      <c r="BC880" s="103"/>
      <c r="BD880" s="105" t="str">
        <f ca="1">IFERROR(__xludf.DUMMYFUNCTION("""COMPUTED_VALUE"""),"")</f>
        <v/>
      </c>
      <c r="BE880" s="105" t="str">
        <f ca="1">IFERROR(__xludf.DUMMYFUNCTION("""COMPUTED_VALUE"""),"")</f>
        <v/>
      </c>
      <c r="BF880" s="105" t="str">
        <f ca="1">IFERROR(__xludf.DUMMYFUNCTION("""COMPUTED_VALUE"""),"")</f>
        <v/>
      </c>
      <c r="BG880" s="93"/>
      <c r="BH880" s="93"/>
      <c r="BI880" s="95" t="str">
        <f t="shared" si="1878"/>
        <v/>
      </c>
      <c r="BJ880" s="95" t="str">
        <f t="shared" ref="BJ880:BR880" si="2021">IF(AD880=0,"",AD880*$AS880*(AU880/10))</f>
        <v/>
      </c>
      <c r="BK880" s="95" t="str">
        <f t="shared" si="2021"/>
        <v/>
      </c>
      <c r="BL880" s="95" t="str">
        <f t="shared" si="2021"/>
        <v/>
      </c>
      <c r="BM880" s="95" t="str">
        <f t="shared" si="2021"/>
        <v/>
      </c>
      <c r="BN880" s="95" t="str">
        <f t="shared" si="2021"/>
        <v/>
      </c>
      <c r="BO880" s="95" t="str">
        <f t="shared" si="2021"/>
        <v/>
      </c>
      <c r="BP880" s="95" t="str">
        <f t="shared" si="2021"/>
        <v/>
      </c>
      <c r="BQ880" s="95" t="str">
        <f t="shared" si="2021"/>
        <v/>
      </c>
      <c r="BR880" s="95" t="str">
        <f t="shared" si="2021"/>
        <v/>
      </c>
      <c r="BS880" s="38"/>
      <c r="BT880" s="38"/>
      <c r="BU880" s="38"/>
      <c r="BV880" s="38"/>
      <c r="BW880" s="38"/>
      <c r="BX880" s="38">
        <f t="shared" si="1613"/>
        <v>0</v>
      </c>
      <c r="BY880" s="106" t="str">
        <f t="shared" si="1586"/>
        <v/>
      </c>
      <c r="BZ880" s="106" t="str">
        <f t="shared" si="1614"/>
        <v/>
      </c>
      <c r="CA880" s="106" t="str">
        <f t="shared" ref="CA880:CH880" si="2022">IF(O880="x","1","")</f>
        <v/>
      </c>
      <c r="CB880" s="106" t="str">
        <f t="shared" si="2022"/>
        <v/>
      </c>
      <c r="CC880" s="106" t="str">
        <f t="shared" si="2022"/>
        <v/>
      </c>
      <c r="CD880" s="106" t="str">
        <f t="shared" si="2022"/>
        <v/>
      </c>
      <c r="CE880" s="106" t="str">
        <f t="shared" si="2022"/>
        <v/>
      </c>
      <c r="CF880" s="106" t="str">
        <f t="shared" si="2022"/>
        <v/>
      </c>
      <c r="CG880" s="106" t="str">
        <f t="shared" si="2022"/>
        <v/>
      </c>
      <c r="CH880" s="106" t="str">
        <f t="shared" si="2022"/>
        <v/>
      </c>
      <c r="CI880" s="40"/>
      <c r="CJ880" s="40"/>
      <c r="CK880" s="40"/>
      <c r="CL880" s="40"/>
      <c r="CM880" s="40"/>
    </row>
    <row r="881" spans="1:91" ht="17.25" customHeight="1" x14ac:dyDescent="0.2">
      <c r="A881" s="92"/>
      <c r="B881" s="93"/>
      <c r="C881" s="93"/>
      <c r="D881" s="93"/>
      <c r="E881" s="93" t="str">
        <f t="shared" si="1616"/>
        <v/>
      </c>
      <c r="F881" s="93"/>
      <c r="G881" s="93"/>
      <c r="H881" s="93" t="str">
        <f t="shared" si="1850"/>
        <v/>
      </c>
      <c r="I881" s="95" t="str">
        <f t="shared" si="1851"/>
        <v/>
      </c>
      <c r="J881" s="93"/>
      <c r="K881" s="97" t="b">
        <v>0</v>
      </c>
      <c r="L881" s="98" t="str">
        <f t="shared" si="1791"/>
        <v>PENDENTE</v>
      </c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3"/>
      <c r="X881" s="100"/>
      <c r="Y881" s="100"/>
      <c r="Z881" s="100"/>
      <c r="AA881" s="100"/>
      <c r="AB881" s="100"/>
      <c r="AC881" s="101"/>
      <c r="AD881" s="3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93"/>
      <c r="AQ881" s="93"/>
      <c r="AR881" s="93"/>
      <c r="AS881" s="102"/>
      <c r="AT881" s="103"/>
      <c r="AU881" s="103"/>
      <c r="AV881" s="103"/>
      <c r="AW881" s="104"/>
      <c r="AX881" s="103"/>
      <c r="AY881" s="103"/>
      <c r="AZ881" s="103"/>
      <c r="BA881" s="103"/>
      <c r="BB881" s="104"/>
      <c r="BC881" s="103"/>
      <c r="BD881" s="105" t="str">
        <f ca="1">IFERROR(__xludf.DUMMYFUNCTION("""COMPUTED_VALUE"""),"")</f>
        <v/>
      </c>
      <c r="BE881" s="105" t="str">
        <f ca="1">IFERROR(__xludf.DUMMYFUNCTION("""COMPUTED_VALUE"""),"")</f>
        <v/>
      </c>
      <c r="BF881" s="105" t="str">
        <f ca="1">IFERROR(__xludf.DUMMYFUNCTION("""COMPUTED_VALUE"""),"")</f>
        <v/>
      </c>
      <c r="BG881" s="93"/>
      <c r="BH881" s="93"/>
      <c r="BI881" s="95" t="str">
        <f t="shared" si="1878"/>
        <v/>
      </c>
      <c r="BJ881" s="95" t="str">
        <f t="shared" ref="BJ881:BR881" si="2023">IF(AD881=0,"",AD881*$AS881*(AU881/10))</f>
        <v/>
      </c>
      <c r="BK881" s="95" t="str">
        <f t="shared" si="2023"/>
        <v/>
      </c>
      <c r="BL881" s="95" t="str">
        <f t="shared" si="2023"/>
        <v/>
      </c>
      <c r="BM881" s="95" t="str">
        <f t="shared" si="2023"/>
        <v/>
      </c>
      <c r="BN881" s="95" t="str">
        <f t="shared" si="2023"/>
        <v/>
      </c>
      <c r="BO881" s="95" t="str">
        <f t="shared" si="2023"/>
        <v/>
      </c>
      <c r="BP881" s="95" t="str">
        <f t="shared" si="2023"/>
        <v/>
      </c>
      <c r="BQ881" s="95" t="str">
        <f t="shared" si="2023"/>
        <v/>
      </c>
      <c r="BR881" s="95" t="str">
        <f t="shared" si="2023"/>
        <v/>
      </c>
      <c r="BS881" s="38"/>
      <c r="BT881" s="38"/>
      <c r="BU881" s="38"/>
      <c r="BV881" s="38"/>
      <c r="BW881" s="38"/>
      <c r="BX881" s="38">
        <f t="shared" si="1613"/>
        <v>0</v>
      </c>
      <c r="BY881" s="106" t="str">
        <f t="shared" si="1586"/>
        <v/>
      </c>
      <c r="BZ881" s="106" t="str">
        <f t="shared" si="1614"/>
        <v/>
      </c>
      <c r="CA881" s="106" t="str">
        <f t="shared" ref="CA881:CH881" si="2024">IF(O881="x","1","")</f>
        <v/>
      </c>
      <c r="CB881" s="106" t="str">
        <f t="shared" si="2024"/>
        <v/>
      </c>
      <c r="CC881" s="106" t="str">
        <f t="shared" si="2024"/>
        <v/>
      </c>
      <c r="CD881" s="106" t="str">
        <f t="shared" si="2024"/>
        <v/>
      </c>
      <c r="CE881" s="106" t="str">
        <f t="shared" si="2024"/>
        <v/>
      </c>
      <c r="CF881" s="106" t="str">
        <f t="shared" si="2024"/>
        <v/>
      </c>
      <c r="CG881" s="106" t="str">
        <f t="shared" si="2024"/>
        <v/>
      </c>
      <c r="CH881" s="106" t="str">
        <f t="shared" si="2024"/>
        <v/>
      </c>
      <c r="CI881" s="40"/>
      <c r="CJ881" s="40"/>
      <c r="CK881" s="40"/>
      <c r="CL881" s="40"/>
      <c r="CM881" s="40"/>
    </row>
    <row r="882" spans="1:91" ht="17.25" customHeight="1" x14ac:dyDescent="0.2">
      <c r="A882" s="92"/>
      <c r="B882" s="93"/>
      <c r="C882" s="93"/>
      <c r="D882" s="93"/>
      <c r="E882" s="93" t="str">
        <f t="shared" si="1616"/>
        <v/>
      </c>
      <c r="F882" s="93"/>
      <c r="G882" s="93"/>
      <c r="H882" s="93" t="str">
        <f t="shared" si="1850"/>
        <v/>
      </c>
      <c r="I882" s="95" t="str">
        <f t="shared" si="1851"/>
        <v/>
      </c>
      <c r="J882" s="93"/>
      <c r="K882" s="97" t="b">
        <v>0</v>
      </c>
      <c r="L882" s="98" t="str">
        <f t="shared" si="1791"/>
        <v>PENDENTE</v>
      </c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3"/>
      <c r="X882" s="100"/>
      <c r="Y882" s="100"/>
      <c r="Z882" s="100"/>
      <c r="AA882" s="100"/>
      <c r="AB882" s="100"/>
      <c r="AC882" s="101"/>
      <c r="AD882" s="3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93"/>
      <c r="AQ882" s="93"/>
      <c r="AR882" s="93"/>
      <c r="AS882" s="102"/>
      <c r="AT882" s="103"/>
      <c r="AU882" s="103"/>
      <c r="AV882" s="103"/>
      <c r="AW882" s="104"/>
      <c r="AX882" s="103"/>
      <c r="AY882" s="103"/>
      <c r="AZ882" s="103"/>
      <c r="BA882" s="103"/>
      <c r="BB882" s="104"/>
      <c r="BC882" s="103"/>
      <c r="BD882" s="105" t="str">
        <f ca="1">IFERROR(__xludf.DUMMYFUNCTION("""COMPUTED_VALUE"""),"")</f>
        <v/>
      </c>
      <c r="BE882" s="105" t="str">
        <f ca="1">IFERROR(__xludf.DUMMYFUNCTION("""COMPUTED_VALUE"""),"")</f>
        <v/>
      </c>
      <c r="BF882" s="105" t="str">
        <f ca="1">IFERROR(__xludf.DUMMYFUNCTION("""COMPUTED_VALUE"""),"")</f>
        <v/>
      </c>
      <c r="BG882" s="93"/>
      <c r="BH882" s="93"/>
      <c r="BI882" s="95" t="str">
        <f t="shared" si="1878"/>
        <v/>
      </c>
      <c r="BJ882" s="95" t="str">
        <f t="shared" ref="BJ882:BR882" si="2025">IF(AD882=0,"",AD882*$AS882*(AU882/10))</f>
        <v/>
      </c>
      <c r="BK882" s="95" t="str">
        <f t="shared" si="2025"/>
        <v/>
      </c>
      <c r="BL882" s="95" t="str">
        <f t="shared" si="2025"/>
        <v/>
      </c>
      <c r="BM882" s="95" t="str">
        <f t="shared" si="2025"/>
        <v/>
      </c>
      <c r="BN882" s="95" t="str">
        <f t="shared" si="2025"/>
        <v/>
      </c>
      <c r="BO882" s="95" t="str">
        <f t="shared" si="2025"/>
        <v/>
      </c>
      <c r="BP882" s="95" t="str">
        <f t="shared" si="2025"/>
        <v/>
      </c>
      <c r="BQ882" s="95" t="str">
        <f t="shared" si="2025"/>
        <v/>
      </c>
      <c r="BR882" s="95" t="str">
        <f t="shared" si="2025"/>
        <v/>
      </c>
      <c r="BS882" s="38"/>
      <c r="BT882" s="38"/>
      <c r="BU882" s="38"/>
      <c r="BV882" s="38"/>
      <c r="BW882" s="38"/>
      <c r="BX882" s="38">
        <f t="shared" si="1613"/>
        <v>0</v>
      </c>
      <c r="BY882" s="106" t="str">
        <f t="shared" si="1586"/>
        <v/>
      </c>
      <c r="BZ882" s="106" t="str">
        <f t="shared" si="1614"/>
        <v/>
      </c>
      <c r="CA882" s="106" t="str">
        <f t="shared" ref="CA882:CH882" si="2026">IF(O882="x","1","")</f>
        <v/>
      </c>
      <c r="CB882" s="106" t="str">
        <f t="shared" si="2026"/>
        <v/>
      </c>
      <c r="CC882" s="106" t="str">
        <f t="shared" si="2026"/>
        <v/>
      </c>
      <c r="CD882" s="106" t="str">
        <f t="shared" si="2026"/>
        <v/>
      </c>
      <c r="CE882" s="106" t="str">
        <f t="shared" si="2026"/>
        <v/>
      </c>
      <c r="CF882" s="106" t="str">
        <f t="shared" si="2026"/>
        <v/>
      </c>
      <c r="CG882" s="106" t="str">
        <f t="shared" si="2026"/>
        <v/>
      </c>
      <c r="CH882" s="106" t="str">
        <f t="shared" si="2026"/>
        <v/>
      </c>
      <c r="CI882" s="40"/>
      <c r="CJ882" s="40"/>
      <c r="CK882" s="40"/>
      <c r="CL882" s="40"/>
      <c r="CM882" s="40"/>
    </row>
    <row r="883" spans="1:91" ht="17.25" customHeight="1" x14ac:dyDescent="0.2">
      <c r="A883" s="92"/>
      <c r="B883" s="93"/>
      <c r="C883" s="93"/>
      <c r="D883" s="93"/>
      <c r="E883" s="93" t="str">
        <f t="shared" si="1616"/>
        <v/>
      </c>
      <c r="F883" s="93"/>
      <c r="G883" s="93"/>
      <c r="H883" s="93" t="str">
        <f t="shared" si="1850"/>
        <v/>
      </c>
      <c r="I883" s="95" t="str">
        <f t="shared" si="1851"/>
        <v/>
      </c>
      <c r="J883" s="93"/>
      <c r="K883" s="97" t="b">
        <v>0</v>
      </c>
      <c r="L883" s="98" t="str">
        <f t="shared" si="1791"/>
        <v>PENDENTE</v>
      </c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3"/>
      <c r="X883" s="100"/>
      <c r="Y883" s="100"/>
      <c r="Z883" s="100"/>
      <c r="AA883" s="100"/>
      <c r="AB883" s="100"/>
      <c r="AC883" s="101"/>
      <c r="AD883" s="3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93"/>
      <c r="AQ883" s="93"/>
      <c r="AR883" s="93"/>
      <c r="AS883" s="102"/>
      <c r="AT883" s="103"/>
      <c r="AU883" s="103"/>
      <c r="AV883" s="103"/>
      <c r="AW883" s="104"/>
      <c r="AX883" s="103"/>
      <c r="AY883" s="103"/>
      <c r="AZ883" s="103"/>
      <c r="BA883" s="103"/>
      <c r="BB883" s="104"/>
      <c r="BC883" s="103"/>
      <c r="BD883" s="105" t="str">
        <f ca="1">IFERROR(__xludf.DUMMYFUNCTION("""COMPUTED_VALUE"""),"")</f>
        <v/>
      </c>
      <c r="BE883" s="105" t="str">
        <f ca="1">IFERROR(__xludf.DUMMYFUNCTION("""COMPUTED_VALUE"""),"")</f>
        <v/>
      </c>
      <c r="BF883" s="105" t="str">
        <f ca="1">IFERROR(__xludf.DUMMYFUNCTION("""COMPUTED_VALUE"""),"")</f>
        <v/>
      </c>
      <c r="BG883" s="93"/>
      <c r="BH883" s="93"/>
      <c r="BI883" s="95" t="str">
        <f t="shared" si="1878"/>
        <v/>
      </c>
      <c r="BJ883" s="95" t="str">
        <f t="shared" ref="BJ883:BR883" si="2027">IF(AD883=0,"",AD883*$AS883*(AU883/10))</f>
        <v/>
      </c>
      <c r="BK883" s="95" t="str">
        <f t="shared" si="2027"/>
        <v/>
      </c>
      <c r="BL883" s="95" t="str">
        <f t="shared" si="2027"/>
        <v/>
      </c>
      <c r="BM883" s="95" t="str">
        <f t="shared" si="2027"/>
        <v/>
      </c>
      <c r="BN883" s="95" t="str">
        <f t="shared" si="2027"/>
        <v/>
      </c>
      <c r="BO883" s="95" t="str">
        <f t="shared" si="2027"/>
        <v/>
      </c>
      <c r="BP883" s="95" t="str">
        <f t="shared" si="2027"/>
        <v/>
      </c>
      <c r="BQ883" s="95" t="str">
        <f t="shared" si="2027"/>
        <v/>
      </c>
      <c r="BR883" s="95" t="str">
        <f t="shared" si="2027"/>
        <v/>
      </c>
      <c r="BS883" s="38"/>
      <c r="BT883" s="38"/>
      <c r="BU883" s="38"/>
      <c r="BV883" s="38"/>
      <c r="BW883" s="38"/>
      <c r="BX883" s="38">
        <f t="shared" si="1613"/>
        <v>0</v>
      </c>
      <c r="BY883" s="106" t="str">
        <f t="shared" si="1586"/>
        <v/>
      </c>
      <c r="BZ883" s="106" t="str">
        <f t="shared" si="1614"/>
        <v/>
      </c>
      <c r="CA883" s="106" t="str">
        <f t="shared" ref="CA883:CH883" si="2028">IF(O883="x","1","")</f>
        <v/>
      </c>
      <c r="CB883" s="106" t="str">
        <f t="shared" si="2028"/>
        <v/>
      </c>
      <c r="CC883" s="106" t="str">
        <f t="shared" si="2028"/>
        <v/>
      </c>
      <c r="CD883" s="106" t="str">
        <f t="shared" si="2028"/>
        <v/>
      </c>
      <c r="CE883" s="106" t="str">
        <f t="shared" si="2028"/>
        <v/>
      </c>
      <c r="CF883" s="106" t="str">
        <f t="shared" si="2028"/>
        <v/>
      </c>
      <c r="CG883" s="106" t="str">
        <f t="shared" si="2028"/>
        <v/>
      </c>
      <c r="CH883" s="106" t="str">
        <f t="shared" si="2028"/>
        <v/>
      </c>
      <c r="CI883" s="40"/>
      <c r="CJ883" s="40"/>
      <c r="CK883" s="40"/>
      <c r="CL883" s="40"/>
      <c r="CM883" s="40"/>
    </row>
    <row r="884" spans="1:91" ht="17.25" customHeight="1" x14ac:dyDescent="0.2">
      <c r="A884" s="92"/>
      <c r="B884" s="93"/>
      <c r="C884" s="93"/>
      <c r="D884" s="93"/>
      <c r="E884" s="93" t="str">
        <f t="shared" si="1616"/>
        <v/>
      </c>
      <c r="F884" s="93"/>
      <c r="G884" s="93"/>
      <c r="H884" s="93" t="str">
        <f t="shared" si="1850"/>
        <v/>
      </c>
      <c r="I884" s="95" t="str">
        <f t="shared" si="1851"/>
        <v/>
      </c>
      <c r="J884" s="93"/>
      <c r="K884" s="97" t="b">
        <v>0</v>
      </c>
      <c r="L884" s="98" t="str">
        <f t="shared" si="1791"/>
        <v>PENDENTE</v>
      </c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3"/>
      <c r="X884" s="100"/>
      <c r="Y884" s="100"/>
      <c r="Z884" s="100"/>
      <c r="AA884" s="100"/>
      <c r="AB884" s="100"/>
      <c r="AC884" s="101"/>
      <c r="AD884" s="3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93"/>
      <c r="AQ884" s="93"/>
      <c r="AR884" s="93"/>
      <c r="AS884" s="102"/>
      <c r="AT884" s="103"/>
      <c r="AU884" s="103"/>
      <c r="AV884" s="103"/>
      <c r="AW884" s="104"/>
      <c r="AX884" s="103"/>
      <c r="AY884" s="103"/>
      <c r="AZ884" s="103"/>
      <c r="BA884" s="103"/>
      <c r="BB884" s="104"/>
      <c r="BC884" s="103"/>
      <c r="BD884" s="105" t="str">
        <f ca="1">IFERROR(__xludf.DUMMYFUNCTION("""COMPUTED_VALUE"""),"")</f>
        <v/>
      </c>
      <c r="BE884" s="105" t="str">
        <f ca="1">IFERROR(__xludf.DUMMYFUNCTION("""COMPUTED_VALUE"""),"")</f>
        <v/>
      </c>
      <c r="BF884" s="105" t="str">
        <f ca="1">IFERROR(__xludf.DUMMYFUNCTION("""COMPUTED_VALUE"""),"")</f>
        <v/>
      </c>
      <c r="BG884" s="93"/>
      <c r="BH884" s="93"/>
      <c r="BI884" s="95" t="str">
        <f t="shared" si="1878"/>
        <v/>
      </c>
      <c r="BJ884" s="95" t="str">
        <f t="shared" ref="BJ884:BR884" si="2029">IF(AD884=0,"",AD884*$AS884*(AU884/10))</f>
        <v/>
      </c>
      <c r="BK884" s="95" t="str">
        <f t="shared" si="2029"/>
        <v/>
      </c>
      <c r="BL884" s="95" t="str">
        <f t="shared" si="2029"/>
        <v/>
      </c>
      <c r="BM884" s="95" t="str">
        <f t="shared" si="2029"/>
        <v/>
      </c>
      <c r="BN884" s="95" t="str">
        <f t="shared" si="2029"/>
        <v/>
      </c>
      <c r="BO884" s="95" t="str">
        <f t="shared" si="2029"/>
        <v/>
      </c>
      <c r="BP884" s="95" t="str">
        <f t="shared" si="2029"/>
        <v/>
      </c>
      <c r="BQ884" s="95" t="str">
        <f t="shared" si="2029"/>
        <v/>
      </c>
      <c r="BR884" s="95" t="str">
        <f t="shared" si="2029"/>
        <v/>
      </c>
      <c r="BS884" s="38"/>
      <c r="BT884" s="38"/>
      <c r="BU884" s="38"/>
      <c r="BV884" s="38"/>
      <c r="BW884" s="38"/>
      <c r="BX884" s="38">
        <f t="shared" si="1613"/>
        <v>0</v>
      </c>
      <c r="BY884" s="106" t="str">
        <f t="shared" si="1586"/>
        <v/>
      </c>
      <c r="BZ884" s="106" t="str">
        <f t="shared" si="1614"/>
        <v/>
      </c>
      <c r="CA884" s="106" t="str">
        <f t="shared" ref="CA884:CH884" si="2030">IF(O884="x","1","")</f>
        <v/>
      </c>
      <c r="CB884" s="106" t="str">
        <f t="shared" si="2030"/>
        <v/>
      </c>
      <c r="CC884" s="106" t="str">
        <f t="shared" si="2030"/>
        <v/>
      </c>
      <c r="CD884" s="106" t="str">
        <f t="shared" si="2030"/>
        <v/>
      </c>
      <c r="CE884" s="106" t="str">
        <f t="shared" si="2030"/>
        <v/>
      </c>
      <c r="CF884" s="106" t="str">
        <f t="shared" si="2030"/>
        <v/>
      </c>
      <c r="CG884" s="106" t="str">
        <f t="shared" si="2030"/>
        <v/>
      </c>
      <c r="CH884" s="106" t="str">
        <f t="shared" si="2030"/>
        <v/>
      </c>
      <c r="CI884" s="40"/>
      <c r="CJ884" s="40"/>
      <c r="CK884" s="40"/>
      <c r="CL884" s="40"/>
      <c r="CM884" s="40"/>
    </row>
    <row r="885" spans="1:91" ht="17.25" customHeight="1" x14ac:dyDescent="0.2">
      <c r="A885" s="92"/>
      <c r="B885" s="93"/>
      <c r="C885" s="93"/>
      <c r="D885" s="93"/>
      <c r="E885" s="93" t="str">
        <f t="shared" si="1616"/>
        <v/>
      </c>
      <c r="F885" s="93"/>
      <c r="G885" s="93"/>
      <c r="H885" s="93" t="str">
        <f t="shared" si="1850"/>
        <v/>
      </c>
      <c r="I885" s="95" t="str">
        <f t="shared" si="1851"/>
        <v/>
      </c>
      <c r="J885" s="93"/>
      <c r="K885" s="97" t="b">
        <v>0</v>
      </c>
      <c r="L885" s="98" t="str">
        <f t="shared" si="1791"/>
        <v>PENDENTE</v>
      </c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3"/>
      <c r="X885" s="100"/>
      <c r="Y885" s="100"/>
      <c r="Z885" s="100"/>
      <c r="AA885" s="100"/>
      <c r="AB885" s="100"/>
      <c r="AC885" s="101"/>
      <c r="AD885" s="3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93"/>
      <c r="AQ885" s="93"/>
      <c r="AR885" s="93"/>
      <c r="AS885" s="102"/>
      <c r="AT885" s="103"/>
      <c r="AU885" s="103"/>
      <c r="AV885" s="103"/>
      <c r="AW885" s="104"/>
      <c r="AX885" s="103"/>
      <c r="AY885" s="103"/>
      <c r="AZ885" s="103"/>
      <c r="BA885" s="103"/>
      <c r="BB885" s="104"/>
      <c r="BC885" s="103"/>
      <c r="BD885" s="105" t="str">
        <f ca="1">IFERROR(__xludf.DUMMYFUNCTION("""COMPUTED_VALUE"""),"")</f>
        <v/>
      </c>
      <c r="BE885" s="105" t="str">
        <f ca="1">IFERROR(__xludf.DUMMYFUNCTION("""COMPUTED_VALUE"""),"")</f>
        <v/>
      </c>
      <c r="BF885" s="105" t="str">
        <f ca="1">IFERROR(__xludf.DUMMYFUNCTION("""COMPUTED_VALUE"""),"")</f>
        <v/>
      </c>
      <c r="BG885" s="93"/>
      <c r="BH885" s="93"/>
      <c r="BI885" s="95" t="str">
        <f t="shared" si="1878"/>
        <v/>
      </c>
      <c r="BJ885" s="95" t="str">
        <f t="shared" ref="BJ885:BR885" si="2031">IF(AD885=0,"",AD885*$AS885*(AU885/10))</f>
        <v/>
      </c>
      <c r="BK885" s="95" t="str">
        <f t="shared" si="2031"/>
        <v/>
      </c>
      <c r="BL885" s="95" t="str">
        <f t="shared" si="2031"/>
        <v/>
      </c>
      <c r="BM885" s="95" t="str">
        <f t="shared" si="2031"/>
        <v/>
      </c>
      <c r="BN885" s="95" t="str">
        <f t="shared" si="2031"/>
        <v/>
      </c>
      <c r="BO885" s="95" t="str">
        <f t="shared" si="2031"/>
        <v/>
      </c>
      <c r="BP885" s="95" t="str">
        <f t="shared" si="2031"/>
        <v/>
      </c>
      <c r="BQ885" s="95" t="str">
        <f t="shared" si="2031"/>
        <v/>
      </c>
      <c r="BR885" s="95" t="str">
        <f t="shared" si="2031"/>
        <v/>
      </c>
      <c r="BS885" s="38"/>
      <c r="BT885" s="38"/>
      <c r="BU885" s="38"/>
      <c r="BV885" s="38"/>
      <c r="BW885" s="38"/>
      <c r="BX885" s="38">
        <f t="shared" si="1613"/>
        <v>0</v>
      </c>
      <c r="BY885" s="106" t="str">
        <f t="shared" si="1586"/>
        <v/>
      </c>
      <c r="BZ885" s="106" t="str">
        <f t="shared" si="1614"/>
        <v/>
      </c>
      <c r="CA885" s="106" t="str">
        <f t="shared" ref="CA885:CH885" si="2032">IF(O885="x","1","")</f>
        <v/>
      </c>
      <c r="CB885" s="106" t="str">
        <f t="shared" si="2032"/>
        <v/>
      </c>
      <c r="CC885" s="106" t="str">
        <f t="shared" si="2032"/>
        <v/>
      </c>
      <c r="CD885" s="106" t="str">
        <f t="shared" si="2032"/>
        <v/>
      </c>
      <c r="CE885" s="106" t="str">
        <f t="shared" si="2032"/>
        <v/>
      </c>
      <c r="CF885" s="106" t="str">
        <f t="shared" si="2032"/>
        <v/>
      </c>
      <c r="CG885" s="106" t="str">
        <f t="shared" si="2032"/>
        <v/>
      </c>
      <c r="CH885" s="106" t="str">
        <f t="shared" si="2032"/>
        <v/>
      </c>
      <c r="CI885" s="40"/>
      <c r="CJ885" s="40"/>
      <c r="CK885" s="40"/>
      <c r="CL885" s="40"/>
      <c r="CM885" s="40"/>
    </row>
    <row r="886" spans="1:91" ht="17.25" customHeight="1" x14ac:dyDescent="0.2">
      <c r="A886" s="92"/>
      <c r="B886" s="93"/>
      <c r="C886" s="93"/>
      <c r="D886" s="93"/>
      <c r="E886" s="93" t="str">
        <f t="shared" si="1616"/>
        <v/>
      </c>
      <c r="F886" s="93"/>
      <c r="G886" s="93"/>
      <c r="H886" s="93" t="str">
        <f t="shared" si="1850"/>
        <v/>
      </c>
      <c r="I886" s="95" t="str">
        <f t="shared" si="1851"/>
        <v/>
      </c>
      <c r="J886" s="93"/>
      <c r="K886" s="97" t="b">
        <v>0</v>
      </c>
      <c r="L886" s="98" t="str">
        <f t="shared" si="1791"/>
        <v>PENDENTE</v>
      </c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3"/>
      <c r="X886" s="100"/>
      <c r="Y886" s="100"/>
      <c r="Z886" s="100"/>
      <c r="AA886" s="100"/>
      <c r="AB886" s="100"/>
      <c r="AC886" s="101"/>
      <c r="AD886" s="3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93"/>
      <c r="AQ886" s="93"/>
      <c r="AR886" s="93"/>
      <c r="AS886" s="102"/>
      <c r="AT886" s="103"/>
      <c r="AU886" s="103"/>
      <c r="AV886" s="103"/>
      <c r="AW886" s="104"/>
      <c r="AX886" s="103"/>
      <c r="AY886" s="103"/>
      <c r="AZ886" s="103"/>
      <c r="BA886" s="103"/>
      <c r="BB886" s="104"/>
      <c r="BC886" s="103"/>
      <c r="BD886" s="105" t="str">
        <f ca="1">IFERROR(__xludf.DUMMYFUNCTION("""COMPUTED_VALUE"""),"")</f>
        <v/>
      </c>
      <c r="BE886" s="105" t="str">
        <f ca="1">IFERROR(__xludf.DUMMYFUNCTION("""COMPUTED_VALUE"""),"")</f>
        <v/>
      </c>
      <c r="BF886" s="105" t="str">
        <f ca="1">IFERROR(__xludf.DUMMYFUNCTION("""COMPUTED_VALUE"""),"")</f>
        <v/>
      </c>
      <c r="BG886" s="93"/>
      <c r="BH886" s="93"/>
      <c r="BI886" s="95" t="str">
        <f t="shared" si="1878"/>
        <v/>
      </c>
      <c r="BJ886" s="95" t="str">
        <f t="shared" ref="BJ886:BR886" si="2033">IF(AD886=0,"",AD886*$AS886*(AU886/10))</f>
        <v/>
      </c>
      <c r="BK886" s="95" t="str">
        <f t="shared" si="2033"/>
        <v/>
      </c>
      <c r="BL886" s="95" t="str">
        <f t="shared" si="2033"/>
        <v/>
      </c>
      <c r="BM886" s="95" t="str">
        <f t="shared" si="2033"/>
        <v/>
      </c>
      <c r="BN886" s="95" t="str">
        <f t="shared" si="2033"/>
        <v/>
      </c>
      <c r="BO886" s="95" t="str">
        <f t="shared" si="2033"/>
        <v/>
      </c>
      <c r="BP886" s="95" t="str">
        <f t="shared" si="2033"/>
        <v/>
      </c>
      <c r="BQ886" s="95" t="str">
        <f t="shared" si="2033"/>
        <v/>
      </c>
      <c r="BR886" s="95" t="str">
        <f t="shared" si="2033"/>
        <v/>
      </c>
      <c r="BS886" s="38"/>
      <c r="BT886" s="38"/>
      <c r="BU886" s="38"/>
      <c r="BV886" s="38"/>
      <c r="BW886" s="38"/>
      <c r="BX886" s="38">
        <f t="shared" si="1613"/>
        <v>0</v>
      </c>
      <c r="BY886" s="106" t="str">
        <f t="shared" si="1586"/>
        <v/>
      </c>
      <c r="BZ886" s="106" t="str">
        <f t="shared" si="1614"/>
        <v/>
      </c>
      <c r="CA886" s="106" t="str">
        <f t="shared" ref="CA886:CH886" si="2034">IF(O886="x","1","")</f>
        <v/>
      </c>
      <c r="CB886" s="106" t="str">
        <f t="shared" si="2034"/>
        <v/>
      </c>
      <c r="CC886" s="106" t="str">
        <f t="shared" si="2034"/>
        <v/>
      </c>
      <c r="CD886" s="106" t="str">
        <f t="shared" si="2034"/>
        <v/>
      </c>
      <c r="CE886" s="106" t="str">
        <f t="shared" si="2034"/>
        <v/>
      </c>
      <c r="CF886" s="106" t="str">
        <f t="shared" si="2034"/>
        <v/>
      </c>
      <c r="CG886" s="106" t="str">
        <f t="shared" si="2034"/>
        <v/>
      </c>
      <c r="CH886" s="106" t="str">
        <f t="shared" si="2034"/>
        <v/>
      </c>
      <c r="CI886" s="40"/>
      <c r="CJ886" s="40"/>
      <c r="CK886" s="40"/>
      <c r="CL886" s="40"/>
      <c r="CM886" s="40"/>
    </row>
    <row r="887" spans="1:91" ht="17.25" customHeight="1" x14ac:dyDescent="0.2">
      <c r="A887" s="92"/>
      <c r="B887" s="93"/>
      <c r="C887" s="93"/>
      <c r="D887" s="93"/>
      <c r="E887" s="93" t="str">
        <f t="shared" si="1616"/>
        <v/>
      </c>
      <c r="F887" s="93"/>
      <c r="G887" s="93"/>
      <c r="H887" s="93" t="str">
        <f t="shared" si="1850"/>
        <v/>
      </c>
      <c r="I887" s="95" t="str">
        <f t="shared" si="1851"/>
        <v/>
      </c>
      <c r="J887" s="93"/>
      <c r="K887" s="97" t="b">
        <v>0</v>
      </c>
      <c r="L887" s="98" t="str">
        <f t="shared" si="1791"/>
        <v>PENDENTE</v>
      </c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3"/>
      <c r="X887" s="100"/>
      <c r="Y887" s="100"/>
      <c r="Z887" s="100"/>
      <c r="AA887" s="100"/>
      <c r="AB887" s="100"/>
      <c r="AC887" s="101"/>
      <c r="AD887" s="3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93"/>
      <c r="AQ887" s="93"/>
      <c r="AR887" s="93"/>
      <c r="AS887" s="102"/>
      <c r="AT887" s="103"/>
      <c r="AU887" s="103"/>
      <c r="AV887" s="103"/>
      <c r="AW887" s="104"/>
      <c r="AX887" s="103"/>
      <c r="AY887" s="103"/>
      <c r="AZ887" s="103"/>
      <c r="BA887" s="103"/>
      <c r="BB887" s="104"/>
      <c r="BC887" s="103"/>
      <c r="BD887" s="105" t="str">
        <f ca="1">IFERROR(__xludf.DUMMYFUNCTION("""COMPUTED_VALUE"""),"")</f>
        <v/>
      </c>
      <c r="BE887" s="105" t="str">
        <f ca="1">IFERROR(__xludf.DUMMYFUNCTION("""COMPUTED_VALUE"""),"")</f>
        <v/>
      </c>
      <c r="BF887" s="105" t="str">
        <f ca="1">IFERROR(__xludf.DUMMYFUNCTION("""COMPUTED_VALUE"""),"")</f>
        <v/>
      </c>
      <c r="BG887" s="93"/>
      <c r="BH887" s="93"/>
      <c r="BI887" s="95" t="str">
        <f t="shared" si="1878"/>
        <v/>
      </c>
      <c r="BJ887" s="95" t="str">
        <f t="shared" ref="BJ887:BR887" si="2035">IF(AD887=0,"",AD887*$AS887*(AU887/10))</f>
        <v/>
      </c>
      <c r="BK887" s="95" t="str">
        <f t="shared" si="2035"/>
        <v/>
      </c>
      <c r="BL887" s="95" t="str">
        <f t="shared" si="2035"/>
        <v/>
      </c>
      <c r="BM887" s="95" t="str">
        <f t="shared" si="2035"/>
        <v/>
      </c>
      <c r="BN887" s="95" t="str">
        <f t="shared" si="2035"/>
        <v/>
      </c>
      <c r="BO887" s="95" t="str">
        <f t="shared" si="2035"/>
        <v/>
      </c>
      <c r="BP887" s="95" t="str">
        <f t="shared" si="2035"/>
        <v/>
      </c>
      <c r="BQ887" s="95" t="str">
        <f t="shared" si="2035"/>
        <v/>
      </c>
      <c r="BR887" s="95" t="str">
        <f t="shared" si="2035"/>
        <v/>
      </c>
      <c r="BS887" s="38"/>
      <c r="BT887" s="38"/>
      <c r="BU887" s="38"/>
      <c r="BV887" s="38"/>
      <c r="BW887" s="38"/>
      <c r="BX887" s="38">
        <f t="shared" si="1613"/>
        <v>0</v>
      </c>
      <c r="BY887" s="106" t="str">
        <f t="shared" si="1586"/>
        <v/>
      </c>
      <c r="BZ887" s="106" t="str">
        <f t="shared" si="1614"/>
        <v/>
      </c>
      <c r="CA887" s="106" t="str">
        <f t="shared" ref="CA887:CH887" si="2036">IF(O887="x","1","")</f>
        <v/>
      </c>
      <c r="CB887" s="106" t="str">
        <f t="shared" si="2036"/>
        <v/>
      </c>
      <c r="CC887" s="106" t="str">
        <f t="shared" si="2036"/>
        <v/>
      </c>
      <c r="CD887" s="106" t="str">
        <f t="shared" si="2036"/>
        <v/>
      </c>
      <c r="CE887" s="106" t="str">
        <f t="shared" si="2036"/>
        <v/>
      </c>
      <c r="CF887" s="106" t="str">
        <f t="shared" si="2036"/>
        <v/>
      </c>
      <c r="CG887" s="106" t="str">
        <f t="shared" si="2036"/>
        <v/>
      </c>
      <c r="CH887" s="106" t="str">
        <f t="shared" si="2036"/>
        <v/>
      </c>
      <c r="CI887" s="40"/>
      <c r="CJ887" s="40"/>
      <c r="CK887" s="40"/>
      <c r="CL887" s="40"/>
      <c r="CM887" s="40"/>
    </row>
    <row r="888" spans="1:91" ht="17.25" customHeight="1" x14ac:dyDescent="0.2">
      <c r="A888" s="92"/>
      <c r="B888" s="93"/>
      <c r="C888" s="93"/>
      <c r="D888" s="93"/>
      <c r="E888" s="93" t="str">
        <f t="shared" si="1616"/>
        <v/>
      </c>
      <c r="F888" s="93"/>
      <c r="G888" s="93"/>
      <c r="H888" s="93" t="str">
        <f t="shared" si="1850"/>
        <v/>
      </c>
      <c r="I888" s="95" t="str">
        <f t="shared" si="1851"/>
        <v/>
      </c>
      <c r="J888" s="93"/>
      <c r="K888" s="97" t="b">
        <v>0</v>
      </c>
      <c r="L888" s="98" t="str">
        <f t="shared" si="1791"/>
        <v>PENDENTE</v>
      </c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3"/>
      <c r="X888" s="100"/>
      <c r="Y888" s="100"/>
      <c r="Z888" s="100"/>
      <c r="AA888" s="100"/>
      <c r="AB888" s="100"/>
      <c r="AC888" s="101"/>
      <c r="AD888" s="3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93"/>
      <c r="AQ888" s="93"/>
      <c r="AR888" s="93"/>
      <c r="AS888" s="102"/>
      <c r="AT888" s="103"/>
      <c r="AU888" s="103"/>
      <c r="AV888" s="103"/>
      <c r="AW888" s="104"/>
      <c r="AX888" s="103"/>
      <c r="AY888" s="103"/>
      <c r="AZ888" s="103"/>
      <c r="BA888" s="103"/>
      <c r="BB888" s="104"/>
      <c r="BC888" s="103"/>
      <c r="BD888" s="105" t="str">
        <f ca="1">IFERROR(__xludf.DUMMYFUNCTION("""COMPUTED_VALUE"""),"")</f>
        <v/>
      </c>
      <c r="BE888" s="105" t="str">
        <f ca="1">IFERROR(__xludf.DUMMYFUNCTION("""COMPUTED_VALUE"""),"")</f>
        <v/>
      </c>
      <c r="BF888" s="105" t="str">
        <f ca="1">IFERROR(__xludf.DUMMYFUNCTION("""COMPUTED_VALUE"""),"")</f>
        <v/>
      </c>
      <c r="BG888" s="93"/>
      <c r="BH888" s="93"/>
      <c r="BI888" s="95" t="str">
        <f t="shared" si="1878"/>
        <v/>
      </c>
      <c r="BJ888" s="95" t="str">
        <f t="shared" ref="BJ888:BR888" si="2037">IF(AD888=0,"",AD888*$AS888*(AU888/10))</f>
        <v/>
      </c>
      <c r="BK888" s="95" t="str">
        <f t="shared" si="2037"/>
        <v/>
      </c>
      <c r="BL888" s="95" t="str">
        <f t="shared" si="2037"/>
        <v/>
      </c>
      <c r="BM888" s="95" t="str">
        <f t="shared" si="2037"/>
        <v/>
      </c>
      <c r="BN888" s="95" t="str">
        <f t="shared" si="2037"/>
        <v/>
      </c>
      <c r="BO888" s="95" t="str">
        <f t="shared" si="2037"/>
        <v/>
      </c>
      <c r="BP888" s="95" t="str">
        <f t="shared" si="2037"/>
        <v/>
      </c>
      <c r="BQ888" s="95" t="str">
        <f t="shared" si="2037"/>
        <v/>
      </c>
      <c r="BR888" s="95" t="str">
        <f t="shared" si="2037"/>
        <v/>
      </c>
      <c r="BS888" s="38"/>
      <c r="BT888" s="38"/>
      <c r="BU888" s="38"/>
      <c r="BV888" s="38"/>
      <c r="BW888" s="38"/>
      <c r="BX888" s="38">
        <f t="shared" si="1613"/>
        <v>0</v>
      </c>
      <c r="BY888" s="106" t="str">
        <f t="shared" si="1586"/>
        <v/>
      </c>
      <c r="BZ888" s="106" t="str">
        <f t="shared" si="1614"/>
        <v/>
      </c>
      <c r="CA888" s="106" t="str">
        <f t="shared" ref="CA888:CH888" si="2038">IF(O888="x","1","")</f>
        <v/>
      </c>
      <c r="CB888" s="106" t="str">
        <f t="shared" si="2038"/>
        <v/>
      </c>
      <c r="CC888" s="106" t="str">
        <f t="shared" si="2038"/>
        <v/>
      </c>
      <c r="CD888" s="106" t="str">
        <f t="shared" si="2038"/>
        <v/>
      </c>
      <c r="CE888" s="106" t="str">
        <f t="shared" si="2038"/>
        <v/>
      </c>
      <c r="CF888" s="106" t="str">
        <f t="shared" si="2038"/>
        <v/>
      </c>
      <c r="CG888" s="106" t="str">
        <f t="shared" si="2038"/>
        <v/>
      </c>
      <c r="CH888" s="106" t="str">
        <f t="shared" si="2038"/>
        <v/>
      </c>
      <c r="CI888" s="40"/>
      <c r="CJ888" s="40"/>
      <c r="CK888" s="40"/>
      <c r="CL888" s="40"/>
      <c r="CM888" s="40"/>
    </row>
    <row r="889" spans="1:91" ht="17.25" customHeight="1" x14ac:dyDescent="0.2">
      <c r="A889" s="92"/>
      <c r="B889" s="93"/>
      <c r="C889" s="93"/>
      <c r="D889" s="93"/>
      <c r="E889" s="93" t="str">
        <f t="shared" si="1616"/>
        <v/>
      </c>
      <c r="F889" s="93"/>
      <c r="G889" s="93"/>
      <c r="H889" s="93" t="str">
        <f t="shared" si="1850"/>
        <v/>
      </c>
      <c r="I889" s="95" t="str">
        <f t="shared" si="1851"/>
        <v/>
      </c>
      <c r="J889" s="93"/>
      <c r="K889" s="97" t="b">
        <v>0</v>
      </c>
      <c r="L889" s="98" t="str">
        <f t="shared" si="1791"/>
        <v>PENDENTE</v>
      </c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3"/>
      <c r="X889" s="100"/>
      <c r="Y889" s="100"/>
      <c r="Z889" s="100"/>
      <c r="AA889" s="100"/>
      <c r="AB889" s="100"/>
      <c r="AC889" s="101"/>
      <c r="AD889" s="3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93"/>
      <c r="AQ889" s="93"/>
      <c r="AR889" s="93"/>
      <c r="AS889" s="102"/>
      <c r="AT889" s="103"/>
      <c r="AU889" s="103"/>
      <c r="AV889" s="103"/>
      <c r="AW889" s="104"/>
      <c r="AX889" s="103"/>
      <c r="AY889" s="103"/>
      <c r="AZ889" s="103"/>
      <c r="BA889" s="103"/>
      <c r="BB889" s="104"/>
      <c r="BC889" s="103"/>
      <c r="BD889" s="105" t="str">
        <f ca="1">IFERROR(__xludf.DUMMYFUNCTION("""COMPUTED_VALUE"""),"")</f>
        <v/>
      </c>
      <c r="BE889" s="105" t="str">
        <f ca="1">IFERROR(__xludf.DUMMYFUNCTION("""COMPUTED_VALUE"""),"")</f>
        <v/>
      </c>
      <c r="BF889" s="105" t="str">
        <f ca="1">IFERROR(__xludf.DUMMYFUNCTION("""COMPUTED_VALUE"""),"")</f>
        <v/>
      </c>
      <c r="BG889" s="93"/>
      <c r="BH889" s="93"/>
      <c r="BI889" s="95" t="str">
        <f t="shared" si="1878"/>
        <v/>
      </c>
      <c r="BJ889" s="95" t="str">
        <f t="shared" ref="BJ889:BR889" si="2039">IF(AD889=0,"",AD889*$AS889*(AU889/10))</f>
        <v/>
      </c>
      <c r="BK889" s="95" t="str">
        <f t="shared" si="2039"/>
        <v/>
      </c>
      <c r="BL889" s="95" t="str">
        <f t="shared" si="2039"/>
        <v/>
      </c>
      <c r="BM889" s="95" t="str">
        <f t="shared" si="2039"/>
        <v/>
      </c>
      <c r="BN889" s="95" t="str">
        <f t="shared" si="2039"/>
        <v/>
      </c>
      <c r="BO889" s="95" t="str">
        <f t="shared" si="2039"/>
        <v/>
      </c>
      <c r="BP889" s="95" t="str">
        <f t="shared" si="2039"/>
        <v/>
      </c>
      <c r="BQ889" s="95" t="str">
        <f t="shared" si="2039"/>
        <v/>
      </c>
      <c r="BR889" s="95" t="str">
        <f t="shared" si="2039"/>
        <v/>
      </c>
      <c r="BS889" s="38"/>
      <c r="BT889" s="38"/>
      <c r="BU889" s="38"/>
      <c r="BV889" s="38"/>
      <c r="BW889" s="38"/>
      <c r="BX889" s="38">
        <f t="shared" si="1613"/>
        <v>0</v>
      </c>
      <c r="BY889" s="106" t="str">
        <f t="shared" si="1586"/>
        <v/>
      </c>
      <c r="BZ889" s="106" t="str">
        <f t="shared" si="1614"/>
        <v/>
      </c>
      <c r="CA889" s="106" t="str">
        <f t="shared" ref="CA889:CH889" si="2040">IF(O889="x","1","")</f>
        <v/>
      </c>
      <c r="CB889" s="106" t="str">
        <f t="shared" si="2040"/>
        <v/>
      </c>
      <c r="CC889" s="106" t="str">
        <f t="shared" si="2040"/>
        <v/>
      </c>
      <c r="CD889" s="106" t="str">
        <f t="shared" si="2040"/>
        <v/>
      </c>
      <c r="CE889" s="106" t="str">
        <f t="shared" si="2040"/>
        <v/>
      </c>
      <c r="CF889" s="106" t="str">
        <f t="shared" si="2040"/>
        <v/>
      </c>
      <c r="CG889" s="106" t="str">
        <f t="shared" si="2040"/>
        <v/>
      </c>
      <c r="CH889" s="106" t="str">
        <f t="shared" si="2040"/>
        <v/>
      </c>
      <c r="CI889" s="40"/>
      <c r="CJ889" s="40"/>
      <c r="CK889" s="40"/>
      <c r="CL889" s="40"/>
      <c r="CM889" s="40"/>
    </row>
    <row r="890" spans="1:91" ht="17.25" customHeight="1" x14ac:dyDescent="0.2">
      <c r="A890" s="92"/>
      <c r="B890" s="93"/>
      <c r="C890" s="93"/>
      <c r="D890" s="93"/>
      <c r="E890" s="93" t="str">
        <f t="shared" si="1616"/>
        <v/>
      </c>
      <c r="F890" s="93"/>
      <c r="G890" s="93"/>
      <c r="H890" s="93" t="str">
        <f t="shared" si="1850"/>
        <v/>
      </c>
      <c r="I890" s="95" t="str">
        <f t="shared" si="1851"/>
        <v/>
      </c>
      <c r="J890" s="93"/>
      <c r="K890" s="97" t="b">
        <v>0</v>
      </c>
      <c r="L890" s="98" t="str">
        <f t="shared" si="1791"/>
        <v>PENDENTE</v>
      </c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3"/>
      <c r="X890" s="100"/>
      <c r="Y890" s="100"/>
      <c r="Z890" s="100"/>
      <c r="AA890" s="100"/>
      <c r="AB890" s="100"/>
      <c r="AC890" s="101"/>
      <c r="AD890" s="3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93"/>
      <c r="AQ890" s="93"/>
      <c r="AR890" s="93"/>
      <c r="AS890" s="102"/>
      <c r="AT890" s="103"/>
      <c r="AU890" s="103"/>
      <c r="AV890" s="103"/>
      <c r="AW890" s="104"/>
      <c r="AX890" s="103"/>
      <c r="AY890" s="103"/>
      <c r="AZ890" s="103"/>
      <c r="BA890" s="103"/>
      <c r="BB890" s="104"/>
      <c r="BC890" s="103"/>
      <c r="BD890" s="105" t="str">
        <f ca="1">IFERROR(__xludf.DUMMYFUNCTION("""COMPUTED_VALUE"""),"")</f>
        <v/>
      </c>
      <c r="BE890" s="105" t="str">
        <f ca="1">IFERROR(__xludf.DUMMYFUNCTION("""COMPUTED_VALUE"""),"")</f>
        <v/>
      </c>
      <c r="BF890" s="105" t="str">
        <f ca="1">IFERROR(__xludf.DUMMYFUNCTION("""COMPUTED_VALUE"""),"")</f>
        <v/>
      </c>
      <c r="BG890" s="93"/>
      <c r="BH890" s="93"/>
      <c r="BI890" s="95" t="str">
        <f t="shared" si="1878"/>
        <v/>
      </c>
      <c r="BJ890" s="95" t="str">
        <f t="shared" ref="BJ890:BR890" si="2041">IF(AD890=0,"",AD890*$AS890*(AU890/10))</f>
        <v/>
      </c>
      <c r="BK890" s="95" t="str">
        <f t="shared" si="2041"/>
        <v/>
      </c>
      <c r="BL890" s="95" t="str">
        <f t="shared" si="2041"/>
        <v/>
      </c>
      <c r="BM890" s="95" t="str">
        <f t="shared" si="2041"/>
        <v/>
      </c>
      <c r="BN890" s="95" t="str">
        <f t="shared" si="2041"/>
        <v/>
      </c>
      <c r="BO890" s="95" t="str">
        <f t="shared" si="2041"/>
        <v/>
      </c>
      <c r="BP890" s="95" t="str">
        <f t="shared" si="2041"/>
        <v/>
      </c>
      <c r="BQ890" s="95" t="str">
        <f t="shared" si="2041"/>
        <v/>
      </c>
      <c r="BR890" s="95" t="str">
        <f t="shared" si="2041"/>
        <v/>
      </c>
      <c r="BS890" s="38"/>
      <c r="BT890" s="38"/>
      <c r="BU890" s="38"/>
      <c r="BV890" s="38"/>
      <c r="BW890" s="38"/>
      <c r="BX890" s="38">
        <f t="shared" si="1613"/>
        <v>0</v>
      </c>
      <c r="BY890" s="106" t="str">
        <f t="shared" si="1586"/>
        <v/>
      </c>
      <c r="BZ890" s="106" t="str">
        <f t="shared" si="1614"/>
        <v/>
      </c>
      <c r="CA890" s="106" t="str">
        <f t="shared" ref="CA890:CH890" si="2042">IF(O890="x","1","")</f>
        <v/>
      </c>
      <c r="CB890" s="106" t="str">
        <f t="shared" si="2042"/>
        <v/>
      </c>
      <c r="CC890" s="106" t="str">
        <f t="shared" si="2042"/>
        <v/>
      </c>
      <c r="CD890" s="106" t="str">
        <f t="shared" si="2042"/>
        <v/>
      </c>
      <c r="CE890" s="106" t="str">
        <f t="shared" si="2042"/>
        <v/>
      </c>
      <c r="CF890" s="106" t="str">
        <f t="shared" si="2042"/>
        <v/>
      </c>
      <c r="CG890" s="106" t="str">
        <f t="shared" si="2042"/>
        <v/>
      </c>
      <c r="CH890" s="106" t="str">
        <f t="shared" si="2042"/>
        <v/>
      </c>
      <c r="CI890" s="40"/>
      <c r="CJ890" s="40"/>
      <c r="CK890" s="40"/>
      <c r="CL890" s="40"/>
      <c r="CM890" s="40"/>
    </row>
    <row r="891" spans="1:91" ht="17.25" customHeight="1" x14ac:dyDescent="0.2">
      <c r="A891" s="92"/>
      <c r="B891" s="93"/>
      <c r="C891" s="93"/>
      <c r="D891" s="93"/>
      <c r="E891" s="93" t="str">
        <f t="shared" si="1616"/>
        <v/>
      </c>
      <c r="F891" s="93"/>
      <c r="G891" s="93"/>
      <c r="H891" s="93" t="str">
        <f t="shared" si="1850"/>
        <v/>
      </c>
      <c r="I891" s="95" t="str">
        <f t="shared" si="1851"/>
        <v/>
      </c>
      <c r="J891" s="93"/>
      <c r="K891" s="97" t="b">
        <v>0</v>
      </c>
      <c r="L891" s="98" t="str">
        <f t="shared" si="1791"/>
        <v>PENDENTE</v>
      </c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3"/>
      <c r="X891" s="100"/>
      <c r="Y891" s="100"/>
      <c r="Z891" s="100"/>
      <c r="AA891" s="100"/>
      <c r="AB891" s="100"/>
      <c r="AC891" s="101"/>
      <c r="AD891" s="3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93"/>
      <c r="AQ891" s="93"/>
      <c r="AR891" s="93"/>
      <c r="AS891" s="102"/>
      <c r="AT891" s="103"/>
      <c r="AU891" s="103"/>
      <c r="AV891" s="103"/>
      <c r="AW891" s="104"/>
      <c r="AX891" s="103"/>
      <c r="AY891" s="103"/>
      <c r="AZ891" s="103"/>
      <c r="BA891" s="103"/>
      <c r="BB891" s="104"/>
      <c r="BC891" s="103"/>
      <c r="BD891" s="105" t="str">
        <f ca="1">IFERROR(__xludf.DUMMYFUNCTION("""COMPUTED_VALUE"""),"")</f>
        <v/>
      </c>
      <c r="BE891" s="105" t="str">
        <f ca="1">IFERROR(__xludf.DUMMYFUNCTION("""COMPUTED_VALUE"""),"")</f>
        <v/>
      </c>
      <c r="BF891" s="105" t="str">
        <f ca="1">IFERROR(__xludf.DUMMYFUNCTION("""COMPUTED_VALUE"""),"")</f>
        <v/>
      </c>
      <c r="BG891" s="93"/>
      <c r="BH891" s="93"/>
      <c r="BI891" s="95" t="str">
        <f t="shared" si="1878"/>
        <v/>
      </c>
      <c r="BJ891" s="95" t="str">
        <f t="shared" ref="BJ891:BR891" si="2043">IF(AD891=0,"",AD891*$AS891*(AU891/10))</f>
        <v/>
      </c>
      <c r="BK891" s="95" t="str">
        <f t="shared" si="2043"/>
        <v/>
      </c>
      <c r="BL891" s="95" t="str">
        <f t="shared" si="2043"/>
        <v/>
      </c>
      <c r="BM891" s="95" t="str">
        <f t="shared" si="2043"/>
        <v/>
      </c>
      <c r="BN891" s="95" t="str">
        <f t="shared" si="2043"/>
        <v/>
      </c>
      <c r="BO891" s="95" t="str">
        <f t="shared" si="2043"/>
        <v/>
      </c>
      <c r="BP891" s="95" t="str">
        <f t="shared" si="2043"/>
        <v/>
      </c>
      <c r="BQ891" s="95" t="str">
        <f t="shared" si="2043"/>
        <v/>
      </c>
      <c r="BR891" s="95" t="str">
        <f t="shared" si="2043"/>
        <v/>
      </c>
      <c r="BS891" s="38"/>
      <c r="BT891" s="38"/>
      <c r="BU891" s="38"/>
      <c r="BV891" s="38"/>
      <c r="BW891" s="38"/>
      <c r="BX891" s="38">
        <f t="shared" si="1613"/>
        <v>0</v>
      </c>
      <c r="BY891" s="106" t="str">
        <f t="shared" si="1586"/>
        <v/>
      </c>
      <c r="BZ891" s="106" t="str">
        <f t="shared" si="1614"/>
        <v/>
      </c>
      <c r="CA891" s="106" t="str">
        <f t="shared" ref="CA891:CH891" si="2044">IF(O891="x","1","")</f>
        <v/>
      </c>
      <c r="CB891" s="106" t="str">
        <f t="shared" si="2044"/>
        <v/>
      </c>
      <c r="CC891" s="106" t="str">
        <f t="shared" si="2044"/>
        <v/>
      </c>
      <c r="CD891" s="106" t="str">
        <f t="shared" si="2044"/>
        <v/>
      </c>
      <c r="CE891" s="106" t="str">
        <f t="shared" si="2044"/>
        <v/>
      </c>
      <c r="CF891" s="106" t="str">
        <f t="shared" si="2044"/>
        <v/>
      </c>
      <c r="CG891" s="106" t="str">
        <f t="shared" si="2044"/>
        <v/>
      </c>
      <c r="CH891" s="106" t="str">
        <f t="shared" si="2044"/>
        <v/>
      </c>
      <c r="CI891" s="40"/>
      <c r="CJ891" s="40"/>
      <c r="CK891" s="40"/>
      <c r="CL891" s="40"/>
      <c r="CM891" s="40"/>
    </row>
    <row r="892" spans="1:91" ht="17.25" customHeight="1" x14ac:dyDescent="0.2">
      <c r="A892" s="92"/>
      <c r="B892" s="93"/>
      <c r="C892" s="93"/>
      <c r="D892" s="93"/>
      <c r="E892" s="93" t="str">
        <f t="shared" si="1616"/>
        <v/>
      </c>
      <c r="F892" s="93"/>
      <c r="G892" s="93"/>
      <c r="H892" s="93" t="str">
        <f t="shared" si="1850"/>
        <v/>
      </c>
      <c r="I892" s="95" t="str">
        <f t="shared" si="1851"/>
        <v/>
      </c>
      <c r="J892" s="93"/>
      <c r="K892" s="97" t="b">
        <v>0</v>
      </c>
      <c r="L892" s="98" t="str">
        <f t="shared" si="1791"/>
        <v>PENDENTE</v>
      </c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3"/>
      <c r="X892" s="100"/>
      <c r="Y892" s="100"/>
      <c r="Z892" s="100"/>
      <c r="AA892" s="100"/>
      <c r="AB892" s="100"/>
      <c r="AC892" s="101"/>
      <c r="AD892" s="3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93"/>
      <c r="AQ892" s="93"/>
      <c r="AR892" s="93"/>
      <c r="AS892" s="102"/>
      <c r="AT892" s="103"/>
      <c r="AU892" s="103"/>
      <c r="AV892" s="103"/>
      <c r="AW892" s="104"/>
      <c r="AX892" s="103"/>
      <c r="AY892" s="103"/>
      <c r="AZ892" s="103"/>
      <c r="BA892" s="103"/>
      <c r="BB892" s="104"/>
      <c r="BC892" s="103"/>
      <c r="BD892" s="105" t="str">
        <f ca="1">IFERROR(__xludf.DUMMYFUNCTION("""COMPUTED_VALUE"""),"")</f>
        <v/>
      </c>
      <c r="BE892" s="105" t="str">
        <f ca="1">IFERROR(__xludf.DUMMYFUNCTION("""COMPUTED_VALUE"""),"")</f>
        <v/>
      </c>
      <c r="BF892" s="105" t="str">
        <f ca="1">IFERROR(__xludf.DUMMYFUNCTION("""COMPUTED_VALUE"""),"")</f>
        <v/>
      </c>
      <c r="BG892" s="93"/>
      <c r="BH892" s="93"/>
      <c r="BI892" s="95" t="str">
        <f t="shared" si="1878"/>
        <v/>
      </c>
      <c r="BJ892" s="95" t="str">
        <f t="shared" ref="BJ892:BR892" si="2045">IF(AD892=0,"",AD892*$AS892*(AU892/10))</f>
        <v/>
      </c>
      <c r="BK892" s="95" t="str">
        <f t="shared" si="2045"/>
        <v/>
      </c>
      <c r="BL892" s="95" t="str">
        <f t="shared" si="2045"/>
        <v/>
      </c>
      <c r="BM892" s="95" t="str">
        <f t="shared" si="2045"/>
        <v/>
      </c>
      <c r="BN892" s="95" t="str">
        <f t="shared" si="2045"/>
        <v/>
      </c>
      <c r="BO892" s="95" t="str">
        <f t="shared" si="2045"/>
        <v/>
      </c>
      <c r="BP892" s="95" t="str">
        <f t="shared" si="2045"/>
        <v/>
      </c>
      <c r="BQ892" s="95" t="str">
        <f t="shared" si="2045"/>
        <v/>
      </c>
      <c r="BR892" s="95" t="str">
        <f t="shared" si="2045"/>
        <v/>
      </c>
      <c r="BS892" s="38"/>
      <c r="BT892" s="38"/>
      <c r="BU892" s="38"/>
      <c r="BV892" s="38"/>
      <c r="BW892" s="38"/>
      <c r="BX892" s="38">
        <f t="shared" si="1613"/>
        <v>0</v>
      </c>
      <c r="BY892" s="106" t="str">
        <f t="shared" si="1586"/>
        <v/>
      </c>
      <c r="BZ892" s="106" t="str">
        <f t="shared" si="1614"/>
        <v/>
      </c>
      <c r="CA892" s="106" t="str">
        <f t="shared" ref="CA892:CH892" si="2046">IF(O892="x","1","")</f>
        <v/>
      </c>
      <c r="CB892" s="106" t="str">
        <f t="shared" si="2046"/>
        <v/>
      </c>
      <c r="CC892" s="106" t="str">
        <f t="shared" si="2046"/>
        <v/>
      </c>
      <c r="CD892" s="106" t="str">
        <f t="shared" si="2046"/>
        <v/>
      </c>
      <c r="CE892" s="106" t="str">
        <f t="shared" si="2046"/>
        <v/>
      </c>
      <c r="CF892" s="106" t="str">
        <f t="shared" si="2046"/>
        <v/>
      </c>
      <c r="CG892" s="106" t="str">
        <f t="shared" si="2046"/>
        <v/>
      </c>
      <c r="CH892" s="106" t="str">
        <f t="shared" si="2046"/>
        <v/>
      </c>
      <c r="CI892" s="40"/>
      <c r="CJ892" s="40"/>
      <c r="CK892" s="40"/>
      <c r="CL892" s="40"/>
      <c r="CM892" s="40"/>
    </row>
    <row r="893" spans="1:91" ht="17.25" customHeight="1" x14ac:dyDescent="0.2">
      <c r="A893" s="92"/>
      <c r="B893" s="93"/>
      <c r="C893" s="93"/>
      <c r="D893" s="93"/>
      <c r="E893" s="93" t="str">
        <f t="shared" si="1616"/>
        <v/>
      </c>
      <c r="F893" s="93"/>
      <c r="G893" s="93"/>
      <c r="H893" s="93" t="str">
        <f t="shared" si="1850"/>
        <v/>
      </c>
      <c r="I893" s="95" t="str">
        <f t="shared" si="1851"/>
        <v/>
      </c>
      <c r="J893" s="93"/>
      <c r="K893" s="97" t="b">
        <v>0</v>
      </c>
      <c r="L893" s="98" t="str">
        <f t="shared" si="1791"/>
        <v>PENDENTE</v>
      </c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3"/>
      <c r="X893" s="100"/>
      <c r="Y893" s="100"/>
      <c r="Z893" s="100"/>
      <c r="AA893" s="100"/>
      <c r="AB893" s="100"/>
      <c r="AC893" s="101"/>
      <c r="AD893" s="3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93"/>
      <c r="AQ893" s="93"/>
      <c r="AR893" s="93"/>
      <c r="AS893" s="102"/>
      <c r="AT893" s="103"/>
      <c r="AU893" s="103"/>
      <c r="AV893" s="103"/>
      <c r="AW893" s="104"/>
      <c r="AX893" s="103"/>
      <c r="AY893" s="103"/>
      <c r="AZ893" s="103"/>
      <c r="BA893" s="103"/>
      <c r="BB893" s="104"/>
      <c r="BC893" s="103"/>
      <c r="BD893" s="105" t="str">
        <f ca="1">IFERROR(__xludf.DUMMYFUNCTION("""COMPUTED_VALUE"""),"")</f>
        <v/>
      </c>
      <c r="BE893" s="105" t="str">
        <f ca="1">IFERROR(__xludf.DUMMYFUNCTION("""COMPUTED_VALUE"""),"")</f>
        <v/>
      </c>
      <c r="BF893" s="105" t="str">
        <f ca="1">IFERROR(__xludf.DUMMYFUNCTION("""COMPUTED_VALUE"""),"")</f>
        <v/>
      </c>
      <c r="BG893" s="93"/>
      <c r="BH893" s="93"/>
      <c r="BI893" s="95" t="str">
        <f t="shared" si="1878"/>
        <v/>
      </c>
      <c r="BJ893" s="95" t="str">
        <f t="shared" ref="BJ893:BR893" si="2047">IF(AD893=0,"",AD893*$AS893*(AU893/10))</f>
        <v/>
      </c>
      <c r="BK893" s="95" t="str">
        <f t="shared" si="2047"/>
        <v/>
      </c>
      <c r="BL893" s="95" t="str">
        <f t="shared" si="2047"/>
        <v/>
      </c>
      <c r="BM893" s="95" t="str">
        <f t="shared" si="2047"/>
        <v/>
      </c>
      <c r="BN893" s="95" t="str">
        <f t="shared" si="2047"/>
        <v/>
      </c>
      <c r="BO893" s="95" t="str">
        <f t="shared" si="2047"/>
        <v/>
      </c>
      <c r="BP893" s="95" t="str">
        <f t="shared" si="2047"/>
        <v/>
      </c>
      <c r="BQ893" s="95" t="str">
        <f t="shared" si="2047"/>
        <v/>
      </c>
      <c r="BR893" s="95" t="str">
        <f t="shared" si="2047"/>
        <v/>
      </c>
      <c r="BS893" s="38"/>
      <c r="BT893" s="38"/>
      <c r="BU893" s="38"/>
      <c r="BV893" s="38"/>
      <c r="BW893" s="38"/>
      <c r="BX893" s="38">
        <f t="shared" si="1613"/>
        <v>0</v>
      </c>
      <c r="BY893" s="106" t="str">
        <f t="shared" si="1586"/>
        <v/>
      </c>
      <c r="BZ893" s="106" t="str">
        <f t="shared" si="1614"/>
        <v/>
      </c>
      <c r="CA893" s="106" t="str">
        <f t="shared" ref="CA893:CH893" si="2048">IF(O893="x","1","")</f>
        <v/>
      </c>
      <c r="CB893" s="106" t="str">
        <f t="shared" si="2048"/>
        <v/>
      </c>
      <c r="CC893" s="106" t="str">
        <f t="shared" si="2048"/>
        <v/>
      </c>
      <c r="CD893" s="106" t="str">
        <f t="shared" si="2048"/>
        <v/>
      </c>
      <c r="CE893" s="106" t="str">
        <f t="shared" si="2048"/>
        <v/>
      </c>
      <c r="CF893" s="106" t="str">
        <f t="shared" si="2048"/>
        <v/>
      </c>
      <c r="CG893" s="106" t="str">
        <f t="shared" si="2048"/>
        <v/>
      </c>
      <c r="CH893" s="106" t="str">
        <f t="shared" si="2048"/>
        <v/>
      </c>
      <c r="CI893" s="40"/>
      <c r="CJ893" s="40"/>
      <c r="CK893" s="40"/>
      <c r="CL893" s="40"/>
      <c r="CM893" s="40"/>
    </row>
    <row r="894" spans="1:91" ht="17.25" customHeight="1" x14ac:dyDescent="0.2">
      <c r="A894" s="92"/>
      <c r="B894" s="93"/>
      <c r="C894" s="93"/>
      <c r="D894" s="93"/>
      <c r="E894" s="93" t="str">
        <f t="shared" si="1616"/>
        <v/>
      </c>
      <c r="F894" s="93"/>
      <c r="G894" s="93"/>
      <c r="H894" s="93" t="str">
        <f t="shared" si="1850"/>
        <v/>
      </c>
      <c r="I894" s="95" t="str">
        <f t="shared" si="1851"/>
        <v/>
      </c>
      <c r="J894" s="93"/>
      <c r="K894" s="97" t="b">
        <v>0</v>
      </c>
      <c r="L894" s="98" t="str">
        <f t="shared" si="1791"/>
        <v>PENDENTE</v>
      </c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3"/>
      <c r="X894" s="100"/>
      <c r="Y894" s="100"/>
      <c r="Z894" s="100"/>
      <c r="AA894" s="100"/>
      <c r="AB894" s="100"/>
      <c r="AC894" s="101"/>
      <c r="AD894" s="3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93"/>
      <c r="AQ894" s="93"/>
      <c r="AR894" s="93"/>
      <c r="AS894" s="102"/>
      <c r="AT894" s="103"/>
      <c r="AU894" s="103"/>
      <c r="AV894" s="103"/>
      <c r="AW894" s="104"/>
      <c r="AX894" s="103"/>
      <c r="AY894" s="103"/>
      <c r="AZ894" s="103"/>
      <c r="BA894" s="103"/>
      <c r="BB894" s="104"/>
      <c r="BC894" s="103"/>
      <c r="BD894" s="105" t="str">
        <f ca="1">IFERROR(__xludf.DUMMYFUNCTION("""COMPUTED_VALUE"""),"")</f>
        <v/>
      </c>
      <c r="BE894" s="105" t="str">
        <f ca="1">IFERROR(__xludf.DUMMYFUNCTION("""COMPUTED_VALUE"""),"")</f>
        <v/>
      </c>
      <c r="BF894" s="105" t="str">
        <f ca="1">IFERROR(__xludf.DUMMYFUNCTION("""COMPUTED_VALUE"""),"")</f>
        <v/>
      </c>
      <c r="BG894" s="93"/>
      <c r="BH894" s="93"/>
      <c r="BI894" s="95" t="str">
        <f t="shared" si="1878"/>
        <v/>
      </c>
      <c r="BJ894" s="95" t="str">
        <f t="shared" ref="BJ894:BR894" si="2049">IF(AD894=0,"",AD894*$AS894*(AU894/10))</f>
        <v/>
      </c>
      <c r="BK894" s="95" t="str">
        <f t="shared" si="2049"/>
        <v/>
      </c>
      <c r="BL894" s="95" t="str">
        <f t="shared" si="2049"/>
        <v/>
      </c>
      <c r="BM894" s="95" t="str">
        <f t="shared" si="2049"/>
        <v/>
      </c>
      <c r="BN894" s="95" t="str">
        <f t="shared" si="2049"/>
        <v/>
      </c>
      <c r="BO894" s="95" t="str">
        <f t="shared" si="2049"/>
        <v/>
      </c>
      <c r="BP894" s="95" t="str">
        <f t="shared" si="2049"/>
        <v/>
      </c>
      <c r="BQ894" s="95" t="str">
        <f t="shared" si="2049"/>
        <v/>
      </c>
      <c r="BR894" s="95" t="str">
        <f t="shared" si="2049"/>
        <v/>
      </c>
      <c r="BS894" s="38"/>
      <c r="BT894" s="38"/>
      <c r="BU894" s="38"/>
      <c r="BV894" s="38"/>
      <c r="BW894" s="38"/>
      <c r="BX894" s="38">
        <f t="shared" si="1613"/>
        <v>0</v>
      </c>
      <c r="BY894" s="106" t="str">
        <f t="shared" si="1586"/>
        <v/>
      </c>
      <c r="BZ894" s="106" t="str">
        <f t="shared" si="1614"/>
        <v/>
      </c>
      <c r="CA894" s="106" t="str">
        <f t="shared" ref="CA894:CH894" si="2050">IF(O894="x","1","")</f>
        <v/>
      </c>
      <c r="CB894" s="106" t="str">
        <f t="shared" si="2050"/>
        <v/>
      </c>
      <c r="CC894" s="106" t="str">
        <f t="shared" si="2050"/>
        <v/>
      </c>
      <c r="CD894" s="106" t="str">
        <f t="shared" si="2050"/>
        <v/>
      </c>
      <c r="CE894" s="106" t="str">
        <f t="shared" si="2050"/>
        <v/>
      </c>
      <c r="CF894" s="106" t="str">
        <f t="shared" si="2050"/>
        <v/>
      </c>
      <c r="CG894" s="106" t="str">
        <f t="shared" si="2050"/>
        <v/>
      </c>
      <c r="CH894" s="106" t="str">
        <f t="shared" si="2050"/>
        <v/>
      </c>
      <c r="CI894" s="40"/>
      <c r="CJ894" s="40"/>
      <c r="CK894" s="40"/>
      <c r="CL894" s="40"/>
      <c r="CM894" s="40"/>
    </row>
    <row r="895" spans="1:91" ht="17.25" customHeight="1" x14ac:dyDescent="0.2">
      <c r="A895" s="92"/>
      <c r="B895" s="93"/>
      <c r="C895" s="93"/>
      <c r="D895" s="93"/>
      <c r="E895" s="93" t="str">
        <f t="shared" si="1616"/>
        <v/>
      </c>
      <c r="F895" s="93"/>
      <c r="G895" s="93"/>
      <c r="H895" s="93" t="str">
        <f t="shared" si="1850"/>
        <v/>
      </c>
      <c r="I895" s="95" t="str">
        <f t="shared" si="1851"/>
        <v/>
      </c>
      <c r="J895" s="93"/>
      <c r="K895" s="97" t="b">
        <v>0</v>
      </c>
      <c r="L895" s="98" t="str">
        <f t="shared" si="1791"/>
        <v>PENDENTE</v>
      </c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3"/>
      <c r="X895" s="100"/>
      <c r="Y895" s="100"/>
      <c r="Z895" s="100"/>
      <c r="AA895" s="100"/>
      <c r="AB895" s="100"/>
      <c r="AC895" s="101"/>
      <c r="AD895" s="3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93"/>
      <c r="AQ895" s="93"/>
      <c r="AR895" s="93"/>
      <c r="AS895" s="102"/>
      <c r="AT895" s="103"/>
      <c r="AU895" s="103"/>
      <c r="AV895" s="103"/>
      <c r="AW895" s="104"/>
      <c r="AX895" s="103"/>
      <c r="AY895" s="103"/>
      <c r="AZ895" s="103"/>
      <c r="BA895" s="103"/>
      <c r="BB895" s="104"/>
      <c r="BC895" s="103"/>
      <c r="BD895" s="105" t="str">
        <f ca="1">IFERROR(__xludf.DUMMYFUNCTION("""COMPUTED_VALUE"""),"")</f>
        <v/>
      </c>
      <c r="BE895" s="105" t="str">
        <f ca="1">IFERROR(__xludf.DUMMYFUNCTION("""COMPUTED_VALUE"""),"")</f>
        <v/>
      </c>
      <c r="BF895" s="105" t="str">
        <f ca="1">IFERROR(__xludf.DUMMYFUNCTION("""COMPUTED_VALUE"""),"")</f>
        <v/>
      </c>
      <c r="BG895" s="93"/>
      <c r="BH895" s="93"/>
      <c r="BI895" s="95" t="str">
        <f t="shared" si="1878"/>
        <v/>
      </c>
      <c r="BJ895" s="95" t="str">
        <f t="shared" ref="BJ895:BR895" si="2051">IF(AD895=0,"",AD895*$AS895*(AU895/10))</f>
        <v/>
      </c>
      <c r="BK895" s="95" t="str">
        <f t="shared" si="2051"/>
        <v/>
      </c>
      <c r="BL895" s="95" t="str">
        <f t="shared" si="2051"/>
        <v/>
      </c>
      <c r="BM895" s="95" t="str">
        <f t="shared" si="2051"/>
        <v/>
      </c>
      <c r="BN895" s="95" t="str">
        <f t="shared" si="2051"/>
        <v/>
      </c>
      <c r="BO895" s="95" t="str">
        <f t="shared" si="2051"/>
        <v/>
      </c>
      <c r="BP895" s="95" t="str">
        <f t="shared" si="2051"/>
        <v/>
      </c>
      <c r="BQ895" s="95" t="str">
        <f t="shared" si="2051"/>
        <v/>
      </c>
      <c r="BR895" s="95" t="str">
        <f t="shared" si="2051"/>
        <v/>
      </c>
      <c r="BS895" s="38"/>
      <c r="BT895" s="38"/>
      <c r="BU895" s="38"/>
      <c r="BV895" s="38"/>
      <c r="BW895" s="38"/>
      <c r="BX895" s="38">
        <f t="shared" si="1613"/>
        <v>0</v>
      </c>
      <c r="BY895" s="106" t="str">
        <f t="shared" si="1586"/>
        <v/>
      </c>
      <c r="BZ895" s="106" t="str">
        <f t="shared" si="1614"/>
        <v/>
      </c>
      <c r="CA895" s="106" t="str">
        <f t="shared" ref="CA895:CH895" si="2052">IF(O895="x","1","")</f>
        <v/>
      </c>
      <c r="CB895" s="106" t="str">
        <f t="shared" si="2052"/>
        <v/>
      </c>
      <c r="CC895" s="106" t="str">
        <f t="shared" si="2052"/>
        <v/>
      </c>
      <c r="CD895" s="106" t="str">
        <f t="shared" si="2052"/>
        <v/>
      </c>
      <c r="CE895" s="106" t="str">
        <f t="shared" si="2052"/>
        <v/>
      </c>
      <c r="CF895" s="106" t="str">
        <f t="shared" si="2052"/>
        <v/>
      </c>
      <c r="CG895" s="106" t="str">
        <f t="shared" si="2052"/>
        <v/>
      </c>
      <c r="CH895" s="106" t="str">
        <f t="shared" si="2052"/>
        <v/>
      </c>
      <c r="CI895" s="40"/>
      <c r="CJ895" s="40"/>
      <c r="CK895" s="40"/>
      <c r="CL895" s="40"/>
      <c r="CM895" s="40"/>
    </row>
    <row r="896" spans="1:91" ht="17.25" customHeight="1" x14ac:dyDescent="0.2">
      <c r="A896" s="92"/>
      <c r="B896" s="93"/>
      <c r="C896" s="93"/>
      <c r="D896" s="93"/>
      <c r="E896" s="93" t="str">
        <f t="shared" si="1616"/>
        <v/>
      </c>
      <c r="F896" s="93"/>
      <c r="G896" s="93"/>
      <c r="H896" s="93" t="str">
        <f t="shared" si="1850"/>
        <v/>
      </c>
      <c r="I896" s="95" t="str">
        <f t="shared" si="1851"/>
        <v/>
      </c>
      <c r="J896" s="93"/>
      <c r="K896" s="97" t="b">
        <v>0</v>
      </c>
      <c r="L896" s="98" t="str">
        <f t="shared" si="1791"/>
        <v>PENDENTE</v>
      </c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3"/>
      <c r="X896" s="100"/>
      <c r="Y896" s="100"/>
      <c r="Z896" s="100"/>
      <c r="AA896" s="100"/>
      <c r="AB896" s="100"/>
      <c r="AC896" s="101"/>
      <c r="AD896" s="3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93"/>
      <c r="AQ896" s="93"/>
      <c r="AR896" s="93"/>
      <c r="AS896" s="102"/>
      <c r="AT896" s="103"/>
      <c r="AU896" s="103"/>
      <c r="AV896" s="103"/>
      <c r="AW896" s="104"/>
      <c r="AX896" s="103"/>
      <c r="AY896" s="103"/>
      <c r="AZ896" s="103"/>
      <c r="BA896" s="103"/>
      <c r="BB896" s="104"/>
      <c r="BC896" s="103"/>
      <c r="BD896" s="105" t="str">
        <f ca="1">IFERROR(__xludf.DUMMYFUNCTION("""COMPUTED_VALUE"""),"")</f>
        <v/>
      </c>
      <c r="BE896" s="105" t="str">
        <f ca="1">IFERROR(__xludf.DUMMYFUNCTION("""COMPUTED_VALUE"""),"")</f>
        <v/>
      </c>
      <c r="BF896" s="105" t="str">
        <f ca="1">IFERROR(__xludf.DUMMYFUNCTION("""COMPUTED_VALUE"""),"")</f>
        <v/>
      </c>
      <c r="BG896" s="93"/>
      <c r="BH896" s="93"/>
      <c r="BI896" s="95" t="str">
        <f t="shared" si="1878"/>
        <v/>
      </c>
      <c r="BJ896" s="95" t="str">
        <f t="shared" ref="BJ896:BR896" si="2053">IF(AD896=0,"",AD896*$AS896*(AU896/10))</f>
        <v/>
      </c>
      <c r="BK896" s="95" t="str">
        <f t="shared" si="2053"/>
        <v/>
      </c>
      <c r="BL896" s="95" t="str">
        <f t="shared" si="2053"/>
        <v/>
      </c>
      <c r="BM896" s="95" t="str">
        <f t="shared" si="2053"/>
        <v/>
      </c>
      <c r="BN896" s="95" t="str">
        <f t="shared" si="2053"/>
        <v/>
      </c>
      <c r="BO896" s="95" t="str">
        <f t="shared" si="2053"/>
        <v/>
      </c>
      <c r="BP896" s="95" t="str">
        <f t="shared" si="2053"/>
        <v/>
      </c>
      <c r="BQ896" s="95" t="str">
        <f t="shared" si="2053"/>
        <v/>
      </c>
      <c r="BR896" s="95" t="str">
        <f t="shared" si="2053"/>
        <v/>
      </c>
      <c r="BS896" s="38"/>
      <c r="BT896" s="38"/>
      <c r="BU896" s="38"/>
      <c r="BV896" s="38"/>
      <c r="BW896" s="38"/>
      <c r="BX896" s="38">
        <f t="shared" si="1613"/>
        <v>0</v>
      </c>
      <c r="BY896" s="106" t="str">
        <f t="shared" si="1586"/>
        <v/>
      </c>
      <c r="BZ896" s="106" t="str">
        <f t="shared" si="1614"/>
        <v/>
      </c>
      <c r="CA896" s="106" t="str">
        <f t="shared" ref="CA896:CH896" si="2054">IF(O896="x","1","")</f>
        <v/>
      </c>
      <c r="CB896" s="106" t="str">
        <f t="shared" si="2054"/>
        <v/>
      </c>
      <c r="CC896" s="106" t="str">
        <f t="shared" si="2054"/>
        <v/>
      </c>
      <c r="CD896" s="106" t="str">
        <f t="shared" si="2054"/>
        <v/>
      </c>
      <c r="CE896" s="106" t="str">
        <f t="shared" si="2054"/>
        <v/>
      </c>
      <c r="CF896" s="106" t="str">
        <f t="shared" si="2054"/>
        <v/>
      </c>
      <c r="CG896" s="106" t="str">
        <f t="shared" si="2054"/>
        <v/>
      </c>
      <c r="CH896" s="106" t="str">
        <f t="shared" si="2054"/>
        <v/>
      </c>
      <c r="CI896" s="40"/>
      <c r="CJ896" s="40"/>
      <c r="CK896" s="40"/>
      <c r="CL896" s="40"/>
      <c r="CM896" s="40"/>
    </row>
    <row r="897" spans="1:91" ht="17.25" customHeight="1" x14ac:dyDescent="0.2">
      <c r="A897" s="92"/>
      <c r="B897" s="93"/>
      <c r="C897" s="93"/>
      <c r="D897" s="93"/>
      <c r="E897" s="93" t="str">
        <f t="shared" si="1616"/>
        <v/>
      </c>
      <c r="F897" s="93"/>
      <c r="G897" s="93"/>
      <c r="H897" s="93" t="str">
        <f t="shared" si="1850"/>
        <v/>
      </c>
      <c r="I897" s="95" t="str">
        <f t="shared" si="1851"/>
        <v/>
      </c>
      <c r="J897" s="93"/>
      <c r="K897" s="97" t="b">
        <v>0</v>
      </c>
      <c r="L897" s="98" t="str">
        <f t="shared" si="1791"/>
        <v>PENDENTE</v>
      </c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3"/>
      <c r="X897" s="100"/>
      <c r="Y897" s="100"/>
      <c r="Z897" s="100"/>
      <c r="AA897" s="100"/>
      <c r="AB897" s="100"/>
      <c r="AC897" s="101"/>
      <c r="AD897" s="3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93"/>
      <c r="AQ897" s="93"/>
      <c r="AR897" s="93"/>
      <c r="AS897" s="102"/>
      <c r="AT897" s="103"/>
      <c r="AU897" s="103"/>
      <c r="AV897" s="103"/>
      <c r="AW897" s="104"/>
      <c r="AX897" s="103"/>
      <c r="AY897" s="103"/>
      <c r="AZ897" s="103"/>
      <c r="BA897" s="103"/>
      <c r="BB897" s="104"/>
      <c r="BC897" s="103"/>
      <c r="BD897" s="105" t="str">
        <f ca="1">IFERROR(__xludf.DUMMYFUNCTION("""COMPUTED_VALUE"""),"")</f>
        <v/>
      </c>
      <c r="BE897" s="105" t="str">
        <f ca="1">IFERROR(__xludf.DUMMYFUNCTION("""COMPUTED_VALUE"""),"")</f>
        <v/>
      </c>
      <c r="BF897" s="105" t="str">
        <f ca="1">IFERROR(__xludf.DUMMYFUNCTION("""COMPUTED_VALUE"""),"")</f>
        <v/>
      </c>
      <c r="BG897" s="93"/>
      <c r="BH897" s="93"/>
      <c r="BI897" s="95" t="str">
        <f t="shared" si="1878"/>
        <v/>
      </c>
      <c r="BJ897" s="95" t="str">
        <f t="shared" ref="BJ897:BR897" si="2055">IF(AD897=0,"",AD897*$AS897*(AU897/10))</f>
        <v/>
      </c>
      <c r="BK897" s="95" t="str">
        <f t="shared" si="2055"/>
        <v/>
      </c>
      <c r="BL897" s="95" t="str">
        <f t="shared" si="2055"/>
        <v/>
      </c>
      <c r="BM897" s="95" t="str">
        <f t="shared" si="2055"/>
        <v/>
      </c>
      <c r="BN897" s="95" t="str">
        <f t="shared" si="2055"/>
        <v/>
      </c>
      <c r="BO897" s="95" t="str">
        <f t="shared" si="2055"/>
        <v/>
      </c>
      <c r="BP897" s="95" t="str">
        <f t="shared" si="2055"/>
        <v/>
      </c>
      <c r="BQ897" s="95" t="str">
        <f t="shared" si="2055"/>
        <v/>
      </c>
      <c r="BR897" s="95" t="str">
        <f t="shared" si="2055"/>
        <v/>
      </c>
      <c r="BS897" s="38"/>
      <c r="BT897" s="38"/>
      <c r="BU897" s="38"/>
      <c r="BV897" s="38"/>
      <c r="BW897" s="38"/>
      <c r="BX897" s="38">
        <f t="shared" si="1613"/>
        <v>0</v>
      </c>
      <c r="BY897" s="106" t="str">
        <f t="shared" si="1586"/>
        <v/>
      </c>
      <c r="BZ897" s="106" t="str">
        <f t="shared" si="1614"/>
        <v/>
      </c>
      <c r="CA897" s="106" t="str">
        <f t="shared" ref="CA897:CH897" si="2056">IF(O897="x","1","")</f>
        <v/>
      </c>
      <c r="CB897" s="106" t="str">
        <f t="shared" si="2056"/>
        <v/>
      </c>
      <c r="CC897" s="106" t="str">
        <f t="shared" si="2056"/>
        <v/>
      </c>
      <c r="CD897" s="106" t="str">
        <f t="shared" si="2056"/>
        <v/>
      </c>
      <c r="CE897" s="106" t="str">
        <f t="shared" si="2056"/>
        <v/>
      </c>
      <c r="CF897" s="106" t="str">
        <f t="shared" si="2056"/>
        <v/>
      </c>
      <c r="CG897" s="106" t="str">
        <f t="shared" si="2056"/>
        <v/>
      </c>
      <c r="CH897" s="106" t="str">
        <f t="shared" si="2056"/>
        <v/>
      </c>
      <c r="CI897" s="40"/>
      <c r="CJ897" s="40"/>
      <c r="CK897" s="40"/>
      <c r="CL897" s="40"/>
      <c r="CM897" s="40"/>
    </row>
    <row r="898" spans="1:91" ht="17.25" customHeight="1" x14ac:dyDescent="0.2">
      <c r="A898" s="92"/>
      <c r="B898" s="93"/>
      <c r="C898" s="93"/>
      <c r="D898" s="93"/>
      <c r="E898" s="93" t="str">
        <f t="shared" si="1616"/>
        <v/>
      </c>
      <c r="F898" s="93"/>
      <c r="G898" s="93"/>
      <c r="H898" s="93" t="str">
        <f t="shared" si="1850"/>
        <v/>
      </c>
      <c r="I898" s="95" t="str">
        <f t="shared" si="1851"/>
        <v/>
      </c>
      <c r="J898" s="93"/>
      <c r="K898" s="97" t="b">
        <v>0</v>
      </c>
      <c r="L898" s="98" t="str">
        <f t="shared" si="1791"/>
        <v>PENDENTE</v>
      </c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3"/>
      <c r="X898" s="100"/>
      <c r="Y898" s="100"/>
      <c r="Z898" s="100"/>
      <c r="AA898" s="100"/>
      <c r="AB898" s="100"/>
      <c r="AC898" s="101"/>
      <c r="AD898" s="3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93"/>
      <c r="AQ898" s="93"/>
      <c r="AR898" s="93"/>
      <c r="AS898" s="102"/>
      <c r="AT898" s="103"/>
      <c r="AU898" s="103"/>
      <c r="AV898" s="103"/>
      <c r="AW898" s="104"/>
      <c r="AX898" s="103"/>
      <c r="AY898" s="103"/>
      <c r="AZ898" s="103"/>
      <c r="BA898" s="103"/>
      <c r="BB898" s="104"/>
      <c r="BC898" s="103"/>
      <c r="BD898" s="105" t="str">
        <f ca="1">IFERROR(__xludf.DUMMYFUNCTION("""COMPUTED_VALUE"""),"")</f>
        <v/>
      </c>
      <c r="BE898" s="105" t="str">
        <f ca="1">IFERROR(__xludf.DUMMYFUNCTION("""COMPUTED_VALUE"""),"")</f>
        <v/>
      </c>
      <c r="BF898" s="105" t="str">
        <f ca="1">IFERROR(__xludf.DUMMYFUNCTION("""COMPUTED_VALUE"""),"")</f>
        <v/>
      </c>
      <c r="BG898" s="93"/>
      <c r="BH898" s="93"/>
      <c r="BI898" s="95" t="str">
        <f t="shared" si="1878"/>
        <v/>
      </c>
      <c r="BJ898" s="95" t="str">
        <f t="shared" ref="BJ898:BR898" si="2057">IF(AD898=0,"",AD898*$AS898*(AU898/10))</f>
        <v/>
      </c>
      <c r="BK898" s="95" t="str">
        <f t="shared" si="2057"/>
        <v/>
      </c>
      <c r="BL898" s="95" t="str">
        <f t="shared" si="2057"/>
        <v/>
      </c>
      <c r="BM898" s="95" t="str">
        <f t="shared" si="2057"/>
        <v/>
      </c>
      <c r="BN898" s="95" t="str">
        <f t="shared" si="2057"/>
        <v/>
      </c>
      <c r="BO898" s="95" t="str">
        <f t="shared" si="2057"/>
        <v/>
      </c>
      <c r="BP898" s="95" t="str">
        <f t="shared" si="2057"/>
        <v/>
      </c>
      <c r="BQ898" s="95" t="str">
        <f t="shared" si="2057"/>
        <v/>
      </c>
      <c r="BR898" s="95" t="str">
        <f t="shared" si="2057"/>
        <v/>
      </c>
      <c r="BS898" s="38"/>
      <c r="BT898" s="38"/>
      <c r="BU898" s="38"/>
      <c r="BV898" s="38"/>
      <c r="BW898" s="38"/>
      <c r="BX898" s="38">
        <f t="shared" si="1613"/>
        <v>0</v>
      </c>
      <c r="BY898" s="106" t="str">
        <f t="shared" si="1586"/>
        <v/>
      </c>
      <c r="BZ898" s="106" t="str">
        <f t="shared" si="1614"/>
        <v/>
      </c>
      <c r="CA898" s="106" t="str">
        <f t="shared" ref="CA898:CH898" si="2058">IF(O898="x","1","")</f>
        <v/>
      </c>
      <c r="CB898" s="106" t="str">
        <f t="shared" si="2058"/>
        <v/>
      </c>
      <c r="CC898" s="106" t="str">
        <f t="shared" si="2058"/>
        <v/>
      </c>
      <c r="CD898" s="106" t="str">
        <f t="shared" si="2058"/>
        <v/>
      </c>
      <c r="CE898" s="106" t="str">
        <f t="shared" si="2058"/>
        <v/>
      </c>
      <c r="CF898" s="106" t="str">
        <f t="shared" si="2058"/>
        <v/>
      </c>
      <c r="CG898" s="106" t="str">
        <f t="shared" si="2058"/>
        <v/>
      </c>
      <c r="CH898" s="106" t="str">
        <f t="shared" si="2058"/>
        <v/>
      </c>
      <c r="CI898" s="40"/>
      <c r="CJ898" s="40"/>
      <c r="CK898" s="40"/>
      <c r="CL898" s="40"/>
      <c r="CM898" s="40"/>
    </row>
    <row r="899" spans="1:91" ht="17.25" customHeight="1" x14ac:dyDescent="0.2">
      <c r="A899" s="92"/>
      <c r="B899" s="93"/>
      <c r="C899" s="93"/>
      <c r="D899" s="93"/>
      <c r="E899" s="93" t="str">
        <f t="shared" si="1616"/>
        <v/>
      </c>
      <c r="F899" s="93"/>
      <c r="G899" s="93"/>
      <c r="H899" s="93" t="str">
        <f t="shared" si="1850"/>
        <v/>
      </c>
      <c r="I899" s="95" t="str">
        <f t="shared" si="1851"/>
        <v/>
      </c>
      <c r="J899" s="93"/>
      <c r="K899" s="97" t="b">
        <v>0</v>
      </c>
      <c r="L899" s="98" t="str">
        <f t="shared" si="1791"/>
        <v>PENDENTE</v>
      </c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3"/>
      <c r="X899" s="100"/>
      <c r="Y899" s="100"/>
      <c r="Z899" s="100"/>
      <c r="AA899" s="100"/>
      <c r="AB899" s="100"/>
      <c r="AC899" s="101"/>
      <c r="AD899" s="3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93"/>
      <c r="AQ899" s="93"/>
      <c r="AR899" s="93"/>
      <c r="AS899" s="102"/>
      <c r="AT899" s="103"/>
      <c r="AU899" s="103"/>
      <c r="AV899" s="103"/>
      <c r="AW899" s="104"/>
      <c r="AX899" s="103"/>
      <c r="AY899" s="103"/>
      <c r="AZ899" s="103"/>
      <c r="BA899" s="103"/>
      <c r="BB899" s="104"/>
      <c r="BC899" s="103"/>
      <c r="BD899" s="105" t="str">
        <f ca="1">IFERROR(__xludf.DUMMYFUNCTION("""COMPUTED_VALUE"""),"")</f>
        <v/>
      </c>
      <c r="BE899" s="105" t="str">
        <f ca="1">IFERROR(__xludf.DUMMYFUNCTION("""COMPUTED_VALUE"""),"")</f>
        <v/>
      </c>
      <c r="BF899" s="105" t="str">
        <f ca="1">IFERROR(__xludf.DUMMYFUNCTION("""COMPUTED_VALUE"""),"")</f>
        <v/>
      </c>
      <c r="BG899" s="93"/>
      <c r="BH899" s="93"/>
      <c r="BI899" s="95" t="str">
        <f t="shared" si="1878"/>
        <v/>
      </c>
      <c r="BJ899" s="95" t="str">
        <f t="shared" ref="BJ899:BR899" si="2059">IF(AD899=0,"",AD899*$AS899*(AU899/10))</f>
        <v/>
      </c>
      <c r="BK899" s="95" t="str">
        <f t="shared" si="2059"/>
        <v/>
      </c>
      <c r="BL899" s="95" t="str">
        <f t="shared" si="2059"/>
        <v/>
      </c>
      <c r="BM899" s="95" t="str">
        <f t="shared" si="2059"/>
        <v/>
      </c>
      <c r="BN899" s="95" t="str">
        <f t="shared" si="2059"/>
        <v/>
      </c>
      <c r="BO899" s="95" t="str">
        <f t="shared" si="2059"/>
        <v/>
      </c>
      <c r="BP899" s="95" t="str">
        <f t="shared" si="2059"/>
        <v/>
      </c>
      <c r="BQ899" s="95" t="str">
        <f t="shared" si="2059"/>
        <v/>
      </c>
      <c r="BR899" s="95" t="str">
        <f t="shared" si="2059"/>
        <v/>
      </c>
      <c r="BS899" s="38"/>
      <c r="BT899" s="38"/>
      <c r="BU899" s="38"/>
      <c r="BV899" s="38"/>
      <c r="BW899" s="38"/>
      <c r="BX899" s="38">
        <f t="shared" si="1613"/>
        <v>0</v>
      </c>
      <c r="BY899" s="106" t="str">
        <f t="shared" si="1586"/>
        <v/>
      </c>
      <c r="BZ899" s="106" t="str">
        <f t="shared" si="1614"/>
        <v/>
      </c>
      <c r="CA899" s="106" t="str">
        <f t="shared" ref="CA899:CH899" si="2060">IF(O899="x","1","")</f>
        <v/>
      </c>
      <c r="CB899" s="106" t="str">
        <f t="shared" si="2060"/>
        <v/>
      </c>
      <c r="CC899" s="106" t="str">
        <f t="shared" si="2060"/>
        <v/>
      </c>
      <c r="CD899" s="106" t="str">
        <f t="shared" si="2060"/>
        <v/>
      </c>
      <c r="CE899" s="106" t="str">
        <f t="shared" si="2060"/>
        <v/>
      </c>
      <c r="CF899" s="106" t="str">
        <f t="shared" si="2060"/>
        <v/>
      </c>
      <c r="CG899" s="106" t="str">
        <f t="shared" si="2060"/>
        <v/>
      </c>
      <c r="CH899" s="106" t="str">
        <f t="shared" si="2060"/>
        <v/>
      </c>
      <c r="CI899" s="40"/>
      <c r="CJ899" s="40"/>
      <c r="CK899" s="40"/>
      <c r="CL899" s="40"/>
      <c r="CM899" s="40"/>
    </row>
    <row r="900" spans="1:91" ht="17.25" customHeight="1" x14ac:dyDescent="0.2">
      <c r="A900" s="92"/>
      <c r="B900" s="93"/>
      <c r="C900" s="93"/>
      <c r="D900" s="93"/>
      <c r="E900" s="93" t="str">
        <f t="shared" si="1616"/>
        <v/>
      </c>
      <c r="F900" s="93"/>
      <c r="G900" s="93"/>
      <c r="H900" s="93" t="str">
        <f t="shared" si="1850"/>
        <v/>
      </c>
      <c r="I900" s="95" t="str">
        <f t="shared" si="1851"/>
        <v/>
      </c>
      <c r="J900" s="93"/>
      <c r="K900" s="97" t="b">
        <v>0</v>
      </c>
      <c r="L900" s="98" t="str">
        <f t="shared" si="1791"/>
        <v>PENDENTE</v>
      </c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3"/>
      <c r="X900" s="100"/>
      <c r="Y900" s="100"/>
      <c r="Z900" s="100"/>
      <c r="AA900" s="100"/>
      <c r="AB900" s="100"/>
      <c r="AC900" s="101"/>
      <c r="AD900" s="3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93"/>
      <c r="AQ900" s="93"/>
      <c r="AR900" s="93"/>
      <c r="AS900" s="102"/>
      <c r="AT900" s="103"/>
      <c r="AU900" s="103"/>
      <c r="AV900" s="103"/>
      <c r="AW900" s="104"/>
      <c r="AX900" s="103"/>
      <c r="AY900" s="103"/>
      <c r="AZ900" s="103"/>
      <c r="BA900" s="103"/>
      <c r="BB900" s="104"/>
      <c r="BC900" s="103"/>
      <c r="BD900" s="105" t="str">
        <f ca="1">IFERROR(__xludf.DUMMYFUNCTION("""COMPUTED_VALUE"""),"")</f>
        <v/>
      </c>
      <c r="BE900" s="105" t="str">
        <f ca="1">IFERROR(__xludf.DUMMYFUNCTION("""COMPUTED_VALUE"""),"")</f>
        <v/>
      </c>
      <c r="BF900" s="105" t="str">
        <f ca="1">IFERROR(__xludf.DUMMYFUNCTION("""COMPUTED_VALUE"""),"")</f>
        <v/>
      </c>
      <c r="BG900" s="93"/>
      <c r="BH900" s="93"/>
      <c r="BI900" s="95" t="str">
        <f t="shared" si="1878"/>
        <v/>
      </c>
      <c r="BJ900" s="95" t="str">
        <f t="shared" ref="BJ900:BR900" si="2061">IF(AD900=0,"",AD900*$AS900*(AU900/10))</f>
        <v/>
      </c>
      <c r="BK900" s="95" t="str">
        <f t="shared" si="2061"/>
        <v/>
      </c>
      <c r="BL900" s="95" t="str">
        <f t="shared" si="2061"/>
        <v/>
      </c>
      <c r="BM900" s="95" t="str">
        <f t="shared" si="2061"/>
        <v/>
      </c>
      <c r="BN900" s="95" t="str">
        <f t="shared" si="2061"/>
        <v/>
      </c>
      <c r="BO900" s="95" t="str">
        <f t="shared" si="2061"/>
        <v/>
      </c>
      <c r="BP900" s="95" t="str">
        <f t="shared" si="2061"/>
        <v/>
      </c>
      <c r="BQ900" s="95" t="str">
        <f t="shared" si="2061"/>
        <v/>
      </c>
      <c r="BR900" s="95" t="str">
        <f t="shared" si="2061"/>
        <v/>
      </c>
      <c r="BS900" s="38"/>
      <c r="BT900" s="38"/>
      <c r="BU900" s="38"/>
      <c r="BV900" s="38"/>
      <c r="BW900" s="38"/>
      <c r="BX900" s="38">
        <f t="shared" si="1613"/>
        <v>0</v>
      </c>
      <c r="BY900" s="106" t="str">
        <f t="shared" si="1586"/>
        <v/>
      </c>
      <c r="BZ900" s="106" t="str">
        <f t="shared" si="1614"/>
        <v/>
      </c>
      <c r="CA900" s="106" t="str">
        <f t="shared" ref="CA900:CH900" si="2062">IF(O900="x","1","")</f>
        <v/>
      </c>
      <c r="CB900" s="106" t="str">
        <f t="shared" si="2062"/>
        <v/>
      </c>
      <c r="CC900" s="106" t="str">
        <f t="shared" si="2062"/>
        <v/>
      </c>
      <c r="CD900" s="106" t="str">
        <f t="shared" si="2062"/>
        <v/>
      </c>
      <c r="CE900" s="106" t="str">
        <f t="shared" si="2062"/>
        <v/>
      </c>
      <c r="CF900" s="106" t="str">
        <f t="shared" si="2062"/>
        <v/>
      </c>
      <c r="CG900" s="106" t="str">
        <f t="shared" si="2062"/>
        <v/>
      </c>
      <c r="CH900" s="106" t="str">
        <f t="shared" si="2062"/>
        <v/>
      </c>
      <c r="CI900" s="40"/>
      <c r="CJ900" s="40"/>
      <c r="CK900" s="40"/>
      <c r="CL900" s="40"/>
      <c r="CM900" s="40"/>
    </row>
    <row r="901" spans="1:91" ht="17.25" customHeight="1" x14ac:dyDescent="0.2">
      <c r="A901" s="92"/>
      <c r="B901" s="93"/>
      <c r="C901" s="93"/>
      <c r="D901" s="93"/>
      <c r="E901" s="93" t="str">
        <f t="shared" si="1616"/>
        <v/>
      </c>
      <c r="F901" s="93"/>
      <c r="G901" s="93"/>
      <c r="H901" s="93" t="str">
        <f t="shared" si="1850"/>
        <v/>
      </c>
      <c r="I901" s="95" t="str">
        <f t="shared" si="1851"/>
        <v/>
      </c>
      <c r="J901" s="93"/>
      <c r="K901" s="97" t="b">
        <v>0</v>
      </c>
      <c r="L901" s="98" t="str">
        <f t="shared" si="1791"/>
        <v>PENDENTE</v>
      </c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3"/>
      <c r="X901" s="100"/>
      <c r="Y901" s="100"/>
      <c r="Z901" s="100"/>
      <c r="AA901" s="100"/>
      <c r="AB901" s="100"/>
      <c r="AC901" s="101"/>
      <c r="AD901" s="3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93"/>
      <c r="AQ901" s="93"/>
      <c r="AR901" s="93"/>
      <c r="AS901" s="102"/>
      <c r="AT901" s="103"/>
      <c r="AU901" s="103"/>
      <c r="AV901" s="103"/>
      <c r="AW901" s="104"/>
      <c r="AX901" s="103"/>
      <c r="AY901" s="103"/>
      <c r="AZ901" s="103"/>
      <c r="BA901" s="103"/>
      <c r="BB901" s="104"/>
      <c r="BC901" s="103"/>
      <c r="BD901" s="105" t="str">
        <f ca="1">IFERROR(__xludf.DUMMYFUNCTION("""COMPUTED_VALUE"""),"")</f>
        <v/>
      </c>
      <c r="BE901" s="105" t="str">
        <f ca="1">IFERROR(__xludf.DUMMYFUNCTION("""COMPUTED_VALUE"""),"")</f>
        <v/>
      </c>
      <c r="BF901" s="105" t="str">
        <f ca="1">IFERROR(__xludf.DUMMYFUNCTION("""COMPUTED_VALUE"""),"")</f>
        <v/>
      </c>
      <c r="BG901" s="93"/>
      <c r="BH901" s="93"/>
      <c r="BI901" s="95" t="str">
        <f t="shared" si="1878"/>
        <v/>
      </c>
      <c r="BJ901" s="95" t="str">
        <f t="shared" ref="BJ901:BR901" si="2063">IF(AD901=0,"",AD901*$AS901*(AU901/10))</f>
        <v/>
      </c>
      <c r="BK901" s="95" t="str">
        <f t="shared" si="2063"/>
        <v/>
      </c>
      <c r="BL901" s="95" t="str">
        <f t="shared" si="2063"/>
        <v/>
      </c>
      <c r="BM901" s="95" t="str">
        <f t="shared" si="2063"/>
        <v/>
      </c>
      <c r="BN901" s="95" t="str">
        <f t="shared" si="2063"/>
        <v/>
      </c>
      <c r="BO901" s="95" t="str">
        <f t="shared" si="2063"/>
        <v/>
      </c>
      <c r="BP901" s="95" t="str">
        <f t="shared" si="2063"/>
        <v/>
      </c>
      <c r="BQ901" s="95" t="str">
        <f t="shared" si="2063"/>
        <v/>
      </c>
      <c r="BR901" s="95" t="str">
        <f t="shared" si="2063"/>
        <v/>
      </c>
      <c r="BS901" s="38"/>
      <c r="BT901" s="38"/>
      <c r="BU901" s="38"/>
      <c r="BV901" s="38"/>
      <c r="BW901" s="38"/>
      <c r="BX901" s="38">
        <f t="shared" si="1613"/>
        <v>0</v>
      </c>
      <c r="BY901" s="106" t="str">
        <f t="shared" si="1586"/>
        <v/>
      </c>
      <c r="BZ901" s="106" t="str">
        <f t="shared" si="1614"/>
        <v/>
      </c>
      <c r="CA901" s="106" t="str">
        <f t="shared" ref="CA901:CH901" si="2064">IF(O901="x","1","")</f>
        <v/>
      </c>
      <c r="CB901" s="106" t="str">
        <f t="shared" si="2064"/>
        <v/>
      </c>
      <c r="CC901" s="106" t="str">
        <f t="shared" si="2064"/>
        <v/>
      </c>
      <c r="CD901" s="106" t="str">
        <f t="shared" si="2064"/>
        <v/>
      </c>
      <c r="CE901" s="106" t="str">
        <f t="shared" si="2064"/>
        <v/>
      </c>
      <c r="CF901" s="106" t="str">
        <f t="shared" si="2064"/>
        <v/>
      </c>
      <c r="CG901" s="106" t="str">
        <f t="shared" si="2064"/>
        <v/>
      </c>
      <c r="CH901" s="106" t="str">
        <f t="shared" si="2064"/>
        <v/>
      </c>
      <c r="CI901" s="40"/>
      <c r="CJ901" s="40"/>
      <c r="CK901" s="40"/>
      <c r="CL901" s="40"/>
      <c r="CM901" s="40"/>
    </row>
    <row r="902" spans="1:91" ht="17.25" customHeight="1" x14ac:dyDescent="0.2">
      <c r="A902" s="92"/>
      <c r="B902" s="93"/>
      <c r="C902" s="93"/>
      <c r="D902" s="93"/>
      <c r="E902" s="93" t="str">
        <f t="shared" si="1616"/>
        <v/>
      </c>
      <c r="F902" s="93"/>
      <c r="G902" s="93"/>
      <c r="H902" s="93" t="str">
        <f t="shared" si="1850"/>
        <v/>
      </c>
      <c r="I902" s="95" t="str">
        <f t="shared" si="1851"/>
        <v/>
      </c>
      <c r="J902" s="93"/>
      <c r="K902" s="97" t="b">
        <v>0</v>
      </c>
      <c r="L902" s="98" t="str">
        <f t="shared" si="1791"/>
        <v>PENDENTE</v>
      </c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3"/>
      <c r="X902" s="100"/>
      <c r="Y902" s="100"/>
      <c r="Z902" s="100"/>
      <c r="AA902" s="100"/>
      <c r="AB902" s="100"/>
      <c r="AC902" s="101"/>
      <c r="AD902" s="3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93"/>
      <c r="AQ902" s="93"/>
      <c r="AR902" s="93"/>
      <c r="AS902" s="102"/>
      <c r="AT902" s="103"/>
      <c r="AU902" s="103"/>
      <c r="AV902" s="103"/>
      <c r="AW902" s="104"/>
      <c r="AX902" s="103"/>
      <c r="AY902" s="103"/>
      <c r="AZ902" s="103"/>
      <c r="BA902" s="103"/>
      <c r="BB902" s="104"/>
      <c r="BC902" s="103"/>
      <c r="BD902" s="105" t="str">
        <f ca="1">IFERROR(__xludf.DUMMYFUNCTION("""COMPUTED_VALUE"""),"")</f>
        <v/>
      </c>
      <c r="BE902" s="105" t="str">
        <f ca="1">IFERROR(__xludf.DUMMYFUNCTION("""COMPUTED_VALUE"""),"")</f>
        <v/>
      </c>
      <c r="BF902" s="105" t="str">
        <f ca="1">IFERROR(__xludf.DUMMYFUNCTION("""COMPUTED_VALUE"""),"")</f>
        <v/>
      </c>
      <c r="BG902" s="93"/>
      <c r="BH902" s="93"/>
      <c r="BI902" s="95" t="str">
        <f t="shared" si="1878"/>
        <v/>
      </c>
      <c r="BJ902" s="95" t="str">
        <f t="shared" ref="BJ902:BR902" si="2065">IF(AD902=0,"",AD902*$AS902*(AU902/10))</f>
        <v/>
      </c>
      <c r="BK902" s="95" t="str">
        <f t="shared" si="2065"/>
        <v/>
      </c>
      <c r="BL902" s="95" t="str">
        <f t="shared" si="2065"/>
        <v/>
      </c>
      <c r="BM902" s="95" t="str">
        <f t="shared" si="2065"/>
        <v/>
      </c>
      <c r="BN902" s="95" t="str">
        <f t="shared" si="2065"/>
        <v/>
      </c>
      <c r="BO902" s="95" t="str">
        <f t="shared" si="2065"/>
        <v/>
      </c>
      <c r="BP902" s="95" t="str">
        <f t="shared" si="2065"/>
        <v/>
      </c>
      <c r="BQ902" s="95" t="str">
        <f t="shared" si="2065"/>
        <v/>
      </c>
      <c r="BR902" s="95" t="str">
        <f t="shared" si="2065"/>
        <v/>
      </c>
      <c r="BS902" s="38"/>
      <c r="BT902" s="38"/>
      <c r="BU902" s="38"/>
      <c r="BV902" s="38"/>
      <c r="BW902" s="38"/>
      <c r="BX902" s="38">
        <f t="shared" si="1613"/>
        <v>0</v>
      </c>
      <c r="BY902" s="106" t="str">
        <f t="shared" si="1586"/>
        <v/>
      </c>
      <c r="BZ902" s="106" t="str">
        <f t="shared" si="1614"/>
        <v/>
      </c>
      <c r="CA902" s="106" t="str">
        <f t="shared" ref="CA902:CH902" si="2066">IF(O902="x","1","")</f>
        <v/>
      </c>
      <c r="CB902" s="106" t="str">
        <f t="shared" si="2066"/>
        <v/>
      </c>
      <c r="CC902" s="106" t="str">
        <f t="shared" si="2066"/>
        <v/>
      </c>
      <c r="CD902" s="106" t="str">
        <f t="shared" si="2066"/>
        <v/>
      </c>
      <c r="CE902" s="106" t="str">
        <f t="shared" si="2066"/>
        <v/>
      </c>
      <c r="CF902" s="106" t="str">
        <f t="shared" si="2066"/>
        <v/>
      </c>
      <c r="CG902" s="106" t="str">
        <f t="shared" si="2066"/>
        <v/>
      </c>
      <c r="CH902" s="106" t="str">
        <f t="shared" si="2066"/>
        <v/>
      </c>
      <c r="CI902" s="40"/>
      <c r="CJ902" s="40"/>
      <c r="CK902" s="40"/>
      <c r="CL902" s="40"/>
      <c r="CM902" s="40"/>
    </row>
    <row r="903" spans="1:91" ht="17.25" customHeight="1" x14ac:dyDescent="0.2">
      <c r="A903" s="92"/>
      <c r="B903" s="93"/>
      <c r="C903" s="93"/>
      <c r="D903" s="93"/>
      <c r="E903" s="93" t="str">
        <f t="shared" si="1616"/>
        <v/>
      </c>
      <c r="F903" s="93"/>
      <c r="G903" s="93"/>
      <c r="H903" s="93" t="str">
        <f t="shared" si="1850"/>
        <v/>
      </c>
      <c r="I903" s="95" t="str">
        <f t="shared" si="1851"/>
        <v/>
      </c>
      <c r="J903" s="93"/>
      <c r="K903" s="97" t="b">
        <v>0</v>
      </c>
      <c r="L903" s="98" t="str">
        <f t="shared" si="1791"/>
        <v>PENDENTE</v>
      </c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3"/>
      <c r="X903" s="100"/>
      <c r="Y903" s="100"/>
      <c r="Z903" s="100"/>
      <c r="AA903" s="100"/>
      <c r="AB903" s="100"/>
      <c r="AC903" s="101"/>
      <c r="AD903" s="3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93"/>
      <c r="AQ903" s="93"/>
      <c r="AR903" s="93"/>
      <c r="AS903" s="102"/>
      <c r="AT903" s="103"/>
      <c r="AU903" s="103"/>
      <c r="AV903" s="103"/>
      <c r="AW903" s="104"/>
      <c r="AX903" s="103"/>
      <c r="AY903" s="103"/>
      <c r="AZ903" s="103"/>
      <c r="BA903" s="103"/>
      <c r="BB903" s="104"/>
      <c r="BC903" s="103"/>
      <c r="BD903" s="105" t="str">
        <f ca="1">IFERROR(__xludf.DUMMYFUNCTION("""COMPUTED_VALUE"""),"")</f>
        <v/>
      </c>
      <c r="BE903" s="105" t="str">
        <f ca="1">IFERROR(__xludf.DUMMYFUNCTION("""COMPUTED_VALUE"""),"")</f>
        <v/>
      </c>
      <c r="BF903" s="105" t="str">
        <f ca="1">IFERROR(__xludf.DUMMYFUNCTION("""COMPUTED_VALUE"""),"")</f>
        <v/>
      </c>
      <c r="BG903" s="93"/>
      <c r="BH903" s="93"/>
      <c r="BI903" s="95" t="str">
        <f t="shared" si="1878"/>
        <v/>
      </c>
      <c r="BJ903" s="95" t="str">
        <f t="shared" ref="BJ903:BR903" si="2067">IF(AD903=0,"",AD903*$AS903*(AU903/10))</f>
        <v/>
      </c>
      <c r="BK903" s="95" t="str">
        <f t="shared" si="2067"/>
        <v/>
      </c>
      <c r="BL903" s="95" t="str">
        <f t="shared" si="2067"/>
        <v/>
      </c>
      <c r="BM903" s="95" t="str">
        <f t="shared" si="2067"/>
        <v/>
      </c>
      <c r="BN903" s="95" t="str">
        <f t="shared" si="2067"/>
        <v/>
      </c>
      <c r="BO903" s="95" t="str">
        <f t="shared" si="2067"/>
        <v/>
      </c>
      <c r="BP903" s="95" t="str">
        <f t="shared" si="2067"/>
        <v/>
      </c>
      <c r="BQ903" s="95" t="str">
        <f t="shared" si="2067"/>
        <v/>
      </c>
      <c r="BR903" s="95" t="str">
        <f t="shared" si="2067"/>
        <v/>
      </c>
      <c r="BS903" s="38"/>
      <c r="BT903" s="38"/>
      <c r="BU903" s="38"/>
      <c r="BV903" s="38"/>
      <c r="BW903" s="38"/>
      <c r="BX903" s="38">
        <f t="shared" si="1613"/>
        <v>0</v>
      </c>
      <c r="BY903" s="106" t="str">
        <f t="shared" si="1586"/>
        <v/>
      </c>
      <c r="BZ903" s="106" t="str">
        <f t="shared" si="1614"/>
        <v/>
      </c>
      <c r="CA903" s="106" t="str">
        <f t="shared" ref="CA903:CH903" si="2068">IF(O903="x","1","")</f>
        <v/>
      </c>
      <c r="CB903" s="106" t="str">
        <f t="shared" si="2068"/>
        <v/>
      </c>
      <c r="CC903" s="106" t="str">
        <f t="shared" si="2068"/>
        <v/>
      </c>
      <c r="CD903" s="106" t="str">
        <f t="shared" si="2068"/>
        <v/>
      </c>
      <c r="CE903" s="106" t="str">
        <f t="shared" si="2068"/>
        <v/>
      </c>
      <c r="CF903" s="106" t="str">
        <f t="shared" si="2068"/>
        <v/>
      </c>
      <c r="CG903" s="106" t="str">
        <f t="shared" si="2068"/>
        <v/>
      </c>
      <c r="CH903" s="106" t="str">
        <f t="shared" si="2068"/>
        <v/>
      </c>
      <c r="CI903" s="40"/>
      <c r="CJ903" s="40"/>
      <c r="CK903" s="40"/>
      <c r="CL903" s="40"/>
      <c r="CM903" s="40"/>
    </row>
    <row r="904" spans="1:91" ht="17.25" customHeight="1" x14ac:dyDescent="0.2">
      <c r="A904" s="92"/>
      <c r="B904" s="93"/>
      <c r="C904" s="93"/>
      <c r="D904" s="93"/>
      <c r="E904" s="93" t="str">
        <f t="shared" si="1616"/>
        <v/>
      </c>
      <c r="F904" s="93"/>
      <c r="G904" s="93"/>
      <c r="H904" s="93" t="str">
        <f t="shared" si="1850"/>
        <v/>
      </c>
      <c r="I904" s="95" t="str">
        <f t="shared" si="1851"/>
        <v/>
      </c>
      <c r="J904" s="93"/>
      <c r="K904" s="97" t="b">
        <v>0</v>
      </c>
      <c r="L904" s="98" t="str">
        <f t="shared" si="1791"/>
        <v>PENDENTE</v>
      </c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3"/>
      <c r="X904" s="100"/>
      <c r="Y904" s="100"/>
      <c r="Z904" s="100"/>
      <c r="AA904" s="100"/>
      <c r="AB904" s="100"/>
      <c r="AC904" s="101"/>
      <c r="AD904" s="3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93"/>
      <c r="AQ904" s="93"/>
      <c r="AR904" s="93"/>
      <c r="AS904" s="102"/>
      <c r="AT904" s="103"/>
      <c r="AU904" s="103"/>
      <c r="AV904" s="103"/>
      <c r="AW904" s="104"/>
      <c r="AX904" s="103"/>
      <c r="AY904" s="103"/>
      <c r="AZ904" s="103"/>
      <c r="BA904" s="103"/>
      <c r="BB904" s="104"/>
      <c r="BC904" s="103"/>
      <c r="BD904" s="105" t="str">
        <f ca="1">IFERROR(__xludf.DUMMYFUNCTION("""COMPUTED_VALUE"""),"")</f>
        <v/>
      </c>
      <c r="BE904" s="105" t="str">
        <f ca="1">IFERROR(__xludf.DUMMYFUNCTION("""COMPUTED_VALUE"""),"")</f>
        <v/>
      </c>
      <c r="BF904" s="105" t="str">
        <f ca="1">IFERROR(__xludf.DUMMYFUNCTION("""COMPUTED_VALUE"""),"")</f>
        <v/>
      </c>
      <c r="BG904" s="93"/>
      <c r="BH904" s="93"/>
      <c r="BI904" s="95" t="str">
        <f t="shared" si="1878"/>
        <v/>
      </c>
      <c r="BJ904" s="95" t="str">
        <f t="shared" ref="BJ904:BR904" si="2069">IF(AD904=0,"",AD904*$AS904*(AU904/10))</f>
        <v/>
      </c>
      <c r="BK904" s="95" t="str">
        <f t="shared" si="2069"/>
        <v/>
      </c>
      <c r="BL904" s="95" t="str">
        <f t="shared" si="2069"/>
        <v/>
      </c>
      <c r="BM904" s="95" t="str">
        <f t="shared" si="2069"/>
        <v/>
      </c>
      <c r="BN904" s="95" t="str">
        <f t="shared" si="2069"/>
        <v/>
      </c>
      <c r="BO904" s="95" t="str">
        <f t="shared" si="2069"/>
        <v/>
      </c>
      <c r="BP904" s="95" t="str">
        <f t="shared" si="2069"/>
        <v/>
      </c>
      <c r="BQ904" s="95" t="str">
        <f t="shared" si="2069"/>
        <v/>
      </c>
      <c r="BR904" s="95" t="str">
        <f t="shared" si="2069"/>
        <v/>
      </c>
      <c r="BS904" s="38"/>
      <c r="BT904" s="38"/>
      <c r="BU904" s="38"/>
      <c r="BV904" s="38"/>
      <c r="BW904" s="38"/>
      <c r="BX904" s="38">
        <f t="shared" si="1613"/>
        <v>0</v>
      </c>
      <c r="BY904" s="106" t="str">
        <f t="shared" si="1586"/>
        <v/>
      </c>
      <c r="BZ904" s="106" t="str">
        <f t="shared" si="1614"/>
        <v/>
      </c>
      <c r="CA904" s="106" t="str">
        <f t="shared" ref="CA904:CH904" si="2070">IF(O904="x","1","")</f>
        <v/>
      </c>
      <c r="CB904" s="106" t="str">
        <f t="shared" si="2070"/>
        <v/>
      </c>
      <c r="CC904" s="106" t="str">
        <f t="shared" si="2070"/>
        <v/>
      </c>
      <c r="CD904" s="106" t="str">
        <f t="shared" si="2070"/>
        <v/>
      </c>
      <c r="CE904" s="106" t="str">
        <f t="shared" si="2070"/>
        <v/>
      </c>
      <c r="CF904" s="106" t="str">
        <f t="shared" si="2070"/>
        <v/>
      </c>
      <c r="CG904" s="106" t="str">
        <f t="shared" si="2070"/>
        <v/>
      </c>
      <c r="CH904" s="106" t="str">
        <f t="shared" si="2070"/>
        <v/>
      </c>
      <c r="CI904" s="40"/>
      <c r="CJ904" s="40"/>
      <c r="CK904" s="40"/>
      <c r="CL904" s="40"/>
      <c r="CM904" s="40"/>
    </row>
    <row r="905" spans="1:91" ht="17.25" customHeight="1" x14ac:dyDescent="0.2">
      <c r="A905" s="92"/>
      <c r="B905" s="93"/>
      <c r="C905" s="93"/>
      <c r="D905" s="93"/>
      <c r="E905" s="93" t="str">
        <f t="shared" si="1616"/>
        <v/>
      </c>
      <c r="F905" s="93"/>
      <c r="G905" s="93"/>
      <c r="H905" s="93" t="str">
        <f t="shared" si="1850"/>
        <v/>
      </c>
      <c r="I905" s="95" t="str">
        <f t="shared" si="1851"/>
        <v/>
      </c>
      <c r="J905" s="93"/>
      <c r="K905" s="97" t="b">
        <v>0</v>
      </c>
      <c r="L905" s="98" t="str">
        <f t="shared" si="1791"/>
        <v>PENDENTE</v>
      </c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3"/>
      <c r="X905" s="100"/>
      <c r="Y905" s="100"/>
      <c r="Z905" s="100"/>
      <c r="AA905" s="100"/>
      <c r="AB905" s="100"/>
      <c r="AC905" s="101"/>
      <c r="AD905" s="3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93"/>
      <c r="AQ905" s="93"/>
      <c r="AR905" s="93"/>
      <c r="AS905" s="102"/>
      <c r="AT905" s="103"/>
      <c r="AU905" s="103"/>
      <c r="AV905" s="103"/>
      <c r="AW905" s="104"/>
      <c r="AX905" s="103"/>
      <c r="AY905" s="103"/>
      <c r="AZ905" s="103"/>
      <c r="BA905" s="103"/>
      <c r="BB905" s="104"/>
      <c r="BC905" s="103"/>
      <c r="BD905" s="105" t="str">
        <f ca="1">IFERROR(__xludf.DUMMYFUNCTION("""COMPUTED_VALUE"""),"")</f>
        <v/>
      </c>
      <c r="BE905" s="105" t="str">
        <f ca="1">IFERROR(__xludf.DUMMYFUNCTION("""COMPUTED_VALUE"""),"")</f>
        <v/>
      </c>
      <c r="BF905" s="105" t="str">
        <f ca="1">IFERROR(__xludf.DUMMYFUNCTION("""COMPUTED_VALUE"""),"")</f>
        <v/>
      </c>
      <c r="BG905" s="93"/>
      <c r="BH905" s="93"/>
      <c r="BI905" s="95" t="str">
        <f t="shared" si="1878"/>
        <v/>
      </c>
      <c r="BJ905" s="95" t="str">
        <f t="shared" ref="BJ905:BR905" si="2071">IF(AD905=0,"",AD905*$AS905*(AU905/10))</f>
        <v/>
      </c>
      <c r="BK905" s="95" t="str">
        <f t="shared" si="2071"/>
        <v/>
      </c>
      <c r="BL905" s="95" t="str">
        <f t="shared" si="2071"/>
        <v/>
      </c>
      <c r="BM905" s="95" t="str">
        <f t="shared" si="2071"/>
        <v/>
      </c>
      <c r="BN905" s="95" t="str">
        <f t="shared" si="2071"/>
        <v/>
      </c>
      <c r="BO905" s="95" t="str">
        <f t="shared" si="2071"/>
        <v/>
      </c>
      <c r="BP905" s="95" t="str">
        <f t="shared" si="2071"/>
        <v/>
      </c>
      <c r="BQ905" s="95" t="str">
        <f t="shared" si="2071"/>
        <v/>
      </c>
      <c r="BR905" s="95" t="str">
        <f t="shared" si="2071"/>
        <v/>
      </c>
      <c r="BS905" s="38"/>
      <c r="BT905" s="38"/>
      <c r="BU905" s="38"/>
      <c r="BV905" s="38"/>
      <c r="BW905" s="38"/>
      <c r="BX905" s="38">
        <f t="shared" si="1613"/>
        <v>0</v>
      </c>
      <c r="BY905" s="106" t="str">
        <f t="shared" si="1586"/>
        <v/>
      </c>
      <c r="BZ905" s="106" t="str">
        <f t="shared" si="1614"/>
        <v/>
      </c>
      <c r="CA905" s="106" t="str">
        <f t="shared" ref="CA905:CH905" si="2072">IF(O905="x","1","")</f>
        <v/>
      </c>
      <c r="CB905" s="106" t="str">
        <f t="shared" si="2072"/>
        <v/>
      </c>
      <c r="CC905" s="106" t="str">
        <f t="shared" si="2072"/>
        <v/>
      </c>
      <c r="CD905" s="106" t="str">
        <f t="shared" si="2072"/>
        <v/>
      </c>
      <c r="CE905" s="106" t="str">
        <f t="shared" si="2072"/>
        <v/>
      </c>
      <c r="CF905" s="106" t="str">
        <f t="shared" si="2072"/>
        <v/>
      </c>
      <c r="CG905" s="106" t="str">
        <f t="shared" si="2072"/>
        <v/>
      </c>
      <c r="CH905" s="106" t="str">
        <f t="shared" si="2072"/>
        <v/>
      </c>
      <c r="CI905" s="40"/>
      <c r="CJ905" s="40"/>
      <c r="CK905" s="40"/>
      <c r="CL905" s="40"/>
      <c r="CM905" s="40"/>
    </row>
    <row r="906" spans="1:91" ht="17.25" customHeight="1" x14ac:dyDescent="0.2">
      <c r="A906" s="92"/>
      <c r="B906" s="93"/>
      <c r="C906" s="93"/>
      <c r="D906" s="93"/>
      <c r="E906" s="93" t="str">
        <f t="shared" si="1616"/>
        <v/>
      </c>
      <c r="F906" s="93"/>
      <c r="G906" s="93"/>
      <c r="H906" s="93" t="str">
        <f t="shared" si="1850"/>
        <v/>
      </c>
      <c r="I906" s="95" t="str">
        <f t="shared" si="1851"/>
        <v/>
      </c>
      <c r="J906" s="93"/>
      <c r="K906" s="97" t="b">
        <v>0</v>
      </c>
      <c r="L906" s="98" t="str">
        <f t="shared" si="1791"/>
        <v>PENDENTE</v>
      </c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3"/>
      <c r="X906" s="100"/>
      <c r="Y906" s="100"/>
      <c r="Z906" s="100"/>
      <c r="AA906" s="100"/>
      <c r="AB906" s="100"/>
      <c r="AC906" s="101"/>
      <c r="AD906" s="3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93"/>
      <c r="AQ906" s="93"/>
      <c r="AR906" s="93"/>
      <c r="AS906" s="102"/>
      <c r="AT906" s="103"/>
      <c r="AU906" s="103"/>
      <c r="AV906" s="103"/>
      <c r="AW906" s="104"/>
      <c r="AX906" s="103"/>
      <c r="AY906" s="103"/>
      <c r="AZ906" s="103"/>
      <c r="BA906" s="103"/>
      <c r="BB906" s="104"/>
      <c r="BC906" s="103"/>
      <c r="BD906" s="105" t="str">
        <f ca="1">IFERROR(__xludf.DUMMYFUNCTION("""COMPUTED_VALUE"""),"")</f>
        <v/>
      </c>
      <c r="BE906" s="105" t="str">
        <f ca="1">IFERROR(__xludf.DUMMYFUNCTION("""COMPUTED_VALUE"""),"")</f>
        <v/>
      </c>
      <c r="BF906" s="105" t="str">
        <f ca="1">IFERROR(__xludf.DUMMYFUNCTION("""COMPUTED_VALUE"""),"")</f>
        <v/>
      </c>
      <c r="BG906" s="93"/>
      <c r="BH906" s="93"/>
      <c r="BI906" s="95" t="str">
        <f t="shared" si="1878"/>
        <v/>
      </c>
      <c r="BJ906" s="95" t="str">
        <f t="shared" ref="BJ906:BR906" si="2073">IF(AD906=0,"",AD906*$AS906*(AU906/10))</f>
        <v/>
      </c>
      <c r="BK906" s="95" t="str">
        <f t="shared" si="2073"/>
        <v/>
      </c>
      <c r="BL906" s="95" t="str">
        <f t="shared" si="2073"/>
        <v/>
      </c>
      <c r="BM906" s="95" t="str">
        <f t="shared" si="2073"/>
        <v/>
      </c>
      <c r="BN906" s="95" t="str">
        <f t="shared" si="2073"/>
        <v/>
      </c>
      <c r="BO906" s="95" t="str">
        <f t="shared" si="2073"/>
        <v/>
      </c>
      <c r="BP906" s="95" t="str">
        <f t="shared" si="2073"/>
        <v/>
      </c>
      <c r="BQ906" s="95" t="str">
        <f t="shared" si="2073"/>
        <v/>
      </c>
      <c r="BR906" s="95" t="str">
        <f t="shared" si="2073"/>
        <v/>
      </c>
      <c r="BS906" s="38"/>
      <c r="BT906" s="38"/>
      <c r="BU906" s="38"/>
      <c r="BV906" s="38"/>
      <c r="BW906" s="38"/>
      <c r="BX906" s="38">
        <f t="shared" si="1613"/>
        <v>0</v>
      </c>
      <c r="BY906" s="106" t="str">
        <f t="shared" si="1586"/>
        <v/>
      </c>
      <c r="BZ906" s="106" t="str">
        <f t="shared" si="1614"/>
        <v/>
      </c>
      <c r="CA906" s="106" t="str">
        <f t="shared" ref="CA906:CH906" si="2074">IF(O906="x","1","")</f>
        <v/>
      </c>
      <c r="CB906" s="106" t="str">
        <f t="shared" si="2074"/>
        <v/>
      </c>
      <c r="CC906" s="106" t="str">
        <f t="shared" si="2074"/>
        <v/>
      </c>
      <c r="CD906" s="106" t="str">
        <f t="shared" si="2074"/>
        <v/>
      </c>
      <c r="CE906" s="106" t="str">
        <f t="shared" si="2074"/>
        <v/>
      </c>
      <c r="CF906" s="106" t="str">
        <f t="shared" si="2074"/>
        <v/>
      </c>
      <c r="CG906" s="106" t="str">
        <f t="shared" si="2074"/>
        <v/>
      </c>
      <c r="CH906" s="106" t="str">
        <f t="shared" si="2074"/>
        <v/>
      </c>
      <c r="CI906" s="40"/>
      <c r="CJ906" s="40"/>
      <c r="CK906" s="40"/>
      <c r="CL906" s="40"/>
      <c r="CM906" s="40"/>
    </row>
    <row r="907" spans="1:91" ht="17.25" customHeight="1" x14ac:dyDescent="0.2">
      <c r="A907" s="92"/>
      <c r="B907" s="93"/>
      <c r="C907" s="93"/>
      <c r="D907" s="93"/>
      <c r="E907" s="93" t="str">
        <f t="shared" si="1616"/>
        <v/>
      </c>
      <c r="F907" s="93"/>
      <c r="G907" s="93"/>
      <c r="H907" s="93" t="str">
        <f t="shared" si="1850"/>
        <v/>
      </c>
      <c r="I907" s="95" t="str">
        <f t="shared" si="1851"/>
        <v/>
      </c>
      <c r="J907" s="93"/>
      <c r="K907" s="97" t="b">
        <v>0</v>
      </c>
      <c r="L907" s="98" t="str">
        <f t="shared" si="1791"/>
        <v>PENDENTE</v>
      </c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3"/>
      <c r="X907" s="100"/>
      <c r="Y907" s="100"/>
      <c r="Z907" s="100"/>
      <c r="AA907" s="100"/>
      <c r="AB907" s="100"/>
      <c r="AC907" s="101"/>
      <c r="AD907" s="3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93"/>
      <c r="AQ907" s="93"/>
      <c r="AR907" s="93"/>
      <c r="AS907" s="102"/>
      <c r="AT907" s="103"/>
      <c r="AU907" s="103"/>
      <c r="AV907" s="103"/>
      <c r="AW907" s="104"/>
      <c r="AX907" s="103"/>
      <c r="AY907" s="103"/>
      <c r="AZ907" s="103"/>
      <c r="BA907" s="103"/>
      <c r="BB907" s="104"/>
      <c r="BC907" s="103"/>
      <c r="BD907" s="105" t="str">
        <f ca="1">IFERROR(__xludf.DUMMYFUNCTION("""COMPUTED_VALUE"""),"")</f>
        <v/>
      </c>
      <c r="BE907" s="105" t="str">
        <f ca="1">IFERROR(__xludf.DUMMYFUNCTION("""COMPUTED_VALUE"""),"")</f>
        <v/>
      </c>
      <c r="BF907" s="105" t="str">
        <f ca="1">IFERROR(__xludf.DUMMYFUNCTION("""COMPUTED_VALUE"""),"")</f>
        <v/>
      </c>
      <c r="BG907" s="93"/>
      <c r="BH907" s="93"/>
      <c r="BI907" s="95" t="str">
        <f t="shared" si="1878"/>
        <v/>
      </c>
      <c r="BJ907" s="95" t="str">
        <f t="shared" ref="BJ907:BR907" si="2075">IF(AD907=0,"",AD907*$AS907*(AU907/10))</f>
        <v/>
      </c>
      <c r="BK907" s="95" t="str">
        <f t="shared" si="2075"/>
        <v/>
      </c>
      <c r="BL907" s="95" t="str">
        <f t="shared" si="2075"/>
        <v/>
      </c>
      <c r="BM907" s="95" t="str">
        <f t="shared" si="2075"/>
        <v/>
      </c>
      <c r="BN907" s="95" t="str">
        <f t="shared" si="2075"/>
        <v/>
      </c>
      <c r="BO907" s="95" t="str">
        <f t="shared" si="2075"/>
        <v/>
      </c>
      <c r="BP907" s="95" t="str">
        <f t="shared" si="2075"/>
        <v/>
      </c>
      <c r="BQ907" s="95" t="str">
        <f t="shared" si="2075"/>
        <v/>
      </c>
      <c r="BR907" s="95" t="str">
        <f t="shared" si="2075"/>
        <v/>
      </c>
      <c r="BS907" s="38"/>
      <c r="BT907" s="38"/>
      <c r="BU907" s="38"/>
      <c r="BV907" s="38"/>
      <c r="BW907" s="38"/>
      <c r="BX907" s="38">
        <f t="shared" si="1613"/>
        <v>0</v>
      </c>
      <c r="BY907" s="106" t="str">
        <f t="shared" si="1586"/>
        <v/>
      </c>
      <c r="BZ907" s="106" t="str">
        <f t="shared" si="1614"/>
        <v/>
      </c>
      <c r="CA907" s="106" t="str">
        <f t="shared" ref="CA907:CH907" si="2076">IF(O907="x","1","")</f>
        <v/>
      </c>
      <c r="CB907" s="106" t="str">
        <f t="shared" si="2076"/>
        <v/>
      </c>
      <c r="CC907" s="106" t="str">
        <f t="shared" si="2076"/>
        <v/>
      </c>
      <c r="CD907" s="106" t="str">
        <f t="shared" si="2076"/>
        <v/>
      </c>
      <c r="CE907" s="106" t="str">
        <f t="shared" si="2076"/>
        <v/>
      </c>
      <c r="CF907" s="106" t="str">
        <f t="shared" si="2076"/>
        <v/>
      </c>
      <c r="CG907" s="106" t="str">
        <f t="shared" si="2076"/>
        <v/>
      </c>
      <c r="CH907" s="106" t="str">
        <f t="shared" si="2076"/>
        <v/>
      </c>
      <c r="CI907" s="40"/>
      <c r="CJ907" s="40"/>
      <c r="CK907" s="40"/>
      <c r="CL907" s="40"/>
      <c r="CM907" s="40"/>
    </row>
    <row r="908" spans="1:91" ht="17.25" customHeight="1" x14ac:dyDescent="0.2">
      <c r="A908" s="92"/>
      <c r="B908" s="93"/>
      <c r="C908" s="93"/>
      <c r="D908" s="93"/>
      <c r="E908" s="93" t="str">
        <f t="shared" si="1616"/>
        <v/>
      </c>
      <c r="F908" s="93"/>
      <c r="G908" s="93"/>
      <c r="H908" s="93" t="str">
        <f t="shared" si="1850"/>
        <v/>
      </c>
      <c r="I908" s="95" t="str">
        <f t="shared" si="1851"/>
        <v/>
      </c>
      <c r="J908" s="93"/>
      <c r="K908" s="97" t="b">
        <v>0</v>
      </c>
      <c r="L908" s="98" t="str">
        <f t="shared" si="1791"/>
        <v>PENDENTE</v>
      </c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3"/>
      <c r="X908" s="100"/>
      <c r="Y908" s="100"/>
      <c r="Z908" s="100"/>
      <c r="AA908" s="100"/>
      <c r="AB908" s="100"/>
      <c r="AC908" s="101"/>
      <c r="AD908" s="3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93"/>
      <c r="AQ908" s="93"/>
      <c r="AR908" s="93"/>
      <c r="AS908" s="102"/>
      <c r="AT908" s="103"/>
      <c r="AU908" s="103"/>
      <c r="AV908" s="103"/>
      <c r="AW908" s="104"/>
      <c r="AX908" s="103"/>
      <c r="AY908" s="103"/>
      <c r="AZ908" s="103"/>
      <c r="BA908" s="103"/>
      <c r="BB908" s="104"/>
      <c r="BC908" s="103"/>
      <c r="BD908" s="105" t="str">
        <f ca="1">IFERROR(__xludf.DUMMYFUNCTION("""COMPUTED_VALUE"""),"")</f>
        <v/>
      </c>
      <c r="BE908" s="105" t="str">
        <f ca="1">IFERROR(__xludf.DUMMYFUNCTION("""COMPUTED_VALUE"""),"")</f>
        <v/>
      </c>
      <c r="BF908" s="105" t="str">
        <f ca="1">IFERROR(__xludf.DUMMYFUNCTION("""COMPUTED_VALUE"""),"")</f>
        <v/>
      </c>
      <c r="BG908" s="93"/>
      <c r="BH908" s="93"/>
      <c r="BI908" s="95" t="str">
        <f t="shared" si="1878"/>
        <v/>
      </c>
      <c r="BJ908" s="95" t="str">
        <f t="shared" ref="BJ908:BR908" si="2077">IF(AD908=0,"",AD908*$AS908*(AU908/10))</f>
        <v/>
      </c>
      <c r="BK908" s="95" t="str">
        <f t="shared" si="2077"/>
        <v/>
      </c>
      <c r="BL908" s="95" t="str">
        <f t="shared" si="2077"/>
        <v/>
      </c>
      <c r="BM908" s="95" t="str">
        <f t="shared" si="2077"/>
        <v/>
      </c>
      <c r="BN908" s="95" t="str">
        <f t="shared" si="2077"/>
        <v/>
      </c>
      <c r="BO908" s="95" t="str">
        <f t="shared" si="2077"/>
        <v/>
      </c>
      <c r="BP908" s="95" t="str">
        <f t="shared" si="2077"/>
        <v/>
      </c>
      <c r="BQ908" s="95" t="str">
        <f t="shared" si="2077"/>
        <v/>
      </c>
      <c r="BR908" s="95" t="str">
        <f t="shared" si="2077"/>
        <v/>
      </c>
      <c r="BS908" s="38"/>
      <c r="BT908" s="38"/>
      <c r="BU908" s="38"/>
      <c r="BV908" s="38"/>
      <c r="BW908" s="38"/>
      <c r="BX908" s="38">
        <f t="shared" si="1613"/>
        <v>0</v>
      </c>
      <c r="BY908" s="106" t="str">
        <f t="shared" si="1586"/>
        <v/>
      </c>
      <c r="BZ908" s="106" t="str">
        <f t="shared" si="1614"/>
        <v/>
      </c>
      <c r="CA908" s="106" t="str">
        <f t="shared" ref="CA908:CH908" si="2078">IF(O908="x","1","")</f>
        <v/>
      </c>
      <c r="CB908" s="106" t="str">
        <f t="shared" si="2078"/>
        <v/>
      </c>
      <c r="CC908" s="106" t="str">
        <f t="shared" si="2078"/>
        <v/>
      </c>
      <c r="CD908" s="106" t="str">
        <f t="shared" si="2078"/>
        <v/>
      </c>
      <c r="CE908" s="106" t="str">
        <f t="shared" si="2078"/>
        <v/>
      </c>
      <c r="CF908" s="106" t="str">
        <f t="shared" si="2078"/>
        <v/>
      </c>
      <c r="CG908" s="106" t="str">
        <f t="shared" si="2078"/>
        <v/>
      </c>
      <c r="CH908" s="106" t="str">
        <f t="shared" si="2078"/>
        <v/>
      </c>
      <c r="CI908" s="40"/>
      <c r="CJ908" s="40"/>
      <c r="CK908" s="40"/>
      <c r="CL908" s="40"/>
      <c r="CM908" s="40"/>
    </row>
    <row r="909" spans="1:91" ht="17.25" customHeight="1" x14ac:dyDescent="0.2">
      <c r="A909" s="92"/>
      <c r="B909" s="93"/>
      <c r="C909" s="93"/>
      <c r="D909" s="93"/>
      <c r="E909" s="93" t="str">
        <f t="shared" si="1616"/>
        <v/>
      </c>
      <c r="F909" s="93"/>
      <c r="G909" s="93"/>
      <c r="H909" s="93" t="str">
        <f t="shared" si="1850"/>
        <v/>
      </c>
      <c r="I909" s="95" t="str">
        <f t="shared" si="1851"/>
        <v/>
      </c>
      <c r="J909" s="93"/>
      <c r="K909" s="97" t="b">
        <v>0</v>
      </c>
      <c r="L909" s="98" t="str">
        <f t="shared" si="1791"/>
        <v>PENDENTE</v>
      </c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3"/>
      <c r="X909" s="100"/>
      <c r="Y909" s="100"/>
      <c r="Z909" s="100"/>
      <c r="AA909" s="100"/>
      <c r="AB909" s="100"/>
      <c r="AC909" s="101"/>
      <c r="AD909" s="3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93"/>
      <c r="AQ909" s="93"/>
      <c r="AR909" s="93"/>
      <c r="AS909" s="102"/>
      <c r="AT909" s="103"/>
      <c r="AU909" s="103"/>
      <c r="AV909" s="103"/>
      <c r="AW909" s="104"/>
      <c r="AX909" s="103"/>
      <c r="AY909" s="103"/>
      <c r="AZ909" s="103"/>
      <c r="BA909" s="103"/>
      <c r="BB909" s="104"/>
      <c r="BC909" s="103"/>
      <c r="BD909" s="105" t="str">
        <f ca="1">IFERROR(__xludf.DUMMYFUNCTION("""COMPUTED_VALUE"""),"")</f>
        <v/>
      </c>
      <c r="BE909" s="105" t="str">
        <f ca="1">IFERROR(__xludf.DUMMYFUNCTION("""COMPUTED_VALUE"""),"")</f>
        <v/>
      </c>
      <c r="BF909" s="105" t="str">
        <f ca="1">IFERROR(__xludf.DUMMYFUNCTION("""COMPUTED_VALUE"""),"")</f>
        <v/>
      </c>
      <c r="BG909" s="93"/>
      <c r="BH909" s="93"/>
      <c r="BI909" s="95" t="str">
        <f t="shared" si="1878"/>
        <v/>
      </c>
      <c r="BJ909" s="95" t="str">
        <f t="shared" ref="BJ909:BR909" si="2079">IF(AD909=0,"",AD909*$AS909*(AU909/10))</f>
        <v/>
      </c>
      <c r="BK909" s="95" t="str">
        <f t="shared" si="2079"/>
        <v/>
      </c>
      <c r="BL909" s="95" t="str">
        <f t="shared" si="2079"/>
        <v/>
      </c>
      <c r="BM909" s="95" t="str">
        <f t="shared" si="2079"/>
        <v/>
      </c>
      <c r="BN909" s="95" t="str">
        <f t="shared" si="2079"/>
        <v/>
      </c>
      <c r="BO909" s="95" t="str">
        <f t="shared" si="2079"/>
        <v/>
      </c>
      <c r="BP909" s="95" t="str">
        <f t="shared" si="2079"/>
        <v/>
      </c>
      <c r="BQ909" s="95" t="str">
        <f t="shared" si="2079"/>
        <v/>
      </c>
      <c r="BR909" s="95" t="str">
        <f t="shared" si="2079"/>
        <v/>
      </c>
      <c r="BS909" s="38"/>
      <c r="BT909" s="38"/>
      <c r="BU909" s="38"/>
      <c r="BV909" s="38"/>
      <c r="BW909" s="38"/>
      <c r="BX909" s="38">
        <f t="shared" si="1613"/>
        <v>0</v>
      </c>
      <c r="BY909" s="106" t="str">
        <f t="shared" si="1586"/>
        <v/>
      </c>
      <c r="BZ909" s="106" t="str">
        <f t="shared" si="1614"/>
        <v/>
      </c>
      <c r="CA909" s="106" t="str">
        <f t="shared" ref="CA909:CH909" si="2080">IF(O909="x","1","")</f>
        <v/>
      </c>
      <c r="CB909" s="106" t="str">
        <f t="shared" si="2080"/>
        <v/>
      </c>
      <c r="CC909" s="106" t="str">
        <f t="shared" si="2080"/>
        <v/>
      </c>
      <c r="CD909" s="106" t="str">
        <f t="shared" si="2080"/>
        <v/>
      </c>
      <c r="CE909" s="106" t="str">
        <f t="shared" si="2080"/>
        <v/>
      </c>
      <c r="CF909" s="106" t="str">
        <f t="shared" si="2080"/>
        <v/>
      </c>
      <c r="CG909" s="106" t="str">
        <f t="shared" si="2080"/>
        <v/>
      </c>
      <c r="CH909" s="106" t="str">
        <f t="shared" si="2080"/>
        <v/>
      </c>
      <c r="CI909" s="40"/>
      <c r="CJ909" s="40"/>
      <c r="CK909" s="40"/>
      <c r="CL909" s="40"/>
      <c r="CM909" s="40"/>
    </row>
    <row r="910" spans="1:91" ht="17.25" customHeight="1" x14ac:dyDescent="0.2">
      <c r="A910" s="92"/>
      <c r="B910" s="93"/>
      <c r="C910" s="93"/>
      <c r="D910" s="93"/>
      <c r="E910" s="93" t="str">
        <f t="shared" si="1616"/>
        <v/>
      </c>
      <c r="F910" s="93"/>
      <c r="G910" s="93"/>
      <c r="H910" s="93" t="str">
        <f t="shared" si="1850"/>
        <v/>
      </c>
      <c r="I910" s="95" t="str">
        <f t="shared" si="1851"/>
        <v/>
      </c>
      <c r="J910" s="93"/>
      <c r="K910" s="97" t="b">
        <v>0</v>
      </c>
      <c r="L910" s="98" t="str">
        <f t="shared" si="1791"/>
        <v>PENDENTE</v>
      </c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3"/>
      <c r="X910" s="100"/>
      <c r="Y910" s="100"/>
      <c r="Z910" s="100"/>
      <c r="AA910" s="100"/>
      <c r="AB910" s="100"/>
      <c r="AC910" s="101"/>
      <c r="AD910" s="3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93"/>
      <c r="AQ910" s="93"/>
      <c r="AR910" s="93"/>
      <c r="AS910" s="102"/>
      <c r="AT910" s="103"/>
      <c r="AU910" s="103"/>
      <c r="AV910" s="103"/>
      <c r="AW910" s="104"/>
      <c r="AX910" s="103"/>
      <c r="AY910" s="103"/>
      <c r="AZ910" s="103"/>
      <c r="BA910" s="103"/>
      <c r="BB910" s="104"/>
      <c r="BC910" s="103"/>
      <c r="BD910" s="105" t="str">
        <f ca="1">IFERROR(__xludf.DUMMYFUNCTION("""COMPUTED_VALUE"""),"")</f>
        <v/>
      </c>
      <c r="BE910" s="105" t="str">
        <f ca="1">IFERROR(__xludf.DUMMYFUNCTION("""COMPUTED_VALUE"""),"")</f>
        <v/>
      </c>
      <c r="BF910" s="105" t="str">
        <f ca="1">IFERROR(__xludf.DUMMYFUNCTION("""COMPUTED_VALUE"""),"")</f>
        <v/>
      </c>
      <c r="BG910" s="93"/>
      <c r="BH910" s="93"/>
      <c r="BI910" s="95" t="str">
        <f t="shared" si="1878"/>
        <v/>
      </c>
      <c r="BJ910" s="95" t="str">
        <f t="shared" ref="BJ910:BR910" si="2081">IF(AD910=0,"",AD910*$AS910*(AU910/10))</f>
        <v/>
      </c>
      <c r="BK910" s="95" t="str">
        <f t="shared" si="2081"/>
        <v/>
      </c>
      <c r="BL910" s="95" t="str">
        <f t="shared" si="2081"/>
        <v/>
      </c>
      <c r="BM910" s="95" t="str">
        <f t="shared" si="2081"/>
        <v/>
      </c>
      <c r="BN910" s="95" t="str">
        <f t="shared" si="2081"/>
        <v/>
      </c>
      <c r="BO910" s="95" t="str">
        <f t="shared" si="2081"/>
        <v/>
      </c>
      <c r="BP910" s="95" t="str">
        <f t="shared" si="2081"/>
        <v/>
      </c>
      <c r="BQ910" s="95" t="str">
        <f t="shared" si="2081"/>
        <v/>
      </c>
      <c r="BR910" s="95" t="str">
        <f t="shared" si="2081"/>
        <v/>
      </c>
      <c r="BS910" s="38"/>
      <c r="BT910" s="38"/>
      <c r="BU910" s="38"/>
      <c r="BV910" s="38"/>
      <c r="BW910" s="38"/>
      <c r="BX910" s="38">
        <f t="shared" si="1613"/>
        <v>0</v>
      </c>
      <c r="BY910" s="106" t="str">
        <f t="shared" si="1586"/>
        <v/>
      </c>
      <c r="BZ910" s="106" t="str">
        <f t="shared" si="1614"/>
        <v/>
      </c>
      <c r="CA910" s="106" t="str">
        <f t="shared" ref="CA910:CH910" si="2082">IF(O910="x","1","")</f>
        <v/>
      </c>
      <c r="CB910" s="106" t="str">
        <f t="shared" si="2082"/>
        <v/>
      </c>
      <c r="CC910" s="106" t="str">
        <f t="shared" si="2082"/>
        <v/>
      </c>
      <c r="CD910" s="106" t="str">
        <f t="shared" si="2082"/>
        <v/>
      </c>
      <c r="CE910" s="106" t="str">
        <f t="shared" si="2082"/>
        <v/>
      </c>
      <c r="CF910" s="106" t="str">
        <f t="shared" si="2082"/>
        <v/>
      </c>
      <c r="CG910" s="106" t="str">
        <f t="shared" si="2082"/>
        <v/>
      </c>
      <c r="CH910" s="106" t="str">
        <f t="shared" si="2082"/>
        <v/>
      </c>
      <c r="CI910" s="40"/>
      <c r="CJ910" s="40"/>
      <c r="CK910" s="40"/>
      <c r="CL910" s="40"/>
      <c r="CM910" s="40"/>
    </row>
    <row r="911" spans="1:91" ht="17.25" customHeight="1" x14ac:dyDescent="0.2">
      <c r="A911" s="92"/>
      <c r="B911" s="93"/>
      <c r="C911" s="93"/>
      <c r="D911" s="93"/>
      <c r="E911" s="93" t="str">
        <f t="shared" si="1616"/>
        <v/>
      </c>
      <c r="F911" s="93"/>
      <c r="G911" s="93"/>
      <c r="H911" s="93" t="str">
        <f t="shared" si="1850"/>
        <v/>
      </c>
      <c r="I911" s="95" t="str">
        <f t="shared" si="1851"/>
        <v/>
      </c>
      <c r="J911" s="93"/>
      <c r="K911" s="97" t="b">
        <v>0</v>
      </c>
      <c r="L911" s="98" t="str">
        <f t="shared" si="1791"/>
        <v>PENDENTE</v>
      </c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3"/>
      <c r="X911" s="100"/>
      <c r="Y911" s="100"/>
      <c r="Z911" s="100"/>
      <c r="AA911" s="100"/>
      <c r="AB911" s="100"/>
      <c r="AC911" s="101"/>
      <c r="AD911" s="3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93"/>
      <c r="AQ911" s="93"/>
      <c r="AR911" s="93"/>
      <c r="AS911" s="102"/>
      <c r="AT911" s="103"/>
      <c r="AU911" s="103"/>
      <c r="AV911" s="103"/>
      <c r="AW911" s="104"/>
      <c r="AX911" s="103"/>
      <c r="AY911" s="103"/>
      <c r="AZ911" s="103"/>
      <c r="BA911" s="103"/>
      <c r="BB911" s="104"/>
      <c r="BC911" s="103"/>
      <c r="BD911" s="105" t="str">
        <f ca="1">IFERROR(__xludf.DUMMYFUNCTION("""COMPUTED_VALUE"""),"")</f>
        <v/>
      </c>
      <c r="BE911" s="105" t="str">
        <f ca="1">IFERROR(__xludf.DUMMYFUNCTION("""COMPUTED_VALUE"""),"")</f>
        <v/>
      </c>
      <c r="BF911" s="105" t="str">
        <f ca="1">IFERROR(__xludf.DUMMYFUNCTION("""COMPUTED_VALUE"""),"")</f>
        <v/>
      </c>
      <c r="BG911" s="93"/>
      <c r="BH911" s="93"/>
      <c r="BI911" s="95" t="str">
        <f t="shared" si="1878"/>
        <v/>
      </c>
      <c r="BJ911" s="95" t="str">
        <f t="shared" ref="BJ911:BR911" si="2083">IF(AD911=0,"",AD911*$AS911*(AU911/10))</f>
        <v/>
      </c>
      <c r="BK911" s="95" t="str">
        <f t="shared" si="2083"/>
        <v/>
      </c>
      <c r="BL911" s="95" t="str">
        <f t="shared" si="2083"/>
        <v/>
      </c>
      <c r="BM911" s="95" t="str">
        <f t="shared" si="2083"/>
        <v/>
      </c>
      <c r="BN911" s="95" t="str">
        <f t="shared" si="2083"/>
        <v/>
      </c>
      <c r="BO911" s="95" t="str">
        <f t="shared" si="2083"/>
        <v/>
      </c>
      <c r="BP911" s="95" t="str">
        <f t="shared" si="2083"/>
        <v/>
      </c>
      <c r="BQ911" s="95" t="str">
        <f t="shared" si="2083"/>
        <v/>
      </c>
      <c r="BR911" s="95" t="str">
        <f t="shared" si="2083"/>
        <v/>
      </c>
      <c r="BS911" s="38"/>
      <c r="BT911" s="38"/>
      <c r="BU911" s="38"/>
      <c r="BV911" s="38"/>
      <c r="BW911" s="38"/>
      <c r="BX911" s="38">
        <f t="shared" si="1613"/>
        <v>0</v>
      </c>
      <c r="BY911" s="106" t="str">
        <f t="shared" si="1586"/>
        <v/>
      </c>
      <c r="BZ911" s="106" t="str">
        <f t="shared" si="1614"/>
        <v/>
      </c>
      <c r="CA911" s="106" t="str">
        <f t="shared" ref="CA911:CH911" si="2084">IF(O911="x","1","")</f>
        <v/>
      </c>
      <c r="CB911" s="106" t="str">
        <f t="shared" si="2084"/>
        <v/>
      </c>
      <c r="CC911" s="106" t="str">
        <f t="shared" si="2084"/>
        <v/>
      </c>
      <c r="CD911" s="106" t="str">
        <f t="shared" si="2084"/>
        <v/>
      </c>
      <c r="CE911" s="106" t="str">
        <f t="shared" si="2084"/>
        <v/>
      </c>
      <c r="CF911" s="106" t="str">
        <f t="shared" si="2084"/>
        <v/>
      </c>
      <c r="CG911" s="106" t="str">
        <f t="shared" si="2084"/>
        <v/>
      </c>
      <c r="CH911" s="106" t="str">
        <f t="shared" si="2084"/>
        <v/>
      </c>
      <c r="CI911" s="40"/>
      <c r="CJ911" s="40"/>
      <c r="CK911" s="40"/>
      <c r="CL911" s="40"/>
      <c r="CM911" s="40"/>
    </row>
    <row r="912" spans="1:91" ht="17.25" customHeight="1" x14ac:dyDescent="0.2">
      <c r="A912" s="92"/>
      <c r="B912" s="93"/>
      <c r="C912" s="93"/>
      <c r="D912" s="93"/>
      <c r="E912" s="93" t="str">
        <f t="shared" si="1616"/>
        <v/>
      </c>
      <c r="F912" s="93"/>
      <c r="G912" s="93"/>
      <c r="H912" s="93" t="str">
        <f t="shared" si="1850"/>
        <v/>
      </c>
      <c r="I912" s="95" t="str">
        <f t="shared" si="1851"/>
        <v/>
      </c>
      <c r="J912" s="93"/>
      <c r="K912" s="97" t="b">
        <v>0</v>
      </c>
      <c r="L912" s="98" t="str">
        <f t="shared" si="1791"/>
        <v>PENDENTE</v>
      </c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3"/>
      <c r="X912" s="100"/>
      <c r="Y912" s="100"/>
      <c r="Z912" s="100"/>
      <c r="AA912" s="100"/>
      <c r="AB912" s="100"/>
      <c r="AC912" s="101"/>
      <c r="AD912" s="3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93"/>
      <c r="AQ912" s="93"/>
      <c r="AR912" s="93"/>
      <c r="AS912" s="102"/>
      <c r="AT912" s="103"/>
      <c r="AU912" s="103"/>
      <c r="AV912" s="103"/>
      <c r="AW912" s="104"/>
      <c r="AX912" s="103"/>
      <c r="AY912" s="103"/>
      <c r="AZ912" s="103"/>
      <c r="BA912" s="103"/>
      <c r="BB912" s="104"/>
      <c r="BC912" s="103"/>
      <c r="BD912" s="105" t="str">
        <f ca="1">IFERROR(__xludf.DUMMYFUNCTION("""COMPUTED_VALUE"""),"")</f>
        <v/>
      </c>
      <c r="BE912" s="105" t="str">
        <f ca="1">IFERROR(__xludf.DUMMYFUNCTION("""COMPUTED_VALUE"""),"")</f>
        <v/>
      </c>
      <c r="BF912" s="105" t="str">
        <f ca="1">IFERROR(__xludf.DUMMYFUNCTION("""COMPUTED_VALUE"""),"")</f>
        <v/>
      </c>
      <c r="BG912" s="93"/>
      <c r="BH912" s="93"/>
      <c r="BI912" s="95" t="str">
        <f t="shared" si="1878"/>
        <v/>
      </c>
      <c r="BJ912" s="95" t="str">
        <f t="shared" ref="BJ912:BR912" si="2085">IF(AD912=0,"",AD912*$AS912*(AU912/10))</f>
        <v/>
      </c>
      <c r="BK912" s="95" t="str">
        <f t="shared" si="2085"/>
        <v/>
      </c>
      <c r="BL912" s="95" t="str">
        <f t="shared" si="2085"/>
        <v/>
      </c>
      <c r="BM912" s="95" t="str">
        <f t="shared" si="2085"/>
        <v/>
      </c>
      <c r="BN912" s="95" t="str">
        <f t="shared" si="2085"/>
        <v/>
      </c>
      <c r="BO912" s="95" t="str">
        <f t="shared" si="2085"/>
        <v/>
      </c>
      <c r="BP912" s="95" t="str">
        <f t="shared" si="2085"/>
        <v/>
      </c>
      <c r="BQ912" s="95" t="str">
        <f t="shared" si="2085"/>
        <v/>
      </c>
      <c r="BR912" s="95" t="str">
        <f t="shared" si="2085"/>
        <v/>
      </c>
      <c r="BS912" s="38"/>
      <c r="BT912" s="38"/>
      <c r="BU912" s="38"/>
      <c r="BV912" s="38"/>
      <c r="BW912" s="38"/>
      <c r="BX912" s="38">
        <f t="shared" si="1613"/>
        <v>0</v>
      </c>
      <c r="BY912" s="106" t="str">
        <f t="shared" si="1586"/>
        <v/>
      </c>
      <c r="BZ912" s="106" t="str">
        <f t="shared" si="1614"/>
        <v/>
      </c>
      <c r="CA912" s="106" t="str">
        <f t="shared" ref="CA912:CH912" si="2086">IF(O912="x","1","")</f>
        <v/>
      </c>
      <c r="CB912" s="106" t="str">
        <f t="shared" si="2086"/>
        <v/>
      </c>
      <c r="CC912" s="106" t="str">
        <f t="shared" si="2086"/>
        <v/>
      </c>
      <c r="CD912" s="106" t="str">
        <f t="shared" si="2086"/>
        <v/>
      </c>
      <c r="CE912" s="106" t="str">
        <f t="shared" si="2086"/>
        <v/>
      </c>
      <c r="CF912" s="106" t="str">
        <f t="shared" si="2086"/>
        <v/>
      </c>
      <c r="CG912" s="106" t="str">
        <f t="shared" si="2086"/>
        <v/>
      </c>
      <c r="CH912" s="106" t="str">
        <f t="shared" si="2086"/>
        <v/>
      </c>
      <c r="CI912" s="40"/>
      <c r="CJ912" s="40"/>
      <c r="CK912" s="40"/>
      <c r="CL912" s="40"/>
      <c r="CM912" s="40"/>
    </row>
    <row r="913" spans="1:91" ht="17.25" customHeight="1" x14ac:dyDescent="0.2">
      <c r="A913" s="92"/>
      <c r="B913" s="93"/>
      <c r="C913" s="93"/>
      <c r="D913" s="93"/>
      <c r="E913" s="93" t="str">
        <f t="shared" si="1616"/>
        <v/>
      </c>
      <c r="F913" s="93"/>
      <c r="G913" s="93"/>
      <c r="H913" s="93" t="str">
        <f t="shared" si="1850"/>
        <v/>
      </c>
      <c r="I913" s="95" t="str">
        <f t="shared" si="1851"/>
        <v/>
      </c>
      <c r="J913" s="93"/>
      <c r="K913" s="97" t="b">
        <v>0</v>
      </c>
      <c r="L913" s="98" t="str">
        <f t="shared" si="1791"/>
        <v>PENDENTE</v>
      </c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3"/>
      <c r="X913" s="100"/>
      <c r="Y913" s="100"/>
      <c r="Z913" s="100"/>
      <c r="AA913" s="100"/>
      <c r="AB913" s="100"/>
      <c r="AC913" s="101"/>
      <c r="AD913" s="3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93"/>
      <c r="AQ913" s="93"/>
      <c r="AR913" s="93"/>
      <c r="AS913" s="102"/>
      <c r="AT913" s="103"/>
      <c r="AU913" s="103"/>
      <c r="AV913" s="103"/>
      <c r="AW913" s="104"/>
      <c r="AX913" s="103"/>
      <c r="AY913" s="103"/>
      <c r="AZ913" s="103"/>
      <c r="BA913" s="103"/>
      <c r="BB913" s="104"/>
      <c r="BC913" s="103"/>
      <c r="BD913" s="105" t="str">
        <f ca="1">IFERROR(__xludf.DUMMYFUNCTION("""COMPUTED_VALUE"""),"")</f>
        <v/>
      </c>
      <c r="BE913" s="105" t="str">
        <f ca="1">IFERROR(__xludf.DUMMYFUNCTION("""COMPUTED_VALUE"""),"")</f>
        <v/>
      </c>
      <c r="BF913" s="105" t="str">
        <f ca="1">IFERROR(__xludf.DUMMYFUNCTION("""COMPUTED_VALUE"""),"")</f>
        <v/>
      </c>
      <c r="BG913" s="93"/>
      <c r="BH913" s="93"/>
      <c r="BI913" s="95" t="str">
        <f t="shared" si="1878"/>
        <v/>
      </c>
      <c r="BJ913" s="95" t="str">
        <f t="shared" ref="BJ913:BR913" si="2087">IF(AD913=0,"",AD913*$AS913*(AU913/10))</f>
        <v/>
      </c>
      <c r="BK913" s="95" t="str">
        <f t="shared" si="2087"/>
        <v/>
      </c>
      <c r="BL913" s="95" t="str">
        <f t="shared" si="2087"/>
        <v/>
      </c>
      <c r="BM913" s="95" t="str">
        <f t="shared" si="2087"/>
        <v/>
      </c>
      <c r="BN913" s="95" t="str">
        <f t="shared" si="2087"/>
        <v/>
      </c>
      <c r="BO913" s="95" t="str">
        <f t="shared" si="2087"/>
        <v/>
      </c>
      <c r="BP913" s="95" t="str">
        <f t="shared" si="2087"/>
        <v/>
      </c>
      <c r="BQ913" s="95" t="str">
        <f t="shared" si="2087"/>
        <v/>
      </c>
      <c r="BR913" s="95" t="str">
        <f t="shared" si="2087"/>
        <v/>
      </c>
      <c r="BS913" s="38"/>
      <c r="BT913" s="38"/>
      <c r="BU913" s="38"/>
      <c r="BV913" s="38"/>
      <c r="BW913" s="38"/>
      <c r="BX913" s="38">
        <f t="shared" si="1613"/>
        <v>0</v>
      </c>
      <c r="BY913" s="106" t="str">
        <f t="shared" si="1586"/>
        <v/>
      </c>
      <c r="BZ913" s="106" t="str">
        <f t="shared" si="1614"/>
        <v/>
      </c>
      <c r="CA913" s="106" t="str">
        <f t="shared" ref="CA913:CH913" si="2088">IF(O913="x","1","")</f>
        <v/>
      </c>
      <c r="CB913" s="106" t="str">
        <f t="shared" si="2088"/>
        <v/>
      </c>
      <c r="CC913" s="106" t="str">
        <f t="shared" si="2088"/>
        <v/>
      </c>
      <c r="CD913" s="106" t="str">
        <f t="shared" si="2088"/>
        <v/>
      </c>
      <c r="CE913" s="106" t="str">
        <f t="shared" si="2088"/>
        <v/>
      </c>
      <c r="CF913" s="106" t="str">
        <f t="shared" si="2088"/>
        <v/>
      </c>
      <c r="CG913" s="106" t="str">
        <f t="shared" si="2088"/>
        <v/>
      </c>
      <c r="CH913" s="106" t="str">
        <f t="shared" si="2088"/>
        <v/>
      </c>
      <c r="CI913" s="40"/>
      <c r="CJ913" s="40"/>
      <c r="CK913" s="40"/>
      <c r="CL913" s="40"/>
      <c r="CM913" s="40"/>
    </row>
    <row r="914" spans="1:91" ht="17.25" customHeight="1" x14ac:dyDescent="0.2">
      <c r="A914" s="92"/>
      <c r="B914" s="93"/>
      <c r="C914" s="93"/>
      <c r="D914" s="93"/>
      <c r="E914" s="93" t="str">
        <f t="shared" si="1616"/>
        <v/>
      </c>
      <c r="F914" s="93"/>
      <c r="G914" s="93"/>
      <c r="H914" s="93" t="str">
        <f t="shared" si="1850"/>
        <v/>
      </c>
      <c r="I914" s="95" t="str">
        <f t="shared" si="1851"/>
        <v/>
      </c>
      <c r="J914" s="93"/>
      <c r="K914" s="97" t="b">
        <v>0</v>
      </c>
      <c r="L914" s="98" t="str">
        <f t="shared" si="1791"/>
        <v>PENDENTE</v>
      </c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3"/>
      <c r="X914" s="100"/>
      <c r="Y914" s="100"/>
      <c r="Z914" s="100"/>
      <c r="AA914" s="100"/>
      <c r="AB914" s="100"/>
      <c r="AC914" s="101"/>
      <c r="AD914" s="3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93"/>
      <c r="AQ914" s="93"/>
      <c r="AR914" s="93"/>
      <c r="AS914" s="102"/>
      <c r="AT914" s="103"/>
      <c r="AU914" s="103"/>
      <c r="AV914" s="103"/>
      <c r="AW914" s="104"/>
      <c r="AX914" s="103"/>
      <c r="AY914" s="103"/>
      <c r="AZ914" s="103"/>
      <c r="BA914" s="103"/>
      <c r="BB914" s="104"/>
      <c r="BC914" s="103"/>
      <c r="BD914" s="105" t="str">
        <f ca="1">IFERROR(__xludf.DUMMYFUNCTION("""COMPUTED_VALUE"""),"")</f>
        <v/>
      </c>
      <c r="BE914" s="105" t="str">
        <f ca="1">IFERROR(__xludf.DUMMYFUNCTION("""COMPUTED_VALUE"""),"")</f>
        <v/>
      </c>
      <c r="BF914" s="105" t="str">
        <f ca="1">IFERROR(__xludf.DUMMYFUNCTION("""COMPUTED_VALUE"""),"")</f>
        <v/>
      </c>
      <c r="BG914" s="93"/>
      <c r="BH914" s="93"/>
      <c r="BI914" s="95" t="str">
        <f t="shared" si="1878"/>
        <v/>
      </c>
      <c r="BJ914" s="95" t="str">
        <f t="shared" ref="BJ914:BR914" si="2089">IF(AD914=0,"",AD914*$AS914*(AU914/10))</f>
        <v/>
      </c>
      <c r="BK914" s="95" t="str">
        <f t="shared" si="2089"/>
        <v/>
      </c>
      <c r="BL914" s="95" t="str">
        <f t="shared" si="2089"/>
        <v/>
      </c>
      <c r="BM914" s="95" t="str">
        <f t="shared" si="2089"/>
        <v/>
      </c>
      <c r="BN914" s="95" t="str">
        <f t="shared" si="2089"/>
        <v/>
      </c>
      <c r="BO914" s="95" t="str">
        <f t="shared" si="2089"/>
        <v/>
      </c>
      <c r="BP914" s="95" t="str">
        <f t="shared" si="2089"/>
        <v/>
      </c>
      <c r="BQ914" s="95" t="str">
        <f t="shared" si="2089"/>
        <v/>
      </c>
      <c r="BR914" s="95" t="str">
        <f t="shared" si="2089"/>
        <v/>
      </c>
      <c r="BS914" s="38"/>
      <c r="BT914" s="38"/>
      <c r="BU914" s="38"/>
      <c r="BV914" s="38"/>
      <c r="BW914" s="38"/>
      <c r="BX914" s="38">
        <f t="shared" si="1613"/>
        <v>0</v>
      </c>
      <c r="BY914" s="106" t="str">
        <f t="shared" si="1586"/>
        <v/>
      </c>
      <c r="BZ914" s="106" t="str">
        <f t="shared" si="1614"/>
        <v/>
      </c>
      <c r="CA914" s="106" t="str">
        <f t="shared" ref="CA914:CH914" si="2090">IF(O914="x","1","")</f>
        <v/>
      </c>
      <c r="CB914" s="106" t="str">
        <f t="shared" si="2090"/>
        <v/>
      </c>
      <c r="CC914" s="106" t="str">
        <f t="shared" si="2090"/>
        <v/>
      </c>
      <c r="CD914" s="106" t="str">
        <f t="shared" si="2090"/>
        <v/>
      </c>
      <c r="CE914" s="106" t="str">
        <f t="shared" si="2090"/>
        <v/>
      </c>
      <c r="CF914" s="106" t="str">
        <f t="shared" si="2090"/>
        <v/>
      </c>
      <c r="CG914" s="106" t="str">
        <f t="shared" si="2090"/>
        <v/>
      </c>
      <c r="CH914" s="106" t="str">
        <f t="shared" si="2090"/>
        <v/>
      </c>
      <c r="CI914" s="40"/>
      <c r="CJ914" s="40"/>
      <c r="CK914" s="40"/>
      <c r="CL914" s="40"/>
      <c r="CM914" s="40"/>
    </row>
    <row r="915" spans="1:91" ht="17.25" customHeight="1" x14ac:dyDescent="0.2">
      <c r="A915" s="92"/>
      <c r="B915" s="93"/>
      <c r="C915" s="93"/>
      <c r="D915" s="93"/>
      <c r="E915" s="93" t="str">
        <f t="shared" si="1616"/>
        <v/>
      </c>
      <c r="F915" s="93"/>
      <c r="G915" s="93"/>
      <c r="H915" s="93" t="str">
        <f t="shared" si="1850"/>
        <v/>
      </c>
      <c r="I915" s="95" t="str">
        <f t="shared" si="1851"/>
        <v/>
      </c>
      <c r="J915" s="93"/>
      <c r="K915" s="97" t="b">
        <v>0</v>
      </c>
      <c r="L915" s="98" t="str">
        <f t="shared" si="1791"/>
        <v>PENDENTE</v>
      </c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3"/>
      <c r="X915" s="100"/>
      <c r="Y915" s="100"/>
      <c r="Z915" s="100"/>
      <c r="AA915" s="100"/>
      <c r="AB915" s="100"/>
      <c r="AC915" s="101"/>
      <c r="AD915" s="3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93"/>
      <c r="AQ915" s="93"/>
      <c r="AR915" s="93"/>
      <c r="AS915" s="102"/>
      <c r="AT915" s="103"/>
      <c r="AU915" s="103"/>
      <c r="AV915" s="103"/>
      <c r="AW915" s="104"/>
      <c r="AX915" s="103"/>
      <c r="AY915" s="103"/>
      <c r="AZ915" s="103"/>
      <c r="BA915" s="103"/>
      <c r="BB915" s="104"/>
      <c r="BC915" s="103"/>
      <c r="BD915" s="105" t="str">
        <f ca="1">IFERROR(__xludf.DUMMYFUNCTION("""COMPUTED_VALUE"""),"")</f>
        <v/>
      </c>
      <c r="BE915" s="105" t="str">
        <f ca="1">IFERROR(__xludf.DUMMYFUNCTION("""COMPUTED_VALUE"""),"")</f>
        <v/>
      </c>
      <c r="BF915" s="105" t="str">
        <f ca="1">IFERROR(__xludf.DUMMYFUNCTION("""COMPUTED_VALUE"""),"")</f>
        <v/>
      </c>
      <c r="BG915" s="93"/>
      <c r="BH915" s="93"/>
      <c r="BI915" s="95" t="str">
        <f t="shared" si="1878"/>
        <v/>
      </c>
      <c r="BJ915" s="95" t="str">
        <f t="shared" ref="BJ915:BR915" si="2091">IF(AD915=0,"",AD915*$AS915*(AU915/10))</f>
        <v/>
      </c>
      <c r="BK915" s="95" t="str">
        <f t="shared" si="2091"/>
        <v/>
      </c>
      <c r="BL915" s="95" t="str">
        <f t="shared" si="2091"/>
        <v/>
      </c>
      <c r="BM915" s="95" t="str">
        <f t="shared" si="2091"/>
        <v/>
      </c>
      <c r="BN915" s="95" t="str">
        <f t="shared" si="2091"/>
        <v/>
      </c>
      <c r="BO915" s="95" t="str">
        <f t="shared" si="2091"/>
        <v/>
      </c>
      <c r="BP915" s="95" t="str">
        <f t="shared" si="2091"/>
        <v/>
      </c>
      <c r="BQ915" s="95" t="str">
        <f t="shared" si="2091"/>
        <v/>
      </c>
      <c r="BR915" s="95" t="str">
        <f t="shared" si="2091"/>
        <v/>
      </c>
      <c r="BS915" s="38"/>
      <c r="BT915" s="38"/>
      <c r="BU915" s="38"/>
      <c r="BV915" s="38"/>
      <c r="BW915" s="38"/>
      <c r="BX915" s="38">
        <f t="shared" si="1613"/>
        <v>0</v>
      </c>
      <c r="BY915" s="106" t="str">
        <f t="shared" si="1586"/>
        <v/>
      </c>
      <c r="BZ915" s="106" t="str">
        <f t="shared" si="1614"/>
        <v/>
      </c>
      <c r="CA915" s="106" t="str">
        <f t="shared" ref="CA915:CH915" si="2092">IF(O915="x","1","")</f>
        <v/>
      </c>
      <c r="CB915" s="106" t="str">
        <f t="shared" si="2092"/>
        <v/>
      </c>
      <c r="CC915" s="106" t="str">
        <f t="shared" si="2092"/>
        <v/>
      </c>
      <c r="CD915" s="106" t="str">
        <f t="shared" si="2092"/>
        <v/>
      </c>
      <c r="CE915" s="106" t="str">
        <f t="shared" si="2092"/>
        <v/>
      </c>
      <c r="CF915" s="106" t="str">
        <f t="shared" si="2092"/>
        <v/>
      </c>
      <c r="CG915" s="106" t="str">
        <f t="shared" si="2092"/>
        <v/>
      </c>
      <c r="CH915" s="106" t="str">
        <f t="shared" si="2092"/>
        <v/>
      </c>
      <c r="CI915" s="40"/>
      <c r="CJ915" s="40"/>
      <c r="CK915" s="40"/>
      <c r="CL915" s="40"/>
      <c r="CM915" s="40"/>
    </row>
    <row r="916" spans="1:91" ht="17.25" customHeight="1" x14ac:dyDescent="0.2">
      <c r="A916" s="92"/>
      <c r="B916" s="93"/>
      <c r="C916" s="93"/>
      <c r="D916" s="93"/>
      <c r="E916" s="93" t="str">
        <f t="shared" si="1616"/>
        <v/>
      </c>
      <c r="F916" s="93"/>
      <c r="G916" s="93"/>
      <c r="H916" s="93" t="str">
        <f t="shared" si="1850"/>
        <v/>
      </c>
      <c r="I916" s="95" t="str">
        <f t="shared" si="1851"/>
        <v/>
      </c>
      <c r="J916" s="93"/>
      <c r="K916" s="97" t="b">
        <v>0</v>
      </c>
      <c r="L916" s="98" t="str">
        <f t="shared" si="1791"/>
        <v>PENDENTE</v>
      </c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3"/>
      <c r="X916" s="100"/>
      <c r="Y916" s="100"/>
      <c r="Z916" s="100"/>
      <c r="AA916" s="100"/>
      <c r="AB916" s="100"/>
      <c r="AC916" s="101"/>
      <c r="AD916" s="3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93"/>
      <c r="AQ916" s="93"/>
      <c r="AR916" s="93"/>
      <c r="AS916" s="102"/>
      <c r="AT916" s="103"/>
      <c r="AU916" s="103"/>
      <c r="AV916" s="103"/>
      <c r="AW916" s="104"/>
      <c r="AX916" s="103"/>
      <c r="AY916" s="103"/>
      <c r="AZ916" s="103"/>
      <c r="BA916" s="103"/>
      <c r="BB916" s="104"/>
      <c r="BC916" s="103"/>
      <c r="BD916" s="105" t="str">
        <f ca="1">IFERROR(__xludf.DUMMYFUNCTION("""COMPUTED_VALUE"""),"")</f>
        <v/>
      </c>
      <c r="BE916" s="105" t="str">
        <f ca="1">IFERROR(__xludf.DUMMYFUNCTION("""COMPUTED_VALUE"""),"")</f>
        <v/>
      </c>
      <c r="BF916" s="105" t="str">
        <f ca="1">IFERROR(__xludf.DUMMYFUNCTION("""COMPUTED_VALUE"""),"")</f>
        <v/>
      </c>
      <c r="BG916" s="93"/>
      <c r="BH916" s="93"/>
      <c r="BI916" s="95" t="str">
        <f t="shared" si="1878"/>
        <v/>
      </c>
      <c r="BJ916" s="95" t="str">
        <f t="shared" ref="BJ916:BR916" si="2093">IF(AD916=0,"",AD916*$AS916*(AU916/10))</f>
        <v/>
      </c>
      <c r="BK916" s="95" t="str">
        <f t="shared" si="2093"/>
        <v/>
      </c>
      <c r="BL916" s="95" t="str">
        <f t="shared" si="2093"/>
        <v/>
      </c>
      <c r="BM916" s="95" t="str">
        <f t="shared" si="2093"/>
        <v/>
      </c>
      <c r="BN916" s="95" t="str">
        <f t="shared" si="2093"/>
        <v/>
      </c>
      <c r="BO916" s="95" t="str">
        <f t="shared" si="2093"/>
        <v/>
      </c>
      <c r="BP916" s="95" t="str">
        <f t="shared" si="2093"/>
        <v/>
      </c>
      <c r="BQ916" s="95" t="str">
        <f t="shared" si="2093"/>
        <v/>
      </c>
      <c r="BR916" s="95" t="str">
        <f t="shared" si="2093"/>
        <v/>
      </c>
      <c r="BS916" s="38"/>
      <c r="BT916" s="38"/>
      <c r="BU916" s="38"/>
      <c r="BV916" s="38"/>
      <c r="BW916" s="38"/>
      <c r="BX916" s="38">
        <f t="shared" si="1613"/>
        <v>0</v>
      </c>
      <c r="BY916" s="106" t="str">
        <f t="shared" si="1586"/>
        <v/>
      </c>
      <c r="BZ916" s="106" t="str">
        <f t="shared" si="1614"/>
        <v/>
      </c>
      <c r="CA916" s="106" t="str">
        <f t="shared" ref="CA916:CH916" si="2094">IF(O916="x","1","")</f>
        <v/>
      </c>
      <c r="CB916" s="106" t="str">
        <f t="shared" si="2094"/>
        <v/>
      </c>
      <c r="CC916" s="106" t="str">
        <f t="shared" si="2094"/>
        <v/>
      </c>
      <c r="CD916" s="106" t="str">
        <f t="shared" si="2094"/>
        <v/>
      </c>
      <c r="CE916" s="106" t="str">
        <f t="shared" si="2094"/>
        <v/>
      </c>
      <c r="CF916" s="106" t="str">
        <f t="shared" si="2094"/>
        <v/>
      </c>
      <c r="CG916" s="106" t="str">
        <f t="shared" si="2094"/>
        <v/>
      </c>
      <c r="CH916" s="106" t="str">
        <f t="shared" si="2094"/>
        <v/>
      </c>
      <c r="CI916" s="40"/>
      <c r="CJ916" s="40"/>
      <c r="CK916" s="40"/>
      <c r="CL916" s="40"/>
      <c r="CM916" s="40"/>
    </row>
    <row r="917" spans="1:91" ht="17.25" customHeight="1" x14ac:dyDescent="0.2">
      <c r="A917" s="92"/>
      <c r="B917" s="93"/>
      <c r="C917" s="93"/>
      <c r="D917" s="93"/>
      <c r="E917" s="93" t="str">
        <f t="shared" si="1616"/>
        <v/>
      </c>
      <c r="F917" s="93"/>
      <c r="G917" s="93"/>
      <c r="H917" s="93" t="str">
        <f t="shared" si="1850"/>
        <v/>
      </c>
      <c r="I917" s="95" t="str">
        <f t="shared" si="1851"/>
        <v/>
      </c>
      <c r="J917" s="93"/>
      <c r="K917" s="97" t="b">
        <v>0</v>
      </c>
      <c r="L917" s="98" t="str">
        <f t="shared" si="1791"/>
        <v>PENDENTE</v>
      </c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3"/>
      <c r="X917" s="100"/>
      <c r="Y917" s="100"/>
      <c r="Z917" s="100"/>
      <c r="AA917" s="100"/>
      <c r="AB917" s="100"/>
      <c r="AC917" s="101"/>
      <c r="AD917" s="3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93"/>
      <c r="AQ917" s="93"/>
      <c r="AR917" s="93"/>
      <c r="AS917" s="102"/>
      <c r="AT917" s="103"/>
      <c r="AU917" s="103"/>
      <c r="AV917" s="103"/>
      <c r="AW917" s="104"/>
      <c r="AX917" s="103"/>
      <c r="AY917" s="103"/>
      <c r="AZ917" s="103"/>
      <c r="BA917" s="103"/>
      <c r="BB917" s="104"/>
      <c r="BC917" s="103"/>
      <c r="BD917" s="105" t="str">
        <f ca="1">IFERROR(__xludf.DUMMYFUNCTION("""COMPUTED_VALUE"""),"")</f>
        <v/>
      </c>
      <c r="BE917" s="105" t="str">
        <f ca="1">IFERROR(__xludf.DUMMYFUNCTION("""COMPUTED_VALUE"""),"")</f>
        <v/>
      </c>
      <c r="BF917" s="105" t="str">
        <f ca="1">IFERROR(__xludf.DUMMYFUNCTION("""COMPUTED_VALUE"""),"")</f>
        <v/>
      </c>
      <c r="BG917" s="93"/>
      <c r="BH917" s="93"/>
      <c r="BI917" s="95" t="str">
        <f t="shared" si="1878"/>
        <v/>
      </c>
      <c r="BJ917" s="95" t="str">
        <f t="shared" ref="BJ917:BR917" si="2095">IF(AD917=0,"",AD917*$AS917*(AU917/10))</f>
        <v/>
      </c>
      <c r="BK917" s="95" t="str">
        <f t="shared" si="2095"/>
        <v/>
      </c>
      <c r="BL917" s="95" t="str">
        <f t="shared" si="2095"/>
        <v/>
      </c>
      <c r="BM917" s="95" t="str">
        <f t="shared" si="2095"/>
        <v/>
      </c>
      <c r="BN917" s="95" t="str">
        <f t="shared" si="2095"/>
        <v/>
      </c>
      <c r="BO917" s="95" t="str">
        <f t="shared" si="2095"/>
        <v/>
      </c>
      <c r="BP917" s="95" t="str">
        <f t="shared" si="2095"/>
        <v/>
      </c>
      <c r="BQ917" s="95" t="str">
        <f t="shared" si="2095"/>
        <v/>
      </c>
      <c r="BR917" s="95" t="str">
        <f t="shared" si="2095"/>
        <v/>
      </c>
      <c r="BS917" s="38"/>
      <c r="BT917" s="38"/>
      <c r="BU917" s="38"/>
      <c r="BV917" s="38"/>
      <c r="BW917" s="38"/>
      <c r="BX917" s="38">
        <f t="shared" si="1613"/>
        <v>0</v>
      </c>
      <c r="BY917" s="106" t="str">
        <f t="shared" si="1586"/>
        <v/>
      </c>
      <c r="BZ917" s="106" t="str">
        <f t="shared" si="1614"/>
        <v/>
      </c>
      <c r="CA917" s="106" t="str">
        <f t="shared" ref="CA917:CH917" si="2096">IF(O917="x","1","")</f>
        <v/>
      </c>
      <c r="CB917" s="106" t="str">
        <f t="shared" si="2096"/>
        <v/>
      </c>
      <c r="CC917" s="106" t="str">
        <f t="shared" si="2096"/>
        <v/>
      </c>
      <c r="CD917" s="106" t="str">
        <f t="shared" si="2096"/>
        <v/>
      </c>
      <c r="CE917" s="106" t="str">
        <f t="shared" si="2096"/>
        <v/>
      </c>
      <c r="CF917" s="106" t="str">
        <f t="shared" si="2096"/>
        <v/>
      </c>
      <c r="CG917" s="106" t="str">
        <f t="shared" si="2096"/>
        <v/>
      </c>
      <c r="CH917" s="106" t="str">
        <f t="shared" si="2096"/>
        <v/>
      </c>
      <c r="CI917" s="40"/>
      <c r="CJ917" s="40"/>
      <c r="CK917" s="40"/>
      <c r="CL917" s="40"/>
      <c r="CM917" s="40"/>
    </row>
    <row r="918" spans="1:91" ht="17.25" customHeight="1" x14ac:dyDescent="0.2">
      <c r="A918" s="92"/>
      <c r="B918" s="93"/>
      <c r="C918" s="93"/>
      <c r="D918" s="93"/>
      <c r="E918" s="93" t="str">
        <f t="shared" si="1616"/>
        <v/>
      </c>
      <c r="F918" s="93"/>
      <c r="G918" s="93"/>
      <c r="H918" s="93" t="str">
        <f t="shared" si="1850"/>
        <v/>
      </c>
      <c r="I918" s="95" t="str">
        <f t="shared" si="1851"/>
        <v/>
      </c>
      <c r="J918" s="93"/>
      <c r="K918" s="97" t="b">
        <v>0</v>
      </c>
      <c r="L918" s="98" t="str">
        <f t="shared" si="1791"/>
        <v>PENDENTE</v>
      </c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3"/>
      <c r="X918" s="100"/>
      <c r="Y918" s="100"/>
      <c r="Z918" s="100"/>
      <c r="AA918" s="100"/>
      <c r="AB918" s="100"/>
      <c r="AC918" s="101"/>
      <c r="AD918" s="3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93"/>
      <c r="AQ918" s="93"/>
      <c r="AR918" s="93"/>
      <c r="AS918" s="102"/>
      <c r="AT918" s="103"/>
      <c r="AU918" s="103"/>
      <c r="AV918" s="103"/>
      <c r="AW918" s="104"/>
      <c r="AX918" s="103"/>
      <c r="AY918" s="103"/>
      <c r="AZ918" s="103"/>
      <c r="BA918" s="103"/>
      <c r="BB918" s="104"/>
      <c r="BC918" s="103"/>
      <c r="BD918" s="105" t="str">
        <f ca="1">IFERROR(__xludf.DUMMYFUNCTION("""COMPUTED_VALUE"""),"")</f>
        <v/>
      </c>
      <c r="BE918" s="105" t="str">
        <f ca="1">IFERROR(__xludf.DUMMYFUNCTION("""COMPUTED_VALUE"""),"")</f>
        <v/>
      </c>
      <c r="BF918" s="105" t="str">
        <f ca="1">IFERROR(__xludf.DUMMYFUNCTION("""COMPUTED_VALUE"""),"")</f>
        <v/>
      </c>
      <c r="BG918" s="93"/>
      <c r="BH918" s="93"/>
      <c r="BI918" s="95" t="str">
        <f t="shared" si="1878"/>
        <v/>
      </c>
      <c r="BJ918" s="95" t="str">
        <f t="shared" ref="BJ918:BR918" si="2097">IF(AD918=0,"",AD918*$AS918*(AU918/10))</f>
        <v/>
      </c>
      <c r="BK918" s="95" t="str">
        <f t="shared" si="2097"/>
        <v/>
      </c>
      <c r="BL918" s="95" t="str">
        <f t="shared" si="2097"/>
        <v/>
      </c>
      <c r="BM918" s="95" t="str">
        <f t="shared" si="2097"/>
        <v/>
      </c>
      <c r="BN918" s="95" t="str">
        <f t="shared" si="2097"/>
        <v/>
      </c>
      <c r="BO918" s="95" t="str">
        <f t="shared" si="2097"/>
        <v/>
      </c>
      <c r="BP918" s="95" t="str">
        <f t="shared" si="2097"/>
        <v/>
      </c>
      <c r="BQ918" s="95" t="str">
        <f t="shared" si="2097"/>
        <v/>
      </c>
      <c r="BR918" s="95" t="str">
        <f t="shared" si="2097"/>
        <v/>
      </c>
      <c r="BS918" s="38"/>
      <c r="BT918" s="38"/>
      <c r="BU918" s="38"/>
      <c r="BV918" s="38"/>
      <c r="BW918" s="38"/>
      <c r="BX918" s="38">
        <f t="shared" si="1613"/>
        <v>0</v>
      </c>
      <c r="BY918" s="106" t="str">
        <f t="shared" si="1586"/>
        <v/>
      </c>
      <c r="BZ918" s="106" t="str">
        <f t="shared" si="1614"/>
        <v/>
      </c>
      <c r="CA918" s="106" t="str">
        <f t="shared" ref="CA918:CH918" si="2098">IF(O918="x","1","")</f>
        <v/>
      </c>
      <c r="CB918" s="106" t="str">
        <f t="shared" si="2098"/>
        <v/>
      </c>
      <c r="CC918" s="106" t="str">
        <f t="shared" si="2098"/>
        <v/>
      </c>
      <c r="CD918" s="106" t="str">
        <f t="shared" si="2098"/>
        <v/>
      </c>
      <c r="CE918" s="106" t="str">
        <f t="shared" si="2098"/>
        <v/>
      </c>
      <c r="CF918" s="106" t="str">
        <f t="shared" si="2098"/>
        <v/>
      </c>
      <c r="CG918" s="106" t="str">
        <f t="shared" si="2098"/>
        <v/>
      </c>
      <c r="CH918" s="106" t="str">
        <f t="shared" si="2098"/>
        <v/>
      </c>
      <c r="CI918" s="40"/>
      <c r="CJ918" s="40"/>
      <c r="CK918" s="40"/>
      <c r="CL918" s="40"/>
      <c r="CM918" s="40"/>
    </row>
    <row r="919" spans="1:91" ht="17.25" customHeight="1" x14ac:dyDescent="0.2">
      <c r="A919" s="92"/>
      <c r="B919" s="93"/>
      <c r="C919" s="93"/>
      <c r="D919" s="93"/>
      <c r="E919" s="93" t="str">
        <f t="shared" si="1616"/>
        <v/>
      </c>
      <c r="F919" s="93"/>
      <c r="G919" s="93"/>
      <c r="H919" s="93" t="str">
        <f t="shared" si="1850"/>
        <v/>
      </c>
      <c r="I919" s="95" t="str">
        <f t="shared" si="1851"/>
        <v/>
      </c>
      <c r="J919" s="93"/>
      <c r="K919" s="97" t="b">
        <v>0</v>
      </c>
      <c r="L919" s="98" t="str">
        <f t="shared" si="1791"/>
        <v>PENDENTE</v>
      </c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3"/>
      <c r="X919" s="100"/>
      <c r="Y919" s="100"/>
      <c r="Z919" s="100"/>
      <c r="AA919" s="100"/>
      <c r="AB919" s="100"/>
      <c r="AC919" s="101"/>
      <c r="AD919" s="3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93"/>
      <c r="AQ919" s="93"/>
      <c r="AR919" s="93"/>
      <c r="AS919" s="102"/>
      <c r="AT919" s="103"/>
      <c r="AU919" s="103"/>
      <c r="AV919" s="103"/>
      <c r="AW919" s="104"/>
      <c r="AX919" s="103"/>
      <c r="AY919" s="103"/>
      <c r="AZ919" s="103"/>
      <c r="BA919" s="103"/>
      <c r="BB919" s="104"/>
      <c r="BC919" s="103"/>
      <c r="BD919" s="105" t="str">
        <f ca="1">IFERROR(__xludf.DUMMYFUNCTION("""COMPUTED_VALUE"""),"")</f>
        <v/>
      </c>
      <c r="BE919" s="105" t="str">
        <f ca="1">IFERROR(__xludf.DUMMYFUNCTION("""COMPUTED_VALUE"""),"")</f>
        <v/>
      </c>
      <c r="BF919" s="105" t="str">
        <f ca="1">IFERROR(__xludf.DUMMYFUNCTION("""COMPUTED_VALUE"""),"")</f>
        <v/>
      </c>
      <c r="BG919" s="93"/>
      <c r="BH919" s="93"/>
      <c r="BI919" s="95" t="str">
        <f t="shared" si="1878"/>
        <v/>
      </c>
      <c r="BJ919" s="95" t="str">
        <f t="shared" ref="BJ919:BR919" si="2099">IF(AD919=0,"",AD919*$AS919*(AU919/10))</f>
        <v/>
      </c>
      <c r="BK919" s="95" t="str">
        <f t="shared" si="2099"/>
        <v/>
      </c>
      <c r="BL919" s="95" t="str">
        <f t="shared" si="2099"/>
        <v/>
      </c>
      <c r="BM919" s="95" t="str">
        <f t="shared" si="2099"/>
        <v/>
      </c>
      <c r="BN919" s="95" t="str">
        <f t="shared" si="2099"/>
        <v/>
      </c>
      <c r="BO919" s="95" t="str">
        <f t="shared" si="2099"/>
        <v/>
      </c>
      <c r="BP919" s="95" t="str">
        <f t="shared" si="2099"/>
        <v/>
      </c>
      <c r="BQ919" s="95" t="str">
        <f t="shared" si="2099"/>
        <v/>
      </c>
      <c r="BR919" s="95" t="str">
        <f t="shared" si="2099"/>
        <v/>
      </c>
      <c r="BS919" s="38"/>
      <c r="BT919" s="38"/>
      <c r="BU919" s="38"/>
      <c r="BV919" s="38"/>
      <c r="BW919" s="38"/>
      <c r="BX919" s="38">
        <f t="shared" si="1613"/>
        <v>0</v>
      </c>
      <c r="BY919" s="106" t="str">
        <f t="shared" si="1586"/>
        <v/>
      </c>
      <c r="BZ919" s="106" t="str">
        <f t="shared" si="1614"/>
        <v/>
      </c>
      <c r="CA919" s="106" t="str">
        <f t="shared" ref="CA919:CH919" si="2100">IF(O919="x","1","")</f>
        <v/>
      </c>
      <c r="CB919" s="106" t="str">
        <f t="shared" si="2100"/>
        <v/>
      </c>
      <c r="CC919" s="106" t="str">
        <f t="shared" si="2100"/>
        <v/>
      </c>
      <c r="CD919" s="106" t="str">
        <f t="shared" si="2100"/>
        <v/>
      </c>
      <c r="CE919" s="106" t="str">
        <f t="shared" si="2100"/>
        <v/>
      </c>
      <c r="CF919" s="106" t="str">
        <f t="shared" si="2100"/>
        <v/>
      </c>
      <c r="CG919" s="106" t="str">
        <f t="shared" si="2100"/>
        <v/>
      </c>
      <c r="CH919" s="106" t="str">
        <f t="shared" si="2100"/>
        <v/>
      </c>
      <c r="CI919" s="40"/>
      <c r="CJ919" s="40"/>
      <c r="CK919" s="40"/>
      <c r="CL919" s="40"/>
      <c r="CM919" s="40"/>
    </row>
    <row r="920" spans="1:91" ht="17.25" customHeight="1" x14ac:dyDescent="0.2">
      <c r="A920" s="92"/>
      <c r="B920" s="93"/>
      <c r="C920" s="93"/>
      <c r="D920" s="93"/>
      <c r="E920" s="93" t="str">
        <f t="shared" si="1616"/>
        <v/>
      </c>
      <c r="F920" s="93"/>
      <c r="G920" s="93"/>
      <c r="H920" s="93" t="str">
        <f t="shared" si="1850"/>
        <v/>
      </c>
      <c r="I920" s="95" t="str">
        <f t="shared" si="1851"/>
        <v/>
      </c>
      <c r="J920" s="93"/>
      <c r="K920" s="97" t="b">
        <v>0</v>
      </c>
      <c r="L920" s="98" t="str">
        <f t="shared" si="1791"/>
        <v>PENDENTE</v>
      </c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3"/>
      <c r="X920" s="100"/>
      <c r="Y920" s="100"/>
      <c r="Z920" s="100"/>
      <c r="AA920" s="100"/>
      <c r="AB920" s="100"/>
      <c r="AC920" s="101"/>
      <c r="AD920" s="3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93"/>
      <c r="AQ920" s="93"/>
      <c r="AR920" s="93"/>
      <c r="AS920" s="102"/>
      <c r="AT920" s="103"/>
      <c r="AU920" s="103"/>
      <c r="AV920" s="103"/>
      <c r="AW920" s="104"/>
      <c r="AX920" s="103"/>
      <c r="AY920" s="103"/>
      <c r="AZ920" s="103"/>
      <c r="BA920" s="103"/>
      <c r="BB920" s="104"/>
      <c r="BC920" s="103"/>
      <c r="BD920" s="105" t="str">
        <f ca="1">IFERROR(__xludf.DUMMYFUNCTION("""COMPUTED_VALUE"""),"")</f>
        <v/>
      </c>
      <c r="BE920" s="105" t="str">
        <f ca="1">IFERROR(__xludf.DUMMYFUNCTION("""COMPUTED_VALUE"""),"")</f>
        <v/>
      </c>
      <c r="BF920" s="105" t="str">
        <f ca="1">IFERROR(__xludf.DUMMYFUNCTION("""COMPUTED_VALUE"""),"")</f>
        <v/>
      </c>
      <c r="BG920" s="93"/>
      <c r="BH920" s="93"/>
      <c r="BI920" s="95" t="str">
        <f t="shared" si="1878"/>
        <v/>
      </c>
      <c r="BJ920" s="95" t="str">
        <f t="shared" ref="BJ920:BR920" si="2101">IF(AD920=0,"",AD920*$AS920*(AU920/10))</f>
        <v/>
      </c>
      <c r="BK920" s="95" t="str">
        <f t="shared" si="2101"/>
        <v/>
      </c>
      <c r="BL920" s="95" t="str">
        <f t="shared" si="2101"/>
        <v/>
      </c>
      <c r="BM920" s="95" t="str">
        <f t="shared" si="2101"/>
        <v/>
      </c>
      <c r="BN920" s="95" t="str">
        <f t="shared" si="2101"/>
        <v/>
      </c>
      <c r="BO920" s="95" t="str">
        <f t="shared" si="2101"/>
        <v/>
      </c>
      <c r="BP920" s="95" t="str">
        <f t="shared" si="2101"/>
        <v/>
      </c>
      <c r="BQ920" s="95" t="str">
        <f t="shared" si="2101"/>
        <v/>
      </c>
      <c r="BR920" s="95" t="str">
        <f t="shared" si="2101"/>
        <v/>
      </c>
      <c r="BS920" s="38"/>
      <c r="BT920" s="38"/>
      <c r="BU920" s="38"/>
      <c r="BV920" s="38"/>
      <c r="BW920" s="38"/>
      <c r="BX920" s="38">
        <f t="shared" si="1613"/>
        <v>0</v>
      </c>
      <c r="BY920" s="106" t="str">
        <f t="shared" si="1586"/>
        <v/>
      </c>
      <c r="BZ920" s="106" t="str">
        <f t="shared" si="1614"/>
        <v/>
      </c>
      <c r="CA920" s="106" t="str">
        <f t="shared" ref="CA920:CH920" si="2102">IF(O920="x","1","")</f>
        <v/>
      </c>
      <c r="CB920" s="106" t="str">
        <f t="shared" si="2102"/>
        <v/>
      </c>
      <c r="CC920" s="106" t="str">
        <f t="shared" si="2102"/>
        <v/>
      </c>
      <c r="CD920" s="106" t="str">
        <f t="shared" si="2102"/>
        <v/>
      </c>
      <c r="CE920" s="106" t="str">
        <f t="shared" si="2102"/>
        <v/>
      </c>
      <c r="CF920" s="106" t="str">
        <f t="shared" si="2102"/>
        <v/>
      </c>
      <c r="CG920" s="106" t="str">
        <f t="shared" si="2102"/>
        <v/>
      </c>
      <c r="CH920" s="106" t="str">
        <f t="shared" si="2102"/>
        <v/>
      </c>
      <c r="CI920" s="40"/>
      <c r="CJ920" s="40"/>
      <c r="CK920" s="40"/>
      <c r="CL920" s="40"/>
      <c r="CM920" s="40"/>
    </row>
    <row r="921" spans="1:91" ht="17.25" customHeight="1" x14ac:dyDescent="0.2">
      <c r="A921" s="92"/>
      <c r="B921" s="93"/>
      <c r="C921" s="93"/>
      <c r="D921" s="93"/>
      <c r="E921" s="93" t="str">
        <f t="shared" si="1616"/>
        <v/>
      </c>
      <c r="F921" s="93"/>
      <c r="G921" s="93"/>
      <c r="H921" s="93" t="str">
        <f t="shared" si="1850"/>
        <v/>
      </c>
      <c r="I921" s="95" t="str">
        <f t="shared" si="1851"/>
        <v/>
      </c>
      <c r="J921" s="93"/>
      <c r="K921" s="97" t="b">
        <v>0</v>
      </c>
      <c r="L921" s="98" t="str">
        <f t="shared" si="1791"/>
        <v>PENDENTE</v>
      </c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3"/>
      <c r="X921" s="100"/>
      <c r="Y921" s="100"/>
      <c r="Z921" s="100"/>
      <c r="AA921" s="100"/>
      <c r="AB921" s="100"/>
      <c r="AC921" s="101"/>
      <c r="AD921" s="3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93"/>
      <c r="AQ921" s="93"/>
      <c r="AR921" s="93"/>
      <c r="AS921" s="102"/>
      <c r="AT921" s="103"/>
      <c r="AU921" s="103"/>
      <c r="AV921" s="103"/>
      <c r="AW921" s="104"/>
      <c r="AX921" s="103"/>
      <c r="AY921" s="103"/>
      <c r="AZ921" s="103"/>
      <c r="BA921" s="103"/>
      <c r="BB921" s="104"/>
      <c r="BC921" s="103"/>
      <c r="BD921" s="105" t="str">
        <f ca="1">IFERROR(__xludf.DUMMYFUNCTION("""COMPUTED_VALUE"""),"")</f>
        <v/>
      </c>
      <c r="BE921" s="105" t="str">
        <f ca="1">IFERROR(__xludf.DUMMYFUNCTION("""COMPUTED_VALUE"""),"")</f>
        <v/>
      </c>
      <c r="BF921" s="105" t="str">
        <f ca="1">IFERROR(__xludf.DUMMYFUNCTION("""COMPUTED_VALUE"""),"")</f>
        <v/>
      </c>
      <c r="BG921" s="93"/>
      <c r="BH921" s="93"/>
      <c r="BI921" s="95" t="str">
        <f t="shared" si="1878"/>
        <v/>
      </c>
      <c r="BJ921" s="95" t="str">
        <f t="shared" ref="BJ921:BR921" si="2103">IF(AD921=0,"",AD921*$AS921*(AU921/10))</f>
        <v/>
      </c>
      <c r="BK921" s="95" t="str">
        <f t="shared" si="2103"/>
        <v/>
      </c>
      <c r="BL921" s="95" t="str">
        <f t="shared" si="2103"/>
        <v/>
      </c>
      <c r="BM921" s="95" t="str">
        <f t="shared" si="2103"/>
        <v/>
      </c>
      <c r="BN921" s="95" t="str">
        <f t="shared" si="2103"/>
        <v/>
      </c>
      <c r="BO921" s="95" t="str">
        <f t="shared" si="2103"/>
        <v/>
      </c>
      <c r="BP921" s="95" t="str">
        <f t="shared" si="2103"/>
        <v/>
      </c>
      <c r="BQ921" s="95" t="str">
        <f t="shared" si="2103"/>
        <v/>
      </c>
      <c r="BR921" s="95" t="str">
        <f t="shared" si="2103"/>
        <v/>
      </c>
      <c r="BS921" s="38"/>
      <c r="BT921" s="38"/>
      <c r="BU921" s="38"/>
      <c r="BV921" s="38"/>
      <c r="BW921" s="38"/>
      <c r="BX921" s="38">
        <f t="shared" si="1613"/>
        <v>0</v>
      </c>
      <c r="BY921" s="106" t="str">
        <f t="shared" ref="BY921:BY1000" si="2104">IF(M921="x","1","")</f>
        <v/>
      </c>
      <c r="BZ921" s="106" t="str">
        <f t="shared" si="1614"/>
        <v/>
      </c>
      <c r="CA921" s="106" t="str">
        <f t="shared" ref="CA921:CH921" si="2105">IF(O921="x","1","")</f>
        <v/>
      </c>
      <c r="CB921" s="106" t="str">
        <f t="shared" si="2105"/>
        <v/>
      </c>
      <c r="CC921" s="106" t="str">
        <f t="shared" si="2105"/>
        <v/>
      </c>
      <c r="CD921" s="106" t="str">
        <f t="shared" si="2105"/>
        <v/>
      </c>
      <c r="CE921" s="106" t="str">
        <f t="shared" si="2105"/>
        <v/>
      </c>
      <c r="CF921" s="106" t="str">
        <f t="shared" si="2105"/>
        <v/>
      </c>
      <c r="CG921" s="106" t="str">
        <f t="shared" si="2105"/>
        <v/>
      </c>
      <c r="CH921" s="106" t="str">
        <f t="shared" si="2105"/>
        <v/>
      </c>
      <c r="CI921" s="40"/>
      <c r="CJ921" s="40"/>
      <c r="CK921" s="40"/>
      <c r="CL921" s="40"/>
      <c r="CM921" s="40"/>
    </row>
    <row r="922" spans="1:91" ht="17.25" customHeight="1" x14ac:dyDescent="0.2">
      <c r="A922" s="92"/>
      <c r="B922" s="93"/>
      <c r="C922" s="93"/>
      <c r="D922" s="93"/>
      <c r="E922" s="93" t="str">
        <f t="shared" si="1616"/>
        <v/>
      </c>
      <c r="F922" s="93"/>
      <c r="G922" s="93"/>
      <c r="H922" s="93" t="str">
        <f t="shared" si="1850"/>
        <v/>
      </c>
      <c r="I922" s="95" t="str">
        <f t="shared" si="1851"/>
        <v/>
      </c>
      <c r="J922" s="93"/>
      <c r="K922" s="97" t="b">
        <v>0</v>
      </c>
      <c r="L922" s="98" t="str">
        <f t="shared" si="1791"/>
        <v>PENDENTE</v>
      </c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3"/>
      <c r="X922" s="100"/>
      <c r="Y922" s="100"/>
      <c r="Z922" s="100"/>
      <c r="AA922" s="100"/>
      <c r="AB922" s="100"/>
      <c r="AC922" s="101"/>
      <c r="AD922" s="3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93"/>
      <c r="AQ922" s="93"/>
      <c r="AR922" s="93"/>
      <c r="AS922" s="102"/>
      <c r="AT922" s="103"/>
      <c r="AU922" s="103"/>
      <c r="AV922" s="103"/>
      <c r="AW922" s="104"/>
      <c r="AX922" s="103"/>
      <c r="AY922" s="103"/>
      <c r="AZ922" s="103"/>
      <c r="BA922" s="103"/>
      <c r="BB922" s="104"/>
      <c r="BC922" s="103"/>
      <c r="BD922" s="105" t="str">
        <f ca="1">IFERROR(__xludf.DUMMYFUNCTION("""COMPUTED_VALUE"""),"")</f>
        <v/>
      </c>
      <c r="BE922" s="105" t="str">
        <f ca="1">IFERROR(__xludf.DUMMYFUNCTION("""COMPUTED_VALUE"""),"")</f>
        <v/>
      </c>
      <c r="BF922" s="105" t="str">
        <f ca="1">IFERROR(__xludf.DUMMYFUNCTION("""COMPUTED_VALUE"""),"")</f>
        <v/>
      </c>
      <c r="BG922" s="93"/>
      <c r="BH922" s="93"/>
      <c r="BI922" s="95" t="str">
        <f t="shared" si="1878"/>
        <v/>
      </c>
      <c r="BJ922" s="95" t="str">
        <f t="shared" ref="BJ922:BR922" si="2106">IF(AD922=0,"",AD922*$AS922*(AU922/10))</f>
        <v/>
      </c>
      <c r="BK922" s="95" t="str">
        <f t="shared" si="2106"/>
        <v/>
      </c>
      <c r="BL922" s="95" t="str">
        <f t="shared" si="2106"/>
        <v/>
      </c>
      <c r="BM922" s="95" t="str">
        <f t="shared" si="2106"/>
        <v/>
      </c>
      <c r="BN922" s="95" t="str">
        <f t="shared" si="2106"/>
        <v/>
      </c>
      <c r="BO922" s="95" t="str">
        <f t="shared" si="2106"/>
        <v/>
      </c>
      <c r="BP922" s="95" t="str">
        <f t="shared" si="2106"/>
        <v/>
      </c>
      <c r="BQ922" s="95" t="str">
        <f t="shared" si="2106"/>
        <v/>
      </c>
      <c r="BR922" s="95" t="str">
        <f t="shared" si="2106"/>
        <v/>
      </c>
      <c r="BS922" s="38"/>
      <c r="BT922" s="38"/>
      <c r="BU922" s="38"/>
      <c r="BV922" s="38"/>
      <c r="BW922" s="38"/>
      <c r="BX922" s="38">
        <f t="shared" si="1613"/>
        <v>0</v>
      </c>
      <c r="BY922" s="106" t="str">
        <f t="shared" si="2104"/>
        <v/>
      </c>
      <c r="BZ922" s="106" t="str">
        <f t="shared" si="1614"/>
        <v/>
      </c>
      <c r="CA922" s="106" t="str">
        <f t="shared" ref="CA922:CH922" si="2107">IF(O922="x","1","")</f>
        <v/>
      </c>
      <c r="CB922" s="106" t="str">
        <f t="shared" si="2107"/>
        <v/>
      </c>
      <c r="CC922" s="106" t="str">
        <f t="shared" si="2107"/>
        <v/>
      </c>
      <c r="CD922" s="106" t="str">
        <f t="shared" si="2107"/>
        <v/>
      </c>
      <c r="CE922" s="106" t="str">
        <f t="shared" si="2107"/>
        <v/>
      </c>
      <c r="CF922" s="106" t="str">
        <f t="shared" si="2107"/>
        <v/>
      </c>
      <c r="CG922" s="106" t="str">
        <f t="shared" si="2107"/>
        <v/>
      </c>
      <c r="CH922" s="106" t="str">
        <f t="shared" si="2107"/>
        <v/>
      </c>
      <c r="CI922" s="40"/>
      <c r="CJ922" s="40"/>
      <c r="CK922" s="40"/>
      <c r="CL922" s="40"/>
      <c r="CM922" s="40"/>
    </row>
    <row r="923" spans="1:91" ht="17.25" customHeight="1" x14ac:dyDescent="0.2">
      <c r="A923" s="92"/>
      <c r="B923" s="93"/>
      <c r="C923" s="93"/>
      <c r="D923" s="93"/>
      <c r="E923" s="93" t="str">
        <f t="shared" si="1616"/>
        <v/>
      </c>
      <c r="F923" s="93"/>
      <c r="G923" s="93"/>
      <c r="H923" s="93" t="str">
        <f t="shared" si="1850"/>
        <v/>
      </c>
      <c r="I923" s="95" t="str">
        <f t="shared" si="1851"/>
        <v/>
      </c>
      <c r="J923" s="93"/>
      <c r="K923" s="97" t="b">
        <v>0</v>
      </c>
      <c r="L923" s="98" t="str">
        <f t="shared" si="1791"/>
        <v>PENDENTE</v>
      </c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3"/>
      <c r="X923" s="100"/>
      <c r="Y923" s="100"/>
      <c r="Z923" s="100"/>
      <c r="AA923" s="100"/>
      <c r="AB923" s="100"/>
      <c r="AC923" s="101"/>
      <c r="AD923" s="3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93"/>
      <c r="AQ923" s="93"/>
      <c r="AR923" s="93"/>
      <c r="AS923" s="102"/>
      <c r="AT923" s="103"/>
      <c r="AU923" s="103"/>
      <c r="AV923" s="103"/>
      <c r="AW923" s="104"/>
      <c r="AX923" s="103"/>
      <c r="AY923" s="103"/>
      <c r="AZ923" s="103"/>
      <c r="BA923" s="103"/>
      <c r="BB923" s="104"/>
      <c r="BC923" s="103"/>
      <c r="BD923" s="105" t="str">
        <f ca="1">IFERROR(__xludf.DUMMYFUNCTION("""COMPUTED_VALUE"""),"")</f>
        <v/>
      </c>
      <c r="BE923" s="105" t="str">
        <f ca="1">IFERROR(__xludf.DUMMYFUNCTION("""COMPUTED_VALUE"""),"")</f>
        <v/>
      </c>
      <c r="BF923" s="105" t="str">
        <f ca="1">IFERROR(__xludf.DUMMYFUNCTION("""COMPUTED_VALUE"""),"")</f>
        <v/>
      </c>
      <c r="BG923" s="93"/>
      <c r="BH923" s="93"/>
      <c r="BI923" s="95" t="str">
        <f t="shared" si="1878"/>
        <v/>
      </c>
      <c r="BJ923" s="95" t="str">
        <f t="shared" ref="BJ923:BR923" si="2108">IF(AD923=0,"",AD923*$AS923*(AU923/10))</f>
        <v/>
      </c>
      <c r="BK923" s="95" t="str">
        <f t="shared" si="2108"/>
        <v/>
      </c>
      <c r="BL923" s="95" t="str">
        <f t="shared" si="2108"/>
        <v/>
      </c>
      <c r="BM923" s="95" t="str">
        <f t="shared" si="2108"/>
        <v/>
      </c>
      <c r="BN923" s="95" t="str">
        <f t="shared" si="2108"/>
        <v/>
      </c>
      <c r="BO923" s="95" t="str">
        <f t="shared" si="2108"/>
        <v/>
      </c>
      <c r="BP923" s="95" t="str">
        <f t="shared" si="2108"/>
        <v/>
      </c>
      <c r="BQ923" s="95" t="str">
        <f t="shared" si="2108"/>
        <v/>
      </c>
      <c r="BR923" s="95" t="str">
        <f t="shared" si="2108"/>
        <v/>
      </c>
      <c r="BS923" s="38"/>
      <c r="BT923" s="38"/>
      <c r="BU923" s="38"/>
      <c r="BV923" s="38"/>
      <c r="BW923" s="38"/>
      <c r="BX923" s="38">
        <f t="shared" si="1613"/>
        <v>0</v>
      </c>
      <c r="BY923" s="106" t="str">
        <f t="shared" si="2104"/>
        <v/>
      </c>
      <c r="BZ923" s="106" t="str">
        <f t="shared" si="1614"/>
        <v/>
      </c>
      <c r="CA923" s="106" t="str">
        <f t="shared" ref="CA923:CH923" si="2109">IF(O923="x","1","")</f>
        <v/>
      </c>
      <c r="CB923" s="106" t="str">
        <f t="shared" si="2109"/>
        <v/>
      </c>
      <c r="CC923" s="106" t="str">
        <f t="shared" si="2109"/>
        <v/>
      </c>
      <c r="CD923" s="106" t="str">
        <f t="shared" si="2109"/>
        <v/>
      </c>
      <c r="CE923" s="106" t="str">
        <f t="shared" si="2109"/>
        <v/>
      </c>
      <c r="CF923" s="106" t="str">
        <f t="shared" si="2109"/>
        <v/>
      </c>
      <c r="CG923" s="106" t="str">
        <f t="shared" si="2109"/>
        <v/>
      </c>
      <c r="CH923" s="106" t="str">
        <f t="shared" si="2109"/>
        <v/>
      </c>
      <c r="CI923" s="40"/>
      <c r="CJ923" s="40"/>
      <c r="CK923" s="40"/>
      <c r="CL923" s="40"/>
      <c r="CM923" s="40"/>
    </row>
    <row r="924" spans="1:91" ht="17.25" customHeight="1" x14ac:dyDescent="0.2">
      <c r="A924" s="92"/>
      <c r="B924" s="93"/>
      <c r="C924" s="93"/>
      <c r="D924" s="93"/>
      <c r="E924" s="93" t="str">
        <f t="shared" si="1616"/>
        <v/>
      </c>
      <c r="F924" s="93"/>
      <c r="G924" s="93"/>
      <c r="H924" s="93" t="str">
        <f t="shared" si="1850"/>
        <v/>
      </c>
      <c r="I924" s="95" t="str">
        <f t="shared" si="1851"/>
        <v/>
      </c>
      <c r="J924" s="93"/>
      <c r="K924" s="97" t="b">
        <v>0</v>
      </c>
      <c r="L924" s="98" t="str">
        <f t="shared" si="1791"/>
        <v>PENDENTE</v>
      </c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3"/>
      <c r="X924" s="100"/>
      <c r="Y924" s="100"/>
      <c r="Z924" s="100"/>
      <c r="AA924" s="100"/>
      <c r="AB924" s="100"/>
      <c r="AC924" s="101"/>
      <c r="AD924" s="3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93"/>
      <c r="AQ924" s="93"/>
      <c r="AR924" s="93"/>
      <c r="AS924" s="102"/>
      <c r="AT924" s="103"/>
      <c r="AU924" s="103"/>
      <c r="AV924" s="103"/>
      <c r="AW924" s="104"/>
      <c r="AX924" s="103"/>
      <c r="AY924" s="103"/>
      <c r="AZ924" s="103"/>
      <c r="BA924" s="103"/>
      <c r="BB924" s="104"/>
      <c r="BC924" s="103"/>
      <c r="BD924" s="105" t="str">
        <f ca="1">IFERROR(__xludf.DUMMYFUNCTION("""COMPUTED_VALUE"""),"")</f>
        <v/>
      </c>
      <c r="BE924" s="105" t="str">
        <f ca="1">IFERROR(__xludf.DUMMYFUNCTION("""COMPUTED_VALUE"""),"")</f>
        <v/>
      </c>
      <c r="BF924" s="105" t="str">
        <f ca="1">IFERROR(__xludf.DUMMYFUNCTION("""COMPUTED_VALUE"""),"")</f>
        <v/>
      </c>
      <c r="BG924" s="93"/>
      <c r="BH924" s="93"/>
      <c r="BI924" s="95" t="str">
        <f t="shared" si="1878"/>
        <v/>
      </c>
      <c r="BJ924" s="95" t="str">
        <f t="shared" ref="BJ924:BR924" si="2110">IF(AD924=0,"",AD924*$AS924*(AU924/10))</f>
        <v/>
      </c>
      <c r="BK924" s="95" t="str">
        <f t="shared" si="2110"/>
        <v/>
      </c>
      <c r="BL924" s="95" t="str">
        <f t="shared" si="2110"/>
        <v/>
      </c>
      <c r="BM924" s="95" t="str">
        <f t="shared" si="2110"/>
        <v/>
      </c>
      <c r="BN924" s="95" t="str">
        <f t="shared" si="2110"/>
        <v/>
      </c>
      <c r="BO924" s="95" t="str">
        <f t="shared" si="2110"/>
        <v/>
      </c>
      <c r="BP924" s="95" t="str">
        <f t="shared" si="2110"/>
        <v/>
      </c>
      <c r="BQ924" s="95" t="str">
        <f t="shared" si="2110"/>
        <v/>
      </c>
      <c r="BR924" s="95" t="str">
        <f t="shared" si="2110"/>
        <v/>
      </c>
      <c r="BS924" s="38"/>
      <c r="BT924" s="38"/>
      <c r="BU924" s="38"/>
      <c r="BV924" s="38"/>
      <c r="BW924" s="38"/>
      <c r="BX924" s="38">
        <f t="shared" si="1613"/>
        <v>0</v>
      </c>
      <c r="BY924" s="106" t="str">
        <f t="shared" si="2104"/>
        <v/>
      </c>
      <c r="BZ924" s="106" t="str">
        <f t="shared" si="1614"/>
        <v/>
      </c>
      <c r="CA924" s="106" t="str">
        <f t="shared" ref="CA924:CH924" si="2111">IF(O924="x","1","")</f>
        <v/>
      </c>
      <c r="CB924" s="106" t="str">
        <f t="shared" si="2111"/>
        <v/>
      </c>
      <c r="CC924" s="106" t="str">
        <f t="shared" si="2111"/>
        <v/>
      </c>
      <c r="CD924" s="106" t="str">
        <f t="shared" si="2111"/>
        <v/>
      </c>
      <c r="CE924" s="106" t="str">
        <f t="shared" si="2111"/>
        <v/>
      </c>
      <c r="CF924" s="106" t="str">
        <f t="shared" si="2111"/>
        <v/>
      </c>
      <c r="CG924" s="106" t="str">
        <f t="shared" si="2111"/>
        <v/>
      </c>
      <c r="CH924" s="106" t="str">
        <f t="shared" si="2111"/>
        <v/>
      </c>
      <c r="CI924" s="40"/>
      <c r="CJ924" s="40"/>
      <c r="CK924" s="40"/>
      <c r="CL924" s="40"/>
      <c r="CM924" s="40"/>
    </row>
    <row r="925" spans="1:91" ht="17.25" customHeight="1" x14ac:dyDescent="0.2">
      <c r="A925" s="92"/>
      <c r="B925" s="93"/>
      <c r="C925" s="93"/>
      <c r="D925" s="93"/>
      <c r="E925" s="93" t="str">
        <f t="shared" si="1616"/>
        <v/>
      </c>
      <c r="F925" s="93"/>
      <c r="G925" s="93"/>
      <c r="H925" s="93" t="str">
        <f t="shared" si="1850"/>
        <v/>
      </c>
      <c r="I925" s="95" t="str">
        <f t="shared" si="1851"/>
        <v/>
      </c>
      <c r="J925" s="93"/>
      <c r="K925" s="97" t="b">
        <v>0</v>
      </c>
      <c r="L925" s="98" t="str">
        <f t="shared" si="1791"/>
        <v>PENDENTE</v>
      </c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3"/>
      <c r="X925" s="100"/>
      <c r="Y925" s="100"/>
      <c r="Z925" s="100"/>
      <c r="AA925" s="100"/>
      <c r="AB925" s="100"/>
      <c r="AC925" s="101"/>
      <c r="AD925" s="3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93"/>
      <c r="AQ925" s="93"/>
      <c r="AR925" s="93"/>
      <c r="AS925" s="102"/>
      <c r="AT925" s="103"/>
      <c r="AU925" s="103"/>
      <c r="AV925" s="103"/>
      <c r="AW925" s="104"/>
      <c r="AX925" s="103"/>
      <c r="AY925" s="103"/>
      <c r="AZ925" s="103"/>
      <c r="BA925" s="103"/>
      <c r="BB925" s="104"/>
      <c r="BC925" s="103"/>
      <c r="BD925" s="105" t="str">
        <f ca="1">IFERROR(__xludf.DUMMYFUNCTION("""COMPUTED_VALUE"""),"")</f>
        <v/>
      </c>
      <c r="BE925" s="105" t="str">
        <f ca="1">IFERROR(__xludf.DUMMYFUNCTION("""COMPUTED_VALUE"""),"")</f>
        <v/>
      </c>
      <c r="BF925" s="105" t="str">
        <f ca="1">IFERROR(__xludf.DUMMYFUNCTION("""COMPUTED_VALUE"""),"")</f>
        <v/>
      </c>
      <c r="BG925" s="93"/>
      <c r="BH925" s="93"/>
      <c r="BI925" s="95" t="str">
        <f t="shared" si="1878"/>
        <v/>
      </c>
      <c r="BJ925" s="95" t="str">
        <f t="shared" ref="BJ925:BR925" si="2112">IF(AD925=0,"",AD925*$AS925*(AU925/10))</f>
        <v/>
      </c>
      <c r="BK925" s="95" t="str">
        <f t="shared" si="2112"/>
        <v/>
      </c>
      <c r="BL925" s="95" t="str">
        <f t="shared" si="2112"/>
        <v/>
      </c>
      <c r="BM925" s="95" t="str">
        <f t="shared" si="2112"/>
        <v/>
      </c>
      <c r="BN925" s="95" t="str">
        <f t="shared" si="2112"/>
        <v/>
      </c>
      <c r="BO925" s="95" t="str">
        <f t="shared" si="2112"/>
        <v/>
      </c>
      <c r="BP925" s="95" t="str">
        <f t="shared" si="2112"/>
        <v/>
      </c>
      <c r="BQ925" s="95" t="str">
        <f t="shared" si="2112"/>
        <v/>
      </c>
      <c r="BR925" s="95" t="str">
        <f t="shared" si="2112"/>
        <v/>
      </c>
      <c r="BS925" s="38"/>
      <c r="BT925" s="38"/>
      <c r="BU925" s="38"/>
      <c r="BV925" s="38"/>
      <c r="BW925" s="38"/>
      <c r="BX925" s="38">
        <f t="shared" si="1613"/>
        <v>0</v>
      </c>
      <c r="BY925" s="106" t="str">
        <f t="shared" si="2104"/>
        <v/>
      </c>
      <c r="BZ925" s="106" t="str">
        <f t="shared" si="1614"/>
        <v/>
      </c>
      <c r="CA925" s="106" t="str">
        <f t="shared" ref="CA925:CH925" si="2113">IF(O925="x","1","")</f>
        <v/>
      </c>
      <c r="CB925" s="106" t="str">
        <f t="shared" si="2113"/>
        <v/>
      </c>
      <c r="CC925" s="106" t="str">
        <f t="shared" si="2113"/>
        <v/>
      </c>
      <c r="CD925" s="106" t="str">
        <f t="shared" si="2113"/>
        <v/>
      </c>
      <c r="CE925" s="106" t="str">
        <f t="shared" si="2113"/>
        <v/>
      </c>
      <c r="CF925" s="106" t="str">
        <f t="shared" si="2113"/>
        <v/>
      </c>
      <c r="CG925" s="106" t="str">
        <f t="shared" si="2113"/>
        <v/>
      </c>
      <c r="CH925" s="106" t="str">
        <f t="shared" si="2113"/>
        <v/>
      </c>
      <c r="CI925" s="40"/>
      <c r="CJ925" s="40"/>
      <c r="CK925" s="40"/>
      <c r="CL925" s="40"/>
      <c r="CM925" s="40"/>
    </row>
    <row r="926" spans="1:91" ht="17.25" customHeight="1" x14ac:dyDescent="0.2">
      <c r="A926" s="92"/>
      <c r="B926" s="93"/>
      <c r="C926" s="93"/>
      <c r="D926" s="93"/>
      <c r="E926" s="93" t="str">
        <f t="shared" si="1616"/>
        <v/>
      </c>
      <c r="F926" s="93"/>
      <c r="G926" s="93"/>
      <c r="H926" s="93" t="str">
        <f t="shared" si="1850"/>
        <v/>
      </c>
      <c r="I926" s="95" t="str">
        <f t="shared" si="1851"/>
        <v/>
      </c>
      <c r="J926" s="93"/>
      <c r="K926" s="97" t="b">
        <v>0</v>
      </c>
      <c r="L926" s="98" t="str">
        <f t="shared" si="1791"/>
        <v>PENDENTE</v>
      </c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3"/>
      <c r="X926" s="100"/>
      <c r="Y926" s="100"/>
      <c r="Z926" s="100"/>
      <c r="AA926" s="100"/>
      <c r="AB926" s="100"/>
      <c r="AC926" s="101"/>
      <c r="AD926" s="3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93"/>
      <c r="AQ926" s="93"/>
      <c r="AR926" s="93"/>
      <c r="AS926" s="102"/>
      <c r="AT926" s="103"/>
      <c r="AU926" s="103"/>
      <c r="AV926" s="103"/>
      <c r="AW926" s="104"/>
      <c r="AX926" s="103"/>
      <c r="AY926" s="103"/>
      <c r="AZ926" s="103"/>
      <c r="BA926" s="103"/>
      <c r="BB926" s="104"/>
      <c r="BC926" s="103"/>
      <c r="BD926" s="105" t="str">
        <f ca="1">IFERROR(__xludf.DUMMYFUNCTION("""COMPUTED_VALUE"""),"")</f>
        <v/>
      </c>
      <c r="BE926" s="105" t="str">
        <f ca="1">IFERROR(__xludf.DUMMYFUNCTION("""COMPUTED_VALUE"""),"")</f>
        <v/>
      </c>
      <c r="BF926" s="105" t="str">
        <f ca="1">IFERROR(__xludf.DUMMYFUNCTION("""COMPUTED_VALUE"""),"")</f>
        <v/>
      </c>
      <c r="BG926" s="93"/>
      <c r="BH926" s="93"/>
      <c r="BI926" s="95" t="str">
        <f t="shared" si="1878"/>
        <v/>
      </c>
      <c r="BJ926" s="95" t="str">
        <f t="shared" ref="BJ926:BR926" si="2114">IF(AD926=0,"",AD926*$AS926*(AU926/10))</f>
        <v/>
      </c>
      <c r="BK926" s="95" t="str">
        <f t="shared" si="2114"/>
        <v/>
      </c>
      <c r="BL926" s="95" t="str">
        <f t="shared" si="2114"/>
        <v/>
      </c>
      <c r="BM926" s="95" t="str">
        <f t="shared" si="2114"/>
        <v/>
      </c>
      <c r="BN926" s="95" t="str">
        <f t="shared" si="2114"/>
        <v/>
      </c>
      <c r="BO926" s="95" t="str">
        <f t="shared" si="2114"/>
        <v/>
      </c>
      <c r="BP926" s="95" t="str">
        <f t="shared" si="2114"/>
        <v/>
      </c>
      <c r="BQ926" s="95" t="str">
        <f t="shared" si="2114"/>
        <v/>
      </c>
      <c r="BR926" s="95" t="str">
        <f t="shared" si="2114"/>
        <v/>
      </c>
      <c r="BS926" s="38"/>
      <c r="BT926" s="38"/>
      <c r="BU926" s="38"/>
      <c r="BV926" s="38"/>
      <c r="BW926" s="38"/>
      <c r="BX926" s="38">
        <f t="shared" si="1613"/>
        <v>0</v>
      </c>
      <c r="BY926" s="106" t="str">
        <f t="shared" si="2104"/>
        <v/>
      </c>
      <c r="BZ926" s="106" t="str">
        <f t="shared" si="1614"/>
        <v/>
      </c>
      <c r="CA926" s="106" t="str">
        <f t="shared" ref="CA926:CH926" si="2115">IF(O926="x","1","")</f>
        <v/>
      </c>
      <c r="CB926" s="106" t="str">
        <f t="shared" si="2115"/>
        <v/>
      </c>
      <c r="CC926" s="106" t="str">
        <f t="shared" si="2115"/>
        <v/>
      </c>
      <c r="CD926" s="106" t="str">
        <f t="shared" si="2115"/>
        <v/>
      </c>
      <c r="CE926" s="106" t="str">
        <f t="shared" si="2115"/>
        <v/>
      </c>
      <c r="CF926" s="106" t="str">
        <f t="shared" si="2115"/>
        <v/>
      </c>
      <c r="CG926" s="106" t="str">
        <f t="shared" si="2115"/>
        <v/>
      </c>
      <c r="CH926" s="106" t="str">
        <f t="shared" si="2115"/>
        <v/>
      </c>
      <c r="CI926" s="40"/>
      <c r="CJ926" s="40"/>
      <c r="CK926" s="40"/>
      <c r="CL926" s="40"/>
      <c r="CM926" s="40"/>
    </row>
    <row r="927" spans="1:91" ht="17.25" customHeight="1" x14ac:dyDescent="0.2">
      <c r="A927" s="92"/>
      <c r="B927" s="93"/>
      <c r="C927" s="93"/>
      <c r="D927" s="93"/>
      <c r="E927" s="93" t="str">
        <f t="shared" si="1616"/>
        <v/>
      </c>
      <c r="F927" s="93"/>
      <c r="G927" s="93"/>
      <c r="H927" s="93" t="str">
        <f t="shared" si="1850"/>
        <v/>
      </c>
      <c r="I927" s="95" t="str">
        <f t="shared" si="1851"/>
        <v/>
      </c>
      <c r="J927" s="93"/>
      <c r="K927" s="97" t="b">
        <v>0</v>
      </c>
      <c r="L927" s="98" t="str">
        <f t="shared" si="1791"/>
        <v>PENDENTE</v>
      </c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3"/>
      <c r="X927" s="100"/>
      <c r="Y927" s="100"/>
      <c r="Z927" s="100"/>
      <c r="AA927" s="100"/>
      <c r="AB927" s="100"/>
      <c r="AC927" s="101"/>
      <c r="AD927" s="3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93"/>
      <c r="AQ927" s="93"/>
      <c r="AR927" s="93"/>
      <c r="AS927" s="102"/>
      <c r="AT927" s="103"/>
      <c r="AU927" s="103"/>
      <c r="AV927" s="103"/>
      <c r="AW927" s="104"/>
      <c r="AX927" s="103"/>
      <c r="AY927" s="103"/>
      <c r="AZ927" s="103"/>
      <c r="BA927" s="103"/>
      <c r="BB927" s="104"/>
      <c r="BC927" s="103"/>
      <c r="BD927" s="105" t="str">
        <f ca="1">IFERROR(__xludf.DUMMYFUNCTION("""COMPUTED_VALUE"""),"")</f>
        <v/>
      </c>
      <c r="BE927" s="105" t="str">
        <f ca="1">IFERROR(__xludf.DUMMYFUNCTION("""COMPUTED_VALUE"""),"")</f>
        <v/>
      </c>
      <c r="BF927" s="105" t="str">
        <f ca="1">IFERROR(__xludf.DUMMYFUNCTION("""COMPUTED_VALUE"""),"")</f>
        <v/>
      </c>
      <c r="BG927" s="93"/>
      <c r="BH927" s="93"/>
      <c r="BI927" s="95" t="str">
        <f t="shared" si="1878"/>
        <v/>
      </c>
      <c r="BJ927" s="95" t="str">
        <f t="shared" ref="BJ927:BR927" si="2116">IF(AD927=0,"",AD927*$AS927*(AU927/10))</f>
        <v/>
      </c>
      <c r="BK927" s="95" t="str">
        <f t="shared" si="2116"/>
        <v/>
      </c>
      <c r="BL927" s="95" t="str">
        <f t="shared" si="2116"/>
        <v/>
      </c>
      <c r="BM927" s="95" t="str">
        <f t="shared" si="2116"/>
        <v/>
      </c>
      <c r="BN927" s="95" t="str">
        <f t="shared" si="2116"/>
        <v/>
      </c>
      <c r="BO927" s="95" t="str">
        <f t="shared" si="2116"/>
        <v/>
      </c>
      <c r="BP927" s="95" t="str">
        <f t="shared" si="2116"/>
        <v/>
      </c>
      <c r="BQ927" s="95" t="str">
        <f t="shared" si="2116"/>
        <v/>
      </c>
      <c r="BR927" s="95" t="str">
        <f t="shared" si="2116"/>
        <v/>
      </c>
      <c r="BS927" s="38"/>
      <c r="BT927" s="38"/>
      <c r="BU927" s="38"/>
      <c r="BV927" s="38"/>
      <c r="BW927" s="38"/>
      <c r="BX927" s="38">
        <f t="shared" si="1613"/>
        <v>0</v>
      </c>
      <c r="BY927" s="106" t="str">
        <f t="shared" si="2104"/>
        <v/>
      </c>
      <c r="BZ927" s="106" t="str">
        <f t="shared" si="1614"/>
        <v/>
      </c>
      <c r="CA927" s="106" t="str">
        <f t="shared" ref="CA927:CH927" si="2117">IF(O927="x","1","")</f>
        <v/>
      </c>
      <c r="CB927" s="106" t="str">
        <f t="shared" si="2117"/>
        <v/>
      </c>
      <c r="CC927" s="106" t="str">
        <f t="shared" si="2117"/>
        <v/>
      </c>
      <c r="CD927" s="106" t="str">
        <f t="shared" si="2117"/>
        <v/>
      </c>
      <c r="CE927" s="106" t="str">
        <f t="shared" si="2117"/>
        <v/>
      </c>
      <c r="CF927" s="106" t="str">
        <f t="shared" si="2117"/>
        <v/>
      </c>
      <c r="CG927" s="106" t="str">
        <f t="shared" si="2117"/>
        <v/>
      </c>
      <c r="CH927" s="106" t="str">
        <f t="shared" si="2117"/>
        <v/>
      </c>
      <c r="CI927" s="40"/>
      <c r="CJ927" s="40"/>
      <c r="CK927" s="40"/>
      <c r="CL927" s="40"/>
      <c r="CM927" s="40"/>
    </row>
    <row r="928" spans="1:91" ht="17.25" customHeight="1" x14ac:dyDescent="0.2">
      <c r="A928" s="92"/>
      <c r="B928" s="93"/>
      <c r="C928" s="93"/>
      <c r="D928" s="93"/>
      <c r="E928" s="93" t="str">
        <f t="shared" si="1616"/>
        <v/>
      </c>
      <c r="F928" s="93"/>
      <c r="G928" s="93"/>
      <c r="H928" s="93" t="str">
        <f t="shared" si="1850"/>
        <v/>
      </c>
      <c r="I928" s="95" t="str">
        <f t="shared" si="1851"/>
        <v/>
      </c>
      <c r="J928" s="93"/>
      <c r="K928" s="97" t="b">
        <v>0</v>
      </c>
      <c r="L928" s="98" t="str">
        <f t="shared" si="1791"/>
        <v>PENDENTE</v>
      </c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3"/>
      <c r="X928" s="100"/>
      <c r="Y928" s="100"/>
      <c r="Z928" s="100"/>
      <c r="AA928" s="100"/>
      <c r="AB928" s="100"/>
      <c r="AC928" s="101"/>
      <c r="AD928" s="3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93"/>
      <c r="AQ928" s="93"/>
      <c r="AR928" s="93"/>
      <c r="AS928" s="102"/>
      <c r="AT928" s="103"/>
      <c r="AU928" s="103"/>
      <c r="AV928" s="103"/>
      <c r="AW928" s="104"/>
      <c r="AX928" s="103"/>
      <c r="AY928" s="103"/>
      <c r="AZ928" s="103"/>
      <c r="BA928" s="103"/>
      <c r="BB928" s="104"/>
      <c r="BC928" s="103"/>
      <c r="BD928" s="105" t="str">
        <f ca="1">IFERROR(__xludf.DUMMYFUNCTION("""COMPUTED_VALUE"""),"")</f>
        <v/>
      </c>
      <c r="BE928" s="105" t="str">
        <f ca="1">IFERROR(__xludf.DUMMYFUNCTION("""COMPUTED_VALUE"""),"")</f>
        <v/>
      </c>
      <c r="BF928" s="105" t="str">
        <f ca="1">IFERROR(__xludf.DUMMYFUNCTION("""COMPUTED_VALUE"""),"")</f>
        <v/>
      </c>
      <c r="BG928" s="93"/>
      <c r="BH928" s="93"/>
      <c r="BI928" s="95" t="str">
        <f t="shared" si="1878"/>
        <v/>
      </c>
      <c r="BJ928" s="95" t="str">
        <f t="shared" ref="BJ928:BR928" si="2118">IF(AD928=0,"",AD928*$AS928*(AU928/10))</f>
        <v/>
      </c>
      <c r="BK928" s="95" t="str">
        <f t="shared" si="2118"/>
        <v/>
      </c>
      <c r="BL928" s="95" t="str">
        <f t="shared" si="2118"/>
        <v/>
      </c>
      <c r="BM928" s="95" t="str">
        <f t="shared" si="2118"/>
        <v/>
      </c>
      <c r="BN928" s="95" t="str">
        <f t="shared" si="2118"/>
        <v/>
      </c>
      <c r="BO928" s="95" t="str">
        <f t="shared" si="2118"/>
        <v/>
      </c>
      <c r="BP928" s="95" t="str">
        <f t="shared" si="2118"/>
        <v/>
      </c>
      <c r="BQ928" s="95" t="str">
        <f t="shared" si="2118"/>
        <v/>
      </c>
      <c r="BR928" s="95" t="str">
        <f t="shared" si="2118"/>
        <v/>
      </c>
      <c r="BS928" s="38"/>
      <c r="BT928" s="38"/>
      <c r="BU928" s="38"/>
      <c r="BV928" s="38"/>
      <c r="BW928" s="38"/>
      <c r="BX928" s="38">
        <f t="shared" si="1613"/>
        <v>0</v>
      </c>
      <c r="BY928" s="106" t="str">
        <f t="shared" si="2104"/>
        <v/>
      </c>
      <c r="BZ928" s="106" t="str">
        <f t="shared" si="1614"/>
        <v/>
      </c>
      <c r="CA928" s="106" t="str">
        <f t="shared" ref="CA928:CH928" si="2119">IF(O928="x","1","")</f>
        <v/>
      </c>
      <c r="CB928" s="106" t="str">
        <f t="shared" si="2119"/>
        <v/>
      </c>
      <c r="CC928" s="106" t="str">
        <f t="shared" si="2119"/>
        <v/>
      </c>
      <c r="CD928" s="106" t="str">
        <f t="shared" si="2119"/>
        <v/>
      </c>
      <c r="CE928" s="106" t="str">
        <f t="shared" si="2119"/>
        <v/>
      </c>
      <c r="CF928" s="106" t="str">
        <f t="shared" si="2119"/>
        <v/>
      </c>
      <c r="CG928" s="106" t="str">
        <f t="shared" si="2119"/>
        <v/>
      </c>
      <c r="CH928" s="106" t="str">
        <f t="shared" si="2119"/>
        <v/>
      </c>
      <c r="CI928" s="40"/>
      <c r="CJ928" s="40"/>
      <c r="CK928" s="40"/>
      <c r="CL928" s="40"/>
      <c r="CM928" s="40"/>
    </row>
    <row r="929" spans="1:91" ht="17.25" customHeight="1" x14ac:dyDescent="0.2">
      <c r="A929" s="92"/>
      <c r="B929" s="93"/>
      <c r="C929" s="93"/>
      <c r="D929" s="93"/>
      <c r="E929" s="93" t="str">
        <f t="shared" si="1616"/>
        <v/>
      </c>
      <c r="F929" s="93"/>
      <c r="G929" s="93"/>
      <c r="H929" s="93" t="str">
        <f t="shared" si="1850"/>
        <v/>
      </c>
      <c r="I929" s="95" t="str">
        <f t="shared" si="1851"/>
        <v/>
      </c>
      <c r="J929" s="93"/>
      <c r="K929" s="97" t="b">
        <v>0</v>
      </c>
      <c r="L929" s="98" t="str">
        <f t="shared" si="1791"/>
        <v>PENDENTE</v>
      </c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3"/>
      <c r="X929" s="100"/>
      <c r="Y929" s="100"/>
      <c r="Z929" s="100"/>
      <c r="AA929" s="100"/>
      <c r="AB929" s="100"/>
      <c r="AC929" s="101"/>
      <c r="AD929" s="3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93"/>
      <c r="AQ929" s="93"/>
      <c r="AR929" s="93"/>
      <c r="AS929" s="102"/>
      <c r="AT929" s="103"/>
      <c r="AU929" s="103"/>
      <c r="AV929" s="103"/>
      <c r="AW929" s="104"/>
      <c r="AX929" s="103"/>
      <c r="AY929" s="103"/>
      <c r="AZ929" s="103"/>
      <c r="BA929" s="103"/>
      <c r="BB929" s="104"/>
      <c r="BC929" s="103"/>
      <c r="BD929" s="105" t="str">
        <f ca="1">IFERROR(__xludf.DUMMYFUNCTION("""COMPUTED_VALUE"""),"")</f>
        <v/>
      </c>
      <c r="BE929" s="105" t="str">
        <f ca="1">IFERROR(__xludf.DUMMYFUNCTION("""COMPUTED_VALUE"""),"")</f>
        <v/>
      </c>
      <c r="BF929" s="105" t="str">
        <f ca="1">IFERROR(__xludf.DUMMYFUNCTION("""COMPUTED_VALUE"""),"")</f>
        <v/>
      </c>
      <c r="BG929" s="93"/>
      <c r="BH929" s="93"/>
      <c r="BI929" s="95" t="str">
        <f t="shared" si="1878"/>
        <v/>
      </c>
      <c r="BJ929" s="95" t="str">
        <f t="shared" ref="BJ929:BR929" si="2120">IF(AD929=0,"",AD929*$AS929*(AU929/10))</f>
        <v/>
      </c>
      <c r="BK929" s="95" t="str">
        <f t="shared" si="2120"/>
        <v/>
      </c>
      <c r="BL929" s="95" t="str">
        <f t="shared" si="2120"/>
        <v/>
      </c>
      <c r="BM929" s="95" t="str">
        <f t="shared" si="2120"/>
        <v/>
      </c>
      <c r="BN929" s="95" t="str">
        <f t="shared" si="2120"/>
        <v/>
      </c>
      <c r="BO929" s="95" t="str">
        <f t="shared" si="2120"/>
        <v/>
      </c>
      <c r="BP929" s="95" t="str">
        <f t="shared" si="2120"/>
        <v/>
      </c>
      <c r="BQ929" s="95" t="str">
        <f t="shared" si="2120"/>
        <v/>
      </c>
      <c r="BR929" s="95" t="str">
        <f t="shared" si="2120"/>
        <v/>
      </c>
      <c r="BS929" s="38"/>
      <c r="BT929" s="38"/>
      <c r="BU929" s="38"/>
      <c r="BV929" s="38"/>
      <c r="BW929" s="38"/>
      <c r="BX929" s="38">
        <f t="shared" si="1613"/>
        <v>0</v>
      </c>
      <c r="BY929" s="106" t="str">
        <f t="shared" si="2104"/>
        <v/>
      </c>
      <c r="BZ929" s="106" t="str">
        <f t="shared" si="1614"/>
        <v/>
      </c>
      <c r="CA929" s="106" t="str">
        <f t="shared" ref="CA929:CH929" si="2121">IF(O929="x","1","")</f>
        <v/>
      </c>
      <c r="CB929" s="106" t="str">
        <f t="shared" si="2121"/>
        <v/>
      </c>
      <c r="CC929" s="106" t="str">
        <f t="shared" si="2121"/>
        <v/>
      </c>
      <c r="CD929" s="106" t="str">
        <f t="shared" si="2121"/>
        <v/>
      </c>
      <c r="CE929" s="106" t="str">
        <f t="shared" si="2121"/>
        <v/>
      </c>
      <c r="CF929" s="106" t="str">
        <f t="shared" si="2121"/>
        <v/>
      </c>
      <c r="CG929" s="106" t="str">
        <f t="shared" si="2121"/>
        <v/>
      </c>
      <c r="CH929" s="106" t="str">
        <f t="shared" si="2121"/>
        <v/>
      </c>
      <c r="CI929" s="40"/>
      <c r="CJ929" s="40"/>
      <c r="CK929" s="40"/>
      <c r="CL929" s="40"/>
      <c r="CM929" s="40"/>
    </row>
    <row r="930" spans="1:91" ht="17.25" customHeight="1" x14ac:dyDescent="0.2">
      <c r="A930" s="92"/>
      <c r="B930" s="93"/>
      <c r="C930" s="93"/>
      <c r="D930" s="93"/>
      <c r="E930" s="93" t="str">
        <f t="shared" si="1616"/>
        <v/>
      </c>
      <c r="F930" s="93"/>
      <c r="G930" s="93"/>
      <c r="H930" s="93" t="str">
        <f t="shared" si="1850"/>
        <v/>
      </c>
      <c r="I930" s="95" t="str">
        <f t="shared" si="1851"/>
        <v/>
      </c>
      <c r="J930" s="93"/>
      <c r="K930" s="97" t="b">
        <v>0</v>
      </c>
      <c r="L930" s="98" t="str">
        <f t="shared" si="1791"/>
        <v>PENDENTE</v>
      </c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3"/>
      <c r="X930" s="100"/>
      <c r="Y930" s="100"/>
      <c r="Z930" s="100"/>
      <c r="AA930" s="100"/>
      <c r="AB930" s="100"/>
      <c r="AC930" s="101"/>
      <c r="AD930" s="3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93"/>
      <c r="AQ930" s="93"/>
      <c r="AR930" s="93"/>
      <c r="AS930" s="102"/>
      <c r="AT930" s="103"/>
      <c r="AU930" s="103"/>
      <c r="AV930" s="103"/>
      <c r="AW930" s="104"/>
      <c r="AX930" s="103"/>
      <c r="AY930" s="103"/>
      <c r="AZ930" s="103"/>
      <c r="BA930" s="103"/>
      <c r="BB930" s="104"/>
      <c r="BC930" s="103"/>
      <c r="BD930" s="105" t="str">
        <f ca="1">IFERROR(__xludf.DUMMYFUNCTION("""COMPUTED_VALUE"""),"")</f>
        <v/>
      </c>
      <c r="BE930" s="105" t="str">
        <f ca="1">IFERROR(__xludf.DUMMYFUNCTION("""COMPUTED_VALUE"""),"")</f>
        <v/>
      </c>
      <c r="BF930" s="105" t="str">
        <f ca="1">IFERROR(__xludf.DUMMYFUNCTION("""COMPUTED_VALUE"""),"")</f>
        <v/>
      </c>
      <c r="BG930" s="93"/>
      <c r="BH930" s="93"/>
      <c r="BI930" s="95" t="str">
        <f t="shared" si="1878"/>
        <v/>
      </c>
      <c r="BJ930" s="95" t="str">
        <f t="shared" ref="BJ930:BR930" si="2122">IF(AD930=0,"",AD930*$AS930*(AU930/10))</f>
        <v/>
      </c>
      <c r="BK930" s="95" t="str">
        <f t="shared" si="2122"/>
        <v/>
      </c>
      <c r="BL930" s="95" t="str">
        <f t="shared" si="2122"/>
        <v/>
      </c>
      <c r="BM930" s="95" t="str">
        <f t="shared" si="2122"/>
        <v/>
      </c>
      <c r="BN930" s="95" t="str">
        <f t="shared" si="2122"/>
        <v/>
      </c>
      <c r="BO930" s="95" t="str">
        <f t="shared" si="2122"/>
        <v/>
      </c>
      <c r="BP930" s="95" t="str">
        <f t="shared" si="2122"/>
        <v/>
      </c>
      <c r="BQ930" s="95" t="str">
        <f t="shared" si="2122"/>
        <v/>
      </c>
      <c r="BR930" s="95" t="str">
        <f t="shared" si="2122"/>
        <v/>
      </c>
      <c r="BS930" s="38"/>
      <c r="BT930" s="38"/>
      <c r="BU930" s="38"/>
      <c r="BV930" s="38"/>
      <c r="BW930" s="38"/>
      <c r="BX930" s="38">
        <f t="shared" si="1613"/>
        <v>0</v>
      </c>
      <c r="BY930" s="106" t="str">
        <f t="shared" si="2104"/>
        <v/>
      </c>
      <c r="BZ930" s="106" t="str">
        <f t="shared" si="1614"/>
        <v/>
      </c>
      <c r="CA930" s="106" t="str">
        <f t="shared" ref="CA930:CH930" si="2123">IF(O930="x","1","")</f>
        <v/>
      </c>
      <c r="CB930" s="106" t="str">
        <f t="shared" si="2123"/>
        <v/>
      </c>
      <c r="CC930" s="106" t="str">
        <f t="shared" si="2123"/>
        <v/>
      </c>
      <c r="CD930" s="106" t="str">
        <f t="shared" si="2123"/>
        <v/>
      </c>
      <c r="CE930" s="106" t="str">
        <f t="shared" si="2123"/>
        <v/>
      </c>
      <c r="CF930" s="106" t="str">
        <f t="shared" si="2123"/>
        <v/>
      </c>
      <c r="CG930" s="106" t="str">
        <f t="shared" si="2123"/>
        <v/>
      </c>
      <c r="CH930" s="106" t="str">
        <f t="shared" si="2123"/>
        <v/>
      </c>
      <c r="CI930" s="40"/>
      <c r="CJ930" s="40"/>
      <c r="CK930" s="40"/>
      <c r="CL930" s="40"/>
      <c r="CM930" s="40"/>
    </row>
    <row r="931" spans="1:91" ht="17.25" customHeight="1" x14ac:dyDescent="0.2">
      <c r="A931" s="92"/>
      <c r="B931" s="93"/>
      <c r="C931" s="93"/>
      <c r="D931" s="93"/>
      <c r="E931" s="93" t="str">
        <f t="shared" si="1616"/>
        <v/>
      </c>
      <c r="F931" s="93"/>
      <c r="G931" s="93"/>
      <c r="H931" s="93" t="str">
        <f t="shared" si="1850"/>
        <v/>
      </c>
      <c r="I931" s="95" t="str">
        <f t="shared" si="1851"/>
        <v/>
      </c>
      <c r="J931" s="93"/>
      <c r="K931" s="97" t="b">
        <v>0</v>
      </c>
      <c r="L931" s="98" t="str">
        <f t="shared" si="1791"/>
        <v>PENDENTE</v>
      </c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3"/>
      <c r="X931" s="100"/>
      <c r="Y931" s="100"/>
      <c r="Z931" s="100"/>
      <c r="AA931" s="100"/>
      <c r="AB931" s="100"/>
      <c r="AC931" s="101"/>
      <c r="AD931" s="3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93"/>
      <c r="AQ931" s="93"/>
      <c r="AR931" s="93"/>
      <c r="AS931" s="102"/>
      <c r="AT931" s="103"/>
      <c r="AU931" s="103"/>
      <c r="AV931" s="103"/>
      <c r="AW931" s="104"/>
      <c r="AX931" s="103"/>
      <c r="AY931" s="103"/>
      <c r="AZ931" s="103"/>
      <c r="BA931" s="103"/>
      <c r="BB931" s="104"/>
      <c r="BC931" s="103"/>
      <c r="BD931" s="105" t="str">
        <f ca="1">IFERROR(__xludf.DUMMYFUNCTION("""COMPUTED_VALUE"""),"")</f>
        <v/>
      </c>
      <c r="BE931" s="105" t="str">
        <f ca="1">IFERROR(__xludf.DUMMYFUNCTION("""COMPUTED_VALUE"""),"")</f>
        <v/>
      </c>
      <c r="BF931" s="105" t="str">
        <f ca="1">IFERROR(__xludf.DUMMYFUNCTION("""COMPUTED_VALUE"""),"")</f>
        <v/>
      </c>
      <c r="BG931" s="93"/>
      <c r="BH931" s="93"/>
      <c r="BI931" s="95" t="str">
        <f t="shared" si="1878"/>
        <v/>
      </c>
      <c r="BJ931" s="95" t="str">
        <f t="shared" ref="BJ931:BR931" si="2124">IF(AD931=0,"",AD931*$AS931*(AU931/10))</f>
        <v/>
      </c>
      <c r="BK931" s="95" t="str">
        <f t="shared" si="2124"/>
        <v/>
      </c>
      <c r="BL931" s="95" t="str">
        <f t="shared" si="2124"/>
        <v/>
      </c>
      <c r="BM931" s="95" t="str">
        <f t="shared" si="2124"/>
        <v/>
      </c>
      <c r="BN931" s="95" t="str">
        <f t="shared" si="2124"/>
        <v/>
      </c>
      <c r="BO931" s="95" t="str">
        <f t="shared" si="2124"/>
        <v/>
      </c>
      <c r="BP931" s="95" t="str">
        <f t="shared" si="2124"/>
        <v/>
      </c>
      <c r="BQ931" s="95" t="str">
        <f t="shared" si="2124"/>
        <v/>
      </c>
      <c r="BR931" s="95" t="str">
        <f t="shared" si="2124"/>
        <v/>
      </c>
      <c r="BS931" s="38"/>
      <c r="BT931" s="38"/>
      <c r="BU931" s="38"/>
      <c r="BV931" s="38"/>
      <c r="BW931" s="38"/>
      <c r="BX931" s="38">
        <f t="shared" si="1613"/>
        <v>0</v>
      </c>
      <c r="BY931" s="106" t="str">
        <f t="shared" si="2104"/>
        <v/>
      </c>
      <c r="BZ931" s="106" t="str">
        <f t="shared" si="1614"/>
        <v/>
      </c>
      <c r="CA931" s="106" t="str">
        <f t="shared" ref="CA931:CH931" si="2125">IF(O931="x","1","")</f>
        <v/>
      </c>
      <c r="CB931" s="106" t="str">
        <f t="shared" si="2125"/>
        <v/>
      </c>
      <c r="CC931" s="106" t="str">
        <f t="shared" si="2125"/>
        <v/>
      </c>
      <c r="CD931" s="106" t="str">
        <f t="shared" si="2125"/>
        <v/>
      </c>
      <c r="CE931" s="106" t="str">
        <f t="shared" si="2125"/>
        <v/>
      </c>
      <c r="CF931" s="106" t="str">
        <f t="shared" si="2125"/>
        <v/>
      </c>
      <c r="CG931" s="106" t="str">
        <f t="shared" si="2125"/>
        <v/>
      </c>
      <c r="CH931" s="106" t="str">
        <f t="shared" si="2125"/>
        <v/>
      </c>
      <c r="CI931" s="40"/>
      <c r="CJ931" s="40"/>
      <c r="CK931" s="40"/>
      <c r="CL931" s="40"/>
      <c r="CM931" s="40"/>
    </row>
    <row r="932" spans="1:91" ht="17.25" customHeight="1" x14ac:dyDescent="0.2">
      <c r="A932" s="92"/>
      <c r="B932" s="93"/>
      <c r="C932" s="93"/>
      <c r="D932" s="93"/>
      <c r="E932" s="93" t="str">
        <f t="shared" si="1616"/>
        <v/>
      </c>
      <c r="F932" s="93"/>
      <c r="G932" s="93"/>
      <c r="H932" s="93" t="str">
        <f t="shared" si="1850"/>
        <v/>
      </c>
      <c r="I932" s="95" t="str">
        <f t="shared" si="1851"/>
        <v/>
      </c>
      <c r="J932" s="93"/>
      <c r="K932" s="97" t="b">
        <v>0</v>
      </c>
      <c r="L932" s="98" t="str">
        <f t="shared" si="1791"/>
        <v>PENDENTE</v>
      </c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3"/>
      <c r="X932" s="100"/>
      <c r="Y932" s="100"/>
      <c r="Z932" s="100"/>
      <c r="AA932" s="100"/>
      <c r="AB932" s="100"/>
      <c r="AC932" s="101"/>
      <c r="AD932" s="3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93"/>
      <c r="AQ932" s="93"/>
      <c r="AR932" s="93"/>
      <c r="AS932" s="102"/>
      <c r="AT932" s="103"/>
      <c r="AU932" s="103"/>
      <c r="AV932" s="103"/>
      <c r="AW932" s="104"/>
      <c r="AX932" s="103"/>
      <c r="AY932" s="103"/>
      <c r="AZ932" s="103"/>
      <c r="BA932" s="103"/>
      <c r="BB932" s="104"/>
      <c r="BC932" s="103"/>
      <c r="BD932" s="105" t="str">
        <f ca="1">IFERROR(__xludf.DUMMYFUNCTION("""COMPUTED_VALUE"""),"")</f>
        <v/>
      </c>
      <c r="BE932" s="105" t="str">
        <f ca="1">IFERROR(__xludf.DUMMYFUNCTION("""COMPUTED_VALUE"""),"")</f>
        <v/>
      </c>
      <c r="BF932" s="105" t="str">
        <f ca="1">IFERROR(__xludf.DUMMYFUNCTION("""COMPUTED_VALUE"""),"")</f>
        <v/>
      </c>
      <c r="BG932" s="93"/>
      <c r="BH932" s="93"/>
      <c r="BI932" s="95" t="str">
        <f t="shared" si="1878"/>
        <v/>
      </c>
      <c r="BJ932" s="95" t="str">
        <f t="shared" ref="BJ932:BR932" si="2126">IF(AD932=0,"",AD932*$AS932*(AU932/10))</f>
        <v/>
      </c>
      <c r="BK932" s="95" t="str">
        <f t="shared" si="2126"/>
        <v/>
      </c>
      <c r="BL932" s="95" t="str">
        <f t="shared" si="2126"/>
        <v/>
      </c>
      <c r="BM932" s="95" t="str">
        <f t="shared" si="2126"/>
        <v/>
      </c>
      <c r="BN932" s="95" t="str">
        <f t="shared" si="2126"/>
        <v/>
      </c>
      <c r="BO932" s="95" t="str">
        <f t="shared" si="2126"/>
        <v/>
      </c>
      <c r="BP932" s="95" t="str">
        <f t="shared" si="2126"/>
        <v/>
      </c>
      <c r="BQ932" s="95" t="str">
        <f t="shared" si="2126"/>
        <v/>
      </c>
      <c r="BR932" s="95" t="str">
        <f t="shared" si="2126"/>
        <v/>
      </c>
      <c r="BS932" s="38"/>
      <c r="BT932" s="38"/>
      <c r="BU932" s="38"/>
      <c r="BV932" s="38"/>
      <c r="BW932" s="38"/>
      <c r="BX932" s="38">
        <f t="shared" si="1613"/>
        <v>0</v>
      </c>
      <c r="BY932" s="106" t="str">
        <f t="shared" si="2104"/>
        <v/>
      </c>
      <c r="BZ932" s="106" t="str">
        <f t="shared" si="1614"/>
        <v/>
      </c>
      <c r="CA932" s="106" t="str">
        <f t="shared" ref="CA932:CH932" si="2127">IF(O932="x","1","")</f>
        <v/>
      </c>
      <c r="CB932" s="106" t="str">
        <f t="shared" si="2127"/>
        <v/>
      </c>
      <c r="CC932" s="106" t="str">
        <f t="shared" si="2127"/>
        <v/>
      </c>
      <c r="CD932" s="106" t="str">
        <f t="shared" si="2127"/>
        <v/>
      </c>
      <c r="CE932" s="106" t="str">
        <f t="shared" si="2127"/>
        <v/>
      </c>
      <c r="CF932" s="106" t="str">
        <f t="shared" si="2127"/>
        <v/>
      </c>
      <c r="CG932" s="106" t="str">
        <f t="shared" si="2127"/>
        <v/>
      </c>
      <c r="CH932" s="106" t="str">
        <f t="shared" si="2127"/>
        <v/>
      </c>
      <c r="CI932" s="40"/>
      <c r="CJ932" s="40"/>
      <c r="CK932" s="40"/>
      <c r="CL932" s="40"/>
      <c r="CM932" s="40"/>
    </row>
    <row r="933" spans="1:91" ht="17.25" customHeight="1" x14ac:dyDescent="0.2">
      <c r="A933" s="92"/>
      <c r="B933" s="93"/>
      <c r="C933" s="93"/>
      <c r="D933" s="93"/>
      <c r="E933" s="93" t="str">
        <f t="shared" si="1616"/>
        <v/>
      </c>
      <c r="F933" s="93"/>
      <c r="G933" s="93"/>
      <c r="H933" s="93" t="str">
        <f t="shared" si="1850"/>
        <v/>
      </c>
      <c r="I933" s="95" t="str">
        <f t="shared" si="1851"/>
        <v/>
      </c>
      <c r="J933" s="93"/>
      <c r="K933" s="97" t="b">
        <v>0</v>
      </c>
      <c r="L933" s="98" t="str">
        <f t="shared" si="1791"/>
        <v>PENDENTE</v>
      </c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3"/>
      <c r="X933" s="100"/>
      <c r="Y933" s="100"/>
      <c r="Z933" s="100"/>
      <c r="AA933" s="100"/>
      <c r="AB933" s="100"/>
      <c r="AC933" s="101"/>
      <c r="AD933" s="3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93"/>
      <c r="AQ933" s="93"/>
      <c r="AR933" s="93"/>
      <c r="AS933" s="102"/>
      <c r="AT933" s="103"/>
      <c r="AU933" s="103"/>
      <c r="AV933" s="103"/>
      <c r="AW933" s="104"/>
      <c r="AX933" s="103"/>
      <c r="AY933" s="103"/>
      <c r="AZ933" s="103"/>
      <c r="BA933" s="103"/>
      <c r="BB933" s="104"/>
      <c r="BC933" s="103"/>
      <c r="BD933" s="105" t="str">
        <f ca="1">IFERROR(__xludf.DUMMYFUNCTION("""COMPUTED_VALUE"""),"")</f>
        <v/>
      </c>
      <c r="BE933" s="105" t="str">
        <f ca="1">IFERROR(__xludf.DUMMYFUNCTION("""COMPUTED_VALUE"""),"")</f>
        <v/>
      </c>
      <c r="BF933" s="105" t="str">
        <f ca="1">IFERROR(__xludf.DUMMYFUNCTION("""COMPUTED_VALUE"""),"")</f>
        <v/>
      </c>
      <c r="BG933" s="93"/>
      <c r="BH933" s="93"/>
      <c r="BI933" s="95" t="str">
        <f t="shared" si="1878"/>
        <v/>
      </c>
      <c r="BJ933" s="95" t="str">
        <f t="shared" ref="BJ933:BR933" si="2128">IF(AD933=0,"",AD933*$AS933*(AU933/10))</f>
        <v/>
      </c>
      <c r="BK933" s="95" t="str">
        <f t="shared" si="2128"/>
        <v/>
      </c>
      <c r="BL933" s="95" t="str">
        <f t="shared" si="2128"/>
        <v/>
      </c>
      <c r="BM933" s="95" t="str">
        <f t="shared" si="2128"/>
        <v/>
      </c>
      <c r="BN933" s="95" t="str">
        <f t="shared" si="2128"/>
        <v/>
      </c>
      <c r="BO933" s="95" t="str">
        <f t="shared" si="2128"/>
        <v/>
      </c>
      <c r="BP933" s="95" t="str">
        <f t="shared" si="2128"/>
        <v/>
      </c>
      <c r="BQ933" s="95" t="str">
        <f t="shared" si="2128"/>
        <v/>
      </c>
      <c r="BR933" s="95" t="str">
        <f t="shared" si="2128"/>
        <v/>
      </c>
      <c r="BS933" s="38"/>
      <c r="BT933" s="38"/>
      <c r="BU933" s="38"/>
      <c r="BV933" s="38"/>
      <c r="BW933" s="38"/>
      <c r="BX933" s="38">
        <f t="shared" si="1613"/>
        <v>0</v>
      </c>
      <c r="BY933" s="106" t="str">
        <f t="shared" si="2104"/>
        <v/>
      </c>
      <c r="BZ933" s="106" t="str">
        <f t="shared" si="1614"/>
        <v/>
      </c>
      <c r="CA933" s="106" t="str">
        <f t="shared" ref="CA933:CH933" si="2129">IF(O933="x","1","")</f>
        <v/>
      </c>
      <c r="CB933" s="106" t="str">
        <f t="shared" si="2129"/>
        <v/>
      </c>
      <c r="CC933" s="106" t="str">
        <f t="shared" si="2129"/>
        <v/>
      </c>
      <c r="CD933" s="106" t="str">
        <f t="shared" si="2129"/>
        <v/>
      </c>
      <c r="CE933" s="106" t="str">
        <f t="shared" si="2129"/>
        <v/>
      </c>
      <c r="CF933" s="106" t="str">
        <f t="shared" si="2129"/>
        <v/>
      </c>
      <c r="CG933" s="106" t="str">
        <f t="shared" si="2129"/>
        <v/>
      </c>
      <c r="CH933" s="106" t="str">
        <f t="shared" si="2129"/>
        <v/>
      </c>
      <c r="CI933" s="40"/>
      <c r="CJ933" s="40"/>
      <c r="CK933" s="40"/>
      <c r="CL933" s="40"/>
      <c r="CM933" s="40"/>
    </row>
    <row r="934" spans="1:91" ht="17.25" customHeight="1" x14ac:dyDescent="0.2">
      <c r="A934" s="92"/>
      <c r="B934" s="93"/>
      <c r="C934" s="93"/>
      <c r="D934" s="93"/>
      <c r="E934" s="93" t="str">
        <f t="shared" si="1616"/>
        <v/>
      </c>
      <c r="F934" s="93"/>
      <c r="G934" s="93"/>
      <c r="H934" s="93" t="str">
        <f t="shared" si="1850"/>
        <v/>
      </c>
      <c r="I934" s="95" t="str">
        <f t="shared" si="1851"/>
        <v/>
      </c>
      <c r="J934" s="93"/>
      <c r="K934" s="97" t="b">
        <v>0</v>
      </c>
      <c r="L934" s="98" t="str">
        <f t="shared" si="1791"/>
        <v>PENDENTE</v>
      </c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3"/>
      <c r="X934" s="100"/>
      <c r="Y934" s="100"/>
      <c r="Z934" s="100"/>
      <c r="AA934" s="100"/>
      <c r="AB934" s="100"/>
      <c r="AC934" s="101"/>
      <c r="AD934" s="3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93"/>
      <c r="AQ934" s="93"/>
      <c r="AR934" s="93"/>
      <c r="AS934" s="102"/>
      <c r="AT934" s="103"/>
      <c r="AU934" s="103"/>
      <c r="AV934" s="103"/>
      <c r="AW934" s="104"/>
      <c r="AX934" s="103"/>
      <c r="AY934" s="103"/>
      <c r="AZ934" s="103"/>
      <c r="BA934" s="103"/>
      <c r="BB934" s="104"/>
      <c r="BC934" s="103"/>
      <c r="BD934" s="105" t="str">
        <f ca="1">IFERROR(__xludf.DUMMYFUNCTION("""COMPUTED_VALUE"""),"")</f>
        <v/>
      </c>
      <c r="BE934" s="105" t="str">
        <f ca="1">IFERROR(__xludf.DUMMYFUNCTION("""COMPUTED_VALUE"""),"")</f>
        <v/>
      </c>
      <c r="BF934" s="105" t="str">
        <f ca="1">IFERROR(__xludf.DUMMYFUNCTION("""COMPUTED_VALUE"""),"")</f>
        <v/>
      </c>
      <c r="BG934" s="93"/>
      <c r="BH934" s="93"/>
      <c r="BI934" s="95" t="str">
        <f t="shared" si="1878"/>
        <v/>
      </c>
      <c r="BJ934" s="95" t="str">
        <f t="shared" ref="BJ934:BR934" si="2130">IF(AD934=0,"",AD934*$AS934*(AU934/10))</f>
        <v/>
      </c>
      <c r="BK934" s="95" t="str">
        <f t="shared" si="2130"/>
        <v/>
      </c>
      <c r="BL934" s="95" t="str">
        <f t="shared" si="2130"/>
        <v/>
      </c>
      <c r="BM934" s="95" t="str">
        <f t="shared" si="2130"/>
        <v/>
      </c>
      <c r="BN934" s="95" t="str">
        <f t="shared" si="2130"/>
        <v/>
      </c>
      <c r="BO934" s="95" t="str">
        <f t="shared" si="2130"/>
        <v/>
      </c>
      <c r="BP934" s="95" t="str">
        <f t="shared" si="2130"/>
        <v/>
      </c>
      <c r="BQ934" s="95" t="str">
        <f t="shared" si="2130"/>
        <v/>
      </c>
      <c r="BR934" s="95" t="str">
        <f t="shared" si="2130"/>
        <v/>
      </c>
      <c r="BS934" s="38"/>
      <c r="BT934" s="38"/>
      <c r="BU934" s="38"/>
      <c r="BV934" s="38"/>
      <c r="BW934" s="38"/>
      <c r="BX934" s="38">
        <f t="shared" ref="BX934:BX1000" si="2131">SUM(BI934:BR934)</f>
        <v>0</v>
      </c>
      <c r="BY934" s="106" t="str">
        <f t="shared" si="2104"/>
        <v/>
      </c>
      <c r="BZ934" s="106" t="str">
        <f t="shared" ref="BZ934:BZ1000" si="2132">IF(N934="x","1","")</f>
        <v/>
      </c>
      <c r="CA934" s="106" t="str">
        <f t="shared" ref="CA934:CH934" si="2133">IF(O934="x","1","")</f>
        <v/>
      </c>
      <c r="CB934" s="106" t="str">
        <f t="shared" si="2133"/>
        <v/>
      </c>
      <c r="CC934" s="106" t="str">
        <f t="shared" si="2133"/>
        <v/>
      </c>
      <c r="CD934" s="106" t="str">
        <f t="shared" si="2133"/>
        <v/>
      </c>
      <c r="CE934" s="106" t="str">
        <f t="shared" si="2133"/>
        <v/>
      </c>
      <c r="CF934" s="106" t="str">
        <f t="shared" si="2133"/>
        <v/>
      </c>
      <c r="CG934" s="106" t="str">
        <f t="shared" si="2133"/>
        <v/>
      </c>
      <c r="CH934" s="106" t="str">
        <f t="shared" si="2133"/>
        <v/>
      </c>
      <c r="CI934" s="40"/>
      <c r="CJ934" s="40"/>
      <c r="CK934" s="40"/>
      <c r="CL934" s="40"/>
      <c r="CM934" s="40"/>
    </row>
    <row r="935" spans="1:91" ht="17.25" customHeight="1" x14ac:dyDescent="0.2">
      <c r="A935" s="92"/>
      <c r="B935" s="93"/>
      <c r="C935" s="93"/>
      <c r="D935" s="93"/>
      <c r="E935" s="93" t="str">
        <f t="shared" ref="E935:E1000" si="2134">IF(ISBLANK(D935),"",TEXT(D935,"MMMM"))</f>
        <v/>
      </c>
      <c r="F935" s="93"/>
      <c r="G935" s="93"/>
      <c r="H935" s="93" t="str">
        <f t="shared" si="1850"/>
        <v/>
      </c>
      <c r="I935" s="95" t="str">
        <f t="shared" si="1851"/>
        <v/>
      </c>
      <c r="J935" s="93"/>
      <c r="K935" s="97" t="b">
        <v>0</v>
      </c>
      <c r="L935" s="98" t="str">
        <f t="shared" si="1791"/>
        <v>PENDENTE</v>
      </c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3"/>
      <c r="X935" s="100"/>
      <c r="Y935" s="100"/>
      <c r="Z935" s="100"/>
      <c r="AA935" s="100"/>
      <c r="AB935" s="100"/>
      <c r="AC935" s="101"/>
      <c r="AD935" s="3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93"/>
      <c r="AQ935" s="93"/>
      <c r="AR935" s="93"/>
      <c r="AS935" s="102"/>
      <c r="AT935" s="103"/>
      <c r="AU935" s="103"/>
      <c r="AV935" s="103"/>
      <c r="AW935" s="104"/>
      <c r="AX935" s="103"/>
      <c r="AY935" s="103"/>
      <c r="AZ935" s="103"/>
      <c r="BA935" s="103"/>
      <c r="BB935" s="104"/>
      <c r="BC935" s="103"/>
      <c r="BD935" s="105" t="str">
        <f ca="1">IFERROR(__xludf.DUMMYFUNCTION("""COMPUTED_VALUE"""),"")</f>
        <v/>
      </c>
      <c r="BE935" s="105" t="str">
        <f ca="1">IFERROR(__xludf.DUMMYFUNCTION("""COMPUTED_VALUE"""),"")</f>
        <v/>
      </c>
      <c r="BF935" s="105" t="str">
        <f ca="1">IFERROR(__xludf.DUMMYFUNCTION("""COMPUTED_VALUE"""),"")</f>
        <v/>
      </c>
      <c r="BG935" s="93"/>
      <c r="BH935" s="93"/>
      <c r="BI935" s="95" t="str">
        <f t="shared" si="1878"/>
        <v/>
      </c>
      <c r="BJ935" s="95" t="str">
        <f t="shared" ref="BJ935:BR935" si="2135">IF(AD935=0,"",AD935*$AS935*(AU935/10))</f>
        <v/>
      </c>
      <c r="BK935" s="95" t="str">
        <f t="shared" si="2135"/>
        <v/>
      </c>
      <c r="BL935" s="95" t="str">
        <f t="shared" si="2135"/>
        <v/>
      </c>
      <c r="BM935" s="95" t="str">
        <f t="shared" si="2135"/>
        <v/>
      </c>
      <c r="BN935" s="95" t="str">
        <f t="shared" si="2135"/>
        <v/>
      </c>
      <c r="BO935" s="95" t="str">
        <f t="shared" si="2135"/>
        <v/>
      </c>
      <c r="BP935" s="95" t="str">
        <f t="shared" si="2135"/>
        <v/>
      </c>
      <c r="BQ935" s="95" t="str">
        <f t="shared" si="2135"/>
        <v/>
      </c>
      <c r="BR935" s="95" t="str">
        <f t="shared" si="2135"/>
        <v/>
      </c>
      <c r="BS935" s="38"/>
      <c r="BT935" s="38"/>
      <c r="BU935" s="38"/>
      <c r="BV935" s="38"/>
      <c r="BW935" s="38"/>
      <c r="BX935" s="38">
        <f t="shared" si="2131"/>
        <v>0</v>
      </c>
      <c r="BY935" s="106" t="str">
        <f t="shared" si="2104"/>
        <v/>
      </c>
      <c r="BZ935" s="106" t="str">
        <f t="shared" si="2132"/>
        <v/>
      </c>
      <c r="CA935" s="106" t="str">
        <f t="shared" ref="CA935:CH935" si="2136">IF(O935="x","1","")</f>
        <v/>
      </c>
      <c r="CB935" s="106" t="str">
        <f t="shared" si="2136"/>
        <v/>
      </c>
      <c r="CC935" s="106" t="str">
        <f t="shared" si="2136"/>
        <v/>
      </c>
      <c r="CD935" s="106" t="str">
        <f t="shared" si="2136"/>
        <v/>
      </c>
      <c r="CE935" s="106" t="str">
        <f t="shared" si="2136"/>
        <v/>
      </c>
      <c r="CF935" s="106" t="str">
        <f t="shared" si="2136"/>
        <v/>
      </c>
      <c r="CG935" s="106" t="str">
        <f t="shared" si="2136"/>
        <v/>
      </c>
      <c r="CH935" s="106" t="str">
        <f t="shared" si="2136"/>
        <v/>
      </c>
      <c r="CI935" s="40"/>
      <c r="CJ935" s="40"/>
      <c r="CK935" s="40"/>
      <c r="CL935" s="40"/>
      <c r="CM935" s="40"/>
    </row>
    <row r="936" spans="1:91" ht="17.25" customHeight="1" x14ac:dyDescent="0.2">
      <c r="A936" s="92"/>
      <c r="B936" s="93"/>
      <c r="C936" s="93"/>
      <c r="D936" s="93"/>
      <c r="E936" s="93" t="str">
        <f t="shared" si="2134"/>
        <v/>
      </c>
      <c r="F936" s="93"/>
      <c r="G936" s="93"/>
      <c r="H936" s="93" t="str">
        <f t="shared" si="1850"/>
        <v/>
      </c>
      <c r="I936" s="95" t="str">
        <f t="shared" si="1851"/>
        <v/>
      </c>
      <c r="J936" s="93"/>
      <c r="K936" s="97" t="b">
        <v>0</v>
      </c>
      <c r="L936" s="98" t="str">
        <f t="shared" si="1791"/>
        <v>PENDENTE</v>
      </c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3"/>
      <c r="X936" s="100"/>
      <c r="Y936" s="100"/>
      <c r="Z936" s="100"/>
      <c r="AA936" s="100"/>
      <c r="AB936" s="100"/>
      <c r="AC936" s="101"/>
      <c r="AD936" s="3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93"/>
      <c r="AQ936" s="93"/>
      <c r="AR936" s="93"/>
      <c r="AS936" s="102"/>
      <c r="AT936" s="103"/>
      <c r="AU936" s="103"/>
      <c r="AV936" s="103"/>
      <c r="AW936" s="104"/>
      <c r="AX936" s="103"/>
      <c r="AY936" s="103"/>
      <c r="AZ936" s="103"/>
      <c r="BA936" s="103"/>
      <c r="BB936" s="104"/>
      <c r="BC936" s="103"/>
      <c r="BD936" s="105" t="str">
        <f ca="1">IFERROR(__xludf.DUMMYFUNCTION("""COMPUTED_VALUE"""),"")</f>
        <v/>
      </c>
      <c r="BE936" s="105" t="str">
        <f ca="1">IFERROR(__xludf.DUMMYFUNCTION("""COMPUTED_VALUE"""),"")</f>
        <v/>
      </c>
      <c r="BF936" s="105" t="str">
        <f ca="1">IFERROR(__xludf.DUMMYFUNCTION("""COMPUTED_VALUE"""),"")</f>
        <v/>
      </c>
      <c r="BG936" s="93"/>
      <c r="BH936" s="93"/>
      <c r="BI936" s="95" t="str">
        <f t="shared" si="1878"/>
        <v/>
      </c>
      <c r="BJ936" s="95" t="str">
        <f t="shared" ref="BJ936:BR936" si="2137">IF(AD936=0,"",AD936*$AS936*(AU936/10))</f>
        <v/>
      </c>
      <c r="BK936" s="95" t="str">
        <f t="shared" si="2137"/>
        <v/>
      </c>
      <c r="BL936" s="95" t="str">
        <f t="shared" si="2137"/>
        <v/>
      </c>
      <c r="BM936" s="95" t="str">
        <f t="shared" si="2137"/>
        <v/>
      </c>
      <c r="BN936" s="95" t="str">
        <f t="shared" si="2137"/>
        <v/>
      </c>
      <c r="BO936" s="95" t="str">
        <f t="shared" si="2137"/>
        <v/>
      </c>
      <c r="BP936" s="95" t="str">
        <f t="shared" si="2137"/>
        <v/>
      </c>
      <c r="BQ936" s="95" t="str">
        <f t="shared" si="2137"/>
        <v/>
      </c>
      <c r="BR936" s="95" t="str">
        <f t="shared" si="2137"/>
        <v/>
      </c>
      <c r="BS936" s="38"/>
      <c r="BT936" s="38"/>
      <c r="BU936" s="38"/>
      <c r="BV936" s="38"/>
      <c r="BW936" s="38"/>
      <c r="BX936" s="38">
        <f t="shared" si="2131"/>
        <v>0</v>
      </c>
      <c r="BY936" s="106" t="str">
        <f t="shared" si="2104"/>
        <v/>
      </c>
      <c r="BZ936" s="106" t="str">
        <f t="shared" si="2132"/>
        <v/>
      </c>
      <c r="CA936" s="106" t="str">
        <f t="shared" ref="CA936:CH936" si="2138">IF(O936="x","1","")</f>
        <v/>
      </c>
      <c r="CB936" s="106" t="str">
        <f t="shared" si="2138"/>
        <v/>
      </c>
      <c r="CC936" s="106" t="str">
        <f t="shared" si="2138"/>
        <v/>
      </c>
      <c r="CD936" s="106" t="str">
        <f t="shared" si="2138"/>
        <v/>
      </c>
      <c r="CE936" s="106" t="str">
        <f t="shared" si="2138"/>
        <v/>
      </c>
      <c r="CF936" s="106" t="str">
        <f t="shared" si="2138"/>
        <v/>
      </c>
      <c r="CG936" s="106" t="str">
        <f t="shared" si="2138"/>
        <v/>
      </c>
      <c r="CH936" s="106" t="str">
        <f t="shared" si="2138"/>
        <v/>
      </c>
      <c r="CI936" s="40"/>
      <c r="CJ936" s="40"/>
      <c r="CK936" s="40"/>
      <c r="CL936" s="40"/>
      <c r="CM936" s="40"/>
    </row>
    <row r="937" spans="1:91" ht="17.25" customHeight="1" x14ac:dyDescent="0.2">
      <c r="A937" s="92"/>
      <c r="B937" s="93"/>
      <c r="C937" s="93"/>
      <c r="D937" s="93"/>
      <c r="E937" s="93" t="str">
        <f t="shared" si="2134"/>
        <v/>
      </c>
      <c r="F937" s="93"/>
      <c r="G937" s="93"/>
      <c r="H937" s="93" t="str">
        <f t="shared" si="1850"/>
        <v/>
      </c>
      <c r="I937" s="95" t="str">
        <f t="shared" si="1851"/>
        <v/>
      </c>
      <c r="J937" s="93"/>
      <c r="K937" s="97" t="b">
        <v>0</v>
      </c>
      <c r="L937" s="98" t="str">
        <f t="shared" si="1791"/>
        <v>PENDENTE</v>
      </c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3"/>
      <c r="X937" s="100"/>
      <c r="Y937" s="100"/>
      <c r="Z937" s="100"/>
      <c r="AA937" s="100"/>
      <c r="AB937" s="100"/>
      <c r="AC937" s="101"/>
      <c r="AD937" s="3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93"/>
      <c r="AQ937" s="93"/>
      <c r="AR937" s="93"/>
      <c r="AS937" s="102"/>
      <c r="AT937" s="103"/>
      <c r="AU937" s="103"/>
      <c r="AV937" s="103"/>
      <c r="AW937" s="104"/>
      <c r="AX937" s="103"/>
      <c r="AY937" s="103"/>
      <c r="AZ937" s="103"/>
      <c r="BA937" s="103"/>
      <c r="BB937" s="104"/>
      <c r="BC937" s="103"/>
      <c r="BD937" s="105" t="str">
        <f ca="1">IFERROR(__xludf.DUMMYFUNCTION("""COMPUTED_VALUE"""),"")</f>
        <v/>
      </c>
      <c r="BE937" s="105" t="str">
        <f ca="1">IFERROR(__xludf.DUMMYFUNCTION("""COMPUTED_VALUE"""),"")</f>
        <v/>
      </c>
      <c r="BF937" s="105" t="str">
        <f ca="1">IFERROR(__xludf.DUMMYFUNCTION("""COMPUTED_VALUE"""),"")</f>
        <v/>
      </c>
      <c r="BG937" s="93"/>
      <c r="BH937" s="93"/>
      <c r="BI937" s="95" t="str">
        <f t="shared" si="1878"/>
        <v/>
      </c>
      <c r="BJ937" s="95" t="str">
        <f t="shared" ref="BJ937:BR937" si="2139">IF(AD937=0,"",AD937*$AS937*(AU937/10))</f>
        <v/>
      </c>
      <c r="BK937" s="95" t="str">
        <f t="shared" si="2139"/>
        <v/>
      </c>
      <c r="BL937" s="95" t="str">
        <f t="shared" si="2139"/>
        <v/>
      </c>
      <c r="BM937" s="95" t="str">
        <f t="shared" si="2139"/>
        <v/>
      </c>
      <c r="BN937" s="95" t="str">
        <f t="shared" si="2139"/>
        <v/>
      </c>
      <c r="BO937" s="95" t="str">
        <f t="shared" si="2139"/>
        <v/>
      </c>
      <c r="BP937" s="95" t="str">
        <f t="shared" si="2139"/>
        <v/>
      </c>
      <c r="BQ937" s="95" t="str">
        <f t="shared" si="2139"/>
        <v/>
      </c>
      <c r="BR937" s="95" t="str">
        <f t="shared" si="2139"/>
        <v/>
      </c>
      <c r="BS937" s="38"/>
      <c r="BT937" s="38"/>
      <c r="BU937" s="38"/>
      <c r="BV937" s="38"/>
      <c r="BW937" s="38"/>
      <c r="BX937" s="38">
        <f t="shared" si="2131"/>
        <v>0</v>
      </c>
      <c r="BY937" s="106" t="str">
        <f t="shared" si="2104"/>
        <v/>
      </c>
      <c r="BZ937" s="106" t="str">
        <f t="shared" si="2132"/>
        <v/>
      </c>
      <c r="CA937" s="106" t="str">
        <f t="shared" ref="CA937:CH937" si="2140">IF(O937="x","1","")</f>
        <v/>
      </c>
      <c r="CB937" s="106" t="str">
        <f t="shared" si="2140"/>
        <v/>
      </c>
      <c r="CC937" s="106" t="str">
        <f t="shared" si="2140"/>
        <v/>
      </c>
      <c r="CD937" s="106" t="str">
        <f t="shared" si="2140"/>
        <v/>
      </c>
      <c r="CE937" s="106" t="str">
        <f t="shared" si="2140"/>
        <v/>
      </c>
      <c r="CF937" s="106" t="str">
        <f t="shared" si="2140"/>
        <v/>
      </c>
      <c r="CG937" s="106" t="str">
        <f t="shared" si="2140"/>
        <v/>
      </c>
      <c r="CH937" s="106" t="str">
        <f t="shared" si="2140"/>
        <v/>
      </c>
      <c r="CI937" s="40"/>
      <c r="CJ937" s="40"/>
      <c r="CK937" s="40"/>
      <c r="CL937" s="40"/>
      <c r="CM937" s="40"/>
    </row>
    <row r="938" spans="1:91" ht="17.25" customHeight="1" x14ac:dyDescent="0.2">
      <c r="A938" s="92"/>
      <c r="B938" s="93"/>
      <c r="C938" s="93"/>
      <c r="D938" s="93"/>
      <c r="E938" s="93" t="str">
        <f t="shared" si="2134"/>
        <v/>
      </c>
      <c r="F938" s="93"/>
      <c r="G938" s="93"/>
      <c r="H938" s="93" t="str">
        <f t="shared" si="1850"/>
        <v/>
      </c>
      <c r="I938" s="95" t="str">
        <f t="shared" si="1851"/>
        <v/>
      </c>
      <c r="J938" s="93"/>
      <c r="K938" s="97" t="b">
        <v>0</v>
      </c>
      <c r="L938" s="98" t="str">
        <f t="shared" si="1791"/>
        <v>PENDENTE</v>
      </c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3"/>
      <c r="X938" s="100"/>
      <c r="Y938" s="100"/>
      <c r="Z938" s="100"/>
      <c r="AA938" s="100"/>
      <c r="AB938" s="100"/>
      <c r="AC938" s="101"/>
      <c r="AD938" s="3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93"/>
      <c r="AQ938" s="93"/>
      <c r="AR938" s="93"/>
      <c r="AS938" s="102"/>
      <c r="AT938" s="103"/>
      <c r="AU938" s="103"/>
      <c r="AV938" s="103"/>
      <c r="AW938" s="104"/>
      <c r="AX938" s="103"/>
      <c r="AY938" s="103"/>
      <c r="AZ938" s="103"/>
      <c r="BA938" s="103"/>
      <c r="BB938" s="104"/>
      <c r="BC938" s="103"/>
      <c r="BD938" s="105" t="str">
        <f ca="1">IFERROR(__xludf.DUMMYFUNCTION("""COMPUTED_VALUE"""),"")</f>
        <v/>
      </c>
      <c r="BE938" s="105" t="str">
        <f ca="1">IFERROR(__xludf.DUMMYFUNCTION("""COMPUTED_VALUE"""),"")</f>
        <v/>
      </c>
      <c r="BF938" s="105" t="str">
        <f ca="1">IFERROR(__xludf.DUMMYFUNCTION("""COMPUTED_VALUE"""),"")</f>
        <v/>
      </c>
      <c r="BG938" s="93"/>
      <c r="BH938" s="93"/>
      <c r="BI938" s="95" t="str">
        <f t="shared" si="1878"/>
        <v/>
      </c>
      <c r="BJ938" s="95" t="str">
        <f t="shared" ref="BJ938:BR938" si="2141">IF(AD938=0,"",AD938*$AS938*(AU938/10))</f>
        <v/>
      </c>
      <c r="BK938" s="95" t="str">
        <f t="shared" si="2141"/>
        <v/>
      </c>
      <c r="BL938" s="95" t="str">
        <f t="shared" si="2141"/>
        <v/>
      </c>
      <c r="BM938" s="95" t="str">
        <f t="shared" si="2141"/>
        <v/>
      </c>
      <c r="BN938" s="95" t="str">
        <f t="shared" si="2141"/>
        <v/>
      </c>
      <c r="BO938" s="95" t="str">
        <f t="shared" si="2141"/>
        <v/>
      </c>
      <c r="BP938" s="95" t="str">
        <f t="shared" si="2141"/>
        <v/>
      </c>
      <c r="BQ938" s="95" t="str">
        <f t="shared" si="2141"/>
        <v/>
      </c>
      <c r="BR938" s="95" t="str">
        <f t="shared" si="2141"/>
        <v/>
      </c>
      <c r="BS938" s="38"/>
      <c r="BT938" s="38"/>
      <c r="BU938" s="38"/>
      <c r="BV938" s="38"/>
      <c r="BW938" s="38"/>
      <c r="BX938" s="38">
        <f t="shared" si="2131"/>
        <v>0</v>
      </c>
      <c r="BY938" s="106" t="str">
        <f t="shared" si="2104"/>
        <v/>
      </c>
      <c r="BZ938" s="106" t="str">
        <f t="shared" si="2132"/>
        <v/>
      </c>
      <c r="CA938" s="106" t="str">
        <f t="shared" ref="CA938:CH938" si="2142">IF(O938="x","1","")</f>
        <v/>
      </c>
      <c r="CB938" s="106" t="str">
        <f t="shared" si="2142"/>
        <v/>
      </c>
      <c r="CC938" s="106" t="str">
        <f t="shared" si="2142"/>
        <v/>
      </c>
      <c r="CD938" s="106" t="str">
        <f t="shared" si="2142"/>
        <v/>
      </c>
      <c r="CE938" s="106" t="str">
        <f t="shared" si="2142"/>
        <v/>
      </c>
      <c r="CF938" s="106" t="str">
        <f t="shared" si="2142"/>
        <v/>
      </c>
      <c r="CG938" s="106" t="str">
        <f t="shared" si="2142"/>
        <v/>
      </c>
      <c r="CH938" s="106" t="str">
        <f t="shared" si="2142"/>
        <v/>
      </c>
      <c r="CI938" s="40"/>
      <c r="CJ938" s="40"/>
      <c r="CK938" s="40"/>
      <c r="CL938" s="40"/>
      <c r="CM938" s="40"/>
    </row>
    <row r="939" spans="1:91" ht="17.25" customHeight="1" x14ac:dyDescent="0.2">
      <c r="A939" s="92"/>
      <c r="B939" s="93"/>
      <c r="C939" s="93"/>
      <c r="D939" s="93"/>
      <c r="E939" s="93" t="str">
        <f t="shared" si="2134"/>
        <v/>
      </c>
      <c r="F939" s="93"/>
      <c r="G939" s="93"/>
      <c r="H939" s="93" t="str">
        <f t="shared" si="1850"/>
        <v/>
      </c>
      <c r="I939" s="95" t="str">
        <f t="shared" si="1851"/>
        <v/>
      </c>
      <c r="J939" s="93"/>
      <c r="K939" s="97" t="b">
        <v>0</v>
      </c>
      <c r="L939" s="98" t="str">
        <f t="shared" si="1791"/>
        <v>PENDENTE</v>
      </c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3"/>
      <c r="X939" s="100"/>
      <c r="Y939" s="100"/>
      <c r="Z939" s="100"/>
      <c r="AA939" s="100"/>
      <c r="AB939" s="100"/>
      <c r="AC939" s="101"/>
      <c r="AD939" s="3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93"/>
      <c r="AQ939" s="93"/>
      <c r="AR939" s="93"/>
      <c r="AS939" s="102"/>
      <c r="AT939" s="103"/>
      <c r="AU939" s="103"/>
      <c r="AV939" s="103"/>
      <c r="AW939" s="104"/>
      <c r="AX939" s="103"/>
      <c r="AY939" s="103"/>
      <c r="AZ939" s="103"/>
      <c r="BA939" s="103"/>
      <c r="BB939" s="104"/>
      <c r="BC939" s="103"/>
      <c r="BD939" s="105" t="str">
        <f ca="1">IFERROR(__xludf.DUMMYFUNCTION("""COMPUTED_VALUE"""),"")</f>
        <v/>
      </c>
      <c r="BE939" s="105" t="str">
        <f ca="1">IFERROR(__xludf.DUMMYFUNCTION("""COMPUTED_VALUE"""),"")</f>
        <v/>
      </c>
      <c r="BF939" s="105" t="str">
        <f ca="1">IFERROR(__xludf.DUMMYFUNCTION("""COMPUTED_VALUE"""),"")</f>
        <v/>
      </c>
      <c r="BG939" s="93"/>
      <c r="BH939" s="93"/>
      <c r="BI939" s="95" t="str">
        <f t="shared" si="1878"/>
        <v/>
      </c>
      <c r="BJ939" s="95" t="str">
        <f t="shared" ref="BJ939:BR939" si="2143">IF(AD939=0,"",AD939*$AS939*(AU939/10))</f>
        <v/>
      </c>
      <c r="BK939" s="95" t="str">
        <f t="shared" si="2143"/>
        <v/>
      </c>
      <c r="BL939" s="95" t="str">
        <f t="shared" si="2143"/>
        <v/>
      </c>
      <c r="BM939" s="95" t="str">
        <f t="shared" si="2143"/>
        <v/>
      </c>
      <c r="BN939" s="95" t="str">
        <f t="shared" si="2143"/>
        <v/>
      </c>
      <c r="BO939" s="95" t="str">
        <f t="shared" si="2143"/>
        <v/>
      </c>
      <c r="BP939" s="95" t="str">
        <f t="shared" si="2143"/>
        <v/>
      </c>
      <c r="BQ939" s="95" t="str">
        <f t="shared" si="2143"/>
        <v/>
      </c>
      <c r="BR939" s="95" t="str">
        <f t="shared" si="2143"/>
        <v/>
      </c>
      <c r="BS939" s="38"/>
      <c r="BT939" s="38"/>
      <c r="BU939" s="38"/>
      <c r="BV939" s="38"/>
      <c r="BW939" s="38"/>
      <c r="BX939" s="38">
        <f t="shared" si="2131"/>
        <v>0</v>
      </c>
      <c r="BY939" s="106" t="str">
        <f t="shared" si="2104"/>
        <v/>
      </c>
      <c r="BZ939" s="106" t="str">
        <f t="shared" si="2132"/>
        <v/>
      </c>
      <c r="CA939" s="106" t="str">
        <f t="shared" ref="CA939:CH939" si="2144">IF(O939="x","1","")</f>
        <v/>
      </c>
      <c r="CB939" s="106" t="str">
        <f t="shared" si="2144"/>
        <v/>
      </c>
      <c r="CC939" s="106" t="str">
        <f t="shared" si="2144"/>
        <v/>
      </c>
      <c r="CD939" s="106" t="str">
        <f t="shared" si="2144"/>
        <v/>
      </c>
      <c r="CE939" s="106" t="str">
        <f t="shared" si="2144"/>
        <v/>
      </c>
      <c r="CF939" s="106" t="str">
        <f t="shared" si="2144"/>
        <v/>
      </c>
      <c r="CG939" s="106" t="str">
        <f t="shared" si="2144"/>
        <v/>
      </c>
      <c r="CH939" s="106" t="str">
        <f t="shared" si="2144"/>
        <v/>
      </c>
      <c r="CI939" s="40"/>
      <c r="CJ939" s="40"/>
      <c r="CK939" s="40"/>
      <c r="CL939" s="40"/>
      <c r="CM939" s="40"/>
    </row>
    <row r="940" spans="1:91" ht="17.25" customHeight="1" x14ac:dyDescent="0.2">
      <c r="A940" s="92"/>
      <c r="B940" s="93"/>
      <c r="C940" s="93"/>
      <c r="D940" s="93"/>
      <c r="E940" s="93" t="str">
        <f t="shared" si="2134"/>
        <v/>
      </c>
      <c r="F940" s="93"/>
      <c r="G940" s="93"/>
      <c r="H940" s="93" t="str">
        <f t="shared" si="1850"/>
        <v/>
      </c>
      <c r="I940" s="95" t="str">
        <f t="shared" si="1851"/>
        <v/>
      </c>
      <c r="J940" s="93"/>
      <c r="K940" s="97" t="b">
        <v>0</v>
      </c>
      <c r="L940" s="98" t="str">
        <f t="shared" si="1791"/>
        <v>PENDENTE</v>
      </c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3"/>
      <c r="X940" s="100"/>
      <c r="Y940" s="100"/>
      <c r="Z940" s="100"/>
      <c r="AA940" s="100"/>
      <c r="AB940" s="100"/>
      <c r="AC940" s="101"/>
      <c r="AD940" s="3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93"/>
      <c r="AQ940" s="93"/>
      <c r="AR940" s="93"/>
      <c r="AS940" s="102"/>
      <c r="AT940" s="103"/>
      <c r="AU940" s="103"/>
      <c r="AV940" s="103"/>
      <c r="AW940" s="104"/>
      <c r="AX940" s="103"/>
      <c r="AY940" s="103"/>
      <c r="AZ940" s="103"/>
      <c r="BA940" s="103"/>
      <c r="BB940" s="104"/>
      <c r="BC940" s="103"/>
      <c r="BD940" s="105" t="str">
        <f ca="1">IFERROR(__xludf.DUMMYFUNCTION("""COMPUTED_VALUE"""),"")</f>
        <v/>
      </c>
      <c r="BE940" s="105" t="str">
        <f ca="1">IFERROR(__xludf.DUMMYFUNCTION("""COMPUTED_VALUE"""),"")</f>
        <v/>
      </c>
      <c r="BF940" s="105" t="str">
        <f ca="1">IFERROR(__xludf.DUMMYFUNCTION("""COMPUTED_VALUE"""),"")</f>
        <v/>
      </c>
      <c r="BG940" s="93"/>
      <c r="BH940" s="93"/>
      <c r="BI940" s="95" t="str">
        <f t="shared" si="1878"/>
        <v/>
      </c>
      <c r="BJ940" s="95" t="str">
        <f t="shared" ref="BJ940:BR940" si="2145">IF(AD940=0,"",AD940*$AS940*(AU940/10))</f>
        <v/>
      </c>
      <c r="BK940" s="95" t="str">
        <f t="shared" si="2145"/>
        <v/>
      </c>
      <c r="BL940" s="95" t="str">
        <f t="shared" si="2145"/>
        <v/>
      </c>
      <c r="BM940" s="95" t="str">
        <f t="shared" si="2145"/>
        <v/>
      </c>
      <c r="BN940" s="95" t="str">
        <f t="shared" si="2145"/>
        <v/>
      </c>
      <c r="BO940" s="95" t="str">
        <f t="shared" si="2145"/>
        <v/>
      </c>
      <c r="BP940" s="95" t="str">
        <f t="shared" si="2145"/>
        <v/>
      </c>
      <c r="BQ940" s="95" t="str">
        <f t="shared" si="2145"/>
        <v/>
      </c>
      <c r="BR940" s="95" t="str">
        <f t="shared" si="2145"/>
        <v/>
      </c>
      <c r="BS940" s="38"/>
      <c r="BT940" s="38"/>
      <c r="BU940" s="38"/>
      <c r="BV940" s="38"/>
      <c r="BW940" s="38"/>
      <c r="BX940" s="38">
        <f t="shared" si="2131"/>
        <v>0</v>
      </c>
      <c r="BY940" s="106" t="str">
        <f t="shared" si="2104"/>
        <v/>
      </c>
      <c r="BZ940" s="106" t="str">
        <f t="shared" si="2132"/>
        <v/>
      </c>
      <c r="CA940" s="106" t="str">
        <f t="shared" ref="CA940:CH940" si="2146">IF(O940="x","1","")</f>
        <v/>
      </c>
      <c r="CB940" s="106" t="str">
        <f t="shared" si="2146"/>
        <v/>
      </c>
      <c r="CC940" s="106" t="str">
        <f t="shared" si="2146"/>
        <v/>
      </c>
      <c r="CD940" s="106" t="str">
        <f t="shared" si="2146"/>
        <v/>
      </c>
      <c r="CE940" s="106" t="str">
        <f t="shared" si="2146"/>
        <v/>
      </c>
      <c r="CF940" s="106" t="str">
        <f t="shared" si="2146"/>
        <v/>
      </c>
      <c r="CG940" s="106" t="str">
        <f t="shared" si="2146"/>
        <v/>
      </c>
      <c r="CH940" s="106" t="str">
        <f t="shared" si="2146"/>
        <v/>
      </c>
      <c r="CI940" s="40"/>
      <c r="CJ940" s="40"/>
      <c r="CK940" s="40"/>
      <c r="CL940" s="40"/>
      <c r="CM940" s="40"/>
    </row>
    <row r="941" spans="1:91" ht="17.25" customHeight="1" x14ac:dyDescent="0.2">
      <c r="A941" s="92"/>
      <c r="B941" s="93"/>
      <c r="C941" s="93"/>
      <c r="D941" s="93"/>
      <c r="E941" s="93" t="str">
        <f t="shared" si="2134"/>
        <v/>
      </c>
      <c r="F941" s="93"/>
      <c r="G941" s="93"/>
      <c r="H941" s="93" t="str">
        <f t="shared" si="1850"/>
        <v/>
      </c>
      <c r="I941" s="95" t="str">
        <f t="shared" si="1851"/>
        <v/>
      </c>
      <c r="J941" s="93"/>
      <c r="K941" s="97" t="b">
        <v>0</v>
      </c>
      <c r="L941" s="98" t="str">
        <f t="shared" si="1791"/>
        <v>PENDENTE</v>
      </c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3"/>
      <c r="X941" s="100"/>
      <c r="Y941" s="100"/>
      <c r="Z941" s="100"/>
      <c r="AA941" s="100"/>
      <c r="AB941" s="100"/>
      <c r="AC941" s="101"/>
      <c r="AD941" s="3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93"/>
      <c r="AQ941" s="93"/>
      <c r="AR941" s="93"/>
      <c r="AS941" s="102"/>
      <c r="AT941" s="103"/>
      <c r="AU941" s="103"/>
      <c r="AV941" s="103"/>
      <c r="AW941" s="104"/>
      <c r="AX941" s="103"/>
      <c r="AY941" s="103"/>
      <c r="AZ941" s="103"/>
      <c r="BA941" s="103"/>
      <c r="BB941" s="104"/>
      <c r="BC941" s="103"/>
      <c r="BD941" s="105" t="str">
        <f ca="1">IFERROR(__xludf.DUMMYFUNCTION("""COMPUTED_VALUE"""),"")</f>
        <v/>
      </c>
      <c r="BE941" s="105" t="str">
        <f ca="1">IFERROR(__xludf.DUMMYFUNCTION("""COMPUTED_VALUE"""),"")</f>
        <v/>
      </c>
      <c r="BF941" s="105" t="str">
        <f ca="1">IFERROR(__xludf.DUMMYFUNCTION("""COMPUTED_VALUE"""),"")</f>
        <v/>
      </c>
      <c r="BG941" s="93"/>
      <c r="BH941" s="93"/>
      <c r="BI941" s="95" t="str">
        <f t="shared" si="1878"/>
        <v/>
      </c>
      <c r="BJ941" s="95" t="str">
        <f t="shared" ref="BJ941:BR941" si="2147">IF(AD941=0,"",AD941*$AS941*(AU941/10))</f>
        <v/>
      </c>
      <c r="BK941" s="95" t="str">
        <f t="shared" si="2147"/>
        <v/>
      </c>
      <c r="BL941" s="95" t="str">
        <f t="shared" si="2147"/>
        <v/>
      </c>
      <c r="BM941" s="95" t="str">
        <f t="shared" si="2147"/>
        <v/>
      </c>
      <c r="BN941" s="95" t="str">
        <f t="shared" si="2147"/>
        <v/>
      </c>
      <c r="BO941" s="95" t="str">
        <f t="shared" si="2147"/>
        <v/>
      </c>
      <c r="BP941" s="95" t="str">
        <f t="shared" si="2147"/>
        <v/>
      </c>
      <c r="BQ941" s="95" t="str">
        <f t="shared" si="2147"/>
        <v/>
      </c>
      <c r="BR941" s="95" t="str">
        <f t="shared" si="2147"/>
        <v/>
      </c>
      <c r="BS941" s="38"/>
      <c r="BT941" s="38"/>
      <c r="BU941" s="38"/>
      <c r="BV941" s="38"/>
      <c r="BW941" s="38"/>
      <c r="BX941" s="38">
        <f t="shared" si="2131"/>
        <v>0</v>
      </c>
      <c r="BY941" s="106" t="str">
        <f t="shared" si="2104"/>
        <v/>
      </c>
      <c r="BZ941" s="106" t="str">
        <f t="shared" si="2132"/>
        <v/>
      </c>
      <c r="CA941" s="106" t="str">
        <f t="shared" ref="CA941:CH941" si="2148">IF(O941="x","1","")</f>
        <v/>
      </c>
      <c r="CB941" s="106" t="str">
        <f t="shared" si="2148"/>
        <v/>
      </c>
      <c r="CC941" s="106" t="str">
        <f t="shared" si="2148"/>
        <v/>
      </c>
      <c r="CD941" s="106" t="str">
        <f t="shared" si="2148"/>
        <v/>
      </c>
      <c r="CE941" s="106" t="str">
        <f t="shared" si="2148"/>
        <v/>
      </c>
      <c r="CF941" s="106" t="str">
        <f t="shared" si="2148"/>
        <v/>
      </c>
      <c r="CG941" s="106" t="str">
        <f t="shared" si="2148"/>
        <v/>
      </c>
      <c r="CH941" s="106" t="str">
        <f t="shared" si="2148"/>
        <v/>
      </c>
      <c r="CI941" s="40"/>
      <c r="CJ941" s="40"/>
      <c r="CK941" s="40"/>
      <c r="CL941" s="40"/>
      <c r="CM941" s="40"/>
    </row>
    <row r="942" spans="1:91" ht="17.25" customHeight="1" x14ac:dyDescent="0.2">
      <c r="A942" s="92"/>
      <c r="B942" s="93"/>
      <c r="C942" s="93"/>
      <c r="D942" s="93"/>
      <c r="E942" s="93" t="str">
        <f t="shared" si="2134"/>
        <v/>
      </c>
      <c r="F942" s="93"/>
      <c r="G942" s="93"/>
      <c r="H942" s="93" t="str">
        <f t="shared" si="1850"/>
        <v/>
      </c>
      <c r="I942" s="95" t="str">
        <f t="shared" si="1851"/>
        <v/>
      </c>
      <c r="J942" s="93"/>
      <c r="K942" s="97" t="b">
        <v>0</v>
      </c>
      <c r="L942" s="98" t="str">
        <f t="shared" si="1791"/>
        <v>PENDENTE</v>
      </c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3"/>
      <c r="X942" s="100"/>
      <c r="Y942" s="100"/>
      <c r="Z942" s="100"/>
      <c r="AA942" s="100"/>
      <c r="AB942" s="100"/>
      <c r="AC942" s="101"/>
      <c r="AD942" s="3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93"/>
      <c r="AQ942" s="93"/>
      <c r="AR942" s="93"/>
      <c r="AS942" s="102"/>
      <c r="AT942" s="103"/>
      <c r="AU942" s="103"/>
      <c r="AV942" s="103"/>
      <c r="AW942" s="104"/>
      <c r="AX942" s="103"/>
      <c r="AY942" s="103"/>
      <c r="AZ942" s="103"/>
      <c r="BA942" s="103"/>
      <c r="BB942" s="104"/>
      <c r="BC942" s="103"/>
      <c r="BD942" s="105" t="str">
        <f ca="1">IFERROR(__xludf.DUMMYFUNCTION("""COMPUTED_VALUE"""),"")</f>
        <v/>
      </c>
      <c r="BE942" s="105" t="str">
        <f ca="1">IFERROR(__xludf.DUMMYFUNCTION("""COMPUTED_VALUE"""),"")</f>
        <v/>
      </c>
      <c r="BF942" s="105" t="str">
        <f ca="1">IFERROR(__xludf.DUMMYFUNCTION("""COMPUTED_VALUE"""),"")</f>
        <v/>
      </c>
      <c r="BG942" s="93"/>
      <c r="BH942" s="93"/>
      <c r="BI942" s="95" t="str">
        <f t="shared" si="1878"/>
        <v/>
      </c>
      <c r="BJ942" s="95" t="str">
        <f t="shared" ref="BJ942:BR942" si="2149">IF(AD942=0,"",AD942*$AS942*(AU942/10))</f>
        <v/>
      </c>
      <c r="BK942" s="95" t="str">
        <f t="shared" si="2149"/>
        <v/>
      </c>
      <c r="BL942" s="95" t="str">
        <f t="shared" si="2149"/>
        <v/>
      </c>
      <c r="BM942" s="95" t="str">
        <f t="shared" si="2149"/>
        <v/>
      </c>
      <c r="BN942" s="95" t="str">
        <f t="shared" si="2149"/>
        <v/>
      </c>
      <c r="BO942" s="95" t="str">
        <f t="shared" si="2149"/>
        <v/>
      </c>
      <c r="BP942" s="95" t="str">
        <f t="shared" si="2149"/>
        <v/>
      </c>
      <c r="BQ942" s="95" t="str">
        <f t="shared" si="2149"/>
        <v/>
      </c>
      <c r="BR942" s="95" t="str">
        <f t="shared" si="2149"/>
        <v/>
      </c>
      <c r="BS942" s="38"/>
      <c r="BT942" s="38"/>
      <c r="BU942" s="38"/>
      <c r="BV942" s="38"/>
      <c r="BW942" s="38"/>
      <c r="BX942" s="38">
        <f t="shared" si="2131"/>
        <v>0</v>
      </c>
      <c r="BY942" s="106" t="str">
        <f t="shared" si="2104"/>
        <v/>
      </c>
      <c r="BZ942" s="106" t="str">
        <f t="shared" si="2132"/>
        <v/>
      </c>
      <c r="CA942" s="106" t="str">
        <f t="shared" ref="CA942:CH942" si="2150">IF(O942="x","1","")</f>
        <v/>
      </c>
      <c r="CB942" s="106" t="str">
        <f t="shared" si="2150"/>
        <v/>
      </c>
      <c r="CC942" s="106" t="str">
        <f t="shared" si="2150"/>
        <v/>
      </c>
      <c r="CD942" s="106" t="str">
        <f t="shared" si="2150"/>
        <v/>
      </c>
      <c r="CE942" s="106" t="str">
        <f t="shared" si="2150"/>
        <v/>
      </c>
      <c r="CF942" s="106" t="str">
        <f t="shared" si="2150"/>
        <v/>
      </c>
      <c r="CG942" s="106" t="str">
        <f t="shared" si="2150"/>
        <v/>
      </c>
      <c r="CH942" s="106" t="str">
        <f t="shared" si="2150"/>
        <v/>
      </c>
      <c r="CI942" s="40"/>
      <c r="CJ942" s="40"/>
      <c r="CK942" s="40"/>
      <c r="CL942" s="40"/>
      <c r="CM942" s="40"/>
    </row>
    <row r="943" spans="1:91" ht="17.25" customHeight="1" x14ac:dyDescent="0.2">
      <c r="A943" s="92"/>
      <c r="B943" s="93"/>
      <c r="C943" s="93"/>
      <c r="D943" s="93"/>
      <c r="E943" s="93" t="str">
        <f t="shared" si="2134"/>
        <v/>
      </c>
      <c r="F943" s="93"/>
      <c r="G943" s="93"/>
      <c r="H943" s="93" t="str">
        <f t="shared" si="1850"/>
        <v/>
      </c>
      <c r="I943" s="95" t="str">
        <f t="shared" si="1851"/>
        <v/>
      </c>
      <c r="J943" s="93"/>
      <c r="K943" s="97" t="b">
        <v>0</v>
      </c>
      <c r="L943" s="98" t="str">
        <f t="shared" si="1791"/>
        <v>PENDENTE</v>
      </c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3"/>
      <c r="X943" s="100"/>
      <c r="Y943" s="100"/>
      <c r="Z943" s="100"/>
      <c r="AA943" s="100"/>
      <c r="AB943" s="100"/>
      <c r="AC943" s="101"/>
      <c r="AD943" s="3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93"/>
      <c r="AQ943" s="93"/>
      <c r="AR943" s="93"/>
      <c r="AS943" s="102"/>
      <c r="AT943" s="103"/>
      <c r="AU943" s="103"/>
      <c r="AV943" s="103"/>
      <c r="AW943" s="104"/>
      <c r="AX943" s="103"/>
      <c r="AY943" s="103"/>
      <c r="AZ943" s="103"/>
      <c r="BA943" s="103"/>
      <c r="BB943" s="104"/>
      <c r="BC943" s="103"/>
      <c r="BD943" s="105" t="str">
        <f ca="1">IFERROR(__xludf.DUMMYFUNCTION("""COMPUTED_VALUE"""),"")</f>
        <v/>
      </c>
      <c r="BE943" s="105" t="str">
        <f ca="1">IFERROR(__xludf.DUMMYFUNCTION("""COMPUTED_VALUE"""),"")</f>
        <v/>
      </c>
      <c r="BF943" s="105" t="str">
        <f ca="1">IFERROR(__xludf.DUMMYFUNCTION("""COMPUTED_VALUE"""),"")</f>
        <v/>
      </c>
      <c r="BG943" s="93"/>
      <c r="BH943" s="93"/>
      <c r="BI943" s="95" t="str">
        <f t="shared" si="1878"/>
        <v/>
      </c>
      <c r="BJ943" s="95" t="str">
        <f t="shared" ref="BJ943:BR943" si="2151">IF(AD943=0,"",AD943*$AS943*(AU943/10))</f>
        <v/>
      </c>
      <c r="BK943" s="95" t="str">
        <f t="shared" si="2151"/>
        <v/>
      </c>
      <c r="BL943" s="95" t="str">
        <f t="shared" si="2151"/>
        <v/>
      </c>
      <c r="BM943" s="95" t="str">
        <f t="shared" si="2151"/>
        <v/>
      </c>
      <c r="BN943" s="95" t="str">
        <f t="shared" si="2151"/>
        <v/>
      </c>
      <c r="BO943" s="95" t="str">
        <f t="shared" si="2151"/>
        <v/>
      </c>
      <c r="BP943" s="95" t="str">
        <f t="shared" si="2151"/>
        <v/>
      </c>
      <c r="BQ943" s="95" t="str">
        <f t="shared" si="2151"/>
        <v/>
      </c>
      <c r="BR943" s="95" t="str">
        <f t="shared" si="2151"/>
        <v/>
      </c>
      <c r="BS943" s="38"/>
      <c r="BT943" s="38"/>
      <c r="BU943" s="38"/>
      <c r="BV943" s="38"/>
      <c r="BW943" s="38"/>
      <c r="BX943" s="38">
        <f t="shared" si="2131"/>
        <v>0</v>
      </c>
      <c r="BY943" s="106" t="str">
        <f t="shared" si="2104"/>
        <v/>
      </c>
      <c r="BZ943" s="106" t="str">
        <f t="shared" si="2132"/>
        <v/>
      </c>
      <c r="CA943" s="106" t="str">
        <f t="shared" ref="CA943:CH943" si="2152">IF(O943="x","1","")</f>
        <v/>
      </c>
      <c r="CB943" s="106" t="str">
        <f t="shared" si="2152"/>
        <v/>
      </c>
      <c r="CC943" s="106" t="str">
        <f t="shared" si="2152"/>
        <v/>
      </c>
      <c r="CD943" s="106" t="str">
        <f t="shared" si="2152"/>
        <v/>
      </c>
      <c r="CE943" s="106" t="str">
        <f t="shared" si="2152"/>
        <v/>
      </c>
      <c r="CF943" s="106" t="str">
        <f t="shared" si="2152"/>
        <v/>
      </c>
      <c r="CG943" s="106" t="str">
        <f t="shared" si="2152"/>
        <v/>
      </c>
      <c r="CH943" s="106" t="str">
        <f t="shared" si="2152"/>
        <v/>
      </c>
      <c r="CI943" s="40"/>
      <c r="CJ943" s="40"/>
      <c r="CK943" s="40"/>
      <c r="CL943" s="40"/>
      <c r="CM943" s="40"/>
    </row>
    <row r="944" spans="1:91" ht="17.25" customHeight="1" x14ac:dyDescent="0.2">
      <c r="A944" s="92"/>
      <c r="B944" s="93"/>
      <c r="C944" s="93"/>
      <c r="D944" s="93"/>
      <c r="E944" s="93" t="str">
        <f t="shared" si="2134"/>
        <v/>
      </c>
      <c r="F944" s="93"/>
      <c r="G944" s="93"/>
      <c r="H944" s="93" t="str">
        <f t="shared" si="1850"/>
        <v/>
      </c>
      <c r="I944" s="95" t="str">
        <f t="shared" si="1851"/>
        <v/>
      </c>
      <c r="J944" s="93"/>
      <c r="K944" s="97" t="b">
        <v>0</v>
      </c>
      <c r="L944" s="98" t="str">
        <f t="shared" si="1791"/>
        <v>PENDENTE</v>
      </c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3"/>
      <c r="X944" s="100"/>
      <c r="Y944" s="100"/>
      <c r="Z944" s="100"/>
      <c r="AA944" s="100"/>
      <c r="AB944" s="100"/>
      <c r="AC944" s="101"/>
      <c r="AD944" s="3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93"/>
      <c r="AQ944" s="93"/>
      <c r="AR944" s="93"/>
      <c r="AS944" s="102"/>
      <c r="AT944" s="103"/>
      <c r="AU944" s="103"/>
      <c r="AV944" s="103"/>
      <c r="AW944" s="104"/>
      <c r="AX944" s="103"/>
      <c r="AY944" s="103"/>
      <c r="AZ944" s="103"/>
      <c r="BA944" s="103"/>
      <c r="BB944" s="104"/>
      <c r="BC944" s="103"/>
      <c r="BD944" s="105" t="str">
        <f ca="1">IFERROR(__xludf.DUMMYFUNCTION("""COMPUTED_VALUE"""),"")</f>
        <v/>
      </c>
      <c r="BE944" s="105" t="str">
        <f ca="1">IFERROR(__xludf.DUMMYFUNCTION("""COMPUTED_VALUE"""),"")</f>
        <v/>
      </c>
      <c r="BF944" s="105" t="str">
        <f ca="1">IFERROR(__xludf.DUMMYFUNCTION("""COMPUTED_VALUE"""),"")</f>
        <v/>
      </c>
      <c r="BG944" s="93"/>
      <c r="BH944" s="93"/>
      <c r="BI944" s="95" t="str">
        <f t="shared" si="1878"/>
        <v/>
      </c>
      <c r="BJ944" s="95" t="str">
        <f t="shared" ref="BJ944:BR944" si="2153">IF(AD944=0,"",AD944*$AS944*(AU944/10))</f>
        <v/>
      </c>
      <c r="BK944" s="95" t="str">
        <f t="shared" si="2153"/>
        <v/>
      </c>
      <c r="BL944" s="95" t="str">
        <f t="shared" si="2153"/>
        <v/>
      </c>
      <c r="BM944" s="95" t="str">
        <f t="shared" si="2153"/>
        <v/>
      </c>
      <c r="BN944" s="95" t="str">
        <f t="shared" si="2153"/>
        <v/>
      </c>
      <c r="BO944" s="95" t="str">
        <f t="shared" si="2153"/>
        <v/>
      </c>
      <c r="BP944" s="95" t="str">
        <f t="shared" si="2153"/>
        <v/>
      </c>
      <c r="BQ944" s="95" t="str">
        <f t="shared" si="2153"/>
        <v/>
      </c>
      <c r="BR944" s="95" t="str">
        <f t="shared" si="2153"/>
        <v/>
      </c>
      <c r="BS944" s="38"/>
      <c r="BT944" s="38"/>
      <c r="BU944" s="38"/>
      <c r="BV944" s="38"/>
      <c r="BW944" s="38"/>
      <c r="BX944" s="38">
        <f t="shared" si="2131"/>
        <v>0</v>
      </c>
      <c r="BY944" s="106" t="str">
        <f t="shared" si="2104"/>
        <v/>
      </c>
      <c r="BZ944" s="106" t="str">
        <f t="shared" si="2132"/>
        <v/>
      </c>
      <c r="CA944" s="106" t="str">
        <f t="shared" ref="CA944:CH944" si="2154">IF(O944="x","1","")</f>
        <v/>
      </c>
      <c r="CB944" s="106" t="str">
        <f t="shared" si="2154"/>
        <v/>
      </c>
      <c r="CC944" s="106" t="str">
        <f t="shared" si="2154"/>
        <v/>
      </c>
      <c r="CD944" s="106" t="str">
        <f t="shared" si="2154"/>
        <v/>
      </c>
      <c r="CE944" s="106" t="str">
        <f t="shared" si="2154"/>
        <v/>
      </c>
      <c r="CF944" s="106" t="str">
        <f t="shared" si="2154"/>
        <v/>
      </c>
      <c r="CG944" s="106" t="str">
        <f t="shared" si="2154"/>
        <v/>
      </c>
      <c r="CH944" s="106" t="str">
        <f t="shared" si="2154"/>
        <v/>
      </c>
      <c r="CI944" s="40"/>
      <c r="CJ944" s="40"/>
      <c r="CK944" s="40"/>
      <c r="CL944" s="40"/>
      <c r="CM944" s="40"/>
    </row>
    <row r="945" spans="1:91" ht="17.25" customHeight="1" x14ac:dyDescent="0.2">
      <c r="A945" s="92"/>
      <c r="B945" s="93"/>
      <c r="C945" s="93"/>
      <c r="D945" s="93"/>
      <c r="E945" s="93" t="str">
        <f t="shared" si="2134"/>
        <v/>
      </c>
      <c r="F945" s="93"/>
      <c r="G945" s="93"/>
      <c r="H945" s="93" t="str">
        <f t="shared" si="1850"/>
        <v/>
      </c>
      <c r="I945" s="95" t="str">
        <f t="shared" si="1851"/>
        <v/>
      </c>
      <c r="J945" s="93"/>
      <c r="K945" s="97" t="b">
        <v>0</v>
      </c>
      <c r="L945" s="98" t="str">
        <f t="shared" si="1791"/>
        <v>PENDENTE</v>
      </c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3"/>
      <c r="X945" s="100"/>
      <c r="Y945" s="100"/>
      <c r="Z945" s="100"/>
      <c r="AA945" s="100"/>
      <c r="AB945" s="100"/>
      <c r="AC945" s="101"/>
      <c r="AD945" s="3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93"/>
      <c r="AQ945" s="93"/>
      <c r="AR945" s="93"/>
      <c r="AS945" s="102"/>
      <c r="AT945" s="103"/>
      <c r="AU945" s="103"/>
      <c r="AV945" s="103"/>
      <c r="AW945" s="104"/>
      <c r="AX945" s="103"/>
      <c r="AY945" s="103"/>
      <c r="AZ945" s="103"/>
      <c r="BA945" s="103"/>
      <c r="BB945" s="104"/>
      <c r="BC945" s="103"/>
      <c r="BD945" s="105" t="str">
        <f ca="1">IFERROR(__xludf.DUMMYFUNCTION("""COMPUTED_VALUE"""),"")</f>
        <v/>
      </c>
      <c r="BE945" s="105" t="str">
        <f ca="1">IFERROR(__xludf.DUMMYFUNCTION("""COMPUTED_VALUE"""),"")</f>
        <v/>
      </c>
      <c r="BF945" s="105" t="str">
        <f ca="1">IFERROR(__xludf.DUMMYFUNCTION("""COMPUTED_VALUE"""),"")</f>
        <v/>
      </c>
      <c r="BG945" s="93"/>
      <c r="BH945" s="93"/>
      <c r="BI945" s="95" t="str">
        <f t="shared" si="1878"/>
        <v/>
      </c>
      <c r="BJ945" s="95" t="str">
        <f t="shared" ref="BJ945:BR945" si="2155">IF(AD945=0,"",AD945*$AS945*(AU945/10))</f>
        <v/>
      </c>
      <c r="BK945" s="95" t="str">
        <f t="shared" si="2155"/>
        <v/>
      </c>
      <c r="BL945" s="95" t="str">
        <f t="shared" si="2155"/>
        <v/>
      </c>
      <c r="BM945" s="95" t="str">
        <f t="shared" si="2155"/>
        <v/>
      </c>
      <c r="BN945" s="95" t="str">
        <f t="shared" si="2155"/>
        <v/>
      </c>
      <c r="BO945" s="95" t="str">
        <f t="shared" si="2155"/>
        <v/>
      </c>
      <c r="BP945" s="95" t="str">
        <f t="shared" si="2155"/>
        <v/>
      </c>
      <c r="BQ945" s="95" t="str">
        <f t="shared" si="2155"/>
        <v/>
      </c>
      <c r="BR945" s="95" t="str">
        <f t="shared" si="2155"/>
        <v/>
      </c>
      <c r="BS945" s="38"/>
      <c r="BT945" s="38"/>
      <c r="BU945" s="38"/>
      <c r="BV945" s="38"/>
      <c r="BW945" s="38"/>
      <c r="BX945" s="38">
        <f t="shared" si="2131"/>
        <v>0</v>
      </c>
      <c r="BY945" s="106" t="str">
        <f t="shared" si="2104"/>
        <v/>
      </c>
      <c r="BZ945" s="106" t="str">
        <f t="shared" si="2132"/>
        <v/>
      </c>
      <c r="CA945" s="106" t="str">
        <f t="shared" ref="CA945:CH945" si="2156">IF(O945="x","1","")</f>
        <v/>
      </c>
      <c r="CB945" s="106" t="str">
        <f t="shared" si="2156"/>
        <v/>
      </c>
      <c r="CC945" s="106" t="str">
        <f t="shared" si="2156"/>
        <v/>
      </c>
      <c r="CD945" s="106" t="str">
        <f t="shared" si="2156"/>
        <v/>
      </c>
      <c r="CE945" s="106" t="str">
        <f t="shared" si="2156"/>
        <v/>
      </c>
      <c r="CF945" s="106" t="str">
        <f t="shared" si="2156"/>
        <v/>
      </c>
      <c r="CG945" s="106" t="str">
        <f t="shared" si="2156"/>
        <v/>
      </c>
      <c r="CH945" s="106" t="str">
        <f t="shared" si="2156"/>
        <v/>
      </c>
      <c r="CI945" s="40"/>
      <c r="CJ945" s="40"/>
      <c r="CK945" s="40"/>
      <c r="CL945" s="40"/>
      <c r="CM945" s="40"/>
    </row>
    <row r="946" spans="1:91" ht="17.25" customHeight="1" x14ac:dyDescent="0.2">
      <c r="A946" s="92"/>
      <c r="B946" s="93"/>
      <c r="C946" s="93"/>
      <c r="D946" s="93"/>
      <c r="E946" s="93" t="str">
        <f t="shared" si="2134"/>
        <v/>
      </c>
      <c r="F946" s="93"/>
      <c r="G946" s="93"/>
      <c r="H946" s="93" t="str">
        <f t="shared" si="1850"/>
        <v/>
      </c>
      <c r="I946" s="95" t="str">
        <f t="shared" si="1851"/>
        <v/>
      </c>
      <c r="J946" s="93"/>
      <c r="K946" s="97" t="b">
        <v>0</v>
      </c>
      <c r="L946" s="98" t="str">
        <f t="shared" si="1791"/>
        <v>PENDENTE</v>
      </c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3"/>
      <c r="X946" s="100"/>
      <c r="Y946" s="100"/>
      <c r="Z946" s="100"/>
      <c r="AA946" s="100"/>
      <c r="AB946" s="100"/>
      <c r="AC946" s="101"/>
      <c r="AD946" s="3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93"/>
      <c r="AQ946" s="93"/>
      <c r="AR946" s="93"/>
      <c r="AS946" s="102"/>
      <c r="AT946" s="103"/>
      <c r="AU946" s="103"/>
      <c r="AV946" s="103"/>
      <c r="AW946" s="104"/>
      <c r="AX946" s="103"/>
      <c r="AY946" s="103"/>
      <c r="AZ946" s="103"/>
      <c r="BA946" s="103"/>
      <c r="BB946" s="104"/>
      <c r="BC946" s="103"/>
      <c r="BD946" s="105" t="str">
        <f ca="1">IFERROR(__xludf.DUMMYFUNCTION("""COMPUTED_VALUE"""),"")</f>
        <v/>
      </c>
      <c r="BE946" s="105" t="str">
        <f ca="1">IFERROR(__xludf.DUMMYFUNCTION("""COMPUTED_VALUE"""),"")</f>
        <v/>
      </c>
      <c r="BF946" s="105" t="str">
        <f ca="1">IFERROR(__xludf.DUMMYFUNCTION("""COMPUTED_VALUE"""),"")</f>
        <v/>
      </c>
      <c r="BG946" s="93"/>
      <c r="BH946" s="93"/>
      <c r="BI946" s="95" t="str">
        <f t="shared" si="1878"/>
        <v/>
      </c>
      <c r="BJ946" s="95" t="str">
        <f t="shared" ref="BJ946:BR946" si="2157">IF(AD946=0,"",AD946*$AS946*(AU946/10))</f>
        <v/>
      </c>
      <c r="BK946" s="95" t="str">
        <f t="shared" si="2157"/>
        <v/>
      </c>
      <c r="BL946" s="95" t="str">
        <f t="shared" si="2157"/>
        <v/>
      </c>
      <c r="BM946" s="95" t="str">
        <f t="shared" si="2157"/>
        <v/>
      </c>
      <c r="BN946" s="95" t="str">
        <f t="shared" si="2157"/>
        <v/>
      </c>
      <c r="BO946" s="95" t="str">
        <f t="shared" si="2157"/>
        <v/>
      </c>
      <c r="BP946" s="95" t="str">
        <f t="shared" si="2157"/>
        <v/>
      </c>
      <c r="BQ946" s="95" t="str">
        <f t="shared" si="2157"/>
        <v/>
      </c>
      <c r="BR946" s="95" t="str">
        <f t="shared" si="2157"/>
        <v/>
      </c>
      <c r="BS946" s="38"/>
      <c r="BT946" s="38"/>
      <c r="BU946" s="38"/>
      <c r="BV946" s="38"/>
      <c r="BW946" s="38"/>
      <c r="BX946" s="38">
        <f t="shared" si="2131"/>
        <v>0</v>
      </c>
      <c r="BY946" s="106" t="str">
        <f t="shared" si="2104"/>
        <v/>
      </c>
      <c r="BZ946" s="106" t="str">
        <f t="shared" si="2132"/>
        <v/>
      </c>
      <c r="CA946" s="106" t="str">
        <f t="shared" ref="CA946:CH946" si="2158">IF(O946="x","1","")</f>
        <v/>
      </c>
      <c r="CB946" s="106" t="str">
        <f t="shared" si="2158"/>
        <v/>
      </c>
      <c r="CC946" s="106" t="str">
        <f t="shared" si="2158"/>
        <v/>
      </c>
      <c r="CD946" s="106" t="str">
        <f t="shared" si="2158"/>
        <v/>
      </c>
      <c r="CE946" s="106" t="str">
        <f t="shared" si="2158"/>
        <v/>
      </c>
      <c r="CF946" s="106" t="str">
        <f t="shared" si="2158"/>
        <v/>
      </c>
      <c r="CG946" s="106" t="str">
        <f t="shared" si="2158"/>
        <v/>
      </c>
      <c r="CH946" s="106" t="str">
        <f t="shared" si="2158"/>
        <v/>
      </c>
      <c r="CI946" s="40"/>
      <c r="CJ946" s="40"/>
      <c r="CK946" s="40"/>
      <c r="CL946" s="40"/>
      <c r="CM946" s="40"/>
    </row>
    <row r="947" spans="1:91" ht="17.25" customHeight="1" x14ac:dyDescent="0.2">
      <c r="A947" s="92"/>
      <c r="B947" s="93"/>
      <c r="C947" s="93"/>
      <c r="D947" s="93"/>
      <c r="E947" s="93" t="str">
        <f t="shared" si="2134"/>
        <v/>
      </c>
      <c r="F947" s="93"/>
      <c r="G947" s="93"/>
      <c r="H947" s="93" t="str">
        <f t="shared" si="1850"/>
        <v/>
      </c>
      <c r="I947" s="95" t="str">
        <f t="shared" si="1851"/>
        <v/>
      </c>
      <c r="J947" s="93"/>
      <c r="K947" s="97" t="b">
        <v>0</v>
      </c>
      <c r="L947" s="98" t="str">
        <f t="shared" si="1791"/>
        <v>PENDENTE</v>
      </c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3"/>
      <c r="X947" s="100"/>
      <c r="Y947" s="100"/>
      <c r="Z947" s="100"/>
      <c r="AA947" s="100"/>
      <c r="AB947" s="100"/>
      <c r="AC947" s="101"/>
      <c r="AD947" s="3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93"/>
      <c r="AQ947" s="93"/>
      <c r="AR947" s="93"/>
      <c r="AS947" s="102"/>
      <c r="AT947" s="103"/>
      <c r="AU947" s="103"/>
      <c r="AV947" s="103"/>
      <c r="AW947" s="104"/>
      <c r="AX947" s="103"/>
      <c r="AY947" s="103"/>
      <c r="AZ947" s="103"/>
      <c r="BA947" s="103"/>
      <c r="BB947" s="104"/>
      <c r="BC947" s="103"/>
      <c r="BD947" s="105" t="str">
        <f ca="1">IFERROR(__xludf.DUMMYFUNCTION("""COMPUTED_VALUE"""),"")</f>
        <v/>
      </c>
      <c r="BE947" s="105" t="str">
        <f ca="1">IFERROR(__xludf.DUMMYFUNCTION("""COMPUTED_VALUE"""),"")</f>
        <v/>
      </c>
      <c r="BF947" s="105" t="str">
        <f ca="1">IFERROR(__xludf.DUMMYFUNCTION("""COMPUTED_VALUE"""),"")</f>
        <v/>
      </c>
      <c r="BG947" s="93"/>
      <c r="BH947" s="93"/>
      <c r="BI947" s="95" t="str">
        <f t="shared" si="1878"/>
        <v/>
      </c>
      <c r="BJ947" s="95" t="str">
        <f t="shared" ref="BJ947:BR947" si="2159">IF(AD947=0,"",AD947*$AS947*(AU947/10))</f>
        <v/>
      </c>
      <c r="BK947" s="95" t="str">
        <f t="shared" si="2159"/>
        <v/>
      </c>
      <c r="BL947" s="95" t="str">
        <f t="shared" si="2159"/>
        <v/>
      </c>
      <c r="BM947" s="95" t="str">
        <f t="shared" si="2159"/>
        <v/>
      </c>
      <c r="BN947" s="95" t="str">
        <f t="shared" si="2159"/>
        <v/>
      </c>
      <c r="BO947" s="95" t="str">
        <f t="shared" si="2159"/>
        <v/>
      </c>
      <c r="BP947" s="95" t="str">
        <f t="shared" si="2159"/>
        <v/>
      </c>
      <c r="BQ947" s="95" t="str">
        <f t="shared" si="2159"/>
        <v/>
      </c>
      <c r="BR947" s="95" t="str">
        <f t="shared" si="2159"/>
        <v/>
      </c>
      <c r="BS947" s="38"/>
      <c r="BT947" s="38"/>
      <c r="BU947" s="38"/>
      <c r="BV947" s="38"/>
      <c r="BW947" s="38"/>
      <c r="BX947" s="38">
        <f t="shared" si="2131"/>
        <v>0</v>
      </c>
      <c r="BY947" s="106" t="str">
        <f t="shared" si="2104"/>
        <v/>
      </c>
      <c r="BZ947" s="106" t="str">
        <f t="shared" si="2132"/>
        <v/>
      </c>
      <c r="CA947" s="106" t="str">
        <f t="shared" ref="CA947:CH947" si="2160">IF(O947="x","1","")</f>
        <v/>
      </c>
      <c r="CB947" s="106" t="str">
        <f t="shared" si="2160"/>
        <v/>
      </c>
      <c r="CC947" s="106" t="str">
        <f t="shared" si="2160"/>
        <v/>
      </c>
      <c r="CD947" s="106" t="str">
        <f t="shared" si="2160"/>
        <v/>
      </c>
      <c r="CE947" s="106" t="str">
        <f t="shared" si="2160"/>
        <v/>
      </c>
      <c r="CF947" s="106" t="str">
        <f t="shared" si="2160"/>
        <v/>
      </c>
      <c r="CG947" s="106" t="str">
        <f t="shared" si="2160"/>
        <v/>
      </c>
      <c r="CH947" s="106" t="str">
        <f t="shared" si="2160"/>
        <v/>
      </c>
      <c r="CI947" s="40"/>
      <c r="CJ947" s="40"/>
      <c r="CK947" s="40"/>
      <c r="CL947" s="40"/>
      <c r="CM947" s="40"/>
    </row>
    <row r="948" spans="1:91" ht="17.25" customHeight="1" x14ac:dyDescent="0.2">
      <c r="A948" s="92"/>
      <c r="B948" s="93"/>
      <c r="C948" s="93"/>
      <c r="D948" s="93"/>
      <c r="E948" s="93" t="str">
        <f t="shared" si="2134"/>
        <v/>
      </c>
      <c r="F948" s="93"/>
      <c r="G948" s="93"/>
      <c r="H948" s="93" t="str">
        <f t="shared" si="1850"/>
        <v/>
      </c>
      <c r="I948" s="95" t="str">
        <f t="shared" si="1851"/>
        <v/>
      </c>
      <c r="J948" s="93"/>
      <c r="K948" s="97" t="b">
        <v>0</v>
      </c>
      <c r="L948" s="98" t="str">
        <f t="shared" si="1791"/>
        <v>PENDENTE</v>
      </c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3"/>
      <c r="X948" s="100"/>
      <c r="Y948" s="100"/>
      <c r="Z948" s="100"/>
      <c r="AA948" s="100"/>
      <c r="AB948" s="100"/>
      <c r="AC948" s="101"/>
      <c r="AD948" s="3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93"/>
      <c r="AQ948" s="93"/>
      <c r="AR948" s="93"/>
      <c r="AS948" s="102"/>
      <c r="AT948" s="103"/>
      <c r="AU948" s="103"/>
      <c r="AV948" s="103"/>
      <c r="AW948" s="104"/>
      <c r="AX948" s="103"/>
      <c r="AY948" s="103"/>
      <c r="AZ948" s="103"/>
      <c r="BA948" s="103"/>
      <c r="BB948" s="104"/>
      <c r="BC948" s="103"/>
      <c r="BD948" s="105" t="str">
        <f ca="1">IFERROR(__xludf.DUMMYFUNCTION("""COMPUTED_VALUE"""),"")</f>
        <v/>
      </c>
      <c r="BE948" s="105" t="str">
        <f ca="1">IFERROR(__xludf.DUMMYFUNCTION("""COMPUTED_VALUE"""),"")</f>
        <v/>
      </c>
      <c r="BF948" s="105" t="str">
        <f ca="1">IFERROR(__xludf.DUMMYFUNCTION("""COMPUTED_VALUE"""),"")</f>
        <v/>
      </c>
      <c r="BG948" s="93"/>
      <c r="BH948" s="93"/>
      <c r="BI948" s="95" t="str">
        <f t="shared" si="1878"/>
        <v/>
      </c>
      <c r="BJ948" s="95" t="str">
        <f t="shared" ref="BJ948:BR948" si="2161">IF(AD948=0,"",AD948*$AS948*(AU948/10))</f>
        <v/>
      </c>
      <c r="BK948" s="95" t="str">
        <f t="shared" si="2161"/>
        <v/>
      </c>
      <c r="BL948" s="95" t="str">
        <f t="shared" si="2161"/>
        <v/>
      </c>
      <c r="BM948" s="95" t="str">
        <f t="shared" si="2161"/>
        <v/>
      </c>
      <c r="BN948" s="95" t="str">
        <f t="shared" si="2161"/>
        <v/>
      </c>
      <c r="BO948" s="95" t="str">
        <f t="shared" si="2161"/>
        <v/>
      </c>
      <c r="BP948" s="95" t="str">
        <f t="shared" si="2161"/>
        <v/>
      </c>
      <c r="BQ948" s="95" t="str">
        <f t="shared" si="2161"/>
        <v/>
      </c>
      <c r="BR948" s="95" t="str">
        <f t="shared" si="2161"/>
        <v/>
      </c>
      <c r="BS948" s="38"/>
      <c r="BT948" s="38"/>
      <c r="BU948" s="38"/>
      <c r="BV948" s="38"/>
      <c r="BW948" s="38"/>
      <c r="BX948" s="38">
        <f t="shared" si="2131"/>
        <v>0</v>
      </c>
      <c r="BY948" s="106" t="str">
        <f t="shared" si="2104"/>
        <v/>
      </c>
      <c r="BZ948" s="106" t="str">
        <f t="shared" si="2132"/>
        <v/>
      </c>
      <c r="CA948" s="106" t="str">
        <f t="shared" ref="CA948:CH948" si="2162">IF(O948="x","1","")</f>
        <v/>
      </c>
      <c r="CB948" s="106" t="str">
        <f t="shared" si="2162"/>
        <v/>
      </c>
      <c r="CC948" s="106" t="str">
        <f t="shared" si="2162"/>
        <v/>
      </c>
      <c r="CD948" s="106" t="str">
        <f t="shared" si="2162"/>
        <v/>
      </c>
      <c r="CE948" s="106" t="str">
        <f t="shared" si="2162"/>
        <v/>
      </c>
      <c r="CF948" s="106" t="str">
        <f t="shared" si="2162"/>
        <v/>
      </c>
      <c r="CG948" s="106" t="str">
        <f t="shared" si="2162"/>
        <v/>
      </c>
      <c r="CH948" s="106" t="str">
        <f t="shared" si="2162"/>
        <v/>
      </c>
      <c r="CI948" s="40"/>
      <c r="CJ948" s="40"/>
      <c r="CK948" s="40"/>
      <c r="CL948" s="40"/>
      <c r="CM948" s="40"/>
    </row>
    <row r="949" spans="1:91" ht="17.25" customHeight="1" x14ac:dyDescent="0.2">
      <c r="A949" s="92"/>
      <c r="B949" s="93"/>
      <c r="C949" s="93"/>
      <c r="D949" s="93"/>
      <c r="E949" s="93" t="str">
        <f t="shared" si="2134"/>
        <v/>
      </c>
      <c r="F949" s="93"/>
      <c r="G949" s="93"/>
      <c r="H949" s="93" t="str">
        <f t="shared" si="1850"/>
        <v/>
      </c>
      <c r="I949" s="95" t="str">
        <f t="shared" si="1851"/>
        <v/>
      </c>
      <c r="J949" s="93"/>
      <c r="K949" s="97" t="b">
        <v>0</v>
      </c>
      <c r="L949" s="98" t="str">
        <f t="shared" si="1791"/>
        <v>PENDENTE</v>
      </c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3"/>
      <c r="X949" s="100"/>
      <c r="Y949" s="100"/>
      <c r="Z949" s="100"/>
      <c r="AA949" s="100"/>
      <c r="AB949" s="100"/>
      <c r="AC949" s="101"/>
      <c r="AD949" s="3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93"/>
      <c r="AQ949" s="93"/>
      <c r="AR949" s="93"/>
      <c r="AS949" s="102"/>
      <c r="AT949" s="103"/>
      <c r="AU949" s="103"/>
      <c r="AV949" s="103"/>
      <c r="AW949" s="104"/>
      <c r="AX949" s="103"/>
      <c r="AY949" s="103"/>
      <c r="AZ949" s="103"/>
      <c r="BA949" s="103"/>
      <c r="BB949" s="104"/>
      <c r="BC949" s="103"/>
      <c r="BD949" s="105" t="str">
        <f ca="1">IFERROR(__xludf.DUMMYFUNCTION("""COMPUTED_VALUE"""),"")</f>
        <v/>
      </c>
      <c r="BE949" s="105" t="str">
        <f ca="1">IFERROR(__xludf.DUMMYFUNCTION("""COMPUTED_VALUE"""),"")</f>
        <v/>
      </c>
      <c r="BF949" s="105" t="str">
        <f ca="1">IFERROR(__xludf.DUMMYFUNCTION("""COMPUTED_VALUE"""),"")</f>
        <v/>
      </c>
      <c r="BG949" s="93"/>
      <c r="BH949" s="93"/>
      <c r="BI949" s="95" t="str">
        <f t="shared" si="1878"/>
        <v/>
      </c>
      <c r="BJ949" s="95" t="str">
        <f t="shared" ref="BJ949:BR949" si="2163">IF(AD949=0,"",AD949*$AS949*(AU949/10))</f>
        <v/>
      </c>
      <c r="BK949" s="95" t="str">
        <f t="shared" si="2163"/>
        <v/>
      </c>
      <c r="BL949" s="95" t="str">
        <f t="shared" si="2163"/>
        <v/>
      </c>
      <c r="BM949" s="95" t="str">
        <f t="shared" si="2163"/>
        <v/>
      </c>
      <c r="BN949" s="95" t="str">
        <f t="shared" si="2163"/>
        <v/>
      </c>
      <c r="BO949" s="95" t="str">
        <f t="shared" si="2163"/>
        <v/>
      </c>
      <c r="BP949" s="95" t="str">
        <f t="shared" si="2163"/>
        <v/>
      </c>
      <c r="BQ949" s="95" t="str">
        <f t="shared" si="2163"/>
        <v/>
      </c>
      <c r="BR949" s="95" t="str">
        <f t="shared" si="2163"/>
        <v/>
      </c>
      <c r="BS949" s="38"/>
      <c r="BT949" s="38"/>
      <c r="BU949" s="38"/>
      <c r="BV949" s="38"/>
      <c r="BW949" s="38"/>
      <c r="BX949" s="38">
        <f t="shared" si="2131"/>
        <v>0</v>
      </c>
      <c r="BY949" s="106" t="str">
        <f t="shared" si="2104"/>
        <v/>
      </c>
      <c r="BZ949" s="106" t="str">
        <f t="shared" si="2132"/>
        <v/>
      </c>
      <c r="CA949" s="106" t="str">
        <f t="shared" ref="CA949:CH949" si="2164">IF(O949="x","1","")</f>
        <v/>
      </c>
      <c r="CB949" s="106" t="str">
        <f t="shared" si="2164"/>
        <v/>
      </c>
      <c r="CC949" s="106" t="str">
        <f t="shared" si="2164"/>
        <v/>
      </c>
      <c r="CD949" s="106" t="str">
        <f t="shared" si="2164"/>
        <v/>
      </c>
      <c r="CE949" s="106" t="str">
        <f t="shared" si="2164"/>
        <v/>
      </c>
      <c r="CF949" s="106" t="str">
        <f t="shared" si="2164"/>
        <v/>
      </c>
      <c r="CG949" s="106" t="str">
        <f t="shared" si="2164"/>
        <v/>
      </c>
      <c r="CH949" s="106" t="str">
        <f t="shared" si="2164"/>
        <v/>
      </c>
      <c r="CI949" s="40"/>
      <c r="CJ949" s="40"/>
      <c r="CK949" s="40"/>
      <c r="CL949" s="40"/>
      <c r="CM949" s="40"/>
    </row>
    <row r="950" spans="1:91" ht="17.25" customHeight="1" x14ac:dyDescent="0.2">
      <c r="A950" s="92"/>
      <c r="B950" s="93"/>
      <c r="C950" s="93"/>
      <c r="D950" s="93"/>
      <c r="E950" s="93" t="str">
        <f t="shared" si="2134"/>
        <v/>
      </c>
      <c r="F950" s="93"/>
      <c r="G950" s="93"/>
      <c r="H950" s="93" t="str">
        <f t="shared" si="1850"/>
        <v/>
      </c>
      <c r="I950" s="95" t="str">
        <f t="shared" si="1851"/>
        <v/>
      </c>
      <c r="J950" s="93"/>
      <c r="K950" s="97" t="b">
        <v>0</v>
      </c>
      <c r="L950" s="98" t="str">
        <f t="shared" si="1791"/>
        <v>PENDENTE</v>
      </c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3"/>
      <c r="X950" s="100"/>
      <c r="Y950" s="100"/>
      <c r="Z950" s="100"/>
      <c r="AA950" s="100"/>
      <c r="AB950" s="100"/>
      <c r="AC950" s="101"/>
      <c r="AD950" s="3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93"/>
      <c r="AQ950" s="93"/>
      <c r="AR950" s="93"/>
      <c r="AS950" s="102"/>
      <c r="AT950" s="103"/>
      <c r="AU950" s="103"/>
      <c r="AV950" s="103"/>
      <c r="AW950" s="104"/>
      <c r="AX950" s="103"/>
      <c r="AY950" s="103"/>
      <c r="AZ950" s="103"/>
      <c r="BA950" s="103"/>
      <c r="BB950" s="104"/>
      <c r="BC950" s="103"/>
      <c r="BD950" s="105" t="str">
        <f ca="1">IFERROR(__xludf.DUMMYFUNCTION("""COMPUTED_VALUE"""),"")</f>
        <v/>
      </c>
      <c r="BE950" s="105" t="str">
        <f ca="1">IFERROR(__xludf.DUMMYFUNCTION("""COMPUTED_VALUE"""),"")</f>
        <v/>
      </c>
      <c r="BF950" s="105" t="str">
        <f ca="1">IFERROR(__xludf.DUMMYFUNCTION("""COMPUTED_VALUE"""),"")</f>
        <v/>
      </c>
      <c r="BG950" s="93"/>
      <c r="BH950" s="93"/>
      <c r="BI950" s="95" t="str">
        <f t="shared" si="1878"/>
        <v/>
      </c>
      <c r="BJ950" s="95" t="str">
        <f t="shared" ref="BJ950:BR950" si="2165">IF(AD950=0,"",AD950*$AS950*(AU950/10))</f>
        <v/>
      </c>
      <c r="BK950" s="95" t="str">
        <f t="shared" si="2165"/>
        <v/>
      </c>
      <c r="BL950" s="95" t="str">
        <f t="shared" si="2165"/>
        <v/>
      </c>
      <c r="BM950" s="95" t="str">
        <f t="shared" si="2165"/>
        <v/>
      </c>
      <c r="BN950" s="95" t="str">
        <f t="shared" si="2165"/>
        <v/>
      </c>
      <c r="BO950" s="95" t="str">
        <f t="shared" si="2165"/>
        <v/>
      </c>
      <c r="BP950" s="95" t="str">
        <f t="shared" si="2165"/>
        <v/>
      </c>
      <c r="BQ950" s="95" t="str">
        <f t="shared" si="2165"/>
        <v/>
      </c>
      <c r="BR950" s="95" t="str">
        <f t="shared" si="2165"/>
        <v/>
      </c>
      <c r="BS950" s="38"/>
      <c r="BT950" s="38"/>
      <c r="BU950" s="38"/>
      <c r="BV950" s="38"/>
      <c r="BW950" s="38"/>
      <c r="BX950" s="38">
        <f t="shared" si="2131"/>
        <v>0</v>
      </c>
      <c r="BY950" s="106" t="str">
        <f t="shared" si="2104"/>
        <v/>
      </c>
      <c r="BZ950" s="106" t="str">
        <f t="shared" si="2132"/>
        <v/>
      </c>
      <c r="CA950" s="106" t="str">
        <f t="shared" ref="CA950:CH950" si="2166">IF(O950="x","1","")</f>
        <v/>
      </c>
      <c r="CB950" s="106" t="str">
        <f t="shared" si="2166"/>
        <v/>
      </c>
      <c r="CC950" s="106" t="str">
        <f t="shared" si="2166"/>
        <v/>
      </c>
      <c r="CD950" s="106" t="str">
        <f t="shared" si="2166"/>
        <v/>
      </c>
      <c r="CE950" s="106" t="str">
        <f t="shared" si="2166"/>
        <v/>
      </c>
      <c r="CF950" s="106" t="str">
        <f t="shared" si="2166"/>
        <v/>
      </c>
      <c r="CG950" s="106" t="str">
        <f t="shared" si="2166"/>
        <v/>
      </c>
      <c r="CH950" s="106" t="str">
        <f t="shared" si="2166"/>
        <v/>
      </c>
      <c r="CI950" s="40"/>
      <c r="CJ950" s="40"/>
      <c r="CK950" s="40"/>
      <c r="CL950" s="40"/>
      <c r="CM950" s="40"/>
    </row>
    <row r="951" spans="1:91" ht="17.25" customHeight="1" x14ac:dyDescent="0.2">
      <c r="A951" s="92"/>
      <c r="B951" s="93"/>
      <c r="C951" s="93"/>
      <c r="D951" s="93"/>
      <c r="E951" s="93" t="str">
        <f t="shared" si="2134"/>
        <v/>
      </c>
      <c r="F951" s="93"/>
      <c r="G951" s="93"/>
      <c r="H951" s="93" t="str">
        <f t="shared" si="1850"/>
        <v/>
      </c>
      <c r="I951" s="95" t="str">
        <f t="shared" si="1851"/>
        <v/>
      </c>
      <c r="J951" s="93"/>
      <c r="K951" s="97" t="b">
        <v>0</v>
      </c>
      <c r="L951" s="98" t="str">
        <f t="shared" si="1791"/>
        <v>PENDENTE</v>
      </c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3"/>
      <c r="X951" s="100"/>
      <c r="Y951" s="100"/>
      <c r="Z951" s="100"/>
      <c r="AA951" s="100"/>
      <c r="AB951" s="100"/>
      <c r="AC951" s="101"/>
      <c r="AD951" s="3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93"/>
      <c r="AQ951" s="93"/>
      <c r="AR951" s="93"/>
      <c r="AS951" s="102"/>
      <c r="AT951" s="103"/>
      <c r="AU951" s="103"/>
      <c r="AV951" s="103"/>
      <c r="AW951" s="104"/>
      <c r="AX951" s="103"/>
      <c r="AY951" s="103"/>
      <c r="AZ951" s="103"/>
      <c r="BA951" s="103"/>
      <c r="BB951" s="104"/>
      <c r="BC951" s="103"/>
      <c r="BD951" s="105" t="str">
        <f ca="1">IFERROR(__xludf.DUMMYFUNCTION("""COMPUTED_VALUE"""),"")</f>
        <v/>
      </c>
      <c r="BE951" s="105" t="str">
        <f ca="1">IFERROR(__xludf.DUMMYFUNCTION("""COMPUTED_VALUE"""),"")</f>
        <v/>
      </c>
      <c r="BF951" s="105" t="str">
        <f ca="1">IFERROR(__xludf.DUMMYFUNCTION("""COMPUTED_VALUE"""),"")</f>
        <v/>
      </c>
      <c r="BG951" s="93"/>
      <c r="BH951" s="93"/>
      <c r="BI951" s="95" t="str">
        <f t="shared" si="1878"/>
        <v/>
      </c>
      <c r="BJ951" s="95" t="str">
        <f t="shared" ref="BJ951:BR951" si="2167">IF(AD951=0,"",AD951*$AS951*(AU951/10))</f>
        <v/>
      </c>
      <c r="BK951" s="95" t="str">
        <f t="shared" si="2167"/>
        <v/>
      </c>
      <c r="BL951" s="95" t="str">
        <f t="shared" si="2167"/>
        <v/>
      </c>
      <c r="BM951" s="95" t="str">
        <f t="shared" si="2167"/>
        <v/>
      </c>
      <c r="BN951" s="95" t="str">
        <f t="shared" si="2167"/>
        <v/>
      </c>
      <c r="BO951" s="95" t="str">
        <f t="shared" si="2167"/>
        <v/>
      </c>
      <c r="BP951" s="95" t="str">
        <f t="shared" si="2167"/>
        <v/>
      </c>
      <c r="BQ951" s="95" t="str">
        <f t="shared" si="2167"/>
        <v/>
      </c>
      <c r="BR951" s="95" t="str">
        <f t="shared" si="2167"/>
        <v/>
      </c>
      <c r="BS951" s="38"/>
      <c r="BT951" s="38"/>
      <c r="BU951" s="38"/>
      <c r="BV951" s="38"/>
      <c r="BW951" s="38"/>
      <c r="BX951" s="38">
        <f t="shared" si="2131"/>
        <v>0</v>
      </c>
      <c r="BY951" s="106" t="str">
        <f t="shared" si="2104"/>
        <v/>
      </c>
      <c r="BZ951" s="106" t="str">
        <f t="shared" si="2132"/>
        <v/>
      </c>
      <c r="CA951" s="106" t="str">
        <f t="shared" ref="CA951:CH951" si="2168">IF(O951="x","1","")</f>
        <v/>
      </c>
      <c r="CB951" s="106" t="str">
        <f t="shared" si="2168"/>
        <v/>
      </c>
      <c r="CC951" s="106" t="str">
        <f t="shared" si="2168"/>
        <v/>
      </c>
      <c r="CD951" s="106" t="str">
        <f t="shared" si="2168"/>
        <v/>
      </c>
      <c r="CE951" s="106" t="str">
        <f t="shared" si="2168"/>
        <v/>
      </c>
      <c r="CF951" s="106" t="str">
        <f t="shared" si="2168"/>
        <v/>
      </c>
      <c r="CG951" s="106" t="str">
        <f t="shared" si="2168"/>
        <v/>
      </c>
      <c r="CH951" s="106" t="str">
        <f t="shared" si="2168"/>
        <v/>
      </c>
      <c r="CI951" s="40"/>
      <c r="CJ951" s="40"/>
      <c r="CK951" s="40"/>
      <c r="CL951" s="40"/>
      <c r="CM951" s="40"/>
    </row>
    <row r="952" spans="1:91" ht="17.25" customHeight="1" x14ac:dyDescent="0.2">
      <c r="A952" s="92"/>
      <c r="B952" s="93"/>
      <c r="C952" s="93"/>
      <c r="D952" s="93"/>
      <c r="E952" s="93" t="str">
        <f t="shared" si="2134"/>
        <v/>
      </c>
      <c r="F952" s="93"/>
      <c r="G952" s="93"/>
      <c r="H952" s="93" t="str">
        <f t="shared" si="1850"/>
        <v/>
      </c>
      <c r="I952" s="95" t="str">
        <f t="shared" si="1851"/>
        <v/>
      </c>
      <c r="J952" s="93"/>
      <c r="K952" s="97" t="b">
        <v>0</v>
      </c>
      <c r="L952" s="98" t="str">
        <f t="shared" si="1791"/>
        <v>PENDENTE</v>
      </c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3"/>
      <c r="X952" s="100"/>
      <c r="Y952" s="100"/>
      <c r="Z952" s="100"/>
      <c r="AA952" s="100"/>
      <c r="AB952" s="100"/>
      <c r="AC952" s="101"/>
      <c r="AD952" s="3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93"/>
      <c r="AQ952" s="93"/>
      <c r="AR952" s="93"/>
      <c r="AS952" s="102"/>
      <c r="AT952" s="103"/>
      <c r="AU952" s="103"/>
      <c r="AV952" s="103"/>
      <c r="AW952" s="104"/>
      <c r="AX952" s="103"/>
      <c r="AY952" s="103"/>
      <c r="AZ952" s="103"/>
      <c r="BA952" s="103"/>
      <c r="BB952" s="104"/>
      <c r="BC952" s="103"/>
      <c r="BD952" s="105" t="str">
        <f ca="1">IFERROR(__xludf.DUMMYFUNCTION("""COMPUTED_VALUE"""),"")</f>
        <v/>
      </c>
      <c r="BE952" s="105" t="str">
        <f ca="1">IFERROR(__xludf.DUMMYFUNCTION("""COMPUTED_VALUE"""),"")</f>
        <v/>
      </c>
      <c r="BF952" s="105" t="str">
        <f ca="1">IFERROR(__xludf.DUMMYFUNCTION("""COMPUTED_VALUE"""),"")</f>
        <v/>
      </c>
      <c r="BG952" s="93"/>
      <c r="BH952" s="93"/>
      <c r="BI952" s="95" t="str">
        <f t="shared" si="1878"/>
        <v/>
      </c>
      <c r="BJ952" s="95" t="str">
        <f t="shared" ref="BJ952:BR952" si="2169">IF(AD952=0,"",AD952*$AS952*(AU952/10))</f>
        <v/>
      </c>
      <c r="BK952" s="95" t="str">
        <f t="shared" si="2169"/>
        <v/>
      </c>
      <c r="BL952" s="95" t="str">
        <f t="shared" si="2169"/>
        <v/>
      </c>
      <c r="BM952" s="95" t="str">
        <f t="shared" si="2169"/>
        <v/>
      </c>
      <c r="BN952" s="95" t="str">
        <f t="shared" si="2169"/>
        <v/>
      </c>
      <c r="BO952" s="95" t="str">
        <f t="shared" si="2169"/>
        <v/>
      </c>
      <c r="BP952" s="95" t="str">
        <f t="shared" si="2169"/>
        <v/>
      </c>
      <c r="BQ952" s="95" t="str">
        <f t="shared" si="2169"/>
        <v/>
      </c>
      <c r="BR952" s="95" t="str">
        <f t="shared" si="2169"/>
        <v/>
      </c>
      <c r="BS952" s="38"/>
      <c r="BT952" s="38"/>
      <c r="BU952" s="38"/>
      <c r="BV952" s="38"/>
      <c r="BW952" s="38"/>
      <c r="BX952" s="38">
        <f t="shared" si="2131"/>
        <v>0</v>
      </c>
      <c r="BY952" s="106" t="str">
        <f t="shared" si="2104"/>
        <v/>
      </c>
      <c r="BZ952" s="106" t="str">
        <f t="shared" si="2132"/>
        <v/>
      </c>
      <c r="CA952" s="106" t="str">
        <f t="shared" ref="CA952:CH952" si="2170">IF(O952="x","1","")</f>
        <v/>
      </c>
      <c r="CB952" s="106" t="str">
        <f t="shared" si="2170"/>
        <v/>
      </c>
      <c r="CC952" s="106" t="str">
        <f t="shared" si="2170"/>
        <v/>
      </c>
      <c r="CD952" s="106" t="str">
        <f t="shared" si="2170"/>
        <v/>
      </c>
      <c r="CE952" s="106" t="str">
        <f t="shared" si="2170"/>
        <v/>
      </c>
      <c r="CF952" s="106" t="str">
        <f t="shared" si="2170"/>
        <v/>
      </c>
      <c r="CG952" s="106" t="str">
        <f t="shared" si="2170"/>
        <v/>
      </c>
      <c r="CH952" s="106" t="str">
        <f t="shared" si="2170"/>
        <v/>
      </c>
      <c r="CI952" s="40"/>
      <c r="CJ952" s="40"/>
      <c r="CK952" s="40"/>
      <c r="CL952" s="40"/>
      <c r="CM952" s="40"/>
    </row>
    <row r="953" spans="1:91" ht="17.25" customHeight="1" x14ac:dyDescent="0.2">
      <c r="A953" s="92"/>
      <c r="B953" s="93"/>
      <c r="C953" s="93"/>
      <c r="D953" s="93"/>
      <c r="E953" s="93" t="str">
        <f t="shared" si="2134"/>
        <v/>
      </c>
      <c r="F953" s="93"/>
      <c r="G953" s="93"/>
      <c r="H953" s="93" t="str">
        <f t="shared" si="1850"/>
        <v/>
      </c>
      <c r="I953" s="95" t="str">
        <f t="shared" si="1851"/>
        <v/>
      </c>
      <c r="J953" s="93"/>
      <c r="K953" s="97" t="b">
        <v>0</v>
      </c>
      <c r="L953" s="98" t="str">
        <f t="shared" si="1791"/>
        <v>PENDENTE</v>
      </c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3"/>
      <c r="X953" s="100"/>
      <c r="Y953" s="100"/>
      <c r="Z953" s="100"/>
      <c r="AA953" s="100"/>
      <c r="AB953" s="100"/>
      <c r="AC953" s="101"/>
      <c r="AD953" s="3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93"/>
      <c r="AQ953" s="93"/>
      <c r="AR953" s="93"/>
      <c r="AS953" s="102"/>
      <c r="AT953" s="103"/>
      <c r="AU953" s="103"/>
      <c r="AV953" s="103"/>
      <c r="AW953" s="104"/>
      <c r="AX953" s="103"/>
      <c r="AY953" s="103"/>
      <c r="AZ953" s="103"/>
      <c r="BA953" s="103"/>
      <c r="BB953" s="104"/>
      <c r="BC953" s="103"/>
      <c r="BD953" s="105" t="str">
        <f ca="1">IFERROR(__xludf.DUMMYFUNCTION("""COMPUTED_VALUE"""),"")</f>
        <v/>
      </c>
      <c r="BE953" s="105" t="str">
        <f ca="1">IFERROR(__xludf.DUMMYFUNCTION("""COMPUTED_VALUE"""),"")</f>
        <v/>
      </c>
      <c r="BF953" s="105" t="str">
        <f ca="1">IFERROR(__xludf.DUMMYFUNCTION("""COMPUTED_VALUE"""),"")</f>
        <v/>
      </c>
      <c r="BG953" s="93"/>
      <c r="BH953" s="93"/>
      <c r="BI953" s="95" t="str">
        <f t="shared" si="1878"/>
        <v/>
      </c>
      <c r="BJ953" s="95" t="str">
        <f t="shared" ref="BJ953:BR953" si="2171">IF(AD953=0,"",AD953*$AS953*(AU953/10))</f>
        <v/>
      </c>
      <c r="BK953" s="95" t="str">
        <f t="shared" si="2171"/>
        <v/>
      </c>
      <c r="BL953" s="95" t="str">
        <f t="shared" si="2171"/>
        <v/>
      </c>
      <c r="BM953" s="95" t="str">
        <f t="shared" si="2171"/>
        <v/>
      </c>
      <c r="BN953" s="95" t="str">
        <f t="shared" si="2171"/>
        <v/>
      </c>
      <c r="BO953" s="95" t="str">
        <f t="shared" si="2171"/>
        <v/>
      </c>
      <c r="BP953" s="95" t="str">
        <f t="shared" si="2171"/>
        <v/>
      </c>
      <c r="BQ953" s="95" t="str">
        <f t="shared" si="2171"/>
        <v/>
      </c>
      <c r="BR953" s="95" t="str">
        <f t="shared" si="2171"/>
        <v/>
      </c>
      <c r="BS953" s="38"/>
      <c r="BT953" s="38"/>
      <c r="BU953" s="38"/>
      <c r="BV953" s="38"/>
      <c r="BW953" s="38"/>
      <c r="BX953" s="38">
        <f t="shared" si="2131"/>
        <v>0</v>
      </c>
      <c r="BY953" s="106" t="str">
        <f t="shared" si="2104"/>
        <v/>
      </c>
      <c r="BZ953" s="106" t="str">
        <f t="shared" si="2132"/>
        <v/>
      </c>
      <c r="CA953" s="106" t="str">
        <f t="shared" ref="CA953:CH953" si="2172">IF(O953="x","1","")</f>
        <v/>
      </c>
      <c r="CB953" s="106" t="str">
        <f t="shared" si="2172"/>
        <v/>
      </c>
      <c r="CC953" s="106" t="str">
        <f t="shared" si="2172"/>
        <v/>
      </c>
      <c r="CD953" s="106" t="str">
        <f t="shared" si="2172"/>
        <v/>
      </c>
      <c r="CE953" s="106" t="str">
        <f t="shared" si="2172"/>
        <v/>
      </c>
      <c r="CF953" s="106" t="str">
        <f t="shared" si="2172"/>
        <v/>
      </c>
      <c r="CG953" s="106" t="str">
        <f t="shared" si="2172"/>
        <v/>
      </c>
      <c r="CH953" s="106" t="str">
        <f t="shared" si="2172"/>
        <v/>
      </c>
      <c r="CI953" s="40"/>
      <c r="CJ953" s="40"/>
      <c r="CK953" s="40"/>
      <c r="CL953" s="40"/>
      <c r="CM953" s="40"/>
    </row>
    <row r="954" spans="1:91" ht="17.25" customHeight="1" x14ac:dyDescent="0.2">
      <c r="A954" s="92"/>
      <c r="B954" s="93"/>
      <c r="C954" s="93"/>
      <c r="D954" s="93"/>
      <c r="E954" s="93" t="str">
        <f t="shared" si="2134"/>
        <v/>
      </c>
      <c r="F954" s="93"/>
      <c r="G954" s="93"/>
      <c r="H954" s="93" t="str">
        <f t="shared" si="1850"/>
        <v/>
      </c>
      <c r="I954" s="95" t="str">
        <f t="shared" si="1851"/>
        <v/>
      </c>
      <c r="J954" s="93"/>
      <c r="K954" s="97" t="b">
        <v>0</v>
      </c>
      <c r="L954" s="98" t="str">
        <f t="shared" si="1791"/>
        <v>PENDENTE</v>
      </c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3"/>
      <c r="X954" s="100"/>
      <c r="Y954" s="100"/>
      <c r="Z954" s="100"/>
      <c r="AA954" s="100"/>
      <c r="AB954" s="100"/>
      <c r="AC954" s="101"/>
      <c r="AD954" s="3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93"/>
      <c r="AQ954" s="93"/>
      <c r="AR954" s="93"/>
      <c r="AS954" s="102"/>
      <c r="AT954" s="103"/>
      <c r="AU954" s="103"/>
      <c r="AV954" s="103"/>
      <c r="AW954" s="104"/>
      <c r="AX954" s="103"/>
      <c r="AY954" s="103"/>
      <c r="AZ954" s="103"/>
      <c r="BA954" s="103"/>
      <c r="BB954" s="104"/>
      <c r="BC954" s="103"/>
      <c r="BD954" s="105" t="str">
        <f ca="1">IFERROR(__xludf.DUMMYFUNCTION("""COMPUTED_VALUE"""),"")</f>
        <v/>
      </c>
      <c r="BE954" s="105" t="str">
        <f ca="1">IFERROR(__xludf.DUMMYFUNCTION("""COMPUTED_VALUE"""),"")</f>
        <v/>
      </c>
      <c r="BF954" s="105" t="str">
        <f ca="1">IFERROR(__xludf.DUMMYFUNCTION("""COMPUTED_VALUE"""),"")</f>
        <v/>
      </c>
      <c r="BG954" s="93"/>
      <c r="BH954" s="93"/>
      <c r="BI954" s="95" t="str">
        <f t="shared" si="1878"/>
        <v/>
      </c>
      <c r="BJ954" s="95" t="str">
        <f t="shared" ref="BJ954:BR954" si="2173">IF(AD954=0,"",AD954*$AS954*(AU954/10))</f>
        <v/>
      </c>
      <c r="BK954" s="95" t="str">
        <f t="shared" si="2173"/>
        <v/>
      </c>
      <c r="BL954" s="95" t="str">
        <f t="shared" si="2173"/>
        <v/>
      </c>
      <c r="BM954" s="95" t="str">
        <f t="shared" si="2173"/>
        <v/>
      </c>
      <c r="BN954" s="95" t="str">
        <f t="shared" si="2173"/>
        <v/>
      </c>
      <c r="BO954" s="95" t="str">
        <f t="shared" si="2173"/>
        <v/>
      </c>
      <c r="BP954" s="95" t="str">
        <f t="shared" si="2173"/>
        <v/>
      </c>
      <c r="BQ954" s="95" t="str">
        <f t="shared" si="2173"/>
        <v/>
      </c>
      <c r="BR954" s="95" t="str">
        <f t="shared" si="2173"/>
        <v/>
      </c>
      <c r="BS954" s="38"/>
      <c r="BT954" s="38"/>
      <c r="BU954" s="38"/>
      <c r="BV954" s="38"/>
      <c r="BW954" s="38"/>
      <c r="BX954" s="38">
        <f t="shared" si="2131"/>
        <v>0</v>
      </c>
      <c r="BY954" s="106" t="str">
        <f t="shared" si="2104"/>
        <v/>
      </c>
      <c r="BZ954" s="106" t="str">
        <f t="shared" si="2132"/>
        <v/>
      </c>
      <c r="CA954" s="106" t="str">
        <f t="shared" ref="CA954:CH954" si="2174">IF(O954="x","1","")</f>
        <v/>
      </c>
      <c r="CB954" s="106" t="str">
        <f t="shared" si="2174"/>
        <v/>
      </c>
      <c r="CC954" s="106" t="str">
        <f t="shared" si="2174"/>
        <v/>
      </c>
      <c r="CD954" s="106" t="str">
        <f t="shared" si="2174"/>
        <v/>
      </c>
      <c r="CE954" s="106" t="str">
        <f t="shared" si="2174"/>
        <v/>
      </c>
      <c r="CF954" s="106" t="str">
        <f t="shared" si="2174"/>
        <v/>
      </c>
      <c r="CG954" s="106" t="str">
        <f t="shared" si="2174"/>
        <v/>
      </c>
      <c r="CH954" s="106" t="str">
        <f t="shared" si="2174"/>
        <v/>
      </c>
      <c r="CI954" s="40"/>
      <c r="CJ954" s="40"/>
      <c r="CK954" s="40"/>
      <c r="CL954" s="40"/>
      <c r="CM954" s="40"/>
    </row>
    <row r="955" spans="1:91" ht="17.25" customHeight="1" x14ac:dyDescent="0.2">
      <c r="A955" s="92"/>
      <c r="B955" s="93"/>
      <c r="C955" s="93"/>
      <c r="D955" s="93"/>
      <c r="E955" s="93" t="str">
        <f t="shared" si="2134"/>
        <v/>
      </c>
      <c r="F955" s="93"/>
      <c r="G955" s="93"/>
      <c r="H955" s="93" t="str">
        <f t="shared" si="1850"/>
        <v/>
      </c>
      <c r="I955" s="95" t="str">
        <f t="shared" si="1851"/>
        <v/>
      </c>
      <c r="J955" s="93"/>
      <c r="K955" s="97" t="b">
        <v>0</v>
      </c>
      <c r="L955" s="98" t="str">
        <f t="shared" si="1791"/>
        <v>PENDENTE</v>
      </c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3"/>
      <c r="X955" s="100"/>
      <c r="Y955" s="100"/>
      <c r="Z955" s="100"/>
      <c r="AA955" s="100"/>
      <c r="AB955" s="100"/>
      <c r="AC955" s="101"/>
      <c r="AD955" s="3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93"/>
      <c r="AQ955" s="93"/>
      <c r="AR955" s="93"/>
      <c r="AS955" s="102"/>
      <c r="AT955" s="103"/>
      <c r="AU955" s="103"/>
      <c r="AV955" s="103"/>
      <c r="AW955" s="104"/>
      <c r="AX955" s="103"/>
      <c r="AY955" s="103"/>
      <c r="AZ955" s="103"/>
      <c r="BA955" s="103"/>
      <c r="BB955" s="104"/>
      <c r="BC955" s="103"/>
      <c r="BD955" s="105" t="str">
        <f ca="1">IFERROR(__xludf.DUMMYFUNCTION("""COMPUTED_VALUE"""),"")</f>
        <v/>
      </c>
      <c r="BE955" s="105" t="str">
        <f ca="1">IFERROR(__xludf.DUMMYFUNCTION("""COMPUTED_VALUE"""),"")</f>
        <v/>
      </c>
      <c r="BF955" s="105" t="str">
        <f ca="1">IFERROR(__xludf.DUMMYFUNCTION("""COMPUTED_VALUE"""),"")</f>
        <v/>
      </c>
      <c r="BG955" s="93"/>
      <c r="BH955" s="93"/>
      <c r="BI955" s="95" t="str">
        <f t="shared" si="1878"/>
        <v/>
      </c>
      <c r="BJ955" s="95" t="str">
        <f t="shared" ref="BJ955:BR955" si="2175">IF(AD955=0,"",AD955*$AS955*(AU955/10))</f>
        <v/>
      </c>
      <c r="BK955" s="95" t="str">
        <f t="shared" si="2175"/>
        <v/>
      </c>
      <c r="BL955" s="95" t="str">
        <f t="shared" si="2175"/>
        <v/>
      </c>
      <c r="BM955" s="95" t="str">
        <f t="shared" si="2175"/>
        <v/>
      </c>
      <c r="BN955" s="95" t="str">
        <f t="shared" si="2175"/>
        <v/>
      </c>
      <c r="BO955" s="95" t="str">
        <f t="shared" si="2175"/>
        <v/>
      </c>
      <c r="BP955" s="95" t="str">
        <f t="shared" si="2175"/>
        <v/>
      </c>
      <c r="BQ955" s="95" t="str">
        <f t="shared" si="2175"/>
        <v/>
      </c>
      <c r="BR955" s="95" t="str">
        <f t="shared" si="2175"/>
        <v/>
      </c>
      <c r="BS955" s="38"/>
      <c r="BT955" s="38"/>
      <c r="BU955" s="38"/>
      <c r="BV955" s="38"/>
      <c r="BW955" s="38"/>
      <c r="BX955" s="38">
        <f t="shared" si="2131"/>
        <v>0</v>
      </c>
      <c r="BY955" s="106" t="str">
        <f t="shared" si="2104"/>
        <v/>
      </c>
      <c r="BZ955" s="106" t="str">
        <f t="shared" si="2132"/>
        <v/>
      </c>
      <c r="CA955" s="106" t="str">
        <f t="shared" ref="CA955:CH955" si="2176">IF(O955="x","1","")</f>
        <v/>
      </c>
      <c r="CB955" s="106" t="str">
        <f t="shared" si="2176"/>
        <v/>
      </c>
      <c r="CC955" s="106" t="str">
        <f t="shared" si="2176"/>
        <v/>
      </c>
      <c r="CD955" s="106" t="str">
        <f t="shared" si="2176"/>
        <v/>
      </c>
      <c r="CE955" s="106" t="str">
        <f t="shared" si="2176"/>
        <v/>
      </c>
      <c r="CF955" s="106" t="str">
        <f t="shared" si="2176"/>
        <v/>
      </c>
      <c r="CG955" s="106" t="str">
        <f t="shared" si="2176"/>
        <v/>
      </c>
      <c r="CH955" s="106" t="str">
        <f t="shared" si="2176"/>
        <v/>
      </c>
      <c r="CI955" s="40"/>
      <c r="CJ955" s="40"/>
      <c r="CK955" s="40"/>
      <c r="CL955" s="40"/>
      <c r="CM955" s="40"/>
    </row>
    <row r="956" spans="1:91" ht="17.25" customHeight="1" x14ac:dyDescent="0.2">
      <c r="A956" s="92"/>
      <c r="B956" s="93"/>
      <c r="C956" s="93"/>
      <c r="D956" s="93"/>
      <c r="E956" s="93" t="str">
        <f t="shared" si="2134"/>
        <v/>
      </c>
      <c r="F956" s="93"/>
      <c r="G956" s="93"/>
      <c r="H956" s="93" t="str">
        <f t="shared" si="1850"/>
        <v/>
      </c>
      <c r="I956" s="95" t="str">
        <f t="shared" si="1851"/>
        <v/>
      </c>
      <c r="J956" s="93"/>
      <c r="K956" s="97" t="b">
        <v>0</v>
      </c>
      <c r="L956" s="98" t="str">
        <f t="shared" si="1791"/>
        <v>PENDENTE</v>
      </c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3"/>
      <c r="X956" s="100"/>
      <c r="Y956" s="100"/>
      <c r="Z956" s="100"/>
      <c r="AA956" s="100"/>
      <c r="AB956" s="100"/>
      <c r="AC956" s="101"/>
      <c r="AD956" s="3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93"/>
      <c r="AQ956" s="93"/>
      <c r="AR956" s="93"/>
      <c r="AS956" s="102"/>
      <c r="AT956" s="103"/>
      <c r="AU956" s="103"/>
      <c r="AV956" s="103"/>
      <c r="AW956" s="104"/>
      <c r="AX956" s="103"/>
      <c r="AY956" s="103"/>
      <c r="AZ956" s="103"/>
      <c r="BA956" s="103"/>
      <c r="BB956" s="104"/>
      <c r="BC956" s="103"/>
      <c r="BD956" s="105" t="str">
        <f ca="1">IFERROR(__xludf.DUMMYFUNCTION("""COMPUTED_VALUE"""),"")</f>
        <v/>
      </c>
      <c r="BE956" s="105" t="str">
        <f ca="1">IFERROR(__xludf.DUMMYFUNCTION("""COMPUTED_VALUE"""),"")</f>
        <v/>
      </c>
      <c r="BF956" s="105" t="str">
        <f ca="1">IFERROR(__xludf.DUMMYFUNCTION("""COMPUTED_VALUE"""),"")</f>
        <v/>
      </c>
      <c r="BG956" s="93"/>
      <c r="BH956" s="93"/>
      <c r="BI956" s="95" t="str">
        <f t="shared" si="1878"/>
        <v/>
      </c>
      <c r="BJ956" s="95" t="str">
        <f t="shared" ref="BJ956:BR956" si="2177">IF(AD956=0,"",AD956*$AS956*(AU956/10))</f>
        <v/>
      </c>
      <c r="BK956" s="95" t="str">
        <f t="shared" si="2177"/>
        <v/>
      </c>
      <c r="BL956" s="95" t="str">
        <f t="shared" si="2177"/>
        <v/>
      </c>
      <c r="BM956" s="95" t="str">
        <f t="shared" si="2177"/>
        <v/>
      </c>
      <c r="BN956" s="95" t="str">
        <f t="shared" si="2177"/>
        <v/>
      </c>
      <c r="BO956" s="95" t="str">
        <f t="shared" si="2177"/>
        <v/>
      </c>
      <c r="BP956" s="95" t="str">
        <f t="shared" si="2177"/>
        <v/>
      </c>
      <c r="BQ956" s="95" t="str">
        <f t="shared" si="2177"/>
        <v/>
      </c>
      <c r="BR956" s="95" t="str">
        <f t="shared" si="2177"/>
        <v/>
      </c>
      <c r="BS956" s="38"/>
      <c r="BT956" s="38"/>
      <c r="BU956" s="38"/>
      <c r="BV956" s="38"/>
      <c r="BW956" s="38"/>
      <c r="BX956" s="38">
        <f t="shared" si="2131"/>
        <v>0</v>
      </c>
      <c r="BY956" s="106" t="str">
        <f t="shared" si="2104"/>
        <v/>
      </c>
      <c r="BZ956" s="106" t="str">
        <f t="shared" si="2132"/>
        <v/>
      </c>
      <c r="CA956" s="106" t="str">
        <f t="shared" ref="CA956:CH956" si="2178">IF(O956="x","1","")</f>
        <v/>
      </c>
      <c r="CB956" s="106" t="str">
        <f t="shared" si="2178"/>
        <v/>
      </c>
      <c r="CC956" s="106" t="str">
        <f t="shared" si="2178"/>
        <v/>
      </c>
      <c r="CD956" s="106" t="str">
        <f t="shared" si="2178"/>
        <v/>
      </c>
      <c r="CE956" s="106" t="str">
        <f t="shared" si="2178"/>
        <v/>
      </c>
      <c r="CF956" s="106" t="str">
        <f t="shared" si="2178"/>
        <v/>
      </c>
      <c r="CG956" s="106" t="str">
        <f t="shared" si="2178"/>
        <v/>
      </c>
      <c r="CH956" s="106" t="str">
        <f t="shared" si="2178"/>
        <v/>
      </c>
      <c r="CI956" s="40"/>
      <c r="CJ956" s="40"/>
      <c r="CK956" s="40"/>
      <c r="CL956" s="40"/>
      <c r="CM956" s="40"/>
    </row>
    <row r="957" spans="1:91" ht="17.25" customHeight="1" x14ac:dyDescent="0.2">
      <c r="A957" s="92"/>
      <c r="B957" s="93"/>
      <c r="C957" s="93"/>
      <c r="D957" s="93"/>
      <c r="E957" s="93" t="str">
        <f t="shared" si="2134"/>
        <v/>
      </c>
      <c r="F957" s="93"/>
      <c r="G957" s="93"/>
      <c r="H957" s="93" t="str">
        <f t="shared" si="1850"/>
        <v/>
      </c>
      <c r="I957" s="95" t="str">
        <f t="shared" si="1851"/>
        <v/>
      </c>
      <c r="J957" s="93"/>
      <c r="K957" s="97" t="b">
        <v>0</v>
      </c>
      <c r="L957" s="98" t="str">
        <f t="shared" si="1791"/>
        <v>PENDENTE</v>
      </c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3"/>
      <c r="X957" s="100"/>
      <c r="Y957" s="100"/>
      <c r="Z957" s="100"/>
      <c r="AA957" s="100"/>
      <c r="AB957" s="100"/>
      <c r="AC957" s="101"/>
      <c r="AD957" s="3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93"/>
      <c r="AQ957" s="93"/>
      <c r="AR957" s="93"/>
      <c r="AS957" s="102"/>
      <c r="AT957" s="103"/>
      <c r="AU957" s="103"/>
      <c r="AV957" s="103"/>
      <c r="AW957" s="104"/>
      <c r="AX957" s="103"/>
      <c r="AY957" s="103"/>
      <c r="AZ957" s="103"/>
      <c r="BA957" s="103"/>
      <c r="BB957" s="104"/>
      <c r="BC957" s="103"/>
      <c r="BD957" s="105" t="str">
        <f ca="1">IFERROR(__xludf.DUMMYFUNCTION("""COMPUTED_VALUE"""),"")</f>
        <v/>
      </c>
      <c r="BE957" s="105" t="str">
        <f ca="1">IFERROR(__xludf.DUMMYFUNCTION("""COMPUTED_VALUE"""),"")</f>
        <v/>
      </c>
      <c r="BF957" s="105" t="str">
        <f ca="1">IFERROR(__xludf.DUMMYFUNCTION("""COMPUTED_VALUE"""),"")</f>
        <v/>
      </c>
      <c r="BG957" s="93"/>
      <c r="BH957" s="93"/>
      <c r="BI957" s="95" t="str">
        <f t="shared" si="1878"/>
        <v/>
      </c>
      <c r="BJ957" s="95" t="str">
        <f t="shared" ref="BJ957:BR957" si="2179">IF(AD957=0,"",AD957*$AS957*(AU957/10))</f>
        <v/>
      </c>
      <c r="BK957" s="95" t="str">
        <f t="shared" si="2179"/>
        <v/>
      </c>
      <c r="BL957" s="95" t="str">
        <f t="shared" si="2179"/>
        <v/>
      </c>
      <c r="BM957" s="95" t="str">
        <f t="shared" si="2179"/>
        <v/>
      </c>
      <c r="BN957" s="95" t="str">
        <f t="shared" si="2179"/>
        <v/>
      </c>
      <c r="BO957" s="95" t="str">
        <f t="shared" si="2179"/>
        <v/>
      </c>
      <c r="BP957" s="95" t="str">
        <f t="shared" si="2179"/>
        <v/>
      </c>
      <c r="BQ957" s="95" t="str">
        <f t="shared" si="2179"/>
        <v/>
      </c>
      <c r="BR957" s="95" t="str">
        <f t="shared" si="2179"/>
        <v/>
      </c>
      <c r="BS957" s="38"/>
      <c r="BT957" s="38"/>
      <c r="BU957" s="38"/>
      <c r="BV957" s="38"/>
      <c r="BW957" s="38"/>
      <c r="BX957" s="38">
        <f t="shared" si="2131"/>
        <v>0</v>
      </c>
      <c r="BY957" s="106" t="str">
        <f t="shared" si="2104"/>
        <v/>
      </c>
      <c r="BZ957" s="106" t="str">
        <f t="shared" si="2132"/>
        <v/>
      </c>
      <c r="CA957" s="106" t="str">
        <f t="shared" ref="CA957:CH957" si="2180">IF(O957="x","1","")</f>
        <v/>
      </c>
      <c r="CB957" s="106" t="str">
        <f t="shared" si="2180"/>
        <v/>
      </c>
      <c r="CC957" s="106" t="str">
        <f t="shared" si="2180"/>
        <v/>
      </c>
      <c r="CD957" s="106" t="str">
        <f t="shared" si="2180"/>
        <v/>
      </c>
      <c r="CE957" s="106" t="str">
        <f t="shared" si="2180"/>
        <v/>
      </c>
      <c r="CF957" s="106" t="str">
        <f t="shared" si="2180"/>
        <v/>
      </c>
      <c r="CG957" s="106" t="str">
        <f t="shared" si="2180"/>
        <v/>
      </c>
      <c r="CH957" s="106" t="str">
        <f t="shared" si="2180"/>
        <v/>
      </c>
      <c r="CI957" s="40"/>
      <c r="CJ957" s="40"/>
      <c r="CK957" s="40"/>
      <c r="CL957" s="40"/>
      <c r="CM957" s="40"/>
    </row>
    <row r="958" spans="1:91" ht="17.25" customHeight="1" x14ac:dyDescent="0.2">
      <c r="A958" s="92"/>
      <c r="B958" s="93"/>
      <c r="C958" s="93"/>
      <c r="D958" s="93"/>
      <c r="E958" s="93" t="str">
        <f t="shared" si="2134"/>
        <v/>
      </c>
      <c r="F958" s="93"/>
      <c r="G958" s="93"/>
      <c r="H958" s="93" t="str">
        <f t="shared" si="1850"/>
        <v/>
      </c>
      <c r="I958" s="95" t="str">
        <f t="shared" si="1851"/>
        <v/>
      </c>
      <c r="J958" s="93"/>
      <c r="K958" s="97" t="b">
        <v>0</v>
      </c>
      <c r="L958" s="98" t="str">
        <f t="shared" si="1791"/>
        <v>PENDENTE</v>
      </c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3"/>
      <c r="X958" s="100"/>
      <c r="Y958" s="100"/>
      <c r="Z958" s="100"/>
      <c r="AA958" s="100"/>
      <c r="AB958" s="100"/>
      <c r="AC958" s="101"/>
      <c r="AD958" s="3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93"/>
      <c r="AQ958" s="93"/>
      <c r="AR958" s="93"/>
      <c r="AS958" s="102"/>
      <c r="AT958" s="103"/>
      <c r="AU958" s="103"/>
      <c r="AV958" s="103"/>
      <c r="AW958" s="104"/>
      <c r="AX958" s="103"/>
      <c r="AY958" s="103"/>
      <c r="AZ958" s="103"/>
      <c r="BA958" s="103"/>
      <c r="BB958" s="104"/>
      <c r="BC958" s="103"/>
      <c r="BD958" s="105" t="str">
        <f ca="1">IFERROR(__xludf.DUMMYFUNCTION("""COMPUTED_VALUE"""),"")</f>
        <v/>
      </c>
      <c r="BE958" s="105" t="str">
        <f ca="1">IFERROR(__xludf.DUMMYFUNCTION("""COMPUTED_VALUE"""),"")</f>
        <v/>
      </c>
      <c r="BF958" s="105" t="str">
        <f ca="1">IFERROR(__xludf.DUMMYFUNCTION("""COMPUTED_VALUE"""),"")</f>
        <v/>
      </c>
      <c r="BG958" s="93"/>
      <c r="BH958" s="93"/>
      <c r="BI958" s="95" t="str">
        <f t="shared" si="1878"/>
        <v/>
      </c>
      <c r="BJ958" s="95" t="str">
        <f t="shared" ref="BJ958:BR958" si="2181">IF(AD958=0,"",AD958*$AS958*(AU958/10))</f>
        <v/>
      </c>
      <c r="BK958" s="95" t="str">
        <f t="shared" si="2181"/>
        <v/>
      </c>
      <c r="BL958" s="95" t="str">
        <f t="shared" si="2181"/>
        <v/>
      </c>
      <c r="BM958" s="95" t="str">
        <f t="shared" si="2181"/>
        <v/>
      </c>
      <c r="BN958" s="95" t="str">
        <f t="shared" si="2181"/>
        <v/>
      </c>
      <c r="BO958" s="95" t="str">
        <f t="shared" si="2181"/>
        <v/>
      </c>
      <c r="BP958" s="95" t="str">
        <f t="shared" si="2181"/>
        <v/>
      </c>
      <c r="BQ958" s="95" t="str">
        <f t="shared" si="2181"/>
        <v/>
      </c>
      <c r="BR958" s="95" t="str">
        <f t="shared" si="2181"/>
        <v/>
      </c>
      <c r="BS958" s="38"/>
      <c r="BT958" s="38"/>
      <c r="BU958" s="38"/>
      <c r="BV958" s="38"/>
      <c r="BW958" s="38"/>
      <c r="BX958" s="38">
        <f t="shared" si="2131"/>
        <v>0</v>
      </c>
      <c r="BY958" s="106" t="str">
        <f t="shared" si="2104"/>
        <v/>
      </c>
      <c r="BZ958" s="106" t="str">
        <f t="shared" si="2132"/>
        <v/>
      </c>
      <c r="CA958" s="106" t="str">
        <f t="shared" ref="CA958:CH958" si="2182">IF(O958="x","1","")</f>
        <v/>
      </c>
      <c r="CB958" s="106" t="str">
        <f t="shared" si="2182"/>
        <v/>
      </c>
      <c r="CC958" s="106" t="str">
        <f t="shared" si="2182"/>
        <v/>
      </c>
      <c r="CD958" s="106" t="str">
        <f t="shared" si="2182"/>
        <v/>
      </c>
      <c r="CE958" s="106" t="str">
        <f t="shared" si="2182"/>
        <v/>
      </c>
      <c r="CF958" s="106" t="str">
        <f t="shared" si="2182"/>
        <v/>
      </c>
      <c r="CG958" s="106" t="str">
        <f t="shared" si="2182"/>
        <v/>
      </c>
      <c r="CH958" s="106" t="str">
        <f t="shared" si="2182"/>
        <v/>
      </c>
      <c r="CI958" s="40"/>
      <c r="CJ958" s="40"/>
      <c r="CK958" s="40"/>
      <c r="CL958" s="40"/>
      <c r="CM958" s="40"/>
    </row>
    <row r="959" spans="1:91" ht="17.25" customHeight="1" x14ac:dyDescent="0.2">
      <c r="A959" s="92"/>
      <c r="B959" s="93"/>
      <c r="C959" s="93"/>
      <c r="D959" s="93"/>
      <c r="E959" s="93" t="str">
        <f t="shared" si="2134"/>
        <v/>
      </c>
      <c r="F959" s="93"/>
      <c r="G959" s="93"/>
      <c r="H959" s="93" t="str">
        <f t="shared" si="1850"/>
        <v/>
      </c>
      <c r="I959" s="95" t="str">
        <f t="shared" si="1851"/>
        <v/>
      </c>
      <c r="J959" s="93"/>
      <c r="K959" s="97" t="b">
        <v>0</v>
      </c>
      <c r="L959" s="98" t="str">
        <f t="shared" si="1791"/>
        <v>PENDENTE</v>
      </c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3"/>
      <c r="X959" s="100"/>
      <c r="Y959" s="100"/>
      <c r="Z959" s="100"/>
      <c r="AA959" s="100"/>
      <c r="AB959" s="100"/>
      <c r="AC959" s="101"/>
      <c r="AD959" s="3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93"/>
      <c r="AQ959" s="93"/>
      <c r="AR959" s="93"/>
      <c r="AS959" s="102"/>
      <c r="AT959" s="103"/>
      <c r="AU959" s="103"/>
      <c r="AV959" s="103"/>
      <c r="AW959" s="104"/>
      <c r="AX959" s="103"/>
      <c r="AY959" s="103"/>
      <c r="AZ959" s="103"/>
      <c r="BA959" s="103"/>
      <c r="BB959" s="104"/>
      <c r="BC959" s="103"/>
      <c r="BD959" s="105" t="str">
        <f ca="1">IFERROR(__xludf.DUMMYFUNCTION("""COMPUTED_VALUE"""),"")</f>
        <v/>
      </c>
      <c r="BE959" s="105" t="str">
        <f ca="1">IFERROR(__xludf.DUMMYFUNCTION("""COMPUTED_VALUE"""),"")</f>
        <v/>
      </c>
      <c r="BF959" s="105" t="str">
        <f ca="1">IFERROR(__xludf.DUMMYFUNCTION("""COMPUTED_VALUE"""),"")</f>
        <v/>
      </c>
      <c r="BG959" s="93"/>
      <c r="BH959" s="93"/>
      <c r="BI959" s="95" t="str">
        <f t="shared" si="1878"/>
        <v/>
      </c>
      <c r="BJ959" s="95" t="str">
        <f t="shared" ref="BJ959:BR959" si="2183">IF(AD959=0,"",AD959*$AS959*(AU959/10))</f>
        <v/>
      </c>
      <c r="BK959" s="95" t="str">
        <f t="shared" si="2183"/>
        <v/>
      </c>
      <c r="BL959" s="95" t="str">
        <f t="shared" si="2183"/>
        <v/>
      </c>
      <c r="BM959" s="95" t="str">
        <f t="shared" si="2183"/>
        <v/>
      </c>
      <c r="BN959" s="95" t="str">
        <f t="shared" si="2183"/>
        <v/>
      </c>
      <c r="BO959" s="95" t="str">
        <f t="shared" si="2183"/>
        <v/>
      </c>
      <c r="BP959" s="95" t="str">
        <f t="shared" si="2183"/>
        <v/>
      </c>
      <c r="BQ959" s="95" t="str">
        <f t="shared" si="2183"/>
        <v/>
      </c>
      <c r="BR959" s="95" t="str">
        <f t="shared" si="2183"/>
        <v/>
      </c>
      <c r="BS959" s="38"/>
      <c r="BT959" s="38"/>
      <c r="BU959" s="38"/>
      <c r="BV959" s="38"/>
      <c r="BW959" s="38"/>
      <c r="BX959" s="38">
        <f t="shared" si="2131"/>
        <v>0</v>
      </c>
      <c r="BY959" s="106" t="str">
        <f t="shared" si="2104"/>
        <v/>
      </c>
      <c r="BZ959" s="106" t="str">
        <f t="shared" si="2132"/>
        <v/>
      </c>
      <c r="CA959" s="106" t="str">
        <f t="shared" ref="CA959:CH959" si="2184">IF(O959="x","1","")</f>
        <v/>
      </c>
      <c r="CB959" s="106" t="str">
        <f t="shared" si="2184"/>
        <v/>
      </c>
      <c r="CC959" s="106" t="str">
        <f t="shared" si="2184"/>
        <v/>
      </c>
      <c r="CD959" s="106" t="str">
        <f t="shared" si="2184"/>
        <v/>
      </c>
      <c r="CE959" s="106" t="str">
        <f t="shared" si="2184"/>
        <v/>
      </c>
      <c r="CF959" s="106" t="str">
        <f t="shared" si="2184"/>
        <v/>
      </c>
      <c r="CG959" s="106" t="str">
        <f t="shared" si="2184"/>
        <v/>
      </c>
      <c r="CH959" s="106" t="str">
        <f t="shared" si="2184"/>
        <v/>
      </c>
      <c r="CI959" s="40"/>
      <c r="CJ959" s="40"/>
      <c r="CK959" s="40"/>
      <c r="CL959" s="40"/>
      <c r="CM959" s="40"/>
    </row>
    <row r="960" spans="1:91" ht="17.25" customHeight="1" x14ac:dyDescent="0.2">
      <c r="A960" s="92"/>
      <c r="B960" s="93"/>
      <c r="C960" s="93"/>
      <c r="D960" s="93"/>
      <c r="E960" s="93" t="str">
        <f t="shared" si="2134"/>
        <v/>
      </c>
      <c r="F960" s="93"/>
      <c r="G960" s="93"/>
      <c r="H960" s="93" t="str">
        <f t="shared" si="1850"/>
        <v/>
      </c>
      <c r="I960" s="95" t="str">
        <f t="shared" si="1851"/>
        <v/>
      </c>
      <c r="J960" s="93"/>
      <c r="K960" s="97" t="b">
        <v>0</v>
      </c>
      <c r="L960" s="98" t="str">
        <f t="shared" si="1791"/>
        <v>PENDENTE</v>
      </c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3"/>
      <c r="X960" s="100"/>
      <c r="Y960" s="100"/>
      <c r="Z960" s="100"/>
      <c r="AA960" s="100"/>
      <c r="AB960" s="100"/>
      <c r="AC960" s="101"/>
      <c r="AD960" s="3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93"/>
      <c r="AQ960" s="93"/>
      <c r="AR960" s="93"/>
      <c r="AS960" s="102"/>
      <c r="AT960" s="103"/>
      <c r="AU960" s="103"/>
      <c r="AV960" s="103"/>
      <c r="AW960" s="104"/>
      <c r="AX960" s="103"/>
      <c r="AY960" s="103"/>
      <c r="AZ960" s="103"/>
      <c r="BA960" s="103"/>
      <c r="BB960" s="104"/>
      <c r="BC960" s="103"/>
      <c r="BD960" s="105" t="str">
        <f ca="1">IFERROR(__xludf.DUMMYFUNCTION("""COMPUTED_VALUE"""),"")</f>
        <v/>
      </c>
      <c r="BE960" s="105" t="str">
        <f ca="1">IFERROR(__xludf.DUMMYFUNCTION("""COMPUTED_VALUE"""),"")</f>
        <v/>
      </c>
      <c r="BF960" s="105" t="str">
        <f ca="1">IFERROR(__xludf.DUMMYFUNCTION("""COMPUTED_VALUE"""),"")</f>
        <v/>
      </c>
      <c r="BG960" s="93"/>
      <c r="BH960" s="93"/>
      <c r="BI960" s="95" t="str">
        <f t="shared" si="1878"/>
        <v/>
      </c>
      <c r="BJ960" s="95" t="str">
        <f t="shared" ref="BJ960:BR960" si="2185">IF(AD960=0,"",AD960*$AS960*(AU960/10))</f>
        <v/>
      </c>
      <c r="BK960" s="95" t="str">
        <f t="shared" si="2185"/>
        <v/>
      </c>
      <c r="BL960" s="95" t="str">
        <f t="shared" si="2185"/>
        <v/>
      </c>
      <c r="BM960" s="95" t="str">
        <f t="shared" si="2185"/>
        <v/>
      </c>
      <c r="BN960" s="95" t="str">
        <f t="shared" si="2185"/>
        <v/>
      </c>
      <c r="BO960" s="95" t="str">
        <f t="shared" si="2185"/>
        <v/>
      </c>
      <c r="BP960" s="95" t="str">
        <f t="shared" si="2185"/>
        <v/>
      </c>
      <c r="BQ960" s="95" t="str">
        <f t="shared" si="2185"/>
        <v/>
      </c>
      <c r="BR960" s="95" t="str">
        <f t="shared" si="2185"/>
        <v/>
      </c>
      <c r="BS960" s="38"/>
      <c r="BT960" s="38"/>
      <c r="BU960" s="38"/>
      <c r="BV960" s="38"/>
      <c r="BW960" s="38"/>
      <c r="BX960" s="38">
        <f t="shared" si="2131"/>
        <v>0</v>
      </c>
      <c r="BY960" s="106" t="str">
        <f t="shared" si="2104"/>
        <v/>
      </c>
      <c r="BZ960" s="106" t="str">
        <f t="shared" si="2132"/>
        <v/>
      </c>
      <c r="CA960" s="106" t="str">
        <f t="shared" ref="CA960:CH960" si="2186">IF(O960="x","1","")</f>
        <v/>
      </c>
      <c r="CB960" s="106" t="str">
        <f t="shared" si="2186"/>
        <v/>
      </c>
      <c r="CC960" s="106" t="str">
        <f t="shared" si="2186"/>
        <v/>
      </c>
      <c r="CD960" s="106" t="str">
        <f t="shared" si="2186"/>
        <v/>
      </c>
      <c r="CE960" s="106" t="str">
        <f t="shared" si="2186"/>
        <v/>
      </c>
      <c r="CF960" s="106" t="str">
        <f t="shared" si="2186"/>
        <v/>
      </c>
      <c r="CG960" s="106" t="str">
        <f t="shared" si="2186"/>
        <v/>
      </c>
      <c r="CH960" s="106" t="str">
        <f t="shared" si="2186"/>
        <v/>
      </c>
      <c r="CI960" s="40"/>
      <c r="CJ960" s="40"/>
      <c r="CK960" s="40"/>
      <c r="CL960" s="40"/>
      <c r="CM960" s="40"/>
    </row>
    <row r="961" spans="1:91" ht="17.25" customHeight="1" x14ac:dyDescent="0.2">
      <c r="A961" s="92"/>
      <c r="B961" s="93"/>
      <c r="C961" s="93"/>
      <c r="D961" s="93"/>
      <c r="E961" s="93" t="str">
        <f t="shared" si="2134"/>
        <v/>
      </c>
      <c r="F961" s="93"/>
      <c r="G961" s="93"/>
      <c r="H961" s="93" t="str">
        <f t="shared" si="1850"/>
        <v/>
      </c>
      <c r="I961" s="95" t="str">
        <f t="shared" si="1851"/>
        <v/>
      </c>
      <c r="J961" s="93"/>
      <c r="K961" s="97" t="b">
        <v>0</v>
      </c>
      <c r="L961" s="98" t="str">
        <f t="shared" si="1791"/>
        <v>PENDENTE</v>
      </c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3"/>
      <c r="X961" s="100"/>
      <c r="Y961" s="100"/>
      <c r="Z961" s="100"/>
      <c r="AA961" s="100"/>
      <c r="AB961" s="100"/>
      <c r="AC961" s="101"/>
      <c r="AD961" s="3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93"/>
      <c r="AQ961" s="93"/>
      <c r="AR961" s="93"/>
      <c r="AS961" s="102"/>
      <c r="AT961" s="103"/>
      <c r="AU961" s="103"/>
      <c r="AV961" s="103"/>
      <c r="AW961" s="104"/>
      <c r="AX961" s="103"/>
      <c r="AY961" s="103"/>
      <c r="AZ961" s="103"/>
      <c r="BA961" s="103"/>
      <c r="BB961" s="104"/>
      <c r="BC961" s="103"/>
      <c r="BD961" s="105" t="str">
        <f ca="1">IFERROR(__xludf.DUMMYFUNCTION("""COMPUTED_VALUE"""),"")</f>
        <v/>
      </c>
      <c r="BE961" s="105" t="str">
        <f ca="1">IFERROR(__xludf.DUMMYFUNCTION("""COMPUTED_VALUE"""),"")</f>
        <v/>
      </c>
      <c r="BF961" s="105" t="str">
        <f ca="1">IFERROR(__xludf.DUMMYFUNCTION("""COMPUTED_VALUE"""),"")</f>
        <v/>
      </c>
      <c r="BG961" s="93"/>
      <c r="BH961" s="93"/>
      <c r="BI961" s="95" t="str">
        <f t="shared" si="1878"/>
        <v/>
      </c>
      <c r="BJ961" s="95" t="str">
        <f t="shared" ref="BJ961:BR961" si="2187">IF(AD961=0,"",AD961*$AS961*(AU961/10))</f>
        <v/>
      </c>
      <c r="BK961" s="95" t="str">
        <f t="shared" si="2187"/>
        <v/>
      </c>
      <c r="BL961" s="95" t="str">
        <f t="shared" si="2187"/>
        <v/>
      </c>
      <c r="BM961" s="95" t="str">
        <f t="shared" si="2187"/>
        <v/>
      </c>
      <c r="BN961" s="95" t="str">
        <f t="shared" si="2187"/>
        <v/>
      </c>
      <c r="BO961" s="95" t="str">
        <f t="shared" si="2187"/>
        <v/>
      </c>
      <c r="BP961" s="95" t="str">
        <f t="shared" si="2187"/>
        <v/>
      </c>
      <c r="BQ961" s="95" t="str">
        <f t="shared" si="2187"/>
        <v/>
      </c>
      <c r="BR961" s="95" t="str">
        <f t="shared" si="2187"/>
        <v/>
      </c>
      <c r="BS961" s="38"/>
      <c r="BT961" s="38"/>
      <c r="BU961" s="38"/>
      <c r="BV961" s="38"/>
      <c r="BW961" s="38"/>
      <c r="BX961" s="38">
        <f t="shared" si="2131"/>
        <v>0</v>
      </c>
      <c r="BY961" s="106" t="str">
        <f t="shared" si="2104"/>
        <v/>
      </c>
      <c r="BZ961" s="106" t="str">
        <f t="shared" si="2132"/>
        <v/>
      </c>
      <c r="CA961" s="106" t="str">
        <f t="shared" ref="CA961:CH961" si="2188">IF(O961="x","1","")</f>
        <v/>
      </c>
      <c r="CB961" s="106" t="str">
        <f t="shared" si="2188"/>
        <v/>
      </c>
      <c r="CC961" s="106" t="str">
        <f t="shared" si="2188"/>
        <v/>
      </c>
      <c r="CD961" s="106" t="str">
        <f t="shared" si="2188"/>
        <v/>
      </c>
      <c r="CE961" s="106" t="str">
        <f t="shared" si="2188"/>
        <v/>
      </c>
      <c r="CF961" s="106" t="str">
        <f t="shared" si="2188"/>
        <v/>
      </c>
      <c r="CG961" s="106" t="str">
        <f t="shared" si="2188"/>
        <v/>
      </c>
      <c r="CH961" s="106" t="str">
        <f t="shared" si="2188"/>
        <v/>
      </c>
      <c r="CI961" s="40"/>
      <c r="CJ961" s="40"/>
      <c r="CK961" s="40"/>
      <c r="CL961" s="40"/>
      <c r="CM961" s="40"/>
    </row>
    <row r="962" spans="1:91" ht="17.25" customHeight="1" x14ac:dyDescent="0.2">
      <c r="A962" s="92"/>
      <c r="B962" s="93"/>
      <c r="C962" s="93"/>
      <c r="D962" s="93"/>
      <c r="E962" s="93" t="str">
        <f t="shared" si="2134"/>
        <v/>
      </c>
      <c r="F962" s="93"/>
      <c r="G962" s="93"/>
      <c r="H962" s="93" t="str">
        <f t="shared" si="1850"/>
        <v/>
      </c>
      <c r="I962" s="95" t="str">
        <f t="shared" si="1851"/>
        <v/>
      </c>
      <c r="J962" s="93"/>
      <c r="K962" s="97" t="b">
        <v>0</v>
      </c>
      <c r="L962" s="98" t="str">
        <f t="shared" si="1791"/>
        <v>PENDENTE</v>
      </c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3"/>
      <c r="X962" s="100"/>
      <c r="Y962" s="100"/>
      <c r="Z962" s="100"/>
      <c r="AA962" s="100"/>
      <c r="AB962" s="100"/>
      <c r="AC962" s="101"/>
      <c r="AD962" s="3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93"/>
      <c r="AQ962" s="93"/>
      <c r="AR962" s="93"/>
      <c r="AS962" s="102"/>
      <c r="AT962" s="103"/>
      <c r="AU962" s="103"/>
      <c r="AV962" s="103"/>
      <c r="AW962" s="104"/>
      <c r="AX962" s="103"/>
      <c r="AY962" s="103"/>
      <c r="AZ962" s="103"/>
      <c r="BA962" s="103"/>
      <c r="BB962" s="104"/>
      <c r="BC962" s="103"/>
      <c r="BD962" s="105" t="str">
        <f ca="1">IFERROR(__xludf.DUMMYFUNCTION("""COMPUTED_VALUE"""),"")</f>
        <v/>
      </c>
      <c r="BE962" s="105" t="str">
        <f ca="1">IFERROR(__xludf.DUMMYFUNCTION("""COMPUTED_VALUE"""),"")</f>
        <v/>
      </c>
      <c r="BF962" s="105" t="str">
        <f ca="1">IFERROR(__xludf.DUMMYFUNCTION("""COMPUTED_VALUE"""),"")</f>
        <v/>
      </c>
      <c r="BG962" s="93"/>
      <c r="BH962" s="93"/>
      <c r="BI962" s="95" t="str">
        <f t="shared" si="1878"/>
        <v/>
      </c>
      <c r="BJ962" s="95" t="str">
        <f t="shared" ref="BJ962:BR962" si="2189">IF(AD962=0,"",AD962*$AS962*(AU962/10))</f>
        <v/>
      </c>
      <c r="BK962" s="95" t="str">
        <f t="shared" si="2189"/>
        <v/>
      </c>
      <c r="BL962" s="95" t="str">
        <f t="shared" si="2189"/>
        <v/>
      </c>
      <c r="BM962" s="95" t="str">
        <f t="shared" si="2189"/>
        <v/>
      </c>
      <c r="BN962" s="95" t="str">
        <f t="shared" si="2189"/>
        <v/>
      </c>
      <c r="BO962" s="95" t="str">
        <f t="shared" si="2189"/>
        <v/>
      </c>
      <c r="BP962" s="95" t="str">
        <f t="shared" si="2189"/>
        <v/>
      </c>
      <c r="BQ962" s="95" t="str">
        <f t="shared" si="2189"/>
        <v/>
      </c>
      <c r="BR962" s="95" t="str">
        <f t="shared" si="2189"/>
        <v/>
      </c>
      <c r="BS962" s="38"/>
      <c r="BT962" s="38"/>
      <c r="BU962" s="38"/>
      <c r="BV962" s="38"/>
      <c r="BW962" s="38"/>
      <c r="BX962" s="38">
        <f t="shared" si="2131"/>
        <v>0</v>
      </c>
      <c r="BY962" s="106" t="str">
        <f t="shared" si="2104"/>
        <v/>
      </c>
      <c r="BZ962" s="106" t="str">
        <f t="shared" si="2132"/>
        <v/>
      </c>
      <c r="CA962" s="106" t="str">
        <f t="shared" ref="CA962:CH962" si="2190">IF(O962="x","1","")</f>
        <v/>
      </c>
      <c r="CB962" s="106" t="str">
        <f t="shared" si="2190"/>
        <v/>
      </c>
      <c r="CC962" s="106" t="str">
        <f t="shared" si="2190"/>
        <v/>
      </c>
      <c r="CD962" s="106" t="str">
        <f t="shared" si="2190"/>
        <v/>
      </c>
      <c r="CE962" s="106" t="str">
        <f t="shared" si="2190"/>
        <v/>
      </c>
      <c r="CF962" s="106" t="str">
        <f t="shared" si="2190"/>
        <v/>
      </c>
      <c r="CG962" s="106" t="str">
        <f t="shared" si="2190"/>
        <v/>
      </c>
      <c r="CH962" s="106" t="str">
        <f t="shared" si="2190"/>
        <v/>
      </c>
      <c r="CI962" s="40"/>
      <c r="CJ962" s="40"/>
      <c r="CK962" s="40"/>
      <c r="CL962" s="40"/>
      <c r="CM962" s="40"/>
    </row>
    <row r="963" spans="1:91" ht="17.25" customHeight="1" x14ac:dyDescent="0.2">
      <c r="A963" s="92"/>
      <c r="B963" s="93"/>
      <c r="C963" s="93"/>
      <c r="D963" s="93"/>
      <c r="E963" s="93" t="str">
        <f t="shared" si="2134"/>
        <v/>
      </c>
      <c r="F963" s="93"/>
      <c r="G963" s="93"/>
      <c r="H963" s="93" t="str">
        <f t="shared" si="1850"/>
        <v/>
      </c>
      <c r="I963" s="95" t="str">
        <f t="shared" si="1851"/>
        <v/>
      </c>
      <c r="J963" s="93"/>
      <c r="K963" s="97" t="b">
        <v>0</v>
      </c>
      <c r="L963" s="98" t="str">
        <f t="shared" si="1791"/>
        <v>PENDENTE</v>
      </c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3"/>
      <c r="X963" s="100"/>
      <c r="Y963" s="100"/>
      <c r="Z963" s="100"/>
      <c r="AA963" s="100"/>
      <c r="AB963" s="100"/>
      <c r="AC963" s="101"/>
      <c r="AD963" s="3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93"/>
      <c r="AQ963" s="93"/>
      <c r="AR963" s="93"/>
      <c r="AS963" s="102"/>
      <c r="AT963" s="103"/>
      <c r="AU963" s="103"/>
      <c r="AV963" s="103"/>
      <c r="AW963" s="104"/>
      <c r="AX963" s="103"/>
      <c r="AY963" s="103"/>
      <c r="AZ963" s="103"/>
      <c r="BA963" s="103"/>
      <c r="BB963" s="104"/>
      <c r="BC963" s="103"/>
      <c r="BD963" s="105" t="str">
        <f ca="1">IFERROR(__xludf.DUMMYFUNCTION("""COMPUTED_VALUE"""),"")</f>
        <v/>
      </c>
      <c r="BE963" s="105" t="str">
        <f ca="1">IFERROR(__xludf.DUMMYFUNCTION("""COMPUTED_VALUE"""),"")</f>
        <v/>
      </c>
      <c r="BF963" s="105" t="str">
        <f ca="1">IFERROR(__xludf.DUMMYFUNCTION("""COMPUTED_VALUE"""),"")</f>
        <v/>
      </c>
      <c r="BG963" s="93"/>
      <c r="BH963" s="93"/>
      <c r="BI963" s="95" t="str">
        <f t="shared" si="1878"/>
        <v/>
      </c>
      <c r="BJ963" s="95" t="str">
        <f t="shared" ref="BJ963:BR963" si="2191">IF(AD963=0,"",AD963*$AS963*(AU963/10))</f>
        <v/>
      </c>
      <c r="BK963" s="95" t="str">
        <f t="shared" si="2191"/>
        <v/>
      </c>
      <c r="BL963" s="95" t="str">
        <f t="shared" si="2191"/>
        <v/>
      </c>
      <c r="BM963" s="95" t="str">
        <f t="shared" si="2191"/>
        <v/>
      </c>
      <c r="BN963" s="95" t="str">
        <f t="shared" si="2191"/>
        <v/>
      </c>
      <c r="BO963" s="95" t="str">
        <f t="shared" si="2191"/>
        <v/>
      </c>
      <c r="BP963" s="95" t="str">
        <f t="shared" si="2191"/>
        <v/>
      </c>
      <c r="BQ963" s="95" t="str">
        <f t="shared" si="2191"/>
        <v/>
      </c>
      <c r="BR963" s="95" t="str">
        <f t="shared" si="2191"/>
        <v/>
      </c>
      <c r="BS963" s="38"/>
      <c r="BT963" s="38"/>
      <c r="BU963" s="38"/>
      <c r="BV963" s="38"/>
      <c r="BW963" s="38"/>
      <c r="BX963" s="38">
        <f t="shared" si="2131"/>
        <v>0</v>
      </c>
      <c r="BY963" s="106" t="str">
        <f t="shared" si="2104"/>
        <v/>
      </c>
      <c r="BZ963" s="106" t="str">
        <f t="shared" si="2132"/>
        <v/>
      </c>
      <c r="CA963" s="106" t="str">
        <f t="shared" ref="CA963:CH963" si="2192">IF(O963="x","1","")</f>
        <v/>
      </c>
      <c r="CB963" s="106" t="str">
        <f t="shared" si="2192"/>
        <v/>
      </c>
      <c r="CC963" s="106" t="str">
        <f t="shared" si="2192"/>
        <v/>
      </c>
      <c r="CD963" s="106" t="str">
        <f t="shared" si="2192"/>
        <v/>
      </c>
      <c r="CE963" s="106" t="str">
        <f t="shared" si="2192"/>
        <v/>
      </c>
      <c r="CF963" s="106" t="str">
        <f t="shared" si="2192"/>
        <v/>
      </c>
      <c r="CG963" s="106" t="str">
        <f t="shared" si="2192"/>
        <v/>
      </c>
      <c r="CH963" s="106" t="str">
        <f t="shared" si="2192"/>
        <v/>
      </c>
      <c r="CI963" s="40"/>
      <c r="CJ963" s="40"/>
      <c r="CK963" s="40"/>
      <c r="CL963" s="40"/>
      <c r="CM963" s="40"/>
    </row>
    <row r="964" spans="1:91" ht="17.25" customHeight="1" x14ac:dyDescent="0.2">
      <c r="A964" s="92"/>
      <c r="B964" s="93"/>
      <c r="C964" s="93"/>
      <c r="D964" s="93"/>
      <c r="E964" s="93" t="str">
        <f t="shared" si="2134"/>
        <v/>
      </c>
      <c r="F964" s="93"/>
      <c r="G964" s="93"/>
      <c r="H964" s="93" t="str">
        <f t="shared" si="1850"/>
        <v/>
      </c>
      <c r="I964" s="95" t="str">
        <f t="shared" si="1851"/>
        <v/>
      </c>
      <c r="J964" s="93"/>
      <c r="K964" s="97" t="b">
        <v>0</v>
      </c>
      <c r="L964" s="98" t="str">
        <f t="shared" si="1791"/>
        <v>PENDENTE</v>
      </c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3"/>
      <c r="X964" s="100"/>
      <c r="Y964" s="100"/>
      <c r="Z964" s="100"/>
      <c r="AA964" s="100"/>
      <c r="AB964" s="100"/>
      <c r="AC964" s="101"/>
      <c r="AD964" s="3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93"/>
      <c r="AQ964" s="93"/>
      <c r="AR964" s="93"/>
      <c r="AS964" s="102"/>
      <c r="AT964" s="103"/>
      <c r="AU964" s="103"/>
      <c r="AV964" s="103"/>
      <c r="AW964" s="104"/>
      <c r="AX964" s="103"/>
      <c r="AY964" s="103"/>
      <c r="AZ964" s="103"/>
      <c r="BA964" s="103"/>
      <c r="BB964" s="104"/>
      <c r="BC964" s="103"/>
      <c r="BD964" s="105" t="str">
        <f ca="1">IFERROR(__xludf.DUMMYFUNCTION("""COMPUTED_VALUE"""),"")</f>
        <v/>
      </c>
      <c r="BE964" s="105" t="str">
        <f ca="1">IFERROR(__xludf.DUMMYFUNCTION("""COMPUTED_VALUE"""),"")</f>
        <v/>
      </c>
      <c r="BF964" s="105" t="str">
        <f ca="1">IFERROR(__xludf.DUMMYFUNCTION("""COMPUTED_VALUE"""),"")</f>
        <v/>
      </c>
      <c r="BG964" s="93"/>
      <c r="BH964" s="93"/>
      <c r="BI964" s="95" t="str">
        <f t="shared" si="1878"/>
        <v/>
      </c>
      <c r="BJ964" s="95" t="str">
        <f t="shared" ref="BJ964:BR964" si="2193">IF(AD964=0,"",AD964*$AS964*(AU964/10))</f>
        <v/>
      </c>
      <c r="BK964" s="95" t="str">
        <f t="shared" si="2193"/>
        <v/>
      </c>
      <c r="BL964" s="95" t="str">
        <f t="shared" si="2193"/>
        <v/>
      </c>
      <c r="BM964" s="95" t="str">
        <f t="shared" si="2193"/>
        <v/>
      </c>
      <c r="BN964" s="95" t="str">
        <f t="shared" si="2193"/>
        <v/>
      </c>
      <c r="BO964" s="95" t="str">
        <f t="shared" si="2193"/>
        <v/>
      </c>
      <c r="BP964" s="95" t="str">
        <f t="shared" si="2193"/>
        <v/>
      </c>
      <c r="BQ964" s="95" t="str">
        <f t="shared" si="2193"/>
        <v/>
      </c>
      <c r="BR964" s="95" t="str">
        <f t="shared" si="2193"/>
        <v/>
      </c>
      <c r="BS964" s="38"/>
      <c r="BT964" s="38"/>
      <c r="BU964" s="38"/>
      <c r="BV964" s="38"/>
      <c r="BW964" s="38"/>
      <c r="BX964" s="38">
        <f t="shared" si="2131"/>
        <v>0</v>
      </c>
      <c r="BY964" s="106" t="str">
        <f t="shared" si="2104"/>
        <v/>
      </c>
      <c r="BZ964" s="106" t="str">
        <f t="shared" si="2132"/>
        <v/>
      </c>
      <c r="CA964" s="106" t="str">
        <f t="shared" ref="CA964:CH964" si="2194">IF(O964="x","1","")</f>
        <v/>
      </c>
      <c r="CB964" s="106" t="str">
        <f t="shared" si="2194"/>
        <v/>
      </c>
      <c r="CC964" s="106" t="str">
        <f t="shared" si="2194"/>
        <v/>
      </c>
      <c r="CD964" s="106" t="str">
        <f t="shared" si="2194"/>
        <v/>
      </c>
      <c r="CE964" s="106" t="str">
        <f t="shared" si="2194"/>
        <v/>
      </c>
      <c r="CF964" s="106" t="str">
        <f t="shared" si="2194"/>
        <v/>
      </c>
      <c r="CG964" s="106" t="str">
        <f t="shared" si="2194"/>
        <v/>
      </c>
      <c r="CH964" s="106" t="str">
        <f t="shared" si="2194"/>
        <v/>
      </c>
      <c r="CI964" s="40"/>
      <c r="CJ964" s="40"/>
      <c r="CK964" s="40"/>
      <c r="CL964" s="40"/>
      <c r="CM964" s="40"/>
    </row>
    <row r="965" spans="1:91" ht="17.25" customHeight="1" x14ac:dyDescent="0.2">
      <c r="A965" s="92"/>
      <c r="B965" s="93"/>
      <c r="C965" s="93"/>
      <c r="D965" s="93"/>
      <c r="E965" s="93" t="str">
        <f t="shared" si="2134"/>
        <v/>
      </c>
      <c r="F965" s="93"/>
      <c r="G965" s="93"/>
      <c r="H965" s="93" t="str">
        <f t="shared" si="1850"/>
        <v/>
      </c>
      <c r="I965" s="95" t="str">
        <f t="shared" si="1851"/>
        <v/>
      </c>
      <c r="J965" s="93"/>
      <c r="K965" s="97" t="b">
        <v>0</v>
      </c>
      <c r="L965" s="98" t="str">
        <f t="shared" si="1791"/>
        <v>PENDENTE</v>
      </c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3"/>
      <c r="X965" s="100"/>
      <c r="Y965" s="100"/>
      <c r="Z965" s="100"/>
      <c r="AA965" s="100"/>
      <c r="AB965" s="100"/>
      <c r="AC965" s="101"/>
      <c r="AD965" s="3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93"/>
      <c r="AQ965" s="93"/>
      <c r="AR965" s="93"/>
      <c r="AS965" s="102"/>
      <c r="AT965" s="103"/>
      <c r="AU965" s="103"/>
      <c r="AV965" s="103"/>
      <c r="AW965" s="104"/>
      <c r="AX965" s="103"/>
      <c r="AY965" s="103"/>
      <c r="AZ965" s="103"/>
      <c r="BA965" s="103"/>
      <c r="BB965" s="104"/>
      <c r="BC965" s="103"/>
      <c r="BD965" s="105" t="str">
        <f ca="1">IFERROR(__xludf.DUMMYFUNCTION("""COMPUTED_VALUE"""),"")</f>
        <v/>
      </c>
      <c r="BE965" s="105" t="str">
        <f ca="1">IFERROR(__xludf.DUMMYFUNCTION("""COMPUTED_VALUE"""),"")</f>
        <v/>
      </c>
      <c r="BF965" s="105" t="str">
        <f ca="1">IFERROR(__xludf.DUMMYFUNCTION("""COMPUTED_VALUE"""),"")</f>
        <v/>
      </c>
      <c r="BG965" s="93"/>
      <c r="BH965" s="93"/>
      <c r="BI965" s="95" t="str">
        <f t="shared" si="1878"/>
        <v/>
      </c>
      <c r="BJ965" s="95" t="str">
        <f t="shared" ref="BJ965:BR965" si="2195">IF(AD965=0,"",AD965*$AS965*(AU965/10))</f>
        <v/>
      </c>
      <c r="BK965" s="95" t="str">
        <f t="shared" si="2195"/>
        <v/>
      </c>
      <c r="BL965" s="95" t="str">
        <f t="shared" si="2195"/>
        <v/>
      </c>
      <c r="BM965" s="95" t="str">
        <f t="shared" si="2195"/>
        <v/>
      </c>
      <c r="BN965" s="95" t="str">
        <f t="shared" si="2195"/>
        <v/>
      </c>
      <c r="BO965" s="95" t="str">
        <f t="shared" si="2195"/>
        <v/>
      </c>
      <c r="BP965" s="95" t="str">
        <f t="shared" si="2195"/>
        <v/>
      </c>
      <c r="BQ965" s="95" t="str">
        <f t="shared" si="2195"/>
        <v/>
      </c>
      <c r="BR965" s="95" t="str">
        <f t="shared" si="2195"/>
        <v/>
      </c>
      <c r="BS965" s="38"/>
      <c r="BT965" s="38"/>
      <c r="BU965" s="38"/>
      <c r="BV965" s="38"/>
      <c r="BW965" s="38"/>
      <c r="BX965" s="38">
        <f t="shared" si="2131"/>
        <v>0</v>
      </c>
      <c r="BY965" s="106" t="str">
        <f t="shared" si="2104"/>
        <v/>
      </c>
      <c r="BZ965" s="106" t="str">
        <f t="shared" si="2132"/>
        <v/>
      </c>
      <c r="CA965" s="106" t="str">
        <f t="shared" ref="CA965:CH965" si="2196">IF(O965="x","1","")</f>
        <v/>
      </c>
      <c r="CB965" s="106" t="str">
        <f t="shared" si="2196"/>
        <v/>
      </c>
      <c r="CC965" s="106" t="str">
        <f t="shared" si="2196"/>
        <v/>
      </c>
      <c r="CD965" s="106" t="str">
        <f t="shared" si="2196"/>
        <v/>
      </c>
      <c r="CE965" s="106" t="str">
        <f t="shared" si="2196"/>
        <v/>
      </c>
      <c r="CF965" s="106" t="str">
        <f t="shared" si="2196"/>
        <v/>
      </c>
      <c r="CG965" s="106" t="str">
        <f t="shared" si="2196"/>
        <v/>
      </c>
      <c r="CH965" s="106" t="str">
        <f t="shared" si="2196"/>
        <v/>
      </c>
      <c r="CI965" s="40"/>
      <c r="CJ965" s="40"/>
      <c r="CK965" s="40"/>
      <c r="CL965" s="40"/>
      <c r="CM965" s="40"/>
    </row>
    <row r="966" spans="1:91" ht="17.25" customHeight="1" x14ac:dyDescent="0.2">
      <c r="A966" s="92"/>
      <c r="B966" s="93"/>
      <c r="C966" s="93"/>
      <c r="D966" s="93"/>
      <c r="E966" s="93" t="str">
        <f t="shared" si="2134"/>
        <v/>
      </c>
      <c r="F966" s="93"/>
      <c r="G966" s="93"/>
      <c r="H966" s="93" t="str">
        <f t="shared" si="1850"/>
        <v/>
      </c>
      <c r="I966" s="95" t="str">
        <f t="shared" si="1851"/>
        <v/>
      </c>
      <c r="J966" s="93"/>
      <c r="K966" s="97" t="b">
        <v>0</v>
      </c>
      <c r="L966" s="98" t="str">
        <f t="shared" si="1791"/>
        <v>PENDENTE</v>
      </c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3"/>
      <c r="X966" s="100"/>
      <c r="Y966" s="100"/>
      <c r="Z966" s="100"/>
      <c r="AA966" s="100"/>
      <c r="AB966" s="100"/>
      <c r="AC966" s="101"/>
      <c r="AD966" s="3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93"/>
      <c r="AQ966" s="93"/>
      <c r="AR966" s="93"/>
      <c r="AS966" s="102"/>
      <c r="AT966" s="103"/>
      <c r="AU966" s="103"/>
      <c r="AV966" s="103"/>
      <c r="AW966" s="104"/>
      <c r="AX966" s="103"/>
      <c r="AY966" s="103"/>
      <c r="AZ966" s="103"/>
      <c r="BA966" s="103"/>
      <c r="BB966" s="104"/>
      <c r="BC966" s="103"/>
      <c r="BD966" s="105" t="str">
        <f ca="1">IFERROR(__xludf.DUMMYFUNCTION("""COMPUTED_VALUE"""),"")</f>
        <v/>
      </c>
      <c r="BE966" s="105" t="str">
        <f ca="1">IFERROR(__xludf.DUMMYFUNCTION("""COMPUTED_VALUE"""),"")</f>
        <v/>
      </c>
      <c r="BF966" s="105" t="str">
        <f ca="1">IFERROR(__xludf.DUMMYFUNCTION("""COMPUTED_VALUE"""),"")</f>
        <v/>
      </c>
      <c r="BG966" s="93"/>
      <c r="BH966" s="93"/>
      <c r="BI966" s="95" t="str">
        <f t="shared" si="1878"/>
        <v/>
      </c>
      <c r="BJ966" s="95" t="str">
        <f t="shared" ref="BJ966:BR966" si="2197">IF(AD966=0,"",AD966*$AS966*(AU966/10))</f>
        <v/>
      </c>
      <c r="BK966" s="95" t="str">
        <f t="shared" si="2197"/>
        <v/>
      </c>
      <c r="BL966" s="95" t="str">
        <f t="shared" si="2197"/>
        <v/>
      </c>
      <c r="BM966" s="95" t="str">
        <f t="shared" si="2197"/>
        <v/>
      </c>
      <c r="BN966" s="95" t="str">
        <f t="shared" si="2197"/>
        <v/>
      </c>
      <c r="BO966" s="95" t="str">
        <f t="shared" si="2197"/>
        <v/>
      </c>
      <c r="BP966" s="95" t="str">
        <f t="shared" si="2197"/>
        <v/>
      </c>
      <c r="BQ966" s="95" t="str">
        <f t="shared" si="2197"/>
        <v/>
      </c>
      <c r="BR966" s="95" t="str">
        <f t="shared" si="2197"/>
        <v/>
      </c>
      <c r="BS966" s="38"/>
      <c r="BT966" s="38"/>
      <c r="BU966" s="38"/>
      <c r="BV966" s="38"/>
      <c r="BW966" s="38"/>
      <c r="BX966" s="38">
        <f t="shared" si="2131"/>
        <v>0</v>
      </c>
      <c r="BY966" s="106" t="str">
        <f t="shared" si="2104"/>
        <v/>
      </c>
      <c r="BZ966" s="106" t="str">
        <f t="shared" si="2132"/>
        <v/>
      </c>
      <c r="CA966" s="106" t="str">
        <f t="shared" ref="CA966:CH966" si="2198">IF(O966="x","1","")</f>
        <v/>
      </c>
      <c r="CB966" s="106" t="str">
        <f t="shared" si="2198"/>
        <v/>
      </c>
      <c r="CC966" s="106" t="str">
        <f t="shared" si="2198"/>
        <v/>
      </c>
      <c r="CD966" s="106" t="str">
        <f t="shared" si="2198"/>
        <v/>
      </c>
      <c r="CE966" s="106" t="str">
        <f t="shared" si="2198"/>
        <v/>
      </c>
      <c r="CF966" s="106" t="str">
        <f t="shared" si="2198"/>
        <v/>
      </c>
      <c r="CG966" s="106" t="str">
        <f t="shared" si="2198"/>
        <v/>
      </c>
      <c r="CH966" s="106" t="str">
        <f t="shared" si="2198"/>
        <v/>
      </c>
      <c r="CI966" s="40"/>
      <c r="CJ966" s="40"/>
      <c r="CK966" s="40"/>
      <c r="CL966" s="40"/>
      <c r="CM966" s="40"/>
    </row>
    <row r="967" spans="1:91" ht="17.25" customHeight="1" x14ac:dyDescent="0.2">
      <c r="A967" s="92"/>
      <c r="B967" s="93"/>
      <c r="C967" s="93"/>
      <c r="D967" s="93"/>
      <c r="E967" s="93" t="str">
        <f t="shared" si="2134"/>
        <v/>
      </c>
      <c r="F967" s="93"/>
      <c r="G967" s="93"/>
      <c r="H967" s="93" t="str">
        <f t="shared" si="1850"/>
        <v/>
      </c>
      <c r="I967" s="95" t="str">
        <f t="shared" si="1851"/>
        <v/>
      </c>
      <c r="J967" s="93"/>
      <c r="K967" s="97" t="b">
        <v>0</v>
      </c>
      <c r="L967" s="98" t="str">
        <f t="shared" si="1791"/>
        <v>PENDENTE</v>
      </c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3"/>
      <c r="X967" s="100"/>
      <c r="Y967" s="100"/>
      <c r="Z967" s="100"/>
      <c r="AA967" s="100"/>
      <c r="AB967" s="100"/>
      <c r="AC967" s="101"/>
      <c r="AD967" s="3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93"/>
      <c r="AQ967" s="93"/>
      <c r="AR967" s="93"/>
      <c r="AS967" s="102"/>
      <c r="AT967" s="103"/>
      <c r="AU967" s="103"/>
      <c r="AV967" s="103"/>
      <c r="AW967" s="104"/>
      <c r="AX967" s="103"/>
      <c r="AY967" s="103"/>
      <c r="AZ967" s="103"/>
      <c r="BA967" s="103"/>
      <c r="BB967" s="104"/>
      <c r="BC967" s="103"/>
      <c r="BD967" s="105" t="str">
        <f ca="1">IFERROR(__xludf.DUMMYFUNCTION("""COMPUTED_VALUE"""),"")</f>
        <v/>
      </c>
      <c r="BE967" s="105" t="str">
        <f ca="1">IFERROR(__xludf.DUMMYFUNCTION("""COMPUTED_VALUE"""),"")</f>
        <v/>
      </c>
      <c r="BF967" s="105" t="str">
        <f ca="1">IFERROR(__xludf.DUMMYFUNCTION("""COMPUTED_VALUE"""),"")</f>
        <v/>
      </c>
      <c r="BG967" s="93"/>
      <c r="BH967" s="93"/>
      <c r="BI967" s="95" t="str">
        <f t="shared" si="1878"/>
        <v/>
      </c>
      <c r="BJ967" s="95" t="str">
        <f t="shared" ref="BJ967:BR967" si="2199">IF(AD967=0,"",AD967*$AS967*(AU967/10))</f>
        <v/>
      </c>
      <c r="BK967" s="95" t="str">
        <f t="shared" si="2199"/>
        <v/>
      </c>
      <c r="BL967" s="95" t="str">
        <f t="shared" si="2199"/>
        <v/>
      </c>
      <c r="BM967" s="95" t="str">
        <f t="shared" si="2199"/>
        <v/>
      </c>
      <c r="BN967" s="95" t="str">
        <f t="shared" si="2199"/>
        <v/>
      </c>
      <c r="BO967" s="95" t="str">
        <f t="shared" si="2199"/>
        <v/>
      </c>
      <c r="BP967" s="95" t="str">
        <f t="shared" si="2199"/>
        <v/>
      </c>
      <c r="BQ967" s="95" t="str">
        <f t="shared" si="2199"/>
        <v/>
      </c>
      <c r="BR967" s="95" t="str">
        <f t="shared" si="2199"/>
        <v/>
      </c>
      <c r="BS967" s="38"/>
      <c r="BT967" s="38"/>
      <c r="BU967" s="38"/>
      <c r="BV967" s="38"/>
      <c r="BW967" s="38"/>
      <c r="BX967" s="38">
        <f t="shared" si="2131"/>
        <v>0</v>
      </c>
      <c r="BY967" s="106" t="str">
        <f t="shared" si="2104"/>
        <v/>
      </c>
      <c r="BZ967" s="106" t="str">
        <f t="shared" si="2132"/>
        <v/>
      </c>
      <c r="CA967" s="106" t="str">
        <f t="shared" ref="CA967:CH967" si="2200">IF(O967="x","1","")</f>
        <v/>
      </c>
      <c r="CB967" s="106" t="str">
        <f t="shared" si="2200"/>
        <v/>
      </c>
      <c r="CC967" s="106" t="str">
        <f t="shared" si="2200"/>
        <v/>
      </c>
      <c r="CD967" s="106" t="str">
        <f t="shared" si="2200"/>
        <v/>
      </c>
      <c r="CE967" s="106" t="str">
        <f t="shared" si="2200"/>
        <v/>
      </c>
      <c r="CF967" s="106" t="str">
        <f t="shared" si="2200"/>
        <v/>
      </c>
      <c r="CG967" s="106" t="str">
        <f t="shared" si="2200"/>
        <v/>
      </c>
      <c r="CH967" s="106" t="str">
        <f t="shared" si="2200"/>
        <v/>
      </c>
      <c r="CI967" s="40"/>
      <c r="CJ967" s="40"/>
      <c r="CK967" s="40"/>
      <c r="CL967" s="40"/>
      <c r="CM967" s="40"/>
    </row>
    <row r="968" spans="1:91" ht="17.25" customHeight="1" x14ac:dyDescent="0.2">
      <c r="A968" s="92"/>
      <c r="B968" s="93"/>
      <c r="C968" s="93"/>
      <c r="D968" s="93"/>
      <c r="E968" s="93" t="str">
        <f t="shared" si="2134"/>
        <v/>
      </c>
      <c r="F968" s="93"/>
      <c r="G968" s="93"/>
      <c r="H968" s="93" t="str">
        <f t="shared" si="1850"/>
        <v/>
      </c>
      <c r="I968" s="95" t="str">
        <f t="shared" si="1851"/>
        <v/>
      </c>
      <c r="J968" s="93"/>
      <c r="K968" s="97" t="b">
        <v>0</v>
      </c>
      <c r="L968" s="98" t="str">
        <f t="shared" si="1791"/>
        <v>PENDENTE</v>
      </c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3"/>
      <c r="X968" s="100"/>
      <c r="Y968" s="100"/>
      <c r="Z968" s="100"/>
      <c r="AA968" s="100"/>
      <c r="AB968" s="100"/>
      <c r="AC968" s="101"/>
      <c r="AD968" s="3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93"/>
      <c r="AQ968" s="93"/>
      <c r="AR968" s="93"/>
      <c r="AS968" s="102"/>
      <c r="AT968" s="103"/>
      <c r="AU968" s="103"/>
      <c r="AV968" s="103"/>
      <c r="AW968" s="104"/>
      <c r="AX968" s="103"/>
      <c r="AY968" s="103"/>
      <c r="AZ968" s="103"/>
      <c r="BA968" s="103"/>
      <c r="BB968" s="104"/>
      <c r="BC968" s="103"/>
      <c r="BD968" s="105" t="str">
        <f ca="1">IFERROR(__xludf.DUMMYFUNCTION("""COMPUTED_VALUE"""),"")</f>
        <v/>
      </c>
      <c r="BE968" s="105" t="str">
        <f ca="1">IFERROR(__xludf.DUMMYFUNCTION("""COMPUTED_VALUE"""),"")</f>
        <v/>
      </c>
      <c r="BF968" s="105" t="str">
        <f ca="1">IFERROR(__xludf.DUMMYFUNCTION("""COMPUTED_VALUE"""),"")</f>
        <v/>
      </c>
      <c r="BG968" s="93"/>
      <c r="BH968" s="93"/>
      <c r="BI968" s="95" t="str">
        <f t="shared" si="1878"/>
        <v/>
      </c>
      <c r="BJ968" s="95" t="str">
        <f t="shared" ref="BJ968:BR968" si="2201">IF(AD968=0,"",AD968*$AS968*(AU968/10))</f>
        <v/>
      </c>
      <c r="BK968" s="95" t="str">
        <f t="shared" si="2201"/>
        <v/>
      </c>
      <c r="BL968" s="95" t="str">
        <f t="shared" si="2201"/>
        <v/>
      </c>
      <c r="BM968" s="95" t="str">
        <f t="shared" si="2201"/>
        <v/>
      </c>
      <c r="BN968" s="95" t="str">
        <f t="shared" si="2201"/>
        <v/>
      </c>
      <c r="BO968" s="95" t="str">
        <f t="shared" si="2201"/>
        <v/>
      </c>
      <c r="BP968" s="95" t="str">
        <f t="shared" si="2201"/>
        <v/>
      </c>
      <c r="BQ968" s="95" t="str">
        <f t="shared" si="2201"/>
        <v/>
      </c>
      <c r="BR968" s="95" t="str">
        <f t="shared" si="2201"/>
        <v/>
      </c>
      <c r="BS968" s="38"/>
      <c r="BT968" s="38"/>
      <c r="BU968" s="38"/>
      <c r="BV968" s="38"/>
      <c r="BW968" s="38"/>
      <c r="BX968" s="38">
        <f t="shared" si="2131"/>
        <v>0</v>
      </c>
      <c r="BY968" s="106" t="str">
        <f t="shared" si="2104"/>
        <v/>
      </c>
      <c r="BZ968" s="106" t="str">
        <f t="shared" si="2132"/>
        <v/>
      </c>
      <c r="CA968" s="106" t="str">
        <f t="shared" ref="CA968:CH968" si="2202">IF(O968="x","1","")</f>
        <v/>
      </c>
      <c r="CB968" s="106" t="str">
        <f t="shared" si="2202"/>
        <v/>
      </c>
      <c r="CC968" s="106" t="str">
        <f t="shared" si="2202"/>
        <v/>
      </c>
      <c r="CD968" s="106" t="str">
        <f t="shared" si="2202"/>
        <v/>
      </c>
      <c r="CE968" s="106" t="str">
        <f t="shared" si="2202"/>
        <v/>
      </c>
      <c r="CF968" s="106" t="str">
        <f t="shared" si="2202"/>
        <v/>
      </c>
      <c r="CG968" s="106" t="str">
        <f t="shared" si="2202"/>
        <v/>
      </c>
      <c r="CH968" s="106" t="str">
        <f t="shared" si="2202"/>
        <v/>
      </c>
      <c r="CI968" s="40"/>
      <c r="CJ968" s="40"/>
      <c r="CK968" s="40"/>
      <c r="CL968" s="40"/>
      <c r="CM968" s="40"/>
    </row>
    <row r="969" spans="1:91" ht="17.25" customHeight="1" x14ac:dyDescent="0.2">
      <c r="A969" s="92"/>
      <c r="B969" s="93"/>
      <c r="C969" s="93"/>
      <c r="D969" s="93"/>
      <c r="E969" s="93" t="str">
        <f t="shared" si="2134"/>
        <v/>
      </c>
      <c r="F969" s="93"/>
      <c r="G969" s="93"/>
      <c r="H969" s="93" t="str">
        <f t="shared" si="1850"/>
        <v/>
      </c>
      <c r="I969" s="95" t="str">
        <f t="shared" si="1851"/>
        <v/>
      </c>
      <c r="J969" s="93"/>
      <c r="K969" s="97" t="b">
        <v>0</v>
      </c>
      <c r="L969" s="98" t="str">
        <f t="shared" si="1791"/>
        <v>PENDENTE</v>
      </c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3"/>
      <c r="X969" s="100"/>
      <c r="Y969" s="100"/>
      <c r="Z969" s="100"/>
      <c r="AA969" s="100"/>
      <c r="AB969" s="100"/>
      <c r="AC969" s="101"/>
      <c r="AD969" s="3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93"/>
      <c r="AQ969" s="93"/>
      <c r="AR969" s="93"/>
      <c r="AS969" s="102"/>
      <c r="AT969" s="103"/>
      <c r="AU969" s="103"/>
      <c r="AV969" s="103"/>
      <c r="AW969" s="104"/>
      <c r="AX969" s="103"/>
      <c r="AY969" s="103"/>
      <c r="AZ969" s="103"/>
      <c r="BA969" s="103"/>
      <c r="BB969" s="104"/>
      <c r="BC969" s="103"/>
      <c r="BD969" s="105" t="str">
        <f ca="1">IFERROR(__xludf.DUMMYFUNCTION("""COMPUTED_VALUE"""),"")</f>
        <v/>
      </c>
      <c r="BE969" s="105" t="str">
        <f ca="1">IFERROR(__xludf.DUMMYFUNCTION("""COMPUTED_VALUE"""),"")</f>
        <v/>
      </c>
      <c r="BF969" s="105" t="str">
        <f ca="1">IFERROR(__xludf.DUMMYFUNCTION("""COMPUTED_VALUE"""),"")</f>
        <v/>
      </c>
      <c r="BG969" s="93"/>
      <c r="BH969" s="93"/>
      <c r="BI969" s="95" t="str">
        <f t="shared" si="1878"/>
        <v/>
      </c>
      <c r="BJ969" s="95" t="str">
        <f t="shared" ref="BJ969:BR969" si="2203">IF(AD969=0,"",AD969*$AS969*(AU969/10))</f>
        <v/>
      </c>
      <c r="BK969" s="95" t="str">
        <f t="shared" si="2203"/>
        <v/>
      </c>
      <c r="BL969" s="95" t="str">
        <f t="shared" si="2203"/>
        <v/>
      </c>
      <c r="BM969" s="95" t="str">
        <f t="shared" si="2203"/>
        <v/>
      </c>
      <c r="BN969" s="95" t="str">
        <f t="shared" si="2203"/>
        <v/>
      </c>
      <c r="BO969" s="95" t="str">
        <f t="shared" si="2203"/>
        <v/>
      </c>
      <c r="BP969" s="95" t="str">
        <f t="shared" si="2203"/>
        <v/>
      </c>
      <c r="BQ969" s="95" t="str">
        <f t="shared" si="2203"/>
        <v/>
      </c>
      <c r="BR969" s="95" t="str">
        <f t="shared" si="2203"/>
        <v/>
      </c>
      <c r="BS969" s="38"/>
      <c r="BT969" s="38"/>
      <c r="BU969" s="38"/>
      <c r="BV969" s="38"/>
      <c r="BW969" s="38"/>
      <c r="BX969" s="38">
        <f t="shared" si="2131"/>
        <v>0</v>
      </c>
      <c r="BY969" s="106" t="str">
        <f t="shared" si="2104"/>
        <v/>
      </c>
      <c r="BZ969" s="106" t="str">
        <f t="shared" si="2132"/>
        <v/>
      </c>
      <c r="CA969" s="106" t="str">
        <f t="shared" ref="CA969:CH969" si="2204">IF(O969="x","1","")</f>
        <v/>
      </c>
      <c r="CB969" s="106" t="str">
        <f t="shared" si="2204"/>
        <v/>
      </c>
      <c r="CC969" s="106" t="str">
        <f t="shared" si="2204"/>
        <v/>
      </c>
      <c r="CD969" s="106" t="str">
        <f t="shared" si="2204"/>
        <v/>
      </c>
      <c r="CE969" s="106" t="str">
        <f t="shared" si="2204"/>
        <v/>
      </c>
      <c r="CF969" s="106" t="str">
        <f t="shared" si="2204"/>
        <v/>
      </c>
      <c r="CG969" s="106" t="str">
        <f t="shared" si="2204"/>
        <v/>
      </c>
      <c r="CH969" s="106" t="str">
        <f t="shared" si="2204"/>
        <v/>
      </c>
      <c r="CI969" s="40"/>
      <c r="CJ969" s="40"/>
      <c r="CK969" s="40"/>
      <c r="CL969" s="40"/>
      <c r="CM969" s="40"/>
    </row>
    <row r="970" spans="1:91" ht="17.25" customHeight="1" x14ac:dyDescent="0.2">
      <c r="A970" s="92"/>
      <c r="B970" s="93"/>
      <c r="C970" s="93"/>
      <c r="D970" s="93"/>
      <c r="E970" s="93" t="str">
        <f t="shared" si="2134"/>
        <v/>
      </c>
      <c r="F970" s="93"/>
      <c r="G970" s="93"/>
      <c r="H970" s="93" t="str">
        <f t="shared" si="1850"/>
        <v/>
      </c>
      <c r="I970" s="95" t="str">
        <f t="shared" si="1851"/>
        <v/>
      </c>
      <c r="J970" s="93"/>
      <c r="K970" s="97" t="b">
        <v>0</v>
      </c>
      <c r="L970" s="98" t="str">
        <f t="shared" si="1791"/>
        <v>PENDENTE</v>
      </c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3"/>
      <c r="X970" s="100"/>
      <c r="Y970" s="100"/>
      <c r="Z970" s="100"/>
      <c r="AA970" s="100"/>
      <c r="AB970" s="100"/>
      <c r="AC970" s="101"/>
      <c r="AD970" s="3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93"/>
      <c r="AQ970" s="93"/>
      <c r="AR970" s="93"/>
      <c r="AS970" s="102"/>
      <c r="AT970" s="103"/>
      <c r="AU970" s="103"/>
      <c r="AV970" s="103"/>
      <c r="AW970" s="104"/>
      <c r="AX970" s="103"/>
      <c r="AY970" s="103"/>
      <c r="AZ970" s="103"/>
      <c r="BA970" s="103"/>
      <c r="BB970" s="104"/>
      <c r="BC970" s="103"/>
      <c r="BD970" s="105" t="str">
        <f ca="1">IFERROR(__xludf.DUMMYFUNCTION("""COMPUTED_VALUE"""),"")</f>
        <v/>
      </c>
      <c r="BE970" s="105" t="str">
        <f ca="1">IFERROR(__xludf.DUMMYFUNCTION("""COMPUTED_VALUE"""),"")</f>
        <v/>
      </c>
      <c r="BF970" s="105" t="str">
        <f ca="1">IFERROR(__xludf.DUMMYFUNCTION("""COMPUTED_VALUE"""),"")</f>
        <v/>
      </c>
      <c r="BG970" s="93"/>
      <c r="BH970" s="93"/>
      <c r="BI970" s="95" t="str">
        <f t="shared" si="1878"/>
        <v/>
      </c>
      <c r="BJ970" s="95" t="str">
        <f t="shared" ref="BJ970:BR970" si="2205">IF(AD970=0,"",AD970*$AS970*(AU970/10))</f>
        <v/>
      </c>
      <c r="BK970" s="95" t="str">
        <f t="shared" si="2205"/>
        <v/>
      </c>
      <c r="BL970" s="95" t="str">
        <f t="shared" si="2205"/>
        <v/>
      </c>
      <c r="BM970" s="95" t="str">
        <f t="shared" si="2205"/>
        <v/>
      </c>
      <c r="BN970" s="95" t="str">
        <f t="shared" si="2205"/>
        <v/>
      </c>
      <c r="BO970" s="95" t="str">
        <f t="shared" si="2205"/>
        <v/>
      </c>
      <c r="BP970" s="95" t="str">
        <f t="shared" si="2205"/>
        <v/>
      </c>
      <c r="BQ970" s="95" t="str">
        <f t="shared" si="2205"/>
        <v/>
      </c>
      <c r="BR970" s="95" t="str">
        <f t="shared" si="2205"/>
        <v/>
      </c>
      <c r="BS970" s="38"/>
      <c r="BT970" s="38"/>
      <c r="BU970" s="38"/>
      <c r="BV970" s="38"/>
      <c r="BW970" s="38"/>
      <c r="BX970" s="38">
        <f t="shared" si="2131"/>
        <v>0</v>
      </c>
      <c r="BY970" s="106" t="str">
        <f t="shared" si="2104"/>
        <v/>
      </c>
      <c r="BZ970" s="106" t="str">
        <f t="shared" si="2132"/>
        <v/>
      </c>
      <c r="CA970" s="106" t="str">
        <f t="shared" ref="CA970:CH970" si="2206">IF(O970="x","1","")</f>
        <v/>
      </c>
      <c r="CB970" s="106" t="str">
        <f t="shared" si="2206"/>
        <v/>
      </c>
      <c r="CC970" s="106" t="str">
        <f t="shared" si="2206"/>
        <v/>
      </c>
      <c r="CD970" s="106" t="str">
        <f t="shared" si="2206"/>
        <v/>
      </c>
      <c r="CE970" s="106" t="str">
        <f t="shared" si="2206"/>
        <v/>
      </c>
      <c r="CF970" s="106" t="str">
        <f t="shared" si="2206"/>
        <v/>
      </c>
      <c r="CG970" s="106" t="str">
        <f t="shared" si="2206"/>
        <v/>
      </c>
      <c r="CH970" s="106" t="str">
        <f t="shared" si="2206"/>
        <v/>
      </c>
      <c r="CI970" s="40"/>
      <c r="CJ970" s="40"/>
      <c r="CK970" s="40"/>
      <c r="CL970" s="40"/>
      <c r="CM970" s="40"/>
    </row>
    <row r="971" spans="1:91" ht="17.25" customHeight="1" x14ac:dyDescent="0.2">
      <c r="A971" s="92"/>
      <c r="B971" s="93"/>
      <c r="C971" s="93"/>
      <c r="D971" s="93"/>
      <c r="E971" s="93" t="str">
        <f t="shared" si="2134"/>
        <v/>
      </c>
      <c r="F971" s="93"/>
      <c r="G971" s="93"/>
      <c r="H971" s="93" t="str">
        <f t="shared" si="1850"/>
        <v/>
      </c>
      <c r="I971" s="95" t="str">
        <f t="shared" si="1851"/>
        <v/>
      </c>
      <c r="J971" s="93"/>
      <c r="K971" s="97" t="b">
        <v>0</v>
      </c>
      <c r="L971" s="98" t="str">
        <f t="shared" si="1791"/>
        <v>PENDENTE</v>
      </c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3"/>
      <c r="X971" s="100"/>
      <c r="Y971" s="100"/>
      <c r="Z971" s="100"/>
      <c r="AA971" s="100"/>
      <c r="AB971" s="100"/>
      <c r="AC971" s="101"/>
      <c r="AD971" s="3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93"/>
      <c r="AQ971" s="93"/>
      <c r="AR971" s="93"/>
      <c r="AS971" s="102"/>
      <c r="AT971" s="103"/>
      <c r="AU971" s="103"/>
      <c r="AV971" s="103"/>
      <c r="AW971" s="104"/>
      <c r="AX971" s="103"/>
      <c r="AY971" s="103"/>
      <c r="AZ971" s="103"/>
      <c r="BA971" s="103"/>
      <c r="BB971" s="104"/>
      <c r="BC971" s="103"/>
      <c r="BD971" s="105" t="str">
        <f ca="1">IFERROR(__xludf.DUMMYFUNCTION("""COMPUTED_VALUE"""),"")</f>
        <v/>
      </c>
      <c r="BE971" s="105" t="str">
        <f ca="1">IFERROR(__xludf.DUMMYFUNCTION("""COMPUTED_VALUE"""),"")</f>
        <v/>
      </c>
      <c r="BF971" s="105" t="str">
        <f ca="1">IFERROR(__xludf.DUMMYFUNCTION("""COMPUTED_VALUE"""),"")</f>
        <v/>
      </c>
      <c r="BG971" s="93"/>
      <c r="BH971" s="93"/>
      <c r="BI971" s="95" t="str">
        <f t="shared" si="1878"/>
        <v/>
      </c>
      <c r="BJ971" s="95" t="str">
        <f t="shared" ref="BJ971:BR971" si="2207">IF(AD971=0,"",AD971*$AS971*(AU971/10))</f>
        <v/>
      </c>
      <c r="BK971" s="95" t="str">
        <f t="shared" si="2207"/>
        <v/>
      </c>
      <c r="BL971" s="95" t="str">
        <f t="shared" si="2207"/>
        <v/>
      </c>
      <c r="BM971" s="95" t="str">
        <f t="shared" si="2207"/>
        <v/>
      </c>
      <c r="BN971" s="95" t="str">
        <f t="shared" si="2207"/>
        <v/>
      </c>
      <c r="BO971" s="95" t="str">
        <f t="shared" si="2207"/>
        <v/>
      </c>
      <c r="BP971" s="95" t="str">
        <f t="shared" si="2207"/>
        <v/>
      </c>
      <c r="BQ971" s="95" t="str">
        <f t="shared" si="2207"/>
        <v/>
      </c>
      <c r="BR971" s="95" t="str">
        <f t="shared" si="2207"/>
        <v/>
      </c>
      <c r="BS971" s="38"/>
      <c r="BT971" s="38"/>
      <c r="BU971" s="38"/>
      <c r="BV971" s="38"/>
      <c r="BW971" s="38"/>
      <c r="BX971" s="38">
        <f t="shared" si="2131"/>
        <v>0</v>
      </c>
      <c r="BY971" s="106" t="str">
        <f t="shared" si="2104"/>
        <v/>
      </c>
      <c r="BZ971" s="106" t="str">
        <f t="shared" si="2132"/>
        <v/>
      </c>
      <c r="CA971" s="106" t="str">
        <f t="shared" ref="CA971:CH971" si="2208">IF(O971="x","1","")</f>
        <v/>
      </c>
      <c r="CB971" s="106" t="str">
        <f t="shared" si="2208"/>
        <v/>
      </c>
      <c r="CC971" s="106" t="str">
        <f t="shared" si="2208"/>
        <v/>
      </c>
      <c r="CD971" s="106" t="str">
        <f t="shared" si="2208"/>
        <v/>
      </c>
      <c r="CE971" s="106" t="str">
        <f t="shared" si="2208"/>
        <v/>
      </c>
      <c r="CF971" s="106" t="str">
        <f t="shared" si="2208"/>
        <v/>
      </c>
      <c r="CG971" s="106" t="str">
        <f t="shared" si="2208"/>
        <v/>
      </c>
      <c r="CH971" s="106" t="str">
        <f t="shared" si="2208"/>
        <v/>
      </c>
      <c r="CI971" s="40"/>
      <c r="CJ971" s="40"/>
      <c r="CK971" s="40"/>
      <c r="CL971" s="40"/>
      <c r="CM971" s="40"/>
    </row>
    <row r="972" spans="1:91" ht="17.25" customHeight="1" x14ac:dyDescent="0.2">
      <c r="A972" s="92"/>
      <c r="B972" s="93"/>
      <c r="C972" s="93"/>
      <c r="D972" s="93"/>
      <c r="E972" s="93" t="str">
        <f t="shared" si="2134"/>
        <v/>
      </c>
      <c r="F972" s="93"/>
      <c r="G972" s="93"/>
      <c r="H972" s="93" t="str">
        <f t="shared" si="1850"/>
        <v/>
      </c>
      <c r="I972" s="95" t="str">
        <f t="shared" si="1851"/>
        <v/>
      </c>
      <c r="J972" s="93"/>
      <c r="K972" s="97" t="b">
        <v>0</v>
      </c>
      <c r="L972" s="98" t="str">
        <f t="shared" si="1791"/>
        <v>PENDENTE</v>
      </c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3"/>
      <c r="X972" s="100"/>
      <c r="Y972" s="100"/>
      <c r="Z972" s="100"/>
      <c r="AA972" s="100"/>
      <c r="AB972" s="100"/>
      <c r="AC972" s="101"/>
      <c r="AD972" s="3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93"/>
      <c r="AQ972" s="93"/>
      <c r="AR972" s="93"/>
      <c r="AS972" s="102"/>
      <c r="AT972" s="103"/>
      <c r="AU972" s="103"/>
      <c r="AV972" s="103"/>
      <c r="AW972" s="104"/>
      <c r="AX972" s="103"/>
      <c r="AY972" s="103"/>
      <c r="AZ972" s="103"/>
      <c r="BA972" s="103"/>
      <c r="BB972" s="104"/>
      <c r="BC972" s="103"/>
      <c r="BD972" s="105" t="str">
        <f ca="1">IFERROR(__xludf.DUMMYFUNCTION("""COMPUTED_VALUE"""),"")</f>
        <v/>
      </c>
      <c r="BE972" s="105" t="str">
        <f ca="1">IFERROR(__xludf.DUMMYFUNCTION("""COMPUTED_VALUE"""),"")</f>
        <v/>
      </c>
      <c r="BF972" s="105" t="str">
        <f ca="1">IFERROR(__xludf.DUMMYFUNCTION("""COMPUTED_VALUE"""),"")</f>
        <v/>
      </c>
      <c r="BG972" s="93"/>
      <c r="BH972" s="93"/>
      <c r="BI972" s="95" t="str">
        <f t="shared" si="1878"/>
        <v/>
      </c>
      <c r="BJ972" s="95" t="str">
        <f t="shared" ref="BJ972:BR972" si="2209">IF(AD972=0,"",AD972*$AS972*(AU972/10))</f>
        <v/>
      </c>
      <c r="BK972" s="95" t="str">
        <f t="shared" si="2209"/>
        <v/>
      </c>
      <c r="BL972" s="95" t="str">
        <f t="shared" si="2209"/>
        <v/>
      </c>
      <c r="BM972" s="95" t="str">
        <f t="shared" si="2209"/>
        <v/>
      </c>
      <c r="BN972" s="95" t="str">
        <f t="shared" si="2209"/>
        <v/>
      </c>
      <c r="BO972" s="95" t="str">
        <f t="shared" si="2209"/>
        <v/>
      </c>
      <c r="BP972" s="95" t="str">
        <f t="shared" si="2209"/>
        <v/>
      </c>
      <c r="BQ972" s="95" t="str">
        <f t="shared" si="2209"/>
        <v/>
      </c>
      <c r="BR972" s="95" t="str">
        <f t="shared" si="2209"/>
        <v/>
      </c>
      <c r="BS972" s="38"/>
      <c r="BT972" s="38"/>
      <c r="BU972" s="38"/>
      <c r="BV972" s="38"/>
      <c r="BW972" s="38"/>
      <c r="BX972" s="38">
        <f t="shared" si="2131"/>
        <v>0</v>
      </c>
      <c r="BY972" s="106" t="str">
        <f t="shared" si="2104"/>
        <v/>
      </c>
      <c r="BZ972" s="106" t="str">
        <f t="shared" si="2132"/>
        <v/>
      </c>
      <c r="CA972" s="106" t="str">
        <f t="shared" ref="CA972:CH972" si="2210">IF(O972="x","1","")</f>
        <v/>
      </c>
      <c r="CB972" s="106" t="str">
        <f t="shared" si="2210"/>
        <v/>
      </c>
      <c r="CC972" s="106" t="str">
        <f t="shared" si="2210"/>
        <v/>
      </c>
      <c r="CD972" s="106" t="str">
        <f t="shared" si="2210"/>
        <v/>
      </c>
      <c r="CE972" s="106" t="str">
        <f t="shared" si="2210"/>
        <v/>
      </c>
      <c r="CF972" s="106" t="str">
        <f t="shared" si="2210"/>
        <v/>
      </c>
      <c r="CG972" s="106" t="str">
        <f t="shared" si="2210"/>
        <v/>
      </c>
      <c r="CH972" s="106" t="str">
        <f t="shared" si="2210"/>
        <v/>
      </c>
      <c r="CI972" s="40"/>
      <c r="CJ972" s="40"/>
      <c r="CK972" s="40"/>
      <c r="CL972" s="40"/>
      <c r="CM972" s="40"/>
    </row>
    <row r="973" spans="1:91" ht="17.25" customHeight="1" x14ac:dyDescent="0.2">
      <c r="A973" s="92"/>
      <c r="B973" s="93"/>
      <c r="C973" s="93"/>
      <c r="D973" s="93"/>
      <c r="E973" s="93" t="str">
        <f t="shared" si="2134"/>
        <v/>
      </c>
      <c r="F973" s="93"/>
      <c r="G973" s="93"/>
      <c r="H973" s="93" t="str">
        <f t="shared" si="1850"/>
        <v/>
      </c>
      <c r="I973" s="95" t="str">
        <f t="shared" si="1851"/>
        <v/>
      </c>
      <c r="J973" s="93"/>
      <c r="K973" s="97" t="b">
        <v>0</v>
      </c>
      <c r="L973" s="98" t="str">
        <f t="shared" si="1791"/>
        <v>PENDENTE</v>
      </c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3"/>
      <c r="X973" s="100"/>
      <c r="Y973" s="100"/>
      <c r="Z973" s="100"/>
      <c r="AA973" s="100"/>
      <c r="AB973" s="100"/>
      <c r="AC973" s="101"/>
      <c r="AD973" s="3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93"/>
      <c r="AQ973" s="93"/>
      <c r="AR973" s="93"/>
      <c r="AS973" s="102"/>
      <c r="AT973" s="103"/>
      <c r="AU973" s="103"/>
      <c r="AV973" s="103"/>
      <c r="AW973" s="104"/>
      <c r="AX973" s="103"/>
      <c r="AY973" s="103"/>
      <c r="AZ973" s="103"/>
      <c r="BA973" s="103"/>
      <c r="BB973" s="104"/>
      <c r="BC973" s="103"/>
      <c r="BD973" s="105" t="str">
        <f ca="1">IFERROR(__xludf.DUMMYFUNCTION("""COMPUTED_VALUE"""),"")</f>
        <v/>
      </c>
      <c r="BE973" s="105" t="str">
        <f ca="1">IFERROR(__xludf.DUMMYFUNCTION("""COMPUTED_VALUE"""),"")</f>
        <v/>
      </c>
      <c r="BF973" s="105" t="str">
        <f ca="1">IFERROR(__xludf.DUMMYFUNCTION("""COMPUTED_VALUE"""),"")</f>
        <v/>
      </c>
      <c r="BG973" s="93"/>
      <c r="BH973" s="93"/>
      <c r="BI973" s="95" t="str">
        <f t="shared" si="1878"/>
        <v/>
      </c>
      <c r="BJ973" s="95" t="str">
        <f t="shared" ref="BJ973:BR973" si="2211">IF(AD973=0,"",AD973*$AS973*(AU973/10))</f>
        <v/>
      </c>
      <c r="BK973" s="95" t="str">
        <f t="shared" si="2211"/>
        <v/>
      </c>
      <c r="BL973" s="95" t="str">
        <f t="shared" si="2211"/>
        <v/>
      </c>
      <c r="BM973" s="95" t="str">
        <f t="shared" si="2211"/>
        <v/>
      </c>
      <c r="BN973" s="95" t="str">
        <f t="shared" si="2211"/>
        <v/>
      </c>
      <c r="BO973" s="95" t="str">
        <f t="shared" si="2211"/>
        <v/>
      </c>
      <c r="BP973" s="95" t="str">
        <f t="shared" si="2211"/>
        <v/>
      </c>
      <c r="BQ973" s="95" t="str">
        <f t="shared" si="2211"/>
        <v/>
      </c>
      <c r="BR973" s="95" t="str">
        <f t="shared" si="2211"/>
        <v/>
      </c>
      <c r="BS973" s="38"/>
      <c r="BT973" s="38"/>
      <c r="BU973" s="38"/>
      <c r="BV973" s="38"/>
      <c r="BW973" s="38"/>
      <c r="BX973" s="38">
        <f t="shared" si="2131"/>
        <v>0</v>
      </c>
      <c r="BY973" s="106" t="str">
        <f t="shared" si="2104"/>
        <v/>
      </c>
      <c r="BZ973" s="106" t="str">
        <f t="shared" si="2132"/>
        <v/>
      </c>
      <c r="CA973" s="106" t="str">
        <f t="shared" ref="CA973:CH973" si="2212">IF(O973="x","1","")</f>
        <v/>
      </c>
      <c r="CB973" s="106" t="str">
        <f t="shared" si="2212"/>
        <v/>
      </c>
      <c r="CC973" s="106" t="str">
        <f t="shared" si="2212"/>
        <v/>
      </c>
      <c r="CD973" s="106" t="str">
        <f t="shared" si="2212"/>
        <v/>
      </c>
      <c r="CE973" s="106" t="str">
        <f t="shared" si="2212"/>
        <v/>
      </c>
      <c r="CF973" s="106" t="str">
        <f t="shared" si="2212"/>
        <v/>
      </c>
      <c r="CG973" s="106" t="str">
        <f t="shared" si="2212"/>
        <v/>
      </c>
      <c r="CH973" s="106" t="str">
        <f t="shared" si="2212"/>
        <v/>
      </c>
      <c r="CI973" s="40"/>
      <c r="CJ973" s="40"/>
      <c r="CK973" s="40"/>
      <c r="CL973" s="40"/>
      <c r="CM973" s="40"/>
    </row>
    <row r="974" spans="1:91" ht="17.25" customHeight="1" x14ac:dyDescent="0.2">
      <c r="A974" s="92"/>
      <c r="B974" s="93"/>
      <c r="C974" s="93"/>
      <c r="D974" s="93"/>
      <c r="E974" s="93" t="str">
        <f t="shared" si="2134"/>
        <v/>
      </c>
      <c r="F974" s="93"/>
      <c r="G974" s="93"/>
      <c r="H974" s="93" t="str">
        <f t="shared" si="1850"/>
        <v/>
      </c>
      <c r="I974" s="95" t="str">
        <f t="shared" si="1851"/>
        <v/>
      </c>
      <c r="J974" s="93"/>
      <c r="K974" s="97" t="b">
        <v>0</v>
      </c>
      <c r="L974" s="98" t="str">
        <f t="shared" si="1791"/>
        <v>PENDENTE</v>
      </c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3"/>
      <c r="X974" s="100"/>
      <c r="Y974" s="100"/>
      <c r="Z974" s="100"/>
      <c r="AA974" s="100"/>
      <c r="AB974" s="100"/>
      <c r="AC974" s="101"/>
      <c r="AD974" s="3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93"/>
      <c r="AQ974" s="93"/>
      <c r="AR974" s="93"/>
      <c r="AS974" s="102"/>
      <c r="AT974" s="103"/>
      <c r="AU974" s="103"/>
      <c r="AV974" s="103"/>
      <c r="AW974" s="104"/>
      <c r="AX974" s="103"/>
      <c r="AY974" s="103"/>
      <c r="AZ974" s="103"/>
      <c r="BA974" s="103"/>
      <c r="BB974" s="104"/>
      <c r="BC974" s="103"/>
      <c r="BD974" s="105" t="str">
        <f ca="1">IFERROR(__xludf.DUMMYFUNCTION("""COMPUTED_VALUE"""),"")</f>
        <v/>
      </c>
      <c r="BE974" s="105" t="str">
        <f ca="1">IFERROR(__xludf.DUMMYFUNCTION("""COMPUTED_VALUE"""),"")</f>
        <v/>
      </c>
      <c r="BF974" s="105" t="str">
        <f ca="1">IFERROR(__xludf.DUMMYFUNCTION("""COMPUTED_VALUE"""),"")</f>
        <v/>
      </c>
      <c r="BG974" s="93"/>
      <c r="BH974" s="93"/>
      <c r="BI974" s="95" t="str">
        <f t="shared" si="1878"/>
        <v/>
      </c>
      <c r="BJ974" s="95" t="str">
        <f t="shared" ref="BJ974:BR974" si="2213">IF(AD974=0,"",AD974*$AS974*(AU974/10))</f>
        <v/>
      </c>
      <c r="BK974" s="95" t="str">
        <f t="shared" si="2213"/>
        <v/>
      </c>
      <c r="BL974" s="95" t="str">
        <f t="shared" si="2213"/>
        <v/>
      </c>
      <c r="BM974" s="95" t="str">
        <f t="shared" si="2213"/>
        <v/>
      </c>
      <c r="BN974" s="95" t="str">
        <f t="shared" si="2213"/>
        <v/>
      </c>
      <c r="BO974" s="95" t="str">
        <f t="shared" si="2213"/>
        <v/>
      </c>
      <c r="BP974" s="95" t="str">
        <f t="shared" si="2213"/>
        <v/>
      </c>
      <c r="BQ974" s="95" t="str">
        <f t="shared" si="2213"/>
        <v/>
      </c>
      <c r="BR974" s="95" t="str">
        <f t="shared" si="2213"/>
        <v/>
      </c>
      <c r="BS974" s="38"/>
      <c r="BT974" s="38"/>
      <c r="BU974" s="38"/>
      <c r="BV974" s="38"/>
      <c r="BW974" s="38"/>
      <c r="BX974" s="38">
        <f t="shared" si="2131"/>
        <v>0</v>
      </c>
      <c r="BY974" s="106" t="str">
        <f t="shared" si="2104"/>
        <v/>
      </c>
      <c r="BZ974" s="106" t="str">
        <f t="shared" si="2132"/>
        <v/>
      </c>
      <c r="CA974" s="106" t="str">
        <f t="shared" ref="CA974:CH974" si="2214">IF(O974="x","1","")</f>
        <v/>
      </c>
      <c r="CB974" s="106" t="str">
        <f t="shared" si="2214"/>
        <v/>
      </c>
      <c r="CC974" s="106" t="str">
        <f t="shared" si="2214"/>
        <v/>
      </c>
      <c r="CD974" s="106" t="str">
        <f t="shared" si="2214"/>
        <v/>
      </c>
      <c r="CE974" s="106" t="str">
        <f t="shared" si="2214"/>
        <v/>
      </c>
      <c r="CF974" s="106" t="str">
        <f t="shared" si="2214"/>
        <v/>
      </c>
      <c r="CG974" s="106" t="str">
        <f t="shared" si="2214"/>
        <v/>
      </c>
      <c r="CH974" s="106" t="str">
        <f t="shared" si="2214"/>
        <v/>
      </c>
      <c r="CI974" s="40"/>
      <c r="CJ974" s="40"/>
      <c r="CK974" s="40"/>
      <c r="CL974" s="40"/>
      <c r="CM974" s="40"/>
    </row>
    <row r="975" spans="1:91" ht="17.25" customHeight="1" x14ac:dyDescent="0.2">
      <c r="A975" s="92"/>
      <c r="B975" s="93"/>
      <c r="C975" s="93"/>
      <c r="D975" s="93"/>
      <c r="E975" s="93" t="str">
        <f t="shared" si="2134"/>
        <v/>
      </c>
      <c r="F975" s="93"/>
      <c r="G975" s="93"/>
      <c r="H975" s="93" t="str">
        <f t="shared" si="1850"/>
        <v/>
      </c>
      <c r="I975" s="95" t="str">
        <f t="shared" si="1851"/>
        <v/>
      </c>
      <c r="J975" s="93"/>
      <c r="K975" s="97" t="b">
        <v>0</v>
      </c>
      <c r="L975" s="98" t="str">
        <f t="shared" si="1791"/>
        <v>PENDENTE</v>
      </c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3"/>
      <c r="X975" s="100"/>
      <c r="Y975" s="100"/>
      <c r="Z975" s="100"/>
      <c r="AA975" s="100"/>
      <c r="AB975" s="100"/>
      <c r="AC975" s="101"/>
      <c r="AD975" s="3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93"/>
      <c r="AQ975" s="93"/>
      <c r="AR975" s="93"/>
      <c r="AS975" s="102"/>
      <c r="AT975" s="103"/>
      <c r="AU975" s="103"/>
      <c r="AV975" s="103"/>
      <c r="AW975" s="104"/>
      <c r="AX975" s="103"/>
      <c r="AY975" s="103"/>
      <c r="AZ975" s="103"/>
      <c r="BA975" s="103"/>
      <c r="BB975" s="104"/>
      <c r="BC975" s="103"/>
      <c r="BD975" s="105" t="str">
        <f ca="1">IFERROR(__xludf.DUMMYFUNCTION("""COMPUTED_VALUE"""),"")</f>
        <v/>
      </c>
      <c r="BE975" s="105" t="str">
        <f ca="1">IFERROR(__xludf.DUMMYFUNCTION("""COMPUTED_VALUE"""),"")</f>
        <v/>
      </c>
      <c r="BF975" s="105" t="str">
        <f ca="1">IFERROR(__xludf.DUMMYFUNCTION("""COMPUTED_VALUE"""),"")</f>
        <v/>
      </c>
      <c r="BG975" s="93"/>
      <c r="BH975" s="93"/>
      <c r="BI975" s="95" t="str">
        <f t="shared" si="1878"/>
        <v/>
      </c>
      <c r="BJ975" s="95" t="str">
        <f t="shared" ref="BJ975:BR975" si="2215">IF(AD975=0,"",AD975*$AS975*(AU975/10))</f>
        <v/>
      </c>
      <c r="BK975" s="95" t="str">
        <f t="shared" si="2215"/>
        <v/>
      </c>
      <c r="BL975" s="95" t="str">
        <f t="shared" si="2215"/>
        <v/>
      </c>
      <c r="BM975" s="95" t="str">
        <f t="shared" si="2215"/>
        <v/>
      </c>
      <c r="BN975" s="95" t="str">
        <f t="shared" si="2215"/>
        <v/>
      </c>
      <c r="BO975" s="95" t="str">
        <f t="shared" si="2215"/>
        <v/>
      </c>
      <c r="BP975" s="95" t="str">
        <f t="shared" si="2215"/>
        <v/>
      </c>
      <c r="BQ975" s="95" t="str">
        <f t="shared" si="2215"/>
        <v/>
      </c>
      <c r="BR975" s="95" t="str">
        <f t="shared" si="2215"/>
        <v/>
      </c>
      <c r="BS975" s="38"/>
      <c r="BT975" s="38"/>
      <c r="BU975" s="38"/>
      <c r="BV975" s="38"/>
      <c r="BW975" s="38"/>
      <c r="BX975" s="38">
        <f t="shared" si="2131"/>
        <v>0</v>
      </c>
      <c r="BY975" s="106" t="str">
        <f t="shared" si="2104"/>
        <v/>
      </c>
      <c r="BZ975" s="106" t="str">
        <f t="shared" si="2132"/>
        <v/>
      </c>
      <c r="CA975" s="106" t="str">
        <f t="shared" ref="CA975:CH975" si="2216">IF(O975="x","1","")</f>
        <v/>
      </c>
      <c r="CB975" s="106" t="str">
        <f t="shared" si="2216"/>
        <v/>
      </c>
      <c r="CC975" s="106" t="str">
        <f t="shared" si="2216"/>
        <v/>
      </c>
      <c r="CD975" s="106" t="str">
        <f t="shared" si="2216"/>
        <v/>
      </c>
      <c r="CE975" s="106" t="str">
        <f t="shared" si="2216"/>
        <v/>
      </c>
      <c r="CF975" s="106" t="str">
        <f t="shared" si="2216"/>
        <v/>
      </c>
      <c r="CG975" s="106" t="str">
        <f t="shared" si="2216"/>
        <v/>
      </c>
      <c r="CH975" s="106" t="str">
        <f t="shared" si="2216"/>
        <v/>
      </c>
      <c r="CI975" s="40"/>
      <c r="CJ975" s="40"/>
      <c r="CK975" s="40"/>
      <c r="CL975" s="40"/>
      <c r="CM975" s="40"/>
    </row>
    <row r="976" spans="1:91" ht="17.25" customHeight="1" x14ac:dyDescent="0.2">
      <c r="A976" s="92"/>
      <c r="B976" s="93"/>
      <c r="C976" s="93"/>
      <c r="D976" s="93"/>
      <c r="E976" s="93" t="str">
        <f t="shared" si="2134"/>
        <v/>
      </c>
      <c r="F976" s="93"/>
      <c r="G976" s="93"/>
      <c r="H976" s="93" t="str">
        <f t="shared" si="1850"/>
        <v/>
      </c>
      <c r="I976" s="95" t="str">
        <f t="shared" si="1851"/>
        <v/>
      </c>
      <c r="J976" s="93"/>
      <c r="K976" s="97" t="b">
        <v>0</v>
      </c>
      <c r="L976" s="98" t="str">
        <f t="shared" si="1791"/>
        <v>PENDENTE</v>
      </c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3"/>
      <c r="X976" s="100"/>
      <c r="Y976" s="100"/>
      <c r="Z976" s="100"/>
      <c r="AA976" s="100"/>
      <c r="AB976" s="100"/>
      <c r="AC976" s="101"/>
      <c r="AD976" s="3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93"/>
      <c r="AQ976" s="93"/>
      <c r="AR976" s="93"/>
      <c r="AS976" s="102"/>
      <c r="AT976" s="103"/>
      <c r="AU976" s="103"/>
      <c r="AV976" s="103"/>
      <c r="AW976" s="104"/>
      <c r="AX976" s="103"/>
      <c r="AY976" s="103"/>
      <c r="AZ976" s="103"/>
      <c r="BA976" s="103"/>
      <c r="BB976" s="104"/>
      <c r="BC976" s="103"/>
      <c r="BD976" s="105" t="str">
        <f ca="1">IFERROR(__xludf.DUMMYFUNCTION("""COMPUTED_VALUE"""),"")</f>
        <v/>
      </c>
      <c r="BE976" s="105" t="str">
        <f ca="1">IFERROR(__xludf.DUMMYFUNCTION("""COMPUTED_VALUE"""),"")</f>
        <v/>
      </c>
      <c r="BF976" s="105" t="str">
        <f ca="1">IFERROR(__xludf.DUMMYFUNCTION("""COMPUTED_VALUE"""),"")</f>
        <v/>
      </c>
      <c r="BG976" s="93"/>
      <c r="BH976" s="93"/>
      <c r="BI976" s="95" t="str">
        <f t="shared" si="1878"/>
        <v/>
      </c>
      <c r="BJ976" s="95" t="str">
        <f t="shared" ref="BJ976:BR976" si="2217">IF(AD976=0,"",AD976*$AS976*(AU976/10))</f>
        <v/>
      </c>
      <c r="BK976" s="95" t="str">
        <f t="shared" si="2217"/>
        <v/>
      </c>
      <c r="BL976" s="95" t="str">
        <f t="shared" si="2217"/>
        <v/>
      </c>
      <c r="BM976" s="95" t="str">
        <f t="shared" si="2217"/>
        <v/>
      </c>
      <c r="BN976" s="95" t="str">
        <f t="shared" si="2217"/>
        <v/>
      </c>
      <c r="BO976" s="95" t="str">
        <f t="shared" si="2217"/>
        <v/>
      </c>
      <c r="BP976" s="95" t="str">
        <f t="shared" si="2217"/>
        <v/>
      </c>
      <c r="BQ976" s="95" t="str">
        <f t="shared" si="2217"/>
        <v/>
      </c>
      <c r="BR976" s="95" t="str">
        <f t="shared" si="2217"/>
        <v/>
      </c>
      <c r="BS976" s="38"/>
      <c r="BT976" s="38"/>
      <c r="BU976" s="38"/>
      <c r="BV976" s="38"/>
      <c r="BW976" s="38"/>
      <c r="BX976" s="38">
        <f t="shared" si="2131"/>
        <v>0</v>
      </c>
      <c r="BY976" s="106" t="str">
        <f t="shared" si="2104"/>
        <v/>
      </c>
      <c r="BZ976" s="106" t="str">
        <f t="shared" si="2132"/>
        <v/>
      </c>
      <c r="CA976" s="106" t="str">
        <f t="shared" ref="CA976:CH976" si="2218">IF(O976="x","1","")</f>
        <v/>
      </c>
      <c r="CB976" s="106" t="str">
        <f t="shared" si="2218"/>
        <v/>
      </c>
      <c r="CC976" s="106" t="str">
        <f t="shared" si="2218"/>
        <v/>
      </c>
      <c r="CD976" s="106" t="str">
        <f t="shared" si="2218"/>
        <v/>
      </c>
      <c r="CE976" s="106" t="str">
        <f t="shared" si="2218"/>
        <v/>
      </c>
      <c r="CF976" s="106" t="str">
        <f t="shared" si="2218"/>
        <v/>
      </c>
      <c r="CG976" s="106" t="str">
        <f t="shared" si="2218"/>
        <v/>
      </c>
      <c r="CH976" s="106" t="str">
        <f t="shared" si="2218"/>
        <v/>
      </c>
      <c r="CI976" s="40"/>
      <c r="CJ976" s="40"/>
      <c r="CK976" s="40"/>
      <c r="CL976" s="40"/>
      <c r="CM976" s="40"/>
    </row>
    <row r="977" spans="1:91" ht="17.25" customHeight="1" x14ac:dyDescent="0.2">
      <c r="A977" s="92"/>
      <c r="B977" s="93"/>
      <c r="C977" s="93"/>
      <c r="D977" s="93"/>
      <c r="E977" s="93" t="str">
        <f t="shared" si="2134"/>
        <v/>
      </c>
      <c r="F977" s="93"/>
      <c r="G977" s="93"/>
      <c r="H977" s="93" t="str">
        <f t="shared" si="1850"/>
        <v/>
      </c>
      <c r="I977" s="95" t="str">
        <f t="shared" si="1851"/>
        <v/>
      </c>
      <c r="J977" s="93"/>
      <c r="K977" s="97" t="b">
        <v>0</v>
      </c>
      <c r="L977" s="98" t="str">
        <f t="shared" si="1791"/>
        <v>PENDENTE</v>
      </c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3"/>
      <c r="X977" s="100"/>
      <c r="Y977" s="100"/>
      <c r="Z977" s="100"/>
      <c r="AA977" s="100"/>
      <c r="AB977" s="100"/>
      <c r="AC977" s="101"/>
      <c r="AD977" s="3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93"/>
      <c r="AQ977" s="93"/>
      <c r="AR977" s="93"/>
      <c r="AS977" s="102"/>
      <c r="AT977" s="103"/>
      <c r="AU977" s="103"/>
      <c r="AV977" s="103"/>
      <c r="AW977" s="104"/>
      <c r="AX977" s="103"/>
      <c r="AY977" s="103"/>
      <c r="AZ977" s="103"/>
      <c r="BA977" s="103"/>
      <c r="BB977" s="104"/>
      <c r="BC977" s="103"/>
      <c r="BD977" s="105" t="str">
        <f ca="1">IFERROR(__xludf.DUMMYFUNCTION("""COMPUTED_VALUE"""),"")</f>
        <v/>
      </c>
      <c r="BE977" s="105" t="str">
        <f ca="1">IFERROR(__xludf.DUMMYFUNCTION("""COMPUTED_VALUE"""),"")</f>
        <v/>
      </c>
      <c r="BF977" s="105" t="str">
        <f ca="1">IFERROR(__xludf.DUMMYFUNCTION("""COMPUTED_VALUE"""),"")</f>
        <v/>
      </c>
      <c r="BG977" s="93"/>
      <c r="BH977" s="93"/>
      <c r="BI977" s="95" t="str">
        <f t="shared" si="1878"/>
        <v/>
      </c>
      <c r="BJ977" s="95" t="str">
        <f t="shared" ref="BJ977:BR977" si="2219">IF(AD977=0,"",AD977*$AS977*(AU977/10))</f>
        <v/>
      </c>
      <c r="BK977" s="95" t="str">
        <f t="shared" si="2219"/>
        <v/>
      </c>
      <c r="BL977" s="95" t="str">
        <f t="shared" si="2219"/>
        <v/>
      </c>
      <c r="BM977" s="95" t="str">
        <f t="shared" si="2219"/>
        <v/>
      </c>
      <c r="BN977" s="95" t="str">
        <f t="shared" si="2219"/>
        <v/>
      </c>
      <c r="BO977" s="95" t="str">
        <f t="shared" si="2219"/>
        <v/>
      </c>
      <c r="BP977" s="95" t="str">
        <f t="shared" si="2219"/>
        <v/>
      </c>
      <c r="BQ977" s="95" t="str">
        <f t="shared" si="2219"/>
        <v/>
      </c>
      <c r="BR977" s="95" t="str">
        <f t="shared" si="2219"/>
        <v/>
      </c>
      <c r="BS977" s="38"/>
      <c r="BT977" s="38"/>
      <c r="BU977" s="38"/>
      <c r="BV977" s="38"/>
      <c r="BW977" s="38"/>
      <c r="BX977" s="38">
        <f t="shared" si="2131"/>
        <v>0</v>
      </c>
      <c r="BY977" s="106" t="str">
        <f t="shared" si="2104"/>
        <v/>
      </c>
      <c r="BZ977" s="106" t="str">
        <f t="shared" si="2132"/>
        <v/>
      </c>
      <c r="CA977" s="106" t="str">
        <f t="shared" ref="CA977:CH977" si="2220">IF(O977="x","1","")</f>
        <v/>
      </c>
      <c r="CB977" s="106" t="str">
        <f t="shared" si="2220"/>
        <v/>
      </c>
      <c r="CC977" s="106" t="str">
        <f t="shared" si="2220"/>
        <v/>
      </c>
      <c r="CD977" s="106" t="str">
        <f t="shared" si="2220"/>
        <v/>
      </c>
      <c r="CE977" s="106" t="str">
        <f t="shared" si="2220"/>
        <v/>
      </c>
      <c r="CF977" s="106" t="str">
        <f t="shared" si="2220"/>
        <v/>
      </c>
      <c r="CG977" s="106" t="str">
        <f t="shared" si="2220"/>
        <v/>
      </c>
      <c r="CH977" s="106" t="str">
        <f t="shared" si="2220"/>
        <v/>
      </c>
      <c r="CI977" s="40"/>
      <c r="CJ977" s="40"/>
      <c r="CK977" s="40"/>
      <c r="CL977" s="40"/>
      <c r="CM977" s="40"/>
    </row>
    <row r="978" spans="1:91" ht="17.25" customHeight="1" x14ac:dyDescent="0.2">
      <c r="A978" s="92"/>
      <c r="B978" s="93"/>
      <c r="C978" s="93"/>
      <c r="D978" s="93"/>
      <c r="E978" s="93" t="str">
        <f t="shared" si="2134"/>
        <v/>
      </c>
      <c r="F978" s="93"/>
      <c r="G978" s="93"/>
      <c r="H978" s="93" t="str">
        <f t="shared" si="1850"/>
        <v/>
      </c>
      <c r="I978" s="95" t="str">
        <f t="shared" si="1851"/>
        <v/>
      </c>
      <c r="J978" s="93"/>
      <c r="K978" s="97" t="b">
        <v>0</v>
      </c>
      <c r="L978" s="98" t="str">
        <f t="shared" si="1791"/>
        <v>PENDENTE</v>
      </c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3"/>
      <c r="X978" s="100"/>
      <c r="Y978" s="100"/>
      <c r="Z978" s="100"/>
      <c r="AA978" s="100"/>
      <c r="AB978" s="100"/>
      <c r="AC978" s="101"/>
      <c r="AD978" s="3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93"/>
      <c r="AQ978" s="93"/>
      <c r="AR978" s="93"/>
      <c r="AS978" s="102"/>
      <c r="AT978" s="103"/>
      <c r="AU978" s="103"/>
      <c r="AV978" s="103"/>
      <c r="AW978" s="104"/>
      <c r="AX978" s="103"/>
      <c r="AY978" s="103"/>
      <c r="AZ978" s="103"/>
      <c r="BA978" s="103"/>
      <c r="BB978" s="104"/>
      <c r="BC978" s="103"/>
      <c r="BD978" s="105" t="str">
        <f ca="1">IFERROR(__xludf.DUMMYFUNCTION("""COMPUTED_VALUE"""),"")</f>
        <v/>
      </c>
      <c r="BE978" s="105" t="str">
        <f ca="1">IFERROR(__xludf.DUMMYFUNCTION("""COMPUTED_VALUE"""),"")</f>
        <v/>
      </c>
      <c r="BF978" s="105" t="str">
        <f ca="1">IFERROR(__xludf.DUMMYFUNCTION("""COMPUTED_VALUE"""),"")</f>
        <v/>
      </c>
      <c r="BG978" s="93"/>
      <c r="BH978" s="93"/>
      <c r="BI978" s="95" t="str">
        <f t="shared" si="1878"/>
        <v/>
      </c>
      <c r="BJ978" s="95" t="str">
        <f t="shared" ref="BJ978:BR978" si="2221">IF(AD978=0,"",AD978*$AS978*(AU978/10))</f>
        <v/>
      </c>
      <c r="BK978" s="95" t="str">
        <f t="shared" si="2221"/>
        <v/>
      </c>
      <c r="BL978" s="95" t="str">
        <f t="shared" si="2221"/>
        <v/>
      </c>
      <c r="BM978" s="95" t="str">
        <f t="shared" si="2221"/>
        <v/>
      </c>
      <c r="BN978" s="95" t="str">
        <f t="shared" si="2221"/>
        <v/>
      </c>
      <c r="BO978" s="95" t="str">
        <f t="shared" si="2221"/>
        <v/>
      </c>
      <c r="BP978" s="95" t="str">
        <f t="shared" si="2221"/>
        <v/>
      </c>
      <c r="BQ978" s="95" t="str">
        <f t="shared" si="2221"/>
        <v/>
      </c>
      <c r="BR978" s="95" t="str">
        <f t="shared" si="2221"/>
        <v/>
      </c>
      <c r="BS978" s="38"/>
      <c r="BT978" s="38"/>
      <c r="BU978" s="38"/>
      <c r="BV978" s="38"/>
      <c r="BW978" s="38"/>
      <c r="BX978" s="38">
        <f t="shared" si="2131"/>
        <v>0</v>
      </c>
      <c r="BY978" s="106" t="str">
        <f t="shared" si="2104"/>
        <v/>
      </c>
      <c r="BZ978" s="106" t="str">
        <f t="shared" si="2132"/>
        <v/>
      </c>
      <c r="CA978" s="106" t="str">
        <f t="shared" ref="CA978:CH978" si="2222">IF(O978="x","1","")</f>
        <v/>
      </c>
      <c r="CB978" s="106" t="str">
        <f t="shared" si="2222"/>
        <v/>
      </c>
      <c r="CC978" s="106" t="str">
        <f t="shared" si="2222"/>
        <v/>
      </c>
      <c r="CD978" s="106" t="str">
        <f t="shared" si="2222"/>
        <v/>
      </c>
      <c r="CE978" s="106" t="str">
        <f t="shared" si="2222"/>
        <v/>
      </c>
      <c r="CF978" s="106" t="str">
        <f t="shared" si="2222"/>
        <v/>
      </c>
      <c r="CG978" s="106" t="str">
        <f t="shared" si="2222"/>
        <v/>
      </c>
      <c r="CH978" s="106" t="str">
        <f t="shared" si="2222"/>
        <v/>
      </c>
      <c r="CI978" s="40"/>
      <c r="CJ978" s="40"/>
      <c r="CK978" s="40"/>
      <c r="CL978" s="40"/>
      <c r="CM978" s="40"/>
    </row>
    <row r="979" spans="1:91" ht="17.25" customHeight="1" x14ac:dyDescent="0.2">
      <c r="A979" s="92"/>
      <c r="B979" s="93"/>
      <c r="C979" s="93"/>
      <c r="D979" s="93"/>
      <c r="E979" s="93" t="str">
        <f t="shared" si="2134"/>
        <v/>
      </c>
      <c r="F979" s="93"/>
      <c r="G979" s="93"/>
      <c r="H979" s="93" t="str">
        <f t="shared" si="1850"/>
        <v/>
      </c>
      <c r="I979" s="95" t="str">
        <f t="shared" si="1851"/>
        <v/>
      </c>
      <c r="J979" s="93"/>
      <c r="K979" s="97" t="b">
        <v>0</v>
      </c>
      <c r="L979" s="98" t="str">
        <f t="shared" si="1791"/>
        <v>PENDENTE</v>
      </c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3"/>
      <c r="X979" s="100"/>
      <c r="Y979" s="100"/>
      <c r="Z979" s="100"/>
      <c r="AA979" s="100"/>
      <c r="AB979" s="100"/>
      <c r="AC979" s="101"/>
      <c r="AD979" s="3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93"/>
      <c r="AQ979" s="93"/>
      <c r="AR979" s="93"/>
      <c r="AS979" s="102"/>
      <c r="AT979" s="103"/>
      <c r="AU979" s="103"/>
      <c r="AV979" s="103"/>
      <c r="AW979" s="104"/>
      <c r="AX979" s="103"/>
      <c r="AY979" s="103"/>
      <c r="AZ979" s="103"/>
      <c r="BA979" s="103"/>
      <c r="BB979" s="104"/>
      <c r="BC979" s="103"/>
      <c r="BD979" s="105" t="str">
        <f ca="1">IFERROR(__xludf.DUMMYFUNCTION("""COMPUTED_VALUE"""),"")</f>
        <v/>
      </c>
      <c r="BE979" s="105" t="str">
        <f ca="1">IFERROR(__xludf.DUMMYFUNCTION("""COMPUTED_VALUE"""),"")</f>
        <v/>
      </c>
      <c r="BF979" s="105" t="str">
        <f ca="1">IFERROR(__xludf.DUMMYFUNCTION("""COMPUTED_VALUE"""),"")</f>
        <v/>
      </c>
      <c r="BG979" s="93"/>
      <c r="BH979" s="93"/>
      <c r="BI979" s="95" t="str">
        <f t="shared" si="1878"/>
        <v/>
      </c>
      <c r="BJ979" s="95" t="str">
        <f t="shared" ref="BJ979:BR979" si="2223">IF(AD979=0,"",AD979*$AS979*(AU979/10))</f>
        <v/>
      </c>
      <c r="BK979" s="95" t="str">
        <f t="shared" si="2223"/>
        <v/>
      </c>
      <c r="BL979" s="95" t="str">
        <f t="shared" si="2223"/>
        <v/>
      </c>
      <c r="BM979" s="95" t="str">
        <f t="shared" si="2223"/>
        <v/>
      </c>
      <c r="BN979" s="95" t="str">
        <f t="shared" si="2223"/>
        <v/>
      </c>
      <c r="BO979" s="95" t="str">
        <f t="shared" si="2223"/>
        <v/>
      </c>
      <c r="BP979" s="95" t="str">
        <f t="shared" si="2223"/>
        <v/>
      </c>
      <c r="BQ979" s="95" t="str">
        <f t="shared" si="2223"/>
        <v/>
      </c>
      <c r="BR979" s="95" t="str">
        <f t="shared" si="2223"/>
        <v/>
      </c>
      <c r="BS979" s="38"/>
      <c r="BT979" s="38"/>
      <c r="BU979" s="38"/>
      <c r="BV979" s="38"/>
      <c r="BW979" s="38"/>
      <c r="BX979" s="38">
        <f t="shared" si="2131"/>
        <v>0</v>
      </c>
      <c r="BY979" s="106" t="str">
        <f t="shared" si="2104"/>
        <v/>
      </c>
      <c r="BZ979" s="106" t="str">
        <f t="shared" si="2132"/>
        <v/>
      </c>
      <c r="CA979" s="106" t="str">
        <f t="shared" ref="CA979:CH979" si="2224">IF(O979="x","1","")</f>
        <v/>
      </c>
      <c r="CB979" s="106" t="str">
        <f t="shared" si="2224"/>
        <v/>
      </c>
      <c r="CC979" s="106" t="str">
        <f t="shared" si="2224"/>
        <v/>
      </c>
      <c r="CD979" s="106" t="str">
        <f t="shared" si="2224"/>
        <v/>
      </c>
      <c r="CE979" s="106" t="str">
        <f t="shared" si="2224"/>
        <v/>
      </c>
      <c r="CF979" s="106" t="str">
        <f t="shared" si="2224"/>
        <v/>
      </c>
      <c r="CG979" s="106" t="str">
        <f t="shared" si="2224"/>
        <v/>
      </c>
      <c r="CH979" s="106" t="str">
        <f t="shared" si="2224"/>
        <v/>
      </c>
      <c r="CI979" s="40"/>
      <c r="CJ979" s="40"/>
      <c r="CK979" s="40"/>
      <c r="CL979" s="40"/>
      <c r="CM979" s="40"/>
    </row>
    <row r="980" spans="1:91" ht="17.25" customHeight="1" x14ac:dyDescent="0.2">
      <c r="A980" s="92"/>
      <c r="B980" s="93"/>
      <c r="C980" s="93"/>
      <c r="D980" s="93"/>
      <c r="E980" s="93" t="str">
        <f t="shared" si="2134"/>
        <v/>
      </c>
      <c r="F980" s="93"/>
      <c r="G980" s="93"/>
      <c r="H980" s="93" t="str">
        <f t="shared" si="1850"/>
        <v/>
      </c>
      <c r="I980" s="95" t="str">
        <f t="shared" si="1851"/>
        <v/>
      </c>
      <c r="J980" s="93"/>
      <c r="K980" s="97" t="b">
        <v>0</v>
      </c>
      <c r="L980" s="98" t="str">
        <f t="shared" si="1791"/>
        <v>PENDENTE</v>
      </c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3"/>
      <c r="X980" s="100"/>
      <c r="Y980" s="100"/>
      <c r="Z980" s="100"/>
      <c r="AA980" s="100"/>
      <c r="AB980" s="100"/>
      <c r="AC980" s="101"/>
      <c r="AD980" s="3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93"/>
      <c r="AQ980" s="93"/>
      <c r="AR980" s="93"/>
      <c r="AS980" s="102"/>
      <c r="AT980" s="103"/>
      <c r="AU980" s="103"/>
      <c r="AV980" s="103"/>
      <c r="AW980" s="104"/>
      <c r="AX980" s="103"/>
      <c r="AY980" s="103"/>
      <c r="AZ980" s="103"/>
      <c r="BA980" s="103"/>
      <c r="BB980" s="104"/>
      <c r="BC980" s="103"/>
      <c r="BD980" s="105" t="str">
        <f ca="1">IFERROR(__xludf.DUMMYFUNCTION("""COMPUTED_VALUE"""),"")</f>
        <v/>
      </c>
      <c r="BE980" s="105" t="str">
        <f ca="1">IFERROR(__xludf.DUMMYFUNCTION("""COMPUTED_VALUE"""),"")</f>
        <v/>
      </c>
      <c r="BF980" s="105" t="str">
        <f ca="1">IFERROR(__xludf.DUMMYFUNCTION("""COMPUTED_VALUE"""),"")</f>
        <v/>
      </c>
      <c r="BG980" s="93"/>
      <c r="BH980" s="93"/>
      <c r="BI980" s="95" t="str">
        <f t="shared" si="1878"/>
        <v/>
      </c>
      <c r="BJ980" s="95" t="str">
        <f t="shared" ref="BJ980:BR980" si="2225">IF(AD980=0,"",AD980*$AS980*(AU980/10))</f>
        <v/>
      </c>
      <c r="BK980" s="95" t="str">
        <f t="shared" si="2225"/>
        <v/>
      </c>
      <c r="BL980" s="95" t="str">
        <f t="shared" si="2225"/>
        <v/>
      </c>
      <c r="BM980" s="95" t="str">
        <f t="shared" si="2225"/>
        <v/>
      </c>
      <c r="BN980" s="95" t="str">
        <f t="shared" si="2225"/>
        <v/>
      </c>
      <c r="BO980" s="95" t="str">
        <f t="shared" si="2225"/>
        <v/>
      </c>
      <c r="BP980" s="95" t="str">
        <f t="shared" si="2225"/>
        <v/>
      </c>
      <c r="BQ980" s="95" t="str">
        <f t="shared" si="2225"/>
        <v/>
      </c>
      <c r="BR980" s="95" t="str">
        <f t="shared" si="2225"/>
        <v/>
      </c>
      <c r="BS980" s="38"/>
      <c r="BT980" s="38"/>
      <c r="BU980" s="38"/>
      <c r="BV980" s="38"/>
      <c r="BW980" s="38"/>
      <c r="BX980" s="38">
        <f t="shared" si="2131"/>
        <v>0</v>
      </c>
      <c r="BY980" s="106" t="str">
        <f t="shared" si="2104"/>
        <v/>
      </c>
      <c r="BZ980" s="106" t="str">
        <f t="shared" si="2132"/>
        <v/>
      </c>
      <c r="CA980" s="106" t="str">
        <f t="shared" ref="CA980:CH980" si="2226">IF(O980="x","1","")</f>
        <v/>
      </c>
      <c r="CB980" s="106" t="str">
        <f t="shared" si="2226"/>
        <v/>
      </c>
      <c r="CC980" s="106" t="str">
        <f t="shared" si="2226"/>
        <v/>
      </c>
      <c r="CD980" s="106" t="str">
        <f t="shared" si="2226"/>
        <v/>
      </c>
      <c r="CE980" s="106" t="str">
        <f t="shared" si="2226"/>
        <v/>
      </c>
      <c r="CF980" s="106" t="str">
        <f t="shared" si="2226"/>
        <v/>
      </c>
      <c r="CG980" s="106" t="str">
        <f t="shared" si="2226"/>
        <v/>
      </c>
      <c r="CH980" s="106" t="str">
        <f t="shared" si="2226"/>
        <v/>
      </c>
      <c r="CI980" s="40"/>
      <c r="CJ980" s="40"/>
      <c r="CK980" s="40"/>
      <c r="CL980" s="40"/>
      <c r="CM980" s="40"/>
    </row>
    <row r="981" spans="1:91" ht="17.25" customHeight="1" x14ac:dyDescent="0.2">
      <c r="A981" s="92"/>
      <c r="B981" s="93"/>
      <c r="C981" s="93"/>
      <c r="D981" s="93"/>
      <c r="E981" s="93" t="str">
        <f t="shared" si="2134"/>
        <v/>
      </c>
      <c r="F981" s="93"/>
      <c r="G981" s="93"/>
      <c r="H981" s="93" t="str">
        <f t="shared" si="1850"/>
        <v/>
      </c>
      <c r="I981" s="95" t="str">
        <f t="shared" si="1851"/>
        <v/>
      </c>
      <c r="J981" s="93"/>
      <c r="K981" s="97" t="b">
        <v>0</v>
      </c>
      <c r="L981" s="98" t="str">
        <f t="shared" si="1791"/>
        <v>PENDENTE</v>
      </c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3"/>
      <c r="X981" s="100"/>
      <c r="Y981" s="100"/>
      <c r="Z981" s="100"/>
      <c r="AA981" s="100"/>
      <c r="AB981" s="100"/>
      <c r="AC981" s="101"/>
      <c r="AD981" s="3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93"/>
      <c r="AQ981" s="93"/>
      <c r="AR981" s="93"/>
      <c r="AS981" s="102"/>
      <c r="AT981" s="103"/>
      <c r="AU981" s="103"/>
      <c r="AV981" s="103"/>
      <c r="AW981" s="104"/>
      <c r="AX981" s="103"/>
      <c r="AY981" s="103"/>
      <c r="AZ981" s="103"/>
      <c r="BA981" s="103"/>
      <c r="BB981" s="104"/>
      <c r="BC981" s="103"/>
      <c r="BD981" s="105" t="str">
        <f ca="1">IFERROR(__xludf.DUMMYFUNCTION("""COMPUTED_VALUE"""),"")</f>
        <v/>
      </c>
      <c r="BE981" s="105" t="str">
        <f ca="1">IFERROR(__xludf.DUMMYFUNCTION("""COMPUTED_VALUE"""),"")</f>
        <v/>
      </c>
      <c r="BF981" s="105" t="str">
        <f ca="1">IFERROR(__xludf.DUMMYFUNCTION("""COMPUTED_VALUE"""),"")</f>
        <v/>
      </c>
      <c r="BG981" s="93"/>
      <c r="BH981" s="93"/>
      <c r="BI981" s="95" t="str">
        <f t="shared" si="1878"/>
        <v/>
      </c>
      <c r="BJ981" s="95" t="str">
        <f t="shared" ref="BJ981:BR981" si="2227">IF(AD981=0,"",AD981*$AS981*(AU981/10))</f>
        <v/>
      </c>
      <c r="BK981" s="95" t="str">
        <f t="shared" si="2227"/>
        <v/>
      </c>
      <c r="BL981" s="95" t="str">
        <f t="shared" si="2227"/>
        <v/>
      </c>
      <c r="BM981" s="95" t="str">
        <f t="shared" si="2227"/>
        <v/>
      </c>
      <c r="BN981" s="95" t="str">
        <f t="shared" si="2227"/>
        <v/>
      </c>
      <c r="BO981" s="95" t="str">
        <f t="shared" si="2227"/>
        <v/>
      </c>
      <c r="BP981" s="95" t="str">
        <f t="shared" si="2227"/>
        <v/>
      </c>
      <c r="BQ981" s="95" t="str">
        <f t="shared" si="2227"/>
        <v/>
      </c>
      <c r="BR981" s="95" t="str">
        <f t="shared" si="2227"/>
        <v/>
      </c>
      <c r="BS981" s="38"/>
      <c r="BT981" s="38"/>
      <c r="BU981" s="38"/>
      <c r="BV981" s="38"/>
      <c r="BW981" s="38"/>
      <c r="BX981" s="38">
        <f t="shared" si="2131"/>
        <v>0</v>
      </c>
      <c r="BY981" s="106" t="str">
        <f t="shared" si="2104"/>
        <v/>
      </c>
      <c r="BZ981" s="106" t="str">
        <f t="shared" si="2132"/>
        <v/>
      </c>
      <c r="CA981" s="106" t="str">
        <f t="shared" ref="CA981:CH981" si="2228">IF(O981="x","1","")</f>
        <v/>
      </c>
      <c r="CB981" s="106" t="str">
        <f t="shared" si="2228"/>
        <v/>
      </c>
      <c r="CC981" s="106" t="str">
        <f t="shared" si="2228"/>
        <v/>
      </c>
      <c r="CD981" s="106" t="str">
        <f t="shared" si="2228"/>
        <v/>
      </c>
      <c r="CE981" s="106" t="str">
        <f t="shared" si="2228"/>
        <v/>
      </c>
      <c r="CF981" s="106" t="str">
        <f t="shared" si="2228"/>
        <v/>
      </c>
      <c r="CG981" s="106" t="str">
        <f t="shared" si="2228"/>
        <v/>
      </c>
      <c r="CH981" s="106" t="str">
        <f t="shared" si="2228"/>
        <v/>
      </c>
      <c r="CI981" s="40"/>
      <c r="CJ981" s="40"/>
      <c r="CK981" s="40"/>
      <c r="CL981" s="40"/>
      <c r="CM981" s="40"/>
    </row>
    <row r="982" spans="1:91" ht="17.25" customHeight="1" x14ac:dyDescent="0.2">
      <c r="A982" s="92"/>
      <c r="B982" s="93"/>
      <c r="C982" s="93"/>
      <c r="D982" s="93"/>
      <c r="E982" s="93" t="str">
        <f t="shared" si="2134"/>
        <v/>
      </c>
      <c r="F982" s="93"/>
      <c r="G982" s="93"/>
      <c r="H982" s="93" t="str">
        <f t="shared" si="1850"/>
        <v/>
      </c>
      <c r="I982" s="95" t="str">
        <f t="shared" si="1851"/>
        <v/>
      </c>
      <c r="J982" s="93"/>
      <c r="K982" s="97" t="b">
        <v>0</v>
      </c>
      <c r="L982" s="98" t="str">
        <f t="shared" si="1791"/>
        <v>PENDENTE</v>
      </c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3"/>
      <c r="X982" s="100"/>
      <c r="Y982" s="100"/>
      <c r="Z982" s="100"/>
      <c r="AA982" s="100"/>
      <c r="AB982" s="100"/>
      <c r="AC982" s="101"/>
      <c r="AD982" s="3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93"/>
      <c r="AQ982" s="93"/>
      <c r="AR982" s="93"/>
      <c r="AS982" s="102"/>
      <c r="AT982" s="103"/>
      <c r="AU982" s="103"/>
      <c r="AV982" s="103"/>
      <c r="AW982" s="104"/>
      <c r="AX982" s="103"/>
      <c r="AY982" s="103"/>
      <c r="AZ982" s="103"/>
      <c r="BA982" s="103"/>
      <c r="BB982" s="104"/>
      <c r="BC982" s="103"/>
      <c r="BD982" s="105" t="str">
        <f ca="1">IFERROR(__xludf.DUMMYFUNCTION("""COMPUTED_VALUE"""),"")</f>
        <v/>
      </c>
      <c r="BE982" s="105" t="str">
        <f ca="1">IFERROR(__xludf.DUMMYFUNCTION("""COMPUTED_VALUE"""),"")</f>
        <v/>
      </c>
      <c r="BF982" s="105" t="str">
        <f ca="1">IFERROR(__xludf.DUMMYFUNCTION("""COMPUTED_VALUE"""),"")</f>
        <v/>
      </c>
      <c r="BG982" s="93"/>
      <c r="BH982" s="93"/>
      <c r="BI982" s="95" t="str">
        <f t="shared" si="1878"/>
        <v/>
      </c>
      <c r="BJ982" s="95" t="str">
        <f t="shared" ref="BJ982:BR982" si="2229">IF(AD982=0,"",AD982*$AS982*(AU982/10))</f>
        <v/>
      </c>
      <c r="BK982" s="95" t="str">
        <f t="shared" si="2229"/>
        <v/>
      </c>
      <c r="BL982" s="95" t="str">
        <f t="shared" si="2229"/>
        <v/>
      </c>
      <c r="BM982" s="95" t="str">
        <f t="shared" si="2229"/>
        <v/>
      </c>
      <c r="BN982" s="95" t="str">
        <f t="shared" si="2229"/>
        <v/>
      </c>
      <c r="BO982" s="95" t="str">
        <f t="shared" si="2229"/>
        <v/>
      </c>
      <c r="BP982" s="95" t="str">
        <f t="shared" si="2229"/>
        <v/>
      </c>
      <c r="BQ982" s="95" t="str">
        <f t="shared" si="2229"/>
        <v/>
      </c>
      <c r="BR982" s="95" t="str">
        <f t="shared" si="2229"/>
        <v/>
      </c>
      <c r="BS982" s="38"/>
      <c r="BT982" s="38"/>
      <c r="BU982" s="38"/>
      <c r="BV982" s="38"/>
      <c r="BW982" s="38"/>
      <c r="BX982" s="38">
        <f t="shared" si="2131"/>
        <v>0</v>
      </c>
      <c r="BY982" s="106" t="str">
        <f t="shared" si="2104"/>
        <v/>
      </c>
      <c r="BZ982" s="106" t="str">
        <f t="shared" si="2132"/>
        <v/>
      </c>
      <c r="CA982" s="106" t="str">
        <f t="shared" ref="CA982:CH982" si="2230">IF(O982="x","1","")</f>
        <v/>
      </c>
      <c r="CB982" s="106" t="str">
        <f t="shared" si="2230"/>
        <v/>
      </c>
      <c r="CC982" s="106" t="str">
        <f t="shared" si="2230"/>
        <v/>
      </c>
      <c r="CD982" s="106" t="str">
        <f t="shared" si="2230"/>
        <v/>
      </c>
      <c r="CE982" s="106" t="str">
        <f t="shared" si="2230"/>
        <v/>
      </c>
      <c r="CF982" s="106" t="str">
        <f t="shared" si="2230"/>
        <v/>
      </c>
      <c r="CG982" s="106" t="str">
        <f t="shared" si="2230"/>
        <v/>
      </c>
      <c r="CH982" s="106" t="str">
        <f t="shared" si="2230"/>
        <v/>
      </c>
      <c r="CI982" s="40"/>
      <c r="CJ982" s="40"/>
      <c r="CK982" s="40"/>
      <c r="CL982" s="40"/>
      <c r="CM982" s="40"/>
    </row>
    <row r="983" spans="1:91" ht="17.25" customHeight="1" x14ac:dyDescent="0.2">
      <c r="A983" s="92"/>
      <c r="B983" s="93"/>
      <c r="C983" s="93"/>
      <c r="D983" s="93"/>
      <c r="E983" s="93" t="str">
        <f t="shared" si="2134"/>
        <v/>
      </c>
      <c r="F983" s="93"/>
      <c r="G983" s="93"/>
      <c r="H983" s="93" t="str">
        <f t="shared" si="1850"/>
        <v/>
      </c>
      <c r="I983" s="95" t="str">
        <f t="shared" si="1851"/>
        <v/>
      </c>
      <c r="J983" s="93"/>
      <c r="K983" s="97" t="b">
        <v>0</v>
      </c>
      <c r="L983" s="98" t="str">
        <f t="shared" si="1791"/>
        <v>PENDENTE</v>
      </c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3"/>
      <c r="X983" s="100"/>
      <c r="Y983" s="100"/>
      <c r="Z983" s="100"/>
      <c r="AA983" s="100"/>
      <c r="AB983" s="100"/>
      <c r="AC983" s="101"/>
      <c r="AD983" s="3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93"/>
      <c r="AQ983" s="93"/>
      <c r="AR983" s="93"/>
      <c r="AS983" s="102"/>
      <c r="AT983" s="103"/>
      <c r="AU983" s="103"/>
      <c r="AV983" s="103"/>
      <c r="AW983" s="104"/>
      <c r="AX983" s="103"/>
      <c r="AY983" s="103"/>
      <c r="AZ983" s="103"/>
      <c r="BA983" s="103"/>
      <c r="BB983" s="104"/>
      <c r="BC983" s="103"/>
      <c r="BD983" s="105" t="str">
        <f ca="1">IFERROR(__xludf.DUMMYFUNCTION("""COMPUTED_VALUE"""),"")</f>
        <v/>
      </c>
      <c r="BE983" s="105" t="str">
        <f ca="1">IFERROR(__xludf.DUMMYFUNCTION("""COMPUTED_VALUE"""),"")</f>
        <v/>
      </c>
      <c r="BF983" s="105" t="str">
        <f ca="1">IFERROR(__xludf.DUMMYFUNCTION("""COMPUTED_VALUE"""),"")</f>
        <v/>
      </c>
      <c r="BG983" s="93"/>
      <c r="BH983" s="93"/>
      <c r="BI983" s="95" t="str">
        <f t="shared" si="1878"/>
        <v/>
      </c>
      <c r="BJ983" s="95" t="str">
        <f t="shared" ref="BJ983:BR983" si="2231">IF(AD983=0,"",AD983*$AS983*(AU983/10))</f>
        <v/>
      </c>
      <c r="BK983" s="95" t="str">
        <f t="shared" si="2231"/>
        <v/>
      </c>
      <c r="BL983" s="95" t="str">
        <f t="shared" si="2231"/>
        <v/>
      </c>
      <c r="BM983" s="95" t="str">
        <f t="shared" si="2231"/>
        <v/>
      </c>
      <c r="BN983" s="95" t="str">
        <f t="shared" si="2231"/>
        <v/>
      </c>
      <c r="BO983" s="95" t="str">
        <f t="shared" si="2231"/>
        <v/>
      </c>
      <c r="BP983" s="95" t="str">
        <f t="shared" si="2231"/>
        <v/>
      </c>
      <c r="BQ983" s="95" t="str">
        <f t="shared" si="2231"/>
        <v/>
      </c>
      <c r="BR983" s="95" t="str">
        <f t="shared" si="2231"/>
        <v/>
      </c>
      <c r="BS983" s="38"/>
      <c r="BT983" s="38"/>
      <c r="BU983" s="38"/>
      <c r="BV983" s="38"/>
      <c r="BW983" s="38"/>
      <c r="BX983" s="38">
        <f t="shared" si="2131"/>
        <v>0</v>
      </c>
      <c r="BY983" s="106" t="str">
        <f t="shared" si="2104"/>
        <v/>
      </c>
      <c r="BZ983" s="106" t="str">
        <f t="shared" si="2132"/>
        <v/>
      </c>
      <c r="CA983" s="106" t="str">
        <f t="shared" ref="CA983:CH983" si="2232">IF(O983="x","1","")</f>
        <v/>
      </c>
      <c r="CB983" s="106" t="str">
        <f t="shared" si="2232"/>
        <v/>
      </c>
      <c r="CC983" s="106" t="str">
        <f t="shared" si="2232"/>
        <v/>
      </c>
      <c r="CD983" s="106" t="str">
        <f t="shared" si="2232"/>
        <v/>
      </c>
      <c r="CE983" s="106" t="str">
        <f t="shared" si="2232"/>
        <v/>
      </c>
      <c r="CF983" s="106" t="str">
        <f t="shared" si="2232"/>
        <v/>
      </c>
      <c r="CG983" s="106" t="str">
        <f t="shared" si="2232"/>
        <v/>
      </c>
      <c r="CH983" s="106" t="str">
        <f t="shared" si="2232"/>
        <v/>
      </c>
      <c r="CI983" s="40"/>
      <c r="CJ983" s="40"/>
      <c r="CK983" s="40"/>
      <c r="CL983" s="40"/>
      <c r="CM983" s="40"/>
    </row>
    <row r="984" spans="1:91" ht="17.25" customHeight="1" x14ac:dyDescent="0.2">
      <c r="A984" s="92"/>
      <c r="B984" s="93"/>
      <c r="C984" s="93"/>
      <c r="D984" s="93"/>
      <c r="E984" s="93" t="str">
        <f t="shared" si="2134"/>
        <v/>
      </c>
      <c r="F984" s="93"/>
      <c r="G984" s="93"/>
      <c r="H984" s="93" t="str">
        <f t="shared" si="1850"/>
        <v/>
      </c>
      <c r="I984" s="95" t="str">
        <f t="shared" si="1851"/>
        <v/>
      </c>
      <c r="J984" s="93"/>
      <c r="K984" s="97" t="b">
        <v>0</v>
      </c>
      <c r="L984" s="98" t="str">
        <f t="shared" si="1791"/>
        <v>PENDENTE</v>
      </c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3"/>
      <c r="X984" s="100"/>
      <c r="Y984" s="100"/>
      <c r="Z984" s="100"/>
      <c r="AA984" s="100"/>
      <c r="AB984" s="100"/>
      <c r="AC984" s="101"/>
      <c r="AD984" s="3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93"/>
      <c r="AQ984" s="93"/>
      <c r="AR984" s="93"/>
      <c r="AS984" s="102"/>
      <c r="AT984" s="103"/>
      <c r="AU984" s="103"/>
      <c r="AV984" s="103"/>
      <c r="AW984" s="104"/>
      <c r="AX984" s="103"/>
      <c r="AY984" s="103"/>
      <c r="AZ984" s="103"/>
      <c r="BA984" s="103"/>
      <c r="BB984" s="104"/>
      <c r="BC984" s="103"/>
      <c r="BD984" s="105" t="str">
        <f ca="1">IFERROR(__xludf.DUMMYFUNCTION("""COMPUTED_VALUE"""),"")</f>
        <v/>
      </c>
      <c r="BE984" s="105" t="str">
        <f ca="1">IFERROR(__xludf.DUMMYFUNCTION("""COMPUTED_VALUE"""),"")</f>
        <v/>
      </c>
      <c r="BF984" s="105" t="str">
        <f ca="1">IFERROR(__xludf.DUMMYFUNCTION("""COMPUTED_VALUE"""),"")</f>
        <v/>
      </c>
      <c r="BG984" s="93"/>
      <c r="BH984" s="93"/>
      <c r="BI984" s="95" t="str">
        <f t="shared" si="1878"/>
        <v/>
      </c>
      <c r="BJ984" s="95" t="str">
        <f t="shared" ref="BJ984:BR984" si="2233">IF(AD984=0,"",AD984*$AS984*(AU984/10))</f>
        <v/>
      </c>
      <c r="BK984" s="95" t="str">
        <f t="shared" si="2233"/>
        <v/>
      </c>
      <c r="BL984" s="95" t="str">
        <f t="shared" si="2233"/>
        <v/>
      </c>
      <c r="BM984" s="95" t="str">
        <f t="shared" si="2233"/>
        <v/>
      </c>
      <c r="BN984" s="95" t="str">
        <f t="shared" si="2233"/>
        <v/>
      </c>
      <c r="BO984" s="95" t="str">
        <f t="shared" si="2233"/>
        <v/>
      </c>
      <c r="BP984" s="95" t="str">
        <f t="shared" si="2233"/>
        <v/>
      </c>
      <c r="BQ984" s="95" t="str">
        <f t="shared" si="2233"/>
        <v/>
      </c>
      <c r="BR984" s="95" t="str">
        <f t="shared" si="2233"/>
        <v/>
      </c>
      <c r="BS984" s="38"/>
      <c r="BT984" s="38"/>
      <c r="BU984" s="38"/>
      <c r="BV984" s="38"/>
      <c r="BW984" s="38"/>
      <c r="BX984" s="38">
        <f t="shared" si="2131"/>
        <v>0</v>
      </c>
      <c r="BY984" s="106" t="str">
        <f t="shared" si="2104"/>
        <v/>
      </c>
      <c r="BZ984" s="106" t="str">
        <f t="shared" si="2132"/>
        <v/>
      </c>
      <c r="CA984" s="106" t="str">
        <f t="shared" ref="CA984:CH984" si="2234">IF(O984="x","1","")</f>
        <v/>
      </c>
      <c r="CB984" s="106" t="str">
        <f t="shared" si="2234"/>
        <v/>
      </c>
      <c r="CC984" s="106" t="str">
        <f t="shared" si="2234"/>
        <v/>
      </c>
      <c r="CD984" s="106" t="str">
        <f t="shared" si="2234"/>
        <v/>
      </c>
      <c r="CE984" s="106" t="str">
        <f t="shared" si="2234"/>
        <v/>
      </c>
      <c r="CF984" s="106" t="str">
        <f t="shared" si="2234"/>
        <v/>
      </c>
      <c r="CG984" s="106" t="str">
        <f t="shared" si="2234"/>
        <v/>
      </c>
      <c r="CH984" s="106" t="str">
        <f t="shared" si="2234"/>
        <v/>
      </c>
      <c r="CI984" s="40"/>
      <c r="CJ984" s="40"/>
      <c r="CK984" s="40"/>
      <c r="CL984" s="40"/>
      <c r="CM984" s="40"/>
    </row>
    <row r="985" spans="1:91" ht="17.25" customHeight="1" x14ac:dyDescent="0.2">
      <c r="A985" s="92"/>
      <c r="B985" s="93"/>
      <c r="C985" s="93"/>
      <c r="D985" s="93"/>
      <c r="E985" s="93" t="str">
        <f t="shared" si="2134"/>
        <v/>
      </c>
      <c r="F985" s="93"/>
      <c r="G985" s="93"/>
      <c r="H985" s="93" t="str">
        <f t="shared" si="1850"/>
        <v/>
      </c>
      <c r="I985" s="95" t="str">
        <f t="shared" si="1851"/>
        <v/>
      </c>
      <c r="J985" s="93"/>
      <c r="K985" s="97" t="b">
        <v>0</v>
      </c>
      <c r="L985" s="98" t="str">
        <f t="shared" si="1791"/>
        <v>PENDENTE</v>
      </c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3"/>
      <c r="X985" s="100"/>
      <c r="Y985" s="100"/>
      <c r="Z985" s="100"/>
      <c r="AA985" s="100"/>
      <c r="AB985" s="100"/>
      <c r="AC985" s="101"/>
      <c r="AD985" s="3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93"/>
      <c r="AQ985" s="93"/>
      <c r="AR985" s="93"/>
      <c r="AS985" s="102"/>
      <c r="AT985" s="103"/>
      <c r="AU985" s="103"/>
      <c r="AV985" s="103"/>
      <c r="AW985" s="104"/>
      <c r="AX985" s="103"/>
      <c r="AY985" s="103"/>
      <c r="AZ985" s="103"/>
      <c r="BA985" s="103"/>
      <c r="BB985" s="104"/>
      <c r="BC985" s="103"/>
      <c r="BD985" s="105" t="str">
        <f ca="1">IFERROR(__xludf.DUMMYFUNCTION("""COMPUTED_VALUE"""),"")</f>
        <v/>
      </c>
      <c r="BE985" s="105" t="str">
        <f ca="1">IFERROR(__xludf.DUMMYFUNCTION("""COMPUTED_VALUE"""),"")</f>
        <v/>
      </c>
      <c r="BF985" s="105" t="str">
        <f ca="1">IFERROR(__xludf.DUMMYFUNCTION("""COMPUTED_VALUE"""),"")</f>
        <v/>
      </c>
      <c r="BG985" s="93"/>
      <c r="BH985" s="93"/>
      <c r="BI985" s="95" t="str">
        <f t="shared" si="1878"/>
        <v/>
      </c>
      <c r="BJ985" s="95" t="str">
        <f t="shared" ref="BJ985:BR985" si="2235">IF(AD985=0,"",AD985*$AS985*(AU985/10))</f>
        <v/>
      </c>
      <c r="BK985" s="95" t="str">
        <f t="shared" si="2235"/>
        <v/>
      </c>
      <c r="BL985" s="95" t="str">
        <f t="shared" si="2235"/>
        <v/>
      </c>
      <c r="BM985" s="95" t="str">
        <f t="shared" si="2235"/>
        <v/>
      </c>
      <c r="BN985" s="95" t="str">
        <f t="shared" si="2235"/>
        <v/>
      </c>
      <c r="BO985" s="95" t="str">
        <f t="shared" si="2235"/>
        <v/>
      </c>
      <c r="BP985" s="95" t="str">
        <f t="shared" si="2235"/>
        <v/>
      </c>
      <c r="BQ985" s="95" t="str">
        <f t="shared" si="2235"/>
        <v/>
      </c>
      <c r="BR985" s="95" t="str">
        <f t="shared" si="2235"/>
        <v/>
      </c>
      <c r="BS985" s="38"/>
      <c r="BT985" s="38"/>
      <c r="BU985" s="38"/>
      <c r="BV985" s="38"/>
      <c r="BW985" s="38"/>
      <c r="BX985" s="38">
        <f t="shared" si="2131"/>
        <v>0</v>
      </c>
      <c r="BY985" s="106" t="str">
        <f t="shared" si="2104"/>
        <v/>
      </c>
      <c r="BZ985" s="106" t="str">
        <f t="shared" si="2132"/>
        <v/>
      </c>
      <c r="CA985" s="106" t="str">
        <f t="shared" ref="CA985:CH985" si="2236">IF(O985="x","1","")</f>
        <v/>
      </c>
      <c r="CB985" s="106" t="str">
        <f t="shared" si="2236"/>
        <v/>
      </c>
      <c r="CC985" s="106" t="str">
        <f t="shared" si="2236"/>
        <v/>
      </c>
      <c r="CD985" s="106" t="str">
        <f t="shared" si="2236"/>
        <v/>
      </c>
      <c r="CE985" s="106" t="str">
        <f t="shared" si="2236"/>
        <v/>
      </c>
      <c r="CF985" s="106" t="str">
        <f t="shared" si="2236"/>
        <v/>
      </c>
      <c r="CG985" s="106" t="str">
        <f t="shared" si="2236"/>
        <v/>
      </c>
      <c r="CH985" s="106" t="str">
        <f t="shared" si="2236"/>
        <v/>
      </c>
      <c r="CI985" s="40"/>
      <c r="CJ985" s="40"/>
      <c r="CK985" s="40"/>
      <c r="CL985" s="40"/>
      <c r="CM985" s="40"/>
    </row>
    <row r="986" spans="1:91" ht="17.25" customHeight="1" x14ac:dyDescent="0.2">
      <c r="A986" s="92"/>
      <c r="B986" s="93"/>
      <c r="C986" s="93"/>
      <c r="D986" s="93"/>
      <c r="E986" s="93" t="str">
        <f t="shared" si="2134"/>
        <v/>
      </c>
      <c r="F986" s="93"/>
      <c r="G986" s="93"/>
      <c r="H986" s="93" t="str">
        <f t="shared" si="1850"/>
        <v/>
      </c>
      <c r="I986" s="95" t="str">
        <f t="shared" si="1851"/>
        <v/>
      </c>
      <c r="J986" s="93"/>
      <c r="K986" s="97" t="b">
        <v>0</v>
      </c>
      <c r="L986" s="98" t="str">
        <f t="shared" si="1791"/>
        <v>PENDENTE</v>
      </c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3"/>
      <c r="X986" s="100"/>
      <c r="Y986" s="100"/>
      <c r="Z986" s="100"/>
      <c r="AA986" s="100"/>
      <c r="AB986" s="100"/>
      <c r="AC986" s="101"/>
      <c r="AD986" s="3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93"/>
      <c r="AQ986" s="93"/>
      <c r="AR986" s="93"/>
      <c r="AS986" s="102"/>
      <c r="AT986" s="103"/>
      <c r="AU986" s="103"/>
      <c r="AV986" s="103"/>
      <c r="AW986" s="104"/>
      <c r="AX986" s="103"/>
      <c r="AY986" s="103"/>
      <c r="AZ986" s="103"/>
      <c r="BA986" s="103"/>
      <c r="BB986" s="104"/>
      <c r="BC986" s="103"/>
      <c r="BD986" s="105" t="str">
        <f ca="1">IFERROR(__xludf.DUMMYFUNCTION("""COMPUTED_VALUE"""),"")</f>
        <v/>
      </c>
      <c r="BE986" s="105" t="str">
        <f ca="1">IFERROR(__xludf.DUMMYFUNCTION("""COMPUTED_VALUE"""),"")</f>
        <v/>
      </c>
      <c r="BF986" s="105" t="str">
        <f ca="1">IFERROR(__xludf.DUMMYFUNCTION("""COMPUTED_VALUE"""),"")</f>
        <v/>
      </c>
      <c r="BG986" s="93"/>
      <c r="BH986" s="93"/>
      <c r="BI986" s="95" t="str">
        <f t="shared" si="1878"/>
        <v/>
      </c>
      <c r="BJ986" s="95" t="str">
        <f t="shared" ref="BJ986:BR986" si="2237">IF(AD986=0,"",AD986*$AS986*(AU986/10))</f>
        <v/>
      </c>
      <c r="BK986" s="95" t="str">
        <f t="shared" si="2237"/>
        <v/>
      </c>
      <c r="BL986" s="95" t="str">
        <f t="shared" si="2237"/>
        <v/>
      </c>
      <c r="BM986" s="95" t="str">
        <f t="shared" si="2237"/>
        <v/>
      </c>
      <c r="BN986" s="95" t="str">
        <f t="shared" si="2237"/>
        <v/>
      </c>
      <c r="BO986" s="95" t="str">
        <f t="shared" si="2237"/>
        <v/>
      </c>
      <c r="BP986" s="95" t="str">
        <f t="shared" si="2237"/>
        <v/>
      </c>
      <c r="BQ986" s="95" t="str">
        <f t="shared" si="2237"/>
        <v/>
      </c>
      <c r="BR986" s="95" t="str">
        <f t="shared" si="2237"/>
        <v/>
      </c>
      <c r="BS986" s="38"/>
      <c r="BT986" s="38"/>
      <c r="BU986" s="38"/>
      <c r="BV986" s="38"/>
      <c r="BW986" s="38"/>
      <c r="BX986" s="38">
        <f t="shared" si="2131"/>
        <v>0</v>
      </c>
      <c r="BY986" s="106" t="str">
        <f t="shared" si="2104"/>
        <v/>
      </c>
      <c r="BZ986" s="106" t="str">
        <f t="shared" si="2132"/>
        <v/>
      </c>
      <c r="CA986" s="106" t="str">
        <f t="shared" ref="CA986:CH986" si="2238">IF(O986="x","1","")</f>
        <v/>
      </c>
      <c r="CB986" s="106" t="str">
        <f t="shared" si="2238"/>
        <v/>
      </c>
      <c r="CC986" s="106" t="str">
        <f t="shared" si="2238"/>
        <v/>
      </c>
      <c r="CD986" s="106" t="str">
        <f t="shared" si="2238"/>
        <v/>
      </c>
      <c r="CE986" s="106" t="str">
        <f t="shared" si="2238"/>
        <v/>
      </c>
      <c r="CF986" s="106" t="str">
        <f t="shared" si="2238"/>
        <v/>
      </c>
      <c r="CG986" s="106" t="str">
        <f t="shared" si="2238"/>
        <v/>
      </c>
      <c r="CH986" s="106" t="str">
        <f t="shared" si="2238"/>
        <v/>
      </c>
      <c r="CI986" s="40"/>
      <c r="CJ986" s="40"/>
      <c r="CK986" s="40"/>
      <c r="CL986" s="40"/>
      <c r="CM986" s="40"/>
    </row>
    <row r="987" spans="1:91" ht="17.25" customHeight="1" x14ac:dyDescent="0.2">
      <c r="A987" s="92"/>
      <c r="B987" s="93"/>
      <c r="C987" s="93"/>
      <c r="D987" s="93"/>
      <c r="E987" s="93" t="str">
        <f t="shared" si="2134"/>
        <v/>
      </c>
      <c r="F987" s="93"/>
      <c r="G987" s="93"/>
      <c r="H987" s="93" t="str">
        <f t="shared" si="1850"/>
        <v/>
      </c>
      <c r="I987" s="95" t="str">
        <f t="shared" si="1851"/>
        <v/>
      </c>
      <c r="J987" s="93"/>
      <c r="K987" s="97" t="b">
        <v>0</v>
      </c>
      <c r="L987" s="98" t="str">
        <f t="shared" si="1791"/>
        <v>PENDENTE</v>
      </c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3"/>
      <c r="X987" s="100"/>
      <c r="Y987" s="100"/>
      <c r="Z987" s="100"/>
      <c r="AA987" s="100"/>
      <c r="AB987" s="100"/>
      <c r="AC987" s="101"/>
      <c r="AD987" s="3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93"/>
      <c r="AQ987" s="93"/>
      <c r="AR987" s="93"/>
      <c r="AS987" s="102"/>
      <c r="AT987" s="103"/>
      <c r="AU987" s="103"/>
      <c r="AV987" s="103"/>
      <c r="AW987" s="104"/>
      <c r="AX987" s="103"/>
      <c r="AY987" s="103"/>
      <c r="AZ987" s="103"/>
      <c r="BA987" s="103"/>
      <c r="BB987" s="104"/>
      <c r="BC987" s="103"/>
      <c r="BD987" s="105" t="str">
        <f ca="1">IFERROR(__xludf.DUMMYFUNCTION("""COMPUTED_VALUE"""),"")</f>
        <v/>
      </c>
      <c r="BE987" s="105" t="str">
        <f ca="1">IFERROR(__xludf.DUMMYFUNCTION("""COMPUTED_VALUE"""),"")</f>
        <v/>
      </c>
      <c r="BF987" s="105" t="str">
        <f ca="1">IFERROR(__xludf.DUMMYFUNCTION("""COMPUTED_VALUE"""),"")</f>
        <v/>
      </c>
      <c r="BG987" s="93"/>
      <c r="BH987" s="93"/>
      <c r="BI987" s="95" t="str">
        <f t="shared" si="1878"/>
        <v/>
      </c>
      <c r="BJ987" s="95" t="str">
        <f t="shared" ref="BJ987:BR987" si="2239">IF(AD987=0,"",AD987*$AS987*(AU987/10))</f>
        <v/>
      </c>
      <c r="BK987" s="95" t="str">
        <f t="shared" si="2239"/>
        <v/>
      </c>
      <c r="BL987" s="95" t="str">
        <f t="shared" si="2239"/>
        <v/>
      </c>
      <c r="BM987" s="95" t="str">
        <f t="shared" si="2239"/>
        <v/>
      </c>
      <c r="BN987" s="95" t="str">
        <f t="shared" si="2239"/>
        <v/>
      </c>
      <c r="BO987" s="95" t="str">
        <f t="shared" si="2239"/>
        <v/>
      </c>
      <c r="BP987" s="95" t="str">
        <f t="shared" si="2239"/>
        <v/>
      </c>
      <c r="BQ987" s="95" t="str">
        <f t="shared" si="2239"/>
        <v/>
      </c>
      <c r="BR987" s="95" t="str">
        <f t="shared" si="2239"/>
        <v/>
      </c>
      <c r="BS987" s="38"/>
      <c r="BT987" s="38"/>
      <c r="BU987" s="38"/>
      <c r="BV987" s="38"/>
      <c r="BW987" s="38"/>
      <c r="BX987" s="38">
        <f t="shared" si="2131"/>
        <v>0</v>
      </c>
      <c r="BY987" s="106" t="str">
        <f t="shared" si="2104"/>
        <v/>
      </c>
      <c r="BZ987" s="106" t="str">
        <f t="shared" si="2132"/>
        <v/>
      </c>
      <c r="CA987" s="106" t="str">
        <f t="shared" ref="CA987:CH987" si="2240">IF(O987="x","1","")</f>
        <v/>
      </c>
      <c r="CB987" s="106" t="str">
        <f t="shared" si="2240"/>
        <v/>
      </c>
      <c r="CC987" s="106" t="str">
        <f t="shared" si="2240"/>
        <v/>
      </c>
      <c r="CD987" s="106" t="str">
        <f t="shared" si="2240"/>
        <v/>
      </c>
      <c r="CE987" s="106" t="str">
        <f t="shared" si="2240"/>
        <v/>
      </c>
      <c r="CF987" s="106" t="str">
        <f t="shared" si="2240"/>
        <v/>
      </c>
      <c r="CG987" s="106" t="str">
        <f t="shared" si="2240"/>
        <v/>
      </c>
      <c r="CH987" s="106" t="str">
        <f t="shared" si="2240"/>
        <v/>
      </c>
      <c r="CI987" s="40"/>
      <c r="CJ987" s="40"/>
      <c r="CK987" s="40"/>
      <c r="CL987" s="40"/>
      <c r="CM987" s="40"/>
    </row>
    <row r="988" spans="1:91" ht="17.25" customHeight="1" x14ac:dyDescent="0.2">
      <c r="A988" s="92"/>
      <c r="B988" s="93"/>
      <c r="C988" s="93"/>
      <c r="D988" s="93"/>
      <c r="E988" s="93" t="str">
        <f t="shared" si="2134"/>
        <v/>
      </c>
      <c r="F988" s="93"/>
      <c r="G988" s="93"/>
      <c r="H988" s="93" t="str">
        <f t="shared" si="1850"/>
        <v/>
      </c>
      <c r="I988" s="95" t="str">
        <f t="shared" si="1851"/>
        <v/>
      </c>
      <c r="J988" s="93"/>
      <c r="K988" s="97" t="b">
        <v>0</v>
      </c>
      <c r="L988" s="98" t="str">
        <f t="shared" si="1791"/>
        <v>PENDENTE</v>
      </c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3"/>
      <c r="X988" s="100"/>
      <c r="Y988" s="100"/>
      <c r="Z988" s="100"/>
      <c r="AA988" s="100"/>
      <c r="AB988" s="100"/>
      <c r="AC988" s="101"/>
      <c r="AD988" s="3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93"/>
      <c r="AQ988" s="93"/>
      <c r="AR988" s="93"/>
      <c r="AS988" s="102"/>
      <c r="AT988" s="103"/>
      <c r="AU988" s="103"/>
      <c r="AV988" s="103"/>
      <c r="AW988" s="104"/>
      <c r="AX988" s="103"/>
      <c r="AY988" s="103"/>
      <c r="AZ988" s="103"/>
      <c r="BA988" s="103"/>
      <c r="BB988" s="104"/>
      <c r="BC988" s="103"/>
      <c r="BD988" s="105" t="str">
        <f ca="1">IFERROR(__xludf.DUMMYFUNCTION("""COMPUTED_VALUE"""),"")</f>
        <v/>
      </c>
      <c r="BE988" s="105" t="str">
        <f ca="1">IFERROR(__xludf.DUMMYFUNCTION("""COMPUTED_VALUE"""),"")</f>
        <v/>
      </c>
      <c r="BF988" s="105" t="str">
        <f ca="1">IFERROR(__xludf.DUMMYFUNCTION("""COMPUTED_VALUE"""),"")</f>
        <v/>
      </c>
      <c r="BG988" s="93"/>
      <c r="BH988" s="93"/>
      <c r="BI988" s="95" t="str">
        <f t="shared" si="1878"/>
        <v/>
      </c>
      <c r="BJ988" s="95" t="str">
        <f t="shared" ref="BJ988:BR988" si="2241">IF(AD988=0,"",AD988*$AS988*(AU988/10))</f>
        <v/>
      </c>
      <c r="BK988" s="95" t="str">
        <f t="shared" si="2241"/>
        <v/>
      </c>
      <c r="BL988" s="95" t="str">
        <f t="shared" si="2241"/>
        <v/>
      </c>
      <c r="BM988" s="95" t="str">
        <f t="shared" si="2241"/>
        <v/>
      </c>
      <c r="BN988" s="95" t="str">
        <f t="shared" si="2241"/>
        <v/>
      </c>
      <c r="BO988" s="95" t="str">
        <f t="shared" si="2241"/>
        <v/>
      </c>
      <c r="BP988" s="95" t="str">
        <f t="shared" si="2241"/>
        <v/>
      </c>
      <c r="BQ988" s="95" t="str">
        <f t="shared" si="2241"/>
        <v/>
      </c>
      <c r="BR988" s="95" t="str">
        <f t="shared" si="2241"/>
        <v/>
      </c>
      <c r="BS988" s="38"/>
      <c r="BT988" s="38"/>
      <c r="BU988" s="38"/>
      <c r="BV988" s="38"/>
      <c r="BW988" s="38"/>
      <c r="BX988" s="38">
        <f t="shared" si="2131"/>
        <v>0</v>
      </c>
      <c r="BY988" s="106" t="str">
        <f t="shared" si="2104"/>
        <v/>
      </c>
      <c r="BZ988" s="106" t="str">
        <f t="shared" si="2132"/>
        <v/>
      </c>
      <c r="CA988" s="106" t="str">
        <f t="shared" ref="CA988:CH988" si="2242">IF(O988="x","1","")</f>
        <v/>
      </c>
      <c r="CB988" s="106" t="str">
        <f t="shared" si="2242"/>
        <v/>
      </c>
      <c r="CC988" s="106" t="str">
        <f t="shared" si="2242"/>
        <v/>
      </c>
      <c r="CD988" s="106" t="str">
        <f t="shared" si="2242"/>
        <v/>
      </c>
      <c r="CE988" s="106" t="str">
        <f t="shared" si="2242"/>
        <v/>
      </c>
      <c r="CF988" s="106" t="str">
        <f t="shared" si="2242"/>
        <v/>
      </c>
      <c r="CG988" s="106" t="str">
        <f t="shared" si="2242"/>
        <v/>
      </c>
      <c r="CH988" s="106" t="str">
        <f t="shared" si="2242"/>
        <v/>
      </c>
      <c r="CI988" s="40"/>
      <c r="CJ988" s="40"/>
      <c r="CK988" s="40"/>
      <c r="CL988" s="40"/>
      <c r="CM988" s="40"/>
    </row>
    <row r="989" spans="1:91" ht="17.25" customHeight="1" x14ac:dyDescent="0.2">
      <c r="A989" s="92"/>
      <c r="B989" s="93"/>
      <c r="C989" s="93"/>
      <c r="D989" s="93"/>
      <c r="E989" s="93" t="str">
        <f t="shared" si="2134"/>
        <v/>
      </c>
      <c r="F989" s="93"/>
      <c r="G989" s="93"/>
      <c r="H989" s="93" t="str">
        <f t="shared" si="1850"/>
        <v/>
      </c>
      <c r="I989" s="95" t="str">
        <f t="shared" si="1851"/>
        <v/>
      </c>
      <c r="J989" s="93"/>
      <c r="K989" s="97" t="b">
        <v>0</v>
      </c>
      <c r="L989" s="98" t="str">
        <f t="shared" si="1791"/>
        <v>PENDENTE</v>
      </c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3"/>
      <c r="X989" s="100"/>
      <c r="Y989" s="100"/>
      <c r="Z989" s="100"/>
      <c r="AA989" s="100"/>
      <c r="AB989" s="100"/>
      <c r="AC989" s="101"/>
      <c r="AD989" s="3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93"/>
      <c r="AQ989" s="93"/>
      <c r="AR989" s="93"/>
      <c r="AS989" s="102"/>
      <c r="AT989" s="103"/>
      <c r="AU989" s="103"/>
      <c r="AV989" s="103"/>
      <c r="AW989" s="104"/>
      <c r="AX989" s="103"/>
      <c r="AY989" s="103"/>
      <c r="AZ989" s="103"/>
      <c r="BA989" s="103"/>
      <c r="BB989" s="104"/>
      <c r="BC989" s="103"/>
      <c r="BD989" s="105" t="str">
        <f ca="1">IFERROR(__xludf.DUMMYFUNCTION("""COMPUTED_VALUE"""),"")</f>
        <v/>
      </c>
      <c r="BE989" s="105" t="str">
        <f ca="1">IFERROR(__xludf.DUMMYFUNCTION("""COMPUTED_VALUE"""),"")</f>
        <v/>
      </c>
      <c r="BF989" s="105" t="str">
        <f ca="1">IFERROR(__xludf.DUMMYFUNCTION("""COMPUTED_VALUE"""),"")</f>
        <v/>
      </c>
      <c r="BG989" s="93"/>
      <c r="BH989" s="93"/>
      <c r="BI989" s="95" t="str">
        <f t="shared" si="1878"/>
        <v/>
      </c>
      <c r="BJ989" s="95" t="str">
        <f t="shared" ref="BJ989:BR989" si="2243">IF(AD989=0,"",AD989*$AS989*(AU989/10))</f>
        <v/>
      </c>
      <c r="BK989" s="95" t="str">
        <f t="shared" si="2243"/>
        <v/>
      </c>
      <c r="BL989" s="95" t="str">
        <f t="shared" si="2243"/>
        <v/>
      </c>
      <c r="BM989" s="95" t="str">
        <f t="shared" si="2243"/>
        <v/>
      </c>
      <c r="BN989" s="95" t="str">
        <f t="shared" si="2243"/>
        <v/>
      </c>
      <c r="BO989" s="95" t="str">
        <f t="shared" si="2243"/>
        <v/>
      </c>
      <c r="BP989" s="95" t="str">
        <f t="shared" si="2243"/>
        <v/>
      </c>
      <c r="BQ989" s="95" t="str">
        <f t="shared" si="2243"/>
        <v/>
      </c>
      <c r="BR989" s="95" t="str">
        <f t="shared" si="2243"/>
        <v/>
      </c>
      <c r="BS989" s="38"/>
      <c r="BT989" s="38"/>
      <c r="BU989" s="38"/>
      <c r="BV989" s="38"/>
      <c r="BW989" s="38"/>
      <c r="BX989" s="38">
        <f t="shared" si="2131"/>
        <v>0</v>
      </c>
      <c r="BY989" s="106" t="str">
        <f t="shared" si="2104"/>
        <v/>
      </c>
      <c r="BZ989" s="106" t="str">
        <f t="shared" si="2132"/>
        <v/>
      </c>
      <c r="CA989" s="106" t="str">
        <f t="shared" ref="CA989:CH989" si="2244">IF(O989="x","1","")</f>
        <v/>
      </c>
      <c r="CB989" s="106" t="str">
        <f t="shared" si="2244"/>
        <v/>
      </c>
      <c r="CC989" s="106" t="str">
        <f t="shared" si="2244"/>
        <v/>
      </c>
      <c r="CD989" s="106" t="str">
        <f t="shared" si="2244"/>
        <v/>
      </c>
      <c r="CE989" s="106" t="str">
        <f t="shared" si="2244"/>
        <v/>
      </c>
      <c r="CF989" s="106" t="str">
        <f t="shared" si="2244"/>
        <v/>
      </c>
      <c r="CG989" s="106" t="str">
        <f t="shared" si="2244"/>
        <v/>
      </c>
      <c r="CH989" s="106" t="str">
        <f t="shared" si="2244"/>
        <v/>
      </c>
      <c r="CI989" s="40"/>
      <c r="CJ989" s="40"/>
      <c r="CK989" s="40"/>
      <c r="CL989" s="40"/>
      <c r="CM989" s="40"/>
    </row>
    <row r="990" spans="1:91" ht="17.25" customHeight="1" x14ac:dyDescent="0.2">
      <c r="A990" s="92"/>
      <c r="B990" s="93"/>
      <c r="C990" s="93"/>
      <c r="D990" s="93"/>
      <c r="E990" s="93" t="str">
        <f t="shared" si="2134"/>
        <v/>
      </c>
      <c r="F990" s="93"/>
      <c r="G990" s="93"/>
      <c r="H990" s="93" t="str">
        <f t="shared" si="1850"/>
        <v/>
      </c>
      <c r="I990" s="95" t="str">
        <f t="shared" si="1851"/>
        <v/>
      </c>
      <c r="J990" s="93"/>
      <c r="K990" s="97" t="b">
        <v>0</v>
      </c>
      <c r="L990" s="98" t="str">
        <f t="shared" si="1791"/>
        <v>PENDENTE</v>
      </c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3"/>
      <c r="X990" s="100"/>
      <c r="Y990" s="100"/>
      <c r="Z990" s="100"/>
      <c r="AA990" s="100"/>
      <c r="AB990" s="100"/>
      <c r="AC990" s="101"/>
      <c r="AD990" s="3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93"/>
      <c r="AQ990" s="93"/>
      <c r="AR990" s="93"/>
      <c r="AS990" s="102"/>
      <c r="AT990" s="103"/>
      <c r="AU990" s="103"/>
      <c r="AV990" s="103"/>
      <c r="AW990" s="104"/>
      <c r="AX990" s="103"/>
      <c r="AY990" s="103"/>
      <c r="AZ990" s="103"/>
      <c r="BA990" s="103"/>
      <c r="BB990" s="104"/>
      <c r="BC990" s="103"/>
      <c r="BD990" s="105" t="str">
        <f ca="1">IFERROR(__xludf.DUMMYFUNCTION("""COMPUTED_VALUE"""),"")</f>
        <v/>
      </c>
      <c r="BE990" s="105" t="str">
        <f ca="1">IFERROR(__xludf.DUMMYFUNCTION("""COMPUTED_VALUE"""),"")</f>
        <v/>
      </c>
      <c r="BF990" s="105" t="str">
        <f ca="1">IFERROR(__xludf.DUMMYFUNCTION("""COMPUTED_VALUE"""),"")</f>
        <v/>
      </c>
      <c r="BG990" s="93"/>
      <c r="BH990" s="93"/>
      <c r="BI990" s="95" t="str">
        <f t="shared" si="1878"/>
        <v/>
      </c>
      <c r="BJ990" s="95" t="str">
        <f t="shared" ref="BJ990:BR990" si="2245">IF(AD990=0,"",AD990*$AS990*(AU990/10))</f>
        <v/>
      </c>
      <c r="BK990" s="95" t="str">
        <f t="shared" si="2245"/>
        <v/>
      </c>
      <c r="BL990" s="95" t="str">
        <f t="shared" si="2245"/>
        <v/>
      </c>
      <c r="BM990" s="95" t="str">
        <f t="shared" si="2245"/>
        <v/>
      </c>
      <c r="BN990" s="95" t="str">
        <f t="shared" si="2245"/>
        <v/>
      </c>
      <c r="BO990" s="95" t="str">
        <f t="shared" si="2245"/>
        <v/>
      </c>
      <c r="BP990" s="95" t="str">
        <f t="shared" si="2245"/>
        <v/>
      </c>
      <c r="BQ990" s="95" t="str">
        <f t="shared" si="2245"/>
        <v/>
      </c>
      <c r="BR990" s="95" t="str">
        <f t="shared" si="2245"/>
        <v/>
      </c>
      <c r="BS990" s="38"/>
      <c r="BT990" s="38"/>
      <c r="BU990" s="38"/>
      <c r="BV990" s="38"/>
      <c r="BW990" s="38"/>
      <c r="BX990" s="38">
        <f t="shared" si="2131"/>
        <v>0</v>
      </c>
      <c r="BY990" s="106" t="str">
        <f t="shared" si="2104"/>
        <v/>
      </c>
      <c r="BZ990" s="106" t="str">
        <f t="shared" si="2132"/>
        <v/>
      </c>
      <c r="CA990" s="106" t="str">
        <f t="shared" ref="CA990:CH990" si="2246">IF(O990="x","1","")</f>
        <v/>
      </c>
      <c r="CB990" s="106" t="str">
        <f t="shared" si="2246"/>
        <v/>
      </c>
      <c r="CC990" s="106" t="str">
        <f t="shared" si="2246"/>
        <v/>
      </c>
      <c r="CD990" s="106" t="str">
        <f t="shared" si="2246"/>
        <v/>
      </c>
      <c r="CE990" s="106" t="str">
        <f t="shared" si="2246"/>
        <v/>
      </c>
      <c r="CF990" s="106" t="str">
        <f t="shared" si="2246"/>
        <v/>
      </c>
      <c r="CG990" s="106" t="str">
        <f t="shared" si="2246"/>
        <v/>
      </c>
      <c r="CH990" s="106" t="str">
        <f t="shared" si="2246"/>
        <v/>
      </c>
      <c r="CI990" s="40"/>
      <c r="CJ990" s="40"/>
      <c r="CK990" s="40"/>
      <c r="CL990" s="40"/>
      <c r="CM990" s="40"/>
    </row>
    <row r="991" spans="1:91" ht="17.25" customHeight="1" x14ac:dyDescent="0.2">
      <c r="A991" s="92"/>
      <c r="B991" s="93"/>
      <c r="C991" s="93"/>
      <c r="D991" s="93"/>
      <c r="E991" s="93" t="str">
        <f t="shared" si="2134"/>
        <v/>
      </c>
      <c r="F991" s="93"/>
      <c r="G991" s="93"/>
      <c r="H991" s="93" t="str">
        <f t="shared" si="1850"/>
        <v/>
      </c>
      <c r="I991" s="95" t="str">
        <f t="shared" si="1851"/>
        <v/>
      </c>
      <c r="J991" s="93"/>
      <c r="K991" s="97" t="b">
        <v>0</v>
      </c>
      <c r="L991" s="98" t="str">
        <f t="shared" si="1791"/>
        <v>PENDENTE</v>
      </c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3"/>
      <c r="X991" s="100"/>
      <c r="Y991" s="100"/>
      <c r="Z991" s="100"/>
      <c r="AA991" s="100"/>
      <c r="AB991" s="100"/>
      <c r="AC991" s="101"/>
      <c r="AD991" s="3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93"/>
      <c r="AQ991" s="93"/>
      <c r="AR991" s="93"/>
      <c r="AS991" s="102"/>
      <c r="AT991" s="103"/>
      <c r="AU991" s="103"/>
      <c r="AV991" s="103"/>
      <c r="AW991" s="104"/>
      <c r="AX991" s="103"/>
      <c r="AY991" s="103"/>
      <c r="AZ991" s="103"/>
      <c r="BA991" s="103"/>
      <c r="BB991" s="104"/>
      <c r="BC991" s="103"/>
      <c r="BD991" s="105" t="str">
        <f ca="1">IFERROR(__xludf.DUMMYFUNCTION("""COMPUTED_VALUE"""),"")</f>
        <v/>
      </c>
      <c r="BE991" s="105" t="str">
        <f ca="1">IFERROR(__xludf.DUMMYFUNCTION("""COMPUTED_VALUE"""),"")</f>
        <v/>
      </c>
      <c r="BF991" s="105" t="str">
        <f ca="1">IFERROR(__xludf.DUMMYFUNCTION("""COMPUTED_VALUE"""),"")</f>
        <v/>
      </c>
      <c r="BG991" s="93"/>
      <c r="BH991" s="93"/>
      <c r="BI991" s="95" t="str">
        <f t="shared" si="1878"/>
        <v/>
      </c>
      <c r="BJ991" s="95" t="str">
        <f t="shared" ref="BJ991:BR991" si="2247">IF(AD991=0,"",AD991*$AS991*(AU991/10))</f>
        <v/>
      </c>
      <c r="BK991" s="95" t="str">
        <f t="shared" si="2247"/>
        <v/>
      </c>
      <c r="BL991" s="95" t="str">
        <f t="shared" si="2247"/>
        <v/>
      </c>
      <c r="BM991" s="95" t="str">
        <f t="shared" si="2247"/>
        <v/>
      </c>
      <c r="BN991" s="95" t="str">
        <f t="shared" si="2247"/>
        <v/>
      </c>
      <c r="BO991" s="95" t="str">
        <f t="shared" si="2247"/>
        <v/>
      </c>
      <c r="BP991" s="95" t="str">
        <f t="shared" si="2247"/>
        <v/>
      </c>
      <c r="BQ991" s="95" t="str">
        <f t="shared" si="2247"/>
        <v/>
      </c>
      <c r="BR991" s="95" t="str">
        <f t="shared" si="2247"/>
        <v/>
      </c>
      <c r="BS991" s="38"/>
      <c r="BT991" s="38"/>
      <c r="BU991" s="38"/>
      <c r="BV991" s="38"/>
      <c r="BW991" s="38"/>
      <c r="BX991" s="38">
        <f t="shared" si="2131"/>
        <v>0</v>
      </c>
      <c r="BY991" s="106" t="str">
        <f t="shared" si="2104"/>
        <v/>
      </c>
      <c r="BZ991" s="106" t="str">
        <f t="shared" si="2132"/>
        <v/>
      </c>
      <c r="CA991" s="106" t="str">
        <f t="shared" ref="CA991:CH991" si="2248">IF(O991="x","1","")</f>
        <v/>
      </c>
      <c r="CB991" s="106" t="str">
        <f t="shared" si="2248"/>
        <v/>
      </c>
      <c r="CC991" s="106" t="str">
        <f t="shared" si="2248"/>
        <v/>
      </c>
      <c r="CD991" s="106" t="str">
        <f t="shared" si="2248"/>
        <v/>
      </c>
      <c r="CE991" s="106" t="str">
        <f t="shared" si="2248"/>
        <v/>
      </c>
      <c r="CF991" s="106" t="str">
        <f t="shared" si="2248"/>
        <v/>
      </c>
      <c r="CG991" s="106" t="str">
        <f t="shared" si="2248"/>
        <v/>
      </c>
      <c r="CH991" s="106" t="str">
        <f t="shared" si="2248"/>
        <v/>
      </c>
      <c r="CI991" s="40"/>
      <c r="CJ991" s="40"/>
      <c r="CK991" s="40"/>
      <c r="CL991" s="40"/>
      <c r="CM991" s="40"/>
    </row>
    <row r="992" spans="1:91" ht="17.25" customHeight="1" x14ac:dyDescent="0.2">
      <c r="A992" s="92"/>
      <c r="B992" s="93"/>
      <c r="C992" s="93"/>
      <c r="D992" s="93"/>
      <c r="E992" s="93" t="str">
        <f t="shared" si="2134"/>
        <v/>
      </c>
      <c r="F992" s="93"/>
      <c r="G992" s="93"/>
      <c r="H992" s="93" t="str">
        <f t="shared" si="1850"/>
        <v/>
      </c>
      <c r="I992" s="95" t="str">
        <f t="shared" si="1851"/>
        <v/>
      </c>
      <c r="J992" s="93"/>
      <c r="K992" s="97" t="b">
        <v>0</v>
      </c>
      <c r="L992" s="98" t="str">
        <f t="shared" si="1791"/>
        <v>PENDENTE</v>
      </c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3"/>
      <c r="X992" s="100"/>
      <c r="Y992" s="100"/>
      <c r="Z992" s="100"/>
      <c r="AA992" s="100"/>
      <c r="AB992" s="100"/>
      <c r="AC992" s="101"/>
      <c r="AD992" s="3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93"/>
      <c r="AQ992" s="93"/>
      <c r="AR992" s="93"/>
      <c r="AS992" s="102"/>
      <c r="AT992" s="103"/>
      <c r="AU992" s="103"/>
      <c r="AV992" s="103"/>
      <c r="AW992" s="104"/>
      <c r="AX992" s="103"/>
      <c r="AY992" s="103"/>
      <c r="AZ992" s="103"/>
      <c r="BA992" s="103"/>
      <c r="BB992" s="104"/>
      <c r="BC992" s="103"/>
      <c r="BD992" s="105" t="str">
        <f ca="1">IFERROR(__xludf.DUMMYFUNCTION("""COMPUTED_VALUE"""),"")</f>
        <v/>
      </c>
      <c r="BE992" s="105" t="str">
        <f ca="1">IFERROR(__xludf.DUMMYFUNCTION("""COMPUTED_VALUE"""),"")</f>
        <v/>
      </c>
      <c r="BF992" s="105" t="str">
        <f ca="1">IFERROR(__xludf.DUMMYFUNCTION("""COMPUTED_VALUE"""),"")</f>
        <v/>
      </c>
      <c r="BG992" s="93"/>
      <c r="BH992" s="93"/>
      <c r="BI992" s="95" t="str">
        <f t="shared" si="1878"/>
        <v/>
      </c>
      <c r="BJ992" s="95" t="str">
        <f t="shared" ref="BJ992:BR992" si="2249">IF(AD992=0,"",AD992*$AS992*(AU992/10))</f>
        <v/>
      </c>
      <c r="BK992" s="95" t="str">
        <f t="shared" si="2249"/>
        <v/>
      </c>
      <c r="BL992" s="95" t="str">
        <f t="shared" si="2249"/>
        <v/>
      </c>
      <c r="BM992" s="95" t="str">
        <f t="shared" si="2249"/>
        <v/>
      </c>
      <c r="BN992" s="95" t="str">
        <f t="shared" si="2249"/>
        <v/>
      </c>
      <c r="BO992" s="95" t="str">
        <f t="shared" si="2249"/>
        <v/>
      </c>
      <c r="BP992" s="95" t="str">
        <f t="shared" si="2249"/>
        <v/>
      </c>
      <c r="BQ992" s="95" t="str">
        <f t="shared" si="2249"/>
        <v/>
      </c>
      <c r="BR992" s="95" t="str">
        <f t="shared" si="2249"/>
        <v/>
      </c>
      <c r="BS992" s="38"/>
      <c r="BT992" s="38"/>
      <c r="BU992" s="38"/>
      <c r="BV992" s="38"/>
      <c r="BW992" s="38"/>
      <c r="BX992" s="38">
        <f t="shared" si="2131"/>
        <v>0</v>
      </c>
      <c r="BY992" s="106" t="str">
        <f t="shared" si="2104"/>
        <v/>
      </c>
      <c r="BZ992" s="106" t="str">
        <f t="shared" si="2132"/>
        <v/>
      </c>
      <c r="CA992" s="106" t="str">
        <f t="shared" ref="CA992:CH992" si="2250">IF(O992="x","1","")</f>
        <v/>
      </c>
      <c r="CB992" s="106" t="str">
        <f t="shared" si="2250"/>
        <v/>
      </c>
      <c r="CC992" s="106" t="str">
        <f t="shared" si="2250"/>
        <v/>
      </c>
      <c r="CD992" s="106" t="str">
        <f t="shared" si="2250"/>
        <v/>
      </c>
      <c r="CE992" s="106" t="str">
        <f t="shared" si="2250"/>
        <v/>
      </c>
      <c r="CF992" s="106" t="str">
        <f t="shared" si="2250"/>
        <v/>
      </c>
      <c r="CG992" s="106" t="str">
        <f t="shared" si="2250"/>
        <v/>
      </c>
      <c r="CH992" s="106" t="str">
        <f t="shared" si="2250"/>
        <v/>
      </c>
      <c r="CI992" s="40"/>
      <c r="CJ992" s="40"/>
      <c r="CK992" s="40"/>
      <c r="CL992" s="40"/>
      <c r="CM992" s="40"/>
    </row>
    <row r="993" spans="1:91" ht="17.25" customHeight="1" x14ac:dyDescent="0.2">
      <c r="A993" s="92"/>
      <c r="B993" s="93"/>
      <c r="C993" s="93"/>
      <c r="D993" s="93"/>
      <c r="E993" s="93" t="str">
        <f t="shared" si="2134"/>
        <v/>
      </c>
      <c r="F993" s="93"/>
      <c r="G993" s="93"/>
      <c r="H993" s="93" t="str">
        <f t="shared" si="1850"/>
        <v/>
      </c>
      <c r="I993" s="95" t="str">
        <f t="shared" si="1851"/>
        <v/>
      </c>
      <c r="J993" s="93"/>
      <c r="K993" s="97" t="b">
        <v>0</v>
      </c>
      <c r="L993" s="98" t="str">
        <f t="shared" si="1791"/>
        <v>PENDENTE</v>
      </c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3"/>
      <c r="X993" s="100"/>
      <c r="Y993" s="100"/>
      <c r="Z993" s="100"/>
      <c r="AA993" s="100"/>
      <c r="AB993" s="100"/>
      <c r="AC993" s="101"/>
      <c r="AD993" s="31"/>
      <c r="AE993" s="101"/>
      <c r="AF993" s="101"/>
      <c r="AG993" s="101"/>
      <c r="AH993" s="101"/>
      <c r="AI993" s="101"/>
      <c r="AJ993" s="101"/>
      <c r="AK993" s="101"/>
      <c r="AL993" s="101"/>
      <c r="AM993" s="101"/>
      <c r="AN993" s="101"/>
      <c r="AO993" s="101"/>
      <c r="AP993" s="93"/>
      <c r="AQ993" s="93"/>
      <c r="AR993" s="93"/>
      <c r="AS993" s="102"/>
      <c r="AT993" s="103"/>
      <c r="AU993" s="103"/>
      <c r="AV993" s="103"/>
      <c r="AW993" s="104"/>
      <c r="AX993" s="103"/>
      <c r="AY993" s="103"/>
      <c r="AZ993" s="103"/>
      <c r="BA993" s="103"/>
      <c r="BB993" s="104"/>
      <c r="BC993" s="103"/>
      <c r="BD993" s="105" t="str">
        <f ca="1">IFERROR(__xludf.DUMMYFUNCTION("""COMPUTED_VALUE"""),"")</f>
        <v/>
      </c>
      <c r="BE993" s="105" t="str">
        <f ca="1">IFERROR(__xludf.DUMMYFUNCTION("""COMPUTED_VALUE"""),"")</f>
        <v/>
      </c>
      <c r="BF993" s="105" t="str">
        <f ca="1">IFERROR(__xludf.DUMMYFUNCTION("""COMPUTED_VALUE"""),"")</f>
        <v/>
      </c>
      <c r="BG993" s="93"/>
      <c r="BH993" s="93"/>
      <c r="BI993" s="95" t="str">
        <f t="shared" si="1878"/>
        <v/>
      </c>
      <c r="BJ993" s="95" t="str">
        <f t="shared" ref="BJ993:BR993" si="2251">IF(AD993=0,"",AD993*$AS993*(AU993/10))</f>
        <v/>
      </c>
      <c r="BK993" s="95" t="str">
        <f t="shared" si="2251"/>
        <v/>
      </c>
      <c r="BL993" s="95" t="str">
        <f t="shared" si="2251"/>
        <v/>
      </c>
      <c r="BM993" s="95" t="str">
        <f t="shared" si="2251"/>
        <v/>
      </c>
      <c r="BN993" s="95" t="str">
        <f t="shared" si="2251"/>
        <v/>
      </c>
      <c r="BO993" s="95" t="str">
        <f t="shared" si="2251"/>
        <v/>
      </c>
      <c r="BP993" s="95" t="str">
        <f t="shared" si="2251"/>
        <v/>
      </c>
      <c r="BQ993" s="95" t="str">
        <f t="shared" si="2251"/>
        <v/>
      </c>
      <c r="BR993" s="95" t="str">
        <f t="shared" si="2251"/>
        <v/>
      </c>
      <c r="BS993" s="38"/>
      <c r="BT993" s="38"/>
      <c r="BU993" s="38"/>
      <c r="BV993" s="38"/>
      <c r="BW993" s="38"/>
      <c r="BX993" s="38">
        <f t="shared" si="2131"/>
        <v>0</v>
      </c>
      <c r="BY993" s="106" t="str">
        <f t="shared" si="2104"/>
        <v/>
      </c>
      <c r="BZ993" s="106" t="str">
        <f t="shared" si="2132"/>
        <v/>
      </c>
      <c r="CA993" s="106" t="str">
        <f t="shared" ref="CA993:CH993" si="2252">IF(O993="x","1","")</f>
        <v/>
      </c>
      <c r="CB993" s="106" t="str">
        <f t="shared" si="2252"/>
        <v/>
      </c>
      <c r="CC993" s="106" t="str">
        <f t="shared" si="2252"/>
        <v/>
      </c>
      <c r="CD993" s="106" t="str">
        <f t="shared" si="2252"/>
        <v/>
      </c>
      <c r="CE993" s="106" t="str">
        <f t="shared" si="2252"/>
        <v/>
      </c>
      <c r="CF993" s="106" t="str">
        <f t="shared" si="2252"/>
        <v/>
      </c>
      <c r="CG993" s="106" t="str">
        <f t="shared" si="2252"/>
        <v/>
      </c>
      <c r="CH993" s="106" t="str">
        <f t="shared" si="2252"/>
        <v/>
      </c>
      <c r="CI993" s="40"/>
      <c r="CJ993" s="40"/>
      <c r="CK993" s="40"/>
      <c r="CL993" s="40"/>
      <c r="CM993" s="40"/>
    </row>
    <row r="994" spans="1:91" ht="17.25" customHeight="1" x14ac:dyDescent="0.2">
      <c r="A994" s="92"/>
      <c r="B994" s="93"/>
      <c r="C994" s="93"/>
      <c r="D994" s="93"/>
      <c r="E994" s="93" t="str">
        <f t="shared" si="2134"/>
        <v/>
      </c>
      <c r="F994" s="93"/>
      <c r="G994" s="93"/>
      <c r="H994" s="93" t="str">
        <f t="shared" si="1850"/>
        <v/>
      </c>
      <c r="I994" s="95" t="str">
        <f t="shared" si="1851"/>
        <v/>
      </c>
      <c r="J994" s="93"/>
      <c r="K994" s="97" t="b">
        <v>0</v>
      </c>
      <c r="L994" s="98" t="str">
        <f t="shared" si="1791"/>
        <v>PENDENTE</v>
      </c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3"/>
      <c r="X994" s="100"/>
      <c r="Y994" s="100"/>
      <c r="Z994" s="100"/>
      <c r="AA994" s="100"/>
      <c r="AB994" s="100"/>
      <c r="AC994" s="101"/>
      <c r="AD994" s="31"/>
      <c r="AE994" s="101"/>
      <c r="AF994" s="101"/>
      <c r="AG994" s="101"/>
      <c r="AH994" s="101"/>
      <c r="AI994" s="101"/>
      <c r="AJ994" s="101"/>
      <c r="AK994" s="101"/>
      <c r="AL994" s="101"/>
      <c r="AM994" s="101"/>
      <c r="AN994" s="101"/>
      <c r="AO994" s="101"/>
      <c r="AP994" s="93"/>
      <c r="AQ994" s="93"/>
      <c r="AR994" s="93"/>
      <c r="AS994" s="102"/>
      <c r="AT994" s="103"/>
      <c r="AU994" s="103"/>
      <c r="AV994" s="103"/>
      <c r="AW994" s="104"/>
      <c r="AX994" s="103"/>
      <c r="AY994" s="103"/>
      <c r="AZ994" s="103"/>
      <c r="BA994" s="103"/>
      <c r="BB994" s="104"/>
      <c r="BC994" s="103"/>
      <c r="BD994" s="105" t="str">
        <f ca="1">IFERROR(__xludf.DUMMYFUNCTION("""COMPUTED_VALUE"""),"")</f>
        <v/>
      </c>
      <c r="BE994" s="105" t="str">
        <f ca="1">IFERROR(__xludf.DUMMYFUNCTION("""COMPUTED_VALUE"""),"")</f>
        <v/>
      </c>
      <c r="BF994" s="105" t="str">
        <f ca="1">IFERROR(__xludf.DUMMYFUNCTION("""COMPUTED_VALUE"""),"")</f>
        <v/>
      </c>
      <c r="BG994" s="93"/>
      <c r="BH994" s="93"/>
      <c r="BI994" s="95" t="str">
        <f t="shared" si="1878"/>
        <v/>
      </c>
      <c r="BJ994" s="95" t="str">
        <f t="shared" ref="BJ994:BR994" si="2253">IF(AD994=0,"",AD994*$AS994*(AU994/10))</f>
        <v/>
      </c>
      <c r="BK994" s="95" t="str">
        <f t="shared" si="2253"/>
        <v/>
      </c>
      <c r="BL994" s="95" t="str">
        <f t="shared" si="2253"/>
        <v/>
      </c>
      <c r="BM994" s="95" t="str">
        <f t="shared" si="2253"/>
        <v/>
      </c>
      <c r="BN994" s="95" t="str">
        <f t="shared" si="2253"/>
        <v/>
      </c>
      <c r="BO994" s="95" t="str">
        <f t="shared" si="2253"/>
        <v/>
      </c>
      <c r="BP994" s="95" t="str">
        <f t="shared" si="2253"/>
        <v/>
      </c>
      <c r="BQ994" s="95" t="str">
        <f t="shared" si="2253"/>
        <v/>
      </c>
      <c r="BR994" s="95" t="str">
        <f t="shared" si="2253"/>
        <v/>
      </c>
      <c r="BS994" s="38"/>
      <c r="BT994" s="38"/>
      <c r="BU994" s="38"/>
      <c r="BV994" s="38"/>
      <c r="BW994" s="38"/>
      <c r="BX994" s="38">
        <f t="shared" si="2131"/>
        <v>0</v>
      </c>
      <c r="BY994" s="106" t="str">
        <f t="shared" si="2104"/>
        <v/>
      </c>
      <c r="BZ994" s="106" t="str">
        <f t="shared" si="2132"/>
        <v/>
      </c>
      <c r="CA994" s="106" t="str">
        <f t="shared" ref="CA994:CH994" si="2254">IF(O994="x","1","")</f>
        <v/>
      </c>
      <c r="CB994" s="106" t="str">
        <f t="shared" si="2254"/>
        <v/>
      </c>
      <c r="CC994" s="106" t="str">
        <f t="shared" si="2254"/>
        <v/>
      </c>
      <c r="CD994" s="106" t="str">
        <f t="shared" si="2254"/>
        <v/>
      </c>
      <c r="CE994" s="106" t="str">
        <f t="shared" si="2254"/>
        <v/>
      </c>
      <c r="CF994" s="106" t="str">
        <f t="shared" si="2254"/>
        <v/>
      </c>
      <c r="CG994" s="106" t="str">
        <f t="shared" si="2254"/>
        <v/>
      </c>
      <c r="CH994" s="106" t="str">
        <f t="shared" si="2254"/>
        <v/>
      </c>
      <c r="CI994" s="40"/>
      <c r="CJ994" s="40"/>
      <c r="CK994" s="40"/>
      <c r="CL994" s="40"/>
      <c r="CM994" s="40"/>
    </row>
    <row r="995" spans="1:91" ht="17.25" customHeight="1" x14ac:dyDescent="0.2">
      <c r="A995" s="92"/>
      <c r="B995" s="93"/>
      <c r="C995" s="93"/>
      <c r="D995" s="93"/>
      <c r="E995" s="93" t="str">
        <f t="shared" si="2134"/>
        <v/>
      </c>
      <c r="F995" s="93"/>
      <c r="G995" s="93"/>
      <c r="H995" s="93" t="str">
        <f t="shared" si="1850"/>
        <v/>
      </c>
      <c r="I995" s="95" t="str">
        <f t="shared" si="1851"/>
        <v/>
      </c>
      <c r="J995" s="93"/>
      <c r="K995" s="97" t="b">
        <v>0</v>
      </c>
      <c r="L995" s="98" t="str">
        <f t="shared" si="1791"/>
        <v>PENDENTE</v>
      </c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3"/>
      <c r="X995" s="100"/>
      <c r="Y995" s="100"/>
      <c r="Z995" s="100"/>
      <c r="AA995" s="100"/>
      <c r="AB995" s="100"/>
      <c r="AC995" s="101"/>
      <c r="AD995" s="31"/>
      <c r="AE995" s="101"/>
      <c r="AF995" s="101"/>
      <c r="AG995" s="101"/>
      <c r="AH995" s="101"/>
      <c r="AI995" s="101"/>
      <c r="AJ995" s="101"/>
      <c r="AK995" s="101"/>
      <c r="AL995" s="101"/>
      <c r="AM995" s="101"/>
      <c r="AN995" s="101"/>
      <c r="AO995" s="101"/>
      <c r="AP995" s="93"/>
      <c r="AQ995" s="93"/>
      <c r="AR995" s="93"/>
      <c r="AS995" s="102"/>
      <c r="AT995" s="103"/>
      <c r="AU995" s="103"/>
      <c r="AV995" s="103"/>
      <c r="AW995" s="104"/>
      <c r="AX995" s="103"/>
      <c r="AY995" s="103"/>
      <c r="AZ995" s="103"/>
      <c r="BA995" s="103"/>
      <c r="BB995" s="104"/>
      <c r="BC995" s="103"/>
      <c r="BD995" s="105" t="str">
        <f ca="1">IFERROR(__xludf.DUMMYFUNCTION("""COMPUTED_VALUE"""),"")</f>
        <v/>
      </c>
      <c r="BE995" s="105" t="str">
        <f ca="1">IFERROR(__xludf.DUMMYFUNCTION("""COMPUTED_VALUE"""),"")</f>
        <v/>
      </c>
      <c r="BF995" s="105" t="str">
        <f ca="1">IFERROR(__xludf.DUMMYFUNCTION("""COMPUTED_VALUE"""),"")</f>
        <v/>
      </c>
      <c r="BG995" s="93"/>
      <c r="BH995" s="93"/>
      <c r="BI995" s="95" t="str">
        <f t="shared" si="1878"/>
        <v/>
      </c>
      <c r="BJ995" s="95" t="str">
        <f t="shared" ref="BJ995:BR995" si="2255">IF(AD995=0,"",AD995*$AS995*(AU995/10))</f>
        <v/>
      </c>
      <c r="BK995" s="95" t="str">
        <f t="shared" si="2255"/>
        <v/>
      </c>
      <c r="BL995" s="95" t="str">
        <f t="shared" si="2255"/>
        <v/>
      </c>
      <c r="BM995" s="95" t="str">
        <f t="shared" si="2255"/>
        <v/>
      </c>
      <c r="BN995" s="95" t="str">
        <f t="shared" si="2255"/>
        <v/>
      </c>
      <c r="BO995" s="95" t="str">
        <f t="shared" si="2255"/>
        <v/>
      </c>
      <c r="BP995" s="95" t="str">
        <f t="shared" si="2255"/>
        <v/>
      </c>
      <c r="BQ995" s="95" t="str">
        <f t="shared" si="2255"/>
        <v/>
      </c>
      <c r="BR995" s="95" t="str">
        <f t="shared" si="2255"/>
        <v/>
      </c>
      <c r="BS995" s="38"/>
      <c r="BT995" s="38"/>
      <c r="BU995" s="38"/>
      <c r="BV995" s="38"/>
      <c r="BW995" s="38"/>
      <c r="BX995" s="38">
        <f t="shared" si="2131"/>
        <v>0</v>
      </c>
      <c r="BY995" s="106" t="str">
        <f t="shared" si="2104"/>
        <v/>
      </c>
      <c r="BZ995" s="106" t="str">
        <f t="shared" si="2132"/>
        <v/>
      </c>
      <c r="CA995" s="106" t="str">
        <f t="shared" ref="CA995:CH995" si="2256">IF(O995="x","1","")</f>
        <v/>
      </c>
      <c r="CB995" s="106" t="str">
        <f t="shared" si="2256"/>
        <v/>
      </c>
      <c r="CC995" s="106" t="str">
        <f t="shared" si="2256"/>
        <v/>
      </c>
      <c r="CD995" s="106" t="str">
        <f t="shared" si="2256"/>
        <v/>
      </c>
      <c r="CE995" s="106" t="str">
        <f t="shared" si="2256"/>
        <v/>
      </c>
      <c r="CF995" s="106" t="str">
        <f t="shared" si="2256"/>
        <v/>
      </c>
      <c r="CG995" s="106" t="str">
        <f t="shared" si="2256"/>
        <v/>
      </c>
      <c r="CH995" s="106" t="str">
        <f t="shared" si="2256"/>
        <v/>
      </c>
      <c r="CI995" s="40"/>
      <c r="CJ995" s="40"/>
      <c r="CK995" s="40"/>
      <c r="CL995" s="40"/>
      <c r="CM995" s="40"/>
    </row>
    <row r="996" spans="1:91" ht="17.25" customHeight="1" x14ac:dyDescent="0.2">
      <c r="A996" s="92"/>
      <c r="B996" s="93"/>
      <c r="C996" s="93"/>
      <c r="D996" s="93"/>
      <c r="E996" s="93" t="str">
        <f t="shared" si="2134"/>
        <v/>
      </c>
      <c r="F996" s="93"/>
      <c r="G996" s="93"/>
      <c r="H996" s="93" t="str">
        <f t="shared" si="1850"/>
        <v/>
      </c>
      <c r="I996" s="95" t="str">
        <f t="shared" si="1851"/>
        <v/>
      </c>
      <c r="J996" s="93"/>
      <c r="K996" s="97" t="b">
        <v>0</v>
      </c>
      <c r="L996" s="98" t="str">
        <f t="shared" si="1791"/>
        <v>PENDENTE</v>
      </c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3"/>
      <c r="X996" s="100"/>
      <c r="Y996" s="100"/>
      <c r="Z996" s="100"/>
      <c r="AA996" s="100"/>
      <c r="AB996" s="100"/>
      <c r="AC996" s="101"/>
      <c r="AD996" s="31"/>
      <c r="AE996" s="101"/>
      <c r="AF996" s="101"/>
      <c r="AG996" s="101"/>
      <c r="AH996" s="101"/>
      <c r="AI996" s="101"/>
      <c r="AJ996" s="101"/>
      <c r="AK996" s="101"/>
      <c r="AL996" s="101"/>
      <c r="AM996" s="101"/>
      <c r="AN996" s="101"/>
      <c r="AO996" s="101"/>
      <c r="AP996" s="93"/>
      <c r="AQ996" s="93"/>
      <c r="AR996" s="93"/>
      <c r="AS996" s="102"/>
      <c r="AT996" s="103"/>
      <c r="AU996" s="103"/>
      <c r="AV996" s="103"/>
      <c r="AW996" s="104"/>
      <c r="AX996" s="103"/>
      <c r="AY996" s="103"/>
      <c r="AZ996" s="103"/>
      <c r="BA996" s="103"/>
      <c r="BB996" s="104"/>
      <c r="BC996" s="103"/>
      <c r="BD996" s="105" t="str">
        <f ca="1">IFERROR(__xludf.DUMMYFUNCTION("""COMPUTED_VALUE"""),"")</f>
        <v/>
      </c>
      <c r="BE996" s="105" t="str">
        <f ca="1">IFERROR(__xludf.DUMMYFUNCTION("""COMPUTED_VALUE"""),"")</f>
        <v/>
      </c>
      <c r="BF996" s="105" t="str">
        <f ca="1">IFERROR(__xludf.DUMMYFUNCTION("""COMPUTED_VALUE"""),"")</f>
        <v/>
      </c>
      <c r="BG996" s="93"/>
      <c r="BH996" s="93"/>
      <c r="BI996" s="95" t="str">
        <f t="shared" si="1878"/>
        <v/>
      </c>
      <c r="BJ996" s="95" t="str">
        <f t="shared" ref="BJ996:BR996" si="2257">IF(AD996=0,"",AD996*$AS996*(AU996/10))</f>
        <v/>
      </c>
      <c r="BK996" s="95" t="str">
        <f t="shared" si="2257"/>
        <v/>
      </c>
      <c r="BL996" s="95" t="str">
        <f t="shared" si="2257"/>
        <v/>
      </c>
      <c r="BM996" s="95" t="str">
        <f t="shared" si="2257"/>
        <v/>
      </c>
      <c r="BN996" s="95" t="str">
        <f t="shared" si="2257"/>
        <v/>
      </c>
      <c r="BO996" s="95" t="str">
        <f t="shared" si="2257"/>
        <v/>
      </c>
      <c r="BP996" s="95" t="str">
        <f t="shared" si="2257"/>
        <v/>
      </c>
      <c r="BQ996" s="95" t="str">
        <f t="shared" si="2257"/>
        <v/>
      </c>
      <c r="BR996" s="95" t="str">
        <f t="shared" si="2257"/>
        <v/>
      </c>
      <c r="BS996" s="38"/>
      <c r="BT996" s="38"/>
      <c r="BU996" s="38"/>
      <c r="BV996" s="38"/>
      <c r="BW996" s="38"/>
      <c r="BX996" s="38">
        <f t="shared" si="2131"/>
        <v>0</v>
      </c>
      <c r="BY996" s="106" t="str">
        <f t="shared" si="2104"/>
        <v/>
      </c>
      <c r="BZ996" s="106" t="str">
        <f t="shared" si="2132"/>
        <v/>
      </c>
      <c r="CA996" s="106" t="str">
        <f t="shared" ref="CA996:CH996" si="2258">IF(O996="x","1","")</f>
        <v/>
      </c>
      <c r="CB996" s="106" t="str">
        <f t="shared" si="2258"/>
        <v/>
      </c>
      <c r="CC996" s="106" t="str">
        <f t="shared" si="2258"/>
        <v/>
      </c>
      <c r="CD996" s="106" t="str">
        <f t="shared" si="2258"/>
        <v/>
      </c>
      <c r="CE996" s="106" t="str">
        <f t="shared" si="2258"/>
        <v/>
      </c>
      <c r="CF996" s="106" t="str">
        <f t="shared" si="2258"/>
        <v/>
      </c>
      <c r="CG996" s="106" t="str">
        <f t="shared" si="2258"/>
        <v/>
      </c>
      <c r="CH996" s="106" t="str">
        <f t="shared" si="2258"/>
        <v/>
      </c>
      <c r="CI996" s="40"/>
      <c r="CJ996" s="40"/>
      <c r="CK996" s="40"/>
      <c r="CL996" s="40"/>
      <c r="CM996" s="40"/>
    </row>
    <row r="997" spans="1:91" ht="17.25" customHeight="1" x14ac:dyDescent="0.2">
      <c r="A997" s="92"/>
      <c r="B997" s="93"/>
      <c r="C997" s="93"/>
      <c r="D997" s="93"/>
      <c r="E997" s="93" t="str">
        <f t="shared" si="2134"/>
        <v/>
      </c>
      <c r="F997" s="93"/>
      <c r="G997" s="93"/>
      <c r="H997" s="93" t="str">
        <f t="shared" si="1850"/>
        <v/>
      </c>
      <c r="I997" s="95" t="str">
        <f t="shared" si="1851"/>
        <v/>
      </c>
      <c r="J997" s="93"/>
      <c r="K997" s="97" t="b">
        <v>0</v>
      </c>
      <c r="L997" s="98" t="str">
        <f t="shared" si="1791"/>
        <v>PENDENTE</v>
      </c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3"/>
      <c r="X997" s="100"/>
      <c r="Y997" s="100"/>
      <c r="Z997" s="100"/>
      <c r="AA997" s="100"/>
      <c r="AB997" s="100"/>
      <c r="AC997" s="101"/>
      <c r="AD997" s="31"/>
      <c r="AE997" s="101"/>
      <c r="AF997" s="101"/>
      <c r="AG997" s="101"/>
      <c r="AH997" s="101"/>
      <c r="AI997" s="101"/>
      <c r="AJ997" s="101"/>
      <c r="AK997" s="101"/>
      <c r="AL997" s="101"/>
      <c r="AM997" s="101"/>
      <c r="AN997" s="101"/>
      <c r="AO997" s="101"/>
      <c r="AP997" s="93"/>
      <c r="AQ997" s="93"/>
      <c r="AR997" s="93"/>
      <c r="AS997" s="102"/>
      <c r="AT997" s="103"/>
      <c r="AU997" s="103"/>
      <c r="AV997" s="103"/>
      <c r="AW997" s="104"/>
      <c r="AX997" s="103"/>
      <c r="AY997" s="103"/>
      <c r="AZ997" s="103"/>
      <c r="BA997" s="103"/>
      <c r="BB997" s="104"/>
      <c r="BC997" s="103"/>
      <c r="BD997" s="105" t="str">
        <f ca="1">IFERROR(__xludf.DUMMYFUNCTION("""COMPUTED_VALUE"""),"")</f>
        <v/>
      </c>
      <c r="BE997" s="105" t="str">
        <f ca="1">IFERROR(__xludf.DUMMYFUNCTION("""COMPUTED_VALUE"""),"")</f>
        <v/>
      </c>
      <c r="BF997" s="105" t="str">
        <f ca="1">IFERROR(__xludf.DUMMYFUNCTION("""COMPUTED_VALUE"""),"")</f>
        <v/>
      </c>
      <c r="BG997" s="93"/>
      <c r="BH997" s="93"/>
      <c r="BI997" s="95" t="str">
        <f t="shared" si="1878"/>
        <v/>
      </c>
      <c r="BJ997" s="95" t="str">
        <f t="shared" ref="BJ997:BR997" si="2259">IF(AD997=0,"",AD997*$AS997*(AU997/10))</f>
        <v/>
      </c>
      <c r="BK997" s="95" t="str">
        <f t="shared" si="2259"/>
        <v/>
      </c>
      <c r="BL997" s="95" t="str">
        <f t="shared" si="2259"/>
        <v/>
      </c>
      <c r="BM997" s="95" t="str">
        <f t="shared" si="2259"/>
        <v/>
      </c>
      <c r="BN997" s="95" t="str">
        <f t="shared" si="2259"/>
        <v/>
      </c>
      <c r="BO997" s="95" t="str">
        <f t="shared" si="2259"/>
        <v/>
      </c>
      <c r="BP997" s="95" t="str">
        <f t="shared" si="2259"/>
        <v/>
      </c>
      <c r="BQ997" s="95" t="str">
        <f t="shared" si="2259"/>
        <v/>
      </c>
      <c r="BR997" s="95" t="str">
        <f t="shared" si="2259"/>
        <v/>
      </c>
      <c r="BS997" s="38"/>
      <c r="BT997" s="38"/>
      <c r="BU997" s="38"/>
      <c r="BV997" s="38"/>
      <c r="BW997" s="38"/>
      <c r="BX997" s="38">
        <f t="shared" si="2131"/>
        <v>0</v>
      </c>
      <c r="BY997" s="106" t="str">
        <f t="shared" si="2104"/>
        <v/>
      </c>
      <c r="BZ997" s="106" t="str">
        <f t="shared" si="2132"/>
        <v/>
      </c>
      <c r="CA997" s="106" t="str">
        <f t="shared" ref="CA997:CH997" si="2260">IF(O997="x","1","")</f>
        <v/>
      </c>
      <c r="CB997" s="106" t="str">
        <f t="shared" si="2260"/>
        <v/>
      </c>
      <c r="CC997" s="106" t="str">
        <f t="shared" si="2260"/>
        <v/>
      </c>
      <c r="CD997" s="106" t="str">
        <f t="shared" si="2260"/>
        <v/>
      </c>
      <c r="CE997" s="106" t="str">
        <f t="shared" si="2260"/>
        <v/>
      </c>
      <c r="CF997" s="106" t="str">
        <f t="shared" si="2260"/>
        <v/>
      </c>
      <c r="CG997" s="106" t="str">
        <f t="shared" si="2260"/>
        <v/>
      </c>
      <c r="CH997" s="106" t="str">
        <f t="shared" si="2260"/>
        <v/>
      </c>
      <c r="CI997" s="40"/>
      <c r="CJ997" s="40"/>
      <c r="CK997" s="40"/>
      <c r="CL997" s="40"/>
      <c r="CM997" s="40"/>
    </row>
    <row r="998" spans="1:91" ht="17.25" customHeight="1" x14ac:dyDescent="0.2">
      <c r="A998" s="92"/>
      <c r="B998" s="93"/>
      <c r="C998" s="93"/>
      <c r="D998" s="93"/>
      <c r="E998" s="93" t="str">
        <f t="shared" si="2134"/>
        <v/>
      </c>
      <c r="F998" s="93"/>
      <c r="G998" s="93"/>
      <c r="H998" s="93" t="str">
        <f t="shared" si="1850"/>
        <v/>
      </c>
      <c r="I998" s="95" t="str">
        <f t="shared" si="1851"/>
        <v/>
      </c>
      <c r="J998" s="93"/>
      <c r="K998" s="97" t="b">
        <v>0</v>
      </c>
      <c r="L998" s="98" t="str">
        <f t="shared" si="1791"/>
        <v>PENDENTE</v>
      </c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3"/>
      <c r="X998" s="100"/>
      <c r="Y998" s="100"/>
      <c r="Z998" s="100"/>
      <c r="AA998" s="100"/>
      <c r="AB998" s="100"/>
      <c r="AC998" s="101"/>
      <c r="AD998" s="31"/>
      <c r="AE998" s="101"/>
      <c r="AF998" s="101"/>
      <c r="AG998" s="101"/>
      <c r="AH998" s="101"/>
      <c r="AI998" s="101"/>
      <c r="AJ998" s="101"/>
      <c r="AK998" s="101"/>
      <c r="AL998" s="101"/>
      <c r="AM998" s="101"/>
      <c r="AN998" s="101"/>
      <c r="AO998" s="101"/>
      <c r="AP998" s="93"/>
      <c r="AQ998" s="93"/>
      <c r="AR998" s="93"/>
      <c r="AS998" s="102"/>
      <c r="AT998" s="103"/>
      <c r="AU998" s="103"/>
      <c r="AV998" s="103"/>
      <c r="AW998" s="104"/>
      <c r="AX998" s="103"/>
      <c r="AY998" s="103"/>
      <c r="AZ998" s="103"/>
      <c r="BA998" s="103"/>
      <c r="BB998" s="104"/>
      <c r="BC998" s="103"/>
      <c r="BD998" s="93"/>
      <c r="BE998" s="95"/>
      <c r="BF998" s="95"/>
      <c r="BG998" s="93"/>
      <c r="BH998" s="93"/>
      <c r="BI998" s="95" t="str">
        <f t="shared" si="1878"/>
        <v/>
      </c>
      <c r="BJ998" s="95" t="str">
        <f t="shared" ref="BJ998:BR998" si="2261">IF(AD998=0,"",AD998*$AS998*(AU998/10))</f>
        <v/>
      </c>
      <c r="BK998" s="95" t="str">
        <f t="shared" si="2261"/>
        <v/>
      </c>
      <c r="BL998" s="95" t="str">
        <f t="shared" si="2261"/>
        <v/>
      </c>
      <c r="BM998" s="95" t="str">
        <f t="shared" si="2261"/>
        <v/>
      </c>
      <c r="BN998" s="95" t="str">
        <f t="shared" si="2261"/>
        <v/>
      </c>
      <c r="BO998" s="95" t="str">
        <f t="shared" si="2261"/>
        <v/>
      </c>
      <c r="BP998" s="95" t="str">
        <f t="shared" si="2261"/>
        <v/>
      </c>
      <c r="BQ998" s="95" t="str">
        <f t="shared" si="2261"/>
        <v/>
      </c>
      <c r="BR998" s="95" t="str">
        <f t="shared" si="2261"/>
        <v/>
      </c>
      <c r="BS998" s="38"/>
      <c r="BT998" s="38"/>
      <c r="BU998" s="38"/>
      <c r="BV998" s="38"/>
      <c r="BW998" s="38"/>
      <c r="BX998" s="38">
        <f t="shared" si="2131"/>
        <v>0</v>
      </c>
      <c r="BY998" s="106" t="str">
        <f t="shared" si="2104"/>
        <v/>
      </c>
      <c r="BZ998" s="106" t="str">
        <f t="shared" si="2132"/>
        <v/>
      </c>
      <c r="CA998" s="106" t="str">
        <f t="shared" ref="CA998:CH998" si="2262">IF(O998="x","1","")</f>
        <v/>
      </c>
      <c r="CB998" s="106" t="str">
        <f t="shared" si="2262"/>
        <v/>
      </c>
      <c r="CC998" s="106" t="str">
        <f t="shared" si="2262"/>
        <v/>
      </c>
      <c r="CD998" s="106" t="str">
        <f t="shared" si="2262"/>
        <v/>
      </c>
      <c r="CE998" s="106" t="str">
        <f t="shared" si="2262"/>
        <v/>
      </c>
      <c r="CF998" s="106" t="str">
        <f t="shared" si="2262"/>
        <v/>
      </c>
      <c r="CG998" s="106" t="str">
        <f t="shared" si="2262"/>
        <v/>
      </c>
      <c r="CH998" s="106" t="str">
        <f t="shared" si="2262"/>
        <v/>
      </c>
      <c r="CI998" s="40"/>
      <c r="CJ998" s="40"/>
      <c r="CK998" s="40"/>
      <c r="CL998" s="40"/>
      <c r="CM998" s="40"/>
    </row>
    <row r="999" spans="1:91" ht="17.25" customHeight="1" x14ac:dyDescent="0.2">
      <c r="A999" s="92"/>
      <c r="B999" s="93"/>
      <c r="C999" s="93"/>
      <c r="D999" s="93"/>
      <c r="E999" s="93" t="str">
        <f t="shared" si="2134"/>
        <v/>
      </c>
      <c r="F999" s="93"/>
      <c r="G999" s="93"/>
      <c r="H999" s="93" t="str">
        <f t="shared" si="1850"/>
        <v/>
      </c>
      <c r="I999" s="95" t="str">
        <f t="shared" si="1851"/>
        <v/>
      </c>
      <c r="J999" s="93"/>
      <c r="K999" s="97" t="b">
        <v>0</v>
      </c>
      <c r="L999" s="98" t="str">
        <f t="shared" si="1791"/>
        <v>PENDENTE</v>
      </c>
      <c r="M999" s="99">
        <v>1.2</v>
      </c>
      <c r="N999" s="99">
        <v>1.1000000000000001</v>
      </c>
      <c r="O999" s="99">
        <v>1</v>
      </c>
      <c r="P999" s="107">
        <v>1</v>
      </c>
      <c r="Q999" s="99">
        <v>1</v>
      </c>
      <c r="R999" s="107">
        <v>1.1000000000000001</v>
      </c>
      <c r="S999" s="107">
        <v>1.2</v>
      </c>
      <c r="T999" s="99">
        <v>1</v>
      </c>
      <c r="U999" s="107">
        <v>1.1000000000000001</v>
      </c>
      <c r="V999" s="99">
        <v>1</v>
      </c>
      <c r="W999" s="93">
        <v>1.1000000000000001</v>
      </c>
      <c r="X999" s="93">
        <v>1.1000000000000001</v>
      </c>
      <c r="Y999" s="107">
        <v>1.2</v>
      </c>
      <c r="Z999" s="100">
        <v>0</v>
      </c>
      <c r="AA999" s="107">
        <v>1</v>
      </c>
      <c r="AB999" s="100"/>
      <c r="AC999" s="101"/>
      <c r="AD999" s="31"/>
      <c r="AE999" s="101"/>
      <c r="AF999" s="101"/>
      <c r="AG999" s="101"/>
      <c r="AH999" s="101"/>
      <c r="AI999" s="101"/>
      <c r="AJ999" s="101"/>
      <c r="AK999" s="101"/>
      <c r="AL999" s="101"/>
      <c r="AM999" s="101"/>
      <c r="AN999" s="101"/>
      <c r="AO999" s="101"/>
      <c r="AP999" s="93"/>
      <c r="AQ999" s="93"/>
      <c r="AR999" s="93"/>
      <c r="AS999" s="102"/>
      <c r="AT999" s="103"/>
      <c r="AU999" s="103"/>
      <c r="AV999" s="103"/>
      <c r="AW999" s="104"/>
      <c r="AX999" s="103"/>
      <c r="AY999" s="103"/>
      <c r="AZ999" s="103"/>
      <c r="BA999" s="103"/>
      <c r="BB999" s="104"/>
      <c r="BC999" s="103"/>
      <c r="BD999" s="93"/>
      <c r="BE999" s="95"/>
      <c r="BF999" s="95"/>
      <c r="BG999" s="93"/>
      <c r="BH999" s="93"/>
      <c r="BI999" s="95" t="str">
        <f t="shared" si="1878"/>
        <v/>
      </c>
      <c r="BJ999" s="95" t="str">
        <f t="shared" ref="BJ999:BR999" si="2263">IF(AD999=0,"",AD999*$AS999*(AU999/10))</f>
        <v/>
      </c>
      <c r="BK999" s="95" t="str">
        <f t="shared" si="2263"/>
        <v/>
      </c>
      <c r="BL999" s="95" t="str">
        <f t="shared" si="2263"/>
        <v/>
      </c>
      <c r="BM999" s="95" t="str">
        <f t="shared" si="2263"/>
        <v/>
      </c>
      <c r="BN999" s="95" t="str">
        <f t="shared" si="2263"/>
        <v/>
      </c>
      <c r="BO999" s="95" t="str">
        <f t="shared" si="2263"/>
        <v/>
      </c>
      <c r="BP999" s="95" t="str">
        <f t="shared" si="2263"/>
        <v/>
      </c>
      <c r="BQ999" s="95" t="str">
        <f t="shared" si="2263"/>
        <v/>
      </c>
      <c r="BR999" s="95" t="str">
        <f t="shared" si="2263"/>
        <v/>
      </c>
      <c r="BS999" s="38"/>
      <c r="BT999" s="38"/>
      <c r="BU999" s="38"/>
      <c r="BV999" s="38"/>
      <c r="BW999" s="38"/>
      <c r="BX999" s="38">
        <f t="shared" si="2131"/>
        <v>0</v>
      </c>
      <c r="BY999" s="106" t="str">
        <f t="shared" si="2104"/>
        <v/>
      </c>
      <c r="BZ999" s="106" t="str">
        <f t="shared" si="2132"/>
        <v/>
      </c>
      <c r="CA999" s="106" t="str">
        <f t="shared" ref="CA999:CH999" si="2264">IF(O999="x","1","")</f>
        <v/>
      </c>
      <c r="CB999" s="106" t="str">
        <f t="shared" si="2264"/>
        <v/>
      </c>
      <c r="CC999" s="106" t="str">
        <f t="shared" si="2264"/>
        <v/>
      </c>
      <c r="CD999" s="106" t="str">
        <f t="shared" si="2264"/>
        <v/>
      </c>
      <c r="CE999" s="106" t="str">
        <f t="shared" si="2264"/>
        <v/>
      </c>
      <c r="CF999" s="106" t="str">
        <f t="shared" si="2264"/>
        <v/>
      </c>
      <c r="CG999" s="106" t="str">
        <f t="shared" si="2264"/>
        <v/>
      </c>
      <c r="CH999" s="106" t="str">
        <f t="shared" si="2264"/>
        <v/>
      </c>
      <c r="CI999" s="40"/>
      <c r="CJ999" s="40"/>
      <c r="CK999" s="40"/>
      <c r="CL999" s="40"/>
      <c r="CM999" s="40"/>
    </row>
    <row r="1000" spans="1:91" ht="17.25" customHeight="1" x14ac:dyDescent="0.2">
      <c r="A1000" s="92"/>
      <c r="B1000" s="93"/>
      <c r="C1000" s="93"/>
      <c r="D1000" s="93"/>
      <c r="E1000" s="93" t="str">
        <f t="shared" si="2134"/>
        <v/>
      </c>
      <c r="F1000" s="93"/>
      <c r="G1000" s="93"/>
      <c r="H1000" s="93" t="str">
        <f t="shared" si="1850"/>
        <v/>
      </c>
      <c r="I1000" s="95" t="str">
        <f t="shared" si="1851"/>
        <v/>
      </c>
      <c r="J1000" s="93"/>
      <c r="K1000" s="97" t="b">
        <v>0</v>
      </c>
      <c r="L1000" s="98" t="str">
        <f t="shared" si="1791"/>
        <v>PENDENTE</v>
      </c>
      <c r="M1000" s="99">
        <v>1.2</v>
      </c>
      <c r="N1000" s="99">
        <v>1.1000000000000001</v>
      </c>
      <c r="O1000" s="99">
        <v>1</v>
      </c>
      <c r="P1000" s="99">
        <v>1.2</v>
      </c>
      <c r="Q1000" s="99">
        <v>1</v>
      </c>
      <c r="R1000" s="99">
        <v>1</v>
      </c>
      <c r="S1000" s="99">
        <v>1.1000000000000001</v>
      </c>
      <c r="T1000" s="99">
        <v>1</v>
      </c>
      <c r="U1000" s="99">
        <v>1</v>
      </c>
      <c r="V1000" s="99">
        <v>1</v>
      </c>
      <c r="W1000" s="93">
        <v>1.1000000000000001</v>
      </c>
      <c r="X1000" s="93">
        <v>1.1000000000000001</v>
      </c>
      <c r="Y1000" s="100">
        <v>0</v>
      </c>
      <c r="Z1000" s="100">
        <v>0</v>
      </c>
      <c r="AA1000" s="100">
        <v>0</v>
      </c>
      <c r="AB1000" s="100"/>
      <c r="AC1000" s="101"/>
      <c r="AD1000" s="31"/>
      <c r="AE1000" s="101"/>
      <c r="AF1000" s="101"/>
      <c r="AG1000" s="101"/>
      <c r="AH1000" s="101"/>
      <c r="AI1000" s="101"/>
      <c r="AJ1000" s="101"/>
      <c r="AK1000" s="101"/>
      <c r="AL1000" s="101"/>
      <c r="AM1000" s="101"/>
      <c r="AN1000" s="101"/>
      <c r="AO1000" s="101"/>
      <c r="AP1000" s="93"/>
      <c r="AQ1000" s="93"/>
      <c r="AR1000" s="93"/>
      <c r="AS1000" s="102"/>
      <c r="AT1000" s="103"/>
      <c r="AU1000" s="103"/>
      <c r="AV1000" s="103"/>
      <c r="AW1000" s="104"/>
      <c r="AX1000" s="103"/>
      <c r="AY1000" s="103"/>
      <c r="AZ1000" s="103"/>
      <c r="BA1000" s="103"/>
      <c r="BB1000" s="104"/>
      <c r="BC1000" s="103"/>
      <c r="BD1000" s="93"/>
      <c r="BE1000" s="95"/>
      <c r="BF1000" s="95"/>
      <c r="BG1000" s="93"/>
      <c r="BH1000" s="93"/>
      <c r="BI1000" s="95" t="str">
        <f t="shared" si="1878"/>
        <v/>
      </c>
      <c r="BJ1000" s="95" t="str">
        <f t="shared" ref="BJ1000:BR1000" si="2265">IF(AD1000=0,"",AD1000*$AS1000*(AU1000/10))</f>
        <v/>
      </c>
      <c r="BK1000" s="95" t="str">
        <f t="shared" si="2265"/>
        <v/>
      </c>
      <c r="BL1000" s="95" t="str">
        <f t="shared" si="2265"/>
        <v/>
      </c>
      <c r="BM1000" s="95" t="str">
        <f t="shared" si="2265"/>
        <v/>
      </c>
      <c r="BN1000" s="95" t="str">
        <f t="shared" si="2265"/>
        <v/>
      </c>
      <c r="BO1000" s="95" t="str">
        <f t="shared" si="2265"/>
        <v/>
      </c>
      <c r="BP1000" s="95" t="str">
        <f t="shared" si="2265"/>
        <v/>
      </c>
      <c r="BQ1000" s="95" t="str">
        <f t="shared" si="2265"/>
        <v/>
      </c>
      <c r="BR1000" s="95" t="str">
        <f t="shared" si="2265"/>
        <v/>
      </c>
      <c r="BS1000" s="38"/>
      <c r="BT1000" s="38"/>
      <c r="BU1000" s="38"/>
      <c r="BV1000" s="38"/>
      <c r="BW1000" s="38"/>
      <c r="BX1000" s="38">
        <f t="shared" si="2131"/>
        <v>0</v>
      </c>
      <c r="BY1000" s="106" t="str">
        <f t="shared" si="2104"/>
        <v/>
      </c>
      <c r="BZ1000" s="106" t="str">
        <f t="shared" si="2132"/>
        <v/>
      </c>
      <c r="CA1000" s="106" t="str">
        <f t="shared" ref="CA1000:CH1000" si="2266">IF(O1000="x","1","")</f>
        <v/>
      </c>
      <c r="CB1000" s="106" t="str">
        <f t="shared" si="2266"/>
        <v/>
      </c>
      <c r="CC1000" s="106" t="str">
        <f t="shared" si="2266"/>
        <v/>
      </c>
      <c r="CD1000" s="106" t="str">
        <f t="shared" si="2266"/>
        <v/>
      </c>
      <c r="CE1000" s="106" t="str">
        <f t="shared" si="2266"/>
        <v/>
      </c>
      <c r="CF1000" s="106" t="str">
        <f t="shared" si="2266"/>
        <v/>
      </c>
      <c r="CG1000" s="106" t="str">
        <f t="shared" si="2266"/>
        <v/>
      </c>
      <c r="CH1000" s="106" t="str">
        <f t="shared" si="2266"/>
        <v/>
      </c>
      <c r="CI1000" s="40"/>
      <c r="CJ1000" s="40"/>
      <c r="CK1000" s="40"/>
      <c r="CL1000" s="40"/>
      <c r="CM1000" s="40"/>
    </row>
  </sheetData>
  <dataValidations count="1">
    <dataValidation type="custom" allowBlank="1" showDropDown="1" sqref="AS2:AS1000 AW2:AW1000 BB2:BB1000 BX2:BX1000" xr:uid="{00000000-0002-0000-0000-000000000000}">
      <formula1>AND(ISNUMBER(AS2),(NOT(OR(NOT(ISERROR(DATEVALUE(AS2))), AND(ISNUMBER(AS2), LEFT(CELL("format", AS2))="D")))))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CM99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 x14ac:dyDescent="0.2"/>
  <cols>
    <col min="1" max="1" width="10.42578125" customWidth="1"/>
    <col min="2" max="2" width="27.42578125" customWidth="1"/>
    <col min="3" max="3" width="12.42578125" customWidth="1"/>
    <col min="4" max="4" width="14.5703125" customWidth="1"/>
    <col min="5" max="5" width="16.42578125" customWidth="1"/>
    <col min="6" max="6" width="14.140625" customWidth="1"/>
    <col min="7" max="7" width="17.5703125" customWidth="1"/>
    <col min="8" max="8" width="20" customWidth="1"/>
    <col min="9" max="9" width="21.7109375" customWidth="1"/>
    <col min="10" max="10" width="14.42578125" customWidth="1"/>
    <col min="11" max="11" width="18.7109375" customWidth="1"/>
    <col min="12" max="12" width="15.42578125" customWidth="1"/>
    <col min="13" max="13" width="6.85546875" customWidth="1"/>
    <col min="14" max="15" width="6.7109375" customWidth="1"/>
    <col min="16" max="17" width="6.85546875" customWidth="1"/>
    <col min="18" max="18" width="6.7109375" customWidth="1"/>
    <col min="19" max="19" width="7.5703125" customWidth="1"/>
    <col min="20" max="20" width="6.85546875" customWidth="1"/>
    <col min="21" max="22" width="6.7109375" customWidth="1"/>
    <col min="23" max="27" width="6.5703125" customWidth="1"/>
    <col min="28" max="28" width="10.85546875" customWidth="1"/>
    <col min="29" max="29" width="8.7109375" bestFit="1" customWidth="1"/>
    <col min="30" max="31" width="6.7109375" customWidth="1"/>
    <col min="32" max="33" width="6.85546875" customWidth="1"/>
    <col min="34" max="35" width="6.7109375" customWidth="1"/>
    <col min="36" max="36" width="6.85546875" customWidth="1"/>
    <col min="37" max="38" width="6.7109375" customWidth="1"/>
    <col min="39" max="44" width="8.140625" customWidth="1"/>
    <col min="45" max="45" width="10.140625" customWidth="1"/>
    <col min="46" max="47" width="7" customWidth="1"/>
    <col min="48" max="48" width="7.140625" customWidth="1"/>
    <col min="49" max="51" width="7" customWidth="1"/>
    <col min="52" max="52" width="7.140625" customWidth="1"/>
    <col min="53" max="53" width="7" customWidth="1"/>
    <col min="54" max="54" width="7.140625" customWidth="1"/>
    <col min="55" max="55" width="7" customWidth="1"/>
    <col min="56" max="61" width="9" customWidth="1"/>
    <col min="62" max="64" width="8.85546875" customWidth="1"/>
    <col min="65" max="65" width="8.5703125" customWidth="1"/>
    <col min="66" max="67" width="8.85546875" customWidth="1"/>
    <col min="68" max="70" width="8.5703125" customWidth="1"/>
    <col min="71" max="76" width="9.85546875" customWidth="1"/>
    <col min="77" max="79" width="7.42578125" customWidth="1"/>
    <col min="80" max="81" width="7.5703125" customWidth="1"/>
    <col min="82" max="82" width="7.42578125" customWidth="1"/>
    <col min="83" max="83" width="7.5703125" customWidth="1"/>
    <col min="84" max="91" width="7.42578125" customWidth="1"/>
  </cols>
  <sheetData>
    <row r="1" spans="1:91" ht="50.2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9" t="s">
        <v>18</v>
      </c>
      <c r="T1" s="7" t="s">
        <v>19</v>
      </c>
      <c r="U1" s="7" t="s">
        <v>20</v>
      </c>
      <c r="V1" s="7" t="s">
        <v>21</v>
      </c>
      <c r="W1" s="10" t="s">
        <v>22</v>
      </c>
      <c r="X1" s="10" t="s">
        <v>23</v>
      </c>
      <c r="Y1" s="11" t="s">
        <v>24</v>
      </c>
      <c r="Z1" s="10" t="s">
        <v>25</v>
      </c>
      <c r="AA1" s="10" t="s">
        <v>26</v>
      </c>
      <c r="AB1" s="12" t="s">
        <v>27</v>
      </c>
      <c r="AC1" s="13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6" t="s">
        <v>43</v>
      </c>
      <c r="AS1" s="17" t="s">
        <v>44</v>
      </c>
      <c r="AT1" s="13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2" t="s">
        <v>54</v>
      </c>
      <c r="BD1" s="15" t="s">
        <v>55</v>
      </c>
      <c r="BE1" s="15" t="s">
        <v>56</v>
      </c>
      <c r="BF1" s="15" t="s">
        <v>57</v>
      </c>
      <c r="BG1" s="18" t="s">
        <v>58</v>
      </c>
      <c r="BH1" s="18" t="s">
        <v>59</v>
      </c>
      <c r="BI1" s="19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1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22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</row>
    <row r="2" spans="1:91" ht="16.5" customHeight="1" x14ac:dyDescent="0.2">
      <c r="A2" s="23" t="str">
        <f ca="1">IFERROR(__xludf.DUMMYFUNCTION("IMPORTRANGE(""1JVgAmMknpUlV7MHy1kkNJsmHnDibvSzHA2wp265bu2I"",""Notas!A161:A999"")"),"P965")</f>
        <v>P965</v>
      </c>
      <c r="B2" s="23" t="str">
        <f ca="1">IFERROR(__xludf.DUMMYFUNCTION("IMPORTRANGE(""1JVgAmMknpUlV7MHy1kkNJsmHnDibvSzHA2wp265bu2I"",""Notas!B161:B999"")"),"Júlio Cezar Pereira ")</f>
        <v xml:space="preserve">Júlio Cezar Pereira </v>
      </c>
      <c r="C2" s="23" t="s">
        <v>91</v>
      </c>
      <c r="D2" s="24">
        <f ca="1">IFERROR(__xludf.DUMMYFUNCTION("IMPORTRANGE(""1JVgAmMknpUlV7MHy1kkNJsmHnDibvSzHA2wp265bu2I"",""Notas!D161:D999"")"),46030)</f>
        <v>46030</v>
      </c>
      <c r="E2" s="23" t="str">
        <f t="shared" ref="E2:E17" ca="1" si="0">IF(ISBLANK(D2),"",TEXT(D2,"MMMM"))</f>
        <v>janeiro</v>
      </c>
      <c r="F2" s="23">
        <f ca="1">IFERROR(__xludf.DUMMYFUNCTION("IMPORTRANGE(""1JVgAmMknpUlV7MHy1kkNJsmHnDibvSzHA2wp265bu2I"",""Notas!E161:E999"")"),26)</f>
        <v>26</v>
      </c>
      <c r="G2" s="23">
        <f ca="1">IFERROR(__xludf.DUMMYFUNCTION("IMPORTRANGE(""1JVgAmMknpUlV7MHy1kkNJsmHnDibvSzHA2wp265bu2I"",""Notas!F161:F999"")"),700)</f>
        <v>700</v>
      </c>
      <c r="H2" s="23">
        <f t="shared" ref="H2:H27" ca="1" si="1">IF(ISBLANK(G2),"",F2*G2/1000)</f>
        <v>18.2</v>
      </c>
      <c r="I2" s="25">
        <f t="shared" ref="I2:I6" ca="1" si="2">IF(ISBLANK(F2),"",IF(H2&lt;5,200,IF(H2&lt;10,300,IF(H2&lt;20,500,IF(H2&lt;30,750,IF(H2&lt;50,1000,IF(H2&lt;75,1500,IF(H2&gt;75,2000))))))))</f>
        <v>500</v>
      </c>
      <c r="J2" s="26">
        <f ca="1">IFERROR(__xludf.DUMMYFUNCTION("IMPORTRANGE(""1JVgAmMknpUlV7MHy1kkNJsmHnDibvSzHA2wp265bu2I"", ""Notas!AI161:AI999"")"),38.9583333333333)</f>
        <v>38.9583333333333</v>
      </c>
      <c r="K2" s="27" t="b">
        <v>0</v>
      </c>
      <c r="L2" s="28">
        <f t="shared" ref="L2:L12" ca="1" si="3">IF(K2=TRUE(),0,IF(C2="x",IF(ISBLANK(A2),"", I2*(J2/100)),"PENDENTE"))</f>
        <v>194.79166666666652</v>
      </c>
      <c r="M2" s="29" t="str">
        <f ca="1">IFERROR(__xludf.DUMMYFUNCTION("IMPORTRANGE(""1JVgAmMknpUlV7MHy1kkNJsmHnDibvSzHA2wp265bu2I"",""Notas!AL161:AL999"")"),"")</f>
        <v/>
      </c>
      <c r="N2" s="23" t="str">
        <f ca="1">IFERROR(__xludf.DUMMYFUNCTION("IMPORTRANGE(""1JVgAmMknpUlV7MHy1kkNJsmHnDibvSzHA2wp265bu2I"",""Notas!AM161:AM999"")"),"")</f>
        <v/>
      </c>
      <c r="O2" s="23" t="str">
        <f ca="1">IFERROR(__xludf.DUMMYFUNCTION("IMPORTRANGE(""1JVgAmMknpUlV7MHy1kkNJsmHnDibvSzHA2wp265bu2I"",""Notas!AN161:AN999"")"),"")</f>
        <v/>
      </c>
      <c r="P2" s="23" t="str">
        <f ca="1">IFERROR(__xludf.DUMMYFUNCTION("IMPORTRANGE(""1JVgAmMknpUlV7MHy1kkNJsmHnDibvSzHA2wp265bu2I"",""Notas!AO161:AO999"")"),"x")</f>
        <v>x</v>
      </c>
      <c r="Q2" s="23" t="str">
        <f ca="1">IFERROR(__xludf.DUMMYFUNCTION("IMPORTRANGE(""1JVgAmMknpUlV7MHy1kkNJsmHnDibvSzHA2wp265bu2I"",""Notas!AP161:AP999"")"),"x")</f>
        <v>x</v>
      </c>
      <c r="R2" s="23" t="str">
        <f ca="1">IFERROR(__xludf.DUMMYFUNCTION("IMPORTRANGE(""1JVgAmMknpUlV7MHy1kkNJsmHnDibvSzHA2wp265bu2I"",""Notas!AQ161:AQ999"")"),"")</f>
        <v/>
      </c>
      <c r="S2" s="23" t="str">
        <f ca="1">IFERROR(__xludf.DUMMYFUNCTION("IMPORTRANGE(""1JVgAmMknpUlV7MHy1kkNJsmHnDibvSzHA2wp265bu2I"",""Notas!AR161:AR999"")"),"x")</f>
        <v>x</v>
      </c>
      <c r="T2" s="23" t="str">
        <f ca="1">IFERROR(__xludf.DUMMYFUNCTION("IMPORTRANGE(""1JVgAmMknpUlV7MHy1kkNJsmHnDibvSzHA2wp265bu2I"",""Notas!AS161:AS999"")"),"x")</f>
        <v>x</v>
      </c>
      <c r="U2" s="23" t="str">
        <f ca="1">IFERROR(__xludf.DUMMYFUNCTION("IMPORTRANGE(""1JVgAmMknpUlV7MHy1kkNJsmHnDibvSzHA2wp265bu2I"",""Notas!AT161:AT999"")"),"")</f>
        <v/>
      </c>
      <c r="V2" s="23" t="str">
        <f ca="1">IFERROR(__xludf.DUMMYFUNCTION("IMPORTRANGE(""1JVgAmMknpUlV7MHy1kkNJsmHnDibvSzHA2wp265bu2I"",""Notas!AU161:AU999"")"),"")</f>
        <v/>
      </c>
      <c r="W2" s="23" t="str">
        <f ca="1">IFERROR(__xludf.DUMMYFUNCTION("IMPORTRANGE(""1JVgAmMknpUlV7MHy1kkNJsmHnDibvSzHA2wp265bu2I"",""Notas!AV161:AV999"")"),"")</f>
        <v/>
      </c>
      <c r="X2" s="23" t="str">
        <f ca="1">IFERROR(__xludf.DUMMYFUNCTION("IMPORTRANGE(""1JVgAmMknpUlV7MHy1kkNJsmHnDibvSzHA2wp265bu2I"",""Notas!AW161:AW999"")"),"x")</f>
        <v>x</v>
      </c>
      <c r="Y2" s="23" t="str">
        <f ca="1">IFERROR(__xludf.DUMMYFUNCTION("IMPORTRANGE(""1JVgAmMknpUlV7MHy1kkNJsmHnDibvSzHA2wp265bu2I"",""Notas!AX161:AX999"")"),"")</f>
        <v/>
      </c>
      <c r="Z2" s="23" t="str">
        <f ca="1">IFERROR(__xludf.DUMMYFUNCTION("IMPORTRANGE(""1JVgAmMknpUlV7MHy1kkNJsmHnDibvSzHA2wp265bu2I"",""Notas!Ay161:Ay999"")"),"#REF!")</f>
        <v>#REF!</v>
      </c>
      <c r="AA2" s="23" t="str">
        <f ca="1">IFERROR(__xludf.DUMMYFUNCTION("IMPORTRANGE(""1JVgAmMknpUlV7MHy1kkNJsmHnDibvSzHA2wp265bu2I"",""Notas!Az161:Az999"")"),"#REF!")</f>
        <v>#REF!</v>
      </c>
      <c r="AB2" s="30">
        <f t="shared" ref="AB2:AB165" ca="1" si="4">COUNTA(M2:Y2)</f>
        <v>13</v>
      </c>
      <c r="AC2" s="31" t="e">
        <f t="shared" ref="AC2:AQ2" ca="1" si="5">IF(M2="x",M$997*1,"")*BY2</f>
        <v>#VALUE!</v>
      </c>
      <c r="AD2" s="31" t="e">
        <f t="shared" ca="1" si="5"/>
        <v>#VALUE!</v>
      </c>
      <c r="AE2" s="31" t="e">
        <f t="shared" ca="1" si="5"/>
        <v>#VALUE!</v>
      </c>
      <c r="AF2" s="31">
        <f t="shared" ca="1" si="5"/>
        <v>1</v>
      </c>
      <c r="AG2" s="31">
        <f t="shared" ca="1" si="5"/>
        <v>1</v>
      </c>
      <c r="AH2" s="31" t="e">
        <f t="shared" ca="1" si="5"/>
        <v>#VALUE!</v>
      </c>
      <c r="AI2" s="31">
        <f t="shared" ca="1" si="5"/>
        <v>1.2</v>
      </c>
      <c r="AJ2" s="31">
        <f t="shared" ca="1" si="5"/>
        <v>1</v>
      </c>
      <c r="AK2" s="31" t="e">
        <f t="shared" ca="1" si="5"/>
        <v>#VALUE!</v>
      </c>
      <c r="AL2" s="31" t="e">
        <f t="shared" ca="1" si="5"/>
        <v>#VALUE!</v>
      </c>
      <c r="AM2" s="31" t="e">
        <f t="shared" ca="1" si="5"/>
        <v>#VALUE!</v>
      </c>
      <c r="AN2" s="31">
        <f t="shared" ca="1" si="5"/>
        <v>1.1000000000000001</v>
      </c>
      <c r="AO2" s="31" t="e">
        <f t="shared" ca="1" si="5"/>
        <v>#VALUE!</v>
      </c>
      <c r="AP2" s="31" t="e">
        <f t="shared" ca="1" si="5"/>
        <v>#VALUE!</v>
      </c>
      <c r="AQ2" s="31" t="e">
        <f t="shared" ca="1" si="5"/>
        <v>#VALUE!</v>
      </c>
      <c r="AR2" s="23" t="e">
        <f t="shared" ref="AR2:AR130" ca="1" si="6">SUM(AC2:AQ2)</f>
        <v>#VALUE!</v>
      </c>
      <c r="AS2" s="32" t="str">
        <f t="shared" ref="AS2:AS165" ca="1" si="7">IFERROR(L2/AR2,"")</f>
        <v/>
      </c>
      <c r="AT2" s="33">
        <f ca="1">IFERROR(__xludf.DUMMYFUNCTION("IMPORTRANGE(""1WAC1pNkHToaNboKeP-AiO20_ml3oOUXx6qp3zRuK__k"", ""NotaObras!DY161:DY999"")"),10)</f>
        <v>10</v>
      </c>
      <c r="AU2" s="34">
        <f ca="1">IFERROR(__xludf.DUMMYFUNCTION("IMPORTRANGE(""1WAC1pNkHToaNboKeP-AiO20_ml3oOUXx6qp3zRuK__k"", ""NotaObras!AS161:AS999"")"),10)</f>
        <v>10</v>
      </c>
      <c r="AV2" s="34" t="str">
        <f ca="1">IFERROR(__xludf.DUMMYFUNCTION("IMPORTRANGE(""1WAC1pNkHToaNboKeP-AiO20_ml3oOUXx6qp3zRuK__k"", ""NotaObras!BG161:BG999"")"),"")</f>
        <v/>
      </c>
      <c r="AW2" s="35">
        <f ca="1">IFERROR(__xludf.DUMMYFUNCTION("IMPORTRANGE(""1WAC1pNkHToaNboKeP-AiO20_ml3oOUXx6qp3zRuK__k"", ""NotaObras!BU161:BU999"")"),10)</f>
        <v>10</v>
      </c>
      <c r="AX2" s="34">
        <f ca="1">IFERROR(__xludf.DUMMYFUNCTION("IMPORTRANGE(""1WAC1pNkHToaNboKeP-AiO20_ml3oOUXx6qp3zRuK__k"", ""NotaObras!CI161:CI999"")"),10)</f>
        <v>10</v>
      </c>
      <c r="AY2" s="34">
        <f ca="1">IFERROR(__xludf.DUMMYFUNCTION("IMPORTRANGE(""1WAC1pNkHToaNboKeP-AiO20_ml3oOUXx6qp3zRuK__k"", ""NotaObras!CW161:CW999"")"),10)</f>
        <v>10</v>
      </c>
      <c r="AZ2" s="34">
        <f ca="1">IFERROR(__xludf.DUMMYFUNCTION("IMPORTRANGE(""1WAC1pNkHToaNboKeP-AiO20_ml3oOUXx6qp3zRuK__k"", ""NotaObras!DK161:DK999"")"),10)</f>
        <v>10</v>
      </c>
      <c r="BA2" s="34">
        <f ca="1">IFERROR(__xludf.DUMMYFUNCTION("IMPORTRANGE(""1WAC1pNkHToaNboKeP-AiO20_ml3oOUXx6qp3zRuK__k"", ""NotaObras!AE161:AE999"")"),10)</f>
        <v>10</v>
      </c>
      <c r="BB2" s="35" t="str">
        <f ca="1">IFERROR(__xludf.DUMMYFUNCTION("IMPORTRANGE(""1WAC1pNkHToaNboKeP-AiO20_ml3oOUXx6qp3zRuK__k"", ""NotaObras!FA161:FA999"")"),"")</f>
        <v/>
      </c>
      <c r="BC2" s="35" t="str">
        <f ca="1">IFERROR(__xludf.DUMMYFUNCTION("IMPORTRANGE(""1WAC1pNkHToaNboKeP-AiO20_ml3oOUXx6qp3zRuK__k"", ""NotaObras!EM161:EM999"")"),"")</f>
        <v/>
      </c>
      <c r="BD2" s="35" t="str">
        <f ca="1">IFERROR(__xludf.DUMMYFUNCTION("IMPORTRANGE(""1WAC1pNkHToaNboKeP-AiO20_ml3oOUXx6qp3zRuK__k"", ""NotaObras!FN161:FN999"")"),"")</f>
        <v/>
      </c>
      <c r="BE2" s="43">
        <f ca="1">IFERROR(__xludf.DUMMYFUNCTION("IMPORTRANGE(""1WAC1pNkHToaNboKeP-AiO20_ml3oOUXx6qp3zRuK__k"", ""NotaObras!GA161:GA171"")"),10)</f>
        <v>10</v>
      </c>
      <c r="BF2" s="35" t="str">
        <f ca="1">IFERROR(__xludf.DUMMYFUNCTION("IMPORTRANGE(""1WAC1pNkHToaNboKeP-AiO20_ml3oOUXx6qp3zRuK__k"", ""NotaObras!GN161:GN170"")"),"")</f>
        <v/>
      </c>
      <c r="BG2" s="35">
        <f ca="1">IFERROR(__xludf.DUMMYFUNCTION("IMPORTRANGE(""1WAC1pNkHToaNboKeP-AiO20_ml3oOUXx6qp3zRuK__k"", ""NotaObras!HB161:HB999"")"),10)</f>
        <v>10</v>
      </c>
      <c r="BH2" s="35">
        <f ca="1">IFERROR(__xludf.DUMMYFUNCTION("IMPORTRANGE(""1WAC1pNkHToaNboKeP-AiO20_ml3oOUXx6qp3zRuK__k"", ""NotaObras!HQ161:HQ999"")"),9.6)</f>
        <v>9.6</v>
      </c>
      <c r="BI2" s="36" t="e">
        <f t="shared" ref="BI2:BW2" ca="1" si="8">IF(AC2=0,"",AC2*$AS2*(AT2/10))</f>
        <v>#VALUE!</v>
      </c>
      <c r="BJ2" s="37" t="e">
        <f t="shared" ca="1" si="8"/>
        <v>#VALUE!</v>
      </c>
      <c r="BK2" s="37" t="e">
        <f t="shared" ca="1" si="8"/>
        <v>#VALUE!</v>
      </c>
      <c r="BL2" s="37" t="e">
        <f t="shared" ca="1" si="8"/>
        <v>#VALUE!</v>
      </c>
      <c r="BM2" s="37" t="e">
        <f t="shared" ca="1" si="8"/>
        <v>#VALUE!</v>
      </c>
      <c r="BN2" s="37" t="e">
        <f t="shared" ca="1" si="8"/>
        <v>#VALUE!</v>
      </c>
      <c r="BO2" s="37" t="e">
        <f t="shared" ca="1" si="8"/>
        <v>#VALUE!</v>
      </c>
      <c r="BP2" s="37" t="e">
        <f t="shared" ca="1" si="8"/>
        <v>#VALUE!</v>
      </c>
      <c r="BQ2" s="37" t="e">
        <f t="shared" ca="1" si="8"/>
        <v>#VALUE!</v>
      </c>
      <c r="BR2" s="37" t="e">
        <f t="shared" ca="1" si="8"/>
        <v>#VALUE!</v>
      </c>
      <c r="BS2" s="37" t="e">
        <f t="shared" ca="1" si="8"/>
        <v>#VALUE!</v>
      </c>
      <c r="BT2" s="37" t="e">
        <f t="shared" ca="1" si="8"/>
        <v>#VALUE!</v>
      </c>
      <c r="BU2" s="37" t="e">
        <f t="shared" ca="1" si="8"/>
        <v>#VALUE!</v>
      </c>
      <c r="BV2" s="37" t="e">
        <f t="shared" ca="1" si="8"/>
        <v>#VALUE!</v>
      </c>
      <c r="BW2" s="37" t="e">
        <f t="shared" ca="1" si="8"/>
        <v>#VALUE!</v>
      </c>
      <c r="BX2" s="38" t="e">
        <f t="shared" ref="BX2:BX165" ca="1" si="9">SUM(BI2:BW2)</f>
        <v>#VALUE!</v>
      </c>
      <c r="BY2" s="39" t="str">
        <f t="shared" ref="BY2:CM2" ca="1" si="10">IF(M2="x","1","")</f>
        <v/>
      </c>
      <c r="BZ2" s="40" t="str">
        <f t="shared" ca="1" si="10"/>
        <v/>
      </c>
      <c r="CA2" s="40" t="str">
        <f t="shared" ca="1" si="10"/>
        <v/>
      </c>
      <c r="CB2" s="40" t="str">
        <f t="shared" ca="1" si="10"/>
        <v>1</v>
      </c>
      <c r="CC2" s="40" t="str">
        <f t="shared" ca="1" si="10"/>
        <v>1</v>
      </c>
      <c r="CD2" s="40" t="str">
        <f t="shared" ca="1" si="10"/>
        <v/>
      </c>
      <c r="CE2" s="40" t="str">
        <f t="shared" ca="1" si="10"/>
        <v>1</v>
      </c>
      <c r="CF2" s="40" t="str">
        <f t="shared" ca="1" si="10"/>
        <v>1</v>
      </c>
      <c r="CG2" s="40" t="str">
        <f t="shared" ca="1" si="10"/>
        <v/>
      </c>
      <c r="CH2" s="41" t="str">
        <f t="shared" ca="1" si="10"/>
        <v/>
      </c>
      <c r="CI2" s="40" t="str">
        <f t="shared" ca="1" si="10"/>
        <v/>
      </c>
      <c r="CJ2" s="40" t="str">
        <f t="shared" ca="1" si="10"/>
        <v>1</v>
      </c>
      <c r="CK2" s="40" t="str">
        <f t="shared" ca="1" si="10"/>
        <v/>
      </c>
      <c r="CL2" s="40" t="str">
        <f t="shared" ca="1" si="10"/>
        <v/>
      </c>
      <c r="CM2" s="40" t="str">
        <f t="shared" ca="1" si="10"/>
        <v/>
      </c>
    </row>
    <row r="3" spans="1:91" ht="16.5" customHeight="1" x14ac:dyDescent="0.2">
      <c r="A3" s="23" t="str">
        <f ca="1">IFERROR(__xludf.DUMMYFUNCTION("""COMPUTED_VALUE"""),"P978")</f>
        <v>P978</v>
      </c>
      <c r="B3" s="23" t="str">
        <f ca="1">IFERROR(__xludf.DUMMYFUNCTION("""COMPUTED_VALUE"""),"Fabiana Fialho")</f>
        <v>Fabiana Fialho</v>
      </c>
      <c r="C3" s="23" t="s">
        <v>91</v>
      </c>
      <c r="D3" s="24">
        <f ca="1">IFERROR(__xludf.DUMMYFUNCTION("""COMPUTED_VALUE"""),46034)</f>
        <v>46034</v>
      </c>
      <c r="E3" s="23" t="str">
        <f t="shared" ca="1" si="0"/>
        <v>janeiro</v>
      </c>
      <c r="F3" s="23">
        <f ca="1">IFERROR(__xludf.DUMMYFUNCTION("""COMPUTED_VALUE"""),12)</f>
        <v>12</v>
      </c>
      <c r="G3" s="23">
        <f ca="1">IFERROR(__xludf.DUMMYFUNCTION("""COMPUTED_VALUE"""),540)</f>
        <v>540</v>
      </c>
      <c r="H3" s="23">
        <f t="shared" ca="1" si="1"/>
        <v>6.48</v>
      </c>
      <c r="I3" s="25">
        <f t="shared" ca="1" si="2"/>
        <v>300</v>
      </c>
      <c r="J3" s="42">
        <f ca="1">IFERROR(__xludf.DUMMYFUNCTION("""COMPUTED_VALUE"""),80.3703703703703)</f>
        <v>80.370370370370296</v>
      </c>
      <c r="K3" s="27" t="b">
        <v>0</v>
      </c>
      <c r="L3" s="28">
        <f t="shared" ca="1" si="3"/>
        <v>241.11111111111089</v>
      </c>
      <c r="M3" s="29"/>
      <c r="N3" s="23"/>
      <c r="O3" s="23" t="str">
        <f ca="1">IFERROR(__xludf.DUMMYFUNCTION("""COMPUTED_VALUE"""),"x")</f>
        <v>x</v>
      </c>
      <c r="P3" s="23" t="str">
        <f ca="1">IFERROR(__xludf.DUMMYFUNCTION("""COMPUTED_VALUE"""),"x")</f>
        <v>x</v>
      </c>
      <c r="Q3" s="23"/>
      <c r="R3" s="23"/>
      <c r="S3" s="23"/>
      <c r="T3" s="23" t="str">
        <f ca="1">IFERROR(__xludf.DUMMYFUNCTION("""COMPUTED_VALUE"""),"x")</f>
        <v>x</v>
      </c>
      <c r="U3" s="23"/>
      <c r="V3" s="23"/>
      <c r="W3" s="23" t="str">
        <f ca="1">IFERROR(__xludf.DUMMYFUNCTION("""COMPUTED_VALUE"""),"x")</f>
        <v>x</v>
      </c>
      <c r="X3" s="30"/>
      <c r="Y3" s="30"/>
      <c r="Z3" s="23"/>
      <c r="AA3" s="23"/>
      <c r="AB3" s="30">
        <f t="shared" ca="1" si="4"/>
        <v>4</v>
      </c>
      <c r="AC3" s="31" t="e">
        <f t="shared" ref="AC3:AQ3" si="11">IF(M3="x",M$997*1,"")*BY3</f>
        <v>#VALUE!</v>
      </c>
      <c r="AD3" s="31" t="e">
        <f t="shared" si="11"/>
        <v>#VALUE!</v>
      </c>
      <c r="AE3" s="31">
        <f t="shared" ca="1" si="11"/>
        <v>1</v>
      </c>
      <c r="AF3" s="31">
        <f t="shared" ca="1" si="11"/>
        <v>1</v>
      </c>
      <c r="AG3" s="31" t="e">
        <f t="shared" si="11"/>
        <v>#VALUE!</v>
      </c>
      <c r="AH3" s="31" t="e">
        <f t="shared" si="11"/>
        <v>#VALUE!</v>
      </c>
      <c r="AI3" s="31" t="e">
        <f t="shared" si="11"/>
        <v>#VALUE!</v>
      </c>
      <c r="AJ3" s="31">
        <f t="shared" ca="1" si="11"/>
        <v>1</v>
      </c>
      <c r="AK3" s="31" t="e">
        <f t="shared" si="11"/>
        <v>#VALUE!</v>
      </c>
      <c r="AL3" s="31" t="e">
        <f t="shared" si="11"/>
        <v>#VALUE!</v>
      </c>
      <c r="AM3" s="31">
        <f t="shared" ca="1" si="11"/>
        <v>1.1000000000000001</v>
      </c>
      <c r="AN3" s="31" t="e">
        <f t="shared" si="11"/>
        <v>#VALUE!</v>
      </c>
      <c r="AO3" s="31" t="e">
        <f t="shared" si="11"/>
        <v>#VALUE!</v>
      </c>
      <c r="AP3" s="31" t="e">
        <f t="shared" si="11"/>
        <v>#VALUE!</v>
      </c>
      <c r="AQ3" s="31" t="e">
        <f t="shared" si="11"/>
        <v>#VALUE!</v>
      </c>
      <c r="AR3" s="23" t="e">
        <f t="shared" si="6"/>
        <v>#VALUE!</v>
      </c>
      <c r="AS3" s="32" t="str">
        <f t="shared" ca="1" si="7"/>
        <v/>
      </c>
      <c r="AT3" s="33" t="str">
        <f ca="1">IFERROR(__xludf.DUMMYFUNCTION("""COMPUTED_VALUE"""),"")</f>
        <v/>
      </c>
      <c r="AU3" s="34" t="str">
        <f ca="1">IFERROR(__xludf.DUMMYFUNCTION("""COMPUTED_VALUE"""),"")</f>
        <v/>
      </c>
      <c r="AV3" s="34">
        <f ca="1">IFERROR(__xludf.DUMMYFUNCTION("""COMPUTED_VALUE"""),5.5)</f>
        <v>5.5</v>
      </c>
      <c r="AW3" s="35">
        <f ca="1">IFERROR(__xludf.DUMMYFUNCTION("""COMPUTED_VALUE"""),8)</f>
        <v>8</v>
      </c>
      <c r="AX3" s="34">
        <f ca="1">IFERROR(__xludf.DUMMYFUNCTION("""COMPUTED_VALUE"""),10)</f>
        <v>10</v>
      </c>
      <c r="AY3" s="34">
        <f ca="1">IFERROR(__xludf.DUMMYFUNCTION("""COMPUTED_VALUE"""),10)</f>
        <v>10</v>
      </c>
      <c r="AZ3" s="34" t="str">
        <f ca="1">IFERROR(__xludf.DUMMYFUNCTION("""COMPUTED_VALUE"""),"")</f>
        <v/>
      </c>
      <c r="BA3" s="34">
        <f ca="1">IFERROR(__xludf.DUMMYFUNCTION("""COMPUTED_VALUE"""),10)</f>
        <v>10</v>
      </c>
      <c r="BB3" s="35" t="str">
        <f ca="1">IFERROR(__xludf.DUMMYFUNCTION("""COMPUTED_VALUE"""),"")</f>
        <v/>
      </c>
      <c r="BC3" s="35" t="str">
        <f ca="1">IFERROR(__xludf.DUMMYFUNCTION("""COMPUTED_VALUE"""),"")</f>
        <v/>
      </c>
      <c r="BD3" s="35">
        <f ca="1">IFERROR(__xludf.DUMMYFUNCTION("""COMPUTED_VALUE"""),7.66666666666666)</f>
        <v>7.6666666666666599</v>
      </c>
      <c r="BE3" s="43">
        <f ca="1">IFERROR(__xludf.DUMMYFUNCTION("""COMPUTED_VALUE"""),10)</f>
        <v>10</v>
      </c>
      <c r="BF3" s="43">
        <f ca="1">IFERROR(__xludf.DUMMYFUNCTION("""COMPUTED_VALUE"""),10)</f>
        <v>10</v>
      </c>
      <c r="BG3" s="35">
        <f ca="1">IFERROR(__xludf.DUMMYFUNCTION("""COMPUTED_VALUE"""),9.75)</f>
        <v>9.75</v>
      </c>
      <c r="BH3" s="35">
        <f ca="1">IFERROR(__xludf.DUMMYFUNCTION("""COMPUTED_VALUE"""),10)</f>
        <v>10</v>
      </c>
      <c r="BI3" s="44" t="e">
        <f t="shared" ref="BI3:BW3" si="12">IF(AC3=0,"",AC3*$AS3*(AT3/10))</f>
        <v>#VALUE!</v>
      </c>
      <c r="BJ3" s="25" t="e">
        <f t="shared" si="12"/>
        <v>#VALUE!</v>
      </c>
      <c r="BK3" s="25" t="e">
        <f t="shared" ca="1" si="12"/>
        <v>#VALUE!</v>
      </c>
      <c r="BL3" s="25" t="e">
        <f t="shared" ca="1" si="12"/>
        <v>#VALUE!</v>
      </c>
      <c r="BM3" s="25" t="e">
        <f t="shared" si="12"/>
        <v>#VALUE!</v>
      </c>
      <c r="BN3" s="25" t="e">
        <f t="shared" si="12"/>
        <v>#VALUE!</v>
      </c>
      <c r="BO3" s="25" t="e">
        <f t="shared" si="12"/>
        <v>#VALUE!</v>
      </c>
      <c r="BP3" s="25" t="e">
        <f t="shared" ca="1" si="12"/>
        <v>#VALUE!</v>
      </c>
      <c r="BQ3" s="37" t="e">
        <f t="shared" si="12"/>
        <v>#VALUE!</v>
      </c>
      <c r="BR3" s="37" t="e">
        <f t="shared" si="12"/>
        <v>#VALUE!</v>
      </c>
      <c r="BS3" s="37" t="e">
        <f t="shared" ca="1" si="12"/>
        <v>#VALUE!</v>
      </c>
      <c r="BT3" s="37" t="e">
        <f t="shared" si="12"/>
        <v>#VALUE!</v>
      </c>
      <c r="BU3" s="37" t="e">
        <f t="shared" si="12"/>
        <v>#VALUE!</v>
      </c>
      <c r="BV3" s="37" t="e">
        <f t="shared" si="12"/>
        <v>#VALUE!</v>
      </c>
      <c r="BW3" s="37" t="e">
        <f t="shared" si="12"/>
        <v>#VALUE!</v>
      </c>
      <c r="BX3" s="38" t="e">
        <f t="shared" si="9"/>
        <v>#VALUE!</v>
      </c>
      <c r="BY3" s="39" t="str">
        <f t="shared" ref="BY3:CM3" si="13">IF(M3="x","1","")</f>
        <v/>
      </c>
      <c r="BZ3" s="40" t="str">
        <f t="shared" si="13"/>
        <v/>
      </c>
      <c r="CA3" s="40" t="str">
        <f t="shared" ca="1" si="13"/>
        <v>1</v>
      </c>
      <c r="CB3" s="40" t="str">
        <f t="shared" ca="1" si="13"/>
        <v>1</v>
      </c>
      <c r="CC3" s="40" t="str">
        <f t="shared" si="13"/>
        <v/>
      </c>
      <c r="CD3" s="40" t="str">
        <f t="shared" si="13"/>
        <v/>
      </c>
      <c r="CE3" s="40" t="str">
        <f t="shared" si="13"/>
        <v/>
      </c>
      <c r="CF3" s="40" t="str">
        <f t="shared" ca="1" si="13"/>
        <v>1</v>
      </c>
      <c r="CG3" s="40" t="str">
        <f t="shared" si="13"/>
        <v/>
      </c>
      <c r="CH3" s="41" t="str">
        <f t="shared" si="13"/>
        <v/>
      </c>
      <c r="CI3" s="40" t="str">
        <f t="shared" ca="1" si="13"/>
        <v>1</v>
      </c>
      <c r="CJ3" s="40" t="str">
        <f t="shared" si="13"/>
        <v/>
      </c>
      <c r="CK3" s="40" t="str">
        <f t="shared" si="13"/>
        <v/>
      </c>
      <c r="CL3" s="40" t="str">
        <f t="shared" si="13"/>
        <v/>
      </c>
      <c r="CM3" s="40" t="str">
        <f t="shared" si="13"/>
        <v/>
      </c>
    </row>
    <row r="4" spans="1:91" ht="16.5" customHeight="1" x14ac:dyDescent="0.2">
      <c r="A4" s="23" t="str">
        <f ca="1">IFERROR(__xludf.DUMMYFUNCTION("""COMPUTED_VALUE"""),"P966")</f>
        <v>P966</v>
      </c>
      <c r="B4" s="23" t="str">
        <f ca="1">IFERROR(__xludf.DUMMYFUNCTION("""COMPUTED_VALUE"""),"Ivaír Júlio")</f>
        <v>Ivaír Júlio</v>
      </c>
      <c r="C4" s="23" t="s">
        <v>91</v>
      </c>
      <c r="D4" s="24">
        <f ca="1">IFERROR(__xludf.DUMMYFUNCTION("""COMPUTED_VALUE"""),46034)</f>
        <v>46034</v>
      </c>
      <c r="E4" s="23" t="str">
        <f t="shared" ca="1" si="0"/>
        <v>janeiro</v>
      </c>
      <c r="F4" s="23">
        <f ca="1">IFERROR(__xludf.DUMMYFUNCTION("""COMPUTED_VALUE"""),12)</f>
        <v>12</v>
      </c>
      <c r="G4" s="23">
        <f ca="1">IFERROR(__xludf.DUMMYFUNCTION("""COMPUTED_VALUE"""),540)</f>
        <v>540</v>
      </c>
      <c r="H4" s="23">
        <f t="shared" ca="1" si="1"/>
        <v>6.48</v>
      </c>
      <c r="I4" s="25">
        <f t="shared" ca="1" si="2"/>
        <v>300</v>
      </c>
      <c r="J4" s="26">
        <f ca="1">IFERROR(__xludf.DUMMYFUNCTION("""COMPUTED_VALUE"""),90.3703703703703)</f>
        <v>90.370370370370296</v>
      </c>
      <c r="K4" s="27" t="b">
        <v>0</v>
      </c>
      <c r="L4" s="28">
        <f t="shared" ca="1" si="3"/>
        <v>271.11111111111092</v>
      </c>
      <c r="M4" s="29"/>
      <c r="N4" s="23" t="str">
        <f ca="1">IFERROR(__xludf.DUMMYFUNCTION("""COMPUTED_VALUE"""),"x")</f>
        <v>x</v>
      </c>
      <c r="O4" s="23"/>
      <c r="P4" s="23" t="str">
        <f ca="1">IFERROR(__xludf.DUMMYFUNCTION("""COMPUTED_VALUE"""),"x")</f>
        <v>x</v>
      </c>
      <c r="Q4" s="23" t="str">
        <f ca="1">IFERROR(__xludf.DUMMYFUNCTION("""COMPUTED_VALUE"""),"x")</f>
        <v>x</v>
      </c>
      <c r="R4" s="23"/>
      <c r="S4" s="23" t="str">
        <f ca="1">IFERROR(__xludf.DUMMYFUNCTION("""COMPUTED_VALUE"""),"x")</f>
        <v>x</v>
      </c>
      <c r="T4" s="23"/>
      <c r="U4" s="23"/>
      <c r="V4" s="23"/>
      <c r="W4" s="23"/>
      <c r="X4" s="30" t="str">
        <f ca="1">IFERROR(__xludf.DUMMYFUNCTION("""COMPUTED_VALUE"""),"x")</f>
        <v>x</v>
      </c>
      <c r="Y4" s="30"/>
      <c r="Z4" s="23"/>
      <c r="AA4" s="23"/>
      <c r="AB4" s="30">
        <f t="shared" ca="1" si="4"/>
        <v>5</v>
      </c>
      <c r="AC4" s="31" t="e">
        <f t="shared" ref="AC4:AQ4" si="14">IF(M4="x",M$997*1,"")*BY4</f>
        <v>#VALUE!</v>
      </c>
      <c r="AD4" s="31">
        <f t="shared" ca="1" si="14"/>
        <v>1.1000000000000001</v>
      </c>
      <c r="AE4" s="31" t="e">
        <f t="shared" si="14"/>
        <v>#VALUE!</v>
      </c>
      <c r="AF4" s="31">
        <f t="shared" ca="1" si="14"/>
        <v>1</v>
      </c>
      <c r="AG4" s="31">
        <f t="shared" ca="1" si="14"/>
        <v>1</v>
      </c>
      <c r="AH4" s="31" t="e">
        <f t="shared" si="14"/>
        <v>#VALUE!</v>
      </c>
      <c r="AI4" s="31">
        <f t="shared" ca="1" si="14"/>
        <v>1.2</v>
      </c>
      <c r="AJ4" s="31" t="e">
        <f t="shared" si="14"/>
        <v>#VALUE!</v>
      </c>
      <c r="AK4" s="31" t="e">
        <f t="shared" si="14"/>
        <v>#VALUE!</v>
      </c>
      <c r="AL4" s="31" t="e">
        <f t="shared" si="14"/>
        <v>#VALUE!</v>
      </c>
      <c r="AM4" s="31" t="e">
        <f t="shared" si="14"/>
        <v>#VALUE!</v>
      </c>
      <c r="AN4" s="31">
        <f t="shared" ca="1" si="14"/>
        <v>1.1000000000000001</v>
      </c>
      <c r="AO4" s="31" t="e">
        <f t="shared" si="14"/>
        <v>#VALUE!</v>
      </c>
      <c r="AP4" s="31" t="e">
        <f t="shared" si="14"/>
        <v>#VALUE!</v>
      </c>
      <c r="AQ4" s="31" t="e">
        <f t="shared" si="14"/>
        <v>#VALUE!</v>
      </c>
      <c r="AR4" s="23" t="e">
        <f t="shared" si="6"/>
        <v>#VALUE!</v>
      </c>
      <c r="AS4" s="32" t="str">
        <f t="shared" ca="1" si="7"/>
        <v/>
      </c>
      <c r="AT4" s="33" t="str">
        <f ca="1">IFERROR(__xludf.DUMMYFUNCTION("""COMPUTED_VALUE"""),"")</f>
        <v/>
      </c>
      <c r="AU4" s="34">
        <f ca="1">IFERROR(__xludf.DUMMYFUNCTION("""COMPUTED_VALUE"""),10)</f>
        <v>10</v>
      </c>
      <c r="AV4" s="34" t="str">
        <f ca="1">IFERROR(__xludf.DUMMYFUNCTION("""COMPUTED_VALUE"""),"")</f>
        <v/>
      </c>
      <c r="AW4" s="35">
        <f ca="1">IFERROR(__xludf.DUMMYFUNCTION("""COMPUTED_VALUE"""),10)</f>
        <v>10</v>
      </c>
      <c r="AX4" s="34">
        <f ca="1">IFERROR(__xludf.DUMMYFUNCTION("""COMPUTED_VALUE"""),10)</f>
        <v>10</v>
      </c>
      <c r="AY4" s="34" t="str">
        <f ca="1">IFERROR(__xludf.DUMMYFUNCTION("""COMPUTED_VALUE"""),"")</f>
        <v/>
      </c>
      <c r="AZ4" s="34">
        <f ca="1">IFERROR(__xludf.DUMMYFUNCTION("""COMPUTED_VALUE"""),10)</f>
        <v>10</v>
      </c>
      <c r="BA4" s="34" t="str">
        <f ca="1">IFERROR(__xludf.DUMMYFUNCTION("""COMPUTED_VALUE"""),"")</f>
        <v/>
      </c>
      <c r="BB4" s="35" t="str">
        <f ca="1">IFERROR(__xludf.DUMMYFUNCTION("""COMPUTED_VALUE"""),"")</f>
        <v/>
      </c>
      <c r="BC4" s="35" t="str">
        <f ca="1">IFERROR(__xludf.DUMMYFUNCTION("""COMPUTED_VALUE"""),"")</f>
        <v/>
      </c>
      <c r="BD4" s="35" t="str">
        <f ca="1">IFERROR(__xludf.DUMMYFUNCTION("""COMPUTED_VALUE"""),"")</f>
        <v/>
      </c>
      <c r="BE4" s="43">
        <f ca="1">IFERROR(__xludf.DUMMYFUNCTION("""COMPUTED_VALUE"""),10)</f>
        <v>10</v>
      </c>
      <c r="BF4" s="43" t="str">
        <f ca="1">IFERROR(__xludf.DUMMYFUNCTION("""COMPUTED_VALUE"""),"")</f>
        <v/>
      </c>
      <c r="BG4" s="35">
        <f ca="1">IFERROR(__xludf.DUMMYFUNCTION("""COMPUTED_VALUE"""),10)</f>
        <v>10</v>
      </c>
      <c r="BH4" s="35">
        <f ca="1">IFERROR(__xludf.DUMMYFUNCTION("""COMPUTED_VALUE"""),10)</f>
        <v>10</v>
      </c>
      <c r="BI4" s="44" t="e">
        <f t="shared" ref="BI4:BW4" si="15">IF(AC4=0,"",AC4*$AS4*(AT4/10))</f>
        <v>#VALUE!</v>
      </c>
      <c r="BJ4" s="25" t="e">
        <f t="shared" ca="1" si="15"/>
        <v>#VALUE!</v>
      </c>
      <c r="BK4" s="25" t="e">
        <f t="shared" si="15"/>
        <v>#VALUE!</v>
      </c>
      <c r="BL4" s="25" t="e">
        <f t="shared" ca="1" si="15"/>
        <v>#VALUE!</v>
      </c>
      <c r="BM4" s="25" t="e">
        <f t="shared" ca="1" si="15"/>
        <v>#VALUE!</v>
      </c>
      <c r="BN4" s="25" t="e">
        <f t="shared" si="15"/>
        <v>#VALUE!</v>
      </c>
      <c r="BO4" s="25" t="e">
        <f t="shared" ca="1" si="15"/>
        <v>#VALUE!</v>
      </c>
      <c r="BP4" s="25" t="e">
        <f t="shared" si="15"/>
        <v>#VALUE!</v>
      </c>
      <c r="BQ4" s="37" t="e">
        <f t="shared" si="15"/>
        <v>#VALUE!</v>
      </c>
      <c r="BR4" s="37" t="e">
        <f t="shared" si="15"/>
        <v>#VALUE!</v>
      </c>
      <c r="BS4" s="37" t="e">
        <f t="shared" si="15"/>
        <v>#VALUE!</v>
      </c>
      <c r="BT4" s="37" t="e">
        <f t="shared" ca="1" si="15"/>
        <v>#VALUE!</v>
      </c>
      <c r="BU4" s="37" t="e">
        <f t="shared" si="15"/>
        <v>#VALUE!</v>
      </c>
      <c r="BV4" s="37" t="e">
        <f t="shared" si="15"/>
        <v>#VALUE!</v>
      </c>
      <c r="BW4" s="37" t="e">
        <f t="shared" si="15"/>
        <v>#VALUE!</v>
      </c>
      <c r="BX4" s="38" t="e">
        <f t="shared" si="9"/>
        <v>#VALUE!</v>
      </c>
      <c r="BY4" s="39" t="str">
        <f t="shared" ref="BY4:CM4" si="16">IF(M4="x","1","")</f>
        <v/>
      </c>
      <c r="BZ4" s="40" t="str">
        <f t="shared" ca="1" si="16"/>
        <v>1</v>
      </c>
      <c r="CA4" s="40" t="str">
        <f t="shared" si="16"/>
        <v/>
      </c>
      <c r="CB4" s="40" t="str">
        <f t="shared" ca="1" si="16"/>
        <v>1</v>
      </c>
      <c r="CC4" s="40" t="str">
        <f t="shared" ca="1" si="16"/>
        <v>1</v>
      </c>
      <c r="CD4" s="40" t="str">
        <f t="shared" si="16"/>
        <v/>
      </c>
      <c r="CE4" s="40" t="str">
        <f t="shared" ca="1" si="16"/>
        <v>1</v>
      </c>
      <c r="CF4" s="40" t="str">
        <f t="shared" si="16"/>
        <v/>
      </c>
      <c r="CG4" s="40" t="str">
        <f t="shared" si="16"/>
        <v/>
      </c>
      <c r="CH4" s="41" t="str">
        <f t="shared" si="16"/>
        <v/>
      </c>
      <c r="CI4" s="40" t="str">
        <f t="shared" si="16"/>
        <v/>
      </c>
      <c r="CJ4" s="40" t="str">
        <f t="shared" ca="1" si="16"/>
        <v>1</v>
      </c>
      <c r="CK4" s="40" t="str">
        <f t="shared" si="16"/>
        <v/>
      </c>
      <c r="CL4" s="40" t="str">
        <f t="shared" si="16"/>
        <v/>
      </c>
      <c r="CM4" s="40" t="str">
        <f t="shared" si="16"/>
        <v/>
      </c>
    </row>
    <row r="5" spans="1:91" ht="16.5" customHeight="1" x14ac:dyDescent="0.2">
      <c r="A5" s="23" t="str">
        <f ca="1">IFERROR(__xludf.DUMMYFUNCTION("""COMPUTED_VALUE"""),"P974")</f>
        <v>P974</v>
      </c>
      <c r="B5" s="23" t="str">
        <f ca="1">IFERROR(__xludf.DUMMYFUNCTION("""COMPUTED_VALUE"""),"José Carlos Dias da Silva")</f>
        <v>José Carlos Dias da Silva</v>
      </c>
      <c r="C5" s="23" t="s">
        <v>91</v>
      </c>
      <c r="D5" s="24">
        <f ca="1">IFERROR(__xludf.DUMMYFUNCTION("""COMPUTED_VALUE"""),46036)</f>
        <v>46036</v>
      </c>
      <c r="E5" s="23" t="str">
        <f t="shared" ca="1" si="0"/>
        <v>janeiro</v>
      </c>
      <c r="F5" s="23">
        <f ca="1">IFERROR(__xludf.DUMMYFUNCTION("""COMPUTED_VALUE"""),12)</f>
        <v>12</v>
      </c>
      <c r="G5" s="23">
        <f ca="1">IFERROR(__xludf.DUMMYFUNCTION("""COMPUTED_VALUE"""),540)</f>
        <v>540</v>
      </c>
      <c r="H5" s="23">
        <f t="shared" ca="1" si="1"/>
        <v>6.48</v>
      </c>
      <c r="I5" s="25">
        <f t="shared" ca="1" si="2"/>
        <v>300</v>
      </c>
      <c r="J5" s="26">
        <f ca="1">IFERROR(__xludf.DUMMYFUNCTION("""COMPUTED_VALUE"""),88)</f>
        <v>88</v>
      </c>
      <c r="K5" s="27" t="b">
        <v>0</v>
      </c>
      <c r="L5" s="28">
        <f t="shared" ca="1" si="3"/>
        <v>264</v>
      </c>
      <c r="M5" s="29"/>
      <c r="N5" s="23" t="str">
        <f ca="1">IFERROR(__xludf.DUMMYFUNCTION("""COMPUTED_VALUE"""),"x")</f>
        <v>x</v>
      </c>
      <c r="O5" s="23"/>
      <c r="P5" s="23" t="str">
        <f ca="1">IFERROR(__xludf.DUMMYFUNCTION("""COMPUTED_VALUE"""),"x")</f>
        <v>x</v>
      </c>
      <c r="Q5" s="26" t="str">
        <f ca="1">IFERROR(__xludf.DUMMYFUNCTION("""COMPUTED_VALUE"""),"x")</f>
        <v>x</v>
      </c>
      <c r="R5" s="23"/>
      <c r="S5" s="23" t="str">
        <f ca="1">IFERROR(__xludf.DUMMYFUNCTION("""COMPUTED_VALUE"""),"x")</f>
        <v>x</v>
      </c>
      <c r="T5" s="23" t="str">
        <f ca="1">IFERROR(__xludf.DUMMYFUNCTION("""COMPUTED_VALUE"""),"x")</f>
        <v>x</v>
      </c>
      <c r="U5" s="23"/>
      <c r="V5" s="23"/>
      <c r="W5" s="23"/>
      <c r="X5" s="30" t="str">
        <f ca="1">IFERROR(__xludf.DUMMYFUNCTION("""COMPUTED_VALUE"""),"x")</f>
        <v>x</v>
      </c>
      <c r="Y5" s="30"/>
      <c r="Z5" s="23"/>
      <c r="AA5" s="23"/>
      <c r="AB5" s="30">
        <f t="shared" ca="1" si="4"/>
        <v>6</v>
      </c>
      <c r="AC5" s="31" t="e">
        <f t="shared" ref="AC5:AQ5" si="17">IF(M5="x",M$997*1,"")*BY5</f>
        <v>#VALUE!</v>
      </c>
      <c r="AD5" s="31">
        <f t="shared" ca="1" si="17"/>
        <v>1.1000000000000001</v>
      </c>
      <c r="AE5" s="31" t="e">
        <f t="shared" si="17"/>
        <v>#VALUE!</v>
      </c>
      <c r="AF5" s="31">
        <f t="shared" ca="1" si="17"/>
        <v>1</v>
      </c>
      <c r="AG5" s="31">
        <f t="shared" ca="1" si="17"/>
        <v>1</v>
      </c>
      <c r="AH5" s="31" t="e">
        <f t="shared" si="17"/>
        <v>#VALUE!</v>
      </c>
      <c r="AI5" s="31">
        <f t="shared" ca="1" si="17"/>
        <v>1.2</v>
      </c>
      <c r="AJ5" s="31">
        <f t="shared" ca="1" si="17"/>
        <v>1</v>
      </c>
      <c r="AK5" s="31" t="e">
        <f t="shared" si="17"/>
        <v>#VALUE!</v>
      </c>
      <c r="AL5" s="31" t="e">
        <f t="shared" si="17"/>
        <v>#VALUE!</v>
      </c>
      <c r="AM5" s="31" t="e">
        <f t="shared" si="17"/>
        <v>#VALUE!</v>
      </c>
      <c r="AN5" s="31">
        <f t="shared" ca="1" si="17"/>
        <v>1.1000000000000001</v>
      </c>
      <c r="AO5" s="31" t="e">
        <f t="shared" si="17"/>
        <v>#VALUE!</v>
      </c>
      <c r="AP5" s="31" t="e">
        <f t="shared" si="17"/>
        <v>#VALUE!</v>
      </c>
      <c r="AQ5" s="31" t="e">
        <f t="shared" si="17"/>
        <v>#VALUE!</v>
      </c>
      <c r="AR5" s="23" t="e">
        <f t="shared" si="6"/>
        <v>#VALUE!</v>
      </c>
      <c r="AS5" s="32" t="str">
        <f t="shared" ca="1" si="7"/>
        <v/>
      </c>
      <c r="AT5" s="33">
        <f ca="1">IFERROR(__xludf.DUMMYFUNCTION("""COMPUTED_VALUE"""),10)</f>
        <v>10</v>
      </c>
      <c r="AU5" s="34">
        <f ca="1">IFERROR(__xludf.DUMMYFUNCTION("""COMPUTED_VALUE"""),10)</f>
        <v>10</v>
      </c>
      <c r="AV5" s="34">
        <f ca="1">IFERROR(__xludf.DUMMYFUNCTION("""COMPUTED_VALUE"""),10)</f>
        <v>10</v>
      </c>
      <c r="AW5" s="35">
        <f ca="1">IFERROR(__xludf.DUMMYFUNCTION("""COMPUTED_VALUE"""),10)</f>
        <v>10</v>
      </c>
      <c r="AX5" s="34">
        <f ca="1">IFERROR(__xludf.DUMMYFUNCTION("""COMPUTED_VALUE"""),10)</f>
        <v>10</v>
      </c>
      <c r="AY5" s="34">
        <f ca="1">IFERROR(__xludf.DUMMYFUNCTION("""COMPUTED_VALUE"""),10)</f>
        <v>10</v>
      </c>
      <c r="AZ5" s="34">
        <f ca="1">IFERROR(__xludf.DUMMYFUNCTION("""COMPUTED_VALUE"""),10)</f>
        <v>10</v>
      </c>
      <c r="BA5" s="34">
        <f ca="1">IFERROR(__xludf.DUMMYFUNCTION("""COMPUTED_VALUE"""),7.75)</f>
        <v>7.75</v>
      </c>
      <c r="BB5" s="35" t="str">
        <f ca="1">IFERROR(__xludf.DUMMYFUNCTION("""COMPUTED_VALUE"""),"")</f>
        <v/>
      </c>
      <c r="BC5" s="35" t="str">
        <f ca="1">IFERROR(__xludf.DUMMYFUNCTION("""COMPUTED_VALUE"""),"")</f>
        <v/>
      </c>
      <c r="BD5" s="35" t="str">
        <f ca="1">IFERROR(__xludf.DUMMYFUNCTION("""COMPUTED_VALUE"""),"")</f>
        <v/>
      </c>
      <c r="BE5" s="43">
        <f ca="1">IFERROR(__xludf.DUMMYFUNCTION("""COMPUTED_VALUE"""),9.8)</f>
        <v>9.8000000000000007</v>
      </c>
      <c r="BF5" s="43" t="str">
        <f ca="1">IFERROR(__xludf.DUMMYFUNCTION("""COMPUTED_VALUE"""),"")</f>
        <v/>
      </c>
      <c r="BG5" s="35">
        <f ca="1">IFERROR(__xludf.DUMMYFUNCTION("""COMPUTED_VALUE"""),10)</f>
        <v>10</v>
      </c>
      <c r="BH5" s="35">
        <f ca="1">IFERROR(__xludf.DUMMYFUNCTION("""COMPUTED_VALUE"""),9.16666666666666)</f>
        <v>9.1666666666666607</v>
      </c>
      <c r="BI5" s="44" t="e">
        <f t="shared" ref="BI5:BW5" si="18">IF(AC5=0,"",AC5*$AS5*(AT5/10))</f>
        <v>#VALUE!</v>
      </c>
      <c r="BJ5" s="25" t="e">
        <f t="shared" ca="1" si="18"/>
        <v>#VALUE!</v>
      </c>
      <c r="BK5" s="25" t="e">
        <f t="shared" si="18"/>
        <v>#VALUE!</v>
      </c>
      <c r="BL5" s="25" t="e">
        <f t="shared" ca="1" si="18"/>
        <v>#VALUE!</v>
      </c>
      <c r="BM5" s="25" t="e">
        <f t="shared" ca="1" si="18"/>
        <v>#VALUE!</v>
      </c>
      <c r="BN5" s="25" t="e">
        <f t="shared" si="18"/>
        <v>#VALUE!</v>
      </c>
      <c r="BO5" s="25" t="e">
        <f t="shared" ca="1" si="18"/>
        <v>#VALUE!</v>
      </c>
      <c r="BP5" s="25" t="e">
        <f t="shared" ca="1" si="18"/>
        <v>#VALUE!</v>
      </c>
      <c r="BQ5" s="37" t="e">
        <f t="shared" si="18"/>
        <v>#VALUE!</v>
      </c>
      <c r="BR5" s="37" t="e">
        <f t="shared" si="18"/>
        <v>#VALUE!</v>
      </c>
      <c r="BS5" s="37" t="e">
        <f t="shared" si="18"/>
        <v>#VALUE!</v>
      </c>
      <c r="BT5" s="37" t="e">
        <f t="shared" ca="1" si="18"/>
        <v>#VALUE!</v>
      </c>
      <c r="BU5" s="37" t="e">
        <f t="shared" si="18"/>
        <v>#VALUE!</v>
      </c>
      <c r="BV5" s="37" t="e">
        <f t="shared" si="18"/>
        <v>#VALUE!</v>
      </c>
      <c r="BW5" s="37" t="e">
        <f t="shared" si="18"/>
        <v>#VALUE!</v>
      </c>
      <c r="BX5" s="38" t="e">
        <f t="shared" si="9"/>
        <v>#VALUE!</v>
      </c>
      <c r="BY5" s="39" t="str">
        <f t="shared" ref="BY5:CM5" si="19">IF(M5="x","1","")</f>
        <v/>
      </c>
      <c r="BZ5" s="40" t="str">
        <f t="shared" ca="1" si="19"/>
        <v>1</v>
      </c>
      <c r="CA5" s="40" t="str">
        <f t="shared" si="19"/>
        <v/>
      </c>
      <c r="CB5" s="40" t="str">
        <f t="shared" ca="1" si="19"/>
        <v>1</v>
      </c>
      <c r="CC5" s="40" t="str">
        <f t="shared" ca="1" si="19"/>
        <v>1</v>
      </c>
      <c r="CD5" s="40" t="str">
        <f t="shared" si="19"/>
        <v/>
      </c>
      <c r="CE5" s="40" t="str">
        <f t="shared" ca="1" si="19"/>
        <v>1</v>
      </c>
      <c r="CF5" s="40" t="str">
        <f t="shared" ca="1" si="19"/>
        <v>1</v>
      </c>
      <c r="CG5" s="40" t="str">
        <f t="shared" si="19"/>
        <v/>
      </c>
      <c r="CH5" s="41" t="str">
        <f t="shared" si="19"/>
        <v/>
      </c>
      <c r="CI5" s="40" t="str">
        <f t="shared" si="19"/>
        <v/>
      </c>
      <c r="CJ5" s="40" t="str">
        <f t="shared" ca="1" si="19"/>
        <v>1</v>
      </c>
      <c r="CK5" s="40" t="str">
        <f t="shared" si="19"/>
        <v/>
      </c>
      <c r="CL5" s="40" t="str">
        <f t="shared" si="19"/>
        <v/>
      </c>
      <c r="CM5" s="40" t="str">
        <f t="shared" si="19"/>
        <v/>
      </c>
    </row>
    <row r="6" spans="1:91" ht="16.5" customHeight="1" x14ac:dyDescent="0.2">
      <c r="A6" s="23" t="str">
        <f ca="1">IFERROR(__xludf.DUMMYFUNCTION("""COMPUTED_VALUE"""),"P986")</f>
        <v>P986</v>
      </c>
      <c r="B6" s="23" t="str">
        <f ca="1">IFERROR(__xludf.DUMMYFUNCTION("""COMPUTED_VALUE"""),"Renan Baia de Souza")</f>
        <v>Renan Baia de Souza</v>
      </c>
      <c r="C6" s="23" t="s">
        <v>91</v>
      </c>
      <c r="D6" s="24">
        <f ca="1">IFERROR(__xludf.DUMMYFUNCTION("""COMPUTED_VALUE"""),46037)</f>
        <v>46037</v>
      </c>
      <c r="E6" s="23" t="str">
        <f t="shared" ca="1" si="0"/>
        <v>janeiro</v>
      </c>
      <c r="F6" s="23">
        <f ca="1">IFERROR(__xludf.DUMMYFUNCTION("""COMPUTED_VALUE"""),10)</f>
        <v>10</v>
      </c>
      <c r="G6" s="23">
        <f ca="1">IFERROR(__xludf.DUMMYFUNCTION("""COMPUTED_VALUE"""),540)</f>
        <v>540</v>
      </c>
      <c r="H6" s="23">
        <f t="shared" ca="1" si="1"/>
        <v>5.4</v>
      </c>
      <c r="I6" s="25">
        <f t="shared" ca="1" si="2"/>
        <v>300</v>
      </c>
      <c r="J6" s="26">
        <f ca="1">IFERROR(__xludf.DUMMYFUNCTION("""COMPUTED_VALUE"""),0)</f>
        <v>0</v>
      </c>
      <c r="K6" s="27" t="b">
        <v>1</v>
      </c>
      <c r="L6" s="28">
        <f t="shared" si="3"/>
        <v>0</v>
      </c>
      <c r="M6" s="29"/>
      <c r="N6" s="23"/>
      <c r="O6" s="23" t="str">
        <f ca="1">IFERROR(__xludf.DUMMYFUNCTION("""COMPUTED_VALUE"""),"x")</f>
        <v>x</v>
      </c>
      <c r="P6" s="23" t="str">
        <f ca="1">IFERROR(__xludf.DUMMYFUNCTION("""COMPUTED_VALUE"""),"x")</f>
        <v>x</v>
      </c>
      <c r="Q6" s="23" t="str">
        <f ca="1">IFERROR(__xludf.DUMMYFUNCTION("""COMPUTED_VALUE"""),"x")</f>
        <v>x</v>
      </c>
      <c r="R6" s="23"/>
      <c r="S6" s="23"/>
      <c r="T6" s="23" t="str">
        <f ca="1">IFERROR(__xludf.DUMMYFUNCTION("""COMPUTED_VALUE"""),"x")</f>
        <v>x</v>
      </c>
      <c r="U6" s="23"/>
      <c r="V6" s="23"/>
      <c r="W6" s="23"/>
      <c r="X6" s="30"/>
      <c r="Y6" s="30"/>
      <c r="Z6" s="23"/>
      <c r="AA6" s="23"/>
      <c r="AB6" s="30">
        <f t="shared" ca="1" si="4"/>
        <v>4</v>
      </c>
      <c r="AC6" s="31" t="e">
        <f t="shared" ref="AC6:AQ6" si="20">IF(M6="x",M$997*1,"")*BY6</f>
        <v>#VALUE!</v>
      </c>
      <c r="AD6" s="31" t="e">
        <f t="shared" si="20"/>
        <v>#VALUE!</v>
      </c>
      <c r="AE6" s="31">
        <f t="shared" ca="1" si="20"/>
        <v>1</v>
      </c>
      <c r="AF6" s="31">
        <f t="shared" ca="1" si="20"/>
        <v>1</v>
      </c>
      <c r="AG6" s="31">
        <f t="shared" ca="1" si="20"/>
        <v>1</v>
      </c>
      <c r="AH6" s="31" t="e">
        <f t="shared" si="20"/>
        <v>#VALUE!</v>
      </c>
      <c r="AI6" s="31" t="e">
        <f t="shared" si="20"/>
        <v>#VALUE!</v>
      </c>
      <c r="AJ6" s="31">
        <f t="shared" ca="1" si="20"/>
        <v>1</v>
      </c>
      <c r="AK6" s="31" t="e">
        <f t="shared" si="20"/>
        <v>#VALUE!</v>
      </c>
      <c r="AL6" s="31" t="e">
        <f t="shared" si="20"/>
        <v>#VALUE!</v>
      </c>
      <c r="AM6" s="31" t="e">
        <f t="shared" si="20"/>
        <v>#VALUE!</v>
      </c>
      <c r="AN6" s="31" t="e">
        <f t="shared" si="20"/>
        <v>#VALUE!</v>
      </c>
      <c r="AO6" s="31" t="e">
        <f t="shared" si="20"/>
        <v>#VALUE!</v>
      </c>
      <c r="AP6" s="31" t="e">
        <f t="shared" si="20"/>
        <v>#VALUE!</v>
      </c>
      <c r="AQ6" s="31" t="e">
        <f t="shared" si="20"/>
        <v>#VALUE!</v>
      </c>
      <c r="AR6" s="23" t="e">
        <f t="shared" si="6"/>
        <v>#VALUE!</v>
      </c>
      <c r="AS6" s="32" t="str">
        <f t="shared" si="7"/>
        <v/>
      </c>
      <c r="AT6" s="33" t="str">
        <f ca="1">IFERROR(__xludf.DUMMYFUNCTION("""COMPUTED_VALUE"""),"")</f>
        <v/>
      </c>
      <c r="AU6" s="34" t="str">
        <f ca="1">IFERROR(__xludf.DUMMYFUNCTION("""COMPUTED_VALUE"""),"")</f>
        <v/>
      </c>
      <c r="AV6" s="34">
        <f ca="1">IFERROR(__xludf.DUMMYFUNCTION("""COMPUTED_VALUE"""),10)</f>
        <v>10</v>
      </c>
      <c r="AW6" s="35">
        <f ca="1">IFERROR(__xludf.DUMMYFUNCTION("""COMPUTED_VALUE"""),10)</f>
        <v>10</v>
      </c>
      <c r="AX6" s="34">
        <f ca="1">IFERROR(__xludf.DUMMYFUNCTION("""COMPUTED_VALUE"""),10)</f>
        <v>10</v>
      </c>
      <c r="AY6" s="34">
        <f ca="1">IFERROR(__xludf.DUMMYFUNCTION("""COMPUTED_VALUE"""),10)</f>
        <v>10</v>
      </c>
      <c r="AZ6" s="34" t="str">
        <f ca="1">IFERROR(__xludf.DUMMYFUNCTION("""COMPUTED_VALUE"""),"")</f>
        <v/>
      </c>
      <c r="BA6" s="34">
        <f ca="1">IFERROR(__xludf.DUMMYFUNCTION("""COMPUTED_VALUE"""),7)</f>
        <v>7</v>
      </c>
      <c r="BB6" s="35" t="str">
        <f ca="1">IFERROR(__xludf.DUMMYFUNCTION("""COMPUTED_VALUE"""),"")</f>
        <v/>
      </c>
      <c r="BC6" s="35" t="str">
        <f ca="1">IFERROR(__xludf.DUMMYFUNCTION("""COMPUTED_VALUE"""),"")</f>
        <v/>
      </c>
      <c r="BD6" s="35">
        <f ca="1">IFERROR(__xludf.DUMMYFUNCTION("""COMPUTED_VALUE"""),10)</f>
        <v>10</v>
      </c>
      <c r="BE6" s="43" t="str">
        <f ca="1">IFERROR(__xludf.DUMMYFUNCTION("""COMPUTED_VALUE"""),"")</f>
        <v/>
      </c>
      <c r="BF6" s="43">
        <f ca="1">IFERROR(__xludf.DUMMYFUNCTION("""COMPUTED_VALUE"""),10)</f>
        <v>10</v>
      </c>
      <c r="BG6" s="35">
        <f ca="1">IFERROR(__xludf.DUMMYFUNCTION("""COMPUTED_VALUE"""),10)</f>
        <v>10</v>
      </c>
      <c r="BH6" s="35">
        <f ca="1">IFERROR(__xludf.DUMMYFUNCTION("""COMPUTED_VALUE"""),10)</f>
        <v>10</v>
      </c>
      <c r="BI6" s="44" t="e">
        <f t="shared" ref="BI6:BW6" si="21">IF(AC6=0,"",AC6*$AS6*(AT6/10))</f>
        <v>#VALUE!</v>
      </c>
      <c r="BJ6" s="25" t="e">
        <f t="shared" si="21"/>
        <v>#VALUE!</v>
      </c>
      <c r="BK6" s="25" t="e">
        <f t="shared" ca="1" si="21"/>
        <v>#VALUE!</v>
      </c>
      <c r="BL6" s="25" t="e">
        <f t="shared" ca="1" si="21"/>
        <v>#VALUE!</v>
      </c>
      <c r="BM6" s="25" t="e">
        <f t="shared" ca="1" si="21"/>
        <v>#VALUE!</v>
      </c>
      <c r="BN6" s="25" t="e">
        <f t="shared" si="21"/>
        <v>#VALUE!</v>
      </c>
      <c r="BO6" s="25" t="e">
        <f t="shared" si="21"/>
        <v>#VALUE!</v>
      </c>
      <c r="BP6" s="25" t="e">
        <f t="shared" ca="1" si="21"/>
        <v>#VALUE!</v>
      </c>
      <c r="BQ6" s="37" t="e">
        <f t="shared" si="21"/>
        <v>#VALUE!</v>
      </c>
      <c r="BR6" s="37" t="e">
        <f t="shared" si="21"/>
        <v>#VALUE!</v>
      </c>
      <c r="BS6" s="37" t="e">
        <f t="shared" si="21"/>
        <v>#VALUE!</v>
      </c>
      <c r="BT6" s="37" t="e">
        <f t="shared" si="21"/>
        <v>#VALUE!</v>
      </c>
      <c r="BU6" s="37" t="e">
        <f t="shared" si="21"/>
        <v>#VALUE!</v>
      </c>
      <c r="BV6" s="37" t="e">
        <f t="shared" si="21"/>
        <v>#VALUE!</v>
      </c>
      <c r="BW6" s="37" t="e">
        <f t="shared" si="21"/>
        <v>#VALUE!</v>
      </c>
      <c r="BX6" s="38" t="e">
        <f t="shared" si="9"/>
        <v>#VALUE!</v>
      </c>
      <c r="BY6" s="39" t="str">
        <f t="shared" ref="BY6:CM6" si="22">IF(M6="x","1","")</f>
        <v/>
      </c>
      <c r="BZ6" s="40" t="str">
        <f t="shared" si="22"/>
        <v/>
      </c>
      <c r="CA6" s="40" t="str">
        <f t="shared" ca="1" si="22"/>
        <v>1</v>
      </c>
      <c r="CB6" s="40" t="str">
        <f t="shared" ca="1" si="22"/>
        <v>1</v>
      </c>
      <c r="CC6" s="40" t="str">
        <f t="shared" ca="1" si="22"/>
        <v>1</v>
      </c>
      <c r="CD6" s="40" t="str">
        <f t="shared" si="22"/>
        <v/>
      </c>
      <c r="CE6" s="40" t="str">
        <f t="shared" si="22"/>
        <v/>
      </c>
      <c r="CF6" s="40" t="str">
        <f t="shared" ca="1" si="22"/>
        <v>1</v>
      </c>
      <c r="CG6" s="40" t="str">
        <f t="shared" si="22"/>
        <v/>
      </c>
      <c r="CH6" s="41" t="str">
        <f t="shared" si="22"/>
        <v/>
      </c>
      <c r="CI6" s="40" t="str">
        <f t="shared" si="22"/>
        <v/>
      </c>
      <c r="CJ6" s="40" t="str">
        <f t="shared" si="22"/>
        <v/>
      </c>
      <c r="CK6" s="40" t="str">
        <f t="shared" si="22"/>
        <v/>
      </c>
      <c r="CL6" s="40" t="str">
        <f t="shared" si="22"/>
        <v/>
      </c>
      <c r="CM6" s="40" t="str">
        <f t="shared" si="22"/>
        <v/>
      </c>
    </row>
    <row r="7" spans="1:91" ht="16.5" customHeight="1" x14ac:dyDescent="0.2">
      <c r="A7" s="23" t="str">
        <f ca="1">IFERROR(__xludf.DUMMYFUNCTION("""COMPUTED_VALUE"""),"P987")</f>
        <v>P987</v>
      </c>
      <c r="B7" s="23" t="str">
        <f ca="1">IFERROR(__xludf.DUMMYFUNCTION("""COMPUTED_VALUE"""),"Sebastião Vieira Porto")</f>
        <v>Sebastião Vieira Porto</v>
      </c>
      <c r="C7" s="23" t="s">
        <v>91</v>
      </c>
      <c r="D7" s="24">
        <f ca="1">IFERROR(__xludf.DUMMYFUNCTION("""COMPUTED_VALUE"""),46037)</f>
        <v>46037</v>
      </c>
      <c r="E7" s="23" t="str">
        <f t="shared" ca="1" si="0"/>
        <v>janeiro</v>
      </c>
      <c r="F7" s="23">
        <f ca="1">IFERROR(__xludf.DUMMYFUNCTION("""COMPUTED_VALUE"""),11)</f>
        <v>11</v>
      </c>
      <c r="G7" s="23">
        <f ca="1">IFERROR(__xludf.DUMMYFUNCTION("""COMPUTED_VALUE"""),540)</f>
        <v>540</v>
      </c>
      <c r="H7" s="23">
        <f t="shared" ca="1" si="1"/>
        <v>5.94</v>
      </c>
      <c r="I7" s="25">
        <v>500</v>
      </c>
      <c r="J7" s="26">
        <f ca="1">IFERROR(__xludf.DUMMYFUNCTION("""COMPUTED_VALUE"""),84.8148148148148)</f>
        <v>84.814814814814795</v>
      </c>
      <c r="K7" s="27" t="b">
        <v>0</v>
      </c>
      <c r="L7" s="28">
        <f t="shared" ca="1" si="3"/>
        <v>424.07407407407402</v>
      </c>
      <c r="M7" s="29"/>
      <c r="N7" s="23" t="str">
        <f ca="1">IFERROR(__xludf.DUMMYFUNCTION("""COMPUTED_VALUE"""),"x")</f>
        <v>x</v>
      </c>
      <c r="O7" s="23"/>
      <c r="P7" s="23" t="str">
        <f ca="1">IFERROR(__xludf.DUMMYFUNCTION("""COMPUTED_VALUE"""),"x")</f>
        <v>x</v>
      </c>
      <c r="Q7" s="23" t="str">
        <f ca="1">IFERROR(__xludf.DUMMYFUNCTION("""COMPUTED_VALUE"""),"x")</f>
        <v>x</v>
      </c>
      <c r="R7" s="23"/>
      <c r="S7" s="23" t="str">
        <f ca="1">IFERROR(__xludf.DUMMYFUNCTION("""COMPUTED_VALUE"""),"x")</f>
        <v>x</v>
      </c>
      <c r="T7" s="23"/>
      <c r="U7" s="23"/>
      <c r="V7" s="23"/>
      <c r="W7" s="23"/>
      <c r="X7" s="30" t="str">
        <f ca="1">IFERROR(__xludf.DUMMYFUNCTION("""COMPUTED_VALUE"""),"x")</f>
        <v>x</v>
      </c>
      <c r="Y7" s="30"/>
      <c r="Z7" s="23"/>
      <c r="AA7" s="23"/>
      <c r="AB7" s="30">
        <f t="shared" ca="1" si="4"/>
        <v>5</v>
      </c>
      <c r="AC7" s="31" t="e">
        <f t="shared" ref="AC7:AQ7" si="23">IF(M7="x",M$997*1,"")*BY7</f>
        <v>#VALUE!</v>
      </c>
      <c r="AD7" s="31">
        <f t="shared" ca="1" si="23"/>
        <v>1.1000000000000001</v>
      </c>
      <c r="AE7" s="31" t="e">
        <f t="shared" si="23"/>
        <v>#VALUE!</v>
      </c>
      <c r="AF7" s="31">
        <f t="shared" ca="1" si="23"/>
        <v>1</v>
      </c>
      <c r="AG7" s="31">
        <f t="shared" ca="1" si="23"/>
        <v>1</v>
      </c>
      <c r="AH7" s="31" t="e">
        <f t="shared" si="23"/>
        <v>#VALUE!</v>
      </c>
      <c r="AI7" s="31">
        <f t="shared" ca="1" si="23"/>
        <v>1.2</v>
      </c>
      <c r="AJ7" s="31" t="e">
        <f t="shared" si="23"/>
        <v>#VALUE!</v>
      </c>
      <c r="AK7" s="31" t="e">
        <f t="shared" si="23"/>
        <v>#VALUE!</v>
      </c>
      <c r="AL7" s="31" t="e">
        <f t="shared" si="23"/>
        <v>#VALUE!</v>
      </c>
      <c r="AM7" s="31" t="e">
        <f t="shared" si="23"/>
        <v>#VALUE!</v>
      </c>
      <c r="AN7" s="31">
        <f t="shared" ca="1" si="23"/>
        <v>1.1000000000000001</v>
      </c>
      <c r="AO7" s="31" t="e">
        <f t="shared" si="23"/>
        <v>#VALUE!</v>
      </c>
      <c r="AP7" s="31" t="e">
        <f t="shared" si="23"/>
        <v>#VALUE!</v>
      </c>
      <c r="AQ7" s="31" t="e">
        <f t="shared" si="23"/>
        <v>#VALUE!</v>
      </c>
      <c r="AR7" s="23" t="e">
        <f t="shared" si="6"/>
        <v>#VALUE!</v>
      </c>
      <c r="AS7" s="32" t="str">
        <f t="shared" ca="1" si="7"/>
        <v/>
      </c>
      <c r="AT7" s="33" t="str">
        <f ca="1">IFERROR(__xludf.DUMMYFUNCTION("""COMPUTED_VALUE"""),"")</f>
        <v/>
      </c>
      <c r="AU7" s="34">
        <f ca="1">IFERROR(__xludf.DUMMYFUNCTION("""COMPUTED_VALUE"""),10)</f>
        <v>10</v>
      </c>
      <c r="AV7" s="34" t="str">
        <f ca="1">IFERROR(__xludf.DUMMYFUNCTION("""COMPUTED_VALUE"""),"")</f>
        <v/>
      </c>
      <c r="AW7" s="35">
        <f ca="1">IFERROR(__xludf.DUMMYFUNCTION("""COMPUTED_VALUE"""),10)</f>
        <v>10</v>
      </c>
      <c r="AX7" s="34">
        <f ca="1">IFERROR(__xludf.DUMMYFUNCTION("""COMPUTED_VALUE"""),10)</f>
        <v>10</v>
      </c>
      <c r="AY7" s="34" t="str">
        <f ca="1">IFERROR(__xludf.DUMMYFUNCTION("""COMPUTED_VALUE"""),"")</f>
        <v/>
      </c>
      <c r="AZ7" s="34">
        <f ca="1">IFERROR(__xludf.DUMMYFUNCTION("""COMPUTED_VALUE"""),10)</f>
        <v>10</v>
      </c>
      <c r="BA7" s="34" t="str">
        <f ca="1">IFERROR(__xludf.DUMMYFUNCTION("""COMPUTED_VALUE"""),"")</f>
        <v/>
      </c>
      <c r="BB7" s="35" t="str">
        <f ca="1">IFERROR(__xludf.DUMMYFUNCTION("""COMPUTED_VALUE"""),"")</f>
        <v/>
      </c>
      <c r="BC7" s="35" t="str">
        <f ca="1">IFERROR(__xludf.DUMMYFUNCTION("""COMPUTED_VALUE"""),"")</f>
        <v/>
      </c>
      <c r="BD7" s="35" t="str">
        <f ca="1">IFERROR(__xludf.DUMMYFUNCTION("""COMPUTED_VALUE"""),"")</f>
        <v/>
      </c>
      <c r="BE7" s="43">
        <f ca="1">IFERROR(__xludf.DUMMYFUNCTION("""COMPUTED_VALUE"""),10)</f>
        <v>10</v>
      </c>
      <c r="BF7" s="43" t="str">
        <f ca="1">IFERROR(__xludf.DUMMYFUNCTION("""COMPUTED_VALUE"""),"")</f>
        <v/>
      </c>
      <c r="BG7" s="35">
        <f ca="1">IFERROR(__xludf.DUMMYFUNCTION("""COMPUTED_VALUE"""),10)</f>
        <v>10</v>
      </c>
      <c r="BH7" s="35">
        <f ca="1">IFERROR(__xludf.DUMMYFUNCTION("""COMPUTED_VALUE"""),10)</f>
        <v>10</v>
      </c>
      <c r="BI7" s="44"/>
      <c r="BJ7" s="25"/>
      <c r="BK7" s="25"/>
      <c r="BL7" s="25"/>
      <c r="BM7" s="25"/>
      <c r="BN7" s="25"/>
      <c r="BO7" s="25"/>
      <c r="BP7" s="25"/>
      <c r="BQ7" s="37" t="e">
        <f t="shared" ref="BQ7:BW7" si="24">IF(AK7=0,"",AK7*$AS7*(BB7/10))</f>
        <v>#VALUE!</v>
      </c>
      <c r="BR7" s="37" t="e">
        <f t="shared" si="24"/>
        <v>#VALUE!</v>
      </c>
      <c r="BS7" s="37" t="e">
        <f t="shared" si="24"/>
        <v>#VALUE!</v>
      </c>
      <c r="BT7" s="37" t="e">
        <f t="shared" ca="1" si="24"/>
        <v>#VALUE!</v>
      </c>
      <c r="BU7" s="37" t="e">
        <f t="shared" si="24"/>
        <v>#VALUE!</v>
      </c>
      <c r="BV7" s="37" t="e">
        <f t="shared" si="24"/>
        <v>#VALUE!</v>
      </c>
      <c r="BW7" s="37" t="e">
        <f t="shared" si="24"/>
        <v>#VALUE!</v>
      </c>
      <c r="BX7" s="38" t="e">
        <f t="shared" si="9"/>
        <v>#VALUE!</v>
      </c>
      <c r="BY7" s="39" t="str">
        <f t="shared" ref="BY7:CM7" si="25">IF(M7="x","1","")</f>
        <v/>
      </c>
      <c r="BZ7" s="40" t="str">
        <f t="shared" ca="1" si="25"/>
        <v>1</v>
      </c>
      <c r="CA7" s="40" t="str">
        <f t="shared" si="25"/>
        <v/>
      </c>
      <c r="CB7" s="40" t="str">
        <f t="shared" ca="1" si="25"/>
        <v>1</v>
      </c>
      <c r="CC7" s="40" t="str">
        <f t="shared" ca="1" si="25"/>
        <v>1</v>
      </c>
      <c r="CD7" s="40" t="str">
        <f t="shared" si="25"/>
        <v/>
      </c>
      <c r="CE7" s="40" t="str">
        <f t="shared" ca="1" si="25"/>
        <v>1</v>
      </c>
      <c r="CF7" s="40" t="str">
        <f t="shared" si="25"/>
        <v/>
      </c>
      <c r="CG7" s="40" t="str">
        <f t="shared" si="25"/>
        <v/>
      </c>
      <c r="CH7" s="41" t="str">
        <f t="shared" si="25"/>
        <v/>
      </c>
      <c r="CI7" s="40" t="str">
        <f t="shared" si="25"/>
        <v/>
      </c>
      <c r="CJ7" s="40" t="str">
        <f t="shared" ca="1" si="25"/>
        <v>1</v>
      </c>
      <c r="CK7" s="40" t="str">
        <f t="shared" si="25"/>
        <v/>
      </c>
      <c r="CL7" s="40" t="str">
        <f t="shared" si="25"/>
        <v/>
      </c>
      <c r="CM7" s="40" t="str">
        <f t="shared" si="25"/>
        <v/>
      </c>
    </row>
    <row r="8" spans="1:91" ht="16.5" customHeight="1" x14ac:dyDescent="0.2">
      <c r="A8" s="23" t="str">
        <f ca="1">IFERROR(__xludf.DUMMYFUNCTION("""COMPUTED_VALUE"""),"P985")</f>
        <v>P985</v>
      </c>
      <c r="B8" s="23" t="str">
        <f ca="1">IFERROR(__xludf.DUMMYFUNCTION("""COMPUTED_VALUE"""),"Elton Nascimento Guerra")</f>
        <v>Elton Nascimento Guerra</v>
      </c>
      <c r="C8" s="23" t="s">
        <v>91</v>
      </c>
      <c r="D8" s="24">
        <f ca="1">IFERROR(__xludf.DUMMYFUNCTION("""COMPUTED_VALUE"""),46038)</f>
        <v>46038</v>
      </c>
      <c r="E8" s="23" t="str">
        <f t="shared" ca="1" si="0"/>
        <v>janeiro</v>
      </c>
      <c r="F8" s="23">
        <f ca="1">IFERROR(__xludf.DUMMYFUNCTION("""COMPUTED_VALUE"""),18)</f>
        <v>18</v>
      </c>
      <c r="G8" s="23">
        <f ca="1">IFERROR(__xludf.DUMMYFUNCTION("""COMPUTED_VALUE"""),540)</f>
        <v>540</v>
      </c>
      <c r="H8" s="23">
        <f t="shared" ca="1" si="1"/>
        <v>9.7200000000000006</v>
      </c>
      <c r="I8" s="25">
        <f t="shared" ref="I8:I17" ca="1" si="26">IF(ISBLANK(F8),"",IF(H8&lt;5,200,IF(H8&lt;10,300,IF(H8&lt;20,500,IF(H8&lt;30,750,IF(H8&lt;50,1000,IF(H8&lt;75,1500,IF(H8&gt;75,2000))))))))</f>
        <v>300</v>
      </c>
      <c r="J8" s="26">
        <f ca="1">IFERROR(__xludf.DUMMYFUNCTION("""COMPUTED_VALUE"""),85.5555555555555)</f>
        <v>85.5555555555555</v>
      </c>
      <c r="K8" s="27" t="b">
        <v>0</v>
      </c>
      <c r="L8" s="28">
        <f t="shared" ca="1" si="3"/>
        <v>256.66666666666652</v>
      </c>
      <c r="M8" s="29"/>
      <c r="N8" s="23" t="str">
        <f ca="1">IFERROR(__xludf.DUMMYFUNCTION("""COMPUTED_VALUE"""),"x")</f>
        <v>x</v>
      </c>
      <c r="O8" s="23"/>
      <c r="P8" s="23" t="str">
        <f ca="1">IFERROR(__xludf.DUMMYFUNCTION("""COMPUTED_VALUE"""),"x")</f>
        <v>x</v>
      </c>
      <c r="Q8" s="23" t="str">
        <f ca="1">IFERROR(__xludf.DUMMYFUNCTION("""COMPUTED_VALUE"""),"x")</f>
        <v>x</v>
      </c>
      <c r="R8" s="23"/>
      <c r="S8" s="23" t="str">
        <f ca="1">IFERROR(__xludf.DUMMYFUNCTION("""COMPUTED_VALUE"""),"x")</f>
        <v>x</v>
      </c>
      <c r="T8" s="23" t="str">
        <f ca="1">IFERROR(__xludf.DUMMYFUNCTION("""COMPUTED_VALUE"""),"x")</f>
        <v>x</v>
      </c>
      <c r="U8" s="23"/>
      <c r="V8" s="23"/>
      <c r="W8" s="23"/>
      <c r="X8" s="30" t="str">
        <f ca="1">IFERROR(__xludf.DUMMYFUNCTION("""COMPUTED_VALUE"""),"x")</f>
        <v>x</v>
      </c>
      <c r="Y8" s="30"/>
      <c r="Z8" s="23"/>
      <c r="AA8" s="23"/>
      <c r="AB8" s="30">
        <f t="shared" ca="1" si="4"/>
        <v>6</v>
      </c>
      <c r="AC8" s="31" t="e">
        <f t="shared" ref="AC8:AQ8" si="27">IF(M8="x",M$997*1,"")*BY8</f>
        <v>#VALUE!</v>
      </c>
      <c r="AD8" s="31">
        <f t="shared" ca="1" si="27"/>
        <v>1.1000000000000001</v>
      </c>
      <c r="AE8" s="31" t="e">
        <f t="shared" si="27"/>
        <v>#VALUE!</v>
      </c>
      <c r="AF8" s="31">
        <f t="shared" ca="1" si="27"/>
        <v>1</v>
      </c>
      <c r="AG8" s="31">
        <f t="shared" ca="1" si="27"/>
        <v>1</v>
      </c>
      <c r="AH8" s="31" t="e">
        <f t="shared" si="27"/>
        <v>#VALUE!</v>
      </c>
      <c r="AI8" s="31">
        <f t="shared" ca="1" si="27"/>
        <v>1.2</v>
      </c>
      <c r="AJ8" s="31">
        <f t="shared" ca="1" si="27"/>
        <v>1</v>
      </c>
      <c r="AK8" s="31" t="e">
        <f t="shared" si="27"/>
        <v>#VALUE!</v>
      </c>
      <c r="AL8" s="31" t="e">
        <f t="shared" si="27"/>
        <v>#VALUE!</v>
      </c>
      <c r="AM8" s="31" t="e">
        <f t="shared" si="27"/>
        <v>#VALUE!</v>
      </c>
      <c r="AN8" s="31">
        <f t="shared" ca="1" si="27"/>
        <v>1.1000000000000001</v>
      </c>
      <c r="AO8" s="31" t="e">
        <f t="shared" si="27"/>
        <v>#VALUE!</v>
      </c>
      <c r="AP8" s="31" t="e">
        <f t="shared" si="27"/>
        <v>#VALUE!</v>
      </c>
      <c r="AQ8" s="31" t="e">
        <f t="shared" si="27"/>
        <v>#VALUE!</v>
      </c>
      <c r="AR8" s="23" t="e">
        <f t="shared" si="6"/>
        <v>#VALUE!</v>
      </c>
      <c r="AS8" s="32" t="str">
        <f t="shared" ca="1" si="7"/>
        <v/>
      </c>
      <c r="AT8" s="33">
        <f ca="1">IFERROR(__xludf.DUMMYFUNCTION("""COMPUTED_VALUE"""),10)</f>
        <v>10</v>
      </c>
      <c r="AU8" s="34">
        <f ca="1">IFERROR(__xludf.DUMMYFUNCTION("""COMPUTED_VALUE"""),10)</f>
        <v>10</v>
      </c>
      <c r="AV8" s="34">
        <f ca="1">IFERROR(__xludf.DUMMYFUNCTION("""COMPUTED_VALUE"""),10)</f>
        <v>10</v>
      </c>
      <c r="AW8" s="35">
        <f ca="1">IFERROR(__xludf.DUMMYFUNCTION("""COMPUTED_VALUE"""),10)</f>
        <v>10</v>
      </c>
      <c r="AX8" s="34">
        <f ca="1">IFERROR(__xludf.DUMMYFUNCTION("""COMPUTED_VALUE"""),10)</f>
        <v>10</v>
      </c>
      <c r="AY8" s="34">
        <f ca="1">IFERROR(__xludf.DUMMYFUNCTION("""COMPUTED_VALUE"""),10)</f>
        <v>10</v>
      </c>
      <c r="AZ8" s="34">
        <f ca="1">IFERROR(__xludf.DUMMYFUNCTION("""COMPUTED_VALUE"""),10)</f>
        <v>10</v>
      </c>
      <c r="BA8" s="34">
        <f ca="1">IFERROR(__xludf.DUMMYFUNCTION("""COMPUTED_VALUE"""),9.4)</f>
        <v>9.4</v>
      </c>
      <c r="BB8" s="35" t="str">
        <f ca="1">IFERROR(__xludf.DUMMYFUNCTION("""COMPUTED_VALUE"""),"")</f>
        <v/>
      </c>
      <c r="BC8" s="35" t="str">
        <f ca="1">IFERROR(__xludf.DUMMYFUNCTION("""COMPUTED_VALUE"""),"")</f>
        <v/>
      </c>
      <c r="BD8" s="35">
        <f ca="1">IFERROR(__xludf.DUMMYFUNCTION("""COMPUTED_VALUE"""),10)</f>
        <v>10</v>
      </c>
      <c r="BE8" s="43">
        <f ca="1">IFERROR(__xludf.DUMMYFUNCTION("""COMPUTED_VALUE"""),9.5)</f>
        <v>9.5</v>
      </c>
      <c r="BF8" s="43">
        <f ca="1">IFERROR(__xludf.DUMMYFUNCTION("""COMPUTED_VALUE"""),10)</f>
        <v>10</v>
      </c>
      <c r="BG8" s="35">
        <f ca="1">IFERROR(__xludf.DUMMYFUNCTION("""COMPUTED_VALUE"""),10)</f>
        <v>10</v>
      </c>
      <c r="BH8" s="35">
        <f ca="1">IFERROR(__xludf.DUMMYFUNCTION("""COMPUTED_VALUE"""),10)</f>
        <v>10</v>
      </c>
      <c r="BI8" s="44" t="e">
        <f t="shared" ref="BI8:BW8" si="28">IF(AC8=0,"",AC8*$AS8*(AT8/10))</f>
        <v>#VALUE!</v>
      </c>
      <c r="BJ8" s="25" t="e">
        <f t="shared" ca="1" si="28"/>
        <v>#VALUE!</v>
      </c>
      <c r="BK8" s="25" t="e">
        <f t="shared" si="28"/>
        <v>#VALUE!</v>
      </c>
      <c r="BL8" s="25" t="e">
        <f t="shared" ca="1" si="28"/>
        <v>#VALUE!</v>
      </c>
      <c r="BM8" s="25" t="e">
        <f t="shared" ca="1" si="28"/>
        <v>#VALUE!</v>
      </c>
      <c r="BN8" s="25" t="e">
        <f t="shared" si="28"/>
        <v>#VALUE!</v>
      </c>
      <c r="BO8" s="25" t="e">
        <f t="shared" ca="1" si="28"/>
        <v>#VALUE!</v>
      </c>
      <c r="BP8" s="25" t="e">
        <f t="shared" ca="1" si="28"/>
        <v>#VALUE!</v>
      </c>
      <c r="BQ8" s="37" t="e">
        <f t="shared" si="28"/>
        <v>#VALUE!</v>
      </c>
      <c r="BR8" s="37" t="e">
        <f t="shared" si="28"/>
        <v>#VALUE!</v>
      </c>
      <c r="BS8" s="37" t="e">
        <f t="shared" si="28"/>
        <v>#VALUE!</v>
      </c>
      <c r="BT8" s="37" t="e">
        <f t="shared" ca="1" si="28"/>
        <v>#VALUE!</v>
      </c>
      <c r="BU8" s="37" t="e">
        <f t="shared" si="28"/>
        <v>#VALUE!</v>
      </c>
      <c r="BV8" s="37" t="e">
        <f t="shared" si="28"/>
        <v>#VALUE!</v>
      </c>
      <c r="BW8" s="37" t="e">
        <f t="shared" si="28"/>
        <v>#VALUE!</v>
      </c>
      <c r="BX8" s="38" t="e">
        <f t="shared" si="9"/>
        <v>#VALUE!</v>
      </c>
      <c r="BY8" s="39" t="str">
        <f t="shared" ref="BY8:CM8" si="29">IF(M8="x","1","")</f>
        <v/>
      </c>
      <c r="BZ8" s="40" t="str">
        <f t="shared" ca="1" si="29"/>
        <v>1</v>
      </c>
      <c r="CA8" s="40" t="str">
        <f t="shared" si="29"/>
        <v/>
      </c>
      <c r="CB8" s="40" t="str">
        <f t="shared" ca="1" si="29"/>
        <v>1</v>
      </c>
      <c r="CC8" s="40" t="str">
        <f t="shared" ca="1" si="29"/>
        <v>1</v>
      </c>
      <c r="CD8" s="40" t="str">
        <f t="shared" si="29"/>
        <v/>
      </c>
      <c r="CE8" s="40" t="str">
        <f t="shared" ca="1" si="29"/>
        <v>1</v>
      </c>
      <c r="CF8" s="40" t="str">
        <f t="shared" ca="1" si="29"/>
        <v>1</v>
      </c>
      <c r="CG8" s="40" t="str">
        <f t="shared" si="29"/>
        <v/>
      </c>
      <c r="CH8" s="41" t="str">
        <f t="shared" si="29"/>
        <v/>
      </c>
      <c r="CI8" s="40" t="str">
        <f t="shared" si="29"/>
        <v/>
      </c>
      <c r="CJ8" s="40" t="str">
        <f t="shared" ca="1" si="29"/>
        <v>1</v>
      </c>
      <c r="CK8" s="40" t="str">
        <f t="shared" si="29"/>
        <v/>
      </c>
      <c r="CL8" s="40" t="str">
        <f t="shared" si="29"/>
        <v/>
      </c>
      <c r="CM8" s="40" t="str">
        <f t="shared" si="29"/>
        <v/>
      </c>
    </row>
    <row r="9" spans="1:91" ht="16.5" customHeight="1" x14ac:dyDescent="0.2">
      <c r="A9" s="23" t="str">
        <f ca="1">IFERROR(__xludf.DUMMYFUNCTION("""COMPUTED_VALUE"""),"P993")</f>
        <v>P993</v>
      </c>
      <c r="B9" s="23" t="str">
        <f ca="1">IFERROR(__xludf.DUMMYFUNCTION("""COMPUTED_VALUE"""),"Geraldo Ventura de Oliveira ")</f>
        <v xml:space="preserve">Geraldo Ventura de Oliveira </v>
      </c>
      <c r="C9" s="23" t="s">
        <v>91</v>
      </c>
      <c r="D9" s="24">
        <f ca="1">IFERROR(__xludf.DUMMYFUNCTION("""COMPUTED_VALUE"""),46051)</f>
        <v>46051</v>
      </c>
      <c r="E9" s="23" t="str">
        <f t="shared" ca="1" si="0"/>
        <v>janeiro</v>
      </c>
      <c r="F9" s="23">
        <f ca="1">IFERROR(__xludf.DUMMYFUNCTION("""COMPUTED_VALUE"""),16)</f>
        <v>16</v>
      </c>
      <c r="G9" s="23">
        <f ca="1">IFERROR(__xludf.DUMMYFUNCTION("""COMPUTED_VALUE"""),600)</f>
        <v>600</v>
      </c>
      <c r="H9" s="23">
        <f t="shared" ca="1" si="1"/>
        <v>9.6</v>
      </c>
      <c r="I9" s="25">
        <f t="shared" ca="1" si="26"/>
        <v>300</v>
      </c>
      <c r="J9" s="26">
        <f ca="1">IFERROR(__xludf.DUMMYFUNCTION("""COMPUTED_VALUE"""),90.9259259259259)</f>
        <v>90.925925925925895</v>
      </c>
      <c r="K9" s="27" t="b">
        <v>0</v>
      </c>
      <c r="L9" s="28">
        <f t="shared" ca="1" si="3"/>
        <v>272.77777777777771</v>
      </c>
      <c r="M9" s="29"/>
      <c r="N9" s="23"/>
      <c r="O9" s="23" t="str">
        <f ca="1">IFERROR(__xludf.DUMMYFUNCTION("""COMPUTED_VALUE"""),"x")</f>
        <v>x</v>
      </c>
      <c r="P9" s="23" t="str">
        <f ca="1">IFERROR(__xludf.DUMMYFUNCTION("""COMPUTED_VALUE"""),"x")</f>
        <v>x</v>
      </c>
      <c r="Q9" s="23"/>
      <c r="R9" s="23"/>
      <c r="S9" s="23"/>
      <c r="T9" s="23" t="str">
        <f ca="1">IFERROR(__xludf.DUMMYFUNCTION("""COMPUTED_VALUE"""),"x")</f>
        <v>x</v>
      </c>
      <c r="U9" s="23"/>
      <c r="V9" s="23"/>
      <c r="W9" s="23" t="str">
        <f ca="1">IFERROR(__xludf.DUMMYFUNCTION("""COMPUTED_VALUE"""),"x")</f>
        <v>x</v>
      </c>
      <c r="X9" s="30"/>
      <c r="Y9" s="30" t="str">
        <f ca="1">IFERROR(__xludf.DUMMYFUNCTION("""COMPUTED_VALUE"""),"x")</f>
        <v>x</v>
      </c>
      <c r="Z9" s="23"/>
      <c r="AA9" s="23"/>
      <c r="AB9" s="30">
        <f t="shared" ca="1" si="4"/>
        <v>5</v>
      </c>
      <c r="AC9" s="31" t="e">
        <f t="shared" ref="AC9:AQ9" si="30">IF(M9="x",M$997*1,"")*BY9</f>
        <v>#VALUE!</v>
      </c>
      <c r="AD9" s="31" t="e">
        <f t="shared" si="30"/>
        <v>#VALUE!</v>
      </c>
      <c r="AE9" s="31">
        <f t="shared" ca="1" si="30"/>
        <v>1</v>
      </c>
      <c r="AF9" s="31">
        <f t="shared" ca="1" si="30"/>
        <v>1</v>
      </c>
      <c r="AG9" s="31" t="e">
        <f t="shared" si="30"/>
        <v>#VALUE!</v>
      </c>
      <c r="AH9" s="31" t="e">
        <f t="shared" si="30"/>
        <v>#VALUE!</v>
      </c>
      <c r="AI9" s="31" t="e">
        <f t="shared" si="30"/>
        <v>#VALUE!</v>
      </c>
      <c r="AJ9" s="31">
        <f t="shared" ca="1" si="30"/>
        <v>1</v>
      </c>
      <c r="AK9" s="31" t="e">
        <f t="shared" si="30"/>
        <v>#VALUE!</v>
      </c>
      <c r="AL9" s="31" t="e">
        <f t="shared" si="30"/>
        <v>#VALUE!</v>
      </c>
      <c r="AM9" s="31">
        <f t="shared" ca="1" si="30"/>
        <v>1.1000000000000001</v>
      </c>
      <c r="AN9" s="31" t="e">
        <f t="shared" si="30"/>
        <v>#VALUE!</v>
      </c>
      <c r="AO9" s="31">
        <f t="shared" ca="1" si="30"/>
        <v>1.2</v>
      </c>
      <c r="AP9" s="31" t="e">
        <f t="shared" si="30"/>
        <v>#VALUE!</v>
      </c>
      <c r="AQ9" s="31" t="e">
        <f t="shared" si="30"/>
        <v>#VALUE!</v>
      </c>
      <c r="AR9" s="23" t="e">
        <f t="shared" si="6"/>
        <v>#VALUE!</v>
      </c>
      <c r="AS9" s="32" t="str">
        <f t="shared" ca="1" si="7"/>
        <v/>
      </c>
      <c r="AT9" s="33">
        <f ca="1">IFERROR(__xludf.DUMMYFUNCTION("""COMPUTED_VALUE"""),10)</f>
        <v>10</v>
      </c>
      <c r="AU9" s="34">
        <f ca="1">IFERROR(__xludf.DUMMYFUNCTION("""COMPUTED_VALUE"""),10)</f>
        <v>10</v>
      </c>
      <c r="AV9" s="34">
        <f ca="1">IFERROR(__xludf.DUMMYFUNCTION("""COMPUTED_VALUE"""),9.4)</f>
        <v>9.4</v>
      </c>
      <c r="AW9" s="35">
        <f ca="1">IFERROR(__xludf.DUMMYFUNCTION("""COMPUTED_VALUE"""),9.2)</f>
        <v>9.1999999999999993</v>
      </c>
      <c r="AX9" s="34">
        <f ca="1">IFERROR(__xludf.DUMMYFUNCTION("""COMPUTED_VALUE"""),10)</f>
        <v>10</v>
      </c>
      <c r="AY9" s="34">
        <f ca="1">IFERROR(__xludf.DUMMYFUNCTION("""COMPUTED_VALUE"""),10)</f>
        <v>10</v>
      </c>
      <c r="AZ9" s="34">
        <f ca="1">IFERROR(__xludf.DUMMYFUNCTION("""COMPUTED_VALUE"""),10)</f>
        <v>10</v>
      </c>
      <c r="BA9" s="34">
        <f ca="1">IFERROR(__xludf.DUMMYFUNCTION("""COMPUTED_VALUE"""),10)</f>
        <v>10</v>
      </c>
      <c r="BB9" s="35" t="str">
        <f ca="1">IFERROR(__xludf.DUMMYFUNCTION("""COMPUTED_VALUE"""),"")</f>
        <v/>
      </c>
      <c r="BC9" s="35" t="str">
        <f ca="1">IFERROR(__xludf.DUMMYFUNCTION("""COMPUTED_VALUE"""),"")</f>
        <v/>
      </c>
      <c r="BD9" s="35">
        <f ca="1">IFERROR(__xludf.DUMMYFUNCTION("""COMPUTED_VALUE"""),9)</f>
        <v>9</v>
      </c>
      <c r="BE9" s="43">
        <f ca="1">IFERROR(__xludf.DUMMYFUNCTION("""COMPUTED_VALUE"""),10)</f>
        <v>10</v>
      </c>
      <c r="BF9" s="43">
        <f ca="1">IFERROR(__xludf.DUMMYFUNCTION("""COMPUTED_VALUE"""),10)</f>
        <v>10</v>
      </c>
      <c r="BG9" s="35">
        <f ca="1">IFERROR(__xludf.DUMMYFUNCTION("""COMPUTED_VALUE"""),9.8)</f>
        <v>9.8000000000000007</v>
      </c>
      <c r="BH9" s="35">
        <f ca="1">IFERROR(__xludf.DUMMYFUNCTION("""COMPUTED_VALUE"""),10)</f>
        <v>10</v>
      </c>
      <c r="BI9" s="44" t="e">
        <f t="shared" ref="BI9:BW9" si="31">IF(AC9=0,"",AC9*$AS9*(AT9/10))</f>
        <v>#VALUE!</v>
      </c>
      <c r="BJ9" s="25" t="e">
        <f t="shared" si="31"/>
        <v>#VALUE!</v>
      </c>
      <c r="BK9" s="25" t="e">
        <f t="shared" ca="1" si="31"/>
        <v>#VALUE!</v>
      </c>
      <c r="BL9" s="25" t="e">
        <f t="shared" ca="1" si="31"/>
        <v>#VALUE!</v>
      </c>
      <c r="BM9" s="25" t="e">
        <f t="shared" si="31"/>
        <v>#VALUE!</v>
      </c>
      <c r="BN9" s="25" t="e">
        <f t="shared" si="31"/>
        <v>#VALUE!</v>
      </c>
      <c r="BO9" s="25" t="e">
        <f t="shared" si="31"/>
        <v>#VALUE!</v>
      </c>
      <c r="BP9" s="25" t="e">
        <f t="shared" ca="1" si="31"/>
        <v>#VALUE!</v>
      </c>
      <c r="BQ9" s="37" t="e">
        <f t="shared" si="31"/>
        <v>#VALUE!</v>
      </c>
      <c r="BR9" s="37" t="e">
        <f t="shared" si="31"/>
        <v>#VALUE!</v>
      </c>
      <c r="BS9" s="37" t="e">
        <f t="shared" ca="1" si="31"/>
        <v>#VALUE!</v>
      </c>
      <c r="BT9" s="37" t="e">
        <f t="shared" si="31"/>
        <v>#VALUE!</v>
      </c>
      <c r="BU9" s="37" t="e">
        <f t="shared" ca="1" si="31"/>
        <v>#VALUE!</v>
      </c>
      <c r="BV9" s="37" t="e">
        <f t="shared" si="31"/>
        <v>#VALUE!</v>
      </c>
      <c r="BW9" s="37" t="e">
        <f t="shared" si="31"/>
        <v>#VALUE!</v>
      </c>
      <c r="BX9" s="38" t="e">
        <f t="shared" si="9"/>
        <v>#VALUE!</v>
      </c>
      <c r="BY9" s="39" t="str">
        <f t="shared" ref="BY9:CM9" si="32">IF(M9="x","1","")</f>
        <v/>
      </c>
      <c r="BZ9" s="40" t="str">
        <f t="shared" si="32"/>
        <v/>
      </c>
      <c r="CA9" s="40" t="str">
        <f t="shared" ca="1" si="32"/>
        <v>1</v>
      </c>
      <c r="CB9" s="40" t="str">
        <f t="shared" ca="1" si="32"/>
        <v>1</v>
      </c>
      <c r="CC9" s="40" t="str">
        <f t="shared" si="32"/>
        <v/>
      </c>
      <c r="CD9" s="40" t="str">
        <f t="shared" si="32"/>
        <v/>
      </c>
      <c r="CE9" s="40" t="str">
        <f t="shared" si="32"/>
        <v/>
      </c>
      <c r="CF9" s="40" t="str">
        <f t="shared" ca="1" si="32"/>
        <v>1</v>
      </c>
      <c r="CG9" s="40" t="str">
        <f t="shared" si="32"/>
        <v/>
      </c>
      <c r="CH9" s="41" t="str">
        <f t="shared" si="32"/>
        <v/>
      </c>
      <c r="CI9" s="40" t="str">
        <f t="shared" ca="1" si="32"/>
        <v>1</v>
      </c>
      <c r="CJ9" s="40" t="str">
        <f t="shared" si="32"/>
        <v/>
      </c>
      <c r="CK9" s="40" t="str">
        <f t="shared" ca="1" si="32"/>
        <v>1</v>
      </c>
      <c r="CL9" s="40" t="str">
        <f t="shared" si="32"/>
        <v/>
      </c>
      <c r="CM9" s="40" t="str">
        <f t="shared" si="32"/>
        <v/>
      </c>
    </row>
    <row r="10" spans="1:91" ht="16.5" customHeight="1" x14ac:dyDescent="0.2">
      <c r="A10" s="23" t="str">
        <f ca="1">IFERROR(__xludf.DUMMYFUNCTION("""COMPUTED_VALUE"""),"P992")</f>
        <v>P992</v>
      </c>
      <c r="B10" s="23" t="str">
        <f ca="1">IFERROR(__xludf.DUMMYFUNCTION("""COMPUTED_VALUE"""),"Sebastiana da Silva Stock")</f>
        <v>Sebastiana da Silva Stock</v>
      </c>
      <c r="C10" s="23" t="s">
        <v>91</v>
      </c>
      <c r="D10" s="24">
        <f ca="1">IFERROR(__xludf.DUMMYFUNCTION("""COMPUTED_VALUE"""),46052)</f>
        <v>46052</v>
      </c>
      <c r="E10" s="23" t="str">
        <f t="shared" ca="1" si="0"/>
        <v>janeiro</v>
      </c>
      <c r="F10" s="23">
        <f ca="1">IFERROR(__xludf.DUMMYFUNCTION("""COMPUTED_VALUE"""),8)</f>
        <v>8</v>
      </c>
      <c r="G10" s="23">
        <f ca="1">IFERROR(__xludf.DUMMYFUNCTION("""COMPUTED_VALUE"""),600)</f>
        <v>600</v>
      </c>
      <c r="H10" s="23">
        <f t="shared" ca="1" si="1"/>
        <v>4.8</v>
      </c>
      <c r="I10" s="25">
        <f t="shared" ca="1" si="26"/>
        <v>200</v>
      </c>
      <c r="J10" s="26">
        <f ca="1">IFERROR(__xludf.DUMMYFUNCTION("""COMPUTED_VALUE"""),0)</f>
        <v>0</v>
      </c>
      <c r="K10" s="27" t="b">
        <v>1</v>
      </c>
      <c r="L10" s="28">
        <f t="shared" si="3"/>
        <v>0</v>
      </c>
      <c r="M10" s="29"/>
      <c r="N10" s="23" t="str">
        <f ca="1">IFERROR(__xludf.DUMMYFUNCTION("""COMPUTED_VALUE"""),"x")</f>
        <v>x</v>
      </c>
      <c r="O10" s="23"/>
      <c r="P10" s="23" t="str">
        <f ca="1">IFERROR(__xludf.DUMMYFUNCTION("""COMPUTED_VALUE"""),"x")</f>
        <v>x</v>
      </c>
      <c r="Q10" s="23" t="str">
        <f ca="1">IFERROR(__xludf.DUMMYFUNCTION("""COMPUTED_VALUE"""),"x")</f>
        <v>x</v>
      </c>
      <c r="R10" s="23"/>
      <c r="S10" s="23" t="str">
        <f ca="1">IFERROR(__xludf.DUMMYFUNCTION("""COMPUTED_VALUE"""),"x")</f>
        <v>x</v>
      </c>
      <c r="T10" s="23"/>
      <c r="U10" s="23"/>
      <c r="V10" s="23"/>
      <c r="W10" s="23"/>
      <c r="X10" s="30" t="str">
        <f ca="1">IFERROR(__xludf.DUMMYFUNCTION("""COMPUTED_VALUE"""),"x")</f>
        <v>x</v>
      </c>
      <c r="Y10" s="30"/>
      <c r="Z10" s="23"/>
      <c r="AA10" s="23"/>
      <c r="AB10" s="30">
        <f t="shared" ca="1" si="4"/>
        <v>5</v>
      </c>
      <c r="AC10" s="31" t="e">
        <f t="shared" ref="AC10:AQ10" si="33">IF(M10="x",M$997*1,"")*BY10</f>
        <v>#VALUE!</v>
      </c>
      <c r="AD10" s="31">
        <f t="shared" ca="1" si="33"/>
        <v>1.1000000000000001</v>
      </c>
      <c r="AE10" s="31" t="e">
        <f t="shared" si="33"/>
        <v>#VALUE!</v>
      </c>
      <c r="AF10" s="31">
        <f t="shared" ca="1" si="33"/>
        <v>1</v>
      </c>
      <c r="AG10" s="31">
        <f t="shared" ca="1" si="33"/>
        <v>1</v>
      </c>
      <c r="AH10" s="31" t="e">
        <f t="shared" si="33"/>
        <v>#VALUE!</v>
      </c>
      <c r="AI10" s="31">
        <f t="shared" ca="1" si="33"/>
        <v>1.2</v>
      </c>
      <c r="AJ10" s="31" t="e">
        <f t="shared" si="33"/>
        <v>#VALUE!</v>
      </c>
      <c r="AK10" s="31" t="e">
        <f t="shared" si="33"/>
        <v>#VALUE!</v>
      </c>
      <c r="AL10" s="31" t="e">
        <f t="shared" si="33"/>
        <v>#VALUE!</v>
      </c>
      <c r="AM10" s="31" t="e">
        <f t="shared" si="33"/>
        <v>#VALUE!</v>
      </c>
      <c r="AN10" s="31">
        <f t="shared" ca="1" si="33"/>
        <v>1.1000000000000001</v>
      </c>
      <c r="AO10" s="31" t="e">
        <f t="shared" si="33"/>
        <v>#VALUE!</v>
      </c>
      <c r="AP10" s="31" t="e">
        <f t="shared" si="33"/>
        <v>#VALUE!</v>
      </c>
      <c r="AQ10" s="31" t="e">
        <f t="shared" si="33"/>
        <v>#VALUE!</v>
      </c>
      <c r="AR10" s="23" t="e">
        <f t="shared" si="6"/>
        <v>#VALUE!</v>
      </c>
      <c r="AS10" s="32" t="str">
        <f t="shared" si="7"/>
        <v/>
      </c>
      <c r="AT10" s="33">
        <f ca="1">IFERROR(__xludf.DUMMYFUNCTION("""COMPUTED_VALUE"""),10)</f>
        <v>10</v>
      </c>
      <c r="AU10" s="34">
        <f ca="1">IFERROR(__xludf.DUMMYFUNCTION("""COMPUTED_VALUE"""),10)</f>
        <v>10</v>
      </c>
      <c r="AV10" s="34" t="str">
        <f ca="1">IFERROR(__xludf.DUMMYFUNCTION("""COMPUTED_VALUE"""),"")</f>
        <v/>
      </c>
      <c r="AW10" s="35">
        <f ca="1">IFERROR(__xludf.DUMMYFUNCTION("""COMPUTED_VALUE"""),10)</f>
        <v>10</v>
      </c>
      <c r="AX10" s="34">
        <f ca="1">IFERROR(__xludf.DUMMYFUNCTION("""COMPUTED_VALUE"""),10)</f>
        <v>10</v>
      </c>
      <c r="AY10" s="34" t="str">
        <f ca="1">IFERROR(__xludf.DUMMYFUNCTION("""COMPUTED_VALUE"""),"")</f>
        <v/>
      </c>
      <c r="AZ10" s="34">
        <f ca="1">IFERROR(__xludf.DUMMYFUNCTION("""COMPUTED_VALUE"""),9.6)</f>
        <v>9.6</v>
      </c>
      <c r="BA10" s="34">
        <f ca="1">IFERROR(__xludf.DUMMYFUNCTION("""COMPUTED_VALUE"""),10)</f>
        <v>10</v>
      </c>
      <c r="BB10" s="35">
        <f ca="1">IFERROR(__xludf.DUMMYFUNCTION("""COMPUTED_VALUE"""),10)</f>
        <v>10</v>
      </c>
      <c r="BC10" s="35">
        <f ca="1">IFERROR(__xludf.DUMMYFUNCTION("""COMPUTED_VALUE"""),10)</f>
        <v>10</v>
      </c>
      <c r="BD10" s="35" t="str">
        <f ca="1">IFERROR(__xludf.DUMMYFUNCTION("""COMPUTED_VALUE"""),"")</f>
        <v/>
      </c>
      <c r="BE10" s="43">
        <f ca="1">IFERROR(__xludf.DUMMYFUNCTION("""COMPUTED_VALUE"""),10)</f>
        <v>10</v>
      </c>
      <c r="BF10" s="43" t="str">
        <f ca="1">IFERROR(__xludf.DUMMYFUNCTION("""COMPUTED_VALUE"""),"")</f>
        <v/>
      </c>
      <c r="BG10" s="35">
        <f ca="1">IFERROR(__xludf.DUMMYFUNCTION("""COMPUTED_VALUE"""),10)</f>
        <v>10</v>
      </c>
      <c r="BH10" s="35">
        <f ca="1">IFERROR(__xludf.DUMMYFUNCTION("""COMPUTED_VALUE"""),10)</f>
        <v>10</v>
      </c>
      <c r="BI10" s="44" t="e">
        <f t="shared" ref="BI10:BW10" si="34">IF(AC10=0,"",AC10*$AS10*(AT10/10))</f>
        <v>#VALUE!</v>
      </c>
      <c r="BJ10" s="25" t="e">
        <f t="shared" ca="1" si="34"/>
        <v>#VALUE!</v>
      </c>
      <c r="BK10" s="25" t="e">
        <f t="shared" si="34"/>
        <v>#VALUE!</v>
      </c>
      <c r="BL10" s="25" t="e">
        <f t="shared" ca="1" si="34"/>
        <v>#VALUE!</v>
      </c>
      <c r="BM10" s="25" t="e">
        <f t="shared" ca="1" si="34"/>
        <v>#VALUE!</v>
      </c>
      <c r="BN10" s="25" t="e">
        <f t="shared" si="34"/>
        <v>#VALUE!</v>
      </c>
      <c r="BO10" s="25" t="e">
        <f t="shared" ca="1" si="34"/>
        <v>#VALUE!</v>
      </c>
      <c r="BP10" s="25" t="e">
        <f t="shared" si="34"/>
        <v>#VALUE!</v>
      </c>
      <c r="BQ10" s="37" t="e">
        <f t="shared" si="34"/>
        <v>#VALUE!</v>
      </c>
      <c r="BR10" s="37" t="e">
        <f t="shared" si="34"/>
        <v>#VALUE!</v>
      </c>
      <c r="BS10" s="37" t="e">
        <f t="shared" si="34"/>
        <v>#VALUE!</v>
      </c>
      <c r="BT10" s="37" t="e">
        <f t="shared" ca="1" si="34"/>
        <v>#VALUE!</v>
      </c>
      <c r="BU10" s="37" t="e">
        <f t="shared" si="34"/>
        <v>#VALUE!</v>
      </c>
      <c r="BV10" s="37" t="e">
        <f t="shared" si="34"/>
        <v>#VALUE!</v>
      </c>
      <c r="BW10" s="37" t="e">
        <f t="shared" si="34"/>
        <v>#VALUE!</v>
      </c>
      <c r="BX10" s="38" t="e">
        <f t="shared" si="9"/>
        <v>#VALUE!</v>
      </c>
      <c r="BY10" s="39" t="str">
        <f t="shared" ref="BY10:CM10" si="35">IF(M10="x","1","")</f>
        <v/>
      </c>
      <c r="BZ10" s="40" t="str">
        <f t="shared" ca="1" si="35"/>
        <v>1</v>
      </c>
      <c r="CA10" s="40" t="str">
        <f t="shared" si="35"/>
        <v/>
      </c>
      <c r="CB10" s="40" t="str">
        <f t="shared" ca="1" si="35"/>
        <v>1</v>
      </c>
      <c r="CC10" s="40" t="str">
        <f t="shared" ca="1" si="35"/>
        <v>1</v>
      </c>
      <c r="CD10" s="40" t="str">
        <f t="shared" si="35"/>
        <v/>
      </c>
      <c r="CE10" s="40" t="str">
        <f t="shared" ca="1" si="35"/>
        <v>1</v>
      </c>
      <c r="CF10" s="40" t="str">
        <f t="shared" si="35"/>
        <v/>
      </c>
      <c r="CG10" s="40" t="str">
        <f t="shared" si="35"/>
        <v/>
      </c>
      <c r="CH10" s="41" t="str">
        <f t="shared" si="35"/>
        <v/>
      </c>
      <c r="CI10" s="40" t="str">
        <f t="shared" si="35"/>
        <v/>
      </c>
      <c r="CJ10" s="40" t="str">
        <f t="shared" ca="1" si="35"/>
        <v>1</v>
      </c>
      <c r="CK10" s="40" t="str">
        <f t="shared" si="35"/>
        <v/>
      </c>
      <c r="CL10" s="40" t="str">
        <f t="shared" si="35"/>
        <v/>
      </c>
      <c r="CM10" s="40" t="str">
        <f t="shared" si="35"/>
        <v/>
      </c>
    </row>
    <row r="11" spans="1:91" ht="16.5" customHeight="1" x14ac:dyDescent="0.2">
      <c r="A11" s="23" t="str">
        <f ca="1">IFERROR(__xludf.DUMMYFUNCTION("""COMPUTED_VALUE"""),"P945")</f>
        <v>P945</v>
      </c>
      <c r="B11" s="23" t="str">
        <f ca="1">IFERROR(__xludf.DUMMYFUNCTION("""COMPUTED_VALUE"""),"Agenor Estevam")</f>
        <v>Agenor Estevam</v>
      </c>
      <c r="C11" s="23" t="s">
        <v>91</v>
      </c>
      <c r="D11" s="24">
        <f ca="1">IFERROR(__xludf.DUMMYFUNCTION("""COMPUTED_VALUE"""),46053)</f>
        <v>46053</v>
      </c>
      <c r="E11" s="23" t="str">
        <f t="shared" ca="1" si="0"/>
        <v>janeiro</v>
      </c>
      <c r="F11" s="23">
        <f ca="1">IFERROR(__xludf.DUMMYFUNCTION("""COMPUTED_VALUE"""),12)</f>
        <v>12</v>
      </c>
      <c r="G11" s="23">
        <f ca="1">IFERROR(__xludf.DUMMYFUNCTION("""COMPUTED_VALUE"""),540)</f>
        <v>540</v>
      </c>
      <c r="H11" s="23">
        <f t="shared" ca="1" si="1"/>
        <v>6.48</v>
      </c>
      <c r="I11" s="25">
        <f t="shared" ca="1" si="26"/>
        <v>300</v>
      </c>
      <c r="J11" s="26">
        <f ca="1">IFERROR(__xludf.DUMMYFUNCTION("""COMPUTED_VALUE"""),86.2962962962963)</f>
        <v>86.296296296296305</v>
      </c>
      <c r="K11" s="27" t="b">
        <v>1</v>
      </c>
      <c r="L11" s="28">
        <f t="shared" si="3"/>
        <v>0</v>
      </c>
      <c r="M11" s="29"/>
      <c r="N11" s="23"/>
      <c r="O11" s="23" t="str">
        <f ca="1">IFERROR(__xludf.DUMMYFUNCTION("""COMPUTED_VALUE"""),"x")</f>
        <v>x</v>
      </c>
      <c r="P11" s="23" t="str">
        <f ca="1">IFERROR(__xludf.DUMMYFUNCTION("""COMPUTED_VALUE"""),"x")</f>
        <v>x</v>
      </c>
      <c r="Q11" s="23"/>
      <c r="R11" s="23"/>
      <c r="S11" s="23"/>
      <c r="T11" s="23" t="str">
        <f ca="1">IFERROR(__xludf.DUMMYFUNCTION("""COMPUTED_VALUE"""),"x")</f>
        <v>x</v>
      </c>
      <c r="U11" s="23"/>
      <c r="V11" s="23"/>
      <c r="W11" s="23" t="str">
        <f ca="1">IFERROR(__xludf.DUMMYFUNCTION("""COMPUTED_VALUE"""),"x")</f>
        <v>x</v>
      </c>
      <c r="X11" s="30"/>
      <c r="Y11" s="30" t="str">
        <f ca="1">IFERROR(__xludf.DUMMYFUNCTION("""COMPUTED_VALUE"""),"x")</f>
        <v>x</v>
      </c>
      <c r="Z11" s="23"/>
      <c r="AA11" s="23"/>
      <c r="AB11" s="30">
        <f t="shared" ca="1" si="4"/>
        <v>5</v>
      </c>
      <c r="AC11" s="31" t="e">
        <f t="shared" ref="AC11:AQ11" si="36">IF(M11="x",M$997*1,"")*BY11</f>
        <v>#VALUE!</v>
      </c>
      <c r="AD11" s="31" t="e">
        <f t="shared" si="36"/>
        <v>#VALUE!</v>
      </c>
      <c r="AE11" s="31">
        <f t="shared" ca="1" si="36"/>
        <v>1</v>
      </c>
      <c r="AF11" s="31">
        <f t="shared" ca="1" si="36"/>
        <v>1</v>
      </c>
      <c r="AG11" s="31" t="e">
        <f t="shared" si="36"/>
        <v>#VALUE!</v>
      </c>
      <c r="AH11" s="31" t="e">
        <f t="shared" si="36"/>
        <v>#VALUE!</v>
      </c>
      <c r="AI11" s="31" t="e">
        <f t="shared" si="36"/>
        <v>#VALUE!</v>
      </c>
      <c r="AJ11" s="31">
        <f t="shared" ca="1" si="36"/>
        <v>1</v>
      </c>
      <c r="AK11" s="31" t="e">
        <f t="shared" si="36"/>
        <v>#VALUE!</v>
      </c>
      <c r="AL11" s="31" t="e">
        <f t="shared" si="36"/>
        <v>#VALUE!</v>
      </c>
      <c r="AM11" s="31">
        <f t="shared" ca="1" si="36"/>
        <v>1.1000000000000001</v>
      </c>
      <c r="AN11" s="31" t="e">
        <f t="shared" si="36"/>
        <v>#VALUE!</v>
      </c>
      <c r="AO11" s="31">
        <f t="shared" ca="1" si="36"/>
        <v>1.2</v>
      </c>
      <c r="AP11" s="31" t="e">
        <f t="shared" si="36"/>
        <v>#VALUE!</v>
      </c>
      <c r="AQ11" s="31" t="e">
        <f t="shared" si="36"/>
        <v>#VALUE!</v>
      </c>
      <c r="AR11" s="23" t="e">
        <f t="shared" si="6"/>
        <v>#VALUE!</v>
      </c>
      <c r="AS11" s="32" t="str">
        <f t="shared" si="7"/>
        <v/>
      </c>
      <c r="AT11" s="33" t="str">
        <f ca="1">IFERROR(__xludf.DUMMYFUNCTION("""COMPUTED_VALUE"""),"")</f>
        <v/>
      </c>
      <c r="AU11" s="34" t="str">
        <f ca="1">IFERROR(__xludf.DUMMYFUNCTION("""COMPUTED_VALUE"""),"")</f>
        <v/>
      </c>
      <c r="AV11" s="34"/>
      <c r="AW11" s="35">
        <f ca="1">IFERROR(__xludf.DUMMYFUNCTION("""COMPUTED_VALUE"""),10)</f>
        <v>10</v>
      </c>
      <c r="AX11" s="34">
        <f ca="1">IFERROR(__xludf.DUMMYFUNCTION("""COMPUTED_VALUE"""),10)</f>
        <v>10</v>
      </c>
      <c r="AY11" s="34" t="str">
        <f ca="1">IFERROR(__xludf.DUMMYFUNCTION("""COMPUTED_VALUE"""),"")</f>
        <v/>
      </c>
      <c r="AZ11" s="34" t="str">
        <f ca="1">IFERROR(__xludf.DUMMYFUNCTION("""COMPUTED_VALUE"""),"")</f>
        <v/>
      </c>
      <c r="BA11" s="34">
        <f ca="1">IFERROR(__xludf.DUMMYFUNCTION("""COMPUTED_VALUE"""),10)</f>
        <v>10</v>
      </c>
      <c r="BB11" s="35" t="str">
        <f ca="1">IFERROR(__xludf.DUMMYFUNCTION("""COMPUTED_VALUE"""),"")</f>
        <v/>
      </c>
      <c r="BC11" s="35" t="str">
        <f ca="1">IFERROR(__xludf.DUMMYFUNCTION("""COMPUTED_VALUE"""),"")</f>
        <v/>
      </c>
      <c r="BD11" s="35">
        <f ca="1">IFERROR(__xludf.DUMMYFUNCTION("""COMPUTED_VALUE"""),8)</f>
        <v>8</v>
      </c>
      <c r="BE11" s="43" t="str">
        <f ca="1">IFERROR(__xludf.DUMMYFUNCTION("""COMPUTED_VALUE"""),"")</f>
        <v/>
      </c>
      <c r="BF11" s="43" t="str">
        <f ca="1">IFERROR(__xludf.DUMMYFUNCTION("""COMPUTED_VALUE"""),"")</f>
        <v/>
      </c>
      <c r="BG11" s="35">
        <f ca="1">IFERROR(__xludf.DUMMYFUNCTION("""COMPUTED_VALUE"""),10)</f>
        <v>10</v>
      </c>
      <c r="BH11" s="35">
        <f ca="1">IFERROR(__xludf.DUMMYFUNCTION("""COMPUTED_VALUE"""),10)</f>
        <v>10</v>
      </c>
      <c r="BI11" s="44" t="e">
        <f t="shared" ref="BI11:BW11" si="37">IF(AC11=0,"",AC11*$AS11*(AT11/10))</f>
        <v>#VALUE!</v>
      </c>
      <c r="BJ11" s="25" t="e">
        <f t="shared" si="37"/>
        <v>#VALUE!</v>
      </c>
      <c r="BK11" s="25" t="e">
        <f t="shared" ca="1" si="37"/>
        <v>#VALUE!</v>
      </c>
      <c r="BL11" s="25" t="e">
        <f t="shared" ca="1" si="37"/>
        <v>#VALUE!</v>
      </c>
      <c r="BM11" s="25" t="e">
        <f t="shared" si="37"/>
        <v>#VALUE!</v>
      </c>
      <c r="BN11" s="25" t="e">
        <f t="shared" si="37"/>
        <v>#VALUE!</v>
      </c>
      <c r="BO11" s="25" t="e">
        <f t="shared" si="37"/>
        <v>#VALUE!</v>
      </c>
      <c r="BP11" s="25" t="e">
        <f t="shared" ca="1" si="37"/>
        <v>#VALUE!</v>
      </c>
      <c r="BQ11" s="37" t="e">
        <f t="shared" si="37"/>
        <v>#VALUE!</v>
      </c>
      <c r="BR11" s="37" t="e">
        <f t="shared" si="37"/>
        <v>#VALUE!</v>
      </c>
      <c r="BS11" s="37" t="e">
        <f t="shared" ca="1" si="37"/>
        <v>#VALUE!</v>
      </c>
      <c r="BT11" s="37" t="e">
        <f t="shared" si="37"/>
        <v>#VALUE!</v>
      </c>
      <c r="BU11" s="37" t="e">
        <f t="shared" ca="1" si="37"/>
        <v>#VALUE!</v>
      </c>
      <c r="BV11" s="37" t="e">
        <f t="shared" si="37"/>
        <v>#VALUE!</v>
      </c>
      <c r="BW11" s="37" t="e">
        <f t="shared" si="37"/>
        <v>#VALUE!</v>
      </c>
      <c r="BX11" s="38" t="e">
        <f t="shared" si="9"/>
        <v>#VALUE!</v>
      </c>
      <c r="BY11" s="39" t="str">
        <f t="shared" ref="BY11:CM11" si="38">IF(M11="x","1","")</f>
        <v/>
      </c>
      <c r="BZ11" s="40" t="str">
        <f t="shared" si="38"/>
        <v/>
      </c>
      <c r="CA11" s="40" t="str">
        <f t="shared" ca="1" si="38"/>
        <v>1</v>
      </c>
      <c r="CB11" s="40" t="str">
        <f t="shared" ca="1" si="38"/>
        <v>1</v>
      </c>
      <c r="CC11" s="40" t="str">
        <f t="shared" si="38"/>
        <v/>
      </c>
      <c r="CD11" s="40" t="str">
        <f t="shared" si="38"/>
        <v/>
      </c>
      <c r="CE11" s="40" t="str">
        <f t="shared" si="38"/>
        <v/>
      </c>
      <c r="CF11" s="40" t="str">
        <f t="shared" ca="1" si="38"/>
        <v>1</v>
      </c>
      <c r="CG11" s="40" t="str">
        <f t="shared" si="38"/>
        <v/>
      </c>
      <c r="CH11" s="41" t="str">
        <f t="shared" si="38"/>
        <v/>
      </c>
      <c r="CI11" s="40" t="str">
        <f t="shared" ca="1" si="38"/>
        <v>1</v>
      </c>
      <c r="CJ11" s="40" t="str">
        <f t="shared" si="38"/>
        <v/>
      </c>
      <c r="CK11" s="40" t="str">
        <f t="shared" ca="1" si="38"/>
        <v>1</v>
      </c>
      <c r="CL11" s="40" t="str">
        <f t="shared" si="38"/>
        <v/>
      </c>
      <c r="CM11" s="40" t="str">
        <f t="shared" si="38"/>
        <v/>
      </c>
    </row>
    <row r="12" spans="1:91" ht="16.5" customHeight="1" x14ac:dyDescent="0.2">
      <c r="A12" s="23" t="str">
        <f ca="1">IFERROR(__xludf.DUMMYFUNCTION("""COMPUTED_VALUE"""),"P916")</f>
        <v>P916</v>
      </c>
      <c r="B12" s="23" t="str">
        <f ca="1">IFERROR(__xludf.DUMMYFUNCTION("""COMPUTED_VALUE"""),"Lucimar Freitas III (Muriaé)")</f>
        <v>Lucimar Freitas III (Muriaé)</v>
      </c>
      <c r="C12" s="23" t="s">
        <v>91</v>
      </c>
      <c r="D12" s="24">
        <f ca="1">IFERROR(__xludf.DUMMYFUNCTION("""COMPUTED_VALUE"""),46051)</f>
        <v>46051</v>
      </c>
      <c r="E12" s="23" t="str">
        <f t="shared" ca="1" si="0"/>
        <v>janeiro</v>
      </c>
      <c r="F12" s="23">
        <f ca="1">IFERROR(__xludf.DUMMYFUNCTION("""COMPUTED_VALUE"""),56)</f>
        <v>56</v>
      </c>
      <c r="G12" s="23">
        <f ca="1">IFERROR(__xludf.DUMMYFUNCTION("""COMPUTED_VALUE"""),700)</f>
        <v>700</v>
      </c>
      <c r="H12" s="23">
        <f t="shared" ca="1" si="1"/>
        <v>39.200000000000003</v>
      </c>
      <c r="I12" s="25">
        <f t="shared" ca="1" si="26"/>
        <v>1000</v>
      </c>
      <c r="J12" s="26">
        <f ca="1">IFERROR(__xludf.DUMMYFUNCTION("""COMPUTED_VALUE"""),40.8333333333333)</f>
        <v>40.8333333333333</v>
      </c>
      <c r="K12" s="27" t="b">
        <v>0</v>
      </c>
      <c r="L12" s="28">
        <f t="shared" ca="1" si="3"/>
        <v>408.33333333333297</v>
      </c>
      <c r="M12" s="29" t="str">
        <f ca="1">IFERROR(__xludf.DUMMYFUNCTION("""COMPUTED_VALUE"""),"x")</f>
        <v>x</v>
      </c>
      <c r="N12" s="23" t="str">
        <f ca="1">IFERROR(__xludf.DUMMYFUNCTION("""COMPUTED_VALUE"""),"x")</f>
        <v>x</v>
      </c>
      <c r="O12" s="23" t="str">
        <f ca="1">IFERROR(__xludf.DUMMYFUNCTION("""COMPUTED_VALUE"""),"x")</f>
        <v>x</v>
      </c>
      <c r="P12" s="23" t="str">
        <f ca="1">IFERROR(__xludf.DUMMYFUNCTION("""COMPUTED_VALUE"""),"x")</f>
        <v>x</v>
      </c>
      <c r="Q12" s="23" t="str">
        <f ca="1">IFERROR(__xludf.DUMMYFUNCTION("""COMPUTED_VALUE"""),"x")</f>
        <v>x</v>
      </c>
      <c r="R12" s="23" t="str">
        <f ca="1">IFERROR(__xludf.DUMMYFUNCTION("""COMPUTED_VALUE"""),"x")</f>
        <v>x</v>
      </c>
      <c r="S12" s="23" t="str">
        <f ca="1">IFERROR(__xludf.DUMMYFUNCTION("""COMPUTED_VALUE"""),"x")</f>
        <v>x</v>
      </c>
      <c r="T12" s="23" t="str">
        <f ca="1">IFERROR(__xludf.DUMMYFUNCTION("""COMPUTED_VALUE"""),"x")</f>
        <v>x</v>
      </c>
      <c r="U12" s="23"/>
      <c r="V12" s="23"/>
      <c r="W12" s="23"/>
      <c r="X12" s="30" t="str">
        <f ca="1">IFERROR(__xludf.DUMMYFUNCTION("""COMPUTED_VALUE"""),"x")</f>
        <v>x</v>
      </c>
      <c r="Y12" s="30"/>
      <c r="Z12" s="23"/>
      <c r="AA12" s="23"/>
      <c r="AB12" s="30">
        <f t="shared" ca="1" si="4"/>
        <v>9</v>
      </c>
      <c r="AC12" s="31">
        <f t="shared" ref="AC12:AQ12" ca="1" si="39">IF(M12="x",M$997*1,"")*BY12</f>
        <v>1.2</v>
      </c>
      <c r="AD12" s="31">
        <f t="shared" ca="1" si="39"/>
        <v>1.1000000000000001</v>
      </c>
      <c r="AE12" s="31">
        <f t="shared" ca="1" si="39"/>
        <v>1</v>
      </c>
      <c r="AF12" s="31">
        <f t="shared" ca="1" si="39"/>
        <v>1</v>
      </c>
      <c r="AG12" s="31">
        <f t="shared" ca="1" si="39"/>
        <v>1</v>
      </c>
      <c r="AH12" s="31">
        <f t="shared" ca="1" si="39"/>
        <v>1.1000000000000001</v>
      </c>
      <c r="AI12" s="31">
        <f t="shared" ca="1" si="39"/>
        <v>1.2</v>
      </c>
      <c r="AJ12" s="31">
        <f t="shared" ca="1" si="39"/>
        <v>1</v>
      </c>
      <c r="AK12" s="31" t="e">
        <f t="shared" si="39"/>
        <v>#VALUE!</v>
      </c>
      <c r="AL12" s="31" t="e">
        <f t="shared" si="39"/>
        <v>#VALUE!</v>
      </c>
      <c r="AM12" s="31" t="e">
        <f t="shared" si="39"/>
        <v>#VALUE!</v>
      </c>
      <c r="AN12" s="31">
        <f t="shared" ca="1" si="39"/>
        <v>1.1000000000000001</v>
      </c>
      <c r="AO12" s="31" t="e">
        <f t="shared" si="39"/>
        <v>#VALUE!</v>
      </c>
      <c r="AP12" s="31" t="e">
        <f t="shared" si="39"/>
        <v>#VALUE!</v>
      </c>
      <c r="AQ12" s="31" t="e">
        <f t="shared" si="39"/>
        <v>#VALUE!</v>
      </c>
      <c r="AR12" s="23" t="e">
        <f t="shared" ca="1" si="6"/>
        <v>#VALUE!</v>
      </c>
      <c r="AS12" s="32" t="str">
        <f t="shared" ca="1" si="7"/>
        <v/>
      </c>
      <c r="AT12" s="33">
        <f ca="1">IFERROR(__xludf.DUMMYFUNCTION("""COMPUTED_VALUE"""),8.57142857142857)</f>
        <v>8.5714285714285694</v>
      </c>
      <c r="AU12" s="34">
        <f ca="1">IFERROR(__xludf.DUMMYFUNCTION("""COMPUTED_VALUE"""),10)</f>
        <v>10</v>
      </c>
      <c r="AV12" s="34">
        <f ca="1">IFERROR(__xludf.DUMMYFUNCTION("""COMPUTED_VALUE"""),10)</f>
        <v>10</v>
      </c>
      <c r="AW12" s="35">
        <f ca="1">IFERROR(__xludf.DUMMYFUNCTION("""COMPUTED_VALUE"""),9.14285714285714)</f>
        <v>9.1428571428571406</v>
      </c>
      <c r="AX12" s="34">
        <f ca="1">IFERROR(__xludf.DUMMYFUNCTION("""COMPUTED_VALUE"""),10)</f>
        <v>10</v>
      </c>
      <c r="AY12" s="34">
        <f ca="1">IFERROR(__xludf.DUMMYFUNCTION("""COMPUTED_VALUE"""),10)</f>
        <v>10</v>
      </c>
      <c r="AZ12" s="34">
        <f ca="1">IFERROR(__xludf.DUMMYFUNCTION("""COMPUTED_VALUE"""),10)</f>
        <v>10</v>
      </c>
      <c r="BA12" s="34">
        <f ca="1">IFERROR(__xludf.DUMMYFUNCTION("""COMPUTED_VALUE"""),10)</f>
        <v>10</v>
      </c>
      <c r="BB12" s="35" t="str">
        <f ca="1">IFERROR(__xludf.DUMMYFUNCTION("""COMPUTED_VALUE"""),"")</f>
        <v/>
      </c>
      <c r="BC12" s="35" t="str">
        <f ca="1">IFERROR(__xludf.DUMMYFUNCTION("""COMPUTED_VALUE"""),"")</f>
        <v/>
      </c>
      <c r="BD12" s="35" t="str">
        <f ca="1">IFERROR(__xludf.DUMMYFUNCTION("""COMPUTED_VALUE"""),"")</f>
        <v/>
      </c>
      <c r="BE12" s="43">
        <f ca="1">IFERROR(__xludf.DUMMYFUNCTION("""COMPUTED_VALUE"""),10)</f>
        <v>10</v>
      </c>
      <c r="BF12" s="23"/>
      <c r="BG12" s="35"/>
      <c r="BH12" s="35">
        <f ca="1">IFERROR(__xludf.DUMMYFUNCTION("""COMPUTED_VALUE"""),9.14285714285714)</f>
        <v>9.1428571428571406</v>
      </c>
      <c r="BI12" s="44" t="e">
        <f t="shared" ref="BI12:BW12" ca="1" si="40">IF(AC12=0,"",AC12*$AS12*(AT12/10))</f>
        <v>#VALUE!</v>
      </c>
      <c r="BJ12" s="25" t="e">
        <f t="shared" ca="1" si="40"/>
        <v>#VALUE!</v>
      </c>
      <c r="BK12" s="25" t="e">
        <f t="shared" ca="1" si="40"/>
        <v>#VALUE!</v>
      </c>
      <c r="BL12" s="25" t="e">
        <f t="shared" ca="1" si="40"/>
        <v>#VALUE!</v>
      </c>
      <c r="BM12" s="25" t="e">
        <f t="shared" ca="1" si="40"/>
        <v>#VALUE!</v>
      </c>
      <c r="BN12" s="25" t="e">
        <f t="shared" ca="1" si="40"/>
        <v>#VALUE!</v>
      </c>
      <c r="BO12" s="25" t="e">
        <f t="shared" ca="1" si="40"/>
        <v>#VALUE!</v>
      </c>
      <c r="BP12" s="25" t="e">
        <f t="shared" ca="1" si="40"/>
        <v>#VALUE!</v>
      </c>
      <c r="BQ12" s="37" t="e">
        <f t="shared" si="40"/>
        <v>#VALUE!</v>
      </c>
      <c r="BR12" s="37" t="e">
        <f t="shared" si="40"/>
        <v>#VALUE!</v>
      </c>
      <c r="BS12" s="37" t="e">
        <f t="shared" si="40"/>
        <v>#VALUE!</v>
      </c>
      <c r="BT12" s="37" t="e">
        <f t="shared" ca="1" si="40"/>
        <v>#VALUE!</v>
      </c>
      <c r="BU12" s="37" t="e">
        <f t="shared" si="40"/>
        <v>#VALUE!</v>
      </c>
      <c r="BV12" s="37" t="e">
        <f t="shared" si="40"/>
        <v>#VALUE!</v>
      </c>
      <c r="BW12" s="37" t="e">
        <f t="shared" si="40"/>
        <v>#VALUE!</v>
      </c>
      <c r="BX12" s="38" t="e">
        <f t="shared" ca="1" si="9"/>
        <v>#VALUE!</v>
      </c>
      <c r="BY12" s="39" t="str">
        <f t="shared" ref="BY12:CM12" ca="1" si="41">IF(M12="x","1","")</f>
        <v>1</v>
      </c>
      <c r="BZ12" s="40" t="str">
        <f t="shared" ca="1" si="41"/>
        <v>1</v>
      </c>
      <c r="CA12" s="40" t="str">
        <f t="shared" ca="1" si="41"/>
        <v>1</v>
      </c>
      <c r="CB12" s="40" t="str">
        <f t="shared" ca="1" si="41"/>
        <v>1</v>
      </c>
      <c r="CC12" s="40" t="str">
        <f t="shared" ca="1" si="41"/>
        <v>1</v>
      </c>
      <c r="CD12" s="40" t="str">
        <f t="shared" ca="1" si="41"/>
        <v>1</v>
      </c>
      <c r="CE12" s="40" t="str">
        <f t="shared" ca="1" si="41"/>
        <v>1</v>
      </c>
      <c r="CF12" s="40" t="str">
        <f t="shared" ca="1" si="41"/>
        <v>1</v>
      </c>
      <c r="CG12" s="40" t="str">
        <f t="shared" si="41"/>
        <v/>
      </c>
      <c r="CH12" s="41" t="str">
        <f t="shared" si="41"/>
        <v/>
      </c>
      <c r="CI12" s="40" t="str">
        <f t="shared" si="41"/>
        <v/>
      </c>
      <c r="CJ12" s="40" t="str">
        <f t="shared" ca="1" si="41"/>
        <v>1</v>
      </c>
      <c r="CK12" s="40" t="str">
        <f t="shared" si="41"/>
        <v/>
      </c>
      <c r="CL12" s="40" t="str">
        <f t="shared" si="41"/>
        <v/>
      </c>
      <c r="CM12" s="40" t="str">
        <f t="shared" si="41"/>
        <v/>
      </c>
    </row>
    <row r="13" spans="1:91" ht="16.5" customHeight="1" x14ac:dyDescent="0.2">
      <c r="A13" s="23" t="str">
        <f ca="1">IFERROR(__xludf.DUMMYFUNCTION("""COMPUTED_VALUE"""),"P988")</f>
        <v>P988</v>
      </c>
      <c r="B13" s="23" t="str">
        <f ca="1">IFERROR(__xludf.DUMMYFUNCTION("""COMPUTED_VALUE"""),"Vitória Alves Cerqueira")</f>
        <v>Vitória Alves Cerqueira</v>
      </c>
      <c r="C13" s="23" t="s">
        <v>91</v>
      </c>
      <c r="D13" s="24">
        <f ca="1">IFERROR(__xludf.DUMMYFUNCTION("""COMPUTED_VALUE"""),46059)</f>
        <v>46059</v>
      </c>
      <c r="E13" s="23" t="str">
        <f t="shared" ca="1" si="0"/>
        <v>fevereiro</v>
      </c>
      <c r="F13" s="23">
        <f ca="1">IFERROR(__xludf.DUMMYFUNCTION("""COMPUTED_VALUE"""),20)</f>
        <v>20</v>
      </c>
      <c r="G13" s="23">
        <f ca="1">IFERROR(__xludf.DUMMYFUNCTION("""COMPUTED_VALUE"""),600)</f>
        <v>600</v>
      </c>
      <c r="H13" s="23">
        <f t="shared" ca="1" si="1"/>
        <v>12</v>
      </c>
      <c r="I13" s="25">
        <f t="shared" ca="1" si="26"/>
        <v>500</v>
      </c>
      <c r="J13" s="26">
        <f ca="1">IFERROR(__xludf.DUMMYFUNCTION("""COMPUTED_VALUE"""),39.0625)</f>
        <v>39.0625</v>
      </c>
      <c r="K13" s="27" t="b">
        <v>0</v>
      </c>
      <c r="L13" s="28">
        <f t="shared" ref="L13:L89" ca="1" si="42">IF(C13="x",IF(ISBLANK(A13),"", I13*(J13/100)),"PENDENTE")</f>
        <v>195.3125</v>
      </c>
      <c r="M13" s="29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30"/>
      <c r="Y13" s="30"/>
      <c r="Z13" s="23" t="s">
        <v>98</v>
      </c>
      <c r="AA13" s="23" t="s">
        <v>98</v>
      </c>
      <c r="AB13" s="30">
        <f t="shared" si="4"/>
        <v>0</v>
      </c>
      <c r="AC13" s="31" t="e">
        <f t="shared" ref="AC13:AQ13" si="43">IF(M13="x",M$997*1,"")*BY13</f>
        <v>#VALUE!</v>
      </c>
      <c r="AD13" s="31" t="e">
        <f t="shared" si="43"/>
        <v>#VALUE!</v>
      </c>
      <c r="AE13" s="31" t="e">
        <f t="shared" si="43"/>
        <v>#VALUE!</v>
      </c>
      <c r="AF13" s="31" t="e">
        <f t="shared" si="43"/>
        <v>#VALUE!</v>
      </c>
      <c r="AG13" s="31" t="e">
        <f t="shared" si="43"/>
        <v>#VALUE!</v>
      </c>
      <c r="AH13" s="31" t="e">
        <f t="shared" si="43"/>
        <v>#VALUE!</v>
      </c>
      <c r="AI13" s="31" t="e">
        <f t="shared" si="43"/>
        <v>#VALUE!</v>
      </c>
      <c r="AJ13" s="31" t="e">
        <f t="shared" si="43"/>
        <v>#VALUE!</v>
      </c>
      <c r="AK13" s="31" t="e">
        <f t="shared" si="43"/>
        <v>#VALUE!</v>
      </c>
      <c r="AL13" s="31" t="e">
        <f t="shared" si="43"/>
        <v>#VALUE!</v>
      </c>
      <c r="AM13" s="31" t="e">
        <f t="shared" si="43"/>
        <v>#VALUE!</v>
      </c>
      <c r="AN13" s="31" t="e">
        <f t="shared" si="43"/>
        <v>#VALUE!</v>
      </c>
      <c r="AO13" s="31" t="e">
        <f t="shared" si="43"/>
        <v>#VALUE!</v>
      </c>
      <c r="AP13" s="31">
        <f t="shared" si="43"/>
        <v>0</v>
      </c>
      <c r="AQ13" s="31">
        <f t="shared" si="43"/>
        <v>0</v>
      </c>
      <c r="AR13" s="23" t="e">
        <f t="shared" si="6"/>
        <v>#VALUE!</v>
      </c>
      <c r="AS13" s="32" t="str">
        <f t="shared" ca="1" si="7"/>
        <v/>
      </c>
      <c r="AT13" s="33"/>
      <c r="AU13" s="34"/>
      <c r="AV13" s="34"/>
      <c r="AW13" s="35"/>
      <c r="AX13" s="34"/>
      <c r="AY13" s="34"/>
      <c r="AZ13" s="34"/>
      <c r="BA13" s="34"/>
      <c r="BB13" s="35"/>
      <c r="BC13" s="35"/>
      <c r="BD13" s="35"/>
      <c r="BE13" s="43"/>
      <c r="BF13" s="23"/>
      <c r="BG13" s="35"/>
      <c r="BH13" s="35"/>
      <c r="BI13" s="44" t="e">
        <f t="shared" ref="BI13:BW13" si="44">IF(AC13=0,"",AC13*$AS13*(AT13/10))</f>
        <v>#VALUE!</v>
      </c>
      <c r="BJ13" s="25" t="e">
        <f t="shared" si="44"/>
        <v>#VALUE!</v>
      </c>
      <c r="BK13" s="25" t="e">
        <f t="shared" si="44"/>
        <v>#VALUE!</v>
      </c>
      <c r="BL13" s="25" t="e">
        <f t="shared" si="44"/>
        <v>#VALUE!</v>
      </c>
      <c r="BM13" s="25" t="e">
        <f t="shared" si="44"/>
        <v>#VALUE!</v>
      </c>
      <c r="BN13" s="25" t="e">
        <f t="shared" si="44"/>
        <v>#VALUE!</v>
      </c>
      <c r="BO13" s="25" t="e">
        <f t="shared" si="44"/>
        <v>#VALUE!</v>
      </c>
      <c r="BP13" s="25" t="e">
        <f t="shared" si="44"/>
        <v>#VALUE!</v>
      </c>
      <c r="BQ13" s="37" t="e">
        <f t="shared" si="44"/>
        <v>#VALUE!</v>
      </c>
      <c r="BR13" s="37" t="e">
        <f t="shared" si="44"/>
        <v>#VALUE!</v>
      </c>
      <c r="BS13" s="37" t="e">
        <f t="shared" si="44"/>
        <v>#VALUE!</v>
      </c>
      <c r="BT13" s="37" t="e">
        <f t="shared" si="44"/>
        <v>#VALUE!</v>
      </c>
      <c r="BU13" s="37" t="e">
        <f t="shared" si="44"/>
        <v>#VALUE!</v>
      </c>
      <c r="BV13" s="37" t="str">
        <f t="shared" si="44"/>
        <v/>
      </c>
      <c r="BW13" s="37" t="str">
        <f t="shared" si="44"/>
        <v/>
      </c>
      <c r="BX13" s="38" t="e">
        <f t="shared" si="9"/>
        <v>#VALUE!</v>
      </c>
      <c r="BY13" s="39" t="str">
        <f t="shared" ref="BY13:CH13" si="45">IF(M13="x","1","")</f>
        <v/>
      </c>
      <c r="BZ13" s="40" t="str">
        <f t="shared" si="45"/>
        <v/>
      </c>
      <c r="CA13" s="40" t="str">
        <f t="shared" si="45"/>
        <v/>
      </c>
      <c r="CB13" s="40" t="str">
        <f t="shared" si="45"/>
        <v/>
      </c>
      <c r="CC13" s="40" t="str">
        <f t="shared" si="45"/>
        <v/>
      </c>
      <c r="CD13" s="40" t="str">
        <f t="shared" si="45"/>
        <v/>
      </c>
      <c r="CE13" s="40" t="str">
        <f t="shared" si="45"/>
        <v/>
      </c>
      <c r="CF13" s="40" t="str">
        <f t="shared" si="45"/>
        <v/>
      </c>
      <c r="CG13" s="40" t="str">
        <f t="shared" si="45"/>
        <v/>
      </c>
      <c r="CH13" s="41" t="str">
        <f t="shared" si="45"/>
        <v/>
      </c>
      <c r="CI13" s="40"/>
      <c r="CJ13" s="40"/>
      <c r="CK13" s="40"/>
      <c r="CL13" s="40"/>
      <c r="CM13" s="40"/>
    </row>
    <row r="14" spans="1:91" ht="16.5" customHeight="1" x14ac:dyDescent="0.2">
      <c r="A14" s="23" t="str">
        <f ca="1">IFERROR(__xludf.DUMMYFUNCTION("""COMPUTED_VALUE"""),"P952")</f>
        <v>P952</v>
      </c>
      <c r="B14" s="23" t="str">
        <f ca="1">IFERROR(__xludf.DUMMYFUNCTION("""COMPUTED_VALUE"""),"Marcio Adriano ")</f>
        <v xml:space="preserve">Marcio Adriano </v>
      </c>
      <c r="C14" s="23" t="s">
        <v>91</v>
      </c>
      <c r="D14" s="24">
        <f ca="1">IFERROR(__xludf.DUMMYFUNCTION("""COMPUTED_VALUE"""),46062)</f>
        <v>46062</v>
      </c>
      <c r="E14" s="23" t="str">
        <f t="shared" ca="1" si="0"/>
        <v>fevereiro</v>
      </c>
      <c r="F14" s="23">
        <f ca="1">IFERROR(__xludf.DUMMYFUNCTION("""COMPUTED_VALUE"""),14)</f>
        <v>14</v>
      </c>
      <c r="G14" s="23">
        <f ca="1">IFERROR(__xludf.DUMMYFUNCTION("""COMPUTED_VALUE"""),540)</f>
        <v>540</v>
      </c>
      <c r="H14" s="23">
        <f t="shared" ca="1" si="1"/>
        <v>7.56</v>
      </c>
      <c r="I14" s="25">
        <f t="shared" ca="1" si="26"/>
        <v>300</v>
      </c>
      <c r="J14" s="26">
        <f ca="1">IFERROR(__xludf.DUMMYFUNCTION("""COMPUTED_VALUE"""),71.875)</f>
        <v>71.875</v>
      </c>
      <c r="K14" s="27" t="b">
        <v>0</v>
      </c>
      <c r="L14" s="28">
        <f t="shared" ca="1" si="42"/>
        <v>215.625</v>
      </c>
      <c r="M14" s="29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30"/>
      <c r="Y14" s="30"/>
      <c r="Z14" s="23" t="s">
        <v>98</v>
      </c>
      <c r="AA14" s="23" t="s">
        <v>98</v>
      </c>
      <c r="AB14" s="30">
        <f t="shared" si="4"/>
        <v>0</v>
      </c>
      <c r="AC14" s="31" t="e">
        <f t="shared" ref="AC14:AQ14" si="46">IF(M14="x",M$997*1,"")*BY14</f>
        <v>#VALUE!</v>
      </c>
      <c r="AD14" s="31" t="e">
        <f t="shared" si="46"/>
        <v>#VALUE!</v>
      </c>
      <c r="AE14" s="31" t="e">
        <f t="shared" si="46"/>
        <v>#VALUE!</v>
      </c>
      <c r="AF14" s="31" t="e">
        <f t="shared" si="46"/>
        <v>#VALUE!</v>
      </c>
      <c r="AG14" s="31" t="e">
        <f t="shared" si="46"/>
        <v>#VALUE!</v>
      </c>
      <c r="AH14" s="31" t="e">
        <f t="shared" si="46"/>
        <v>#VALUE!</v>
      </c>
      <c r="AI14" s="31" t="e">
        <f t="shared" si="46"/>
        <v>#VALUE!</v>
      </c>
      <c r="AJ14" s="31" t="e">
        <f t="shared" si="46"/>
        <v>#VALUE!</v>
      </c>
      <c r="AK14" s="31" t="e">
        <f t="shared" si="46"/>
        <v>#VALUE!</v>
      </c>
      <c r="AL14" s="31" t="e">
        <f t="shared" si="46"/>
        <v>#VALUE!</v>
      </c>
      <c r="AM14" s="31" t="e">
        <f t="shared" si="46"/>
        <v>#VALUE!</v>
      </c>
      <c r="AN14" s="31" t="e">
        <f t="shared" si="46"/>
        <v>#VALUE!</v>
      </c>
      <c r="AO14" s="31" t="e">
        <f t="shared" si="46"/>
        <v>#VALUE!</v>
      </c>
      <c r="AP14" s="31">
        <f t="shared" si="46"/>
        <v>0</v>
      </c>
      <c r="AQ14" s="31">
        <f t="shared" si="46"/>
        <v>0</v>
      </c>
      <c r="AR14" s="23" t="e">
        <f t="shared" si="6"/>
        <v>#VALUE!</v>
      </c>
      <c r="AS14" s="32" t="str">
        <f t="shared" ca="1" si="7"/>
        <v/>
      </c>
      <c r="AT14" s="33"/>
      <c r="AU14" s="34"/>
      <c r="AV14" s="34"/>
      <c r="AW14" s="35"/>
      <c r="AX14" s="34"/>
      <c r="AY14" s="34"/>
      <c r="AZ14" s="34"/>
      <c r="BA14" s="34"/>
      <c r="BB14" s="35"/>
      <c r="BC14" s="35"/>
      <c r="BD14" s="35"/>
      <c r="BE14" s="43"/>
      <c r="BF14" s="23"/>
      <c r="BG14" s="35"/>
      <c r="BH14" s="35"/>
      <c r="BI14" s="44" t="e">
        <f t="shared" ref="BI14:BW14" si="47">IF(AC14=0,"",AC14*$AS14*(AT14/10))</f>
        <v>#VALUE!</v>
      </c>
      <c r="BJ14" s="25" t="e">
        <f t="shared" si="47"/>
        <v>#VALUE!</v>
      </c>
      <c r="BK14" s="25" t="e">
        <f t="shared" si="47"/>
        <v>#VALUE!</v>
      </c>
      <c r="BL14" s="25" t="e">
        <f t="shared" si="47"/>
        <v>#VALUE!</v>
      </c>
      <c r="BM14" s="25" t="e">
        <f t="shared" si="47"/>
        <v>#VALUE!</v>
      </c>
      <c r="BN14" s="25" t="e">
        <f t="shared" si="47"/>
        <v>#VALUE!</v>
      </c>
      <c r="BO14" s="25" t="e">
        <f t="shared" si="47"/>
        <v>#VALUE!</v>
      </c>
      <c r="BP14" s="25" t="e">
        <f t="shared" si="47"/>
        <v>#VALUE!</v>
      </c>
      <c r="BQ14" s="37" t="e">
        <f t="shared" si="47"/>
        <v>#VALUE!</v>
      </c>
      <c r="BR14" s="37" t="e">
        <f t="shared" si="47"/>
        <v>#VALUE!</v>
      </c>
      <c r="BS14" s="37" t="e">
        <f t="shared" si="47"/>
        <v>#VALUE!</v>
      </c>
      <c r="BT14" s="37" t="e">
        <f t="shared" si="47"/>
        <v>#VALUE!</v>
      </c>
      <c r="BU14" s="37" t="e">
        <f t="shared" si="47"/>
        <v>#VALUE!</v>
      </c>
      <c r="BV14" s="37" t="str">
        <f t="shared" si="47"/>
        <v/>
      </c>
      <c r="BW14" s="37" t="str">
        <f t="shared" si="47"/>
        <v/>
      </c>
      <c r="BX14" s="38" t="e">
        <f t="shared" si="9"/>
        <v>#VALUE!</v>
      </c>
      <c r="BY14" s="39" t="str">
        <f t="shared" ref="BY14:CH14" si="48">IF(M14="x","1","")</f>
        <v/>
      </c>
      <c r="BZ14" s="40" t="str">
        <f t="shared" si="48"/>
        <v/>
      </c>
      <c r="CA14" s="40" t="str">
        <f t="shared" si="48"/>
        <v/>
      </c>
      <c r="CB14" s="40" t="str">
        <f t="shared" si="48"/>
        <v/>
      </c>
      <c r="CC14" s="40" t="str">
        <f t="shared" si="48"/>
        <v/>
      </c>
      <c r="CD14" s="40" t="str">
        <f t="shared" si="48"/>
        <v/>
      </c>
      <c r="CE14" s="40" t="str">
        <f t="shared" si="48"/>
        <v/>
      </c>
      <c r="CF14" s="40" t="str">
        <f t="shared" si="48"/>
        <v/>
      </c>
      <c r="CG14" s="40" t="str">
        <f t="shared" si="48"/>
        <v/>
      </c>
      <c r="CH14" s="41" t="str">
        <f t="shared" si="48"/>
        <v/>
      </c>
      <c r="CI14" s="40"/>
      <c r="CJ14" s="40"/>
      <c r="CK14" s="40"/>
      <c r="CL14" s="40"/>
      <c r="CM14" s="40"/>
    </row>
    <row r="15" spans="1:91" ht="16.5" customHeight="1" x14ac:dyDescent="0.2">
      <c r="A15" s="23" t="str">
        <f ca="1">IFERROR(__xludf.DUMMYFUNCTION("""COMPUTED_VALUE"""),"P996")</f>
        <v>P996</v>
      </c>
      <c r="B15" s="23" t="str">
        <f ca="1">IFERROR(__xludf.DUMMYFUNCTION("""COMPUTED_VALUE"""),"Veronilson Viana")</f>
        <v>Veronilson Viana</v>
      </c>
      <c r="C15" s="23" t="s">
        <v>91</v>
      </c>
      <c r="D15" s="24">
        <f ca="1">IFERROR(__xludf.DUMMYFUNCTION("""COMPUTED_VALUE"""),46063)</f>
        <v>46063</v>
      </c>
      <c r="E15" s="23" t="str">
        <f t="shared" ca="1" si="0"/>
        <v>fevereiro</v>
      </c>
      <c r="F15" s="23">
        <f ca="1">IFERROR(__xludf.DUMMYFUNCTION("""COMPUTED_VALUE"""),12)</f>
        <v>12</v>
      </c>
      <c r="G15" s="23">
        <f ca="1">IFERROR(__xludf.DUMMYFUNCTION("""COMPUTED_VALUE"""),560)</f>
        <v>560</v>
      </c>
      <c r="H15" s="23">
        <f t="shared" ca="1" si="1"/>
        <v>6.72</v>
      </c>
      <c r="I15" s="25">
        <f t="shared" ca="1" si="26"/>
        <v>300</v>
      </c>
      <c r="J15" s="26">
        <f ca="1">IFERROR(__xludf.DUMMYFUNCTION("""COMPUTED_VALUE"""),65.625)</f>
        <v>65.625</v>
      </c>
      <c r="K15" s="27" t="b">
        <v>0</v>
      </c>
      <c r="L15" s="28">
        <f t="shared" ca="1" si="42"/>
        <v>196.875</v>
      </c>
      <c r="M15" s="29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30"/>
      <c r="Y15" s="30"/>
      <c r="Z15" s="23" t="s">
        <v>91</v>
      </c>
      <c r="AA15" s="23" t="s">
        <v>91</v>
      </c>
      <c r="AB15" s="30">
        <f t="shared" si="4"/>
        <v>0</v>
      </c>
      <c r="AC15" s="31" t="e">
        <f t="shared" ref="AC15:AQ15" si="49">IF(M15="x",M$997*1,"")*BY15</f>
        <v>#VALUE!</v>
      </c>
      <c r="AD15" s="31" t="e">
        <f t="shared" si="49"/>
        <v>#VALUE!</v>
      </c>
      <c r="AE15" s="31" t="e">
        <f t="shared" si="49"/>
        <v>#VALUE!</v>
      </c>
      <c r="AF15" s="31" t="e">
        <f t="shared" si="49"/>
        <v>#VALUE!</v>
      </c>
      <c r="AG15" s="31" t="e">
        <f t="shared" si="49"/>
        <v>#VALUE!</v>
      </c>
      <c r="AH15" s="31" t="e">
        <f t="shared" si="49"/>
        <v>#VALUE!</v>
      </c>
      <c r="AI15" s="31" t="e">
        <f t="shared" si="49"/>
        <v>#VALUE!</v>
      </c>
      <c r="AJ15" s="31" t="e">
        <f t="shared" si="49"/>
        <v>#VALUE!</v>
      </c>
      <c r="AK15" s="31" t="e">
        <f t="shared" si="49"/>
        <v>#VALUE!</v>
      </c>
      <c r="AL15" s="31" t="e">
        <f t="shared" si="49"/>
        <v>#VALUE!</v>
      </c>
      <c r="AM15" s="31" t="e">
        <f t="shared" si="49"/>
        <v>#VALUE!</v>
      </c>
      <c r="AN15" s="31" t="e">
        <f t="shared" si="49"/>
        <v>#VALUE!</v>
      </c>
      <c r="AO15" s="31" t="e">
        <f t="shared" si="49"/>
        <v>#VALUE!</v>
      </c>
      <c r="AP15" s="31">
        <f t="shared" si="49"/>
        <v>0</v>
      </c>
      <c r="AQ15" s="31">
        <f t="shared" si="49"/>
        <v>0</v>
      </c>
      <c r="AR15" s="23" t="e">
        <f t="shared" si="6"/>
        <v>#VALUE!</v>
      </c>
      <c r="AS15" s="32" t="str">
        <f t="shared" ca="1" si="7"/>
        <v/>
      </c>
      <c r="AT15" s="33" t="str">
        <f ca="1">IFERROR(__xludf.DUMMYFUNCTION("""COMPUTED_VALUE"""),"")</f>
        <v/>
      </c>
      <c r="AU15" s="34" t="str">
        <f ca="1">IFERROR(__xludf.DUMMYFUNCTION("""COMPUTED_VALUE"""),"")</f>
        <v/>
      </c>
      <c r="AV15" s="34"/>
      <c r="AW15" s="35" t="str">
        <f ca="1">IFERROR(__xludf.DUMMYFUNCTION("""COMPUTED_VALUE"""),"")</f>
        <v/>
      </c>
      <c r="AX15" s="34" t="str">
        <f ca="1">IFERROR(__xludf.DUMMYFUNCTION("""COMPUTED_VALUE"""),"")</f>
        <v/>
      </c>
      <c r="AY15" s="34"/>
      <c r="AZ15" s="34" t="str">
        <f ca="1">IFERROR(__xludf.DUMMYFUNCTION("""COMPUTED_VALUE"""),"")</f>
        <v/>
      </c>
      <c r="BA15" s="34" t="str">
        <f ca="1">IFERROR(__xludf.DUMMYFUNCTION("""COMPUTED_VALUE"""),"")</f>
        <v/>
      </c>
      <c r="BB15" s="35" t="str">
        <f ca="1">IFERROR(__xludf.DUMMYFUNCTION("""COMPUTED_VALUE"""),"")</f>
        <v/>
      </c>
      <c r="BC15" s="35" t="str">
        <f ca="1">IFERROR(__xludf.DUMMYFUNCTION("""COMPUTED_VALUE"""),"")</f>
        <v/>
      </c>
      <c r="BD15" s="35" t="str">
        <f ca="1">IFERROR(__xludf.DUMMYFUNCTION("""COMPUTED_VALUE"""),"")</f>
        <v/>
      </c>
      <c r="BE15" s="43"/>
      <c r="BF15" s="23"/>
      <c r="BG15" s="35"/>
      <c r="BH15" s="35"/>
      <c r="BI15" s="44" t="e">
        <f t="shared" ref="BI15:BW15" si="50">IF(AC15=0,"",AC15*$AS15*(AT15/10))</f>
        <v>#VALUE!</v>
      </c>
      <c r="BJ15" s="25" t="e">
        <f t="shared" si="50"/>
        <v>#VALUE!</v>
      </c>
      <c r="BK15" s="25" t="e">
        <f t="shared" si="50"/>
        <v>#VALUE!</v>
      </c>
      <c r="BL15" s="25" t="e">
        <f t="shared" si="50"/>
        <v>#VALUE!</v>
      </c>
      <c r="BM15" s="25" t="e">
        <f t="shared" si="50"/>
        <v>#VALUE!</v>
      </c>
      <c r="BN15" s="25" t="e">
        <f t="shared" si="50"/>
        <v>#VALUE!</v>
      </c>
      <c r="BO15" s="25" t="e">
        <f t="shared" si="50"/>
        <v>#VALUE!</v>
      </c>
      <c r="BP15" s="25" t="e">
        <f t="shared" si="50"/>
        <v>#VALUE!</v>
      </c>
      <c r="BQ15" s="37" t="e">
        <f t="shared" si="50"/>
        <v>#VALUE!</v>
      </c>
      <c r="BR15" s="37" t="e">
        <f t="shared" si="50"/>
        <v>#VALUE!</v>
      </c>
      <c r="BS15" s="37" t="e">
        <f t="shared" si="50"/>
        <v>#VALUE!</v>
      </c>
      <c r="BT15" s="37" t="e">
        <f t="shared" si="50"/>
        <v>#VALUE!</v>
      </c>
      <c r="BU15" s="37" t="e">
        <f t="shared" si="50"/>
        <v>#VALUE!</v>
      </c>
      <c r="BV15" s="37" t="str">
        <f t="shared" si="50"/>
        <v/>
      </c>
      <c r="BW15" s="37" t="str">
        <f t="shared" si="50"/>
        <v/>
      </c>
      <c r="BX15" s="38" t="e">
        <f t="shared" si="9"/>
        <v>#VALUE!</v>
      </c>
      <c r="BY15" s="39" t="str">
        <f t="shared" ref="BY15:CH15" si="51">IF(M15="x","1","")</f>
        <v/>
      </c>
      <c r="BZ15" s="40" t="str">
        <f t="shared" si="51"/>
        <v/>
      </c>
      <c r="CA15" s="40" t="str">
        <f t="shared" si="51"/>
        <v/>
      </c>
      <c r="CB15" s="40" t="str">
        <f t="shared" si="51"/>
        <v/>
      </c>
      <c r="CC15" s="40" t="str">
        <f t="shared" si="51"/>
        <v/>
      </c>
      <c r="CD15" s="40" t="str">
        <f t="shared" si="51"/>
        <v/>
      </c>
      <c r="CE15" s="40" t="str">
        <f t="shared" si="51"/>
        <v/>
      </c>
      <c r="CF15" s="40" t="str">
        <f t="shared" si="51"/>
        <v/>
      </c>
      <c r="CG15" s="40" t="str">
        <f t="shared" si="51"/>
        <v/>
      </c>
      <c r="CH15" s="41" t="str">
        <f t="shared" si="51"/>
        <v/>
      </c>
      <c r="CI15" s="40"/>
      <c r="CJ15" s="40"/>
      <c r="CK15" s="40"/>
      <c r="CL15" s="40"/>
      <c r="CM15" s="40"/>
    </row>
    <row r="16" spans="1:91" ht="16.5" customHeight="1" x14ac:dyDescent="0.2">
      <c r="A16" s="23" t="str">
        <f ca="1">IFERROR(__xludf.DUMMYFUNCTION("""COMPUTED_VALUE"""),"P968")</f>
        <v>P968</v>
      </c>
      <c r="B16" s="23" t="str">
        <f ca="1">IFERROR(__xludf.DUMMYFUNCTION("""COMPUTED_VALUE"""),"Leandro Guerra - avaliar em março")</f>
        <v>Leandro Guerra - avaliar em março</v>
      </c>
      <c r="C16" s="23" t="s">
        <v>91</v>
      </c>
      <c r="D16" s="24">
        <f ca="1">IFERROR(__xludf.DUMMYFUNCTION("""COMPUTED_VALUE"""),46063)</f>
        <v>46063</v>
      </c>
      <c r="E16" s="23" t="str">
        <f t="shared" ca="1" si="0"/>
        <v>fevereiro</v>
      </c>
      <c r="F16" s="23">
        <f ca="1">IFERROR(__xludf.DUMMYFUNCTION("""COMPUTED_VALUE"""),11)</f>
        <v>11</v>
      </c>
      <c r="G16" s="23">
        <f ca="1">IFERROR(__xludf.DUMMYFUNCTION("""COMPUTED_VALUE"""),540)</f>
        <v>540</v>
      </c>
      <c r="H16" s="23">
        <f t="shared" ca="1" si="1"/>
        <v>5.94</v>
      </c>
      <c r="I16" s="25">
        <f t="shared" ca="1" si="26"/>
        <v>300</v>
      </c>
      <c r="J16" s="26">
        <f ca="1">IFERROR(__xludf.DUMMYFUNCTION("""COMPUTED_VALUE"""),62.5)</f>
        <v>62.5</v>
      </c>
      <c r="K16" s="27" t="b">
        <v>0</v>
      </c>
      <c r="L16" s="28">
        <f t="shared" ca="1" si="42"/>
        <v>187.5</v>
      </c>
      <c r="M16" s="29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30"/>
      <c r="Y16" s="30"/>
      <c r="Z16" s="23" t="s">
        <v>91</v>
      </c>
      <c r="AA16" s="23" t="s">
        <v>91</v>
      </c>
      <c r="AB16" s="30">
        <f t="shared" si="4"/>
        <v>0</v>
      </c>
      <c r="AC16" s="31" t="e">
        <f t="shared" ref="AC16:AQ16" si="52">IF(M16="x",M$997*1,"")*BY16</f>
        <v>#VALUE!</v>
      </c>
      <c r="AD16" s="31" t="e">
        <f t="shared" si="52"/>
        <v>#VALUE!</v>
      </c>
      <c r="AE16" s="31" t="e">
        <f t="shared" si="52"/>
        <v>#VALUE!</v>
      </c>
      <c r="AF16" s="31" t="e">
        <f t="shared" si="52"/>
        <v>#VALUE!</v>
      </c>
      <c r="AG16" s="31" t="e">
        <f t="shared" si="52"/>
        <v>#VALUE!</v>
      </c>
      <c r="AH16" s="31" t="e">
        <f t="shared" si="52"/>
        <v>#VALUE!</v>
      </c>
      <c r="AI16" s="31" t="e">
        <f t="shared" si="52"/>
        <v>#VALUE!</v>
      </c>
      <c r="AJ16" s="31" t="e">
        <f t="shared" si="52"/>
        <v>#VALUE!</v>
      </c>
      <c r="AK16" s="31" t="e">
        <f t="shared" si="52"/>
        <v>#VALUE!</v>
      </c>
      <c r="AL16" s="31" t="e">
        <f t="shared" si="52"/>
        <v>#VALUE!</v>
      </c>
      <c r="AM16" s="31" t="e">
        <f t="shared" si="52"/>
        <v>#VALUE!</v>
      </c>
      <c r="AN16" s="31" t="e">
        <f t="shared" si="52"/>
        <v>#VALUE!</v>
      </c>
      <c r="AO16" s="31" t="e">
        <f t="shared" si="52"/>
        <v>#VALUE!</v>
      </c>
      <c r="AP16" s="31">
        <f t="shared" si="52"/>
        <v>0</v>
      </c>
      <c r="AQ16" s="31">
        <f t="shared" si="52"/>
        <v>0</v>
      </c>
      <c r="AR16" s="23" t="e">
        <f t="shared" si="6"/>
        <v>#VALUE!</v>
      </c>
      <c r="AS16" s="32" t="str">
        <f t="shared" ca="1" si="7"/>
        <v/>
      </c>
      <c r="AT16" s="33" t="str">
        <f ca="1">IFERROR(__xludf.DUMMYFUNCTION("""COMPUTED_VALUE"""),"")</f>
        <v/>
      </c>
      <c r="AU16" s="34" t="str">
        <f ca="1">IFERROR(__xludf.DUMMYFUNCTION("""COMPUTED_VALUE"""),"")</f>
        <v/>
      </c>
      <c r="AV16" s="34"/>
      <c r="AW16" s="35" t="str">
        <f ca="1">IFERROR(__xludf.DUMMYFUNCTION("""COMPUTED_VALUE"""),"")</f>
        <v/>
      </c>
      <c r="AX16" s="34" t="str">
        <f ca="1">IFERROR(__xludf.DUMMYFUNCTION("""COMPUTED_VALUE"""),"")</f>
        <v/>
      </c>
      <c r="AY16" s="34"/>
      <c r="AZ16" s="34" t="str">
        <f ca="1">IFERROR(__xludf.DUMMYFUNCTION("""COMPUTED_VALUE"""),"")</f>
        <v/>
      </c>
      <c r="BA16" s="34" t="str">
        <f ca="1">IFERROR(__xludf.DUMMYFUNCTION("""COMPUTED_VALUE"""),"")</f>
        <v/>
      </c>
      <c r="BB16" s="35" t="str">
        <f ca="1">IFERROR(__xludf.DUMMYFUNCTION("""COMPUTED_VALUE"""),"")</f>
        <v/>
      </c>
      <c r="BC16" s="35" t="str">
        <f ca="1">IFERROR(__xludf.DUMMYFUNCTION("""COMPUTED_VALUE"""),"")</f>
        <v/>
      </c>
      <c r="BD16" s="35" t="str">
        <f ca="1">IFERROR(__xludf.DUMMYFUNCTION("""COMPUTED_VALUE"""),"")</f>
        <v/>
      </c>
      <c r="BE16" s="35"/>
      <c r="BF16" s="23"/>
      <c r="BG16" s="35"/>
      <c r="BH16" s="35"/>
      <c r="BI16" s="44" t="e">
        <f t="shared" ref="BI16:BW16" si="53">IF(AC16=0,"",AC16*$AS16*(AT16/10))</f>
        <v>#VALUE!</v>
      </c>
      <c r="BJ16" s="25" t="e">
        <f t="shared" si="53"/>
        <v>#VALUE!</v>
      </c>
      <c r="BK16" s="25" t="e">
        <f t="shared" si="53"/>
        <v>#VALUE!</v>
      </c>
      <c r="BL16" s="25" t="e">
        <f t="shared" si="53"/>
        <v>#VALUE!</v>
      </c>
      <c r="BM16" s="25" t="e">
        <f t="shared" si="53"/>
        <v>#VALUE!</v>
      </c>
      <c r="BN16" s="25" t="e">
        <f t="shared" si="53"/>
        <v>#VALUE!</v>
      </c>
      <c r="BO16" s="25" t="e">
        <f t="shared" si="53"/>
        <v>#VALUE!</v>
      </c>
      <c r="BP16" s="25" t="e">
        <f t="shared" si="53"/>
        <v>#VALUE!</v>
      </c>
      <c r="BQ16" s="37" t="e">
        <f t="shared" si="53"/>
        <v>#VALUE!</v>
      </c>
      <c r="BR16" s="37" t="e">
        <f t="shared" si="53"/>
        <v>#VALUE!</v>
      </c>
      <c r="BS16" s="37" t="e">
        <f t="shared" si="53"/>
        <v>#VALUE!</v>
      </c>
      <c r="BT16" s="37" t="e">
        <f t="shared" si="53"/>
        <v>#VALUE!</v>
      </c>
      <c r="BU16" s="37" t="e">
        <f t="shared" si="53"/>
        <v>#VALUE!</v>
      </c>
      <c r="BV16" s="37" t="str">
        <f t="shared" si="53"/>
        <v/>
      </c>
      <c r="BW16" s="37" t="str">
        <f t="shared" si="53"/>
        <v/>
      </c>
      <c r="BX16" s="38" t="e">
        <f t="shared" si="9"/>
        <v>#VALUE!</v>
      </c>
      <c r="BY16" s="39" t="str">
        <f t="shared" ref="BY16:CH16" si="54">IF(M16="x","1","")</f>
        <v/>
      </c>
      <c r="BZ16" s="40" t="str">
        <f t="shared" si="54"/>
        <v/>
      </c>
      <c r="CA16" s="40" t="str">
        <f t="shared" si="54"/>
        <v/>
      </c>
      <c r="CB16" s="40" t="str">
        <f t="shared" si="54"/>
        <v/>
      </c>
      <c r="CC16" s="40" t="str">
        <f t="shared" si="54"/>
        <v/>
      </c>
      <c r="CD16" s="40" t="str">
        <f t="shared" si="54"/>
        <v/>
      </c>
      <c r="CE16" s="40" t="str">
        <f t="shared" si="54"/>
        <v/>
      </c>
      <c r="CF16" s="40" t="str">
        <f t="shared" si="54"/>
        <v/>
      </c>
      <c r="CG16" s="40" t="str">
        <f t="shared" si="54"/>
        <v/>
      </c>
      <c r="CH16" s="41" t="str">
        <f t="shared" si="54"/>
        <v/>
      </c>
      <c r="CI16" s="40"/>
      <c r="CJ16" s="40"/>
      <c r="CK16" s="40"/>
      <c r="CL16" s="40"/>
      <c r="CM16" s="40"/>
    </row>
    <row r="17" spans="1:91" ht="16.5" customHeight="1" x14ac:dyDescent="0.2">
      <c r="A17" s="23" t="str">
        <f ca="1">IFERROR(__xludf.DUMMYFUNCTION("""COMPUTED_VALUE"""),"P990")</f>
        <v>P990</v>
      </c>
      <c r="B17" s="23" t="str">
        <f ca="1">IFERROR(__xludf.DUMMYFUNCTION("""COMPUTED_VALUE"""),"Mário da Silva Diniz")</f>
        <v>Mário da Silva Diniz</v>
      </c>
      <c r="C17" s="23" t="s">
        <v>91</v>
      </c>
      <c r="D17" s="24">
        <f ca="1">IFERROR(__xludf.DUMMYFUNCTION("""COMPUTED_VALUE"""),46071)</f>
        <v>46071</v>
      </c>
      <c r="E17" s="23" t="str">
        <f t="shared" ca="1" si="0"/>
        <v>fevereiro</v>
      </c>
      <c r="F17" s="23">
        <f ca="1">IFERROR(__xludf.DUMMYFUNCTION("""COMPUTED_VALUE"""),25)</f>
        <v>25</v>
      </c>
      <c r="G17" s="23">
        <f ca="1">IFERROR(__xludf.DUMMYFUNCTION("""COMPUTED_VALUE"""),600)</f>
        <v>600</v>
      </c>
      <c r="H17" s="23">
        <f t="shared" ca="1" si="1"/>
        <v>15</v>
      </c>
      <c r="I17" s="25">
        <f t="shared" ca="1" si="26"/>
        <v>500</v>
      </c>
      <c r="J17" s="26">
        <f ca="1">IFERROR(__xludf.DUMMYFUNCTION("""COMPUTED_VALUE"""),70.8333333333333)</f>
        <v>70.8333333333333</v>
      </c>
      <c r="K17" s="27" t="b">
        <v>0</v>
      </c>
      <c r="L17" s="28">
        <f t="shared" ca="1" si="42"/>
        <v>354.16666666666652</v>
      </c>
      <c r="M17" s="29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30"/>
      <c r="Y17" s="30"/>
      <c r="Z17" s="23" t="s">
        <v>91</v>
      </c>
      <c r="AA17" s="23" t="s">
        <v>91</v>
      </c>
      <c r="AB17" s="30">
        <f t="shared" si="4"/>
        <v>0</v>
      </c>
      <c r="AC17" s="31" t="e">
        <f t="shared" ref="AC17:AQ17" si="55">IF(M17="x",M$997*1,"")*BY17</f>
        <v>#VALUE!</v>
      </c>
      <c r="AD17" s="31" t="e">
        <f t="shared" si="55"/>
        <v>#VALUE!</v>
      </c>
      <c r="AE17" s="31" t="e">
        <f t="shared" si="55"/>
        <v>#VALUE!</v>
      </c>
      <c r="AF17" s="31" t="e">
        <f t="shared" si="55"/>
        <v>#VALUE!</v>
      </c>
      <c r="AG17" s="31" t="e">
        <f t="shared" si="55"/>
        <v>#VALUE!</v>
      </c>
      <c r="AH17" s="31" t="e">
        <f t="shared" si="55"/>
        <v>#VALUE!</v>
      </c>
      <c r="AI17" s="31" t="e">
        <f t="shared" si="55"/>
        <v>#VALUE!</v>
      </c>
      <c r="AJ17" s="31" t="e">
        <f t="shared" si="55"/>
        <v>#VALUE!</v>
      </c>
      <c r="AK17" s="31" t="e">
        <f t="shared" si="55"/>
        <v>#VALUE!</v>
      </c>
      <c r="AL17" s="31" t="e">
        <f t="shared" si="55"/>
        <v>#VALUE!</v>
      </c>
      <c r="AM17" s="31" t="e">
        <f t="shared" si="55"/>
        <v>#VALUE!</v>
      </c>
      <c r="AN17" s="31" t="e">
        <f t="shared" si="55"/>
        <v>#VALUE!</v>
      </c>
      <c r="AO17" s="31" t="e">
        <f t="shared" si="55"/>
        <v>#VALUE!</v>
      </c>
      <c r="AP17" s="31">
        <f t="shared" si="55"/>
        <v>0</v>
      </c>
      <c r="AQ17" s="31">
        <f t="shared" si="55"/>
        <v>0</v>
      </c>
      <c r="AR17" s="23" t="e">
        <f t="shared" si="6"/>
        <v>#VALUE!</v>
      </c>
      <c r="AS17" s="32" t="str">
        <f t="shared" ca="1" si="7"/>
        <v/>
      </c>
      <c r="AT17" s="33" t="str">
        <f ca="1">IFERROR(__xludf.DUMMYFUNCTION("""COMPUTED_VALUE"""),"")</f>
        <v/>
      </c>
      <c r="AU17" s="34" t="str">
        <f ca="1">IFERROR(__xludf.DUMMYFUNCTION("""COMPUTED_VALUE"""),"")</f>
        <v/>
      </c>
      <c r="AV17" s="34"/>
      <c r="AW17" s="35" t="str">
        <f ca="1">IFERROR(__xludf.DUMMYFUNCTION("""COMPUTED_VALUE"""),"")</f>
        <v/>
      </c>
      <c r="AX17" s="34" t="str">
        <f ca="1">IFERROR(__xludf.DUMMYFUNCTION("""COMPUTED_VALUE"""),"")</f>
        <v/>
      </c>
      <c r="AY17" s="34"/>
      <c r="AZ17" s="34" t="str">
        <f ca="1">IFERROR(__xludf.DUMMYFUNCTION("""COMPUTED_VALUE"""),"")</f>
        <v/>
      </c>
      <c r="BA17" s="34" t="str">
        <f ca="1">IFERROR(__xludf.DUMMYFUNCTION("""COMPUTED_VALUE"""),"")</f>
        <v/>
      </c>
      <c r="BB17" s="35" t="str">
        <f ca="1">IFERROR(__xludf.DUMMYFUNCTION("""COMPUTED_VALUE"""),"")</f>
        <v/>
      </c>
      <c r="BC17" s="35" t="str">
        <f ca="1">IFERROR(__xludf.DUMMYFUNCTION("""COMPUTED_VALUE"""),"")</f>
        <v/>
      </c>
      <c r="BD17" s="35" t="str">
        <f ca="1">IFERROR(__xludf.DUMMYFUNCTION("""COMPUTED_VALUE"""),"")</f>
        <v/>
      </c>
      <c r="BE17" s="35"/>
      <c r="BF17" s="23"/>
      <c r="BG17" s="35"/>
      <c r="BH17" s="35"/>
      <c r="BI17" s="44" t="e">
        <f t="shared" ref="BI17:BW17" si="56">IF(AC17=0,"",AC17*$AS17*(AT17/10))</f>
        <v>#VALUE!</v>
      </c>
      <c r="BJ17" s="25" t="e">
        <f t="shared" si="56"/>
        <v>#VALUE!</v>
      </c>
      <c r="BK17" s="25" t="e">
        <f t="shared" si="56"/>
        <v>#VALUE!</v>
      </c>
      <c r="BL17" s="25" t="e">
        <f t="shared" si="56"/>
        <v>#VALUE!</v>
      </c>
      <c r="BM17" s="25" t="e">
        <f t="shared" si="56"/>
        <v>#VALUE!</v>
      </c>
      <c r="BN17" s="25" t="e">
        <f t="shared" si="56"/>
        <v>#VALUE!</v>
      </c>
      <c r="BO17" s="25" t="e">
        <f t="shared" si="56"/>
        <v>#VALUE!</v>
      </c>
      <c r="BP17" s="25" t="e">
        <f t="shared" si="56"/>
        <v>#VALUE!</v>
      </c>
      <c r="BQ17" s="37" t="e">
        <f t="shared" si="56"/>
        <v>#VALUE!</v>
      </c>
      <c r="BR17" s="37" t="e">
        <f t="shared" si="56"/>
        <v>#VALUE!</v>
      </c>
      <c r="BS17" s="37" t="e">
        <f t="shared" si="56"/>
        <v>#VALUE!</v>
      </c>
      <c r="BT17" s="37" t="e">
        <f t="shared" si="56"/>
        <v>#VALUE!</v>
      </c>
      <c r="BU17" s="37" t="e">
        <f t="shared" si="56"/>
        <v>#VALUE!</v>
      </c>
      <c r="BV17" s="37" t="str">
        <f t="shared" si="56"/>
        <v/>
      </c>
      <c r="BW17" s="37" t="str">
        <f t="shared" si="56"/>
        <v/>
      </c>
      <c r="BX17" s="38" t="e">
        <f t="shared" si="9"/>
        <v>#VALUE!</v>
      </c>
      <c r="BY17" s="39" t="str">
        <f t="shared" ref="BY17:CH17" si="57">IF(M17="x","1","")</f>
        <v/>
      </c>
      <c r="BZ17" s="40" t="str">
        <f t="shared" si="57"/>
        <v/>
      </c>
      <c r="CA17" s="40" t="str">
        <f t="shared" si="57"/>
        <v/>
      </c>
      <c r="CB17" s="40" t="str">
        <f t="shared" si="57"/>
        <v/>
      </c>
      <c r="CC17" s="40" t="str">
        <f t="shared" si="57"/>
        <v/>
      </c>
      <c r="CD17" s="40" t="str">
        <f t="shared" si="57"/>
        <v/>
      </c>
      <c r="CE17" s="40" t="str">
        <f t="shared" si="57"/>
        <v/>
      </c>
      <c r="CF17" s="40" t="str">
        <f t="shared" si="57"/>
        <v/>
      </c>
      <c r="CG17" s="40" t="str">
        <f t="shared" si="57"/>
        <v/>
      </c>
      <c r="CH17" s="41" t="str">
        <f t="shared" si="57"/>
        <v/>
      </c>
      <c r="CI17" s="40"/>
      <c r="CJ17" s="40"/>
      <c r="CK17" s="40"/>
      <c r="CL17" s="40"/>
      <c r="CM17" s="40"/>
    </row>
    <row r="18" spans="1:91" ht="16.5" customHeight="1" x14ac:dyDescent="0.2">
      <c r="A18" s="23" t="str">
        <f ca="1">IFERROR(__xludf.DUMMYFUNCTION("""COMPUTED_VALUE"""),"P981")</f>
        <v>P981</v>
      </c>
      <c r="B18" s="23" t="str">
        <f ca="1">IFERROR(__xludf.DUMMYFUNCTION("""COMPUTED_VALUE"""),"Bruno Alvim")</f>
        <v>Bruno Alvim</v>
      </c>
      <c r="C18" s="23" t="s">
        <v>91</v>
      </c>
      <c r="D18" s="24">
        <f ca="1">IFERROR(__xludf.DUMMYFUNCTION("""COMPUTED_VALUE"""),46072)</f>
        <v>46072</v>
      </c>
      <c r="E18" s="23" t="s">
        <v>93</v>
      </c>
      <c r="F18" s="23">
        <f ca="1">IFERROR(__xludf.DUMMYFUNCTION("""COMPUTED_VALUE"""),20)</f>
        <v>20</v>
      </c>
      <c r="G18" s="23">
        <f ca="1">IFERROR(__xludf.DUMMYFUNCTION("""COMPUTED_VALUE"""),560)</f>
        <v>560</v>
      </c>
      <c r="H18" s="23">
        <f t="shared" ca="1" si="1"/>
        <v>11.2</v>
      </c>
      <c r="I18" s="25"/>
      <c r="J18" s="26">
        <f ca="1">IFERROR(__xludf.DUMMYFUNCTION("""COMPUTED_VALUE"""),70)</f>
        <v>70</v>
      </c>
      <c r="K18" s="27" t="b">
        <v>0</v>
      </c>
      <c r="L18" s="28">
        <f t="shared" ca="1" si="42"/>
        <v>0</v>
      </c>
      <c r="M18" s="29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30"/>
      <c r="Y18" s="30"/>
      <c r="Z18" s="23" t="s">
        <v>91</v>
      </c>
      <c r="AA18" s="23" t="s">
        <v>91</v>
      </c>
      <c r="AB18" s="30">
        <f t="shared" si="4"/>
        <v>0</v>
      </c>
      <c r="AC18" s="31" t="e">
        <f t="shared" ref="AC18:AQ18" si="58">IF(M18="x",M$997*1,"")*BY18</f>
        <v>#VALUE!</v>
      </c>
      <c r="AD18" s="31" t="e">
        <f t="shared" si="58"/>
        <v>#VALUE!</v>
      </c>
      <c r="AE18" s="31" t="e">
        <f t="shared" si="58"/>
        <v>#VALUE!</v>
      </c>
      <c r="AF18" s="31" t="e">
        <f t="shared" si="58"/>
        <v>#VALUE!</v>
      </c>
      <c r="AG18" s="31" t="e">
        <f t="shared" si="58"/>
        <v>#VALUE!</v>
      </c>
      <c r="AH18" s="31" t="e">
        <f t="shared" si="58"/>
        <v>#VALUE!</v>
      </c>
      <c r="AI18" s="31" t="e">
        <f t="shared" si="58"/>
        <v>#VALUE!</v>
      </c>
      <c r="AJ18" s="31" t="e">
        <f t="shared" si="58"/>
        <v>#VALUE!</v>
      </c>
      <c r="AK18" s="31" t="e">
        <f t="shared" si="58"/>
        <v>#VALUE!</v>
      </c>
      <c r="AL18" s="31" t="e">
        <f t="shared" si="58"/>
        <v>#VALUE!</v>
      </c>
      <c r="AM18" s="31" t="e">
        <f t="shared" si="58"/>
        <v>#VALUE!</v>
      </c>
      <c r="AN18" s="31" t="e">
        <f t="shared" si="58"/>
        <v>#VALUE!</v>
      </c>
      <c r="AO18" s="31" t="e">
        <f t="shared" si="58"/>
        <v>#VALUE!</v>
      </c>
      <c r="AP18" s="31">
        <f t="shared" si="58"/>
        <v>0</v>
      </c>
      <c r="AQ18" s="31">
        <f t="shared" si="58"/>
        <v>0</v>
      </c>
      <c r="AR18" s="23" t="e">
        <f t="shared" si="6"/>
        <v>#VALUE!</v>
      </c>
      <c r="AS18" s="32" t="str">
        <f t="shared" ca="1" si="7"/>
        <v/>
      </c>
      <c r="AT18" s="33" t="str">
        <f ca="1">IFERROR(__xludf.DUMMYFUNCTION("""COMPUTED_VALUE"""),"")</f>
        <v/>
      </c>
      <c r="AU18" s="34" t="str">
        <f ca="1">IFERROR(__xludf.DUMMYFUNCTION("""COMPUTED_VALUE"""),"")</f>
        <v/>
      </c>
      <c r="AV18" s="34"/>
      <c r="AW18" s="35" t="str">
        <f ca="1">IFERROR(__xludf.DUMMYFUNCTION("""COMPUTED_VALUE"""),"")</f>
        <v/>
      </c>
      <c r="AX18" s="34" t="str">
        <f ca="1">IFERROR(__xludf.DUMMYFUNCTION("""COMPUTED_VALUE"""),"")</f>
        <v/>
      </c>
      <c r="AY18" s="34"/>
      <c r="AZ18" s="34" t="str">
        <f ca="1">IFERROR(__xludf.DUMMYFUNCTION("""COMPUTED_VALUE"""),"")</f>
        <v/>
      </c>
      <c r="BA18" s="34" t="str">
        <f ca="1">IFERROR(__xludf.DUMMYFUNCTION("""COMPUTED_VALUE"""),"")</f>
        <v/>
      </c>
      <c r="BB18" s="35" t="str">
        <f ca="1">IFERROR(__xludf.DUMMYFUNCTION("""COMPUTED_VALUE"""),"")</f>
        <v/>
      </c>
      <c r="BC18" s="35" t="str">
        <f ca="1">IFERROR(__xludf.DUMMYFUNCTION("""COMPUTED_VALUE"""),"")</f>
        <v/>
      </c>
      <c r="BD18" s="35" t="str">
        <f ca="1">IFERROR(__xludf.DUMMYFUNCTION("""COMPUTED_VALUE"""),"")</f>
        <v/>
      </c>
      <c r="BE18" s="35"/>
      <c r="BF18" s="23"/>
      <c r="BG18" s="35"/>
      <c r="BH18" s="35"/>
      <c r="BI18" s="44"/>
      <c r="BJ18" s="25"/>
      <c r="BK18" s="25"/>
      <c r="BL18" s="25"/>
      <c r="BM18" s="25"/>
      <c r="BN18" s="25"/>
      <c r="BO18" s="25"/>
      <c r="BP18" s="25"/>
      <c r="BQ18" s="37" t="e">
        <f t="shared" ref="BQ18:BW18" si="59">IF(AK18=0,"",AK18*$AS18*(BB18/10))</f>
        <v>#VALUE!</v>
      </c>
      <c r="BR18" s="37" t="e">
        <f t="shared" si="59"/>
        <v>#VALUE!</v>
      </c>
      <c r="BS18" s="37" t="e">
        <f t="shared" si="59"/>
        <v>#VALUE!</v>
      </c>
      <c r="BT18" s="37" t="e">
        <f t="shared" si="59"/>
        <v>#VALUE!</v>
      </c>
      <c r="BU18" s="37" t="e">
        <f t="shared" si="59"/>
        <v>#VALUE!</v>
      </c>
      <c r="BV18" s="37" t="str">
        <f t="shared" si="59"/>
        <v/>
      </c>
      <c r="BW18" s="37" t="str">
        <f t="shared" si="59"/>
        <v/>
      </c>
      <c r="BX18" s="38" t="e">
        <f t="shared" si="9"/>
        <v>#VALUE!</v>
      </c>
      <c r="BY18" s="39" t="str">
        <f t="shared" ref="BY18:CH18" si="60">IF(M18="x","1","")</f>
        <v/>
      </c>
      <c r="BZ18" s="40" t="str">
        <f t="shared" si="60"/>
        <v/>
      </c>
      <c r="CA18" s="40" t="str">
        <f t="shared" si="60"/>
        <v/>
      </c>
      <c r="CB18" s="40" t="str">
        <f t="shared" si="60"/>
        <v/>
      </c>
      <c r="CC18" s="40" t="str">
        <f t="shared" si="60"/>
        <v/>
      </c>
      <c r="CD18" s="40" t="str">
        <f t="shared" si="60"/>
        <v/>
      </c>
      <c r="CE18" s="40" t="str">
        <f t="shared" si="60"/>
        <v/>
      </c>
      <c r="CF18" s="40" t="str">
        <f t="shared" si="60"/>
        <v/>
      </c>
      <c r="CG18" s="40" t="str">
        <f t="shared" si="60"/>
        <v/>
      </c>
      <c r="CH18" s="41" t="str">
        <f t="shared" si="60"/>
        <v/>
      </c>
      <c r="CI18" s="40"/>
      <c r="CJ18" s="40"/>
      <c r="CK18" s="40"/>
      <c r="CL18" s="40"/>
      <c r="CM18" s="40"/>
    </row>
    <row r="19" spans="1:91" ht="16.5" customHeight="1" x14ac:dyDescent="0.2">
      <c r="A19" s="23" t="str">
        <f ca="1">IFERROR(__xludf.DUMMYFUNCTION("""COMPUTED_VALUE"""),"P994")</f>
        <v>P994</v>
      </c>
      <c r="B19" s="23" t="str">
        <f ca="1">IFERROR(__xludf.DUMMYFUNCTION("""COMPUTED_VALUE"""),"Gabriel Vinícius Atílio")</f>
        <v>Gabriel Vinícius Atílio</v>
      </c>
      <c r="C19" s="23" t="s">
        <v>91</v>
      </c>
      <c r="D19" s="24">
        <f ca="1">IFERROR(__xludf.DUMMYFUNCTION("""COMPUTED_VALUE"""),46072)</f>
        <v>46072</v>
      </c>
      <c r="E19" s="23" t="str">
        <f t="shared" ref="E19:E26" ca="1" si="61">IF(ISBLANK(D19),"",TEXT(D19,"MMMM"))</f>
        <v>fevereiro</v>
      </c>
      <c r="F19" s="23">
        <f ca="1">IFERROR(__xludf.DUMMYFUNCTION("""COMPUTED_VALUE"""),20)</f>
        <v>20</v>
      </c>
      <c r="G19" s="23">
        <f ca="1">IFERROR(__xludf.DUMMYFUNCTION("""COMPUTED_VALUE"""),600)</f>
        <v>600</v>
      </c>
      <c r="H19" s="23">
        <f t="shared" ca="1" si="1"/>
        <v>12</v>
      </c>
      <c r="I19" s="25">
        <f t="shared" ref="I19:I27" ca="1" si="62">IF(ISBLANK(F19),"",IF(H19&lt;5,200,IF(H19&lt;10,300,IF(H19&lt;20,500,IF(H19&lt;30,750,IF(H19&lt;50,1000,IF(H19&lt;75,1500,IF(H19&gt;75,2000))))))))</f>
        <v>500</v>
      </c>
      <c r="J19" s="26">
        <f ca="1">IFERROR(__xludf.DUMMYFUNCTION("""COMPUTED_VALUE"""),57.5)</f>
        <v>57.5</v>
      </c>
      <c r="K19" s="27" t="b">
        <v>0</v>
      </c>
      <c r="L19" s="28">
        <f t="shared" ca="1" si="42"/>
        <v>287.5</v>
      </c>
      <c r="M19" s="29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30"/>
      <c r="Y19" s="30"/>
      <c r="Z19" s="23" t="s">
        <v>91</v>
      </c>
      <c r="AA19" s="23" t="s">
        <v>91</v>
      </c>
      <c r="AB19" s="30">
        <f t="shared" si="4"/>
        <v>0</v>
      </c>
      <c r="AC19" s="31" t="e">
        <f t="shared" ref="AC19:AQ19" si="63">IF(M19="x",M$997*1,"")*BY19</f>
        <v>#VALUE!</v>
      </c>
      <c r="AD19" s="31" t="e">
        <f t="shared" si="63"/>
        <v>#VALUE!</v>
      </c>
      <c r="AE19" s="31" t="e">
        <f t="shared" si="63"/>
        <v>#VALUE!</v>
      </c>
      <c r="AF19" s="31" t="e">
        <f t="shared" si="63"/>
        <v>#VALUE!</v>
      </c>
      <c r="AG19" s="31" t="e">
        <f t="shared" si="63"/>
        <v>#VALUE!</v>
      </c>
      <c r="AH19" s="31" t="e">
        <f t="shared" si="63"/>
        <v>#VALUE!</v>
      </c>
      <c r="AI19" s="31" t="e">
        <f t="shared" si="63"/>
        <v>#VALUE!</v>
      </c>
      <c r="AJ19" s="31" t="e">
        <f t="shared" si="63"/>
        <v>#VALUE!</v>
      </c>
      <c r="AK19" s="31" t="e">
        <f t="shared" si="63"/>
        <v>#VALUE!</v>
      </c>
      <c r="AL19" s="31" t="e">
        <f t="shared" si="63"/>
        <v>#VALUE!</v>
      </c>
      <c r="AM19" s="31" t="e">
        <f t="shared" si="63"/>
        <v>#VALUE!</v>
      </c>
      <c r="AN19" s="31" t="e">
        <f t="shared" si="63"/>
        <v>#VALUE!</v>
      </c>
      <c r="AO19" s="31" t="e">
        <f t="shared" si="63"/>
        <v>#VALUE!</v>
      </c>
      <c r="AP19" s="31">
        <f t="shared" si="63"/>
        <v>0</v>
      </c>
      <c r="AQ19" s="31">
        <f t="shared" si="63"/>
        <v>0</v>
      </c>
      <c r="AR19" s="23" t="e">
        <f t="shared" si="6"/>
        <v>#VALUE!</v>
      </c>
      <c r="AS19" s="32" t="str">
        <f t="shared" ca="1" si="7"/>
        <v/>
      </c>
      <c r="AT19" s="33" t="str">
        <f ca="1">IFERROR(__xludf.DUMMYFUNCTION("""COMPUTED_VALUE"""),"")</f>
        <v/>
      </c>
      <c r="AU19" s="34" t="str">
        <f ca="1">IFERROR(__xludf.DUMMYFUNCTION("""COMPUTED_VALUE"""),"")</f>
        <v/>
      </c>
      <c r="AV19" s="34"/>
      <c r="AW19" s="35" t="str">
        <f ca="1">IFERROR(__xludf.DUMMYFUNCTION("""COMPUTED_VALUE"""),"")</f>
        <v/>
      </c>
      <c r="AX19" s="34" t="str">
        <f ca="1">IFERROR(__xludf.DUMMYFUNCTION("""COMPUTED_VALUE"""),"")</f>
        <v/>
      </c>
      <c r="AY19" s="34"/>
      <c r="AZ19" s="34" t="str">
        <f ca="1">IFERROR(__xludf.DUMMYFUNCTION("""COMPUTED_VALUE"""),"")</f>
        <v/>
      </c>
      <c r="BA19" s="34" t="str">
        <f ca="1">IFERROR(__xludf.DUMMYFUNCTION("""COMPUTED_VALUE"""),"")</f>
        <v/>
      </c>
      <c r="BB19" s="35" t="str">
        <f ca="1">IFERROR(__xludf.DUMMYFUNCTION("""COMPUTED_VALUE"""),"")</f>
        <v/>
      </c>
      <c r="BC19" s="35" t="str">
        <f ca="1">IFERROR(__xludf.DUMMYFUNCTION("""COMPUTED_VALUE"""),"")</f>
        <v/>
      </c>
      <c r="BD19" s="35" t="str">
        <f ca="1">IFERROR(__xludf.DUMMYFUNCTION("""COMPUTED_VALUE"""),"")</f>
        <v/>
      </c>
      <c r="BE19" s="35"/>
      <c r="BF19" s="23"/>
      <c r="BG19" s="35"/>
      <c r="BH19" s="35"/>
      <c r="BI19" s="44" t="e">
        <f t="shared" ref="BI19:BW19" si="64">IF(AC19=0,"",AC19*$AS19*(AT19/10))</f>
        <v>#VALUE!</v>
      </c>
      <c r="BJ19" s="25" t="e">
        <f t="shared" si="64"/>
        <v>#VALUE!</v>
      </c>
      <c r="BK19" s="25" t="e">
        <f t="shared" si="64"/>
        <v>#VALUE!</v>
      </c>
      <c r="BL19" s="25" t="e">
        <f t="shared" si="64"/>
        <v>#VALUE!</v>
      </c>
      <c r="BM19" s="25" t="e">
        <f t="shared" si="64"/>
        <v>#VALUE!</v>
      </c>
      <c r="BN19" s="25" t="e">
        <f t="shared" si="64"/>
        <v>#VALUE!</v>
      </c>
      <c r="BO19" s="25" t="e">
        <f t="shared" si="64"/>
        <v>#VALUE!</v>
      </c>
      <c r="BP19" s="25" t="e">
        <f t="shared" si="64"/>
        <v>#VALUE!</v>
      </c>
      <c r="BQ19" s="37" t="e">
        <f t="shared" si="64"/>
        <v>#VALUE!</v>
      </c>
      <c r="BR19" s="37" t="e">
        <f t="shared" si="64"/>
        <v>#VALUE!</v>
      </c>
      <c r="BS19" s="37" t="e">
        <f t="shared" si="64"/>
        <v>#VALUE!</v>
      </c>
      <c r="BT19" s="37" t="e">
        <f t="shared" si="64"/>
        <v>#VALUE!</v>
      </c>
      <c r="BU19" s="37" t="e">
        <f t="shared" si="64"/>
        <v>#VALUE!</v>
      </c>
      <c r="BV19" s="37" t="str">
        <f t="shared" si="64"/>
        <v/>
      </c>
      <c r="BW19" s="37" t="str">
        <f t="shared" si="64"/>
        <v/>
      </c>
      <c r="BX19" s="38" t="e">
        <f t="shared" si="9"/>
        <v>#VALUE!</v>
      </c>
      <c r="BY19" s="39" t="str">
        <f t="shared" ref="BY19:CH19" si="65">IF(M19="x","1","")</f>
        <v/>
      </c>
      <c r="BZ19" s="40" t="str">
        <f t="shared" si="65"/>
        <v/>
      </c>
      <c r="CA19" s="40" t="str">
        <f t="shared" si="65"/>
        <v/>
      </c>
      <c r="CB19" s="40" t="str">
        <f t="shared" si="65"/>
        <v/>
      </c>
      <c r="CC19" s="40" t="str">
        <f t="shared" si="65"/>
        <v/>
      </c>
      <c r="CD19" s="40" t="str">
        <f t="shared" si="65"/>
        <v/>
      </c>
      <c r="CE19" s="40" t="str">
        <f t="shared" si="65"/>
        <v/>
      </c>
      <c r="CF19" s="40" t="str">
        <f t="shared" si="65"/>
        <v/>
      </c>
      <c r="CG19" s="40" t="str">
        <f t="shared" si="65"/>
        <v/>
      </c>
      <c r="CH19" s="41" t="str">
        <f t="shared" si="65"/>
        <v/>
      </c>
      <c r="CI19" s="40"/>
      <c r="CJ19" s="40"/>
      <c r="CK19" s="40"/>
      <c r="CL19" s="40"/>
      <c r="CM19" s="40"/>
    </row>
    <row r="20" spans="1:91" ht="16.5" customHeight="1" x14ac:dyDescent="0.2">
      <c r="A20" s="23" t="str">
        <f ca="1">IFERROR(__xludf.DUMMYFUNCTION("""COMPUTED_VALUE"""),"P964")</f>
        <v>P964</v>
      </c>
      <c r="B20" s="23" t="str">
        <f ca="1">IFERROR(__xludf.DUMMYFUNCTION("""COMPUTED_VALUE"""),"Josias de Souza Lima")</f>
        <v>Josias de Souza Lima</v>
      </c>
      <c r="C20" s="23" t="s">
        <v>91</v>
      </c>
      <c r="D20" s="24">
        <f ca="1">IFERROR(__xludf.DUMMYFUNCTION("""COMPUTED_VALUE"""),46080)</f>
        <v>46080</v>
      </c>
      <c r="E20" s="23" t="str">
        <f t="shared" ca="1" si="61"/>
        <v>fevereiro</v>
      </c>
      <c r="F20" s="23">
        <f ca="1">IFERROR(__xludf.DUMMYFUNCTION("""COMPUTED_VALUE"""),18)</f>
        <v>18</v>
      </c>
      <c r="G20" s="23">
        <f ca="1">IFERROR(__xludf.DUMMYFUNCTION("""COMPUTED_VALUE"""),540)</f>
        <v>540</v>
      </c>
      <c r="H20" s="23">
        <f t="shared" ca="1" si="1"/>
        <v>9.7200000000000006</v>
      </c>
      <c r="I20" s="25">
        <f t="shared" ca="1" si="62"/>
        <v>300</v>
      </c>
      <c r="J20" s="26">
        <f ca="1">IFERROR(__xludf.DUMMYFUNCTION("""COMPUTED_VALUE"""),45)</f>
        <v>45</v>
      </c>
      <c r="K20" s="27" t="b">
        <v>0</v>
      </c>
      <c r="L20" s="28">
        <f t="shared" ca="1" si="42"/>
        <v>135</v>
      </c>
      <c r="M20" s="29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30"/>
      <c r="Y20" s="30"/>
      <c r="Z20" s="23" t="s">
        <v>91</v>
      </c>
      <c r="AA20" s="23" t="s">
        <v>91</v>
      </c>
      <c r="AB20" s="30">
        <f t="shared" si="4"/>
        <v>0</v>
      </c>
      <c r="AC20" s="31" t="e">
        <f t="shared" ref="AC20:AQ20" si="66">IF(M20="x",M$997*1,"")*BY20</f>
        <v>#VALUE!</v>
      </c>
      <c r="AD20" s="31" t="e">
        <f t="shared" si="66"/>
        <v>#VALUE!</v>
      </c>
      <c r="AE20" s="31" t="e">
        <f t="shared" si="66"/>
        <v>#VALUE!</v>
      </c>
      <c r="AF20" s="31" t="e">
        <f t="shared" si="66"/>
        <v>#VALUE!</v>
      </c>
      <c r="AG20" s="31" t="e">
        <f t="shared" si="66"/>
        <v>#VALUE!</v>
      </c>
      <c r="AH20" s="31" t="e">
        <f t="shared" si="66"/>
        <v>#VALUE!</v>
      </c>
      <c r="AI20" s="31" t="e">
        <f t="shared" si="66"/>
        <v>#VALUE!</v>
      </c>
      <c r="AJ20" s="31" t="e">
        <f t="shared" si="66"/>
        <v>#VALUE!</v>
      </c>
      <c r="AK20" s="31" t="e">
        <f t="shared" si="66"/>
        <v>#VALUE!</v>
      </c>
      <c r="AL20" s="31" t="e">
        <f t="shared" si="66"/>
        <v>#VALUE!</v>
      </c>
      <c r="AM20" s="31" t="e">
        <f t="shared" si="66"/>
        <v>#VALUE!</v>
      </c>
      <c r="AN20" s="31" t="e">
        <f t="shared" si="66"/>
        <v>#VALUE!</v>
      </c>
      <c r="AO20" s="31" t="e">
        <f t="shared" si="66"/>
        <v>#VALUE!</v>
      </c>
      <c r="AP20" s="31">
        <f t="shared" si="66"/>
        <v>0</v>
      </c>
      <c r="AQ20" s="31">
        <f t="shared" si="66"/>
        <v>0</v>
      </c>
      <c r="AR20" s="23" t="e">
        <f t="shared" si="6"/>
        <v>#VALUE!</v>
      </c>
      <c r="AS20" s="32" t="str">
        <f t="shared" ca="1" si="7"/>
        <v/>
      </c>
      <c r="AT20" s="33" t="str">
        <f ca="1">IFERROR(__xludf.DUMMYFUNCTION("""COMPUTED_VALUE"""),"")</f>
        <v/>
      </c>
      <c r="AU20" s="34" t="str">
        <f ca="1">IFERROR(__xludf.DUMMYFUNCTION("""COMPUTED_VALUE"""),"")</f>
        <v/>
      </c>
      <c r="AV20" s="34"/>
      <c r="AW20" s="35" t="str">
        <f ca="1">IFERROR(__xludf.DUMMYFUNCTION("""COMPUTED_VALUE"""),"")</f>
        <v/>
      </c>
      <c r="AX20" s="34" t="str">
        <f ca="1">IFERROR(__xludf.DUMMYFUNCTION("""COMPUTED_VALUE"""),"")</f>
        <v/>
      </c>
      <c r="AY20" s="34"/>
      <c r="AZ20" s="34" t="str">
        <f ca="1">IFERROR(__xludf.DUMMYFUNCTION("""COMPUTED_VALUE"""),"")</f>
        <v/>
      </c>
      <c r="BA20" s="34" t="str">
        <f ca="1">IFERROR(__xludf.DUMMYFUNCTION("""COMPUTED_VALUE"""),"")</f>
        <v/>
      </c>
      <c r="BB20" s="35" t="str">
        <f ca="1">IFERROR(__xludf.DUMMYFUNCTION("""COMPUTED_VALUE"""),"")</f>
        <v/>
      </c>
      <c r="BC20" s="35" t="str">
        <f ca="1">IFERROR(__xludf.DUMMYFUNCTION("""COMPUTED_VALUE"""),"")</f>
        <v/>
      </c>
      <c r="BD20" s="35" t="str">
        <f ca="1">IFERROR(__xludf.DUMMYFUNCTION("""COMPUTED_VALUE"""),"")</f>
        <v/>
      </c>
      <c r="BE20" s="35"/>
      <c r="BF20" s="23"/>
      <c r="BG20" s="35"/>
      <c r="BH20" s="35"/>
      <c r="BI20" s="44" t="e">
        <f t="shared" ref="BI20:BW20" si="67">IF(AC20=0,"",AC20*$AS20*(AT20/10))</f>
        <v>#VALUE!</v>
      </c>
      <c r="BJ20" s="25" t="e">
        <f t="shared" si="67"/>
        <v>#VALUE!</v>
      </c>
      <c r="BK20" s="25" t="e">
        <f t="shared" si="67"/>
        <v>#VALUE!</v>
      </c>
      <c r="BL20" s="25" t="e">
        <f t="shared" si="67"/>
        <v>#VALUE!</v>
      </c>
      <c r="BM20" s="25" t="e">
        <f t="shared" si="67"/>
        <v>#VALUE!</v>
      </c>
      <c r="BN20" s="25" t="e">
        <f t="shared" si="67"/>
        <v>#VALUE!</v>
      </c>
      <c r="BO20" s="25" t="e">
        <f t="shared" si="67"/>
        <v>#VALUE!</v>
      </c>
      <c r="BP20" s="25" t="e">
        <f t="shared" si="67"/>
        <v>#VALUE!</v>
      </c>
      <c r="BQ20" s="37" t="e">
        <f t="shared" si="67"/>
        <v>#VALUE!</v>
      </c>
      <c r="BR20" s="37" t="e">
        <f t="shared" si="67"/>
        <v>#VALUE!</v>
      </c>
      <c r="BS20" s="37" t="e">
        <f t="shared" si="67"/>
        <v>#VALUE!</v>
      </c>
      <c r="BT20" s="37" t="e">
        <f t="shared" si="67"/>
        <v>#VALUE!</v>
      </c>
      <c r="BU20" s="37" t="e">
        <f t="shared" si="67"/>
        <v>#VALUE!</v>
      </c>
      <c r="BV20" s="37" t="str">
        <f t="shared" si="67"/>
        <v/>
      </c>
      <c r="BW20" s="37" t="str">
        <f t="shared" si="67"/>
        <v/>
      </c>
      <c r="BX20" s="38" t="e">
        <f t="shared" si="9"/>
        <v>#VALUE!</v>
      </c>
      <c r="BY20" s="39" t="str">
        <f t="shared" ref="BY20:CH20" si="68">IF(M20="x","1","")</f>
        <v/>
      </c>
      <c r="BZ20" s="40" t="str">
        <f t="shared" si="68"/>
        <v/>
      </c>
      <c r="CA20" s="40" t="str">
        <f t="shared" si="68"/>
        <v/>
      </c>
      <c r="CB20" s="40" t="str">
        <f t="shared" si="68"/>
        <v/>
      </c>
      <c r="CC20" s="40" t="str">
        <f t="shared" si="68"/>
        <v/>
      </c>
      <c r="CD20" s="40" t="str">
        <f t="shared" si="68"/>
        <v/>
      </c>
      <c r="CE20" s="40" t="str">
        <f t="shared" si="68"/>
        <v/>
      </c>
      <c r="CF20" s="40" t="str">
        <f t="shared" si="68"/>
        <v/>
      </c>
      <c r="CG20" s="40" t="str">
        <f t="shared" si="68"/>
        <v/>
      </c>
      <c r="CH20" s="41" t="str">
        <f t="shared" si="68"/>
        <v/>
      </c>
      <c r="CI20" s="40"/>
      <c r="CJ20" s="40"/>
      <c r="CK20" s="40"/>
      <c r="CL20" s="40"/>
      <c r="CM20" s="40"/>
    </row>
    <row r="21" spans="1:91" ht="16.5" customHeight="1" x14ac:dyDescent="0.2">
      <c r="A21" s="23" t="str">
        <f ca="1">IFERROR(__xludf.DUMMYFUNCTION("""COMPUTED_VALUE"""),"P989")</f>
        <v>P989</v>
      </c>
      <c r="B21" s="23" t="str">
        <f ca="1">IFERROR(__xludf.DUMMYFUNCTION("""COMPUTED_VALUE"""),"Rosimeire Gomes ")</f>
        <v xml:space="preserve">Rosimeire Gomes </v>
      </c>
      <c r="C21" s="23" t="s">
        <v>91</v>
      </c>
      <c r="D21" s="24">
        <f ca="1">IFERROR(__xludf.DUMMYFUNCTION("""COMPUTED_VALUE"""),46098)</f>
        <v>46098</v>
      </c>
      <c r="E21" s="23" t="str">
        <f t="shared" ca="1" si="61"/>
        <v>março</v>
      </c>
      <c r="F21" s="23">
        <f ca="1">IFERROR(__xludf.DUMMYFUNCTION("""COMPUTED_VALUE"""),26)</f>
        <v>26</v>
      </c>
      <c r="G21" s="23">
        <f ca="1">IFERROR(__xludf.DUMMYFUNCTION("""COMPUTED_VALUE"""),540)</f>
        <v>540</v>
      </c>
      <c r="H21" s="23">
        <f t="shared" ca="1" si="1"/>
        <v>14.04</v>
      </c>
      <c r="I21" s="25">
        <f t="shared" ca="1" si="62"/>
        <v>500</v>
      </c>
      <c r="J21" s="26">
        <f ca="1">IFERROR(__xludf.DUMMYFUNCTION("""COMPUTED_VALUE"""),45)</f>
        <v>45</v>
      </c>
      <c r="K21" s="27" t="b">
        <v>0</v>
      </c>
      <c r="L21" s="28">
        <f t="shared" ca="1" si="42"/>
        <v>225</v>
      </c>
      <c r="M21" s="29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30"/>
      <c r="Y21" s="30"/>
      <c r="Z21" s="23" t="s">
        <v>91</v>
      </c>
      <c r="AA21" s="23" t="s">
        <v>91</v>
      </c>
      <c r="AB21" s="30">
        <f t="shared" si="4"/>
        <v>0</v>
      </c>
      <c r="AC21" s="31" t="e">
        <f t="shared" ref="AC21:AQ21" si="69">IF(M21="x",M$997*1,"")*BY21</f>
        <v>#VALUE!</v>
      </c>
      <c r="AD21" s="31" t="e">
        <f t="shared" si="69"/>
        <v>#VALUE!</v>
      </c>
      <c r="AE21" s="31" t="e">
        <f t="shared" si="69"/>
        <v>#VALUE!</v>
      </c>
      <c r="AF21" s="31" t="e">
        <f t="shared" si="69"/>
        <v>#VALUE!</v>
      </c>
      <c r="AG21" s="31" t="e">
        <f t="shared" si="69"/>
        <v>#VALUE!</v>
      </c>
      <c r="AH21" s="31" t="e">
        <f t="shared" si="69"/>
        <v>#VALUE!</v>
      </c>
      <c r="AI21" s="31" t="e">
        <f t="shared" si="69"/>
        <v>#VALUE!</v>
      </c>
      <c r="AJ21" s="31" t="e">
        <f t="shared" si="69"/>
        <v>#VALUE!</v>
      </c>
      <c r="AK21" s="31" t="e">
        <f t="shared" si="69"/>
        <v>#VALUE!</v>
      </c>
      <c r="AL21" s="31" t="e">
        <f t="shared" si="69"/>
        <v>#VALUE!</v>
      </c>
      <c r="AM21" s="31" t="e">
        <f t="shared" si="69"/>
        <v>#VALUE!</v>
      </c>
      <c r="AN21" s="31" t="e">
        <f t="shared" si="69"/>
        <v>#VALUE!</v>
      </c>
      <c r="AO21" s="31" t="e">
        <f t="shared" si="69"/>
        <v>#VALUE!</v>
      </c>
      <c r="AP21" s="31">
        <f t="shared" si="69"/>
        <v>0</v>
      </c>
      <c r="AQ21" s="31">
        <f t="shared" si="69"/>
        <v>0</v>
      </c>
      <c r="AR21" s="23" t="e">
        <f t="shared" si="6"/>
        <v>#VALUE!</v>
      </c>
      <c r="AS21" s="32" t="str">
        <f t="shared" ca="1" si="7"/>
        <v/>
      </c>
      <c r="AT21" s="33" t="str">
        <f ca="1">IFERROR(__xludf.DUMMYFUNCTION("""COMPUTED_VALUE"""),"")</f>
        <v/>
      </c>
      <c r="AU21" s="34" t="str">
        <f ca="1">IFERROR(__xludf.DUMMYFUNCTION("""COMPUTED_VALUE"""),"")</f>
        <v/>
      </c>
      <c r="AV21" s="34"/>
      <c r="AW21" s="35" t="str">
        <f ca="1">IFERROR(__xludf.DUMMYFUNCTION("""COMPUTED_VALUE"""),"")</f>
        <v/>
      </c>
      <c r="AX21" s="34" t="str">
        <f ca="1">IFERROR(__xludf.DUMMYFUNCTION("""COMPUTED_VALUE"""),"")</f>
        <v/>
      </c>
      <c r="AY21" s="34"/>
      <c r="AZ21" s="34" t="str">
        <f ca="1">IFERROR(__xludf.DUMMYFUNCTION("""COMPUTED_VALUE"""),"")</f>
        <v/>
      </c>
      <c r="BA21" s="34" t="str">
        <f ca="1">IFERROR(__xludf.DUMMYFUNCTION("""COMPUTED_VALUE"""),"")</f>
        <v/>
      </c>
      <c r="BB21" s="35" t="str">
        <f ca="1">IFERROR(__xludf.DUMMYFUNCTION("""COMPUTED_VALUE"""),"")</f>
        <v/>
      </c>
      <c r="BC21" s="35" t="str">
        <f ca="1">IFERROR(__xludf.DUMMYFUNCTION("""COMPUTED_VALUE"""),"")</f>
        <v/>
      </c>
      <c r="BD21" s="35" t="str">
        <f ca="1">IFERROR(__xludf.DUMMYFUNCTION("""COMPUTED_VALUE"""),"")</f>
        <v/>
      </c>
      <c r="BE21" s="35"/>
      <c r="BF21" s="23"/>
      <c r="BG21" s="35"/>
      <c r="BH21" s="35"/>
      <c r="BI21" s="44" t="e">
        <f t="shared" ref="BI21:BW21" si="70">IF(AC21=0,"",AC21*$AS21*(AT21/10))</f>
        <v>#VALUE!</v>
      </c>
      <c r="BJ21" s="25" t="e">
        <f t="shared" si="70"/>
        <v>#VALUE!</v>
      </c>
      <c r="BK21" s="25" t="e">
        <f t="shared" si="70"/>
        <v>#VALUE!</v>
      </c>
      <c r="BL21" s="25" t="e">
        <f t="shared" si="70"/>
        <v>#VALUE!</v>
      </c>
      <c r="BM21" s="25" t="e">
        <f t="shared" si="70"/>
        <v>#VALUE!</v>
      </c>
      <c r="BN21" s="25" t="e">
        <f t="shared" si="70"/>
        <v>#VALUE!</v>
      </c>
      <c r="BO21" s="25" t="e">
        <f t="shared" si="70"/>
        <v>#VALUE!</v>
      </c>
      <c r="BP21" s="25" t="e">
        <f t="shared" si="70"/>
        <v>#VALUE!</v>
      </c>
      <c r="BQ21" s="37" t="e">
        <f t="shared" si="70"/>
        <v>#VALUE!</v>
      </c>
      <c r="BR21" s="37" t="e">
        <f t="shared" si="70"/>
        <v>#VALUE!</v>
      </c>
      <c r="BS21" s="37" t="e">
        <f t="shared" si="70"/>
        <v>#VALUE!</v>
      </c>
      <c r="BT21" s="37" t="e">
        <f t="shared" si="70"/>
        <v>#VALUE!</v>
      </c>
      <c r="BU21" s="37" t="e">
        <f t="shared" si="70"/>
        <v>#VALUE!</v>
      </c>
      <c r="BV21" s="37" t="str">
        <f t="shared" si="70"/>
        <v/>
      </c>
      <c r="BW21" s="37" t="str">
        <f t="shared" si="70"/>
        <v/>
      </c>
      <c r="BX21" s="38" t="e">
        <f t="shared" si="9"/>
        <v>#VALUE!</v>
      </c>
      <c r="BY21" s="39" t="str">
        <f t="shared" ref="BY21:CH21" si="71">IF(M21="x","1","")</f>
        <v/>
      </c>
      <c r="BZ21" s="40" t="str">
        <f t="shared" si="71"/>
        <v/>
      </c>
      <c r="CA21" s="40" t="str">
        <f t="shared" si="71"/>
        <v/>
      </c>
      <c r="CB21" s="40" t="str">
        <f t="shared" si="71"/>
        <v/>
      </c>
      <c r="CC21" s="40" t="str">
        <f t="shared" si="71"/>
        <v/>
      </c>
      <c r="CD21" s="40" t="str">
        <f t="shared" si="71"/>
        <v/>
      </c>
      <c r="CE21" s="40" t="str">
        <f t="shared" si="71"/>
        <v/>
      </c>
      <c r="CF21" s="40" t="str">
        <f t="shared" si="71"/>
        <v/>
      </c>
      <c r="CG21" s="40" t="str">
        <f t="shared" si="71"/>
        <v/>
      </c>
      <c r="CH21" s="41" t="str">
        <f t="shared" si="71"/>
        <v/>
      </c>
      <c r="CI21" s="40"/>
      <c r="CJ21" s="40"/>
      <c r="CK21" s="40"/>
      <c r="CL21" s="40"/>
      <c r="CM21" s="40"/>
    </row>
    <row r="22" spans="1:91" ht="16.5" customHeight="1" x14ac:dyDescent="0.2">
      <c r="A22" s="23"/>
      <c r="B22" s="23"/>
      <c r="C22" s="23" t="s">
        <v>91</v>
      </c>
      <c r="D22" s="23"/>
      <c r="E22" s="23" t="str">
        <f t="shared" si="61"/>
        <v/>
      </c>
      <c r="F22" s="23"/>
      <c r="G22" s="23"/>
      <c r="H22" s="23" t="str">
        <f t="shared" si="1"/>
        <v/>
      </c>
      <c r="I22" s="25" t="str">
        <f t="shared" si="62"/>
        <v/>
      </c>
      <c r="J22" s="91"/>
      <c r="K22" s="27" t="b">
        <v>0</v>
      </c>
      <c r="L22" s="28" t="str">
        <f t="shared" si="42"/>
        <v/>
      </c>
      <c r="M22" s="29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30"/>
      <c r="Y22" s="30"/>
      <c r="Z22" s="23" t="s">
        <v>91</v>
      </c>
      <c r="AA22" s="23" t="s">
        <v>91</v>
      </c>
      <c r="AB22" s="30">
        <f t="shared" si="4"/>
        <v>0</v>
      </c>
      <c r="AC22" s="31" t="e">
        <f t="shared" ref="AC22:AQ22" si="72">IF(M22="x",M$997*1,"")*BY22</f>
        <v>#VALUE!</v>
      </c>
      <c r="AD22" s="31" t="e">
        <f t="shared" si="72"/>
        <v>#VALUE!</v>
      </c>
      <c r="AE22" s="31" t="e">
        <f t="shared" si="72"/>
        <v>#VALUE!</v>
      </c>
      <c r="AF22" s="31" t="e">
        <f t="shared" si="72"/>
        <v>#VALUE!</v>
      </c>
      <c r="AG22" s="31" t="e">
        <f t="shared" si="72"/>
        <v>#VALUE!</v>
      </c>
      <c r="AH22" s="31" t="e">
        <f t="shared" si="72"/>
        <v>#VALUE!</v>
      </c>
      <c r="AI22" s="31" t="e">
        <f t="shared" si="72"/>
        <v>#VALUE!</v>
      </c>
      <c r="AJ22" s="31" t="e">
        <f t="shared" si="72"/>
        <v>#VALUE!</v>
      </c>
      <c r="AK22" s="31" t="e">
        <f t="shared" si="72"/>
        <v>#VALUE!</v>
      </c>
      <c r="AL22" s="31" t="e">
        <f t="shared" si="72"/>
        <v>#VALUE!</v>
      </c>
      <c r="AM22" s="31" t="e">
        <f t="shared" si="72"/>
        <v>#VALUE!</v>
      </c>
      <c r="AN22" s="31" t="e">
        <f t="shared" si="72"/>
        <v>#VALUE!</v>
      </c>
      <c r="AO22" s="31" t="e">
        <f t="shared" si="72"/>
        <v>#VALUE!</v>
      </c>
      <c r="AP22" s="31">
        <f t="shared" si="72"/>
        <v>0</v>
      </c>
      <c r="AQ22" s="31">
        <f t="shared" si="72"/>
        <v>0</v>
      </c>
      <c r="AR22" s="23" t="e">
        <f t="shared" si="6"/>
        <v>#VALUE!</v>
      </c>
      <c r="AS22" s="32" t="str">
        <f t="shared" si="7"/>
        <v/>
      </c>
      <c r="AT22" s="33" t="str">
        <f ca="1">IFERROR(__xludf.DUMMYFUNCTION("""COMPUTED_VALUE"""),"")</f>
        <v/>
      </c>
      <c r="AU22" s="34" t="str">
        <f ca="1">IFERROR(__xludf.DUMMYFUNCTION("""COMPUTED_VALUE"""),"")</f>
        <v/>
      </c>
      <c r="AV22" s="34"/>
      <c r="AW22" s="35" t="str">
        <f ca="1">IFERROR(__xludf.DUMMYFUNCTION("""COMPUTED_VALUE"""),"")</f>
        <v/>
      </c>
      <c r="AX22" s="34" t="str">
        <f ca="1">IFERROR(__xludf.DUMMYFUNCTION("""COMPUTED_VALUE"""),"")</f>
        <v/>
      </c>
      <c r="AY22" s="34"/>
      <c r="AZ22" s="34" t="str">
        <f ca="1">IFERROR(__xludf.DUMMYFUNCTION("""COMPUTED_VALUE"""),"")</f>
        <v/>
      </c>
      <c r="BA22" s="34" t="str">
        <f ca="1">IFERROR(__xludf.DUMMYFUNCTION("""COMPUTED_VALUE"""),"")</f>
        <v/>
      </c>
      <c r="BB22" s="35" t="str">
        <f ca="1">IFERROR(__xludf.DUMMYFUNCTION("""COMPUTED_VALUE"""),"")</f>
        <v/>
      </c>
      <c r="BC22" s="35" t="str">
        <f ca="1">IFERROR(__xludf.DUMMYFUNCTION("""COMPUTED_VALUE"""),"")</f>
        <v/>
      </c>
      <c r="BD22" s="35" t="str">
        <f ca="1">IFERROR(__xludf.DUMMYFUNCTION("""COMPUTED_VALUE"""),"")</f>
        <v/>
      </c>
      <c r="BE22" s="35"/>
      <c r="BF22" s="23"/>
      <c r="BG22" s="35"/>
      <c r="BH22" s="35"/>
      <c r="BI22" s="44" t="e">
        <f t="shared" ref="BI22:BW22" si="73">IF(AC22=0,"",AC22*$AS22*(AT22/10))</f>
        <v>#VALUE!</v>
      </c>
      <c r="BJ22" s="25" t="e">
        <f t="shared" si="73"/>
        <v>#VALUE!</v>
      </c>
      <c r="BK22" s="25" t="e">
        <f t="shared" si="73"/>
        <v>#VALUE!</v>
      </c>
      <c r="BL22" s="25" t="e">
        <f t="shared" si="73"/>
        <v>#VALUE!</v>
      </c>
      <c r="BM22" s="25" t="e">
        <f t="shared" si="73"/>
        <v>#VALUE!</v>
      </c>
      <c r="BN22" s="25" t="e">
        <f t="shared" si="73"/>
        <v>#VALUE!</v>
      </c>
      <c r="BO22" s="25" t="e">
        <f t="shared" si="73"/>
        <v>#VALUE!</v>
      </c>
      <c r="BP22" s="25" t="e">
        <f t="shared" si="73"/>
        <v>#VALUE!</v>
      </c>
      <c r="BQ22" s="37" t="e">
        <f t="shared" si="73"/>
        <v>#VALUE!</v>
      </c>
      <c r="BR22" s="37" t="e">
        <f t="shared" si="73"/>
        <v>#VALUE!</v>
      </c>
      <c r="BS22" s="37" t="e">
        <f t="shared" si="73"/>
        <v>#VALUE!</v>
      </c>
      <c r="BT22" s="37" t="e">
        <f t="shared" si="73"/>
        <v>#VALUE!</v>
      </c>
      <c r="BU22" s="37" t="e">
        <f t="shared" si="73"/>
        <v>#VALUE!</v>
      </c>
      <c r="BV22" s="37" t="str">
        <f t="shared" si="73"/>
        <v/>
      </c>
      <c r="BW22" s="37" t="str">
        <f t="shared" si="73"/>
        <v/>
      </c>
      <c r="BX22" s="38" t="e">
        <f t="shared" si="9"/>
        <v>#VALUE!</v>
      </c>
      <c r="BY22" s="39" t="str">
        <f t="shared" ref="BY22:CH22" si="74">IF(M22="x","1","")</f>
        <v/>
      </c>
      <c r="BZ22" s="40" t="str">
        <f t="shared" si="74"/>
        <v/>
      </c>
      <c r="CA22" s="40" t="str">
        <f t="shared" si="74"/>
        <v/>
      </c>
      <c r="CB22" s="40" t="str">
        <f t="shared" si="74"/>
        <v/>
      </c>
      <c r="CC22" s="40" t="str">
        <f t="shared" si="74"/>
        <v/>
      </c>
      <c r="CD22" s="40" t="str">
        <f t="shared" si="74"/>
        <v/>
      </c>
      <c r="CE22" s="40" t="str">
        <f t="shared" si="74"/>
        <v/>
      </c>
      <c r="CF22" s="40" t="str">
        <f t="shared" si="74"/>
        <v/>
      </c>
      <c r="CG22" s="40" t="str">
        <f t="shared" si="74"/>
        <v/>
      </c>
      <c r="CH22" s="41" t="str">
        <f t="shared" si="74"/>
        <v/>
      </c>
      <c r="CI22" s="40"/>
      <c r="CJ22" s="40"/>
      <c r="CK22" s="40"/>
      <c r="CL22" s="40"/>
      <c r="CM22" s="40"/>
    </row>
    <row r="23" spans="1:91" ht="16.5" customHeight="1" x14ac:dyDescent="0.2">
      <c r="A23" s="23"/>
      <c r="B23" s="23"/>
      <c r="C23" s="23" t="s">
        <v>91</v>
      </c>
      <c r="D23" s="23"/>
      <c r="E23" s="23" t="str">
        <f t="shared" si="61"/>
        <v/>
      </c>
      <c r="F23" s="23"/>
      <c r="G23" s="23"/>
      <c r="H23" s="23" t="str">
        <f t="shared" si="1"/>
        <v/>
      </c>
      <c r="I23" s="25" t="str">
        <f t="shared" si="62"/>
        <v/>
      </c>
      <c r="J23" s="91"/>
      <c r="K23" s="27" t="b">
        <v>0</v>
      </c>
      <c r="L23" s="28" t="str">
        <f t="shared" si="42"/>
        <v/>
      </c>
      <c r="M23" s="29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30"/>
      <c r="Y23" s="30"/>
      <c r="Z23" s="23" t="s">
        <v>91</v>
      </c>
      <c r="AA23" s="23" t="s">
        <v>91</v>
      </c>
      <c r="AB23" s="30">
        <f t="shared" si="4"/>
        <v>0</v>
      </c>
      <c r="AC23" s="31" t="e">
        <f t="shared" ref="AC23:AQ23" si="75">IF(M23="x",M$997*1,"")*BY23</f>
        <v>#VALUE!</v>
      </c>
      <c r="AD23" s="31" t="e">
        <f t="shared" si="75"/>
        <v>#VALUE!</v>
      </c>
      <c r="AE23" s="31" t="e">
        <f t="shared" si="75"/>
        <v>#VALUE!</v>
      </c>
      <c r="AF23" s="31" t="e">
        <f t="shared" si="75"/>
        <v>#VALUE!</v>
      </c>
      <c r="AG23" s="31" t="e">
        <f t="shared" si="75"/>
        <v>#VALUE!</v>
      </c>
      <c r="AH23" s="31" t="e">
        <f t="shared" si="75"/>
        <v>#VALUE!</v>
      </c>
      <c r="AI23" s="31" t="e">
        <f t="shared" si="75"/>
        <v>#VALUE!</v>
      </c>
      <c r="AJ23" s="31" t="e">
        <f t="shared" si="75"/>
        <v>#VALUE!</v>
      </c>
      <c r="AK23" s="31" t="e">
        <f t="shared" si="75"/>
        <v>#VALUE!</v>
      </c>
      <c r="AL23" s="31" t="e">
        <f t="shared" si="75"/>
        <v>#VALUE!</v>
      </c>
      <c r="AM23" s="31" t="e">
        <f t="shared" si="75"/>
        <v>#VALUE!</v>
      </c>
      <c r="AN23" s="31" t="e">
        <f t="shared" si="75"/>
        <v>#VALUE!</v>
      </c>
      <c r="AO23" s="31" t="e">
        <f t="shared" si="75"/>
        <v>#VALUE!</v>
      </c>
      <c r="AP23" s="31">
        <f t="shared" si="75"/>
        <v>0</v>
      </c>
      <c r="AQ23" s="31">
        <f t="shared" si="75"/>
        <v>0</v>
      </c>
      <c r="AR23" s="23" t="e">
        <f t="shared" si="6"/>
        <v>#VALUE!</v>
      </c>
      <c r="AS23" s="32" t="str">
        <f t="shared" si="7"/>
        <v/>
      </c>
      <c r="AT23" s="33" t="str">
        <f ca="1">IFERROR(__xludf.DUMMYFUNCTION("""COMPUTED_VALUE"""),"")</f>
        <v/>
      </c>
      <c r="AU23" s="34" t="str">
        <f ca="1">IFERROR(__xludf.DUMMYFUNCTION("""COMPUTED_VALUE"""),"")</f>
        <v/>
      </c>
      <c r="AV23" s="34"/>
      <c r="AW23" s="35" t="str">
        <f ca="1">IFERROR(__xludf.DUMMYFUNCTION("""COMPUTED_VALUE"""),"")</f>
        <v/>
      </c>
      <c r="AX23" s="34" t="str">
        <f ca="1">IFERROR(__xludf.DUMMYFUNCTION("""COMPUTED_VALUE"""),"")</f>
        <v/>
      </c>
      <c r="AY23" s="34"/>
      <c r="AZ23" s="34" t="str">
        <f ca="1">IFERROR(__xludf.DUMMYFUNCTION("""COMPUTED_VALUE"""),"")</f>
        <v/>
      </c>
      <c r="BA23" s="34" t="str">
        <f ca="1">IFERROR(__xludf.DUMMYFUNCTION("""COMPUTED_VALUE"""),"")</f>
        <v/>
      </c>
      <c r="BB23" s="35" t="str">
        <f ca="1">IFERROR(__xludf.DUMMYFUNCTION("""COMPUTED_VALUE"""),"")</f>
        <v/>
      </c>
      <c r="BC23" s="35" t="str">
        <f ca="1">IFERROR(__xludf.DUMMYFUNCTION("""COMPUTED_VALUE"""),"")</f>
        <v/>
      </c>
      <c r="BD23" s="35" t="str">
        <f ca="1">IFERROR(__xludf.DUMMYFUNCTION("""COMPUTED_VALUE"""),"")</f>
        <v/>
      </c>
      <c r="BE23" s="35"/>
      <c r="BF23" s="23"/>
      <c r="BG23" s="35"/>
      <c r="BH23" s="35"/>
      <c r="BI23" s="44" t="e">
        <f t="shared" ref="BI23:BW23" si="76">IF(AC23=0,"",AC23*$AS23*(AT23/10))</f>
        <v>#VALUE!</v>
      </c>
      <c r="BJ23" s="25" t="e">
        <f t="shared" si="76"/>
        <v>#VALUE!</v>
      </c>
      <c r="BK23" s="25" t="e">
        <f t="shared" si="76"/>
        <v>#VALUE!</v>
      </c>
      <c r="BL23" s="25" t="e">
        <f t="shared" si="76"/>
        <v>#VALUE!</v>
      </c>
      <c r="BM23" s="25" t="e">
        <f t="shared" si="76"/>
        <v>#VALUE!</v>
      </c>
      <c r="BN23" s="25" t="e">
        <f t="shared" si="76"/>
        <v>#VALUE!</v>
      </c>
      <c r="BO23" s="25" t="e">
        <f t="shared" si="76"/>
        <v>#VALUE!</v>
      </c>
      <c r="BP23" s="25" t="e">
        <f t="shared" si="76"/>
        <v>#VALUE!</v>
      </c>
      <c r="BQ23" s="37" t="e">
        <f t="shared" si="76"/>
        <v>#VALUE!</v>
      </c>
      <c r="BR23" s="37" t="e">
        <f t="shared" si="76"/>
        <v>#VALUE!</v>
      </c>
      <c r="BS23" s="37" t="e">
        <f t="shared" si="76"/>
        <v>#VALUE!</v>
      </c>
      <c r="BT23" s="37" t="e">
        <f t="shared" si="76"/>
        <v>#VALUE!</v>
      </c>
      <c r="BU23" s="37" t="e">
        <f t="shared" si="76"/>
        <v>#VALUE!</v>
      </c>
      <c r="BV23" s="37" t="str">
        <f t="shared" si="76"/>
        <v/>
      </c>
      <c r="BW23" s="37" t="str">
        <f t="shared" si="76"/>
        <v/>
      </c>
      <c r="BX23" s="38" t="e">
        <f t="shared" si="9"/>
        <v>#VALUE!</v>
      </c>
      <c r="BY23" s="39" t="str">
        <f t="shared" ref="BY23:CH23" si="77">IF(M23="x","1","")</f>
        <v/>
      </c>
      <c r="BZ23" s="40" t="str">
        <f t="shared" si="77"/>
        <v/>
      </c>
      <c r="CA23" s="40" t="str">
        <f t="shared" si="77"/>
        <v/>
      </c>
      <c r="CB23" s="40" t="str">
        <f t="shared" si="77"/>
        <v/>
      </c>
      <c r="CC23" s="40" t="str">
        <f t="shared" si="77"/>
        <v/>
      </c>
      <c r="CD23" s="40" t="str">
        <f t="shared" si="77"/>
        <v/>
      </c>
      <c r="CE23" s="40" t="str">
        <f t="shared" si="77"/>
        <v/>
      </c>
      <c r="CF23" s="40" t="str">
        <f t="shared" si="77"/>
        <v/>
      </c>
      <c r="CG23" s="40" t="str">
        <f t="shared" si="77"/>
        <v/>
      </c>
      <c r="CH23" s="41" t="str">
        <f t="shared" si="77"/>
        <v/>
      </c>
      <c r="CI23" s="40"/>
      <c r="CJ23" s="40"/>
      <c r="CK23" s="40"/>
      <c r="CL23" s="40"/>
      <c r="CM23" s="40"/>
    </row>
    <row r="24" spans="1:91" ht="16.5" customHeight="1" x14ac:dyDescent="0.2">
      <c r="A24" s="23"/>
      <c r="B24" s="23"/>
      <c r="C24" s="23" t="s">
        <v>91</v>
      </c>
      <c r="D24" s="23"/>
      <c r="E24" s="23" t="str">
        <f t="shared" si="61"/>
        <v/>
      </c>
      <c r="F24" s="23"/>
      <c r="G24" s="23"/>
      <c r="H24" s="23" t="str">
        <f t="shared" si="1"/>
        <v/>
      </c>
      <c r="I24" s="25" t="str">
        <f t="shared" si="62"/>
        <v/>
      </c>
      <c r="J24" s="91"/>
      <c r="K24" s="27" t="b">
        <v>0</v>
      </c>
      <c r="L24" s="28" t="str">
        <f t="shared" si="42"/>
        <v/>
      </c>
      <c r="M24" s="29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30"/>
      <c r="Y24" s="30"/>
      <c r="Z24" s="23" t="s">
        <v>91</v>
      </c>
      <c r="AA24" s="23" t="s">
        <v>91</v>
      </c>
      <c r="AB24" s="30">
        <f t="shared" si="4"/>
        <v>0</v>
      </c>
      <c r="AC24" s="31" t="e">
        <f t="shared" ref="AC24:AQ24" si="78">IF(M24="x",M$997*1,"")*BY24</f>
        <v>#VALUE!</v>
      </c>
      <c r="AD24" s="31" t="e">
        <f t="shared" si="78"/>
        <v>#VALUE!</v>
      </c>
      <c r="AE24" s="31" t="e">
        <f t="shared" si="78"/>
        <v>#VALUE!</v>
      </c>
      <c r="AF24" s="31" t="e">
        <f t="shared" si="78"/>
        <v>#VALUE!</v>
      </c>
      <c r="AG24" s="31" t="e">
        <f t="shared" si="78"/>
        <v>#VALUE!</v>
      </c>
      <c r="AH24" s="31" t="e">
        <f t="shared" si="78"/>
        <v>#VALUE!</v>
      </c>
      <c r="AI24" s="31" t="e">
        <f t="shared" si="78"/>
        <v>#VALUE!</v>
      </c>
      <c r="AJ24" s="31" t="e">
        <f t="shared" si="78"/>
        <v>#VALUE!</v>
      </c>
      <c r="AK24" s="31" t="e">
        <f t="shared" si="78"/>
        <v>#VALUE!</v>
      </c>
      <c r="AL24" s="31" t="e">
        <f t="shared" si="78"/>
        <v>#VALUE!</v>
      </c>
      <c r="AM24" s="31" t="e">
        <f t="shared" si="78"/>
        <v>#VALUE!</v>
      </c>
      <c r="AN24" s="31" t="e">
        <f t="shared" si="78"/>
        <v>#VALUE!</v>
      </c>
      <c r="AO24" s="31" t="e">
        <f t="shared" si="78"/>
        <v>#VALUE!</v>
      </c>
      <c r="AP24" s="31">
        <f t="shared" si="78"/>
        <v>0</v>
      </c>
      <c r="AQ24" s="31">
        <f t="shared" si="78"/>
        <v>0</v>
      </c>
      <c r="AR24" s="23" t="e">
        <f t="shared" si="6"/>
        <v>#VALUE!</v>
      </c>
      <c r="AS24" s="32" t="str">
        <f t="shared" si="7"/>
        <v/>
      </c>
      <c r="AT24" s="33" t="str">
        <f ca="1">IFERROR(__xludf.DUMMYFUNCTION("""COMPUTED_VALUE"""),"")</f>
        <v/>
      </c>
      <c r="AU24" s="34" t="str">
        <f ca="1">IFERROR(__xludf.DUMMYFUNCTION("""COMPUTED_VALUE"""),"")</f>
        <v/>
      </c>
      <c r="AV24" s="34"/>
      <c r="AW24" s="35" t="str">
        <f ca="1">IFERROR(__xludf.DUMMYFUNCTION("""COMPUTED_VALUE"""),"")</f>
        <v/>
      </c>
      <c r="AX24" s="34" t="str">
        <f ca="1">IFERROR(__xludf.DUMMYFUNCTION("""COMPUTED_VALUE"""),"")</f>
        <v/>
      </c>
      <c r="AY24" s="34"/>
      <c r="AZ24" s="34" t="str">
        <f ca="1">IFERROR(__xludf.DUMMYFUNCTION("""COMPUTED_VALUE"""),"")</f>
        <v/>
      </c>
      <c r="BA24" s="34" t="str">
        <f ca="1">IFERROR(__xludf.DUMMYFUNCTION("""COMPUTED_VALUE"""),"")</f>
        <v/>
      </c>
      <c r="BB24" s="35" t="str">
        <f ca="1">IFERROR(__xludf.DUMMYFUNCTION("""COMPUTED_VALUE"""),"")</f>
        <v/>
      </c>
      <c r="BC24" s="35" t="str">
        <f ca="1">IFERROR(__xludf.DUMMYFUNCTION("""COMPUTED_VALUE"""),"")</f>
        <v/>
      </c>
      <c r="BD24" s="35" t="str">
        <f ca="1">IFERROR(__xludf.DUMMYFUNCTION("""COMPUTED_VALUE"""),"")</f>
        <v/>
      </c>
      <c r="BE24" s="35"/>
      <c r="BF24" s="23"/>
      <c r="BG24" s="35"/>
      <c r="BH24" s="35"/>
      <c r="BI24" s="44" t="e">
        <f t="shared" ref="BI24:BW24" si="79">IF(AC24=0,"",AC24*$AS24*(AT24/10))</f>
        <v>#VALUE!</v>
      </c>
      <c r="BJ24" s="25" t="e">
        <f t="shared" si="79"/>
        <v>#VALUE!</v>
      </c>
      <c r="BK24" s="25" t="e">
        <f t="shared" si="79"/>
        <v>#VALUE!</v>
      </c>
      <c r="BL24" s="25" t="e">
        <f t="shared" si="79"/>
        <v>#VALUE!</v>
      </c>
      <c r="BM24" s="25" t="e">
        <f t="shared" si="79"/>
        <v>#VALUE!</v>
      </c>
      <c r="BN24" s="25" t="e">
        <f t="shared" si="79"/>
        <v>#VALUE!</v>
      </c>
      <c r="BO24" s="25" t="e">
        <f t="shared" si="79"/>
        <v>#VALUE!</v>
      </c>
      <c r="BP24" s="25" t="e">
        <f t="shared" si="79"/>
        <v>#VALUE!</v>
      </c>
      <c r="BQ24" s="37" t="e">
        <f t="shared" si="79"/>
        <v>#VALUE!</v>
      </c>
      <c r="BR24" s="37" t="e">
        <f t="shared" si="79"/>
        <v>#VALUE!</v>
      </c>
      <c r="BS24" s="37" t="e">
        <f t="shared" si="79"/>
        <v>#VALUE!</v>
      </c>
      <c r="BT24" s="37" t="e">
        <f t="shared" si="79"/>
        <v>#VALUE!</v>
      </c>
      <c r="BU24" s="37" t="e">
        <f t="shared" si="79"/>
        <v>#VALUE!</v>
      </c>
      <c r="BV24" s="37" t="str">
        <f t="shared" si="79"/>
        <v/>
      </c>
      <c r="BW24" s="37" t="str">
        <f t="shared" si="79"/>
        <v/>
      </c>
      <c r="BX24" s="38" t="e">
        <f t="shared" si="9"/>
        <v>#VALUE!</v>
      </c>
      <c r="BY24" s="39" t="str">
        <f t="shared" ref="BY24:CH24" si="80">IF(M24="x","1","")</f>
        <v/>
      </c>
      <c r="BZ24" s="40" t="str">
        <f t="shared" si="80"/>
        <v/>
      </c>
      <c r="CA24" s="40" t="str">
        <f t="shared" si="80"/>
        <v/>
      </c>
      <c r="CB24" s="40" t="str">
        <f t="shared" si="80"/>
        <v/>
      </c>
      <c r="CC24" s="40" t="str">
        <f t="shared" si="80"/>
        <v/>
      </c>
      <c r="CD24" s="40" t="str">
        <f t="shared" si="80"/>
        <v/>
      </c>
      <c r="CE24" s="40" t="str">
        <f t="shared" si="80"/>
        <v/>
      </c>
      <c r="CF24" s="40" t="str">
        <f t="shared" si="80"/>
        <v/>
      </c>
      <c r="CG24" s="40" t="str">
        <f t="shared" si="80"/>
        <v/>
      </c>
      <c r="CH24" s="41" t="str">
        <f t="shared" si="80"/>
        <v/>
      </c>
      <c r="CI24" s="40"/>
      <c r="CJ24" s="40"/>
      <c r="CK24" s="40"/>
      <c r="CL24" s="40"/>
      <c r="CM24" s="40"/>
    </row>
    <row r="25" spans="1:91" ht="16.5" customHeight="1" x14ac:dyDescent="0.2">
      <c r="A25" s="23"/>
      <c r="B25" s="23"/>
      <c r="C25" s="23" t="s">
        <v>91</v>
      </c>
      <c r="D25" s="23"/>
      <c r="E25" s="23" t="str">
        <f t="shared" si="61"/>
        <v/>
      </c>
      <c r="F25" s="23"/>
      <c r="G25" s="23"/>
      <c r="H25" s="23" t="str">
        <f t="shared" si="1"/>
        <v/>
      </c>
      <c r="I25" s="25" t="str">
        <f t="shared" si="62"/>
        <v/>
      </c>
      <c r="J25" s="91"/>
      <c r="K25" s="27" t="b">
        <v>0</v>
      </c>
      <c r="L25" s="28" t="str">
        <f t="shared" si="42"/>
        <v/>
      </c>
      <c r="M25" s="29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30"/>
      <c r="Y25" s="30"/>
      <c r="Z25" s="23" t="s">
        <v>91</v>
      </c>
      <c r="AA25" s="23" t="s">
        <v>91</v>
      </c>
      <c r="AB25" s="30">
        <f t="shared" si="4"/>
        <v>0</v>
      </c>
      <c r="AC25" s="31" t="e">
        <f t="shared" ref="AC25:AQ25" si="81">IF(M25="x",M$997*1,"")*BY25</f>
        <v>#VALUE!</v>
      </c>
      <c r="AD25" s="31" t="e">
        <f t="shared" si="81"/>
        <v>#VALUE!</v>
      </c>
      <c r="AE25" s="31" t="e">
        <f t="shared" si="81"/>
        <v>#VALUE!</v>
      </c>
      <c r="AF25" s="31" t="e">
        <f t="shared" si="81"/>
        <v>#VALUE!</v>
      </c>
      <c r="AG25" s="31" t="e">
        <f t="shared" si="81"/>
        <v>#VALUE!</v>
      </c>
      <c r="AH25" s="31" t="e">
        <f t="shared" si="81"/>
        <v>#VALUE!</v>
      </c>
      <c r="AI25" s="31" t="e">
        <f t="shared" si="81"/>
        <v>#VALUE!</v>
      </c>
      <c r="AJ25" s="31" t="e">
        <f t="shared" si="81"/>
        <v>#VALUE!</v>
      </c>
      <c r="AK25" s="31" t="e">
        <f t="shared" si="81"/>
        <v>#VALUE!</v>
      </c>
      <c r="AL25" s="31" t="e">
        <f t="shared" si="81"/>
        <v>#VALUE!</v>
      </c>
      <c r="AM25" s="31" t="e">
        <f t="shared" si="81"/>
        <v>#VALUE!</v>
      </c>
      <c r="AN25" s="31" t="e">
        <f t="shared" si="81"/>
        <v>#VALUE!</v>
      </c>
      <c r="AO25" s="31" t="e">
        <f t="shared" si="81"/>
        <v>#VALUE!</v>
      </c>
      <c r="AP25" s="31">
        <f t="shared" si="81"/>
        <v>0</v>
      </c>
      <c r="AQ25" s="31">
        <f t="shared" si="81"/>
        <v>0</v>
      </c>
      <c r="AR25" s="23" t="e">
        <f t="shared" si="6"/>
        <v>#VALUE!</v>
      </c>
      <c r="AS25" s="32" t="str">
        <f t="shared" si="7"/>
        <v/>
      </c>
      <c r="AT25" s="33" t="str">
        <f ca="1">IFERROR(__xludf.DUMMYFUNCTION("""COMPUTED_VALUE"""),"")</f>
        <v/>
      </c>
      <c r="AU25" s="34" t="str">
        <f ca="1">IFERROR(__xludf.DUMMYFUNCTION("""COMPUTED_VALUE"""),"")</f>
        <v/>
      </c>
      <c r="AV25" s="34"/>
      <c r="AW25" s="35" t="str">
        <f ca="1">IFERROR(__xludf.DUMMYFUNCTION("""COMPUTED_VALUE"""),"")</f>
        <v/>
      </c>
      <c r="AX25" s="34" t="str">
        <f ca="1">IFERROR(__xludf.DUMMYFUNCTION("""COMPUTED_VALUE"""),"")</f>
        <v/>
      </c>
      <c r="AY25" s="34"/>
      <c r="AZ25" s="34" t="str">
        <f ca="1">IFERROR(__xludf.DUMMYFUNCTION("""COMPUTED_VALUE"""),"")</f>
        <v/>
      </c>
      <c r="BA25" s="34" t="str">
        <f ca="1">IFERROR(__xludf.DUMMYFUNCTION("""COMPUTED_VALUE"""),"")</f>
        <v/>
      </c>
      <c r="BB25" s="35" t="str">
        <f ca="1">IFERROR(__xludf.DUMMYFUNCTION("""COMPUTED_VALUE"""),"")</f>
        <v/>
      </c>
      <c r="BC25" s="35" t="str">
        <f ca="1">IFERROR(__xludf.DUMMYFUNCTION("""COMPUTED_VALUE"""),"")</f>
        <v/>
      </c>
      <c r="BD25" s="35" t="str">
        <f ca="1">IFERROR(__xludf.DUMMYFUNCTION("""COMPUTED_VALUE"""),"")</f>
        <v/>
      </c>
      <c r="BE25" s="35"/>
      <c r="BF25" s="23"/>
      <c r="BG25" s="35"/>
      <c r="BH25" s="35"/>
      <c r="BI25" s="44" t="e">
        <f t="shared" ref="BI25:BW25" si="82">IF(AC25=0,"",AC25*$AS25*(AT25/10))</f>
        <v>#VALUE!</v>
      </c>
      <c r="BJ25" s="25" t="e">
        <f t="shared" si="82"/>
        <v>#VALUE!</v>
      </c>
      <c r="BK25" s="25" t="e">
        <f t="shared" si="82"/>
        <v>#VALUE!</v>
      </c>
      <c r="BL25" s="25" t="e">
        <f t="shared" si="82"/>
        <v>#VALUE!</v>
      </c>
      <c r="BM25" s="25" t="e">
        <f t="shared" si="82"/>
        <v>#VALUE!</v>
      </c>
      <c r="BN25" s="25" t="e">
        <f t="shared" si="82"/>
        <v>#VALUE!</v>
      </c>
      <c r="BO25" s="25" t="e">
        <f t="shared" si="82"/>
        <v>#VALUE!</v>
      </c>
      <c r="BP25" s="25" t="e">
        <f t="shared" si="82"/>
        <v>#VALUE!</v>
      </c>
      <c r="BQ25" s="37" t="e">
        <f t="shared" si="82"/>
        <v>#VALUE!</v>
      </c>
      <c r="BR25" s="37" t="e">
        <f t="shared" si="82"/>
        <v>#VALUE!</v>
      </c>
      <c r="BS25" s="37" t="e">
        <f t="shared" si="82"/>
        <v>#VALUE!</v>
      </c>
      <c r="BT25" s="37" t="e">
        <f t="shared" si="82"/>
        <v>#VALUE!</v>
      </c>
      <c r="BU25" s="37" t="e">
        <f t="shared" si="82"/>
        <v>#VALUE!</v>
      </c>
      <c r="BV25" s="37" t="str">
        <f t="shared" si="82"/>
        <v/>
      </c>
      <c r="BW25" s="37" t="str">
        <f t="shared" si="82"/>
        <v/>
      </c>
      <c r="BX25" s="38" t="e">
        <f t="shared" si="9"/>
        <v>#VALUE!</v>
      </c>
      <c r="BY25" s="39" t="str">
        <f t="shared" ref="BY25:CH25" si="83">IF(M25="x","1","")</f>
        <v/>
      </c>
      <c r="BZ25" s="40" t="str">
        <f t="shared" si="83"/>
        <v/>
      </c>
      <c r="CA25" s="40" t="str">
        <f t="shared" si="83"/>
        <v/>
      </c>
      <c r="CB25" s="40" t="str">
        <f t="shared" si="83"/>
        <v/>
      </c>
      <c r="CC25" s="40" t="str">
        <f t="shared" si="83"/>
        <v/>
      </c>
      <c r="CD25" s="40" t="str">
        <f t="shared" si="83"/>
        <v/>
      </c>
      <c r="CE25" s="40" t="str">
        <f t="shared" si="83"/>
        <v/>
      </c>
      <c r="CF25" s="40" t="str">
        <f t="shared" si="83"/>
        <v/>
      </c>
      <c r="CG25" s="40" t="str">
        <f t="shared" si="83"/>
        <v/>
      </c>
      <c r="CH25" s="41" t="str">
        <f t="shared" si="83"/>
        <v/>
      </c>
      <c r="CI25" s="40"/>
      <c r="CJ25" s="40"/>
      <c r="CK25" s="40"/>
      <c r="CL25" s="40"/>
      <c r="CM25" s="40"/>
    </row>
    <row r="26" spans="1:91" ht="16.5" customHeight="1" x14ac:dyDescent="0.2">
      <c r="A26" s="23"/>
      <c r="B26" s="23"/>
      <c r="C26" s="23" t="s">
        <v>91</v>
      </c>
      <c r="D26" s="23"/>
      <c r="E26" s="23" t="str">
        <f t="shared" si="61"/>
        <v/>
      </c>
      <c r="F26" s="23"/>
      <c r="G26" s="23"/>
      <c r="H26" s="23" t="str">
        <f t="shared" si="1"/>
        <v/>
      </c>
      <c r="I26" s="25" t="str">
        <f t="shared" si="62"/>
        <v/>
      </c>
      <c r="J26" s="91"/>
      <c r="K26" s="27" t="b">
        <v>0</v>
      </c>
      <c r="L26" s="28" t="str">
        <f t="shared" si="42"/>
        <v/>
      </c>
      <c r="M26" s="29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30"/>
      <c r="Y26" s="30"/>
      <c r="Z26" s="23" t="s">
        <v>91</v>
      </c>
      <c r="AA26" s="23" t="s">
        <v>91</v>
      </c>
      <c r="AB26" s="30">
        <f t="shared" si="4"/>
        <v>0</v>
      </c>
      <c r="AC26" s="31" t="e">
        <f t="shared" ref="AC26:AQ26" si="84">IF(M26="x",M$997*1,"")*BY26</f>
        <v>#VALUE!</v>
      </c>
      <c r="AD26" s="31" t="e">
        <f t="shared" si="84"/>
        <v>#VALUE!</v>
      </c>
      <c r="AE26" s="31" t="e">
        <f t="shared" si="84"/>
        <v>#VALUE!</v>
      </c>
      <c r="AF26" s="31" t="e">
        <f t="shared" si="84"/>
        <v>#VALUE!</v>
      </c>
      <c r="AG26" s="31" t="e">
        <f t="shared" si="84"/>
        <v>#VALUE!</v>
      </c>
      <c r="AH26" s="31" t="e">
        <f t="shared" si="84"/>
        <v>#VALUE!</v>
      </c>
      <c r="AI26" s="31" t="e">
        <f t="shared" si="84"/>
        <v>#VALUE!</v>
      </c>
      <c r="AJ26" s="31" t="e">
        <f t="shared" si="84"/>
        <v>#VALUE!</v>
      </c>
      <c r="AK26" s="31" t="e">
        <f t="shared" si="84"/>
        <v>#VALUE!</v>
      </c>
      <c r="AL26" s="31" t="e">
        <f t="shared" si="84"/>
        <v>#VALUE!</v>
      </c>
      <c r="AM26" s="31" t="e">
        <f t="shared" si="84"/>
        <v>#VALUE!</v>
      </c>
      <c r="AN26" s="31" t="e">
        <f t="shared" si="84"/>
        <v>#VALUE!</v>
      </c>
      <c r="AO26" s="31" t="e">
        <f t="shared" si="84"/>
        <v>#VALUE!</v>
      </c>
      <c r="AP26" s="31">
        <f t="shared" si="84"/>
        <v>0</v>
      </c>
      <c r="AQ26" s="31">
        <f t="shared" si="84"/>
        <v>0</v>
      </c>
      <c r="AR26" s="23" t="e">
        <f t="shared" si="6"/>
        <v>#VALUE!</v>
      </c>
      <c r="AS26" s="32" t="str">
        <f t="shared" si="7"/>
        <v/>
      </c>
      <c r="AT26" s="33" t="str">
        <f ca="1">IFERROR(__xludf.DUMMYFUNCTION("""COMPUTED_VALUE"""),"")</f>
        <v/>
      </c>
      <c r="AU26" s="34" t="str">
        <f ca="1">IFERROR(__xludf.DUMMYFUNCTION("""COMPUTED_VALUE"""),"")</f>
        <v/>
      </c>
      <c r="AV26" s="34"/>
      <c r="AW26" s="35" t="str">
        <f ca="1">IFERROR(__xludf.DUMMYFUNCTION("""COMPUTED_VALUE"""),"")</f>
        <v/>
      </c>
      <c r="AX26" s="34" t="str">
        <f ca="1">IFERROR(__xludf.DUMMYFUNCTION("""COMPUTED_VALUE"""),"")</f>
        <v/>
      </c>
      <c r="AY26" s="34"/>
      <c r="AZ26" s="34" t="str">
        <f ca="1">IFERROR(__xludf.DUMMYFUNCTION("""COMPUTED_VALUE"""),"")</f>
        <v/>
      </c>
      <c r="BA26" s="34" t="str">
        <f ca="1">IFERROR(__xludf.DUMMYFUNCTION("""COMPUTED_VALUE"""),"")</f>
        <v/>
      </c>
      <c r="BB26" s="35" t="str">
        <f ca="1">IFERROR(__xludf.DUMMYFUNCTION("""COMPUTED_VALUE"""),"")</f>
        <v/>
      </c>
      <c r="BC26" s="35" t="str">
        <f ca="1">IFERROR(__xludf.DUMMYFUNCTION("""COMPUTED_VALUE"""),"")</f>
        <v/>
      </c>
      <c r="BD26" s="35" t="str">
        <f ca="1">IFERROR(__xludf.DUMMYFUNCTION("""COMPUTED_VALUE"""),"")</f>
        <v/>
      </c>
      <c r="BE26" s="35"/>
      <c r="BF26" s="23"/>
      <c r="BG26" s="35"/>
      <c r="BH26" s="35"/>
      <c r="BI26" s="44" t="e">
        <f t="shared" ref="BI26:BW26" si="85">IF(AC26=0,"",AC26*$AS26*(AT26/10))</f>
        <v>#VALUE!</v>
      </c>
      <c r="BJ26" s="25" t="e">
        <f t="shared" si="85"/>
        <v>#VALUE!</v>
      </c>
      <c r="BK26" s="25" t="e">
        <f t="shared" si="85"/>
        <v>#VALUE!</v>
      </c>
      <c r="BL26" s="25" t="e">
        <f t="shared" si="85"/>
        <v>#VALUE!</v>
      </c>
      <c r="BM26" s="25" t="e">
        <f t="shared" si="85"/>
        <v>#VALUE!</v>
      </c>
      <c r="BN26" s="25" t="e">
        <f t="shared" si="85"/>
        <v>#VALUE!</v>
      </c>
      <c r="BO26" s="25" t="e">
        <f t="shared" si="85"/>
        <v>#VALUE!</v>
      </c>
      <c r="BP26" s="25" t="e">
        <f t="shared" si="85"/>
        <v>#VALUE!</v>
      </c>
      <c r="BQ26" s="37" t="e">
        <f t="shared" si="85"/>
        <v>#VALUE!</v>
      </c>
      <c r="BR26" s="37" t="e">
        <f t="shared" si="85"/>
        <v>#VALUE!</v>
      </c>
      <c r="BS26" s="37" t="e">
        <f t="shared" si="85"/>
        <v>#VALUE!</v>
      </c>
      <c r="BT26" s="37" t="e">
        <f t="shared" si="85"/>
        <v>#VALUE!</v>
      </c>
      <c r="BU26" s="37" t="e">
        <f t="shared" si="85"/>
        <v>#VALUE!</v>
      </c>
      <c r="BV26" s="37" t="str">
        <f t="shared" si="85"/>
        <v/>
      </c>
      <c r="BW26" s="37" t="str">
        <f t="shared" si="85"/>
        <v/>
      </c>
      <c r="BX26" s="38" t="e">
        <f t="shared" si="9"/>
        <v>#VALUE!</v>
      </c>
      <c r="BY26" s="39" t="str">
        <f t="shared" ref="BY26:CH26" si="86">IF(M26="x","1","")</f>
        <v/>
      </c>
      <c r="BZ26" s="40" t="str">
        <f t="shared" si="86"/>
        <v/>
      </c>
      <c r="CA26" s="40" t="str">
        <f t="shared" si="86"/>
        <v/>
      </c>
      <c r="CB26" s="40" t="str">
        <f t="shared" si="86"/>
        <v/>
      </c>
      <c r="CC26" s="40" t="str">
        <f t="shared" si="86"/>
        <v/>
      </c>
      <c r="CD26" s="40" t="str">
        <f t="shared" si="86"/>
        <v/>
      </c>
      <c r="CE26" s="40" t="str">
        <f t="shared" si="86"/>
        <v/>
      </c>
      <c r="CF26" s="40" t="str">
        <f t="shared" si="86"/>
        <v/>
      </c>
      <c r="CG26" s="40" t="str">
        <f t="shared" si="86"/>
        <v/>
      </c>
      <c r="CH26" s="41" t="str">
        <f t="shared" si="86"/>
        <v/>
      </c>
      <c r="CI26" s="40"/>
      <c r="CJ26" s="40"/>
      <c r="CK26" s="40"/>
      <c r="CL26" s="40"/>
      <c r="CM26" s="40"/>
    </row>
    <row r="27" spans="1:91" ht="16.5" customHeight="1" x14ac:dyDescent="0.2">
      <c r="A27" s="23"/>
      <c r="B27" s="23"/>
      <c r="C27" s="23" t="s">
        <v>91</v>
      </c>
      <c r="D27" s="23"/>
      <c r="E27" s="23" t="s">
        <v>94</v>
      </c>
      <c r="F27" s="23"/>
      <c r="G27" s="23"/>
      <c r="H27" s="23" t="str">
        <f t="shared" si="1"/>
        <v/>
      </c>
      <c r="I27" s="25" t="str">
        <f t="shared" si="62"/>
        <v/>
      </c>
      <c r="J27" s="91"/>
      <c r="K27" s="27" t="b">
        <v>0</v>
      </c>
      <c r="L27" s="28" t="str">
        <f t="shared" si="42"/>
        <v/>
      </c>
      <c r="M27" s="29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30"/>
      <c r="Y27" s="30"/>
      <c r="Z27" s="23" t="s">
        <v>91</v>
      </c>
      <c r="AA27" s="23" t="s">
        <v>91</v>
      </c>
      <c r="AB27" s="30">
        <f t="shared" si="4"/>
        <v>0</v>
      </c>
      <c r="AC27" s="31" t="e">
        <f t="shared" ref="AC27:AQ27" si="87">IF(M27="x",M$997*1,"")*BY27</f>
        <v>#VALUE!</v>
      </c>
      <c r="AD27" s="31" t="e">
        <f t="shared" si="87"/>
        <v>#VALUE!</v>
      </c>
      <c r="AE27" s="31" t="e">
        <f t="shared" si="87"/>
        <v>#VALUE!</v>
      </c>
      <c r="AF27" s="31" t="e">
        <f t="shared" si="87"/>
        <v>#VALUE!</v>
      </c>
      <c r="AG27" s="31" t="e">
        <f t="shared" si="87"/>
        <v>#VALUE!</v>
      </c>
      <c r="AH27" s="31" t="e">
        <f t="shared" si="87"/>
        <v>#VALUE!</v>
      </c>
      <c r="AI27" s="31" t="e">
        <f t="shared" si="87"/>
        <v>#VALUE!</v>
      </c>
      <c r="AJ27" s="31" t="e">
        <f t="shared" si="87"/>
        <v>#VALUE!</v>
      </c>
      <c r="AK27" s="31" t="e">
        <f t="shared" si="87"/>
        <v>#VALUE!</v>
      </c>
      <c r="AL27" s="31" t="e">
        <f t="shared" si="87"/>
        <v>#VALUE!</v>
      </c>
      <c r="AM27" s="31" t="e">
        <f t="shared" si="87"/>
        <v>#VALUE!</v>
      </c>
      <c r="AN27" s="31" t="e">
        <f t="shared" si="87"/>
        <v>#VALUE!</v>
      </c>
      <c r="AO27" s="31" t="e">
        <f t="shared" si="87"/>
        <v>#VALUE!</v>
      </c>
      <c r="AP27" s="31">
        <f t="shared" si="87"/>
        <v>0</v>
      </c>
      <c r="AQ27" s="31">
        <f t="shared" si="87"/>
        <v>0</v>
      </c>
      <c r="AR27" s="23" t="e">
        <f t="shared" si="6"/>
        <v>#VALUE!</v>
      </c>
      <c r="AS27" s="32" t="str">
        <f t="shared" si="7"/>
        <v/>
      </c>
      <c r="AT27" s="33" t="str">
        <f ca="1">IFERROR(__xludf.DUMMYFUNCTION("""COMPUTED_VALUE"""),"")</f>
        <v/>
      </c>
      <c r="AU27" s="34" t="str">
        <f ca="1">IFERROR(__xludf.DUMMYFUNCTION("""COMPUTED_VALUE"""),"")</f>
        <v/>
      </c>
      <c r="AV27" s="34"/>
      <c r="AW27" s="35" t="str">
        <f ca="1">IFERROR(__xludf.DUMMYFUNCTION("""COMPUTED_VALUE"""),"")</f>
        <v/>
      </c>
      <c r="AX27" s="34" t="str">
        <f ca="1">IFERROR(__xludf.DUMMYFUNCTION("""COMPUTED_VALUE"""),"")</f>
        <v/>
      </c>
      <c r="AY27" s="34"/>
      <c r="AZ27" s="34" t="str">
        <f ca="1">IFERROR(__xludf.DUMMYFUNCTION("""COMPUTED_VALUE"""),"")</f>
        <v/>
      </c>
      <c r="BA27" s="34" t="str">
        <f ca="1">IFERROR(__xludf.DUMMYFUNCTION("""COMPUTED_VALUE"""),"")</f>
        <v/>
      </c>
      <c r="BB27" s="35" t="str">
        <f ca="1">IFERROR(__xludf.DUMMYFUNCTION("""COMPUTED_VALUE"""),"")</f>
        <v/>
      </c>
      <c r="BC27" s="35" t="str">
        <f ca="1">IFERROR(__xludf.DUMMYFUNCTION("""COMPUTED_VALUE"""),"")</f>
        <v/>
      </c>
      <c r="BD27" s="35" t="str">
        <f ca="1">IFERROR(__xludf.DUMMYFUNCTION("""COMPUTED_VALUE"""),"")</f>
        <v/>
      </c>
      <c r="BE27" s="35"/>
      <c r="BF27" s="23"/>
      <c r="BG27" s="35"/>
      <c r="BH27" s="35"/>
      <c r="BI27" s="44" t="e">
        <f t="shared" ref="BI27:BW27" si="88">IF(AC27=0,"",AC27*$AS27*(AT27/10))</f>
        <v>#VALUE!</v>
      </c>
      <c r="BJ27" s="25" t="e">
        <f t="shared" si="88"/>
        <v>#VALUE!</v>
      </c>
      <c r="BK27" s="25" t="e">
        <f t="shared" si="88"/>
        <v>#VALUE!</v>
      </c>
      <c r="BL27" s="25" t="e">
        <f t="shared" si="88"/>
        <v>#VALUE!</v>
      </c>
      <c r="BM27" s="25" t="e">
        <f t="shared" si="88"/>
        <v>#VALUE!</v>
      </c>
      <c r="BN27" s="25" t="e">
        <f t="shared" si="88"/>
        <v>#VALUE!</v>
      </c>
      <c r="BO27" s="25" t="e">
        <f t="shared" si="88"/>
        <v>#VALUE!</v>
      </c>
      <c r="BP27" s="25" t="e">
        <f t="shared" si="88"/>
        <v>#VALUE!</v>
      </c>
      <c r="BQ27" s="37" t="e">
        <f t="shared" si="88"/>
        <v>#VALUE!</v>
      </c>
      <c r="BR27" s="37" t="e">
        <f t="shared" si="88"/>
        <v>#VALUE!</v>
      </c>
      <c r="BS27" s="37" t="e">
        <f t="shared" si="88"/>
        <v>#VALUE!</v>
      </c>
      <c r="BT27" s="37" t="e">
        <f t="shared" si="88"/>
        <v>#VALUE!</v>
      </c>
      <c r="BU27" s="37" t="e">
        <f t="shared" si="88"/>
        <v>#VALUE!</v>
      </c>
      <c r="BV27" s="37" t="str">
        <f t="shared" si="88"/>
        <v/>
      </c>
      <c r="BW27" s="37" t="str">
        <f t="shared" si="88"/>
        <v/>
      </c>
      <c r="BX27" s="38" t="e">
        <f t="shared" si="9"/>
        <v>#VALUE!</v>
      </c>
      <c r="BY27" s="39" t="str">
        <f t="shared" ref="BY27:CH27" si="89">IF(M27="x","1","")</f>
        <v/>
      </c>
      <c r="BZ27" s="40" t="str">
        <f t="shared" si="89"/>
        <v/>
      </c>
      <c r="CA27" s="40" t="str">
        <f t="shared" si="89"/>
        <v/>
      </c>
      <c r="CB27" s="40" t="str">
        <f t="shared" si="89"/>
        <v/>
      </c>
      <c r="CC27" s="40" t="str">
        <f t="shared" si="89"/>
        <v/>
      </c>
      <c r="CD27" s="40" t="str">
        <f t="shared" si="89"/>
        <v/>
      </c>
      <c r="CE27" s="40" t="str">
        <f t="shared" si="89"/>
        <v/>
      </c>
      <c r="CF27" s="40" t="str">
        <f t="shared" si="89"/>
        <v/>
      </c>
      <c r="CG27" s="40" t="str">
        <f t="shared" si="89"/>
        <v/>
      </c>
      <c r="CH27" s="41" t="str">
        <f t="shared" si="89"/>
        <v/>
      </c>
      <c r="CI27" s="40"/>
      <c r="CJ27" s="40"/>
      <c r="CK27" s="40"/>
      <c r="CL27" s="40"/>
      <c r="CM27" s="40"/>
    </row>
    <row r="28" spans="1:91" ht="16.5" customHeight="1" x14ac:dyDescent="0.2">
      <c r="A28" s="23"/>
      <c r="B28" s="23"/>
      <c r="C28" s="23" t="s">
        <v>91</v>
      </c>
      <c r="D28" s="23"/>
      <c r="E28" s="23"/>
      <c r="F28" s="23"/>
      <c r="G28" s="23"/>
      <c r="H28" s="23"/>
      <c r="I28" s="25"/>
      <c r="J28" s="91"/>
      <c r="K28" s="27" t="b">
        <v>0</v>
      </c>
      <c r="L28" s="28" t="str">
        <f t="shared" si="42"/>
        <v/>
      </c>
      <c r="M28" s="29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30"/>
      <c r="Y28" s="30"/>
      <c r="Z28" s="23" t="s">
        <v>91</v>
      </c>
      <c r="AA28" s="23" t="s">
        <v>91</v>
      </c>
      <c r="AB28" s="30">
        <f t="shared" si="4"/>
        <v>0</v>
      </c>
      <c r="AC28" s="31" t="e">
        <f t="shared" ref="AC28:AQ28" si="90">IF(M28="x",M$997*1,"")*BY28</f>
        <v>#VALUE!</v>
      </c>
      <c r="AD28" s="31" t="e">
        <f t="shared" si="90"/>
        <v>#VALUE!</v>
      </c>
      <c r="AE28" s="31" t="e">
        <f t="shared" si="90"/>
        <v>#VALUE!</v>
      </c>
      <c r="AF28" s="31" t="e">
        <f t="shared" si="90"/>
        <v>#VALUE!</v>
      </c>
      <c r="AG28" s="31" t="e">
        <f t="shared" si="90"/>
        <v>#VALUE!</v>
      </c>
      <c r="AH28" s="31" t="e">
        <f t="shared" si="90"/>
        <v>#VALUE!</v>
      </c>
      <c r="AI28" s="31" t="e">
        <f t="shared" si="90"/>
        <v>#VALUE!</v>
      </c>
      <c r="AJ28" s="31" t="e">
        <f t="shared" si="90"/>
        <v>#VALUE!</v>
      </c>
      <c r="AK28" s="31" t="e">
        <f t="shared" si="90"/>
        <v>#VALUE!</v>
      </c>
      <c r="AL28" s="31" t="e">
        <f t="shared" si="90"/>
        <v>#VALUE!</v>
      </c>
      <c r="AM28" s="31" t="e">
        <f t="shared" si="90"/>
        <v>#VALUE!</v>
      </c>
      <c r="AN28" s="31" t="e">
        <f t="shared" si="90"/>
        <v>#VALUE!</v>
      </c>
      <c r="AO28" s="31" t="e">
        <f t="shared" si="90"/>
        <v>#VALUE!</v>
      </c>
      <c r="AP28" s="31">
        <f t="shared" si="90"/>
        <v>0</v>
      </c>
      <c r="AQ28" s="31">
        <f t="shared" si="90"/>
        <v>0</v>
      </c>
      <c r="AR28" s="23" t="e">
        <f t="shared" si="6"/>
        <v>#VALUE!</v>
      </c>
      <c r="AS28" s="32" t="str">
        <f t="shared" si="7"/>
        <v/>
      </c>
      <c r="AT28" s="33" t="str">
        <f ca="1">IFERROR(__xludf.DUMMYFUNCTION("""COMPUTED_VALUE"""),"")</f>
        <v/>
      </c>
      <c r="AU28" s="34" t="str">
        <f ca="1">IFERROR(__xludf.DUMMYFUNCTION("""COMPUTED_VALUE"""),"")</f>
        <v/>
      </c>
      <c r="AV28" s="34"/>
      <c r="AW28" s="35" t="str">
        <f ca="1">IFERROR(__xludf.DUMMYFUNCTION("""COMPUTED_VALUE"""),"")</f>
        <v/>
      </c>
      <c r="AX28" s="34" t="str">
        <f ca="1">IFERROR(__xludf.DUMMYFUNCTION("""COMPUTED_VALUE"""),"")</f>
        <v/>
      </c>
      <c r="AY28" s="34"/>
      <c r="AZ28" s="34" t="str">
        <f ca="1">IFERROR(__xludf.DUMMYFUNCTION("""COMPUTED_VALUE"""),"")</f>
        <v/>
      </c>
      <c r="BA28" s="34" t="str">
        <f ca="1">IFERROR(__xludf.DUMMYFUNCTION("""COMPUTED_VALUE"""),"")</f>
        <v/>
      </c>
      <c r="BB28" s="35" t="str">
        <f ca="1">IFERROR(__xludf.DUMMYFUNCTION("""COMPUTED_VALUE"""),"")</f>
        <v/>
      </c>
      <c r="BC28" s="35" t="str">
        <f ca="1">IFERROR(__xludf.DUMMYFUNCTION("""COMPUTED_VALUE"""),"")</f>
        <v/>
      </c>
      <c r="BD28" s="35" t="str">
        <f ca="1">IFERROR(__xludf.DUMMYFUNCTION("""COMPUTED_VALUE"""),"")</f>
        <v/>
      </c>
      <c r="BE28" s="35"/>
      <c r="BF28" s="23"/>
      <c r="BG28" s="35"/>
      <c r="BH28" s="35"/>
      <c r="BI28" s="44"/>
      <c r="BJ28" s="25"/>
      <c r="BK28" s="25"/>
      <c r="BL28" s="25"/>
      <c r="BM28" s="25"/>
      <c r="BN28" s="25"/>
      <c r="BO28" s="25"/>
      <c r="BP28" s="25"/>
      <c r="BQ28" s="37" t="e">
        <f t="shared" ref="BQ28:BW28" si="91">IF(AK28=0,"",AK28*$AS28*(BB28/10))</f>
        <v>#VALUE!</v>
      </c>
      <c r="BR28" s="37" t="e">
        <f t="shared" si="91"/>
        <v>#VALUE!</v>
      </c>
      <c r="BS28" s="37" t="e">
        <f t="shared" si="91"/>
        <v>#VALUE!</v>
      </c>
      <c r="BT28" s="37" t="e">
        <f t="shared" si="91"/>
        <v>#VALUE!</v>
      </c>
      <c r="BU28" s="37" t="e">
        <f t="shared" si="91"/>
        <v>#VALUE!</v>
      </c>
      <c r="BV28" s="37" t="str">
        <f t="shared" si="91"/>
        <v/>
      </c>
      <c r="BW28" s="37" t="str">
        <f t="shared" si="91"/>
        <v/>
      </c>
      <c r="BX28" s="38" t="e">
        <f t="shared" si="9"/>
        <v>#VALUE!</v>
      </c>
      <c r="BY28" s="39" t="str">
        <f t="shared" ref="BY28:CH28" si="92">IF(M28="x","1","")</f>
        <v/>
      </c>
      <c r="BZ28" s="40" t="str">
        <f t="shared" si="92"/>
        <v/>
      </c>
      <c r="CA28" s="40" t="str">
        <f t="shared" si="92"/>
        <v/>
      </c>
      <c r="CB28" s="40" t="str">
        <f t="shared" si="92"/>
        <v/>
      </c>
      <c r="CC28" s="40" t="str">
        <f t="shared" si="92"/>
        <v/>
      </c>
      <c r="CD28" s="40" t="str">
        <f t="shared" si="92"/>
        <v/>
      </c>
      <c r="CE28" s="40" t="str">
        <f t="shared" si="92"/>
        <v/>
      </c>
      <c r="CF28" s="40" t="str">
        <f t="shared" si="92"/>
        <v/>
      </c>
      <c r="CG28" s="40" t="str">
        <f t="shared" si="92"/>
        <v/>
      </c>
      <c r="CH28" s="41" t="str">
        <f t="shared" si="92"/>
        <v/>
      </c>
      <c r="CI28" s="40"/>
      <c r="CJ28" s="40"/>
      <c r="CK28" s="40"/>
      <c r="CL28" s="40"/>
      <c r="CM28" s="40"/>
    </row>
    <row r="29" spans="1:91" ht="16.5" customHeight="1" x14ac:dyDescent="0.2">
      <c r="A29" s="23"/>
      <c r="B29" s="23"/>
      <c r="C29" s="23" t="s">
        <v>91</v>
      </c>
      <c r="D29" s="23"/>
      <c r="E29" s="23" t="str">
        <f t="shared" ref="E29:E35" si="93">IF(ISBLANK(D29),"",TEXT(D29,"MMMM"))</f>
        <v/>
      </c>
      <c r="F29" s="23"/>
      <c r="G29" s="23"/>
      <c r="H29" s="23" t="str">
        <f t="shared" ref="H29:H283" si="94">IF(ISBLANK(G29),"",F29*G29/1000)</f>
        <v/>
      </c>
      <c r="I29" s="25" t="str">
        <f t="shared" ref="I29:I283" si="95">IF(ISBLANK(F29),"",IF(H29&lt;5,200,IF(H29&lt;10,300,IF(H29&lt;20,500,IF(H29&lt;30,750,IF(H29&lt;50,1000,IF(H29&lt;75,1500,IF(H29&gt;75,2000))))))))</f>
        <v/>
      </c>
      <c r="J29" s="91"/>
      <c r="K29" s="27" t="b">
        <v>0</v>
      </c>
      <c r="L29" s="28" t="str">
        <f t="shared" si="42"/>
        <v/>
      </c>
      <c r="M29" s="29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30"/>
      <c r="Y29" s="30"/>
      <c r="Z29" s="23" t="s">
        <v>91</v>
      </c>
      <c r="AA29" s="23" t="s">
        <v>91</v>
      </c>
      <c r="AB29" s="30">
        <f t="shared" si="4"/>
        <v>0</v>
      </c>
      <c r="AC29" s="31" t="e">
        <f t="shared" ref="AC29:AQ29" si="96">IF(M29="x",M$997*1,"")*BY29</f>
        <v>#VALUE!</v>
      </c>
      <c r="AD29" s="31" t="e">
        <f t="shared" si="96"/>
        <v>#VALUE!</v>
      </c>
      <c r="AE29" s="31" t="e">
        <f t="shared" si="96"/>
        <v>#VALUE!</v>
      </c>
      <c r="AF29" s="31" t="e">
        <f t="shared" si="96"/>
        <v>#VALUE!</v>
      </c>
      <c r="AG29" s="31" t="e">
        <f t="shared" si="96"/>
        <v>#VALUE!</v>
      </c>
      <c r="AH29" s="31" t="e">
        <f t="shared" si="96"/>
        <v>#VALUE!</v>
      </c>
      <c r="AI29" s="31" t="e">
        <f t="shared" si="96"/>
        <v>#VALUE!</v>
      </c>
      <c r="AJ29" s="31" t="e">
        <f t="shared" si="96"/>
        <v>#VALUE!</v>
      </c>
      <c r="AK29" s="31" t="e">
        <f t="shared" si="96"/>
        <v>#VALUE!</v>
      </c>
      <c r="AL29" s="31" t="e">
        <f t="shared" si="96"/>
        <v>#VALUE!</v>
      </c>
      <c r="AM29" s="31" t="e">
        <f t="shared" si="96"/>
        <v>#VALUE!</v>
      </c>
      <c r="AN29" s="31" t="e">
        <f t="shared" si="96"/>
        <v>#VALUE!</v>
      </c>
      <c r="AO29" s="31" t="e">
        <f t="shared" si="96"/>
        <v>#VALUE!</v>
      </c>
      <c r="AP29" s="31">
        <f t="shared" si="96"/>
        <v>0</v>
      </c>
      <c r="AQ29" s="31">
        <f t="shared" si="96"/>
        <v>0</v>
      </c>
      <c r="AR29" s="23" t="e">
        <f t="shared" si="6"/>
        <v>#VALUE!</v>
      </c>
      <c r="AS29" s="32" t="str">
        <f t="shared" si="7"/>
        <v/>
      </c>
      <c r="AT29" s="33" t="str">
        <f ca="1">IFERROR(__xludf.DUMMYFUNCTION("""COMPUTED_VALUE"""),"")</f>
        <v/>
      </c>
      <c r="AU29" s="34" t="str">
        <f ca="1">IFERROR(__xludf.DUMMYFUNCTION("""COMPUTED_VALUE"""),"")</f>
        <v/>
      </c>
      <c r="AV29" s="34"/>
      <c r="AW29" s="35" t="str">
        <f ca="1">IFERROR(__xludf.DUMMYFUNCTION("""COMPUTED_VALUE"""),"")</f>
        <v/>
      </c>
      <c r="AX29" s="34" t="str">
        <f ca="1">IFERROR(__xludf.DUMMYFUNCTION("""COMPUTED_VALUE"""),"")</f>
        <v/>
      </c>
      <c r="AY29" s="34"/>
      <c r="AZ29" s="34" t="str">
        <f ca="1">IFERROR(__xludf.DUMMYFUNCTION("""COMPUTED_VALUE"""),"")</f>
        <v/>
      </c>
      <c r="BA29" s="34" t="str">
        <f ca="1">IFERROR(__xludf.DUMMYFUNCTION("""COMPUTED_VALUE"""),"")</f>
        <v/>
      </c>
      <c r="BB29" s="35" t="str">
        <f ca="1">IFERROR(__xludf.DUMMYFUNCTION("""COMPUTED_VALUE"""),"")</f>
        <v/>
      </c>
      <c r="BC29" s="35" t="str">
        <f ca="1">IFERROR(__xludf.DUMMYFUNCTION("""COMPUTED_VALUE"""),"")</f>
        <v/>
      </c>
      <c r="BD29" s="35" t="str">
        <f ca="1">IFERROR(__xludf.DUMMYFUNCTION("""COMPUTED_VALUE"""),"")</f>
        <v/>
      </c>
      <c r="BE29" s="35"/>
      <c r="BF29" s="23"/>
      <c r="BG29" s="35"/>
      <c r="BH29" s="35"/>
      <c r="BI29" s="44" t="e">
        <f t="shared" ref="BI29:BW29" si="97">IF(AC29=0,"",AC29*$AS29*(AT29/10))</f>
        <v>#VALUE!</v>
      </c>
      <c r="BJ29" s="25" t="e">
        <f t="shared" si="97"/>
        <v>#VALUE!</v>
      </c>
      <c r="BK29" s="25" t="e">
        <f t="shared" si="97"/>
        <v>#VALUE!</v>
      </c>
      <c r="BL29" s="25" t="e">
        <f t="shared" si="97"/>
        <v>#VALUE!</v>
      </c>
      <c r="BM29" s="25" t="e">
        <f t="shared" si="97"/>
        <v>#VALUE!</v>
      </c>
      <c r="BN29" s="25" t="e">
        <f t="shared" si="97"/>
        <v>#VALUE!</v>
      </c>
      <c r="BO29" s="25" t="e">
        <f t="shared" si="97"/>
        <v>#VALUE!</v>
      </c>
      <c r="BP29" s="25" t="e">
        <f t="shared" si="97"/>
        <v>#VALUE!</v>
      </c>
      <c r="BQ29" s="37" t="e">
        <f t="shared" si="97"/>
        <v>#VALUE!</v>
      </c>
      <c r="BR29" s="37" t="e">
        <f t="shared" si="97"/>
        <v>#VALUE!</v>
      </c>
      <c r="BS29" s="37" t="e">
        <f t="shared" si="97"/>
        <v>#VALUE!</v>
      </c>
      <c r="BT29" s="37" t="e">
        <f t="shared" si="97"/>
        <v>#VALUE!</v>
      </c>
      <c r="BU29" s="37" t="e">
        <f t="shared" si="97"/>
        <v>#VALUE!</v>
      </c>
      <c r="BV29" s="37" t="str">
        <f t="shared" si="97"/>
        <v/>
      </c>
      <c r="BW29" s="37" t="str">
        <f t="shared" si="97"/>
        <v/>
      </c>
      <c r="BX29" s="38" t="e">
        <f t="shared" si="9"/>
        <v>#VALUE!</v>
      </c>
      <c r="BY29" s="39" t="str">
        <f t="shared" ref="BY29:CH29" si="98">IF(M29="x","1","")</f>
        <v/>
      </c>
      <c r="BZ29" s="40" t="str">
        <f t="shared" si="98"/>
        <v/>
      </c>
      <c r="CA29" s="40" t="str">
        <f t="shared" si="98"/>
        <v/>
      </c>
      <c r="CB29" s="40" t="str">
        <f t="shared" si="98"/>
        <v/>
      </c>
      <c r="CC29" s="40" t="str">
        <f t="shared" si="98"/>
        <v/>
      </c>
      <c r="CD29" s="40" t="str">
        <f t="shared" si="98"/>
        <v/>
      </c>
      <c r="CE29" s="40" t="str">
        <f t="shared" si="98"/>
        <v/>
      </c>
      <c r="CF29" s="40" t="str">
        <f t="shared" si="98"/>
        <v/>
      </c>
      <c r="CG29" s="40" t="str">
        <f t="shared" si="98"/>
        <v/>
      </c>
      <c r="CH29" s="41" t="str">
        <f t="shared" si="98"/>
        <v/>
      </c>
      <c r="CI29" s="40"/>
      <c r="CJ29" s="40"/>
      <c r="CK29" s="40"/>
      <c r="CL29" s="40"/>
      <c r="CM29" s="40"/>
    </row>
    <row r="30" spans="1:91" ht="16.5" customHeight="1" x14ac:dyDescent="0.2">
      <c r="A30" s="23"/>
      <c r="B30" s="23"/>
      <c r="C30" s="23" t="s">
        <v>91</v>
      </c>
      <c r="D30" s="23"/>
      <c r="E30" s="23" t="str">
        <f t="shared" si="93"/>
        <v/>
      </c>
      <c r="F30" s="23"/>
      <c r="G30" s="23"/>
      <c r="H30" s="23" t="str">
        <f t="shared" si="94"/>
        <v/>
      </c>
      <c r="I30" s="25" t="str">
        <f t="shared" si="95"/>
        <v/>
      </c>
      <c r="J30" s="91"/>
      <c r="K30" s="27" t="b">
        <v>0</v>
      </c>
      <c r="L30" s="28" t="str">
        <f t="shared" si="42"/>
        <v/>
      </c>
      <c r="M30" s="29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30"/>
      <c r="Y30" s="30"/>
      <c r="Z30" s="23" t="s">
        <v>91</v>
      </c>
      <c r="AA30" s="23" t="s">
        <v>91</v>
      </c>
      <c r="AB30" s="30">
        <f t="shared" si="4"/>
        <v>0</v>
      </c>
      <c r="AC30" s="31" t="e">
        <f t="shared" ref="AC30:AQ30" si="99">IF(M30="x",M$997*1,"")*BY30</f>
        <v>#VALUE!</v>
      </c>
      <c r="AD30" s="31" t="e">
        <f t="shared" si="99"/>
        <v>#VALUE!</v>
      </c>
      <c r="AE30" s="31" t="e">
        <f t="shared" si="99"/>
        <v>#VALUE!</v>
      </c>
      <c r="AF30" s="31" t="e">
        <f t="shared" si="99"/>
        <v>#VALUE!</v>
      </c>
      <c r="AG30" s="31" t="e">
        <f t="shared" si="99"/>
        <v>#VALUE!</v>
      </c>
      <c r="AH30" s="31" t="e">
        <f t="shared" si="99"/>
        <v>#VALUE!</v>
      </c>
      <c r="AI30" s="31" t="e">
        <f t="shared" si="99"/>
        <v>#VALUE!</v>
      </c>
      <c r="AJ30" s="31" t="e">
        <f t="shared" si="99"/>
        <v>#VALUE!</v>
      </c>
      <c r="AK30" s="31" t="e">
        <f t="shared" si="99"/>
        <v>#VALUE!</v>
      </c>
      <c r="AL30" s="31" t="e">
        <f t="shared" si="99"/>
        <v>#VALUE!</v>
      </c>
      <c r="AM30" s="31" t="e">
        <f t="shared" si="99"/>
        <v>#VALUE!</v>
      </c>
      <c r="AN30" s="31" t="e">
        <f t="shared" si="99"/>
        <v>#VALUE!</v>
      </c>
      <c r="AO30" s="31" t="e">
        <f t="shared" si="99"/>
        <v>#VALUE!</v>
      </c>
      <c r="AP30" s="31">
        <f t="shared" si="99"/>
        <v>0</v>
      </c>
      <c r="AQ30" s="31">
        <f t="shared" si="99"/>
        <v>0</v>
      </c>
      <c r="AR30" s="23" t="e">
        <f t="shared" si="6"/>
        <v>#VALUE!</v>
      </c>
      <c r="AS30" s="32" t="str">
        <f t="shared" si="7"/>
        <v/>
      </c>
      <c r="AT30" s="33" t="str">
        <f ca="1">IFERROR(__xludf.DUMMYFUNCTION("""COMPUTED_VALUE"""),"")</f>
        <v/>
      </c>
      <c r="AU30" s="34" t="str">
        <f ca="1">IFERROR(__xludf.DUMMYFUNCTION("""COMPUTED_VALUE"""),"")</f>
        <v/>
      </c>
      <c r="AV30" s="34"/>
      <c r="AW30" s="35" t="str">
        <f ca="1">IFERROR(__xludf.DUMMYFUNCTION("""COMPUTED_VALUE"""),"")</f>
        <v/>
      </c>
      <c r="AX30" s="34" t="str">
        <f ca="1">IFERROR(__xludf.DUMMYFUNCTION("""COMPUTED_VALUE"""),"")</f>
        <v/>
      </c>
      <c r="AY30" s="34"/>
      <c r="AZ30" s="34" t="str">
        <f ca="1">IFERROR(__xludf.DUMMYFUNCTION("""COMPUTED_VALUE"""),"")</f>
        <v/>
      </c>
      <c r="BA30" s="34" t="str">
        <f ca="1">IFERROR(__xludf.DUMMYFUNCTION("""COMPUTED_VALUE"""),"")</f>
        <v/>
      </c>
      <c r="BB30" s="35" t="str">
        <f ca="1">IFERROR(__xludf.DUMMYFUNCTION("""COMPUTED_VALUE"""),"")</f>
        <v/>
      </c>
      <c r="BC30" s="35" t="str">
        <f ca="1">IFERROR(__xludf.DUMMYFUNCTION("""COMPUTED_VALUE"""),"")</f>
        <v/>
      </c>
      <c r="BD30" s="35" t="str">
        <f ca="1">IFERROR(__xludf.DUMMYFUNCTION("""COMPUTED_VALUE"""),"")</f>
        <v/>
      </c>
      <c r="BE30" s="35"/>
      <c r="BF30" s="23"/>
      <c r="BG30" s="35"/>
      <c r="BH30" s="35"/>
      <c r="BI30" s="44" t="e">
        <f t="shared" ref="BI30:BW30" si="100">IF(AC30=0,"",AC30*$AS30*(AT30/10))</f>
        <v>#VALUE!</v>
      </c>
      <c r="BJ30" s="25" t="e">
        <f t="shared" si="100"/>
        <v>#VALUE!</v>
      </c>
      <c r="BK30" s="25" t="e">
        <f t="shared" si="100"/>
        <v>#VALUE!</v>
      </c>
      <c r="BL30" s="25" t="e">
        <f t="shared" si="100"/>
        <v>#VALUE!</v>
      </c>
      <c r="BM30" s="25" t="e">
        <f t="shared" si="100"/>
        <v>#VALUE!</v>
      </c>
      <c r="BN30" s="25" t="e">
        <f t="shared" si="100"/>
        <v>#VALUE!</v>
      </c>
      <c r="BO30" s="25" t="e">
        <f t="shared" si="100"/>
        <v>#VALUE!</v>
      </c>
      <c r="BP30" s="25" t="e">
        <f t="shared" si="100"/>
        <v>#VALUE!</v>
      </c>
      <c r="BQ30" s="37" t="e">
        <f t="shared" si="100"/>
        <v>#VALUE!</v>
      </c>
      <c r="BR30" s="37" t="e">
        <f t="shared" si="100"/>
        <v>#VALUE!</v>
      </c>
      <c r="BS30" s="37" t="e">
        <f t="shared" si="100"/>
        <v>#VALUE!</v>
      </c>
      <c r="BT30" s="37" t="e">
        <f t="shared" si="100"/>
        <v>#VALUE!</v>
      </c>
      <c r="BU30" s="37" t="e">
        <f t="shared" si="100"/>
        <v>#VALUE!</v>
      </c>
      <c r="BV30" s="37" t="str">
        <f t="shared" si="100"/>
        <v/>
      </c>
      <c r="BW30" s="37" t="str">
        <f t="shared" si="100"/>
        <v/>
      </c>
      <c r="BX30" s="38" t="e">
        <f t="shared" si="9"/>
        <v>#VALUE!</v>
      </c>
      <c r="BY30" s="39" t="str">
        <f t="shared" ref="BY30:CH30" si="101">IF(M30="x","1","")</f>
        <v/>
      </c>
      <c r="BZ30" s="40" t="str">
        <f t="shared" si="101"/>
        <v/>
      </c>
      <c r="CA30" s="40" t="str">
        <f t="shared" si="101"/>
        <v/>
      </c>
      <c r="CB30" s="40" t="str">
        <f t="shared" si="101"/>
        <v/>
      </c>
      <c r="CC30" s="40" t="str">
        <f t="shared" si="101"/>
        <v/>
      </c>
      <c r="CD30" s="40" t="str">
        <f t="shared" si="101"/>
        <v/>
      </c>
      <c r="CE30" s="40" t="str">
        <f t="shared" si="101"/>
        <v/>
      </c>
      <c r="CF30" s="40" t="str">
        <f t="shared" si="101"/>
        <v/>
      </c>
      <c r="CG30" s="40" t="str">
        <f t="shared" si="101"/>
        <v/>
      </c>
      <c r="CH30" s="41" t="str">
        <f t="shared" si="101"/>
        <v/>
      </c>
      <c r="CI30" s="40"/>
      <c r="CJ30" s="40"/>
      <c r="CK30" s="40"/>
      <c r="CL30" s="40"/>
      <c r="CM30" s="40"/>
    </row>
    <row r="31" spans="1:91" ht="16.5" customHeight="1" x14ac:dyDescent="0.2">
      <c r="A31" s="23"/>
      <c r="B31" s="23"/>
      <c r="C31" s="23" t="s">
        <v>91</v>
      </c>
      <c r="D31" s="23"/>
      <c r="E31" s="23" t="str">
        <f t="shared" si="93"/>
        <v/>
      </c>
      <c r="F31" s="23"/>
      <c r="G31" s="23"/>
      <c r="H31" s="23" t="str">
        <f t="shared" si="94"/>
        <v/>
      </c>
      <c r="I31" s="25" t="str">
        <f t="shared" si="95"/>
        <v/>
      </c>
      <c r="J31" s="91"/>
      <c r="K31" s="27" t="b">
        <v>0</v>
      </c>
      <c r="L31" s="28" t="str">
        <f t="shared" si="42"/>
        <v/>
      </c>
      <c r="M31" s="29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30"/>
      <c r="Y31" s="30"/>
      <c r="Z31" s="23" t="s">
        <v>91</v>
      </c>
      <c r="AA31" s="23" t="s">
        <v>91</v>
      </c>
      <c r="AB31" s="30">
        <f t="shared" si="4"/>
        <v>0</v>
      </c>
      <c r="AC31" s="31" t="e">
        <f t="shared" ref="AC31:AQ31" si="102">IF(M31="x",M$997*1,"")*BY31</f>
        <v>#VALUE!</v>
      </c>
      <c r="AD31" s="31" t="e">
        <f t="shared" si="102"/>
        <v>#VALUE!</v>
      </c>
      <c r="AE31" s="31" t="e">
        <f t="shared" si="102"/>
        <v>#VALUE!</v>
      </c>
      <c r="AF31" s="31" t="e">
        <f t="shared" si="102"/>
        <v>#VALUE!</v>
      </c>
      <c r="AG31" s="31" t="e">
        <f t="shared" si="102"/>
        <v>#VALUE!</v>
      </c>
      <c r="AH31" s="31" t="e">
        <f t="shared" si="102"/>
        <v>#VALUE!</v>
      </c>
      <c r="AI31" s="31" t="e">
        <f t="shared" si="102"/>
        <v>#VALUE!</v>
      </c>
      <c r="AJ31" s="31" t="e">
        <f t="shared" si="102"/>
        <v>#VALUE!</v>
      </c>
      <c r="AK31" s="31" t="e">
        <f t="shared" si="102"/>
        <v>#VALUE!</v>
      </c>
      <c r="AL31" s="31" t="e">
        <f t="shared" si="102"/>
        <v>#VALUE!</v>
      </c>
      <c r="AM31" s="31" t="e">
        <f t="shared" si="102"/>
        <v>#VALUE!</v>
      </c>
      <c r="AN31" s="31" t="e">
        <f t="shared" si="102"/>
        <v>#VALUE!</v>
      </c>
      <c r="AO31" s="31" t="e">
        <f t="shared" si="102"/>
        <v>#VALUE!</v>
      </c>
      <c r="AP31" s="31">
        <f t="shared" si="102"/>
        <v>0</v>
      </c>
      <c r="AQ31" s="31">
        <f t="shared" si="102"/>
        <v>0</v>
      </c>
      <c r="AR31" s="23" t="e">
        <f t="shared" si="6"/>
        <v>#VALUE!</v>
      </c>
      <c r="AS31" s="32" t="str">
        <f t="shared" si="7"/>
        <v/>
      </c>
      <c r="AT31" s="33" t="str">
        <f ca="1">IFERROR(__xludf.DUMMYFUNCTION("""COMPUTED_VALUE"""),"")</f>
        <v/>
      </c>
      <c r="AU31" s="34" t="str">
        <f ca="1">IFERROR(__xludf.DUMMYFUNCTION("""COMPUTED_VALUE"""),"")</f>
        <v/>
      </c>
      <c r="AV31" s="34"/>
      <c r="AW31" s="35" t="str">
        <f ca="1">IFERROR(__xludf.DUMMYFUNCTION("""COMPUTED_VALUE"""),"")</f>
        <v/>
      </c>
      <c r="AX31" s="34" t="str">
        <f ca="1">IFERROR(__xludf.DUMMYFUNCTION("""COMPUTED_VALUE"""),"")</f>
        <v/>
      </c>
      <c r="AY31" s="34"/>
      <c r="AZ31" s="34" t="str">
        <f ca="1">IFERROR(__xludf.DUMMYFUNCTION("""COMPUTED_VALUE"""),"")</f>
        <v/>
      </c>
      <c r="BA31" s="34" t="str">
        <f ca="1">IFERROR(__xludf.DUMMYFUNCTION("""COMPUTED_VALUE"""),"")</f>
        <v/>
      </c>
      <c r="BB31" s="35" t="str">
        <f ca="1">IFERROR(__xludf.DUMMYFUNCTION("""COMPUTED_VALUE"""),"")</f>
        <v/>
      </c>
      <c r="BC31" s="35" t="str">
        <f ca="1">IFERROR(__xludf.DUMMYFUNCTION("""COMPUTED_VALUE"""),"")</f>
        <v/>
      </c>
      <c r="BD31" s="35" t="str">
        <f ca="1">IFERROR(__xludf.DUMMYFUNCTION("""COMPUTED_VALUE"""),"")</f>
        <v/>
      </c>
      <c r="BE31" s="35"/>
      <c r="BF31" s="23"/>
      <c r="BG31" s="35"/>
      <c r="BH31" s="35"/>
      <c r="BI31" s="44" t="e">
        <f t="shared" ref="BI31:BW31" si="103">IF(AC31=0,"",AC31*$AS31*(AT31/10))</f>
        <v>#VALUE!</v>
      </c>
      <c r="BJ31" s="25" t="e">
        <f t="shared" si="103"/>
        <v>#VALUE!</v>
      </c>
      <c r="BK31" s="25" t="e">
        <f t="shared" si="103"/>
        <v>#VALUE!</v>
      </c>
      <c r="BL31" s="25" t="e">
        <f t="shared" si="103"/>
        <v>#VALUE!</v>
      </c>
      <c r="BM31" s="25" t="e">
        <f t="shared" si="103"/>
        <v>#VALUE!</v>
      </c>
      <c r="BN31" s="25" t="e">
        <f t="shared" si="103"/>
        <v>#VALUE!</v>
      </c>
      <c r="BO31" s="25" t="e">
        <f t="shared" si="103"/>
        <v>#VALUE!</v>
      </c>
      <c r="BP31" s="25" t="e">
        <f t="shared" si="103"/>
        <v>#VALUE!</v>
      </c>
      <c r="BQ31" s="37" t="e">
        <f t="shared" si="103"/>
        <v>#VALUE!</v>
      </c>
      <c r="BR31" s="37" t="e">
        <f t="shared" si="103"/>
        <v>#VALUE!</v>
      </c>
      <c r="BS31" s="37" t="e">
        <f t="shared" si="103"/>
        <v>#VALUE!</v>
      </c>
      <c r="BT31" s="37" t="e">
        <f t="shared" si="103"/>
        <v>#VALUE!</v>
      </c>
      <c r="BU31" s="37" t="e">
        <f t="shared" si="103"/>
        <v>#VALUE!</v>
      </c>
      <c r="BV31" s="37" t="str">
        <f t="shared" si="103"/>
        <v/>
      </c>
      <c r="BW31" s="37" t="str">
        <f t="shared" si="103"/>
        <v/>
      </c>
      <c r="BX31" s="38" t="e">
        <f t="shared" si="9"/>
        <v>#VALUE!</v>
      </c>
      <c r="BY31" s="39" t="str">
        <f t="shared" ref="BY31:CH31" si="104">IF(M31="x","1","")</f>
        <v/>
      </c>
      <c r="BZ31" s="40" t="str">
        <f t="shared" si="104"/>
        <v/>
      </c>
      <c r="CA31" s="40" t="str">
        <f t="shared" si="104"/>
        <v/>
      </c>
      <c r="CB31" s="40" t="str">
        <f t="shared" si="104"/>
        <v/>
      </c>
      <c r="CC31" s="40" t="str">
        <f t="shared" si="104"/>
        <v/>
      </c>
      <c r="CD31" s="40" t="str">
        <f t="shared" si="104"/>
        <v/>
      </c>
      <c r="CE31" s="40" t="str">
        <f t="shared" si="104"/>
        <v/>
      </c>
      <c r="CF31" s="40" t="str">
        <f t="shared" si="104"/>
        <v/>
      </c>
      <c r="CG31" s="40" t="str">
        <f t="shared" si="104"/>
        <v/>
      </c>
      <c r="CH31" s="41" t="str">
        <f t="shared" si="104"/>
        <v/>
      </c>
      <c r="CI31" s="40"/>
      <c r="CJ31" s="40"/>
      <c r="CK31" s="40"/>
      <c r="CL31" s="40"/>
      <c r="CM31" s="40"/>
    </row>
    <row r="32" spans="1:91" ht="17.25" customHeight="1" x14ac:dyDescent="0.2">
      <c r="A32" s="23"/>
      <c r="B32" s="23"/>
      <c r="C32" s="23" t="s">
        <v>91</v>
      </c>
      <c r="D32" s="23"/>
      <c r="E32" s="23" t="str">
        <f t="shared" si="93"/>
        <v/>
      </c>
      <c r="F32" s="23"/>
      <c r="G32" s="23"/>
      <c r="H32" s="23" t="str">
        <f t="shared" si="94"/>
        <v/>
      </c>
      <c r="I32" s="25" t="str">
        <f t="shared" si="95"/>
        <v/>
      </c>
      <c r="J32" s="91"/>
      <c r="K32" s="27" t="b">
        <v>0</v>
      </c>
      <c r="L32" s="28" t="str">
        <f t="shared" si="42"/>
        <v/>
      </c>
      <c r="M32" s="29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30"/>
      <c r="Y32" s="30"/>
      <c r="Z32" s="23" t="s">
        <v>91</v>
      </c>
      <c r="AA32" s="23" t="s">
        <v>91</v>
      </c>
      <c r="AB32" s="30">
        <f t="shared" si="4"/>
        <v>0</v>
      </c>
      <c r="AC32" s="31" t="e">
        <f t="shared" ref="AC32:AQ32" si="105">IF(M32="x",M$997*1,"")*BY32</f>
        <v>#VALUE!</v>
      </c>
      <c r="AD32" s="31" t="e">
        <f t="shared" si="105"/>
        <v>#VALUE!</v>
      </c>
      <c r="AE32" s="31" t="e">
        <f t="shared" si="105"/>
        <v>#VALUE!</v>
      </c>
      <c r="AF32" s="31" t="e">
        <f t="shared" si="105"/>
        <v>#VALUE!</v>
      </c>
      <c r="AG32" s="31" t="e">
        <f t="shared" si="105"/>
        <v>#VALUE!</v>
      </c>
      <c r="AH32" s="31" t="e">
        <f t="shared" si="105"/>
        <v>#VALUE!</v>
      </c>
      <c r="AI32" s="31" t="e">
        <f t="shared" si="105"/>
        <v>#VALUE!</v>
      </c>
      <c r="AJ32" s="31" t="e">
        <f t="shared" si="105"/>
        <v>#VALUE!</v>
      </c>
      <c r="AK32" s="31" t="e">
        <f t="shared" si="105"/>
        <v>#VALUE!</v>
      </c>
      <c r="AL32" s="31" t="e">
        <f t="shared" si="105"/>
        <v>#VALUE!</v>
      </c>
      <c r="AM32" s="31" t="e">
        <f t="shared" si="105"/>
        <v>#VALUE!</v>
      </c>
      <c r="AN32" s="31" t="e">
        <f t="shared" si="105"/>
        <v>#VALUE!</v>
      </c>
      <c r="AO32" s="31" t="e">
        <f t="shared" si="105"/>
        <v>#VALUE!</v>
      </c>
      <c r="AP32" s="31">
        <f t="shared" si="105"/>
        <v>0</v>
      </c>
      <c r="AQ32" s="31">
        <f t="shared" si="105"/>
        <v>0</v>
      </c>
      <c r="AR32" s="23" t="e">
        <f t="shared" si="6"/>
        <v>#VALUE!</v>
      </c>
      <c r="AS32" s="32" t="str">
        <f t="shared" si="7"/>
        <v/>
      </c>
      <c r="AT32" s="33" t="str">
        <f ca="1">IFERROR(__xludf.DUMMYFUNCTION("""COMPUTED_VALUE"""),"")</f>
        <v/>
      </c>
      <c r="AU32" s="34" t="str">
        <f ca="1">IFERROR(__xludf.DUMMYFUNCTION("""COMPUTED_VALUE"""),"")</f>
        <v/>
      </c>
      <c r="AV32" s="34"/>
      <c r="AW32" s="35" t="str">
        <f ca="1">IFERROR(__xludf.DUMMYFUNCTION("""COMPUTED_VALUE"""),"")</f>
        <v/>
      </c>
      <c r="AX32" s="34" t="str">
        <f ca="1">IFERROR(__xludf.DUMMYFUNCTION("""COMPUTED_VALUE"""),"")</f>
        <v/>
      </c>
      <c r="AY32" s="34"/>
      <c r="AZ32" s="34" t="str">
        <f ca="1">IFERROR(__xludf.DUMMYFUNCTION("""COMPUTED_VALUE"""),"")</f>
        <v/>
      </c>
      <c r="BA32" s="34" t="str">
        <f ca="1">IFERROR(__xludf.DUMMYFUNCTION("""COMPUTED_VALUE"""),"")</f>
        <v/>
      </c>
      <c r="BB32" s="35" t="str">
        <f ca="1">IFERROR(__xludf.DUMMYFUNCTION("""COMPUTED_VALUE"""),"")</f>
        <v/>
      </c>
      <c r="BC32" s="35" t="str">
        <f ca="1">IFERROR(__xludf.DUMMYFUNCTION("""COMPUTED_VALUE"""),"")</f>
        <v/>
      </c>
      <c r="BD32" s="35" t="str">
        <f ca="1">IFERROR(__xludf.DUMMYFUNCTION("""COMPUTED_VALUE"""),"")</f>
        <v/>
      </c>
      <c r="BE32" s="35"/>
      <c r="BF32" s="23"/>
      <c r="BG32" s="35"/>
      <c r="BH32" s="35"/>
      <c r="BI32" s="44" t="e">
        <f t="shared" ref="BI32:BW32" si="106">IF(AC32=0,"",AC32*$AS32*(AT32/10))</f>
        <v>#VALUE!</v>
      </c>
      <c r="BJ32" s="25" t="e">
        <f t="shared" si="106"/>
        <v>#VALUE!</v>
      </c>
      <c r="BK32" s="25" t="e">
        <f t="shared" si="106"/>
        <v>#VALUE!</v>
      </c>
      <c r="BL32" s="25" t="e">
        <f t="shared" si="106"/>
        <v>#VALUE!</v>
      </c>
      <c r="BM32" s="25" t="e">
        <f t="shared" si="106"/>
        <v>#VALUE!</v>
      </c>
      <c r="BN32" s="25" t="e">
        <f t="shared" si="106"/>
        <v>#VALUE!</v>
      </c>
      <c r="BO32" s="25" t="e">
        <f t="shared" si="106"/>
        <v>#VALUE!</v>
      </c>
      <c r="BP32" s="25" t="e">
        <f t="shared" si="106"/>
        <v>#VALUE!</v>
      </c>
      <c r="BQ32" s="37" t="e">
        <f t="shared" si="106"/>
        <v>#VALUE!</v>
      </c>
      <c r="BR32" s="37" t="e">
        <f t="shared" si="106"/>
        <v>#VALUE!</v>
      </c>
      <c r="BS32" s="37" t="e">
        <f t="shared" si="106"/>
        <v>#VALUE!</v>
      </c>
      <c r="BT32" s="37" t="e">
        <f t="shared" si="106"/>
        <v>#VALUE!</v>
      </c>
      <c r="BU32" s="37" t="e">
        <f t="shared" si="106"/>
        <v>#VALUE!</v>
      </c>
      <c r="BV32" s="37" t="str">
        <f t="shared" si="106"/>
        <v/>
      </c>
      <c r="BW32" s="37" t="str">
        <f t="shared" si="106"/>
        <v/>
      </c>
      <c r="BX32" s="38" t="e">
        <f t="shared" si="9"/>
        <v>#VALUE!</v>
      </c>
      <c r="BY32" s="39" t="str">
        <f t="shared" ref="BY32:CH32" si="107">IF(M32="x","1","")</f>
        <v/>
      </c>
      <c r="BZ32" s="40" t="str">
        <f t="shared" si="107"/>
        <v/>
      </c>
      <c r="CA32" s="40" t="str">
        <f t="shared" si="107"/>
        <v/>
      </c>
      <c r="CB32" s="40" t="str">
        <f t="shared" si="107"/>
        <v/>
      </c>
      <c r="CC32" s="40" t="str">
        <f t="shared" si="107"/>
        <v/>
      </c>
      <c r="CD32" s="40" t="str">
        <f t="shared" si="107"/>
        <v/>
      </c>
      <c r="CE32" s="40" t="str">
        <f t="shared" si="107"/>
        <v/>
      </c>
      <c r="CF32" s="40" t="str">
        <f t="shared" si="107"/>
        <v/>
      </c>
      <c r="CG32" s="40" t="str">
        <f t="shared" si="107"/>
        <v/>
      </c>
      <c r="CH32" s="41" t="str">
        <f t="shared" si="107"/>
        <v/>
      </c>
      <c r="CI32" s="40"/>
      <c r="CJ32" s="40"/>
      <c r="CK32" s="40"/>
      <c r="CL32" s="40"/>
      <c r="CM32" s="40"/>
    </row>
    <row r="33" spans="1:91" ht="17.25" customHeight="1" x14ac:dyDescent="0.2">
      <c r="A33" s="23"/>
      <c r="B33" s="23"/>
      <c r="C33" s="23" t="s">
        <v>91</v>
      </c>
      <c r="D33" s="23"/>
      <c r="E33" s="23" t="str">
        <f t="shared" si="93"/>
        <v/>
      </c>
      <c r="F33" s="23"/>
      <c r="G33" s="23"/>
      <c r="H33" s="23" t="str">
        <f t="shared" si="94"/>
        <v/>
      </c>
      <c r="I33" s="25" t="str">
        <f t="shared" si="95"/>
        <v/>
      </c>
      <c r="J33" s="91"/>
      <c r="K33" s="27" t="b">
        <v>0</v>
      </c>
      <c r="L33" s="28" t="str">
        <f t="shared" si="42"/>
        <v/>
      </c>
      <c r="M33" s="2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30"/>
      <c r="Y33" s="30"/>
      <c r="Z33" s="23" t="s">
        <v>91</v>
      </c>
      <c r="AA33" s="23" t="s">
        <v>91</v>
      </c>
      <c r="AB33" s="30">
        <f t="shared" si="4"/>
        <v>0</v>
      </c>
      <c r="AC33" s="31" t="e">
        <f t="shared" ref="AC33:AQ33" si="108">IF(M33="x",M$997*1,"")*BY33</f>
        <v>#VALUE!</v>
      </c>
      <c r="AD33" s="31" t="e">
        <f t="shared" si="108"/>
        <v>#VALUE!</v>
      </c>
      <c r="AE33" s="31" t="e">
        <f t="shared" si="108"/>
        <v>#VALUE!</v>
      </c>
      <c r="AF33" s="31" t="e">
        <f t="shared" si="108"/>
        <v>#VALUE!</v>
      </c>
      <c r="AG33" s="31" t="e">
        <f t="shared" si="108"/>
        <v>#VALUE!</v>
      </c>
      <c r="AH33" s="31" t="e">
        <f t="shared" si="108"/>
        <v>#VALUE!</v>
      </c>
      <c r="AI33" s="31" t="e">
        <f t="shared" si="108"/>
        <v>#VALUE!</v>
      </c>
      <c r="AJ33" s="31" t="e">
        <f t="shared" si="108"/>
        <v>#VALUE!</v>
      </c>
      <c r="AK33" s="31" t="e">
        <f t="shared" si="108"/>
        <v>#VALUE!</v>
      </c>
      <c r="AL33" s="31" t="e">
        <f t="shared" si="108"/>
        <v>#VALUE!</v>
      </c>
      <c r="AM33" s="31" t="e">
        <f t="shared" si="108"/>
        <v>#VALUE!</v>
      </c>
      <c r="AN33" s="31" t="e">
        <f t="shared" si="108"/>
        <v>#VALUE!</v>
      </c>
      <c r="AO33" s="31" t="e">
        <f t="shared" si="108"/>
        <v>#VALUE!</v>
      </c>
      <c r="AP33" s="31">
        <f t="shared" si="108"/>
        <v>0</v>
      </c>
      <c r="AQ33" s="31">
        <f t="shared" si="108"/>
        <v>0</v>
      </c>
      <c r="AR33" s="23" t="e">
        <f t="shared" si="6"/>
        <v>#VALUE!</v>
      </c>
      <c r="AS33" s="32" t="str">
        <f t="shared" si="7"/>
        <v/>
      </c>
      <c r="AT33" s="33" t="str">
        <f ca="1">IFERROR(__xludf.DUMMYFUNCTION("""COMPUTED_VALUE"""),"")</f>
        <v/>
      </c>
      <c r="AU33" s="34" t="str">
        <f ca="1">IFERROR(__xludf.DUMMYFUNCTION("""COMPUTED_VALUE"""),"")</f>
        <v/>
      </c>
      <c r="AV33" s="34"/>
      <c r="AW33" s="35" t="str">
        <f ca="1">IFERROR(__xludf.DUMMYFUNCTION("""COMPUTED_VALUE"""),"")</f>
        <v/>
      </c>
      <c r="AX33" s="34" t="str">
        <f ca="1">IFERROR(__xludf.DUMMYFUNCTION("""COMPUTED_VALUE"""),"")</f>
        <v/>
      </c>
      <c r="AY33" s="34"/>
      <c r="AZ33" s="34" t="str">
        <f ca="1">IFERROR(__xludf.DUMMYFUNCTION("""COMPUTED_VALUE"""),"")</f>
        <v/>
      </c>
      <c r="BA33" s="34" t="str">
        <f ca="1">IFERROR(__xludf.DUMMYFUNCTION("""COMPUTED_VALUE"""),"")</f>
        <v/>
      </c>
      <c r="BB33" s="35" t="str">
        <f ca="1">IFERROR(__xludf.DUMMYFUNCTION("""COMPUTED_VALUE"""),"")</f>
        <v/>
      </c>
      <c r="BC33" s="35" t="str">
        <f ca="1">IFERROR(__xludf.DUMMYFUNCTION("""COMPUTED_VALUE"""),"")</f>
        <v/>
      </c>
      <c r="BD33" s="35" t="str">
        <f ca="1">IFERROR(__xludf.DUMMYFUNCTION("""COMPUTED_VALUE"""),"")</f>
        <v/>
      </c>
      <c r="BE33" s="35"/>
      <c r="BF33" s="23"/>
      <c r="BG33" s="35"/>
      <c r="BH33" s="35"/>
      <c r="BI33" s="44" t="e">
        <f t="shared" ref="BI33:BW33" si="109">IF(AC33=0,"",AC33*$AS33*(AT33/10))</f>
        <v>#VALUE!</v>
      </c>
      <c r="BJ33" s="25" t="e">
        <f t="shared" si="109"/>
        <v>#VALUE!</v>
      </c>
      <c r="BK33" s="25" t="e">
        <f t="shared" si="109"/>
        <v>#VALUE!</v>
      </c>
      <c r="BL33" s="25" t="e">
        <f t="shared" si="109"/>
        <v>#VALUE!</v>
      </c>
      <c r="BM33" s="25" t="e">
        <f t="shared" si="109"/>
        <v>#VALUE!</v>
      </c>
      <c r="BN33" s="25" t="e">
        <f t="shared" si="109"/>
        <v>#VALUE!</v>
      </c>
      <c r="BO33" s="25" t="e">
        <f t="shared" si="109"/>
        <v>#VALUE!</v>
      </c>
      <c r="BP33" s="25" t="e">
        <f t="shared" si="109"/>
        <v>#VALUE!</v>
      </c>
      <c r="BQ33" s="37" t="e">
        <f t="shared" si="109"/>
        <v>#VALUE!</v>
      </c>
      <c r="BR33" s="37" t="e">
        <f t="shared" si="109"/>
        <v>#VALUE!</v>
      </c>
      <c r="BS33" s="37" t="e">
        <f t="shared" si="109"/>
        <v>#VALUE!</v>
      </c>
      <c r="BT33" s="37" t="e">
        <f t="shared" si="109"/>
        <v>#VALUE!</v>
      </c>
      <c r="BU33" s="37" t="e">
        <f t="shared" si="109"/>
        <v>#VALUE!</v>
      </c>
      <c r="BV33" s="37" t="str">
        <f t="shared" si="109"/>
        <v/>
      </c>
      <c r="BW33" s="37" t="str">
        <f t="shared" si="109"/>
        <v/>
      </c>
      <c r="BX33" s="38" t="e">
        <f t="shared" si="9"/>
        <v>#VALUE!</v>
      </c>
      <c r="BY33" s="39" t="str">
        <f t="shared" ref="BY33:CH33" si="110">IF(M33="x","1","")</f>
        <v/>
      </c>
      <c r="BZ33" s="40" t="str">
        <f t="shared" si="110"/>
        <v/>
      </c>
      <c r="CA33" s="40" t="str">
        <f t="shared" si="110"/>
        <v/>
      </c>
      <c r="CB33" s="40" t="str">
        <f t="shared" si="110"/>
        <v/>
      </c>
      <c r="CC33" s="40" t="str">
        <f t="shared" si="110"/>
        <v/>
      </c>
      <c r="CD33" s="40" t="str">
        <f t="shared" si="110"/>
        <v/>
      </c>
      <c r="CE33" s="40" t="str">
        <f t="shared" si="110"/>
        <v/>
      </c>
      <c r="CF33" s="40" t="str">
        <f t="shared" si="110"/>
        <v/>
      </c>
      <c r="CG33" s="40" t="str">
        <f t="shared" si="110"/>
        <v/>
      </c>
      <c r="CH33" s="41" t="str">
        <f t="shared" si="110"/>
        <v/>
      </c>
      <c r="CI33" s="40"/>
      <c r="CJ33" s="40"/>
      <c r="CK33" s="40"/>
      <c r="CL33" s="40"/>
      <c r="CM33" s="40"/>
    </row>
    <row r="34" spans="1:91" ht="17.25" customHeight="1" x14ac:dyDescent="0.2">
      <c r="A34" s="23"/>
      <c r="B34" s="23"/>
      <c r="C34" s="23" t="s">
        <v>91</v>
      </c>
      <c r="D34" s="23"/>
      <c r="E34" s="23" t="str">
        <f t="shared" si="93"/>
        <v/>
      </c>
      <c r="F34" s="23"/>
      <c r="G34" s="23"/>
      <c r="H34" s="23" t="str">
        <f t="shared" si="94"/>
        <v/>
      </c>
      <c r="I34" s="25" t="str">
        <f t="shared" si="95"/>
        <v/>
      </c>
      <c r="J34" s="91"/>
      <c r="K34" s="27" t="b">
        <v>0</v>
      </c>
      <c r="L34" s="28" t="str">
        <f t="shared" si="42"/>
        <v/>
      </c>
      <c r="M34" s="29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30"/>
      <c r="Y34" s="30"/>
      <c r="Z34" s="23" t="s">
        <v>91</v>
      </c>
      <c r="AA34" s="23" t="s">
        <v>91</v>
      </c>
      <c r="AB34" s="30">
        <f t="shared" si="4"/>
        <v>0</v>
      </c>
      <c r="AC34" s="31" t="e">
        <f t="shared" ref="AC34:AQ34" si="111">IF(M34="x",M$997*1,"")*BY34</f>
        <v>#VALUE!</v>
      </c>
      <c r="AD34" s="31" t="e">
        <f t="shared" si="111"/>
        <v>#VALUE!</v>
      </c>
      <c r="AE34" s="31" t="e">
        <f t="shared" si="111"/>
        <v>#VALUE!</v>
      </c>
      <c r="AF34" s="31" t="e">
        <f t="shared" si="111"/>
        <v>#VALUE!</v>
      </c>
      <c r="AG34" s="31" t="e">
        <f t="shared" si="111"/>
        <v>#VALUE!</v>
      </c>
      <c r="AH34" s="31" t="e">
        <f t="shared" si="111"/>
        <v>#VALUE!</v>
      </c>
      <c r="AI34" s="31" t="e">
        <f t="shared" si="111"/>
        <v>#VALUE!</v>
      </c>
      <c r="AJ34" s="31" t="e">
        <f t="shared" si="111"/>
        <v>#VALUE!</v>
      </c>
      <c r="AK34" s="31" t="e">
        <f t="shared" si="111"/>
        <v>#VALUE!</v>
      </c>
      <c r="AL34" s="31" t="e">
        <f t="shared" si="111"/>
        <v>#VALUE!</v>
      </c>
      <c r="AM34" s="31" t="e">
        <f t="shared" si="111"/>
        <v>#VALUE!</v>
      </c>
      <c r="AN34" s="31" t="e">
        <f t="shared" si="111"/>
        <v>#VALUE!</v>
      </c>
      <c r="AO34" s="31" t="e">
        <f t="shared" si="111"/>
        <v>#VALUE!</v>
      </c>
      <c r="AP34" s="31">
        <f t="shared" si="111"/>
        <v>0</v>
      </c>
      <c r="AQ34" s="31">
        <f t="shared" si="111"/>
        <v>0</v>
      </c>
      <c r="AR34" s="23" t="e">
        <f t="shared" si="6"/>
        <v>#VALUE!</v>
      </c>
      <c r="AS34" s="32" t="str">
        <f t="shared" si="7"/>
        <v/>
      </c>
      <c r="AT34" s="33" t="str">
        <f ca="1">IFERROR(__xludf.DUMMYFUNCTION("""COMPUTED_VALUE"""),"")</f>
        <v/>
      </c>
      <c r="AU34" s="34" t="str">
        <f ca="1">IFERROR(__xludf.DUMMYFUNCTION("""COMPUTED_VALUE"""),"")</f>
        <v/>
      </c>
      <c r="AV34" s="34"/>
      <c r="AW34" s="35" t="str">
        <f ca="1">IFERROR(__xludf.DUMMYFUNCTION("""COMPUTED_VALUE"""),"")</f>
        <v/>
      </c>
      <c r="AX34" s="34" t="str">
        <f ca="1">IFERROR(__xludf.DUMMYFUNCTION("""COMPUTED_VALUE"""),"")</f>
        <v/>
      </c>
      <c r="AY34" s="34"/>
      <c r="AZ34" s="34" t="str">
        <f ca="1">IFERROR(__xludf.DUMMYFUNCTION("""COMPUTED_VALUE"""),"")</f>
        <v/>
      </c>
      <c r="BA34" s="34" t="str">
        <f ca="1">IFERROR(__xludf.DUMMYFUNCTION("""COMPUTED_VALUE"""),"")</f>
        <v/>
      </c>
      <c r="BB34" s="35" t="str">
        <f ca="1">IFERROR(__xludf.DUMMYFUNCTION("""COMPUTED_VALUE"""),"")</f>
        <v/>
      </c>
      <c r="BC34" s="35" t="str">
        <f ca="1">IFERROR(__xludf.DUMMYFUNCTION("""COMPUTED_VALUE"""),"")</f>
        <v/>
      </c>
      <c r="BD34" s="35" t="str">
        <f ca="1">IFERROR(__xludf.DUMMYFUNCTION("""COMPUTED_VALUE"""),"")</f>
        <v/>
      </c>
      <c r="BE34" s="35"/>
      <c r="BF34" s="23"/>
      <c r="BG34" s="35"/>
      <c r="BH34" s="35"/>
      <c r="BI34" s="44" t="e">
        <f t="shared" ref="BI34:BW34" si="112">IF(AC34=0,"",AC34*$AS34*(AT34/10))</f>
        <v>#VALUE!</v>
      </c>
      <c r="BJ34" s="25" t="e">
        <f t="shared" si="112"/>
        <v>#VALUE!</v>
      </c>
      <c r="BK34" s="25" t="e">
        <f t="shared" si="112"/>
        <v>#VALUE!</v>
      </c>
      <c r="BL34" s="25" t="e">
        <f t="shared" si="112"/>
        <v>#VALUE!</v>
      </c>
      <c r="BM34" s="25" t="e">
        <f t="shared" si="112"/>
        <v>#VALUE!</v>
      </c>
      <c r="BN34" s="25" t="e">
        <f t="shared" si="112"/>
        <v>#VALUE!</v>
      </c>
      <c r="BO34" s="25" t="e">
        <f t="shared" si="112"/>
        <v>#VALUE!</v>
      </c>
      <c r="BP34" s="25" t="e">
        <f t="shared" si="112"/>
        <v>#VALUE!</v>
      </c>
      <c r="BQ34" s="37" t="e">
        <f t="shared" si="112"/>
        <v>#VALUE!</v>
      </c>
      <c r="BR34" s="37" t="e">
        <f t="shared" si="112"/>
        <v>#VALUE!</v>
      </c>
      <c r="BS34" s="37" t="e">
        <f t="shared" si="112"/>
        <v>#VALUE!</v>
      </c>
      <c r="BT34" s="37" t="e">
        <f t="shared" si="112"/>
        <v>#VALUE!</v>
      </c>
      <c r="BU34" s="37" t="e">
        <f t="shared" si="112"/>
        <v>#VALUE!</v>
      </c>
      <c r="BV34" s="37" t="str">
        <f t="shared" si="112"/>
        <v/>
      </c>
      <c r="BW34" s="37" t="str">
        <f t="shared" si="112"/>
        <v/>
      </c>
      <c r="BX34" s="38" t="e">
        <f t="shared" si="9"/>
        <v>#VALUE!</v>
      </c>
      <c r="BY34" s="39" t="str">
        <f t="shared" ref="BY34:CH34" si="113">IF(M34="x","1","")</f>
        <v/>
      </c>
      <c r="BZ34" s="40" t="str">
        <f t="shared" si="113"/>
        <v/>
      </c>
      <c r="CA34" s="40" t="str">
        <f t="shared" si="113"/>
        <v/>
      </c>
      <c r="CB34" s="40" t="str">
        <f t="shared" si="113"/>
        <v/>
      </c>
      <c r="CC34" s="40" t="str">
        <f t="shared" si="113"/>
        <v/>
      </c>
      <c r="CD34" s="40" t="str">
        <f t="shared" si="113"/>
        <v/>
      </c>
      <c r="CE34" s="40" t="str">
        <f t="shared" si="113"/>
        <v/>
      </c>
      <c r="CF34" s="40" t="str">
        <f t="shared" si="113"/>
        <v/>
      </c>
      <c r="CG34" s="40" t="str">
        <f t="shared" si="113"/>
        <v/>
      </c>
      <c r="CH34" s="41" t="str">
        <f t="shared" si="113"/>
        <v/>
      </c>
      <c r="CI34" s="40"/>
      <c r="CJ34" s="40"/>
      <c r="CK34" s="40"/>
      <c r="CL34" s="40"/>
      <c r="CM34" s="40"/>
    </row>
    <row r="35" spans="1:91" ht="17.25" customHeight="1" x14ac:dyDescent="0.2">
      <c r="A35" s="23"/>
      <c r="B35" s="23"/>
      <c r="C35" s="23" t="s">
        <v>91</v>
      </c>
      <c r="D35" s="23"/>
      <c r="E35" s="23" t="str">
        <f t="shared" si="93"/>
        <v/>
      </c>
      <c r="F35" s="23"/>
      <c r="G35" s="23"/>
      <c r="H35" s="23" t="str">
        <f t="shared" si="94"/>
        <v/>
      </c>
      <c r="I35" s="25" t="str">
        <f t="shared" si="95"/>
        <v/>
      </c>
      <c r="J35" s="91"/>
      <c r="K35" s="27" t="b">
        <v>0</v>
      </c>
      <c r="L35" s="28" t="str">
        <f t="shared" si="42"/>
        <v/>
      </c>
      <c r="M35" s="45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30"/>
      <c r="Y35" s="30"/>
      <c r="Z35" s="23" t="s">
        <v>91</v>
      </c>
      <c r="AA35" s="23" t="s">
        <v>91</v>
      </c>
      <c r="AB35" s="30">
        <f t="shared" si="4"/>
        <v>0</v>
      </c>
      <c r="AC35" s="31" t="e">
        <f t="shared" ref="AC35:AQ35" si="114">IF(M35="x",M$997*1,"")*BY35</f>
        <v>#VALUE!</v>
      </c>
      <c r="AD35" s="31" t="e">
        <f t="shared" si="114"/>
        <v>#VALUE!</v>
      </c>
      <c r="AE35" s="31" t="e">
        <f t="shared" si="114"/>
        <v>#VALUE!</v>
      </c>
      <c r="AF35" s="31" t="e">
        <f t="shared" si="114"/>
        <v>#VALUE!</v>
      </c>
      <c r="AG35" s="31" t="e">
        <f t="shared" si="114"/>
        <v>#VALUE!</v>
      </c>
      <c r="AH35" s="31" t="e">
        <f t="shared" si="114"/>
        <v>#VALUE!</v>
      </c>
      <c r="AI35" s="31" t="e">
        <f t="shared" si="114"/>
        <v>#VALUE!</v>
      </c>
      <c r="AJ35" s="31" t="e">
        <f t="shared" si="114"/>
        <v>#VALUE!</v>
      </c>
      <c r="AK35" s="31" t="e">
        <f t="shared" si="114"/>
        <v>#VALUE!</v>
      </c>
      <c r="AL35" s="31" t="e">
        <f t="shared" si="114"/>
        <v>#VALUE!</v>
      </c>
      <c r="AM35" s="31" t="e">
        <f t="shared" si="114"/>
        <v>#VALUE!</v>
      </c>
      <c r="AN35" s="31" t="e">
        <f t="shared" si="114"/>
        <v>#VALUE!</v>
      </c>
      <c r="AO35" s="31" t="e">
        <f t="shared" si="114"/>
        <v>#VALUE!</v>
      </c>
      <c r="AP35" s="31">
        <f t="shared" si="114"/>
        <v>0</v>
      </c>
      <c r="AQ35" s="31">
        <f t="shared" si="114"/>
        <v>0</v>
      </c>
      <c r="AR35" s="23" t="e">
        <f t="shared" si="6"/>
        <v>#VALUE!</v>
      </c>
      <c r="AS35" s="32" t="str">
        <f t="shared" si="7"/>
        <v/>
      </c>
      <c r="AT35" s="33" t="str">
        <f ca="1">IFERROR(__xludf.DUMMYFUNCTION("""COMPUTED_VALUE"""),"")</f>
        <v/>
      </c>
      <c r="AU35" s="34" t="str">
        <f ca="1">IFERROR(__xludf.DUMMYFUNCTION("""COMPUTED_VALUE"""),"")</f>
        <v/>
      </c>
      <c r="AV35" s="34"/>
      <c r="AW35" s="35" t="str">
        <f ca="1">IFERROR(__xludf.DUMMYFUNCTION("""COMPUTED_VALUE"""),"")</f>
        <v/>
      </c>
      <c r="AX35" s="34" t="str">
        <f ca="1">IFERROR(__xludf.DUMMYFUNCTION("""COMPUTED_VALUE"""),"")</f>
        <v/>
      </c>
      <c r="AY35" s="34"/>
      <c r="AZ35" s="34" t="str">
        <f ca="1">IFERROR(__xludf.DUMMYFUNCTION("""COMPUTED_VALUE"""),"")</f>
        <v/>
      </c>
      <c r="BA35" s="34" t="str">
        <f ca="1">IFERROR(__xludf.DUMMYFUNCTION("""COMPUTED_VALUE"""),"")</f>
        <v/>
      </c>
      <c r="BB35" s="35" t="str">
        <f ca="1">IFERROR(__xludf.DUMMYFUNCTION("""COMPUTED_VALUE"""),"")</f>
        <v/>
      </c>
      <c r="BC35" s="35" t="str">
        <f ca="1">IFERROR(__xludf.DUMMYFUNCTION("""COMPUTED_VALUE"""),"")</f>
        <v/>
      </c>
      <c r="BD35" s="35" t="str">
        <f ca="1">IFERROR(__xludf.DUMMYFUNCTION("""COMPUTED_VALUE"""),"")</f>
        <v/>
      </c>
      <c r="BE35" s="35"/>
      <c r="BF35" s="23"/>
      <c r="BG35" s="35"/>
      <c r="BH35" s="35"/>
      <c r="BI35" s="44" t="e">
        <f t="shared" ref="BI35:BW35" si="115">IF(AC35=0,"",AC35*$AS35*(AT35/10))</f>
        <v>#VALUE!</v>
      </c>
      <c r="BJ35" s="25" t="e">
        <f t="shared" si="115"/>
        <v>#VALUE!</v>
      </c>
      <c r="BK35" s="25" t="e">
        <f t="shared" si="115"/>
        <v>#VALUE!</v>
      </c>
      <c r="BL35" s="25" t="e">
        <f t="shared" si="115"/>
        <v>#VALUE!</v>
      </c>
      <c r="BM35" s="25" t="e">
        <f t="shared" si="115"/>
        <v>#VALUE!</v>
      </c>
      <c r="BN35" s="25" t="e">
        <f t="shared" si="115"/>
        <v>#VALUE!</v>
      </c>
      <c r="BO35" s="25" t="e">
        <f t="shared" si="115"/>
        <v>#VALUE!</v>
      </c>
      <c r="BP35" s="25" t="e">
        <f t="shared" si="115"/>
        <v>#VALUE!</v>
      </c>
      <c r="BQ35" s="37" t="e">
        <f t="shared" si="115"/>
        <v>#VALUE!</v>
      </c>
      <c r="BR35" s="37" t="e">
        <f t="shared" si="115"/>
        <v>#VALUE!</v>
      </c>
      <c r="BS35" s="37" t="e">
        <f t="shared" si="115"/>
        <v>#VALUE!</v>
      </c>
      <c r="BT35" s="37" t="e">
        <f t="shared" si="115"/>
        <v>#VALUE!</v>
      </c>
      <c r="BU35" s="37" t="e">
        <f t="shared" si="115"/>
        <v>#VALUE!</v>
      </c>
      <c r="BV35" s="37" t="str">
        <f t="shared" si="115"/>
        <v/>
      </c>
      <c r="BW35" s="37" t="str">
        <f t="shared" si="115"/>
        <v/>
      </c>
      <c r="BX35" s="38" t="e">
        <f t="shared" si="9"/>
        <v>#VALUE!</v>
      </c>
      <c r="BY35" s="39" t="str">
        <f t="shared" ref="BY35:CH35" si="116">IF(M35="x","1","")</f>
        <v/>
      </c>
      <c r="BZ35" s="40" t="str">
        <f t="shared" si="116"/>
        <v/>
      </c>
      <c r="CA35" s="40" t="str">
        <f t="shared" si="116"/>
        <v/>
      </c>
      <c r="CB35" s="40" t="str">
        <f t="shared" si="116"/>
        <v/>
      </c>
      <c r="CC35" s="40" t="str">
        <f t="shared" si="116"/>
        <v/>
      </c>
      <c r="CD35" s="40" t="str">
        <f t="shared" si="116"/>
        <v/>
      </c>
      <c r="CE35" s="40" t="str">
        <f t="shared" si="116"/>
        <v/>
      </c>
      <c r="CF35" s="40" t="str">
        <f t="shared" si="116"/>
        <v/>
      </c>
      <c r="CG35" s="40" t="str">
        <f t="shared" si="116"/>
        <v/>
      </c>
      <c r="CH35" s="41" t="str">
        <f t="shared" si="116"/>
        <v/>
      </c>
      <c r="CI35" s="40"/>
      <c r="CJ35" s="40"/>
      <c r="CK35" s="40"/>
      <c r="CL35" s="40"/>
      <c r="CM35" s="40"/>
    </row>
    <row r="36" spans="1:91" ht="17.25" customHeight="1" x14ac:dyDescent="0.2">
      <c r="A36" s="23"/>
      <c r="B36" s="23"/>
      <c r="C36" s="23" t="s">
        <v>91</v>
      </c>
      <c r="D36" s="23"/>
      <c r="E36" s="23" t="s">
        <v>94</v>
      </c>
      <c r="F36" s="23"/>
      <c r="G36" s="23"/>
      <c r="H36" s="23" t="str">
        <f t="shared" si="94"/>
        <v/>
      </c>
      <c r="I36" s="25" t="str">
        <f t="shared" si="95"/>
        <v/>
      </c>
      <c r="J36" s="91"/>
      <c r="K36" s="27" t="b">
        <v>0</v>
      </c>
      <c r="L36" s="28" t="str">
        <f t="shared" si="42"/>
        <v/>
      </c>
      <c r="M36" s="45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30"/>
      <c r="Y36" s="30"/>
      <c r="Z36" s="23" t="s">
        <v>91</v>
      </c>
      <c r="AA36" s="23" t="s">
        <v>91</v>
      </c>
      <c r="AB36" s="30">
        <f t="shared" si="4"/>
        <v>0</v>
      </c>
      <c r="AC36" s="31" t="e">
        <f t="shared" ref="AC36:AQ36" si="117">IF(M36="x",M$997*1,"")*BY36</f>
        <v>#VALUE!</v>
      </c>
      <c r="AD36" s="31" t="e">
        <f t="shared" si="117"/>
        <v>#VALUE!</v>
      </c>
      <c r="AE36" s="31" t="e">
        <f t="shared" si="117"/>
        <v>#VALUE!</v>
      </c>
      <c r="AF36" s="31" t="e">
        <f t="shared" si="117"/>
        <v>#VALUE!</v>
      </c>
      <c r="AG36" s="31" t="e">
        <f t="shared" si="117"/>
        <v>#VALUE!</v>
      </c>
      <c r="AH36" s="31" t="e">
        <f t="shared" si="117"/>
        <v>#VALUE!</v>
      </c>
      <c r="AI36" s="31" t="e">
        <f t="shared" si="117"/>
        <v>#VALUE!</v>
      </c>
      <c r="AJ36" s="31" t="e">
        <f t="shared" si="117"/>
        <v>#VALUE!</v>
      </c>
      <c r="AK36" s="31" t="e">
        <f t="shared" si="117"/>
        <v>#VALUE!</v>
      </c>
      <c r="AL36" s="31" t="e">
        <f t="shared" si="117"/>
        <v>#VALUE!</v>
      </c>
      <c r="AM36" s="31" t="e">
        <f t="shared" si="117"/>
        <v>#VALUE!</v>
      </c>
      <c r="AN36" s="31" t="e">
        <f t="shared" si="117"/>
        <v>#VALUE!</v>
      </c>
      <c r="AO36" s="31" t="e">
        <f t="shared" si="117"/>
        <v>#VALUE!</v>
      </c>
      <c r="AP36" s="31">
        <f t="shared" si="117"/>
        <v>0</v>
      </c>
      <c r="AQ36" s="31">
        <f t="shared" si="117"/>
        <v>0</v>
      </c>
      <c r="AR36" s="23" t="e">
        <f t="shared" si="6"/>
        <v>#VALUE!</v>
      </c>
      <c r="AS36" s="32" t="str">
        <f t="shared" si="7"/>
        <v/>
      </c>
      <c r="AT36" s="33" t="str">
        <f ca="1">IFERROR(__xludf.DUMMYFUNCTION("""COMPUTED_VALUE"""),"")</f>
        <v/>
      </c>
      <c r="AU36" s="34" t="str">
        <f ca="1">IFERROR(__xludf.DUMMYFUNCTION("""COMPUTED_VALUE"""),"")</f>
        <v/>
      </c>
      <c r="AV36" s="34"/>
      <c r="AW36" s="35" t="str">
        <f ca="1">IFERROR(__xludf.DUMMYFUNCTION("""COMPUTED_VALUE"""),"")</f>
        <v/>
      </c>
      <c r="AX36" s="34" t="str">
        <f ca="1">IFERROR(__xludf.DUMMYFUNCTION("""COMPUTED_VALUE"""),"")</f>
        <v/>
      </c>
      <c r="AY36" s="34"/>
      <c r="AZ36" s="34" t="str">
        <f ca="1">IFERROR(__xludf.DUMMYFUNCTION("""COMPUTED_VALUE"""),"")</f>
        <v/>
      </c>
      <c r="BA36" s="34" t="str">
        <f ca="1">IFERROR(__xludf.DUMMYFUNCTION("""COMPUTED_VALUE"""),"")</f>
        <v/>
      </c>
      <c r="BB36" s="35" t="str">
        <f ca="1">IFERROR(__xludf.DUMMYFUNCTION("""COMPUTED_VALUE"""),"")</f>
        <v/>
      </c>
      <c r="BC36" s="35" t="str">
        <f ca="1">IFERROR(__xludf.DUMMYFUNCTION("""COMPUTED_VALUE"""),"")</f>
        <v/>
      </c>
      <c r="BD36" s="35" t="str">
        <f ca="1">IFERROR(__xludf.DUMMYFUNCTION("""COMPUTED_VALUE"""),"")</f>
        <v/>
      </c>
      <c r="BE36" s="35"/>
      <c r="BF36" s="23"/>
      <c r="BG36" s="35"/>
      <c r="BH36" s="35"/>
      <c r="BI36" s="44" t="e">
        <f t="shared" ref="BI36:BW36" si="118">IF(AC36=0,"",AC36*$AS36*(AT36/10))</f>
        <v>#VALUE!</v>
      </c>
      <c r="BJ36" s="25" t="e">
        <f t="shared" si="118"/>
        <v>#VALUE!</v>
      </c>
      <c r="BK36" s="25" t="e">
        <f t="shared" si="118"/>
        <v>#VALUE!</v>
      </c>
      <c r="BL36" s="25" t="e">
        <f t="shared" si="118"/>
        <v>#VALUE!</v>
      </c>
      <c r="BM36" s="25" t="e">
        <f t="shared" si="118"/>
        <v>#VALUE!</v>
      </c>
      <c r="BN36" s="25" t="e">
        <f t="shared" si="118"/>
        <v>#VALUE!</v>
      </c>
      <c r="BO36" s="25" t="e">
        <f t="shared" si="118"/>
        <v>#VALUE!</v>
      </c>
      <c r="BP36" s="25" t="e">
        <f t="shared" si="118"/>
        <v>#VALUE!</v>
      </c>
      <c r="BQ36" s="37" t="e">
        <f t="shared" si="118"/>
        <v>#VALUE!</v>
      </c>
      <c r="BR36" s="37" t="e">
        <f t="shared" si="118"/>
        <v>#VALUE!</v>
      </c>
      <c r="BS36" s="37" t="e">
        <f t="shared" si="118"/>
        <v>#VALUE!</v>
      </c>
      <c r="BT36" s="37" t="e">
        <f t="shared" si="118"/>
        <v>#VALUE!</v>
      </c>
      <c r="BU36" s="37" t="e">
        <f t="shared" si="118"/>
        <v>#VALUE!</v>
      </c>
      <c r="BV36" s="37" t="str">
        <f t="shared" si="118"/>
        <v/>
      </c>
      <c r="BW36" s="37" t="str">
        <f t="shared" si="118"/>
        <v/>
      </c>
      <c r="BX36" s="38" t="e">
        <f t="shared" si="9"/>
        <v>#VALUE!</v>
      </c>
      <c r="BY36" s="39" t="str">
        <f t="shared" ref="BY36:CH36" si="119">IF(M36="x","1","")</f>
        <v/>
      </c>
      <c r="BZ36" s="40" t="str">
        <f t="shared" si="119"/>
        <v/>
      </c>
      <c r="CA36" s="40" t="str">
        <f t="shared" si="119"/>
        <v/>
      </c>
      <c r="CB36" s="40" t="str">
        <f t="shared" si="119"/>
        <v/>
      </c>
      <c r="CC36" s="40" t="str">
        <f t="shared" si="119"/>
        <v/>
      </c>
      <c r="CD36" s="40" t="str">
        <f t="shared" si="119"/>
        <v/>
      </c>
      <c r="CE36" s="40" t="str">
        <f t="shared" si="119"/>
        <v/>
      </c>
      <c r="CF36" s="40" t="str">
        <f t="shared" si="119"/>
        <v/>
      </c>
      <c r="CG36" s="40" t="str">
        <f t="shared" si="119"/>
        <v/>
      </c>
      <c r="CH36" s="41" t="str">
        <f t="shared" si="119"/>
        <v/>
      </c>
      <c r="CI36" s="40"/>
      <c r="CJ36" s="40"/>
      <c r="CK36" s="40"/>
      <c r="CL36" s="40"/>
      <c r="CM36" s="40"/>
    </row>
    <row r="37" spans="1:91" ht="17.25" customHeight="1" x14ac:dyDescent="0.2">
      <c r="A37" s="23"/>
      <c r="B37" s="23"/>
      <c r="C37" s="23" t="s">
        <v>91</v>
      </c>
      <c r="D37" s="23"/>
      <c r="E37" s="23" t="str">
        <f>IF(ISBLANK(D37),"",TEXT(D37,"MMMM"))</f>
        <v/>
      </c>
      <c r="F37" s="23"/>
      <c r="G37" s="23"/>
      <c r="H37" s="23" t="str">
        <f t="shared" si="94"/>
        <v/>
      </c>
      <c r="I37" s="25" t="str">
        <f t="shared" si="95"/>
        <v/>
      </c>
      <c r="J37" s="91"/>
      <c r="K37" s="27" t="b">
        <v>0</v>
      </c>
      <c r="L37" s="28" t="str">
        <f t="shared" si="42"/>
        <v/>
      </c>
      <c r="M37" s="45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30"/>
      <c r="Y37" s="30"/>
      <c r="Z37" s="23" t="s">
        <v>91</v>
      </c>
      <c r="AA37" s="23" t="s">
        <v>91</v>
      </c>
      <c r="AB37" s="30">
        <f t="shared" si="4"/>
        <v>0</v>
      </c>
      <c r="AC37" s="31" t="e">
        <f t="shared" ref="AC37:AQ37" si="120">IF(M37="x",M$997*1,"")*BY37</f>
        <v>#VALUE!</v>
      </c>
      <c r="AD37" s="31" t="e">
        <f t="shared" si="120"/>
        <v>#VALUE!</v>
      </c>
      <c r="AE37" s="31" t="e">
        <f t="shared" si="120"/>
        <v>#VALUE!</v>
      </c>
      <c r="AF37" s="31" t="e">
        <f t="shared" si="120"/>
        <v>#VALUE!</v>
      </c>
      <c r="AG37" s="31" t="e">
        <f t="shared" si="120"/>
        <v>#VALUE!</v>
      </c>
      <c r="AH37" s="31" t="e">
        <f t="shared" si="120"/>
        <v>#VALUE!</v>
      </c>
      <c r="AI37" s="31" t="e">
        <f t="shared" si="120"/>
        <v>#VALUE!</v>
      </c>
      <c r="AJ37" s="31" t="e">
        <f t="shared" si="120"/>
        <v>#VALUE!</v>
      </c>
      <c r="AK37" s="31" t="e">
        <f t="shared" si="120"/>
        <v>#VALUE!</v>
      </c>
      <c r="AL37" s="31" t="e">
        <f t="shared" si="120"/>
        <v>#VALUE!</v>
      </c>
      <c r="AM37" s="31" t="e">
        <f t="shared" si="120"/>
        <v>#VALUE!</v>
      </c>
      <c r="AN37" s="31" t="e">
        <f t="shared" si="120"/>
        <v>#VALUE!</v>
      </c>
      <c r="AO37" s="31" t="e">
        <f t="shared" si="120"/>
        <v>#VALUE!</v>
      </c>
      <c r="AP37" s="31">
        <f t="shared" si="120"/>
        <v>0</v>
      </c>
      <c r="AQ37" s="31">
        <f t="shared" si="120"/>
        <v>0</v>
      </c>
      <c r="AR37" s="23" t="e">
        <f t="shared" si="6"/>
        <v>#VALUE!</v>
      </c>
      <c r="AS37" s="32" t="str">
        <f t="shared" si="7"/>
        <v/>
      </c>
      <c r="AT37" s="33" t="str">
        <f ca="1">IFERROR(__xludf.DUMMYFUNCTION("""COMPUTED_VALUE"""),"")</f>
        <v/>
      </c>
      <c r="AU37" s="34" t="str">
        <f ca="1">IFERROR(__xludf.DUMMYFUNCTION("""COMPUTED_VALUE"""),"")</f>
        <v/>
      </c>
      <c r="AV37" s="34"/>
      <c r="AW37" s="35" t="str">
        <f ca="1">IFERROR(__xludf.DUMMYFUNCTION("""COMPUTED_VALUE"""),"")</f>
        <v/>
      </c>
      <c r="AX37" s="34" t="str">
        <f ca="1">IFERROR(__xludf.DUMMYFUNCTION("""COMPUTED_VALUE"""),"")</f>
        <v/>
      </c>
      <c r="AY37" s="34"/>
      <c r="AZ37" s="34" t="str">
        <f ca="1">IFERROR(__xludf.DUMMYFUNCTION("""COMPUTED_VALUE"""),"")</f>
        <v/>
      </c>
      <c r="BA37" s="34" t="str">
        <f ca="1">IFERROR(__xludf.DUMMYFUNCTION("""COMPUTED_VALUE"""),"")</f>
        <v/>
      </c>
      <c r="BB37" s="35" t="str">
        <f ca="1">IFERROR(__xludf.DUMMYFUNCTION("""COMPUTED_VALUE"""),"")</f>
        <v/>
      </c>
      <c r="BC37" s="35" t="str">
        <f ca="1">IFERROR(__xludf.DUMMYFUNCTION("""COMPUTED_VALUE"""),"")</f>
        <v/>
      </c>
      <c r="BD37" s="35" t="str">
        <f ca="1">IFERROR(__xludf.DUMMYFUNCTION("""COMPUTED_VALUE"""),"")</f>
        <v/>
      </c>
      <c r="BE37" s="35"/>
      <c r="BF37" s="23"/>
      <c r="BG37" s="35"/>
      <c r="BH37" s="35"/>
      <c r="BI37" s="44" t="e">
        <f t="shared" ref="BI37:BW37" si="121">IF(AC37=0,"",AC37*$AS37*(AT37/10))</f>
        <v>#VALUE!</v>
      </c>
      <c r="BJ37" s="25" t="e">
        <f t="shared" si="121"/>
        <v>#VALUE!</v>
      </c>
      <c r="BK37" s="25" t="e">
        <f t="shared" si="121"/>
        <v>#VALUE!</v>
      </c>
      <c r="BL37" s="25" t="e">
        <f t="shared" si="121"/>
        <v>#VALUE!</v>
      </c>
      <c r="BM37" s="25" t="e">
        <f t="shared" si="121"/>
        <v>#VALUE!</v>
      </c>
      <c r="BN37" s="25" t="e">
        <f t="shared" si="121"/>
        <v>#VALUE!</v>
      </c>
      <c r="BO37" s="25" t="e">
        <f t="shared" si="121"/>
        <v>#VALUE!</v>
      </c>
      <c r="BP37" s="25" t="e">
        <f t="shared" si="121"/>
        <v>#VALUE!</v>
      </c>
      <c r="BQ37" s="37" t="e">
        <f t="shared" si="121"/>
        <v>#VALUE!</v>
      </c>
      <c r="BR37" s="37" t="e">
        <f t="shared" si="121"/>
        <v>#VALUE!</v>
      </c>
      <c r="BS37" s="37" t="e">
        <f t="shared" si="121"/>
        <v>#VALUE!</v>
      </c>
      <c r="BT37" s="37" t="e">
        <f t="shared" si="121"/>
        <v>#VALUE!</v>
      </c>
      <c r="BU37" s="37" t="e">
        <f t="shared" si="121"/>
        <v>#VALUE!</v>
      </c>
      <c r="BV37" s="37" t="str">
        <f t="shared" si="121"/>
        <v/>
      </c>
      <c r="BW37" s="37" t="str">
        <f t="shared" si="121"/>
        <v/>
      </c>
      <c r="BX37" s="38" t="e">
        <f t="shared" si="9"/>
        <v>#VALUE!</v>
      </c>
      <c r="BY37" s="39" t="str">
        <f t="shared" ref="BY37:CH37" si="122">IF(M37="x","1","")</f>
        <v/>
      </c>
      <c r="BZ37" s="40" t="str">
        <f t="shared" si="122"/>
        <v/>
      </c>
      <c r="CA37" s="40" t="str">
        <f t="shared" si="122"/>
        <v/>
      </c>
      <c r="CB37" s="40" t="str">
        <f t="shared" si="122"/>
        <v/>
      </c>
      <c r="CC37" s="40" t="str">
        <f t="shared" si="122"/>
        <v/>
      </c>
      <c r="CD37" s="40" t="str">
        <f t="shared" si="122"/>
        <v/>
      </c>
      <c r="CE37" s="40" t="str">
        <f t="shared" si="122"/>
        <v/>
      </c>
      <c r="CF37" s="40" t="str">
        <f t="shared" si="122"/>
        <v/>
      </c>
      <c r="CG37" s="40" t="str">
        <f t="shared" si="122"/>
        <v/>
      </c>
      <c r="CH37" s="41" t="str">
        <f t="shared" si="122"/>
        <v/>
      </c>
      <c r="CI37" s="40"/>
      <c r="CJ37" s="40"/>
      <c r="CK37" s="40"/>
      <c r="CL37" s="40"/>
      <c r="CM37" s="40"/>
    </row>
    <row r="38" spans="1:91" ht="17.25" customHeight="1" x14ac:dyDescent="0.2">
      <c r="A38" s="23"/>
      <c r="B38" s="23"/>
      <c r="C38" s="23" t="s">
        <v>91</v>
      </c>
      <c r="D38" s="23"/>
      <c r="E38" s="23" t="s">
        <v>94</v>
      </c>
      <c r="F38" s="23"/>
      <c r="G38" s="23"/>
      <c r="H38" s="23" t="str">
        <f t="shared" si="94"/>
        <v/>
      </c>
      <c r="I38" s="25" t="str">
        <f t="shared" si="95"/>
        <v/>
      </c>
      <c r="J38" s="91"/>
      <c r="K38" s="27" t="b">
        <v>0</v>
      </c>
      <c r="L38" s="28" t="str">
        <f t="shared" si="42"/>
        <v/>
      </c>
      <c r="M38" s="45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30"/>
      <c r="Y38" s="30"/>
      <c r="Z38" s="23" t="s">
        <v>91</v>
      </c>
      <c r="AA38" s="23" t="s">
        <v>91</v>
      </c>
      <c r="AB38" s="30">
        <f t="shared" si="4"/>
        <v>0</v>
      </c>
      <c r="AC38" s="31" t="e">
        <f t="shared" ref="AC38:AQ38" si="123">IF(M38="x",M$997*1,"")*BY38</f>
        <v>#VALUE!</v>
      </c>
      <c r="AD38" s="31" t="e">
        <f t="shared" si="123"/>
        <v>#VALUE!</v>
      </c>
      <c r="AE38" s="31" t="e">
        <f t="shared" si="123"/>
        <v>#VALUE!</v>
      </c>
      <c r="AF38" s="31" t="e">
        <f t="shared" si="123"/>
        <v>#VALUE!</v>
      </c>
      <c r="AG38" s="31" t="e">
        <f t="shared" si="123"/>
        <v>#VALUE!</v>
      </c>
      <c r="AH38" s="31" t="e">
        <f t="shared" si="123"/>
        <v>#VALUE!</v>
      </c>
      <c r="AI38" s="31" t="e">
        <f t="shared" si="123"/>
        <v>#VALUE!</v>
      </c>
      <c r="AJ38" s="31" t="e">
        <f t="shared" si="123"/>
        <v>#VALUE!</v>
      </c>
      <c r="AK38" s="31" t="e">
        <f t="shared" si="123"/>
        <v>#VALUE!</v>
      </c>
      <c r="AL38" s="31" t="e">
        <f t="shared" si="123"/>
        <v>#VALUE!</v>
      </c>
      <c r="AM38" s="31" t="e">
        <f t="shared" si="123"/>
        <v>#VALUE!</v>
      </c>
      <c r="AN38" s="31" t="e">
        <f t="shared" si="123"/>
        <v>#VALUE!</v>
      </c>
      <c r="AO38" s="31" t="e">
        <f t="shared" si="123"/>
        <v>#VALUE!</v>
      </c>
      <c r="AP38" s="31">
        <f t="shared" si="123"/>
        <v>0</v>
      </c>
      <c r="AQ38" s="31">
        <f t="shared" si="123"/>
        <v>0</v>
      </c>
      <c r="AR38" s="23" t="e">
        <f t="shared" si="6"/>
        <v>#VALUE!</v>
      </c>
      <c r="AS38" s="32" t="str">
        <f t="shared" si="7"/>
        <v/>
      </c>
      <c r="AT38" s="33" t="str">
        <f ca="1">IFERROR(__xludf.DUMMYFUNCTION("""COMPUTED_VALUE"""),"")</f>
        <v/>
      </c>
      <c r="AU38" s="34" t="str">
        <f ca="1">IFERROR(__xludf.DUMMYFUNCTION("""COMPUTED_VALUE"""),"")</f>
        <v/>
      </c>
      <c r="AV38" s="34"/>
      <c r="AW38" s="35" t="str">
        <f ca="1">IFERROR(__xludf.DUMMYFUNCTION("""COMPUTED_VALUE"""),"")</f>
        <v/>
      </c>
      <c r="AX38" s="34" t="str">
        <f ca="1">IFERROR(__xludf.DUMMYFUNCTION("""COMPUTED_VALUE"""),"")</f>
        <v/>
      </c>
      <c r="AY38" s="34"/>
      <c r="AZ38" s="34" t="str">
        <f ca="1">IFERROR(__xludf.DUMMYFUNCTION("""COMPUTED_VALUE"""),"")</f>
        <v/>
      </c>
      <c r="BA38" s="34" t="str">
        <f ca="1">IFERROR(__xludf.DUMMYFUNCTION("""COMPUTED_VALUE"""),"")</f>
        <v/>
      </c>
      <c r="BB38" s="35" t="str">
        <f ca="1">IFERROR(__xludf.DUMMYFUNCTION("""COMPUTED_VALUE"""),"")</f>
        <v/>
      </c>
      <c r="BC38" s="35" t="str">
        <f ca="1">IFERROR(__xludf.DUMMYFUNCTION("""COMPUTED_VALUE"""),"")</f>
        <v/>
      </c>
      <c r="BD38" s="35" t="str">
        <f ca="1">IFERROR(__xludf.DUMMYFUNCTION("""COMPUTED_VALUE"""),"")</f>
        <v/>
      </c>
      <c r="BE38" s="35"/>
      <c r="BF38" s="23"/>
      <c r="BG38" s="35"/>
      <c r="BH38" s="35"/>
      <c r="BI38" s="44" t="e">
        <f t="shared" ref="BI38:BW38" si="124">IF(AC38=0,"",AC38*$AS38*(AT38/10))</f>
        <v>#VALUE!</v>
      </c>
      <c r="BJ38" s="25" t="e">
        <f t="shared" si="124"/>
        <v>#VALUE!</v>
      </c>
      <c r="BK38" s="25" t="e">
        <f t="shared" si="124"/>
        <v>#VALUE!</v>
      </c>
      <c r="BL38" s="25" t="e">
        <f t="shared" si="124"/>
        <v>#VALUE!</v>
      </c>
      <c r="BM38" s="25" t="e">
        <f t="shared" si="124"/>
        <v>#VALUE!</v>
      </c>
      <c r="BN38" s="25" t="e">
        <f t="shared" si="124"/>
        <v>#VALUE!</v>
      </c>
      <c r="BO38" s="25" t="e">
        <f t="shared" si="124"/>
        <v>#VALUE!</v>
      </c>
      <c r="BP38" s="25" t="e">
        <f t="shared" si="124"/>
        <v>#VALUE!</v>
      </c>
      <c r="BQ38" s="37" t="e">
        <f t="shared" si="124"/>
        <v>#VALUE!</v>
      </c>
      <c r="BR38" s="37" t="e">
        <f t="shared" si="124"/>
        <v>#VALUE!</v>
      </c>
      <c r="BS38" s="37" t="e">
        <f t="shared" si="124"/>
        <v>#VALUE!</v>
      </c>
      <c r="BT38" s="37" t="e">
        <f t="shared" si="124"/>
        <v>#VALUE!</v>
      </c>
      <c r="BU38" s="37" t="e">
        <f t="shared" si="124"/>
        <v>#VALUE!</v>
      </c>
      <c r="BV38" s="37" t="str">
        <f t="shared" si="124"/>
        <v/>
      </c>
      <c r="BW38" s="37" t="str">
        <f t="shared" si="124"/>
        <v/>
      </c>
      <c r="BX38" s="38" t="e">
        <f t="shared" si="9"/>
        <v>#VALUE!</v>
      </c>
      <c r="BY38" s="39" t="str">
        <f t="shared" ref="BY38:CH38" si="125">IF(M38="x","1","")</f>
        <v/>
      </c>
      <c r="BZ38" s="40" t="str">
        <f t="shared" si="125"/>
        <v/>
      </c>
      <c r="CA38" s="40" t="str">
        <f t="shared" si="125"/>
        <v/>
      </c>
      <c r="CB38" s="40" t="str">
        <f t="shared" si="125"/>
        <v/>
      </c>
      <c r="CC38" s="40" t="str">
        <f t="shared" si="125"/>
        <v/>
      </c>
      <c r="CD38" s="40" t="str">
        <f t="shared" si="125"/>
        <v/>
      </c>
      <c r="CE38" s="40" t="str">
        <f t="shared" si="125"/>
        <v/>
      </c>
      <c r="CF38" s="40" t="str">
        <f t="shared" si="125"/>
        <v/>
      </c>
      <c r="CG38" s="40" t="str">
        <f t="shared" si="125"/>
        <v/>
      </c>
      <c r="CH38" s="41" t="str">
        <f t="shared" si="125"/>
        <v/>
      </c>
      <c r="CI38" s="40"/>
      <c r="CJ38" s="40"/>
      <c r="CK38" s="40"/>
      <c r="CL38" s="40"/>
      <c r="CM38" s="40"/>
    </row>
    <row r="39" spans="1:91" ht="17.25" customHeight="1" x14ac:dyDescent="0.2">
      <c r="A39" s="23"/>
      <c r="B39" s="23"/>
      <c r="C39" s="23" t="s">
        <v>91</v>
      </c>
      <c r="D39" s="23"/>
      <c r="E39" s="23" t="str">
        <f t="shared" ref="E39:E48" si="126">IF(ISBLANK(D39),"",TEXT(D39,"MMMM"))</f>
        <v/>
      </c>
      <c r="F39" s="23"/>
      <c r="G39" s="23"/>
      <c r="H39" s="23" t="str">
        <f t="shared" si="94"/>
        <v/>
      </c>
      <c r="I39" s="25" t="str">
        <f t="shared" si="95"/>
        <v/>
      </c>
      <c r="J39" s="91"/>
      <c r="K39" s="27" t="b">
        <v>0</v>
      </c>
      <c r="L39" s="28" t="str">
        <f t="shared" si="42"/>
        <v/>
      </c>
      <c r="M39" s="45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30"/>
      <c r="Y39" s="30"/>
      <c r="Z39" s="23" t="s">
        <v>91</v>
      </c>
      <c r="AA39" s="23" t="s">
        <v>91</v>
      </c>
      <c r="AB39" s="30">
        <f t="shared" si="4"/>
        <v>0</v>
      </c>
      <c r="AC39" s="31" t="e">
        <f t="shared" ref="AC39:AQ39" si="127">IF(M39="x",M$997*1,"")*BY39</f>
        <v>#VALUE!</v>
      </c>
      <c r="AD39" s="31" t="e">
        <f t="shared" si="127"/>
        <v>#VALUE!</v>
      </c>
      <c r="AE39" s="31" t="e">
        <f t="shared" si="127"/>
        <v>#VALUE!</v>
      </c>
      <c r="AF39" s="31" t="e">
        <f t="shared" si="127"/>
        <v>#VALUE!</v>
      </c>
      <c r="AG39" s="31" t="e">
        <f t="shared" si="127"/>
        <v>#VALUE!</v>
      </c>
      <c r="AH39" s="31" t="e">
        <f t="shared" si="127"/>
        <v>#VALUE!</v>
      </c>
      <c r="AI39" s="31" t="e">
        <f t="shared" si="127"/>
        <v>#VALUE!</v>
      </c>
      <c r="AJ39" s="31" t="e">
        <f t="shared" si="127"/>
        <v>#VALUE!</v>
      </c>
      <c r="AK39" s="31" t="e">
        <f t="shared" si="127"/>
        <v>#VALUE!</v>
      </c>
      <c r="AL39" s="31" t="e">
        <f t="shared" si="127"/>
        <v>#VALUE!</v>
      </c>
      <c r="AM39" s="31" t="e">
        <f t="shared" si="127"/>
        <v>#VALUE!</v>
      </c>
      <c r="AN39" s="31" t="e">
        <f t="shared" si="127"/>
        <v>#VALUE!</v>
      </c>
      <c r="AO39" s="31" t="e">
        <f t="shared" si="127"/>
        <v>#VALUE!</v>
      </c>
      <c r="AP39" s="31">
        <f t="shared" si="127"/>
        <v>0</v>
      </c>
      <c r="AQ39" s="31">
        <f t="shared" si="127"/>
        <v>0</v>
      </c>
      <c r="AR39" s="23" t="e">
        <f t="shared" si="6"/>
        <v>#VALUE!</v>
      </c>
      <c r="AS39" s="32" t="str">
        <f t="shared" si="7"/>
        <v/>
      </c>
      <c r="AT39" s="33" t="str">
        <f ca="1">IFERROR(__xludf.DUMMYFUNCTION("""COMPUTED_VALUE"""),"")</f>
        <v/>
      </c>
      <c r="AU39" s="34" t="str">
        <f ca="1">IFERROR(__xludf.DUMMYFUNCTION("""COMPUTED_VALUE"""),"")</f>
        <v/>
      </c>
      <c r="AV39" s="34"/>
      <c r="AW39" s="35" t="str">
        <f ca="1">IFERROR(__xludf.DUMMYFUNCTION("""COMPUTED_VALUE"""),"")</f>
        <v/>
      </c>
      <c r="AX39" s="34" t="str">
        <f ca="1">IFERROR(__xludf.DUMMYFUNCTION("""COMPUTED_VALUE"""),"")</f>
        <v/>
      </c>
      <c r="AY39" s="34"/>
      <c r="AZ39" s="34" t="str">
        <f ca="1">IFERROR(__xludf.DUMMYFUNCTION("""COMPUTED_VALUE"""),"")</f>
        <v/>
      </c>
      <c r="BA39" s="34" t="str">
        <f ca="1">IFERROR(__xludf.DUMMYFUNCTION("""COMPUTED_VALUE"""),"")</f>
        <v/>
      </c>
      <c r="BB39" s="35" t="str">
        <f ca="1">IFERROR(__xludf.DUMMYFUNCTION("""COMPUTED_VALUE"""),"")</f>
        <v/>
      </c>
      <c r="BC39" s="35" t="str">
        <f ca="1">IFERROR(__xludf.DUMMYFUNCTION("""COMPUTED_VALUE"""),"")</f>
        <v/>
      </c>
      <c r="BD39" s="35" t="str">
        <f ca="1">IFERROR(__xludf.DUMMYFUNCTION("""COMPUTED_VALUE"""),"")</f>
        <v/>
      </c>
      <c r="BE39" s="35"/>
      <c r="BF39" s="23"/>
      <c r="BG39" s="35"/>
      <c r="BH39" s="35"/>
      <c r="BI39" s="44" t="e">
        <f t="shared" ref="BI39:BW39" si="128">IF(AC39=0,"",AC39*$AS39*(AT39/10))</f>
        <v>#VALUE!</v>
      </c>
      <c r="BJ39" s="25" t="e">
        <f t="shared" si="128"/>
        <v>#VALUE!</v>
      </c>
      <c r="BK39" s="25" t="e">
        <f t="shared" si="128"/>
        <v>#VALUE!</v>
      </c>
      <c r="BL39" s="25" t="e">
        <f t="shared" si="128"/>
        <v>#VALUE!</v>
      </c>
      <c r="BM39" s="25" t="e">
        <f t="shared" si="128"/>
        <v>#VALUE!</v>
      </c>
      <c r="BN39" s="25" t="e">
        <f t="shared" si="128"/>
        <v>#VALUE!</v>
      </c>
      <c r="BO39" s="25" t="e">
        <f t="shared" si="128"/>
        <v>#VALUE!</v>
      </c>
      <c r="BP39" s="25" t="e">
        <f t="shared" si="128"/>
        <v>#VALUE!</v>
      </c>
      <c r="BQ39" s="37" t="e">
        <f t="shared" si="128"/>
        <v>#VALUE!</v>
      </c>
      <c r="BR39" s="37" t="e">
        <f t="shared" si="128"/>
        <v>#VALUE!</v>
      </c>
      <c r="BS39" s="37" t="e">
        <f t="shared" si="128"/>
        <v>#VALUE!</v>
      </c>
      <c r="BT39" s="37" t="e">
        <f t="shared" si="128"/>
        <v>#VALUE!</v>
      </c>
      <c r="BU39" s="37" t="e">
        <f t="shared" si="128"/>
        <v>#VALUE!</v>
      </c>
      <c r="BV39" s="37" t="str">
        <f t="shared" si="128"/>
        <v/>
      </c>
      <c r="BW39" s="37" t="str">
        <f t="shared" si="128"/>
        <v/>
      </c>
      <c r="BX39" s="38" t="e">
        <f t="shared" si="9"/>
        <v>#VALUE!</v>
      </c>
      <c r="BY39" s="39" t="str">
        <f t="shared" ref="BY39:CH39" si="129">IF(M39="x","1","")</f>
        <v/>
      </c>
      <c r="BZ39" s="40" t="str">
        <f t="shared" si="129"/>
        <v/>
      </c>
      <c r="CA39" s="40" t="str">
        <f t="shared" si="129"/>
        <v/>
      </c>
      <c r="CB39" s="40" t="str">
        <f t="shared" si="129"/>
        <v/>
      </c>
      <c r="CC39" s="40" t="str">
        <f t="shared" si="129"/>
        <v/>
      </c>
      <c r="CD39" s="40" t="str">
        <f t="shared" si="129"/>
        <v/>
      </c>
      <c r="CE39" s="40" t="str">
        <f t="shared" si="129"/>
        <v/>
      </c>
      <c r="CF39" s="40" t="str">
        <f t="shared" si="129"/>
        <v/>
      </c>
      <c r="CG39" s="40" t="str">
        <f t="shared" si="129"/>
        <v/>
      </c>
      <c r="CH39" s="41" t="str">
        <f t="shared" si="129"/>
        <v/>
      </c>
      <c r="CI39" s="40"/>
      <c r="CJ39" s="40"/>
      <c r="CK39" s="40"/>
      <c r="CL39" s="40"/>
      <c r="CM39" s="40"/>
    </row>
    <row r="40" spans="1:91" ht="17.25" customHeight="1" x14ac:dyDescent="0.2">
      <c r="A40" s="23"/>
      <c r="B40" s="23"/>
      <c r="C40" s="23" t="s">
        <v>91</v>
      </c>
      <c r="D40" s="23"/>
      <c r="E40" s="23" t="str">
        <f t="shared" si="126"/>
        <v/>
      </c>
      <c r="F40" s="23"/>
      <c r="G40" s="23"/>
      <c r="H40" s="23" t="str">
        <f t="shared" si="94"/>
        <v/>
      </c>
      <c r="I40" s="25" t="str">
        <f t="shared" si="95"/>
        <v/>
      </c>
      <c r="J40" s="91"/>
      <c r="K40" s="27" t="b">
        <v>0</v>
      </c>
      <c r="L40" s="28" t="str">
        <f t="shared" si="42"/>
        <v/>
      </c>
      <c r="M40" s="45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30"/>
      <c r="Y40" s="30"/>
      <c r="Z40" s="23" t="s">
        <v>91</v>
      </c>
      <c r="AA40" s="23" t="s">
        <v>91</v>
      </c>
      <c r="AB40" s="30">
        <f t="shared" si="4"/>
        <v>0</v>
      </c>
      <c r="AC40" s="31" t="e">
        <f t="shared" ref="AC40:AQ40" si="130">IF(M40="x",M$997*1,"")*BY40</f>
        <v>#VALUE!</v>
      </c>
      <c r="AD40" s="31" t="e">
        <f t="shared" si="130"/>
        <v>#VALUE!</v>
      </c>
      <c r="AE40" s="31" t="e">
        <f t="shared" si="130"/>
        <v>#VALUE!</v>
      </c>
      <c r="AF40" s="31" t="e">
        <f t="shared" si="130"/>
        <v>#VALUE!</v>
      </c>
      <c r="AG40" s="31" t="e">
        <f t="shared" si="130"/>
        <v>#VALUE!</v>
      </c>
      <c r="AH40" s="31" t="e">
        <f t="shared" si="130"/>
        <v>#VALUE!</v>
      </c>
      <c r="AI40" s="31" t="e">
        <f t="shared" si="130"/>
        <v>#VALUE!</v>
      </c>
      <c r="AJ40" s="31" t="e">
        <f t="shared" si="130"/>
        <v>#VALUE!</v>
      </c>
      <c r="AK40" s="31" t="e">
        <f t="shared" si="130"/>
        <v>#VALUE!</v>
      </c>
      <c r="AL40" s="31" t="e">
        <f t="shared" si="130"/>
        <v>#VALUE!</v>
      </c>
      <c r="AM40" s="31" t="e">
        <f t="shared" si="130"/>
        <v>#VALUE!</v>
      </c>
      <c r="AN40" s="31" t="e">
        <f t="shared" si="130"/>
        <v>#VALUE!</v>
      </c>
      <c r="AO40" s="31" t="e">
        <f t="shared" si="130"/>
        <v>#VALUE!</v>
      </c>
      <c r="AP40" s="31">
        <f t="shared" si="130"/>
        <v>0</v>
      </c>
      <c r="AQ40" s="31">
        <f t="shared" si="130"/>
        <v>0</v>
      </c>
      <c r="AR40" s="23" t="e">
        <f t="shared" si="6"/>
        <v>#VALUE!</v>
      </c>
      <c r="AS40" s="32" t="str">
        <f t="shared" si="7"/>
        <v/>
      </c>
      <c r="AT40" s="33" t="str">
        <f ca="1">IFERROR(__xludf.DUMMYFUNCTION("""COMPUTED_VALUE"""),"")</f>
        <v/>
      </c>
      <c r="AU40" s="34" t="str">
        <f ca="1">IFERROR(__xludf.DUMMYFUNCTION("""COMPUTED_VALUE"""),"")</f>
        <v/>
      </c>
      <c r="AV40" s="34"/>
      <c r="AW40" s="35" t="str">
        <f ca="1">IFERROR(__xludf.DUMMYFUNCTION("""COMPUTED_VALUE"""),"")</f>
        <v/>
      </c>
      <c r="AX40" s="34" t="str">
        <f ca="1">IFERROR(__xludf.DUMMYFUNCTION("""COMPUTED_VALUE"""),"")</f>
        <v/>
      </c>
      <c r="AY40" s="34"/>
      <c r="AZ40" s="34" t="str">
        <f ca="1">IFERROR(__xludf.DUMMYFUNCTION("""COMPUTED_VALUE"""),"")</f>
        <v/>
      </c>
      <c r="BA40" s="34" t="str">
        <f ca="1">IFERROR(__xludf.DUMMYFUNCTION("""COMPUTED_VALUE"""),"")</f>
        <v/>
      </c>
      <c r="BB40" s="35" t="str">
        <f ca="1">IFERROR(__xludf.DUMMYFUNCTION("""COMPUTED_VALUE"""),"")</f>
        <v/>
      </c>
      <c r="BC40" s="35" t="str">
        <f ca="1">IFERROR(__xludf.DUMMYFUNCTION("""COMPUTED_VALUE"""),"")</f>
        <v/>
      </c>
      <c r="BD40" s="35" t="str">
        <f ca="1">IFERROR(__xludf.DUMMYFUNCTION("""COMPUTED_VALUE"""),"")</f>
        <v/>
      </c>
      <c r="BE40" s="35"/>
      <c r="BF40" s="23"/>
      <c r="BG40" s="35"/>
      <c r="BH40" s="35"/>
      <c r="BI40" s="44" t="e">
        <f t="shared" ref="BI40:BW40" si="131">IF(AC40=0,"",AC40*$AS40*(AT40/10))</f>
        <v>#VALUE!</v>
      </c>
      <c r="BJ40" s="25" t="e">
        <f t="shared" si="131"/>
        <v>#VALUE!</v>
      </c>
      <c r="BK40" s="25" t="e">
        <f t="shared" si="131"/>
        <v>#VALUE!</v>
      </c>
      <c r="BL40" s="25" t="e">
        <f t="shared" si="131"/>
        <v>#VALUE!</v>
      </c>
      <c r="BM40" s="25" t="e">
        <f t="shared" si="131"/>
        <v>#VALUE!</v>
      </c>
      <c r="BN40" s="25" t="e">
        <f t="shared" si="131"/>
        <v>#VALUE!</v>
      </c>
      <c r="BO40" s="25" t="e">
        <f t="shared" si="131"/>
        <v>#VALUE!</v>
      </c>
      <c r="BP40" s="25" t="e">
        <f t="shared" si="131"/>
        <v>#VALUE!</v>
      </c>
      <c r="BQ40" s="37" t="e">
        <f t="shared" si="131"/>
        <v>#VALUE!</v>
      </c>
      <c r="BR40" s="37" t="e">
        <f t="shared" si="131"/>
        <v>#VALUE!</v>
      </c>
      <c r="BS40" s="37" t="e">
        <f t="shared" si="131"/>
        <v>#VALUE!</v>
      </c>
      <c r="BT40" s="37" t="e">
        <f t="shared" si="131"/>
        <v>#VALUE!</v>
      </c>
      <c r="BU40" s="37" t="e">
        <f t="shared" si="131"/>
        <v>#VALUE!</v>
      </c>
      <c r="BV40" s="37" t="str">
        <f t="shared" si="131"/>
        <v/>
      </c>
      <c r="BW40" s="37" t="str">
        <f t="shared" si="131"/>
        <v/>
      </c>
      <c r="BX40" s="38" t="e">
        <f t="shared" si="9"/>
        <v>#VALUE!</v>
      </c>
      <c r="BY40" s="39" t="str">
        <f t="shared" ref="BY40:CH40" si="132">IF(M40="x","1","")</f>
        <v/>
      </c>
      <c r="BZ40" s="40" t="str">
        <f t="shared" si="132"/>
        <v/>
      </c>
      <c r="CA40" s="40" t="str">
        <f t="shared" si="132"/>
        <v/>
      </c>
      <c r="CB40" s="40" t="str">
        <f t="shared" si="132"/>
        <v/>
      </c>
      <c r="CC40" s="40" t="str">
        <f t="shared" si="132"/>
        <v/>
      </c>
      <c r="CD40" s="40" t="str">
        <f t="shared" si="132"/>
        <v/>
      </c>
      <c r="CE40" s="40" t="str">
        <f t="shared" si="132"/>
        <v/>
      </c>
      <c r="CF40" s="40" t="str">
        <f t="shared" si="132"/>
        <v/>
      </c>
      <c r="CG40" s="40" t="str">
        <f t="shared" si="132"/>
        <v/>
      </c>
      <c r="CH40" s="41" t="str">
        <f t="shared" si="132"/>
        <v/>
      </c>
      <c r="CI40" s="40"/>
      <c r="CJ40" s="40"/>
      <c r="CK40" s="40"/>
      <c r="CL40" s="40"/>
      <c r="CM40" s="40"/>
    </row>
    <row r="41" spans="1:91" ht="17.25" customHeight="1" x14ac:dyDescent="0.2">
      <c r="A41" s="23"/>
      <c r="B41" s="23"/>
      <c r="C41" s="23" t="s">
        <v>91</v>
      </c>
      <c r="D41" s="23"/>
      <c r="E41" s="23" t="str">
        <f t="shared" si="126"/>
        <v/>
      </c>
      <c r="F41" s="23"/>
      <c r="G41" s="23"/>
      <c r="H41" s="23" t="str">
        <f t="shared" si="94"/>
        <v/>
      </c>
      <c r="I41" s="25" t="str">
        <f t="shared" si="95"/>
        <v/>
      </c>
      <c r="J41" s="91"/>
      <c r="K41" s="27" t="b">
        <v>0</v>
      </c>
      <c r="L41" s="28" t="str">
        <f t="shared" si="42"/>
        <v/>
      </c>
      <c r="M41" s="45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30"/>
      <c r="Y41" s="30"/>
      <c r="Z41" s="23" t="s">
        <v>91</v>
      </c>
      <c r="AA41" s="23" t="s">
        <v>91</v>
      </c>
      <c r="AB41" s="30">
        <f t="shared" si="4"/>
        <v>0</v>
      </c>
      <c r="AC41" s="31" t="e">
        <f t="shared" ref="AC41:AQ41" si="133">IF(M41="x",M$997*1,"")*BY41</f>
        <v>#VALUE!</v>
      </c>
      <c r="AD41" s="31" t="e">
        <f t="shared" si="133"/>
        <v>#VALUE!</v>
      </c>
      <c r="AE41" s="31" t="e">
        <f t="shared" si="133"/>
        <v>#VALUE!</v>
      </c>
      <c r="AF41" s="31" t="e">
        <f t="shared" si="133"/>
        <v>#VALUE!</v>
      </c>
      <c r="AG41" s="31" t="e">
        <f t="shared" si="133"/>
        <v>#VALUE!</v>
      </c>
      <c r="AH41" s="31" t="e">
        <f t="shared" si="133"/>
        <v>#VALUE!</v>
      </c>
      <c r="AI41" s="31" t="e">
        <f t="shared" si="133"/>
        <v>#VALUE!</v>
      </c>
      <c r="AJ41" s="31" t="e">
        <f t="shared" si="133"/>
        <v>#VALUE!</v>
      </c>
      <c r="AK41" s="31" t="e">
        <f t="shared" si="133"/>
        <v>#VALUE!</v>
      </c>
      <c r="AL41" s="31" t="e">
        <f t="shared" si="133"/>
        <v>#VALUE!</v>
      </c>
      <c r="AM41" s="31" t="e">
        <f t="shared" si="133"/>
        <v>#VALUE!</v>
      </c>
      <c r="AN41" s="31" t="e">
        <f t="shared" si="133"/>
        <v>#VALUE!</v>
      </c>
      <c r="AO41" s="31" t="e">
        <f t="shared" si="133"/>
        <v>#VALUE!</v>
      </c>
      <c r="AP41" s="31">
        <f t="shared" si="133"/>
        <v>0</v>
      </c>
      <c r="AQ41" s="31">
        <f t="shared" si="133"/>
        <v>0</v>
      </c>
      <c r="AR41" s="23" t="e">
        <f t="shared" si="6"/>
        <v>#VALUE!</v>
      </c>
      <c r="AS41" s="32" t="str">
        <f t="shared" si="7"/>
        <v/>
      </c>
      <c r="AT41" s="33" t="str">
        <f ca="1">IFERROR(__xludf.DUMMYFUNCTION("""COMPUTED_VALUE"""),"")</f>
        <v/>
      </c>
      <c r="AU41" s="34" t="str">
        <f ca="1">IFERROR(__xludf.DUMMYFUNCTION("""COMPUTED_VALUE"""),"")</f>
        <v/>
      </c>
      <c r="AV41" s="34"/>
      <c r="AW41" s="35" t="str">
        <f ca="1">IFERROR(__xludf.DUMMYFUNCTION("""COMPUTED_VALUE"""),"")</f>
        <v/>
      </c>
      <c r="AX41" s="34" t="str">
        <f ca="1">IFERROR(__xludf.DUMMYFUNCTION("""COMPUTED_VALUE"""),"")</f>
        <v/>
      </c>
      <c r="AY41" s="34"/>
      <c r="AZ41" s="34" t="str">
        <f ca="1">IFERROR(__xludf.DUMMYFUNCTION("""COMPUTED_VALUE"""),"")</f>
        <v/>
      </c>
      <c r="BA41" s="34" t="str">
        <f ca="1">IFERROR(__xludf.DUMMYFUNCTION("""COMPUTED_VALUE"""),"")</f>
        <v/>
      </c>
      <c r="BB41" s="35" t="str">
        <f ca="1">IFERROR(__xludf.DUMMYFUNCTION("""COMPUTED_VALUE"""),"")</f>
        <v/>
      </c>
      <c r="BC41" s="35" t="str">
        <f ca="1">IFERROR(__xludf.DUMMYFUNCTION("""COMPUTED_VALUE"""),"")</f>
        <v/>
      </c>
      <c r="BD41" s="35" t="str">
        <f ca="1">IFERROR(__xludf.DUMMYFUNCTION("""COMPUTED_VALUE"""),"")</f>
        <v/>
      </c>
      <c r="BE41" s="35"/>
      <c r="BF41" s="23"/>
      <c r="BG41" s="35"/>
      <c r="BH41" s="35"/>
      <c r="BI41" s="44" t="e">
        <f t="shared" ref="BI41:BW41" si="134">IF(AC41=0,"",AC41*$AS41*(AT41/10))</f>
        <v>#VALUE!</v>
      </c>
      <c r="BJ41" s="25" t="e">
        <f t="shared" si="134"/>
        <v>#VALUE!</v>
      </c>
      <c r="BK41" s="25" t="e">
        <f t="shared" si="134"/>
        <v>#VALUE!</v>
      </c>
      <c r="BL41" s="25" t="e">
        <f t="shared" si="134"/>
        <v>#VALUE!</v>
      </c>
      <c r="BM41" s="25" t="e">
        <f t="shared" si="134"/>
        <v>#VALUE!</v>
      </c>
      <c r="BN41" s="25" t="e">
        <f t="shared" si="134"/>
        <v>#VALUE!</v>
      </c>
      <c r="BO41" s="25" t="e">
        <f t="shared" si="134"/>
        <v>#VALUE!</v>
      </c>
      <c r="BP41" s="25" t="e">
        <f t="shared" si="134"/>
        <v>#VALUE!</v>
      </c>
      <c r="BQ41" s="37" t="e">
        <f t="shared" si="134"/>
        <v>#VALUE!</v>
      </c>
      <c r="BR41" s="37" t="e">
        <f t="shared" si="134"/>
        <v>#VALUE!</v>
      </c>
      <c r="BS41" s="37" t="e">
        <f t="shared" si="134"/>
        <v>#VALUE!</v>
      </c>
      <c r="BT41" s="37" t="e">
        <f t="shared" si="134"/>
        <v>#VALUE!</v>
      </c>
      <c r="BU41" s="37" t="e">
        <f t="shared" si="134"/>
        <v>#VALUE!</v>
      </c>
      <c r="BV41" s="37" t="str">
        <f t="shared" si="134"/>
        <v/>
      </c>
      <c r="BW41" s="37" t="str">
        <f t="shared" si="134"/>
        <v/>
      </c>
      <c r="BX41" s="38" t="e">
        <f t="shared" si="9"/>
        <v>#VALUE!</v>
      </c>
      <c r="BY41" s="39" t="str">
        <f t="shared" ref="BY41:CH41" si="135">IF(M41="x","1","")</f>
        <v/>
      </c>
      <c r="BZ41" s="40" t="str">
        <f t="shared" si="135"/>
        <v/>
      </c>
      <c r="CA41" s="40" t="str">
        <f t="shared" si="135"/>
        <v/>
      </c>
      <c r="CB41" s="40" t="str">
        <f t="shared" si="135"/>
        <v/>
      </c>
      <c r="CC41" s="40" t="str">
        <f t="shared" si="135"/>
        <v/>
      </c>
      <c r="CD41" s="40" t="str">
        <f t="shared" si="135"/>
        <v/>
      </c>
      <c r="CE41" s="40" t="str">
        <f t="shared" si="135"/>
        <v/>
      </c>
      <c r="CF41" s="40" t="str">
        <f t="shared" si="135"/>
        <v/>
      </c>
      <c r="CG41" s="40" t="str">
        <f t="shared" si="135"/>
        <v/>
      </c>
      <c r="CH41" s="41" t="str">
        <f t="shared" si="135"/>
        <v/>
      </c>
      <c r="CI41" s="40"/>
      <c r="CJ41" s="40"/>
      <c r="CK41" s="40"/>
      <c r="CL41" s="40"/>
      <c r="CM41" s="40"/>
    </row>
    <row r="42" spans="1:91" ht="17.25" customHeight="1" x14ac:dyDescent="0.2">
      <c r="A42" s="23"/>
      <c r="B42" s="23"/>
      <c r="C42" s="23" t="s">
        <v>91</v>
      </c>
      <c r="D42" s="23"/>
      <c r="E42" s="23" t="str">
        <f t="shared" si="126"/>
        <v/>
      </c>
      <c r="F42" s="23"/>
      <c r="G42" s="23"/>
      <c r="H42" s="23" t="str">
        <f t="shared" si="94"/>
        <v/>
      </c>
      <c r="I42" s="25" t="str">
        <f t="shared" si="95"/>
        <v/>
      </c>
      <c r="J42" s="91"/>
      <c r="K42" s="27" t="b">
        <v>0</v>
      </c>
      <c r="L42" s="28" t="str">
        <f t="shared" si="42"/>
        <v/>
      </c>
      <c r="M42" s="45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30"/>
      <c r="Y42" s="30"/>
      <c r="Z42" s="23" t="s">
        <v>91</v>
      </c>
      <c r="AA42" s="23" t="s">
        <v>91</v>
      </c>
      <c r="AB42" s="30">
        <f t="shared" si="4"/>
        <v>0</v>
      </c>
      <c r="AC42" s="31" t="e">
        <f t="shared" ref="AC42:AQ42" si="136">IF(M42="x",M$997*1,"")*BY42</f>
        <v>#VALUE!</v>
      </c>
      <c r="AD42" s="31" t="e">
        <f t="shared" si="136"/>
        <v>#VALUE!</v>
      </c>
      <c r="AE42" s="31" t="e">
        <f t="shared" si="136"/>
        <v>#VALUE!</v>
      </c>
      <c r="AF42" s="31" t="e">
        <f t="shared" si="136"/>
        <v>#VALUE!</v>
      </c>
      <c r="AG42" s="31" t="e">
        <f t="shared" si="136"/>
        <v>#VALUE!</v>
      </c>
      <c r="AH42" s="31" t="e">
        <f t="shared" si="136"/>
        <v>#VALUE!</v>
      </c>
      <c r="AI42" s="31" t="e">
        <f t="shared" si="136"/>
        <v>#VALUE!</v>
      </c>
      <c r="AJ42" s="31" t="e">
        <f t="shared" si="136"/>
        <v>#VALUE!</v>
      </c>
      <c r="AK42" s="31" t="e">
        <f t="shared" si="136"/>
        <v>#VALUE!</v>
      </c>
      <c r="AL42" s="31" t="e">
        <f t="shared" si="136"/>
        <v>#VALUE!</v>
      </c>
      <c r="AM42" s="31" t="e">
        <f t="shared" si="136"/>
        <v>#VALUE!</v>
      </c>
      <c r="AN42" s="31" t="e">
        <f t="shared" si="136"/>
        <v>#VALUE!</v>
      </c>
      <c r="AO42" s="31" t="e">
        <f t="shared" si="136"/>
        <v>#VALUE!</v>
      </c>
      <c r="AP42" s="31">
        <f t="shared" si="136"/>
        <v>0</v>
      </c>
      <c r="AQ42" s="31">
        <f t="shared" si="136"/>
        <v>0</v>
      </c>
      <c r="AR42" s="23" t="e">
        <f t="shared" si="6"/>
        <v>#VALUE!</v>
      </c>
      <c r="AS42" s="32" t="str">
        <f t="shared" si="7"/>
        <v/>
      </c>
      <c r="AT42" s="33" t="str">
        <f ca="1">IFERROR(__xludf.DUMMYFUNCTION("""COMPUTED_VALUE"""),"")</f>
        <v/>
      </c>
      <c r="AU42" s="34" t="str">
        <f ca="1">IFERROR(__xludf.DUMMYFUNCTION("""COMPUTED_VALUE"""),"")</f>
        <v/>
      </c>
      <c r="AV42" s="34"/>
      <c r="AW42" s="35" t="str">
        <f ca="1">IFERROR(__xludf.DUMMYFUNCTION("""COMPUTED_VALUE"""),"")</f>
        <v/>
      </c>
      <c r="AX42" s="34" t="str">
        <f ca="1">IFERROR(__xludf.DUMMYFUNCTION("""COMPUTED_VALUE"""),"")</f>
        <v/>
      </c>
      <c r="AY42" s="34"/>
      <c r="AZ42" s="34" t="str">
        <f ca="1">IFERROR(__xludf.DUMMYFUNCTION("""COMPUTED_VALUE"""),"")</f>
        <v/>
      </c>
      <c r="BA42" s="34" t="str">
        <f ca="1">IFERROR(__xludf.DUMMYFUNCTION("""COMPUTED_VALUE"""),"")</f>
        <v/>
      </c>
      <c r="BB42" s="35" t="str">
        <f ca="1">IFERROR(__xludf.DUMMYFUNCTION("""COMPUTED_VALUE"""),"")</f>
        <v/>
      </c>
      <c r="BC42" s="35" t="str">
        <f ca="1">IFERROR(__xludf.DUMMYFUNCTION("""COMPUTED_VALUE"""),"")</f>
        <v/>
      </c>
      <c r="BD42" s="35" t="str">
        <f ca="1">IFERROR(__xludf.DUMMYFUNCTION("""COMPUTED_VALUE"""),"")</f>
        <v/>
      </c>
      <c r="BE42" s="35"/>
      <c r="BF42" s="23"/>
      <c r="BG42" s="35"/>
      <c r="BH42" s="35"/>
      <c r="BI42" s="44" t="e">
        <f t="shared" ref="BI42:BI296" si="137">IF(AC42=0,"",AC42*$AS42*(AT42/10))</f>
        <v>#VALUE!</v>
      </c>
      <c r="BJ42" s="46"/>
      <c r="BK42" s="25" t="e">
        <f t="shared" ref="BK42:BW42" si="138">IF(AE42=0,"",AE42*$AS42*(AV42/10))</f>
        <v>#VALUE!</v>
      </c>
      <c r="BL42" s="25" t="e">
        <f t="shared" si="138"/>
        <v>#VALUE!</v>
      </c>
      <c r="BM42" s="25" t="e">
        <f t="shared" si="138"/>
        <v>#VALUE!</v>
      </c>
      <c r="BN42" s="25" t="e">
        <f t="shared" si="138"/>
        <v>#VALUE!</v>
      </c>
      <c r="BO42" s="25" t="e">
        <f t="shared" si="138"/>
        <v>#VALUE!</v>
      </c>
      <c r="BP42" s="25" t="e">
        <f t="shared" si="138"/>
        <v>#VALUE!</v>
      </c>
      <c r="BQ42" s="37" t="e">
        <f t="shared" si="138"/>
        <v>#VALUE!</v>
      </c>
      <c r="BR42" s="37" t="e">
        <f t="shared" si="138"/>
        <v>#VALUE!</v>
      </c>
      <c r="BS42" s="37" t="e">
        <f t="shared" si="138"/>
        <v>#VALUE!</v>
      </c>
      <c r="BT42" s="37" t="e">
        <f t="shared" si="138"/>
        <v>#VALUE!</v>
      </c>
      <c r="BU42" s="37" t="e">
        <f t="shared" si="138"/>
        <v>#VALUE!</v>
      </c>
      <c r="BV42" s="37" t="str">
        <f t="shared" si="138"/>
        <v/>
      </c>
      <c r="BW42" s="37" t="str">
        <f t="shared" si="138"/>
        <v/>
      </c>
      <c r="BX42" s="38" t="e">
        <f t="shared" si="9"/>
        <v>#VALUE!</v>
      </c>
      <c r="BY42" s="39" t="str">
        <f t="shared" ref="BY42:CH42" si="139">IF(M42="x","1","")</f>
        <v/>
      </c>
      <c r="BZ42" s="40" t="str">
        <f t="shared" si="139"/>
        <v/>
      </c>
      <c r="CA42" s="40" t="str">
        <f t="shared" si="139"/>
        <v/>
      </c>
      <c r="CB42" s="40" t="str">
        <f t="shared" si="139"/>
        <v/>
      </c>
      <c r="CC42" s="40" t="str">
        <f t="shared" si="139"/>
        <v/>
      </c>
      <c r="CD42" s="40" t="str">
        <f t="shared" si="139"/>
        <v/>
      </c>
      <c r="CE42" s="40" t="str">
        <f t="shared" si="139"/>
        <v/>
      </c>
      <c r="CF42" s="40" t="str">
        <f t="shared" si="139"/>
        <v/>
      </c>
      <c r="CG42" s="40" t="str">
        <f t="shared" si="139"/>
        <v/>
      </c>
      <c r="CH42" s="41" t="str">
        <f t="shared" si="139"/>
        <v/>
      </c>
      <c r="CI42" s="40"/>
      <c r="CJ42" s="40"/>
      <c r="CK42" s="40"/>
      <c r="CL42" s="40"/>
      <c r="CM42" s="40"/>
    </row>
    <row r="43" spans="1:91" ht="17.25" customHeight="1" x14ac:dyDescent="0.2">
      <c r="A43" s="23"/>
      <c r="B43" s="23"/>
      <c r="C43" s="23" t="s">
        <v>91</v>
      </c>
      <c r="D43" s="23"/>
      <c r="E43" s="23" t="str">
        <f t="shared" si="126"/>
        <v/>
      </c>
      <c r="F43" s="23"/>
      <c r="G43" s="23"/>
      <c r="H43" s="23" t="str">
        <f t="shared" si="94"/>
        <v/>
      </c>
      <c r="I43" s="25" t="str">
        <f t="shared" si="95"/>
        <v/>
      </c>
      <c r="J43" s="91"/>
      <c r="K43" s="27" t="b">
        <v>0</v>
      </c>
      <c r="L43" s="28" t="str">
        <f t="shared" si="42"/>
        <v/>
      </c>
      <c r="M43" s="45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30"/>
      <c r="Y43" s="30"/>
      <c r="Z43" s="23" t="s">
        <v>91</v>
      </c>
      <c r="AA43" s="23" t="s">
        <v>91</v>
      </c>
      <c r="AB43" s="30">
        <f t="shared" si="4"/>
        <v>0</v>
      </c>
      <c r="AC43" s="31" t="e">
        <f t="shared" ref="AC43:AQ43" si="140">IF(M43="x",M$997*1,"")*BY43</f>
        <v>#VALUE!</v>
      </c>
      <c r="AD43" s="31" t="e">
        <f t="shared" si="140"/>
        <v>#VALUE!</v>
      </c>
      <c r="AE43" s="31" t="e">
        <f t="shared" si="140"/>
        <v>#VALUE!</v>
      </c>
      <c r="AF43" s="31" t="e">
        <f t="shared" si="140"/>
        <v>#VALUE!</v>
      </c>
      <c r="AG43" s="31" t="e">
        <f t="shared" si="140"/>
        <v>#VALUE!</v>
      </c>
      <c r="AH43" s="31" t="e">
        <f t="shared" si="140"/>
        <v>#VALUE!</v>
      </c>
      <c r="AI43" s="31" t="e">
        <f t="shared" si="140"/>
        <v>#VALUE!</v>
      </c>
      <c r="AJ43" s="31" t="e">
        <f t="shared" si="140"/>
        <v>#VALUE!</v>
      </c>
      <c r="AK43" s="31" t="e">
        <f t="shared" si="140"/>
        <v>#VALUE!</v>
      </c>
      <c r="AL43" s="31" t="e">
        <f t="shared" si="140"/>
        <v>#VALUE!</v>
      </c>
      <c r="AM43" s="31" t="e">
        <f t="shared" si="140"/>
        <v>#VALUE!</v>
      </c>
      <c r="AN43" s="31" t="e">
        <f t="shared" si="140"/>
        <v>#VALUE!</v>
      </c>
      <c r="AO43" s="31" t="e">
        <f t="shared" si="140"/>
        <v>#VALUE!</v>
      </c>
      <c r="AP43" s="31">
        <f t="shared" si="140"/>
        <v>0</v>
      </c>
      <c r="AQ43" s="31">
        <f t="shared" si="140"/>
        <v>0</v>
      </c>
      <c r="AR43" s="23" t="e">
        <f t="shared" si="6"/>
        <v>#VALUE!</v>
      </c>
      <c r="AS43" s="32" t="str">
        <f t="shared" si="7"/>
        <v/>
      </c>
      <c r="AT43" s="33" t="str">
        <f ca="1">IFERROR(__xludf.DUMMYFUNCTION("""COMPUTED_VALUE"""),"")</f>
        <v/>
      </c>
      <c r="AU43" s="34" t="str">
        <f ca="1">IFERROR(__xludf.DUMMYFUNCTION("""COMPUTED_VALUE"""),"")</f>
        <v/>
      </c>
      <c r="AV43" s="34"/>
      <c r="AW43" s="35" t="str">
        <f ca="1">IFERROR(__xludf.DUMMYFUNCTION("""COMPUTED_VALUE"""),"")</f>
        <v/>
      </c>
      <c r="AX43" s="34" t="str">
        <f ca="1">IFERROR(__xludf.DUMMYFUNCTION("""COMPUTED_VALUE"""),"")</f>
        <v/>
      </c>
      <c r="AY43" s="34"/>
      <c r="AZ43" s="34" t="str">
        <f ca="1">IFERROR(__xludf.DUMMYFUNCTION("""COMPUTED_VALUE"""),"")</f>
        <v/>
      </c>
      <c r="BA43" s="34" t="str">
        <f ca="1">IFERROR(__xludf.DUMMYFUNCTION("""COMPUTED_VALUE"""),"")</f>
        <v/>
      </c>
      <c r="BB43" s="35" t="str">
        <f ca="1">IFERROR(__xludf.DUMMYFUNCTION("""COMPUTED_VALUE"""),"")</f>
        <v/>
      </c>
      <c r="BC43" s="35" t="str">
        <f ca="1">IFERROR(__xludf.DUMMYFUNCTION("""COMPUTED_VALUE"""),"")</f>
        <v/>
      </c>
      <c r="BD43" s="35" t="str">
        <f ca="1">IFERROR(__xludf.DUMMYFUNCTION("""COMPUTED_VALUE"""),"")</f>
        <v/>
      </c>
      <c r="BE43" s="35"/>
      <c r="BF43" s="23"/>
      <c r="BG43" s="35"/>
      <c r="BH43" s="35"/>
      <c r="BI43" s="44" t="e">
        <f t="shared" si="137"/>
        <v>#VALUE!</v>
      </c>
      <c r="BJ43" s="25" t="e">
        <f t="shared" ref="BJ43:BW43" si="141">IF(AD43=0,"",AD43*$AS43*(AU43/10))</f>
        <v>#VALUE!</v>
      </c>
      <c r="BK43" s="25" t="e">
        <f t="shared" si="141"/>
        <v>#VALUE!</v>
      </c>
      <c r="BL43" s="25" t="e">
        <f t="shared" si="141"/>
        <v>#VALUE!</v>
      </c>
      <c r="BM43" s="25" t="e">
        <f t="shared" si="141"/>
        <v>#VALUE!</v>
      </c>
      <c r="BN43" s="25" t="e">
        <f t="shared" si="141"/>
        <v>#VALUE!</v>
      </c>
      <c r="BO43" s="25" t="e">
        <f t="shared" si="141"/>
        <v>#VALUE!</v>
      </c>
      <c r="BP43" s="25" t="e">
        <f t="shared" si="141"/>
        <v>#VALUE!</v>
      </c>
      <c r="BQ43" s="37" t="e">
        <f t="shared" si="141"/>
        <v>#VALUE!</v>
      </c>
      <c r="BR43" s="37" t="e">
        <f t="shared" si="141"/>
        <v>#VALUE!</v>
      </c>
      <c r="BS43" s="37" t="e">
        <f t="shared" si="141"/>
        <v>#VALUE!</v>
      </c>
      <c r="BT43" s="37" t="e">
        <f t="shared" si="141"/>
        <v>#VALUE!</v>
      </c>
      <c r="BU43" s="37" t="e">
        <f t="shared" si="141"/>
        <v>#VALUE!</v>
      </c>
      <c r="BV43" s="37" t="str">
        <f t="shared" si="141"/>
        <v/>
      </c>
      <c r="BW43" s="37" t="str">
        <f t="shared" si="141"/>
        <v/>
      </c>
      <c r="BX43" s="38" t="e">
        <f t="shared" si="9"/>
        <v>#VALUE!</v>
      </c>
      <c r="BY43" s="39" t="str">
        <f t="shared" ref="BY43:CH43" si="142">IF(M43="x","1","")</f>
        <v/>
      </c>
      <c r="BZ43" s="40" t="str">
        <f t="shared" si="142"/>
        <v/>
      </c>
      <c r="CA43" s="40" t="str">
        <f t="shared" si="142"/>
        <v/>
      </c>
      <c r="CB43" s="40" t="str">
        <f t="shared" si="142"/>
        <v/>
      </c>
      <c r="CC43" s="40" t="str">
        <f t="shared" si="142"/>
        <v/>
      </c>
      <c r="CD43" s="40" t="str">
        <f t="shared" si="142"/>
        <v/>
      </c>
      <c r="CE43" s="40" t="str">
        <f t="shared" si="142"/>
        <v/>
      </c>
      <c r="CF43" s="40" t="str">
        <f t="shared" si="142"/>
        <v/>
      </c>
      <c r="CG43" s="40" t="str">
        <f t="shared" si="142"/>
        <v/>
      </c>
      <c r="CH43" s="41" t="str">
        <f t="shared" si="142"/>
        <v/>
      </c>
      <c r="CI43" s="40"/>
      <c r="CJ43" s="40"/>
      <c r="CK43" s="40"/>
      <c r="CL43" s="40"/>
      <c r="CM43" s="40"/>
    </row>
    <row r="44" spans="1:91" ht="17.25" customHeight="1" x14ac:dyDescent="0.2">
      <c r="A44" s="23"/>
      <c r="B44" s="23"/>
      <c r="C44" s="23" t="s">
        <v>91</v>
      </c>
      <c r="D44" s="23"/>
      <c r="E44" s="23" t="str">
        <f t="shared" si="126"/>
        <v/>
      </c>
      <c r="F44" s="23"/>
      <c r="G44" s="23"/>
      <c r="H44" s="23" t="str">
        <f t="shared" si="94"/>
        <v/>
      </c>
      <c r="I44" s="25" t="str">
        <f t="shared" si="95"/>
        <v/>
      </c>
      <c r="J44" s="91"/>
      <c r="K44" s="27" t="b">
        <v>0</v>
      </c>
      <c r="L44" s="28" t="str">
        <f t="shared" si="42"/>
        <v/>
      </c>
      <c r="M44" s="45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30"/>
      <c r="Y44" s="30"/>
      <c r="Z44" s="23" t="s">
        <v>91</v>
      </c>
      <c r="AA44" s="23" t="s">
        <v>91</v>
      </c>
      <c r="AB44" s="30">
        <f t="shared" si="4"/>
        <v>0</v>
      </c>
      <c r="AC44" s="31" t="e">
        <f t="shared" ref="AC44:AQ44" si="143">IF(M44="x",M$997*1,"")*BY44</f>
        <v>#VALUE!</v>
      </c>
      <c r="AD44" s="31" t="e">
        <f t="shared" si="143"/>
        <v>#VALUE!</v>
      </c>
      <c r="AE44" s="31" t="e">
        <f t="shared" si="143"/>
        <v>#VALUE!</v>
      </c>
      <c r="AF44" s="31" t="e">
        <f t="shared" si="143"/>
        <v>#VALUE!</v>
      </c>
      <c r="AG44" s="31" t="e">
        <f t="shared" si="143"/>
        <v>#VALUE!</v>
      </c>
      <c r="AH44" s="31" t="e">
        <f t="shared" si="143"/>
        <v>#VALUE!</v>
      </c>
      <c r="AI44" s="31" t="e">
        <f t="shared" si="143"/>
        <v>#VALUE!</v>
      </c>
      <c r="AJ44" s="31" t="e">
        <f t="shared" si="143"/>
        <v>#VALUE!</v>
      </c>
      <c r="AK44" s="31" t="e">
        <f t="shared" si="143"/>
        <v>#VALUE!</v>
      </c>
      <c r="AL44" s="31" t="e">
        <f t="shared" si="143"/>
        <v>#VALUE!</v>
      </c>
      <c r="AM44" s="31" t="e">
        <f t="shared" si="143"/>
        <v>#VALUE!</v>
      </c>
      <c r="AN44" s="31" t="e">
        <f t="shared" si="143"/>
        <v>#VALUE!</v>
      </c>
      <c r="AO44" s="31" t="e">
        <f t="shared" si="143"/>
        <v>#VALUE!</v>
      </c>
      <c r="AP44" s="31">
        <f t="shared" si="143"/>
        <v>0</v>
      </c>
      <c r="AQ44" s="31">
        <f t="shared" si="143"/>
        <v>0</v>
      </c>
      <c r="AR44" s="23" t="e">
        <f t="shared" si="6"/>
        <v>#VALUE!</v>
      </c>
      <c r="AS44" s="32" t="str">
        <f t="shared" si="7"/>
        <v/>
      </c>
      <c r="AT44" s="33" t="str">
        <f ca="1">IFERROR(__xludf.DUMMYFUNCTION("""COMPUTED_VALUE"""),"")</f>
        <v/>
      </c>
      <c r="AU44" s="34" t="str">
        <f ca="1">IFERROR(__xludf.DUMMYFUNCTION("""COMPUTED_VALUE"""),"")</f>
        <v/>
      </c>
      <c r="AV44" s="34"/>
      <c r="AW44" s="35" t="str">
        <f ca="1">IFERROR(__xludf.DUMMYFUNCTION("""COMPUTED_VALUE"""),"")</f>
        <v/>
      </c>
      <c r="AX44" s="34" t="str">
        <f ca="1">IFERROR(__xludf.DUMMYFUNCTION("""COMPUTED_VALUE"""),"")</f>
        <v/>
      </c>
      <c r="AY44" s="34"/>
      <c r="AZ44" s="34" t="str">
        <f ca="1">IFERROR(__xludf.DUMMYFUNCTION("""COMPUTED_VALUE"""),"")</f>
        <v/>
      </c>
      <c r="BA44" s="34" t="str">
        <f ca="1">IFERROR(__xludf.DUMMYFUNCTION("""COMPUTED_VALUE"""),"")</f>
        <v/>
      </c>
      <c r="BB44" s="35" t="str">
        <f ca="1">IFERROR(__xludf.DUMMYFUNCTION("""COMPUTED_VALUE"""),"")</f>
        <v/>
      </c>
      <c r="BC44" s="35" t="str">
        <f ca="1">IFERROR(__xludf.DUMMYFUNCTION("""COMPUTED_VALUE"""),"")</f>
        <v/>
      </c>
      <c r="BD44" s="35" t="str">
        <f ca="1">IFERROR(__xludf.DUMMYFUNCTION("""COMPUTED_VALUE"""),"")</f>
        <v/>
      </c>
      <c r="BE44" s="35"/>
      <c r="BF44" s="23"/>
      <c r="BG44" s="35"/>
      <c r="BH44" s="35"/>
      <c r="BI44" s="44" t="e">
        <f t="shared" si="137"/>
        <v>#VALUE!</v>
      </c>
      <c r="BJ44" s="25" t="e">
        <f t="shared" ref="BJ44:BW44" si="144">IF(AD44=0,"",AD44*$AS44*(AU44/10))</f>
        <v>#VALUE!</v>
      </c>
      <c r="BK44" s="25" t="e">
        <f t="shared" si="144"/>
        <v>#VALUE!</v>
      </c>
      <c r="BL44" s="25" t="e">
        <f t="shared" si="144"/>
        <v>#VALUE!</v>
      </c>
      <c r="BM44" s="25" t="e">
        <f t="shared" si="144"/>
        <v>#VALUE!</v>
      </c>
      <c r="BN44" s="25" t="e">
        <f t="shared" si="144"/>
        <v>#VALUE!</v>
      </c>
      <c r="BO44" s="25" t="e">
        <f t="shared" si="144"/>
        <v>#VALUE!</v>
      </c>
      <c r="BP44" s="25" t="e">
        <f t="shared" si="144"/>
        <v>#VALUE!</v>
      </c>
      <c r="BQ44" s="37" t="e">
        <f t="shared" si="144"/>
        <v>#VALUE!</v>
      </c>
      <c r="BR44" s="37" t="e">
        <f t="shared" si="144"/>
        <v>#VALUE!</v>
      </c>
      <c r="BS44" s="37" t="e">
        <f t="shared" si="144"/>
        <v>#VALUE!</v>
      </c>
      <c r="BT44" s="37" t="e">
        <f t="shared" si="144"/>
        <v>#VALUE!</v>
      </c>
      <c r="BU44" s="37" t="e">
        <f t="shared" si="144"/>
        <v>#VALUE!</v>
      </c>
      <c r="BV44" s="37" t="str">
        <f t="shared" si="144"/>
        <v/>
      </c>
      <c r="BW44" s="37" t="str">
        <f t="shared" si="144"/>
        <v/>
      </c>
      <c r="BX44" s="38" t="e">
        <f t="shared" si="9"/>
        <v>#VALUE!</v>
      </c>
      <c r="BY44" s="39" t="str">
        <f t="shared" ref="BY44:CH44" si="145">IF(M44="x","1","")</f>
        <v/>
      </c>
      <c r="BZ44" s="40" t="str">
        <f t="shared" si="145"/>
        <v/>
      </c>
      <c r="CA44" s="40" t="str">
        <f t="shared" si="145"/>
        <v/>
      </c>
      <c r="CB44" s="40" t="str">
        <f t="shared" si="145"/>
        <v/>
      </c>
      <c r="CC44" s="40" t="str">
        <f t="shared" si="145"/>
        <v/>
      </c>
      <c r="CD44" s="40" t="str">
        <f t="shared" si="145"/>
        <v/>
      </c>
      <c r="CE44" s="40" t="str">
        <f t="shared" si="145"/>
        <v/>
      </c>
      <c r="CF44" s="40" t="str">
        <f t="shared" si="145"/>
        <v/>
      </c>
      <c r="CG44" s="40" t="str">
        <f t="shared" si="145"/>
        <v/>
      </c>
      <c r="CH44" s="41" t="str">
        <f t="shared" si="145"/>
        <v/>
      </c>
      <c r="CI44" s="40"/>
      <c r="CJ44" s="40"/>
      <c r="CK44" s="40"/>
      <c r="CL44" s="40"/>
      <c r="CM44" s="40"/>
    </row>
    <row r="45" spans="1:91" ht="17.25" customHeight="1" x14ac:dyDescent="0.2">
      <c r="A45" s="23"/>
      <c r="B45" s="23"/>
      <c r="C45" s="23" t="s">
        <v>91</v>
      </c>
      <c r="D45" s="23"/>
      <c r="E45" s="23" t="str">
        <f t="shared" si="126"/>
        <v/>
      </c>
      <c r="F45" s="23"/>
      <c r="G45" s="23"/>
      <c r="H45" s="23" t="str">
        <f t="shared" si="94"/>
        <v/>
      </c>
      <c r="I45" s="25" t="str">
        <f t="shared" si="95"/>
        <v/>
      </c>
      <c r="J45" s="91"/>
      <c r="K45" s="27" t="b">
        <v>0</v>
      </c>
      <c r="L45" s="28" t="str">
        <f t="shared" si="42"/>
        <v/>
      </c>
      <c r="M45" s="45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30"/>
      <c r="Y45" s="30"/>
      <c r="Z45" s="23" t="s">
        <v>91</v>
      </c>
      <c r="AA45" s="23" t="s">
        <v>91</v>
      </c>
      <c r="AB45" s="30">
        <f t="shared" si="4"/>
        <v>0</v>
      </c>
      <c r="AC45" s="31" t="e">
        <f t="shared" ref="AC45:AQ45" si="146">IF(M45="x",M$997*1,"")*BY45</f>
        <v>#VALUE!</v>
      </c>
      <c r="AD45" s="31" t="e">
        <f t="shared" si="146"/>
        <v>#VALUE!</v>
      </c>
      <c r="AE45" s="31" t="e">
        <f t="shared" si="146"/>
        <v>#VALUE!</v>
      </c>
      <c r="AF45" s="31" t="e">
        <f t="shared" si="146"/>
        <v>#VALUE!</v>
      </c>
      <c r="AG45" s="31" t="e">
        <f t="shared" si="146"/>
        <v>#VALUE!</v>
      </c>
      <c r="AH45" s="31" t="e">
        <f t="shared" si="146"/>
        <v>#VALUE!</v>
      </c>
      <c r="AI45" s="31" t="e">
        <f t="shared" si="146"/>
        <v>#VALUE!</v>
      </c>
      <c r="AJ45" s="31" t="e">
        <f t="shared" si="146"/>
        <v>#VALUE!</v>
      </c>
      <c r="AK45" s="31" t="e">
        <f t="shared" si="146"/>
        <v>#VALUE!</v>
      </c>
      <c r="AL45" s="31" t="e">
        <f t="shared" si="146"/>
        <v>#VALUE!</v>
      </c>
      <c r="AM45" s="31" t="e">
        <f t="shared" si="146"/>
        <v>#VALUE!</v>
      </c>
      <c r="AN45" s="31" t="e">
        <f t="shared" si="146"/>
        <v>#VALUE!</v>
      </c>
      <c r="AO45" s="31" t="e">
        <f t="shared" si="146"/>
        <v>#VALUE!</v>
      </c>
      <c r="AP45" s="31">
        <f t="shared" si="146"/>
        <v>0</v>
      </c>
      <c r="AQ45" s="31">
        <f t="shared" si="146"/>
        <v>0</v>
      </c>
      <c r="AR45" s="23" t="e">
        <f t="shared" si="6"/>
        <v>#VALUE!</v>
      </c>
      <c r="AS45" s="32" t="str">
        <f t="shared" si="7"/>
        <v/>
      </c>
      <c r="AT45" s="33" t="str">
        <f ca="1">IFERROR(__xludf.DUMMYFUNCTION("""COMPUTED_VALUE"""),"")</f>
        <v/>
      </c>
      <c r="AU45" s="34" t="str">
        <f ca="1">IFERROR(__xludf.DUMMYFUNCTION("""COMPUTED_VALUE"""),"")</f>
        <v/>
      </c>
      <c r="AV45" s="34"/>
      <c r="AW45" s="35" t="str">
        <f ca="1">IFERROR(__xludf.DUMMYFUNCTION("""COMPUTED_VALUE"""),"")</f>
        <v/>
      </c>
      <c r="AX45" s="34" t="str">
        <f ca="1">IFERROR(__xludf.DUMMYFUNCTION("""COMPUTED_VALUE"""),"")</f>
        <v/>
      </c>
      <c r="AY45" s="34"/>
      <c r="AZ45" s="34" t="str">
        <f ca="1">IFERROR(__xludf.DUMMYFUNCTION("""COMPUTED_VALUE"""),"")</f>
        <v/>
      </c>
      <c r="BA45" s="34" t="str">
        <f ca="1">IFERROR(__xludf.DUMMYFUNCTION("""COMPUTED_VALUE"""),"")</f>
        <v/>
      </c>
      <c r="BB45" s="35" t="str">
        <f ca="1">IFERROR(__xludf.DUMMYFUNCTION("""COMPUTED_VALUE"""),"")</f>
        <v/>
      </c>
      <c r="BC45" s="35" t="str">
        <f ca="1">IFERROR(__xludf.DUMMYFUNCTION("""COMPUTED_VALUE"""),"")</f>
        <v/>
      </c>
      <c r="BD45" s="35" t="str">
        <f ca="1">IFERROR(__xludf.DUMMYFUNCTION("""COMPUTED_VALUE"""),"")</f>
        <v/>
      </c>
      <c r="BE45" s="35"/>
      <c r="BF45" s="23"/>
      <c r="BG45" s="35"/>
      <c r="BH45" s="35"/>
      <c r="BI45" s="44" t="e">
        <f t="shared" si="137"/>
        <v>#VALUE!</v>
      </c>
      <c r="BJ45" s="25" t="e">
        <f t="shared" ref="BJ45:BW45" si="147">IF(AD45=0,"",AD45*$AS45*(AU45/10))</f>
        <v>#VALUE!</v>
      </c>
      <c r="BK45" s="25" t="e">
        <f t="shared" si="147"/>
        <v>#VALUE!</v>
      </c>
      <c r="BL45" s="25" t="e">
        <f t="shared" si="147"/>
        <v>#VALUE!</v>
      </c>
      <c r="BM45" s="25" t="e">
        <f t="shared" si="147"/>
        <v>#VALUE!</v>
      </c>
      <c r="BN45" s="25" t="e">
        <f t="shared" si="147"/>
        <v>#VALUE!</v>
      </c>
      <c r="BO45" s="25" t="e">
        <f t="shared" si="147"/>
        <v>#VALUE!</v>
      </c>
      <c r="BP45" s="25" t="e">
        <f t="shared" si="147"/>
        <v>#VALUE!</v>
      </c>
      <c r="BQ45" s="37" t="e">
        <f t="shared" si="147"/>
        <v>#VALUE!</v>
      </c>
      <c r="BR45" s="37" t="e">
        <f t="shared" si="147"/>
        <v>#VALUE!</v>
      </c>
      <c r="BS45" s="37" t="e">
        <f t="shared" si="147"/>
        <v>#VALUE!</v>
      </c>
      <c r="BT45" s="37" t="e">
        <f t="shared" si="147"/>
        <v>#VALUE!</v>
      </c>
      <c r="BU45" s="37" t="e">
        <f t="shared" si="147"/>
        <v>#VALUE!</v>
      </c>
      <c r="BV45" s="37" t="str">
        <f t="shared" si="147"/>
        <v/>
      </c>
      <c r="BW45" s="37" t="str">
        <f t="shared" si="147"/>
        <v/>
      </c>
      <c r="BX45" s="38" t="e">
        <f t="shared" si="9"/>
        <v>#VALUE!</v>
      </c>
      <c r="BY45" s="39" t="str">
        <f t="shared" ref="BY45:CH45" si="148">IF(M45="x","1","")</f>
        <v/>
      </c>
      <c r="BZ45" s="40" t="str">
        <f t="shared" si="148"/>
        <v/>
      </c>
      <c r="CA45" s="40" t="str">
        <f t="shared" si="148"/>
        <v/>
      </c>
      <c r="CB45" s="40" t="str">
        <f t="shared" si="148"/>
        <v/>
      </c>
      <c r="CC45" s="40" t="str">
        <f t="shared" si="148"/>
        <v/>
      </c>
      <c r="CD45" s="40" t="str">
        <f t="shared" si="148"/>
        <v/>
      </c>
      <c r="CE45" s="40" t="str">
        <f t="shared" si="148"/>
        <v/>
      </c>
      <c r="CF45" s="40" t="str">
        <f t="shared" si="148"/>
        <v/>
      </c>
      <c r="CG45" s="40" t="str">
        <f t="shared" si="148"/>
        <v/>
      </c>
      <c r="CH45" s="41" t="str">
        <f t="shared" si="148"/>
        <v/>
      </c>
      <c r="CI45" s="40"/>
      <c r="CJ45" s="40"/>
      <c r="CK45" s="40"/>
      <c r="CL45" s="40"/>
      <c r="CM45" s="40"/>
    </row>
    <row r="46" spans="1:91" ht="17.25" customHeight="1" x14ac:dyDescent="0.2">
      <c r="A46" s="23"/>
      <c r="B46" s="23"/>
      <c r="C46" s="23" t="s">
        <v>91</v>
      </c>
      <c r="D46" s="23"/>
      <c r="E46" s="23" t="str">
        <f t="shared" si="126"/>
        <v/>
      </c>
      <c r="F46" s="23"/>
      <c r="G46" s="23"/>
      <c r="H46" s="23" t="str">
        <f t="shared" si="94"/>
        <v/>
      </c>
      <c r="I46" s="25" t="str">
        <f t="shared" si="95"/>
        <v/>
      </c>
      <c r="J46" s="26"/>
      <c r="K46" s="27" t="b">
        <v>0</v>
      </c>
      <c r="L46" s="28" t="str">
        <f t="shared" si="42"/>
        <v/>
      </c>
      <c r="M46" s="45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30"/>
      <c r="Y46" s="30"/>
      <c r="Z46" s="23" t="s">
        <v>91</v>
      </c>
      <c r="AA46" s="23" t="s">
        <v>91</v>
      </c>
      <c r="AB46" s="30">
        <f t="shared" si="4"/>
        <v>0</v>
      </c>
      <c r="AC46" s="31" t="e">
        <f t="shared" ref="AC46:AQ46" si="149">IF(M46="x",M$997*1,"")*BY46</f>
        <v>#VALUE!</v>
      </c>
      <c r="AD46" s="31" t="e">
        <f t="shared" si="149"/>
        <v>#VALUE!</v>
      </c>
      <c r="AE46" s="31" t="e">
        <f t="shared" si="149"/>
        <v>#VALUE!</v>
      </c>
      <c r="AF46" s="31" t="e">
        <f t="shared" si="149"/>
        <v>#VALUE!</v>
      </c>
      <c r="AG46" s="31" t="e">
        <f t="shared" si="149"/>
        <v>#VALUE!</v>
      </c>
      <c r="AH46" s="31" t="e">
        <f t="shared" si="149"/>
        <v>#VALUE!</v>
      </c>
      <c r="AI46" s="31" t="e">
        <f t="shared" si="149"/>
        <v>#VALUE!</v>
      </c>
      <c r="AJ46" s="31" t="e">
        <f t="shared" si="149"/>
        <v>#VALUE!</v>
      </c>
      <c r="AK46" s="31" t="e">
        <f t="shared" si="149"/>
        <v>#VALUE!</v>
      </c>
      <c r="AL46" s="31" t="e">
        <f t="shared" si="149"/>
        <v>#VALUE!</v>
      </c>
      <c r="AM46" s="31" t="e">
        <f t="shared" si="149"/>
        <v>#VALUE!</v>
      </c>
      <c r="AN46" s="31" t="e">
        <f t="shared" si="149"/>
        <v>#VALUE!</v>
      </c>
      <c r="AO46" s="31" t="e">
        <f t="shared" si="149"/>
        <v>#VALUE!</v>
      </c>
      <c r="AP46" s="31">
        <f t="shared" si="149"/>
        <v>0</v>
      </c>
      <c r="AQ46" s="31">
        <f t="shared" si="149"/>
        <v>0</v>
      </c>
      <c r="AR46" s="23" t="e">
        <f t="shared" si="6"/>
        <v>#VALUE!</v>
      </c>
      <c r="AS46" s="32" t="str">
        <f t="shared" si="7"/>
        <v/>
      </c>
      <c r="AT46" s="33" t="str">
        <f ca="1">IFERROR(__xludf.DUMMYFUNCTION("""COMPUTED_VALUE"""),"")</f>
        <v/>
      </c>
      <c r="AU46" s="34" t="str">
        <f ca="1">IFERROR(__xludf.DUMMYFUNCTION("""COMPUTED_VALUE"""),"")</f>
        <v/>
      </c>
      <c r="AV46" s="34"/>
      <c r="AW46" s="35" t="str">
        <f ca="1">IFERROR(__xludf.DUMMYFUNCTION("""COMPUTED_VALUE"""),"")</f>
        <v/>
      </c>
      <c r="AX46" s="34" t="str">
        <f ca="1">IFERROR(__xludf.DUMMYFUNCTION("""COMPUTED_VALUE"""),"")</f>
        <v/>
      </c>
      <c r="AY46" s="34"/>
      <c r="AZ46" s="34" t="str">
        <f ca="1">IFERROR(__xludf.DUMMYFUNCTION("""COMPUTED_VALUE"""),"")</f>
        <v/>
      </c>
      <c r="BA46" s="34" t="str">
        <f ca="1">IFERROR(__xludf.DUMMYFUNCTION("""COMPUTED_VALUE"""),"")</f>
        <v/>
      </c>
      <c r="BB46" s="35" t="str">
        <f ca="1">IFERROR(__xludf.DUMMYFUNCTION("""COMPUTED_VALUE"""),"")</f>
        <v/>
      </c>
      <c r="BC46" s="35" t="str">
        <f ca="1">IFERROR(__xludf.DUMMYFUNCTION("""COMPUTED_VALUE"""),"")</f>
        <v/>
      </c>
      <c r="BD46" s="35" t="str">
        <f ca="1">IFERROR(__xludf.DUMMYFUNCTION("""COMPUTED_VALUE"""),"")</f>
        <v/>
      </c>
      <c r="BE46" s="35"/>
      <c r="BF46" s="23"/>
      <c r="BG46" s="35"/>
      <c r="BH46" s="35"/>
      <c r="BI46" s="44" t="e">
        <f t="shared" si="137"/>
        <v>#VALUE!</v>
      </c>
      <c r="BJ46" s="25" t="e">
        <f t="shared" ref="BJ46:BW46" si="150">IF(AD46=0,"",AD46*$AS46*(AU46/10))</f>
        <v>#VALUE!</v>
      </c>
      <c r="BK46" s="25" t="e">
        <f t="shared" si="150"/>
        <v>#VALUE!</v>
      </c>
      <c r="BL46" s="25" t="e">
        <f t="shared" si="150"/>
        <v>#VALUE!</v>
      </c>
      <c r="BM46" s="25" t="e">
        <f t="shared" si="150"/>
        <v>#VALUE!</v>
      </c>
      <c r="BN46" s="25" t="e">
        <f t="shared" si="150"/>
        <v>#VALUE!</v>
      </c>
      <c r="BO46" s="25" t="e">
        <f t="shared" si="150"/>
        <v>#VALUE!</v>
      </c>
      <c r="BP46" s="25" t="e">
        <f t="shared" si="150"/>
        <v>#VALUE!</v>
      </c>
      <c r="BQ46" s="37" t="e">
        <f t="shared" si="150"/>
        <v>#VALUE!</v>
      </c>
      <c r="BR46" s="37" t="e">
        <f t="shared" si="150"/>
        <v>#VALUE!</v>
      </c>
      <c r="BS46" s="37" t="e">
        <f t="shared" si="150"/>
        <v>#VALUE!</v>
      </c>
      <c r="BT46" s="37" t="e">
        <f t="shared" si="150"/>
        <v>#VALUE!</v>
      </c>
      <c r="BU46" s="37" t="e">
        <f t="shared" si="150"/>
        <v>#VALUE!</v>
      </c>
      <c r="BV46" s="37" t="str">
        <f t="shared" si="150"/>
        <v/>
      </c>
      <c r="BW46" s="37" t="str">
        <f t="shared" si="150"/>
        <v/>
      </c>
      <c r="BX46" s="38" t="e">
        <f t="shared" si="9"/>
        <v>#VALUE!</v>
      </c>
      <c r="BY46" s="39" t="str">
        <f t="shared" ref="BY46:CH46" si="151">IF(M46="x","1","")</f>
        <v/>
      </c>
      <c r="BZ46" s="40" t="str">
        <f t="shared" si="151"/>
        <v/>
      </c>
      <c r="CA46" s="40" t="str">
        <f t="shared" si="151"/>
        <v/>
      </c>
      <c r="CB46" s="40" t="str">
        <f t="shared" si="151"/>
        <v/>
      </c>
      <c r="CC46" s="40" t="str">
        <f t="shared" si="151"/>
        <v/>
      </c>
      <c r="CD46" s="40" t="str">
        <f t="shared" si="151"/>
        <v/>
      </c>
      <c r="CE46" s="40" t="str">
        <f t="shared" si="151"/>
        <v/>
      </c>
      <c r="CF46" s="40" t="str">
        <f t="shared" si="151"/>
        <v/>
      </c>
      <c r="CG46" s="40" t="str">
        <f t="shared" si="151"/>
        <v/>
      </c>
      <c r="CH46" s="41" t="str">
        <f t="shared" si="151"/>
        <v/>
      </c>
      <c r="CI46" s="40"/>
      <c r="CJ46" s="40"/>
      <c r="CK46" s="40"/>
      <c r="CL46" s="40"/>
      <c r="CM46" s="40"/>
    </row>
    <row r="47" spans="1:91" ht="17.25" customHeight="1" x14ac:dyDescent="0.2">
      <c r="A47" s="23"/>
      <c r="B47" s="23"/>
      <c r="C47" s="23" t="s">
        <v>91</v>
      </c>
      <c r="D47" s="23"/>
      <c r="E47" s="23" t="str">
        <f t="shared" si="126"/>
        <v/>
      </c>
      <c r="F47" s="23"/>
      <c r="G47" s="23"/>
      <c r="H47" s="23" t="str">
        <f t="shared" si="94"/>
        <v/>
      </c>
      <c r="I47" s="25" t="str">
        <f t="shared" si="95"/>
        <v/>
      </c>
      <c r="J47" s="26"/>
      <c r="K47" s="27" t="b">
        <v>0</v>
      </c>
      <c r="L47" s="28" t="str">
        <f t="shared" si="42"/>
        <v/>
      </c>
      <c r="M47" s="45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30"/>
      <c r="Y47" s="30"/>
      <c r="Z47" s="23" t="s">
        <v>91</v>
      </c>
      <c r="AA47" s="23" t="s">
        <v>91</v>
      </c>
      <c r="AB47" s="30">
        <f t="shared" si="4"/>
        <v>0</v>
      </c>
      <c r="AC47" s="31" t="e">
        <f t="shared" ref="AC47:AQ47" si="152">IF(M47="x",M$997*1,"")*BY47</f>
        <v>#VALUE!</v>
      </c>
      <c r="AD47" s="31" t="e">
        <f t="shared" si="152"/>
        <v>#VALUE!</v>
      </c>
      <c r="AE47" s="31" t="e">
        <f t="shared" si="152"/>
        <v>#VALUE!</v>
      </c>
      <c r="AF47" s="31" t="e">
        <f t="shared" si="152"/>
        <v>#VALUE!</v>
      </c>
      <c r="AG47" s="31" t="e">
        <f t="shared" si="152"/>
        <v>#VALUE!</v>
      </c>
      <c r="AH47" s="31" t="e">
        <f t="shared" si="152"/>
        <v>#VALUE!</v>
      </c>
      <c r="AI47" s="31" t="e">
        <f t="shared" si="152"/>
        <v>#VALUE!</v>
      </c>
      <c r="AJ47" s="31" t="e">
        <f t="shared" si="152"/>
        <v>#VALUE!</v>
      </c>
      <c r="AK47" s="31" t="e">
        <f t="shared" si="152"/>
        <v>#VALUE!</v>
      </c>
      <c r="AL47" s="31" t="e">
        <f t="shared" si="152"/>
        <v>#VALUE!</v>
      </c>
      <c r="AM47" s="31" t="e">
        <f t="shared" si="152"/>
        <v>#VALUE!</v>
      </c>
      <c r="AN47" s="31" t="e">
        <f t="shared" si="152"/>
        <v>#VALUE!</v>
      </c>
      <c r="AO47" s="31" t="e">
        <f t="shared" si="152"/>
        <v>#VALUE!</v>
      </c>
      <c r="AP47" s="31">
        <f t="shared" si="152"/>
        <v>0</v>
      </c>
      <c r="AQ47" s="31">
        <f t="shared" si="152"/>
        <v>0</v>
      </c>
      <c r="AR47" s="23" t="e">
        <f t="shared" si="6"/>
        <v>#VALUE!</v>
      </c>
      <c r="AS47" s="32" t="str">
        <f t="shared" si="7"/>
        <v/>
      </c>
      <c r="AT47" s="33" t="str">
        <f ca="1">IFERROR(__xludf.DUMMYFUNCTION("""COMPUTED_VALUE"""),"")</f>
        <v/>
      </c>
      <c r="AU47" s="34" t="str">
        <f ca="1">IFERROR(__xludf.DUMMYFUNCTION("""COMPUTED_VALUE"""),"")</f>
        <v/>
      </c>
      <c r="AV47" s="34"/>
      <c r="AW47" s="35" t="str">
        <f ca="1">IFERROR(__xludf.DUMMYFUNCTION("""COMPUTED_VALUE"""),"")</f>
        <v/>
      </c>
      <c r="AX47" s="34" t="str">
        <f ca="1">IFERROR(__xludf.DUMMYFUNCTION("""COMPUTED_VALUE"""),"")</f>
        <v/>
      </c>
      <c r="AY47" s="34"/>
      <c r="AZ47" s="34" t="str">
        <f ca="1">IFERROR(__xludf.DUMMYFUNCTION("""COMPUTED_VALUE"""),"")</f>
        <v/>
      </c>
      <c r="BA47" s="34" t="str">
        <f ca="1">IFERROR(__xludf.DUMMYFUNCTION("""COMPUTED_VALUE"""),"")</f>
        <v/>
      </c>
      <c r="BB47" s="35" t="str">
        <f ca="1">IFERROR(__xludf.DUMMYFUNCTION("""COMPUTED_VALUE"""),"")</f>
        <v/>
      </c>
      <c r="BC47" s="35" t="str">
        <f ca="1">IFERROR(__xludf.DUMMYFUNCTION("""COMPUTED_VALUE"""),"")</f>
        <v/>
      </c>
      <c r="BD47" s="35" t="str">
        <f ca="1">IFERROR(__xludf.DUMMYFUNCTION("""COMPUTED_VALUE"""),"")</f>
        <v/>
      </c>
      <c r="BE47" s="35"/>
      <c r="BF47" s="23"/>
      <c r="BG47" s="35"/>
      <c r="BH47" s="35"/>
      <c r="BI47" s="44" t="e">
        <f t="shared" si="137"/>
        <v>#VALUE!</v>
      </c>
      <c r="BJ47" s="25" t="e">
        <f t="shared" ref="BJ47:BW47" si="153">IF(AD47=0,"",AD47*$AS47*(AU47/10))</f>
        <v>#VALUE!</v>
      </c>
      <c r="BK47" s="25" t="e">
        <f t="shared" si="153"/>
        <v>#VALUE!</v>
      </c>
      <c r="BL47" s="25" t="e">
        <f t="shared" si="153"/>
        <v>#VALUE!</v>
      </c>
      <c r="BM47" s="25" t="e">
        <f t="shared" si="153"/>
        <v>#VALUE!</v>
      </c>
      <c r="BN47" s="25" t="e">
        <f t="shared" si="153"/>
        <v>#VALUE!</v>
      </c>
      <c r="BO47" s="25" t="e">
        <f t="shared" si="153"/>
        <v>#VALUE!</v>
      </c>
      <c r="BP47" s="25" t="e">
        <f t="shared" si="153"/>
        <v>#VALUE!</v>
      </c>
      <c r="BQ47" s="37" t="e">
        <f t="shared" si="153"/>
        <v>#VALUE!</v>
      </c>
      <c r="BR47" s="37" t="e">
        <f t="shared" si="153"/>
        <v>#VALUE!</v>
      </c>
      <c r="BS47" s="37" t="e">
        <f t="shared" si="153"/>
        <v>#VALUE!</v>
      </c>
      <c r="BT47" s="37" t="e">
        <f t="shared" si="153"/>
        <v>#VALUE!</v>
      </c>
      <c r="BU47" s="37" t="e">
        <f t="shared" si="153"/>
        <v>#VALUE!</v>
      </c>
      <c r="BV47" s="37" t="str">
        <f t="shared" si="153"/>
        <v/>
      </c>
      <c r="BW47" s="37" t="str">
        <f t="shared" si="153"/>
        <v/>
      </c>
      <c r="BX47" s="38" t="e">
        <f t="shared" si="9"/>
        <v>#VALUE!</v>
      </c>
      <c r="BY47" s="39" t="str">
        <f t="shared" ref="BY47:CH47" si="154">IF(M47="x","1","")</f>
        <v/>
      </c>
      <c r="BZ47" s="40" t="str">
        <f t="shared" si="154"/>
        <v/>
      </c>
      <c r="CA47" s="40" t="str">
        <f t="shared" si="154"/>
        <v/>
      </c>
      <c r="CB47" s="40" t="str">
        <f t="shared" si="154"/>
        <v/>
      </c>
      <c r="CC47" s="40" t="str">
        <f t="shared" si="154"/>
        <v/>
      </c>
      <c r="CD47" s="40" t="str">
        <f t="shared" si="154"/>
        <v/>
      </c>
      <c r="CE47" s="40" t="str">
        <f t="shared" si="154"/>
        <v/>
      </c>
      <c r="CF47" s="40" t="str">
        <f t="shared" si="154"/>
        <v/>
      </c>
      <c r="CG47" s="40" t="str">
        <f t="shared" si="154"/>
        <v/>
      </c>
      <c r="CH47" s="41" t="str">
        <f t="shared" si="154"/>
        <v/>
      </c>
      <c r="CI47" s="40"/>
      <c r="CJ47" s="40"/>
      <c r="CK47" s="40"/>
      <c r="CL47" s="40"/>
      <c r="CM47" s="40"/>
    </row>
    <row r="48" spans="1:91" ht="17.25" customHeight="1" x14ac:dyDescent="0.2">
      <c r="A48" s="23"/>
      <c r="B48" s="23"/>
      <c r="C48" s="23" t="s">
        <v>91</v>
      </c>
      <c r="D48" s="23"/>
      <c r="E48" s="23" t="str">
        <f t="shared" si="126"/>
        <v/>
      </c>
      <c r="F48" s="23"/>
      <c r="G48" s="23"/>
      <c r="H48" s="23" t="str">
        <f t="shared" si="94"/>
        <v/>
      </c>
      <c r="I48" s="25" t="str">
        <f t="shared" si="95"/>
        <v/>
      </c>
      <c r="J48" s="26"/>
      <c r="K48" s="27" t="b">
        <v>0</v>
      </c>
      <c r="L48" s="28" t="str">
        <f t="shared" si="42"/>
        <v/>
      </c>
      <c r="M48" s="45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30"/>
      <c r="Y48" s="30"/>
      <c r="Z48" s="23" t="s">
        <v>91</v>
      </c>
      <c r="AA48" s="23" t="s">
        <v>91</v>
      </c>
      <c r="AB48" s="30">
        <f t="shared" si="4"/>
        <v>0</v>
      </c>
      <c r="AC48" s="31" t="e">
        <f t="shared" ref="AC48:AQ48" si="155">IF(M48="x",M$997*1,"")*BY48</f>
        <v>#VALUE!</v>
      </c>
      <c r="AD48" s="31" t="e">
        <f t="shared" si="155"/>
        <v>#VALUE!</v>
      </c>
      <c r="AE48" s="31" t="e">
        <f t="shared" si="155"/>
        <v>#VALUE!</v>
      </c>
      <c r="AF48" s="31" t="e">
        <f t="shared" si="155"/>
        <v>#VALUE!</v>
      </c>
      <c r="AG48" s="31" t="e">
        <f t="shared" si="155"/>
        <v>#VALUE!</v>
      </c>
      <c r="AH48" s="31" t="e">
        <f t="shared" si="155"/>
        <v>#VALUE!</v>
      </c>
      <c r="AI48" s="31" t="e">
        <f t="shared" si="155"/>
        <v>#VALUE!</v>
      </c>
      <c r="AJ48" s="31" t="e">
        <f t="shared" si="155"/>
        <v>#VALUE!</v>
      </c>
      <c r="AK48" s="31" t="e">
        <f t="shared" si="155"/>
        <v>#VALUE!</v>
      </c>
      <c r="AL48" s="31" t="e">
        <f t="shared" si="155"/>
        <v>#VALUE!</v>
      </c>
      <c r="AM48" s="31" t="e">
        <f t="shared" si="155"/>
        <v>#VALUE!</v>
      </c>
      <c r="AN48" s="31" t="e">
        <f t="shared" si="155"/>
        <v>#VALUE!</v>
      </c>
      <c r="AO48" s="31" t="e">
        <f t="shared" si="155"/>
        <v>#VALUE!</v>
      </c>
      <c r="AP48" s="31">
        <f t="shared" si="155"/>
        <v>0</v>
      </c>
      <c r="AQ48" s="31">
        <f t="shared" si="155"/>
        <v>0</v>
      </c>
      <c r="AR48" s="23" t="e">
        <f t="shared" si="6"/>
        <v>#VALUE!</v>
      </c>
      <c r="AS48" s="32" t="str">
        <f t="shared" si="7"/>
        <v/>
      </c>
      <c r="AT48" s="33" t="str">
        <f ca="1">IFERROR(__xludf.DUMMYFUNCTION("""COMPUTED_VALUE"""),"")</f>
        <v/>
      </c>
      <c r="AU48" s="34" t="str">
        <f ca="1">IFERROR(__xludf.DUMMYFUNCTION("""COMPUTED_VALUE"""),"")</f>
        <v/>
      </c>
      <c r="AV48" s="34"/>
      <c r="AW48" s="35" t="str">
        <f ca="1">IFERROR(__xludf.DUMMYFUNCTION("""COMPUTED_VALUE"""),"")</f>
        <v/>
      </c>
      <c r="AX48" s="34" t="str">
        <f ca="1">IFERROR(__xludf.DUMMYFUNCTION("""COMPUTED_VALUE"""),"")</f>
        <v/>
      </c>
      <c r="AY48" s="34"/>
      <c r="AZ48" s="34" t="str">
        <f ca="1">IFERROR(__xludf.DUMMYFUNCTION("""COMPUTED_VALUE"""),"")</f>
        <v/>
      </c>
      <c r="BA48" s="34" t="str">
        <f ca="1">IFERROR(__xludf.DUMMYFUNCTION("""COMPUTED_VALUE"""),"")</f>
        <v/>
      </c>
      <c r="BB48" s="35" t="str">
        <f ca="1">IFERROR(__xludf.DUMMYFUNCTION("""COMPUTED_VALUE"""),"")</f>
        <v/>
      </c>
      <c r="BC48" s="35" t="str">
        <f ca="1">IFERROR(__xludf.DUMMYFUNCTION("""COMPUTED_VALUE"""),"")</f>
        <v/>
      </c>
      <c r="BD48" s="35" t="str">
        <f ca="1">IFERROR(__xludf.DUMMYFUNCTION("""COMPUTED_VALUE"""),"")</f>
        <v/>
      </c>
      <c r="BE48" s="35"/>
      <c r="BF48" s="23"/>
      <c r="BG48" s="35"/>
      <c r="BH48" s="35"/>
      <c r="BI48" s="44" t="e">
        <f t="shared" si="137"/>
        <v>#VALUE!</v>
      </c>
      <c r="BJ48" s="25" t="e">
        <f t="shared" ref="BJ48:BW48" si="156">IF(AD48=0,"",AD48*$AS48*(AU48/10))</f>
        <v>#VALUE!</v>
      </c>
      <c r="BK48" s="25" t="e">
        <f t="shared" si="156"/>
        <v>#VALUE!</v>
      </c>
      <c r="BL48" s="25" t="e">
        <f t="shared" si="156"/>
        <v>#VALUE!</v>
      </c>
      <c r="BM48" s="25" t="e">
        <f t="shared" si="156"/>
        <v>#VALUE!</v>
      </c>
      <c r="BN48" s="25" t="e">
        <f t="shared" si="156"/>
        <v>#VALUE!</v>
      </c>
      <c r="BO48" s="25" t="e">
        <f t="shared" si="156"/>
        <v>#VALUE!</v>
      </c>
      <c r="BP48" s="25" t="e">
        <f t="shared" si="156"/>
        <v>#VALUE!</v>
      </c>
      <c r="BQ48" s="37" t="e">
        <f t="shared" si="156"/>
        <v>#VALUE!</v>
      </c>
      <c r="BR48" s="37" t="e">
        <f t="shared" si="156"/>
        <v>#VALUE!</v>
      </c>
      <c r="BS48" s="37" t="e">
        <f t="shared" si="156"/>
        <v>#VALUE!</v>
      </c>
      <c r="BT48" s="37" t="e">
        <f t="shared" si="156"/>
        <v>#VALUE!</v>
      </c>
      <c r="BU48" s="37" t="e">
        <f t="shared" si="156"/>
        <v>#VALUE!</v>
      </c>
      <c r="BV48" s="37" t="str">
        <f t="shared" si="156"/>
        <v/>
      </c>
      <c r="BW48" s="37" t="str">
        <f t="shared" si="156"/>
        <v/>
      </c>
      <c r="BX48" s="38" t="e">
        <f t="shared" si="9"/>
        <v>#VALUE!</v>
      </c>
      <c r="BY48" s="39" t="str">
        <f t="shared" ref="BY48:CH48" si="157">IF(M48="x","1","")</f>
        <v/>
      </c>
      <c r="BZ48" s="40" t="str">
        <f t="shared" si="157"/>
        <v/>
      </c>
      <c r="CA48" s="40" t="str">
        <f t="shared" si="157"/>
        <v/>
      </c>
      <c r="CB48" s="40" t="str">
        <f t="shared" si="157"/>
        <v/>
      </c>
      <c r="CC48" s="40" t="str">
        <f t="shared" si="157"/>
        <v/>
      </c>
      <c r="CD48" s="40" t="str">
        <f t="shared" si="157"/>
        <v/>
      </c>
      <c r="CE48" s="40" t="str">
        <f t="shared" si="157"/>
        <v/>
      </c>
      <c r="CF48" s="40" t="str">
        <f t="shared" si="157"/>
        <v/>
      </c>
      <c r="CG48" s="40" t="str">
        <f t="shared" si="157"/>
        <v/>
      </c>
      <c r="CH48" s="41" t="str">
        <f t="shared" si="157"/>
        <v/>
      </c>
      <c r="CI48" s="40"/>
      <c r="CJ48" s="40"/>
      <c r="CK48" s="40"/>
      <c r="CL48" s="40"/>
      <c r="CM48" s="40"/>
    </row>
    <row r="49" spans="1:91" ht="17.25" customHeight="1" x14ac:dyDescent="0.2">
      <c r="A49" s="23"/>
      <c r="B49" s="23"/>
      <c r="C49" s="23" t="s">
        <v>91</v>
      </c>
      <c r="D49" s="23"/>
      <c r="E49" s="23" t="s">
        <v>95</v>
      </c>
      <c r="F49" s="23"/>
      <c r="G49" s="23"/>
      <c r="H49" s="23" t="str">
        <f t="shared" si="94"/>
        <v/>
      </c>
      <c r="I49" s="25" t="str">
        <f t="shared" si="95"/>
        <v/>
      </c>
      <c r="J49" s="26"/>
      <c r="K49" s="27" t="b">
        <v>0</v>
      </c>
      <c r="L49" s="28" t="str">
        <f t="shared" si="42"/>
        <v/>
      </c>
      <c r="M49" s="45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30"/>
      <c r="Y49" s="30"/>
      <c r="Z49" s="23" t="s">
        <v>91</v>
      </c>
      <c r="AA49" s="23" t="s">
        <v>91</v>
      </c>
      <c r="AB49" s="30">
        <f t="shared" si="4"/>
        <v>0</v>
      </c>
      <c r="AC49" s="31" t="e">
        <f t="shared" ref="AC49:AQ49" si="158">IF(M49="x",M$997*1,"")*BY49</f>
        <v>#VALUE!</v>
      </c>
      <c r="AD49" s="31" t="e">
        <f t="shared" si="158"/>
        <v>#VALUE!</v>
      </c>
      <c r="AE49" s="31" t="e">
        <f t="shared" si="158"/>
        <v>#VALUE!</v>
      </c>
      <c r="AF49" s="31" t="e">
        <f t="shared" si="158"/>
        <v>#VALUE!</v>
      </c>
      <c r="AG49" s="31" t="e">
        <f t="shared" si="158"/>
        <v>#VALUE!</v>
      </c>
      <c r="AH49" s="31" t="e">
        <f t="shared" si="158"/>
        <v>#VALUE!</v>
      </c>
      <c r="AI49" s="31" t="e">
        <f t="shared" si="158"/>
        <v>#VALUE!</v>
      </c>
      <c r="AJ49" s="31" t="e">
        <f t="shared" si="158"/>
        <v>#VALUE!</v>
      </c>
      <c r="AK49" s="31" t="e">
        <f t="shared" si="158"/>
        <v>#VALUE!</v>
      </c>
      <c r="AL49" s="31" t="e">
        <f t="shared" si="158"/>
        <v>#VALUE!</v>
      </c>
      <c r="AM49" s="31" t="e">
        <f t="shared" si="158"/>
        <v>#VALUE!</v>
      </c>
      <c r="AN49" s="31" t="e">
        <f t="shared" si="158"/>
        <v>#VALUE!</v>
      </c>
      <c r="AO49" s="31" t="e">
        <f t="shared" si="158"/>
        <v>#VALUE!</v>
      </c>
      <c r="AP49" s="31">
        <f t="shared" si="158"/>
        <v>0</v>
      </c>
      <c r="AQ49" s="31">
        <f t="shared" si="158"/>
        <v>0</v>
      </c>
      <c r="AR49" s="23" t="e">
        <f t="shared" si="6"/>
        <v>#VALUE!</v>
      </c>
      <c r="AS49" s="32" t="str">
        <f t="shared" si="7"/>
        <v/>
      </c>
      <c r="AT49" s="33" t="str">
        <f ca="1">IFERROR(__xludf.DUMMYFUNCTION("""COMPUTED_VALUE"""),"")</f>
        <v/>
      </c>
      <c r="AU49" s="34" t="str">
        <f ca="1">IFERROR(__xludf.DUMMYFUNCTION("""COMPUTED_VALUE"""),"")</f>
        <v/>
      </c>
      <c r="AV49" s="34"/>
      <c r="AW49" s="35" t="str">
        <f ca="1">IFERROR(__xludf.DUMMYFUNCTION("""COMPUTED_VALUE"""),"")</f>
        <v/>
      </c>
      <c r="AX49" s="34" t="str">
        <f ca="1">IFERROR(__xludf.DUMMYFUNCTION("""COMPUTED_VALUE"""),"")</f>
        <v/>
      </c>
      <c r="AY49" s="34"/>
      <c r="AZ49" s="34" t="str">
        <f ca="1">IFERROR(__xludf.DUMMYFUNCTION("""COMPUTED_VALUE"""),"")</f>
        <v/>
      </c>
      <c r="BA49" s="34" t="str">
        <f ca="1">IFERROR(__xludf.DUMMYFUNCTION("""COMPUTED_VALUE"""),"")</f>
        <v/>
      </c>
      <c r="BB49" s="35" t="str">
        <f ca="1">IFERROR(__xludf.DUMMYFUNCTION("""COMPUTED_VALUE"""),"")</f>
        <v/>
      </c>
      <c r="BC49" s="35" t="str">
        <f ca="1">IFERROR(__xludf.DUMMYFUNCTION("""COMPUTED_VALUE"""),"")</f>
        <v/>
      </c>
      <c r="BD49" s="35" t="str">
        <f ca="1">IFERROR(__xludf.DUMMYFUNCTION("""COMPUTED_VALUE"""),"")</f>
        <v/>
      </c>
      <c r="BE49" s="35"/>
      <c r="BF49" s="23"/>
      <c r="BG49" s="35"/>
      <c r="BH49" s="35"/>
      <c r="BI49" s="44" t="e">
        <f t="shared" si="137"/>
        <v>#VALUE!</v>
      </c>
      <c r="BJ49" s="25" t="e">
        <f t="shared" ref="BJ49:BW49" si="159">IF(AD49=0,"",AD49*$AS49*(AU49/10))</f>
        <v>#VALUE!</v>
      </c>
      <c r="BK49" s="25" t="e">
        <f t="shared" si="159"/>
        <v>#VALUE!</v>
      </c>
      <c r="BL49" s="25" t="e">
        <f t="shared" si="159"/>
        <v>#VALUE!</v>
      </c>
      <c r="BM49" s="25" t="e">
        <f t="shared" si="159"/>
        <v>#VALUE!</v>
      </c>
      <c r="BN49" s="25" t="e">
        <f t="shared" si="159"/>
        <v>#VALUE!</v>
      </c>
      <c r="BO49" s="25" t="e">
        <f t="shared" si="159"/>
        <v>#VALUE!</v>
      </c>
      <c r="BP49" s="25" t="e">
        <f t="shared" si="159"/>
        <v>#VALUE!</v>
      </c>
      <c r="BQ49" s="37" t="e">
        <f t="shared" si="159"/>
        <v>#VALUE!</v>
      </c>
      <c r="BR49" s="37" t="e">
        <f t="shared" si="159"/>
        <v>#VALUE!</v>
      </c>
      <c r="BS49" s="37" t="e">
        <f t="shared" si="159"/>
        <v>#VALUE!</v>
      </c>
      <c r="BT49" s="37" t="e">
        <f t="shared" si="159"/>
        <v>#VALUE!</v>
      </c>
      <c r="BU49" s="37" t="e">
        <f t="shared" si="159"/>
        <v>#VALUE!</v>
      </c>
      <c r="BV49" s="37" t="str">
        <f t="shared" si="159"/>
        <v/>
      </c>
      <c r="BW49" s="37" t="str">
        <f t="shared" si="159"/>
        <v/>
      </c>
      <c r="BX49" s="38" t="e">
        <f t="shared" si="9"/>
        <v>#VALUE!</v>
      </c>
      <c r="BY49" s="39" t="str">
        <f t="shared" ref="BY49:CH49" si="160">IF(M49="x","1","")</f>
        <v/>
      </c>
      <c r="BZ49" s="40" t="str">
        <f t="shared" si="160"/>
        <v/>
      </c>
      <c r="CA49" s="40" t="str">
        <f t="shared" si="160"/>
        <v/>
      </c>
      <c r="CB49" s="40" t="str">
        <f t="shared" si="160"/>
        <v/>
      </c>
      <c r="CC49" s="40" t="str">
        <f t="shared" si="160"/>
        <v/>
      </c>
      <c r="CD49" s="40" t="str">
        <f t="shared" si="160"/>
        <v/>
      </c>
      <c r="CE49" s="40" t="str">
        <f t="shared" si="160"/>
        <v/>
      </c>
      <c r="CF49" s="40" t="str">
        <f t="shared" si="160"/>
        <v/>
      </c>
      <c r="CG49" s="40" t="str">
        <f t="shared" si="160"/>
        <v/>
      </c>
      <c r="CH49" s="41" t="str">
        <f t="shared" si="160"/>
        <v/>
      </c>
      <c r="CI49" s="40"/>
      <c r="CJ49" s="40"/>
      <c r="CK49" s="40"/>
      <c r="CL49" s="40"/>
      <c r="CM49" s="40"/>
    </row>
    <row r="50" spans="1:91" ht="17.25" customHeight="1" x14ac:dyDescent="0.2">
      <c r="A50" s="47"/>
      <c r="B50" s="47"/>
      <c r="C50" s="47" t="s">
        <v>91</v>
      </c>
      <c r="D50" s="47"/>
      <c r="E50" s="47" t="s">
        <v>95</v>
      </c>
      <c r="F50" s="47"/>
      <c r="G50" s="47"/>
      <c r="H50" s="47" t="str">
        <f t="shared" si="94"/>
        <v/>
      </c>
      <c r="I50" s="50" t="str">
        <f t="shared" si="95"/>
        <v/>
      </c>
      <c r="J50" s="51"/>
      <c r="K50" s="52" t="b">
        <v>0</v>
      </c>
      <c r="L50" s="28" t="str">
        <f t="shared" si="42"/>
        <v/>
      </c>
      <c r="M50" s="45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30"/>
      <c r="Y50" s="30"/>
      <c r="Z50" s="23" t="s">
        <v>91</v>
      </c>
      <c r="AA50" s="23" t="s">
        <v>91</v>
      </c>
      <c r="AB50" s="30">
        <f t="shared" si="4"/>
        <v>0</v>
      </c>
      <c r="AC50" s="31" t="e">
        <f t="shared" ref="AC50:AQ50" si="161">IF(M50="x",M$997*1,"")*BY50</f>
        <v>#VALUE!</v>
      </c>
      <c r="AD50" s="31" t="e">
        <f t="shared" si="161"/>
        <v>#VALUE!</v>
      </c>
      <c r="AE50" s="31" t="e">
        <f t="shared" si="161"/>
        <v>#VALUE!</v>
      </c>
      <c r="AF50" s="31" t="e">
        <f t="shared" si="161"/>
        <v>#VALUE!</v>
      </c>
      <c r="AG50" s="31" t="e">
        <f t="shared" si="161"/>
        <v>#VALUE!</v>
      </c>
      <c r="AH50" s="31" t="e">
        <f t="shared" si="161"/>
        <v>#VALUE!</v>
      </c>
      <c r="AI50" s="31" t="e">
        <f t="shared" si="161"/>
        <v>#VALUE!</v>
      </c>
      <c r="AJ50" s="31" t="e">
        <f t="shared" si="161"/>
        <v>#VALUE!</v>
      </c>
      <c r="AK50" s="31" t="e">
        <f t="shared" si="161"/>
        <v>#VALUE!</v>
      </c>
      <c r="AL50" s="31" t="e">
        <f t="shared" si="161"/>
        <v>#VALUE!</v>
      </c>
      <c r="AM50" s="31" t="e">
        <f t="shared" si="161"/>
        <v>#VALUE!</v>
      </c>
      <c r="AN50" s="31" t="e">
        <f t="shared" si="161"/>
        <v>#VALUE!</v>
      </c>
      <c r="AO50" s="31" t="e">
        <f t="shared" si="161"/>
        <v>#VALUE!</v>
      </c>
      <c r="AP50" s="31">
        <f t="shared" si="161"/>
        <v>0</v>
      </c>
      <c r="AQ50" s="31">
        <f t="shared" si="161"/>
        <v>0</v>
      </c>
      <c r="AR50" s="23" t="e">
        <f t="shared" si="6"/>
        <v>#VALUE!</v>
      </c>
      <c r="AS50" s="32" t="str">
        <f t="shared" si="7"/>
        <v/>
      </c>
      <c r="AT50" s="33" t="str">
        <f ca="1">IFERROR(__xludf.DUMMYFUNCTION("""COMPUTED_VALUE"""),"")</f>
        <v/>
      </c>
      <c r="AU50" s="34" t="str">
        <f ca="1">IFERROR(__xludf.DUMMYFUNCTION("""COMPUTED_VALUE"""),"")</f>
        <v/>
      </c>
      <c r="AV50" s="34"/>
      <c r="AW50" s="35" t="str">
        <f ca="1">IFERROR(__xludf.DUMMYFUNCTION("""COMPUTED_VALUE"""),"")</f>
        <v/>
      </c>
      <c r="AX50" s="34" t="str">
        <f ca="1">IFERROR(__xludf.DUMMYFUNCTION("""COMPUTED_VALUE"""),"")</f>
        <v/>
      </c>
      <c r="AY50" s="34"/>
      <c r="AZ50" s="34" t="str">
        <f ca="1">IFERROR(__xludf.DUMMYFUNCTION("""COMPUTED_VALUE"""),"")</f>
        <v/>
      </c>
      <c r="BA50" s="34" t="str">
        <f ca="1">IFERROR(__xludf.DUMMYFUNCTION("""COMPUTED_VALUE"""),"")</f>
        <v/>
      </c>
      <c r="BB50" s="35" t="str">
        <f ca="1">IFERROR(__xludf.DUMMYFUNCTION("""COMPUTED_VALUE"""),"")</f>
        <v/>
      </c>
      <c r="BC50" s="35" t="str">
        <f ca="1">IFERROR(__xludf.DUMMYFUNCTION("""COMPUTED_VALUE"""),"")</f>
        <v/>
      </c>
      <c r="BD50" s="35" t="str">
        <f ca="1">IFERROR(__xludf.DUMMYFUNCTION("""COMPUTED_VALUE"""),"")</f>
        <v/>
      </c>
      <c r="BE50" s="35"/>
      <c r="BF50" s="23"/>
      <c r="BG50" s="35"/>
      <c r="BH50" s="35"/>
      <c r="BI50" s="53" t="e">
        <f t="shared" si="137"/>
        <v>#VALUE!</v>
      </c>
      <c r="BJ50" s="50" t="e">
        <f t="shared" ref="BJ50:BW50" si="162">IF(AD50=0,"",AD50*$AS50*(AU50/10))</f>
        <v>#VALUE!</v>
      </c>
      <c r="BK50" s="50" t="e">
        <f t="shared" si="162"/>
        <v>#VALUE!</v>
      </c>
      <c r="BL50" s="50" t="e">
        <f t="shared" si="162"/>
        <v>#VALUE!</v>
      </c>
      <c r="BM50" s="50" t="e">
        <f t="shared" si="162"/>
        <v>#VALUE!</v>
      </c>
      <c r="BN50" s="50" t="e">
        <f t="shared" si="162"/>
        <v>#VALUE!</v>
      </c>
      <c r="BO50" s="50" t="e">
        <f t="shared" si="162"/>
        <v>#VALUE!</v>
      </c>
      <c r="BP50" s="50" t="e">
        <f t="shared" si="162"/>
        <v>#VALUE!</v>
      </c>
      <c r="BQ50" s="37" t="e">
        <f t="shared" si="162"/>
        <v>#VALUE!</v>
      </c>
      <c r="BR50" s="37" t="e">
        <f t="shared" si="162"/>
        <v>#VALUE!</v>
      </c>
      <c r="BS50" s="37" t="e">
        <f t="shared" si="162"/>
        <v>#VALUE!</v>
      </c>
      <c r="BT50" s="37" t="e">
        <f t="shared" si="162"/>
        <v>#VALUE!</v>
      </c>
      <c r="BU50" s="37" t="e">
        <f t="shared" si="162"/>
        <v>#VALUE!</v>
      </c>
      <c r="BV50" s="37" t="str">
        <f t="shared" si="162"/>
        <v/>
      </c>
      <c r="BW50" s="37" t="str">
        <f t="shared" si="162"/>
        <v/>
      </c>
      <c r="BX50" s="38" t="e">
        <f t="shared" si="9"/>
        <v>#VALUE!</v>
      </c>
      <c r="BY50" s="39" t="str">
        <f t="shared" ref="BY50:CH50" si="163">IF(M50="x","1","")</f>
        <v/>
      </c>
      <c r="BZ50" s="40" t="str">
        <f t="shared" si="163"/>
        <v/>
      </c>
      <c r="CA50" s="40" t="str">
        <f t="shared" si="163"/>
        <v/>
      </c>
      <c r="CB50" s="40" t="str">
        <f t="shared" si="163"/>
        <v/>
      </c>
      <c r="CC50" s="40" t="str">
        <f t="shared" si="163"/>
        <v/>
      </c>
      <c r="CD50" s="40" t="str">
        <f t="shared" si="163"/>
        <v/>
      </c>
      <c r="CE50" s="40" t="str">
        <f t="shared" si="163"/>
        <v/>
      </c>
      <c r="CF50" s="40" t="str">
        <f t="shared" si="163"/>
        <v/>
      </c>
      <c r="CG50" s="40" t="str">
        <f t="shared" si="163"/>
        <v/>
      </c>
      <c r="CH50" s="41" t="str">
        <f t="shared" si="163"/>
        <v/>
      </c>
      <c r="CI50" s="40"/>
      <c r="CJ50" s="40"/>
      <c r="CK50" s="40"/>
      <c r="CL50" s="40"/>
      <c r="CM50" s="40"/>
    </row>
    <row r="51" spans="1:91" ht="17.25" customHeight="1" x14ac:dyDescent="0.2">
      <c r="A51" s="108"/>
      <c r="B51" s="56"/>
      <c r="C51" s="56" t="s">
        <v>91</v>
      </c>
      <c r="D51" s="56"/>
      <c r="E51" s="56" t="s">
        <v>95</v>
      </c>
      <c r="F51" s="56"/>
      <c r="G51" s="56"/>
      <c r="H51" s="47" t="str">
        <f t="shared" si="94"/>
        <v/>
      </c>
      <c r="I51" s="50" t="str">
        <f t="shared" si="95"/>
        <v/>
      </c>
      <c r="J51" s="56"/>
      <c r="K51" s="27" t="b">
        <v>0</v>
      </c>
      <c r="L51" s="28" t="str">
        <f t="shared" si="42"/>
        <v/>
      </c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23"/>
      <c r="X51" s="30"/>
      <c r="Y51" s="30"/>
      <c r="Z51" s="23" t="s">
        <v>91</v>
      </c>
      <c r="AA51" s="23" t="s">
        <v>91</v>
      </c>
      <c r="AB51" s="30">
        <f t="shared" si="4"/>
        <v>0</v>
      </c>
      <c r="AC51" s="31" t="e">
        <f t="shared" ref="AC51:AQ51" si="164">IF(M51="x",M$997*1,"")*BY51</f>
        <v>#VALUE!</v>
      </c>
      <c r="AD51" s="31" t="e">
        <f t="shared" si="164"/>
        <v>#VALUE!</v>
      </c>
      <c r="AE51" s="31" t="e">
        <f t="shared" si="164"/>
        <v>#VALUE!</v>
      </c>
      <c r="AF51" s="31" t="e">
        <f t="shared" si="164"/>
        <v>#VALUE!</v>
      </c>
      <c r="AG51" s="31" t="e">
        <f t="shared" si="164"/>
        <v>#VALUE!</v>
      </c>
      <c r="AH51" s="31" t="e">
        <f t="shared" si="164"/>
        <v>#VALUE!</v>
      </c>
      <c r="AI51" s="31" t="e">
        <f t="shared" si="164"/>
        <v>#VALUE!</v>
      </c>
      <c r="AJ51" s="31" t="e">
        <f t="shared" si="164"/>
        <v>#VALUE!</v>
      </c>
      <c r="AK51" s="31" t="e">
        <f t="shared" si="164"/>
        <v>#VALUE!</v>
      </c>
      <c r="AL51" s="31" t="e">
        <f t="shared" si="164"/>
        <v>#VALUE!</v>
      </c>
      <c r="AM51" s="31" t="e">
        <f t="shared" si="164"/>
        <v>#VALUE!</v>
      </c>
      <c r="AN51" s="31" t="e">
        <f t="shared" si="164"/>
        <v>#VALUE!</v>
      </c>
      <c r="AO51" s="31" t="e">
        <f t="shared" si="164"/>
        <v>#VALUE!</v>
      </c>
      <c r="AP51" s="31">
        <f t="shared" si="164"/>
        <v>0</v>
      </c>
      <c r="AQ51" s="31">
        <f t="shared" si="164"/>
        <v>0</v>
      </c>
      <c r="AR51" s="23" t="e">
        <f t="shared" si="6"/>
        <v>#VALUE!</v>
      </c>
      <c r="AS51" s="60" t="str">
        <f t="shared" si="7"/>
        <v/>
      </c>
      <c r="AT51" s="61" t="str">
        <f ca="1">IFERROR(__xludf.DUMMYFUNCTION("""COMPUTED_VALUE"""),"")</f>
        <v/>
      </c>
      <c r="AU51" s="61" t="str">
        <f ca="1">IFERROR(__xludf.DUMMYFUNCTION("""COMPUTED_VALUE"""),"")</f>
        <v/>
      </c>
      <c r="AV51" s="109"/>
      <c r="AW51" s="61" t="str">
        <f ca="1">IFERROR(__xludf.DUMMYFUNCTION("""COMPUTED_VALUE"""),"")</f>
        <v/>
      </c>
      <c r="AX51" s="61" t="str">
        <f ca="1">IFERROR(__xludf.DUMMYFUNCTION("""COMPUTED_VALUE"""),"")</f>
        <v/>
      </c>
      <c r="AY51" s="109"/>
      <c r="AZ51" s="61" t="str">
        <f ca="1">IFERROR(__xludf.DUMMYFUNCTION("""COMPUTED_VALUE"""),"")</f>
        <v/>
      </c>
      <c r="BA51" s="61" t="str">
        <f ca="1">IFERROR(__xludf.DUMMYFUNCTION("""COMPUTED_VALUE"""),"")</f>
        <v/>
      </c>
      <c r="BB51" s="35" t="str">
        <f ca="1">IFERROR(__xludf.DUMMYFUNCTION("""COMPUTED_VALUE"""),"")</f>
        <v/>
      </c>
      <c r="BC51" s="35" t="str">
        <f ca="1">IFERROR(__xludf.DUMMYFUNCTION("""COMPUTED_VALUE"""),"")</f>
        <v/>
      </c>
      <c r="BD51" s="35" t="str">
        <f ca="1">IFERROR(__xludf.DUMMYFUNCTION("""COMPUTED_VALUE"""),"")</f>
        <v/>
      </c>
      <c r="BE51" s="35"/>
      <c r="BF51" s="23"/>
      <c r="BG51" s="35"/>
      <c r="BH51" s="35"/>
      <c r="BI51" s="53" t="e">
        <f t="shared" si="137"/>
        <v>#VALUE!</v>
      </c>
      <c r="BJ51" s="50" t="e">
        <f t="shared" ref="BJ51:BW51" si="165">IF(AD51=0,"",AD51*$AS51*(AU51/10))</f>
        <v>#VALUE!</v>
      </c>
      <c r="BK51" s="50" t="e">
        <f t="shared" si="165"/>
        <v>#VALUE!</v>
      </c>
      <c r="BL51" s="50" t="e">
        <f t="shared" si="165"/>
        <v>#VALUE!</v>
      </c>
      <c r="BM51" s="50" t="e">
        <f t="shared" si="165"/>
        <v>#VALUE!</v>
      </c>
      <c r="BN51" s="50" t="e">
        <f t="shared" si="165"/>
        <v>#VALUE!</v>
      </c>
      <c r="BO51" s="50" t="e">
        <f t="shared" si="165"/>
        <v>#VALUE!</v>
      </c>
      <c r="BP51" s="50" t="e">
        <f t="shared" si="165"/>
        <v>#VALUE!</v>
      </c>
      <c r="BQ51" s="37" t="e">
        <f t="shared" si="165"/>
        <v>#VALUE!</v>
      </c>
      <c r="BR51" s="37" t="e">
        <f t="shared" si="165"/>
        <v>#VALUE!</v>
      </c>
      <c r="BS51" s="37" t="e">
        <f t="shared" si="165"/>
        <v>#VALUE!</v>
      </c>
      <c r="BT51" s="37" t="e">
        <f t="shared" si="165"/>
        <v>#VALUE!</v>
      </c>
      <c r="BU51" s="37" t="e">
        <f t="shared" si="165"/>
        <v>#VALUE!</v>
      </c>
      <c r="BV51" s="37" t="str">
        <f t="shared" si="165"/>
        <v/>
      </c>
      <c r="BW51" s="37" t="str">
        <f t="shared" si="165"/>
        <v/>
      </c>
      <c r="BX51" s="38" t="e">
        <f t="shared" si="9"/>
        <v>#VALUE!</v>
      </c>
      <c r="BY51" s="40">
        <v>0.5</v>
      </c>
      <c r="BZ51" s="40" t="str">
        <f t="shared" ref="BZ51:CC51" si="166">IF(N51="x","1","")</f>
        <v/>
      </c>
      <c r="CA51" s="40" t="str">
        <f t="shared" si="166"/>
        <v/>
      </c>
      <c r="CB51" s="40" t="str">
        <f t="shared" si="166"/>
        <v/>
      </c>
      <c r="CC51" s="40" t="str">
        <f t="shared" si="166"/>
        <v/>
      </c>
      <c r="CD51" s="40">
        <v>0.5</v>
      </c>
      <c r="CE51" s="40" t="str">
        <f t="shared" ref="CE51:CH51" si="167">IF(S51="x","1","")</f>
        <v/>
      </c>
      <c r="CF51" s="40" t="str">
        <f t="shared" si="167"/>
        <v/>
      </c>
      <c r="CG51" s="40" t="str">
        <f t="shared" si="167"/>
        <v/>
      </c>
      <c r="CH51" s="40" t="str">
        <f t="shared" si="167"/>
        <v/>
      </c>
      <c r="CI51" s="40"/>
      <c r="CJ51" s="40"/>
      <c r="CK51" s="40"/>
      <c r="CL51" s="40"/>
      <c r="CM51" s="40"/>
    </row>
    <row r="52" spans="1:91" ht="17.25" customHeight="1" x14ac:dyDescent="0.2">
      <c r="A52" s="66"/>
      <c r="B52" s="23"/>
      <c r="C52" s="23" t="s">
        <v>91</v>
      </c>
      <c r="D52" s="23"/>
      <c r="E52" s="23" t="s">
        <v>95</v>
      </c>
      <c r="F52" s="23"/>
      <c r="G52" s="23"/>
      <c r="H52" s="47" t="str">
        <f t="shared" si="94"/>
        <v/>
      </c>
      <c r="I52" s="50" t="str">
        <f t="shared" si="95"/>
        <v/>
      </c>
      <c r="J52" s="23"/>
      <c r="K52" s="27" t="b">
        <v>0</v>
      </c>
      <c r="L52" s="28" t="str">
        <f t="shared" si="42"/>
        <v/>
      </c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23"/>
      <c r="X52" s="30"/>
      <c r="Y52" s="30"/>
      <c r="Z52" s="23" t="s">
        <v>91</v>
      </c>
      <c r="AA52" s="23" t="s">
        <v>91</v>
      </c>
      <c r="AB52" s="30">
        <f t="shared" si="4"/>
        <v>0</v>
      </c>
      <c r="AC52" s="31" t="e">
        <f t="shared" ref="AC52:AQ52" si="168">IF(M52="x",M$997*1,"")*BY52</f>
        <v>#VALUE!</v>
      </c>
      <c r="AD52" s="31" t="e">
        <f t="shared" si="168"/>
        <v>#VALUE!</v>
      </c>
      <c r="AE52" s="31" t="e">
        <f t="shared" si="168"/>
        <v>#VALUE!</v>
      </c>
      <c r="AF52" s="31" t="e">
        <f t="shared" si="168"/>
        <v>#VALUE!</v>
      </c>
      <c r="AG52" s="31" t="e">
        <f t="shared" si="168"/>
        <v>#VALUE!</v>
      </c>
      <c r="AH52" s="31" t="e">
        <f t="shared" si="168"/>
        <v>#VALUE!</v>
      </c>
      <c r="AI52" s="31" t="e">
        <f t="shared" si="168"/>
        <v>#VALUE!</v>
      </c>
      <c r="AJ52" s="31" t="e">
        <f t="shared" si="168"/>
        <v>#VALUE!</v>
      </c>
      <c r="AK52" s="31" t="e">
        <f t="shared" si="168"/>
        <v>#VALUE!</v>
      </c>
      <c r="AL52" s="31" t="e">
        <f t="shared" si="168"/>
        <v>#VALUE!</v>
      </c>
      <c r="AM52" s="31" t="e">
        <f t="shared" si="168"/>
        <v>#VALUE!</v>
      </c>
      <c r="AN52" s="31" t="e">
        <f t="shared" si="168"/>
        <v>#VALUE!</v>
      </c>
      <c r="AO52" s="31" t="e">
        <f t="shared" si="168"/>
        <v>#VALUE!</v>
      </c>
      <c r="AP52" s="31">
        <f t="shared" si="168"/>
        <v>0</v>
      </c>
      <c r="AQ52" s="31">
        <f t="shared" si="168"/>
        <v>0</v>
      </c>
      <c r="AR52" s="23" t="e">
        <f t="shared" si="6"/>
        <v>#VALUE!</v>
      </c>
      <c r="AS52" s="65" t="str">
        <f t="shared" si="7"/>
        <v/>
      </c>
      <c r="AT52" s="35" t="str">
        <f ca="1">IFERROR(__xludf.DUMMYFUNCTION("""COMPUTED_VALUE"""),"")</f>
        <v/>
      </c>
      <c r="AU52" s="35" t="str">
        <f ca="1">IFERROR(__xludf.DUMMYFUNCTION("""COMPUTED_VALUE"""),"")</f>
        <v/>
      </c>
      <c r="AV52" s="88"/>
      <c r="AW52" s="35" t="str">
        <f ca="1">IFERROR(__xludf.DUMMYFUNCTION("""COMPUTED_VALUE"""),"")</f>
        <v/>
      </c>
      <c r="AX52" s="35" t="str">
        <f ca="1">IFERROR(__xludf.DUMMYFUNCTION("""COMPUTED_VALUE"""),"")</f>
        <v/>
      </c>
      <c r="AY52" s="88"/>
      <c r="AZ52" s="35" t="str">
        <f ca="1">IFERROR(__xludf.DUMMYFUNCTION("""COMPUTED_VALUE"""),"")</f>
        <v/>
      </c>
      <c r="BA52" s="35" t="str">
        <f ca="1">IFERROR(__xludf.DUMMYFUNCTION("""COMPUTED_VALUE"""),"")</f>
        <v/>
      </c>
      <c r="BB52" s="35" t="str">
        <f ca="1">IFERROR(__xludf.DUMMYFUNCTION("""COMPUTED_VALUE"""),"")</f>
        <v/>
      </c>
      <c r="BC52" s="35" t="str">
        <f ca="1">IFERROR(__xludf.DUMMYFUNCTION("""COMPUTED_VALUE"""),"")</f>
        <v/>
      </c>
      <c r="BD52" s="35" t="str">
        <f ca="1">IFERROR(__xludf.DUMMYFUNCTION("""COMPUTED_VALUE"""),"")</f>
        <v/>
      </c>
      <c r="BE52" s="35"/>
      <c r="BF52" s="23"/>
      <c r="BG52" s="35"/>
      <c r="BH52" s="35"/>
      <c r="BI52" s="53" t="e">
        <f t="shared" si="137"/>
        <v>#VALUE!</v>
      </c>
      <c r="BJ52" s="50" t="e">
        <f t="shared" ref="BJ52:BW52" si="169">IF(AD52=0,"",AD52*$AS52*(AU52/10))</f>
        <v>#VALUE!</v>
      </c>
      <c r="BK52" s="50" t="e">
        <f t="shared" si="169"/>
        <v>#VALUE!</v>
      </c>
      <c r="BL52" s="50" t="e">
        <f t="shared" si="169"/>
        <v>#VALUE!</v>
      </c>
      <c r="BM52" s="50" t="e">
        <f t="shared" si="169"/>
        <v>#VALUE!</v>
      </c>
      <c r="BN52" s="50" t="e">
        <f t="shared" si="169"/>
        <v>#VALUE!</v>
      </c>
      <c r="BO52" s="50" t="e">
        <f t="shared" si="169"/>
        <v>#VALUE!</v>
      </c>
      <c r="BP52" s="50" t="e">
        <f t="shared" si="169"/>
        <v>#VALUE!</v>
      </c>
      <c r="BQ52" s="37" t="e">
        <f t="shared" si="169"/>
        <v>#VALUE!</v>
      </c>
      <c r="BR52" s="37" t="e">
        <f t="shared" si="169"/>
        <v>#VALUE!</v>
      </c>
      <c r="BS52" s="37" t="e">
        <f t="shared" si="169"/>
        <v>#VALUE!</v>
      </c>
      <c r="BT52" s="37" t="e">
        <f t="shared" si="169"/>
        <v>#VALUE!</v>
      </c>
      <c r="BU52" s="37" t="e">
        <f t="shared" si="169"/>
        <v>#VALUE!</v>
      </c>
      <c r="BV52" s="37" t="str">
        <f t="shared" si="169"/>
        <v/>
      </c>
      <c r="BW52" s="37" t="str">
        <f t="shared" si="169"/>
        <v/>
      </c>
      <c r="BX52" s="38" t="e">
        <f t="shared" si="9"/>
        <v>#VALUE!</v>
      </c>
      <c r="BY52" s="40" t="str">
        <f t="shared" ref="BY52:CH52" si="170">IF(M52="x","1","")</f>
        <v/>
      </c>
      <c r="BZ52" s="40" t="str">
        <f t="shared" si="170"/>
        <v/>
      </c>
      <c r="CA52" s="40" t="str">
        <f t="shared" si="170"/>
        <v/>
      </c>
      <c r="CB52" s="40" t="str">
        <f t="shared" si="170"/>
        <v/>
      </c>
      <c r="CC52" s="40" t="str">
        <f t="shared" si="170"/>
        <v/>
      </c>
      <c r="CD52" s="40" t="str">
        <f t="shared" si="170"/>
        <v/>
      </c>
      <c r="CE52" s="40" t="str">
        <f t="shared" si="170"/>
        <v/>
      </c>
      <c r="CF52" s="40" t="str">
        <f t="shared" si="170"/>
        <v/>
      </c>
      <c r="CG52" s="40" t="str">
        <f t="shared" si="170"/>
        <v/>
      </c>
      <c r="CH52" s="40" t="str">
        <f t="shared" si="170"/>
        <v/>
      </c>
      <c r="CI52" s="40"/>
      <c r="CJ52" s="40"/>
      <c r="CK52" s="40"/>
      <c r="CL52" s="40"/>
      <c r="CM52" s="40"/>
    </row>
    <row r="53" spans="1:91" ht="17.25" customHeight="1" x14ac:dyDescent="0.2">
      <c r="A53" s="66"/>
      <c r="B53" s="23"/>
      <c r="C53" s="23" t="s">
        <v>91</v>
      </c>
      <c r="D53" s="23"/>
      <c r="E53" s="23" t="s">
        <v>95</v>
      </c>
      <c r="F53" s="23"/>
      <c r="G53" s="23"/>
      <c r="H53" s="47" t="str">
        <f t="shared" si="94"/>
        <v/>
      </c>
      <c r="I53" s="50" t="str">
        <f t="shared" si="95"/>
        <v/>
      </c>
      <c r="J53" s="23"/>
      <c r="K53" s="27" t="b">
        <v>0</v>
      </c>
      <c r="L53" s="28" t="str">
        <f t="shared" si="42"/>
        <v/>
      </c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23"/>
      <c r="X53" s="30"/>
      <c r="Y53" s="30"/>
      <c r="Z53" s="23" t="s">
        <v>91</v>
      </c>
      <c r="AA53" s="23" t="s">
        <v>91</v>
      </c>
      <c r="AB53" s="30">
        <f t="shared" si="4"/>
        <v>0</v>
      </c>
      <c r="AC53" s="31" t="e">
        <f t="shared" ref="AC53:AQ53" si="171">IF(M53="x",M$997*1,"")*BY53</f>
        <v>#VALUE!</v>
      </c>
      <c r="AD53" s="31" t="e">
        <f t="shared" si="171"/>
        <v>#VALUE!</v>
      </c>
      <c r="AE53" s="31" t="e">
        <f t="shared" si="171"/>
        <v>#VALUE!</v>
      </c>
      <c r="AF53" s="31" t="e">
        <f t="shared" si="171"/>
        <v>#VALUE!</v>
      </c>
      <c r="AG53" s="31" t="e">
        <f t="shared" si="171"/>
        <v>#VALUE!</v>
      </c>
      <c r="AH53" s="31" t="e">
        <f t="shared" si="171"/>
        <v>#VALUE!</v>
      </c>
      <c r="AI53" s="31" t="e">
        <f t="shared" si="171"/>
        <v>#VALUE!</v>
      </c>
      <c r="AJ53" s="31" t="e">
        <f t="shared" si="171"/>
        <v>#VALUE!</v>
      </c>
      <c r="AK53" s="31" t="e">
        <f t="shared" si="171"/>
        <v>#VALUE!</v>
      </c>
      <c r="AL53" s="31" t="e">
        <f t="shared" si="171"/>
        <v>#VALUE!</v>
      </c>
      <c r="AM53" s="31" t="e">
        <f t="shared" si="171"/>
        <v>#VALUE!</v>
      </c>
      <c r="AN53" s="31" t="e">
        <f t="shared" si="171"/>
        <v>#VALUE!</v>
      </c>
      <c r="AO53" s="31" t="e">
        <f t="shared" si="171"/>
        <v>#VALUE!</v>
      </c>
      <c r="AP53" s="31">
        <f t="shared" si="171"/>
        <v>0</v>
      </c>
      <c r="AQ53" s="31">
        <f t="shared" si="171"/>
        <v>0</v>
      </c>
      <c r="AR53" s="23" t="e">
        <f t="shared" si="6"/>
        <v>#VALUE!</v>
      </c>
      <c r="AS53" s="65" t="str">
        <f t="shared" si="7"/>
        <v/>
      </c>
      <c r="AT53" s="35" t="str">
        <f ca="1">IFERROR(__xludf.DUMMYFUNCTION("""COMPUTED_VALUE"""),"")</f>
        <v/>
      </c>
      <c r="AU53" s="35" t="str">
        <f ca="1">IFERROR(__xludf.DUMMYFUNCTION("""COMPUTED_VALUE"""),"")</f>
        <v/>
      </c>
      <c r="AV53" s="88"/>
      <c r="AW53" s="35" t="str">
        <f ca="1">IFERROR(__xludf.DUMMYFUNCTION("""COMPUTED_VALUE"""),"")</f>
        <v/>
      </c>
      <c r="AX53" s="35" t="str">
        <f ca="1">IFERROR(__xludf.DUMMYFUNCTION("""COMPUTED_VALUE"""),"")</f>
        <v/>
      </c>
      <c r="AY53" s="88"/>
      <c r="AZ53" s="35" t="str">
        <f ca="1">IFERROR(__xludf.DUMMYFUNCTION("""COMPUTED_VALUE"""),"")</f>
        <v/>
      </c>
      <c r="BA53" s="35" t="str">
        <f ca="1">IFERROR(__xludf.DUMMYFUNCTION("""COMPUTED_VALUE"""),"")</f>
        <v/>
      </c>
      <c r="BB53" s="35" t="str">
        <f ca="1">IFERROR(__xludf.DUMMYFUNCTION("""COMPUTED_VALUE"""),"")</f>
        <v/>
      </c>
      <c r="BC53" s="35" t="str">
        <f ca="1">IFERROR(__xludf.DUMMYFUNCTION("""COMPUTED_VALUE"""),"")</f>
        <v/>
      </c>
      <c r="BD53" s="35" t="str">
        <f ca="1">IFERROR(__xludf.DUMMYFUNCTION("""COMPUTED_VALUE"""),"")</f>
        <v/>
      </c>
      <c r="BE53" s="35"/>
      <c r="BF53" s="23"/>
      <c r="BG53" s="35"/>
      <c r="BH53" s="35"/>
      <c r="BI53" s="53" t="e">
        <f t="shared" si="137"/>
        <v>#VALUE!</v>
      </c>
      <c r="BJ53" s="50" t="e">
        <f t="shared" ref="BJ53:BW53" si="172">IF(AD53=0,"",AD53*$AS53*(AU53/10))</f>
        <v>#VALUE!</v>
      </c>
      <c r="BK53" s="50" t="e">
        <f t="shared" si="172"/>
        <v>#VALUE!</v>
      </c>
      <c r="BL53" s="50" t="e">
        <f t="shared" si="172"/>
        <v>#VALUE!</v>
      </c>
      <c r="BM53" s="50" t="e">
        <f t="shared" si="172"/>
        <v>#VALUE!</v>
      </c>
      <c r="BN53" s="50" t="e">
        <f t="shared" si="172"/>
        <v>#VALUE!</v>
      </c>
      <c r="BO53" s="50" t="e">
        <f t="shared" si="172"/>
        <v>#VALUE!</v>
      </c>
      <c r="BP53" s="50" t="e">
        <f t="shared" si="172"/>
        <v>#VALUE!</v>
      </c>
      <c r="BQ53" s="37" t="e">
        <f t="shared" si="172"/>
        <v>#VALUE!</v>
      </c>
      <c r="BR53" s="37" t="e">
        <f t="shared" si="172"/>
        <v>#VALUE!</v>
      </c>
      <c r="BS53" s="37" t="e">
        <f t="shared" si="172"/>
        <v>#VALUE!</v>
      </c>
      <c r="BT53" s="37" t="e">
        <f t="shared" si="172"/>
        <v>#VALUE!</v>
      </c>
      <c r="BU53" s="37" t="e">
        <f t="shared" si="172"/>
        <v>#VALUE!</v>
      </c>
      <c r="BV53" s="37" t="str">
        <f t="shared" si="172"/>
        <v/>
      </c>
      <c r="BW53" s="37" t="str">
        <f t="shared" si="172"/>
        <v/>
      </c>
      <c r="BX53" s="38" t="e">
        <f t="shared" si="9"/>
        <v>#VALUE!</v>
      </c>
      <c r="BY53" s="40" t="str">
        <f t="shared" ref="BY53:CH53" si="173">IF(M53="x","1","")</f>
        <v/>
      </c>
      <c r="BZ53" s="40" t="str">
        <f t="shared" si="173"/>
        <v/>
      </c>
      <c r="CA53" s="40" t="str">
        <f t="shared" si="173"/>
        <v/>
      </c>
      <c r="CB53" s="40" t="str">
        <f t="shared" si="173"/>
        <v/>
      </c>
      <c r="CC53" s="40" t="str">
        <f t="shared" si="173"/>
        <v/>
      </c>
      <c r="CD53" s="40" t="str">
        <f t="shared" si="173"/>
        <v/>
      </c>
      <c r="CE53" s="40" t="str">
        <f t="shared" si="173"/>
        <v/>
      </c>
      <c r="CF53" s="40" t="str">
        <f t="shared" si="173"/>
        <v/>
      </c>
      <c r="CG53" s="40" t="str">
        <f t="shared" si="173"/>
        <v/>
      </c>
      <c r="CH53" s="40" t="str">
        <f t="shared" si="173"/>
        <v/>
      </c>
      <c r="CI53" s="40"/>
      <c r="CJ53" s="40"/>
      <c r="CK53" s="40"/>
      <c r="CL53" s="40"/>
      <c r="CM53" s="40"/>
    </row>
    <row r="54" spans="1:91" ht="17.25" customHeight="1" x14ac:dyDescent="0.2">
      <c r="A54" s="66"/>
      <c r="B54" s="23"/>
      <c r="C54" s="23" t="s">
        <v>91</v>
      </c>
      <c r="D54" s="23"/>
      <c r="E54" s="23" t="str">
        <f t="shared" ref="E54:E62" si="174">IF(ISBLANK(D54),"",TEXT(D54,"MMMM"))</f>
        <v/>
      </c>
      <c r="F54" s="23"/>
      <c r="G54" s="23"/>
      <c r="H54" s="47" t="str">
        <f t="shared" si="94"/>
        <v/>
      </c>
      <c r="I54" s="50" t="str">
        <f t="shared" si="95"/>
        <v/>
      </c>
      <c r="J54" s="23"/>
      <c r="K54" s="27" t="b">
        <v>0</v>
      </c>
      <c r="L54" s="28" t="str">
        <f t="shared" si="42"/>
        <v/>
      </c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23"/>
      <c r="X54" s="30"/>
      <c r="Y54" s="30"/>
      <c r="Z54" s="23" t="s">
        <v>91</v>
      </c>
      <c r="AA54" s="23" t="s">
        <v>91</v>
      </c>
      <c r="AB54" s="30">
        <f t="shared" si="4"/>
        <v>0</v>
      </c>
      <c r="AC54" s="31" t="e">
        <f t="shared" ref="AC54:AQ54" si="175">IF(M54="x",M$997*1,"")*BY54</f>
        <v>#VALUE!</v>
      </c>
      <c r="AD54" s="31" t="e">
        <f t="shared" si="175"/>
        <v>#VALUE!</v>
      </c>
      <c r="AE54" s="31" t="e">
        <f t="shared" si="175"/>
        <v>#VALUE!</v>
      </c>
      <c r="AF54" s="31" t="e">
        <f t="shared" si="175"/>
        <v>#VALUE!</v>
      </c>
      <c r="AG54" s="31" t="e">
        <f t="shared" si="175"/>
        <v>#VALUE!</v>
      </c>
      <c r="AH54" s="31" t="e">
        <f t="shared" si="175"/>
        <v>#VALUE!</v>
      </c>
      <c r="AI54" s="31" t="e">
        <f t="shared" si="175"/>
        <v>#VALUE!</v>
      </c>
      <c r="AJ54" s="31" t="e">
        <f t="shared" si="175"/>
        <v>#VALUE!</v>
      </c>
      <c r="AK54" s="31" t="e">
        <f t="shared" si="175"/>
        <v>#VALUE!</v>
      </c>
      <c r="AL54" s="31" t="e">
        <f t="shared" si="175"/>
        <v>#VALUE!</v>
      </c>
      <c r="AM54" s="31" t="e">
        <f t="shared" si="175"/>
        <v>#VALUE!</v>
      </c>
      <c r="AN54" s="31" t="e">
        <f t="shared" si="175"/>
        <v>#VALUE!</v>
      </c>
      <c r="AO54" s="31" t="e">
        <f t="shared" si="175"/>
        <v>#VALUE!</v>
      </c>
      <c r="AP54" s="31">
        <f t="shared" si="175"/>
        <v>0</v>
      </c>
      <c r="AQ54" s="31">
        <f t="shared" si="175"/>
        <v>0</v>
      </c>
      <c r="AR54" s="23" t="e">
        <f t="shared" si="6"/>
        <v>#VALUE!</v>
      </c>
      <c r="AS54" s="65" t="str">
        <f t="shared" si="7"/>
        <v/>
      </c>
      <c r="AT54" s="35" t="str">
        <f ca="1">IFERROR(__xludf.DUMMYFUNCTION("""COMPUTED_VALUE"""),"")</f>
        <v/>
      </c>
      <c r="AU54" s="35" t="str">
        <f ca="1">IFERROR(__xludf.DUMMYFUNCTION("""COMPUTED_VALUE"""),"")</f>
        <v/>
      </c>
      <c r="AV54" s="88"/>
      <c r="AW54" s="35" t="str">
        <f ca="1">IFERROR(__xludf.DUMMYFUNCTION("""COMPUTED_VALUE"""),"")</f>
        <v/>
      </c>
      <c r="AX54" s="35" t="str">
        <f ca="1">IFERROR(__xludf.DUMMYFUNCTION("""COMPUTED_VALUE"""),"")</f>
        <v/>
      </c>
      <c r="AY54" s="88"/>
      <c r="AZ54" s="35" t="str">
        <f ca="1">IFERROR(__xludf.DUMMYFUNCTION("""COMPUTED_VALUE"""),"")</f>
        <v/>
      </c>
      <c r="BA54" s="35" t="str">
        <f ca="1">IFERROR(__xludf.DUMMYFUNCTION("""COMPUTED_VALUE"""),"")</f>
        <v/>
      </c>
      <c r="BB54" s="35" t="str">
        <f ca="1">IFERROR(__xludf.DUMMYFUNCTION("""COMPUTED_VALUE"""),"")</f>
        <v/>
      </c>
      <c r="BC54" s="35" t="str">
        <f ca="1">IFERROR(__xludf.DUMMYFUNCTION("""COMPUTED_VALUE"""),"")</f>
        <v/>
      </c>
      <c r="BD54" s="35" t="str">
        <f ca="1">IFERROR(__xludf.DUMMYFUNCTION("""COMPUTED_VALUE"""),"")</f>
        <v/>
      </c>
      <c r="BE54" s="35"/>
      <c r="BF54" s="23"/>
      <c r="BG54" s="35"/>
      <c r="BH54" s="35"/>
      <c r="BI54" s="53" t="e">
        <f t="shared" si="137"/>
        <v>#VALUE!</v>
      </c>
      <c r="BJ54" s="50" t="e">
        <f t="shared" ref="BJ54:BW54" si="176">IF(AD54=0,"",AD54*$AS54*(AU54/10))</f>
        <v>#VALUE!</v>
      </c>
      <c r="BK54" s="50" t="e">
        <f t="shared" si="176"/>
        <v>#VALUE!</v>
      </c>
      <c r="BL54" s="50" t="e">
        <f t="shared" si="176"/>
        <v>#VALUE!</v>
      </c>
      <c r="BM54" s="50" t="e">
        <f t="shared" si="176"/>
        <v>#VALUE!</v>
      </c>
      <c r="BN54" s="50" t="e">
        <f t="shared" si="176"/>
        <v>#VALUE!</v>
      </c>
      <c r="BO54" s="50" t="e">
        <f t="shared" si="176"/>
        <v>#VALUE!</v>
      </c>
      <c r="BP54" s="50" t="e">
        <f t="shared" si="176"/>
        <v>#VALUE!</v>
      </c>
      <c r="BQ54" s="37" t="e">
        <f t="shared" si="176"/>
        <v>#VALUE!</v>
      </c>
      <c r="BR54" s="37" t="e">
        <f t="shared" si="176"/>
        <v>#VALUE!</v>
      </c>
      <c r="BS54" s="37" t="e">
        <f t="shared" si="176"/>
        <v>#VALUE!</v>
      </c>
      <c r="BT54" s="37" t="e">
        <f t="shared" si="176"/>
        <v>#VALUE!</v>
      </c>
      <c r="BU54" s="37" t="e">
        <f t="shared" si="176"/>
        <v>#VALUE!</v>
      </c>
      <c r="BV54" s="37" t="str">
        <f t="shared" si="176"/>
        <v/>
      </c>
      <c r="BW54" s="37" t="str">
        <f t="shared" si="176"/>
        <v/>
      </c>
      <c r="BX54" s="38" t="e">
        <f t="shared" si="9"/>
        <v>#VALUE!</v>
      </c>
      <c r="BY54" s="40" t="str">
        <f t="shared" ref="BY54:CH54" si="177">IF(M54="x","1","")</f>
        <v/>
      </c>
      <c r="BZ54" s="40" t="str">
        <f t="shared" si="177"/>
        <v/>
      </c>
      <c r="CA54" s="40" t="str">
        <f t="shared" si="177"/>
        <v/>
      </c>
      <c r="CB54" s="40" t="str">
        <f t="shared" si="177"/>
        <v/>
      </c>
      <c r="CC54" s="40" t="str">
        <f t="shared" si="177"/>
        <v/>
      </c>
      <c r="CD54" s="40" t="str">
        <f t="shared" si="177"/>
        <v/>
      </c>
      <c r="CE54" s="40" t="str">
        <f t="shared" si="177"/>
        <v/>
      </c>
      <c r="CF54" s="40" t="str">
        <f t="shared" si="177"/>
        <v/>
      </c>
      <c r="CG54" s="40" t="str">
        <f t="shared" si="177"/>
        <v/>
      </c>
      <c r="CH54" s="40" t="str">
        <f t="shared" si="177"/>
        <v/>
      </c>
      <c r="CI54" s="40"/>
      <c r="CJ54" s="40"/>
      <c r="CK54" s="40"/>
      <c r="CL54" s="40"/>
      <c r="CM54" s="40"/>
    </row>
    <row r="55" spans="1:91" ht="17.25" customHeight="1" x14ac:dyDescent="0.2">
      <c r="A55" s="66"/>
      <c r="B55" s="23"/>
      <c r="C55" s="23" t="s">
        <v>91</v>
      </c>
      <c r="D55" s="23"/>
      <c r="E55" s="23" t="str">
        <f t="shared" si="174"/>
        <v/>
      </c>
      <c r="F55" s="23"/>
      <c r="G55" s="23"/>
      <c r="H55" s="47" t="str">
        <f t="shared" si="94"/>
        <v/>
      </c>
      <c r="I55" s="50" t="str">
        <f t="shared" si="95"/>
        <v/>
      </c>
      <c r="J55" s="23"/>
      <c r="K55" s="27" t="b">
        <v>0</v>
      </c>
      <c r="L55" s="28" t="str">
        <f t="shared" si="42"/>
        <v/>
      </c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23"/>
      <c r="X55" s="30"/>
      <c r="Y55" s="30"/>
      <c r="Z55" s="23" t="s">
        <v>91</v>
      </c>
      <c r="AA55" s="23" t="s">
        <v>91</v>
      </c>
      <c r="AB55" s="30">
        <f t="shared" si="4"/>
        <v>0</v>
      </c>
      <c r="AC55" s="31" t="e">
        <f t="shared" ref="AC55:AQ55" si="178">IF(M55="x",M$997*1,"")*BY55</f>
        <v>#VALUE!</v>
      </c>
      <c r="AD55" s="31" t="e">
        <f t="shared" si="178"/>
        <v>#VALUE!</v>
      </c>
      <c r="AE55" s="31" t="e">
        <f t="shared" si="178"/>
        <v>#VALUE!</v>
      </c>
      <c r="AF55" s="31" t="e">
        <f t="shared" si="178"/>
        <v>#VALUE!</v>
      </c>
      <c r="AG55" s="31" t="e">
        <f t="shared" si="178"/>
        <v>#VALUE!</v>
      </c>
      <c r="AH55" s="31" t="e">
        <f t="shared" si="178"/>
        <v>#VALUE!</v>
      </c>
      <c r="AI55" s="31" t="e">
        <f t="shared" si="178"/>
        <v>#VALUE!</v>
      </c>
      <c r="AJ55" s="31" t="e">
        <f t="shared" si="178"/>
        <v>#VALUE!</v>
      </c>
      <c r="AK55" s="31" t="e">
        <f t="shared" si="178"/>
        <v>#VALUE!</v>
      </c>
      <c r="AL55" s="31" t="e">
        <f t="shared" si="178"/>
        <v>#VALUE!</v>
      </c>
      <c r="AM55" s="31" t="e">
        <f t="shared" si="178"/>
        <v>#VALUE!</v>
      </c>
      <c r="AN55" s="31" t="e">
        <f t="shared" si="178"/>
        <v>#VALUE!</v>
      </c>
      <c r="AO55" s="31" t="e">
        <f t="shared" si="178"/>
        <v>#VALUE!</v>
      </c>
      <c r="AP55" s="31">
        <f t="shared" si="178"/>
        <v>0</v>
      </c>
      <c r="AQ55" s="31">
        <f t="shared" si="178"/>
        <v>0</v>
      </c>
      <c r="AR55" s="23" t="e">
        <f t="shared" si="6"/>
        <v>#VALUE!</v>
      </c>
      <c r="AS55" s="65" t="str">
        <f t="shared" si="7"/>
        <v/>
      </c>
      <c r="AT55" s="35" t="str">
        <f ca="1">IFERROR(__xludf.DUMMYFUNCTION("""COMPUTED_VALUE"""),"")</f>
        <v/>
      </c>
      <c r="AU55" s="35" t="str">
        <f ca="1">IFERROR(__xludf.DUMMYFUNCTION("""COMPUTED_VALUE"""),"")</f>
        <v/>
      </c>
      <c r="AV55" s="88"/>
      <c r="AW55" s="35" t="str">
        <f ca="1">IFERROR(__xludf.DUMMYFUNCTION("""COMPUTED_VALUE"""),"")</f>
        <v/>
      </c>
      <c r="AX55" s="35" t="str">
        <f ca="1">IFERROR(__xludf.DUMMYFUNCTION("""COMPUTED_VALUE"""),"")</f>
        <v/>
      </c>
      <c r="AY55" s="88"/>
      <c r="AZ55" s="35" t="str">
        <f ca="1">IFERROR(__xludf.DUMMYFUNCTION("""COMPUTED_VALUE"""),"")</f>
        <v/>
      </c>
      <c r="BA55" s="35" t="str">
        <f ca="1">IFERROR(__xludf.DUMMYFUNCTION("""COMPUTED_VALUE"""),"")</f>
        <v/>
      </c>
      <c r="BB55" s="35" t="str">
        <f ca="1">IFERROR(__xludf.DUMMYFUNCTION("""COMPUTED_VALUE"""),"")</f>
        <v/>
      </c>
      <c r="BC55" s="35" t="str">
        <f ca="1">IFERROR(__xludf.DUMMYFUNCTION("""COMPUTED_VALUE"""),"")</f>
        <v/>
      </c>
      <c r="BD55" s="35" t="str">
        <f ca="1">IFERROR(__xludf.DUMMYFUNCTION("""COMPUTED_VALUE"""),"")</f>
        <v/>
      </c>
      <c r="BE55" s="35"/>
      <c r="BF55" s="23"/>
      <c r="BG55" s="35"/>
      <c r="BH55" s="35"/>
      <c r="BI55" s="53" t="e">
        <f t="shared" si="137"/>
        <v>#VALUE!</v>
      </c>
      <c r="BJ55" s="50" t="e">
        <f t="shared" ref="BJ55:BW55" si="179">IF(AD55=0,"",AD55*$AS55*(AU55/10))</f>
        <v>#VALUE!</v>
      </c>
      <c r="BK55" s="50" t="e">
        <f t="shared" si="179"/>
        <v>#VALUE!</v>
      </c>
      <c r="BL55" s="50" t="e">
        <f t="shared" si="179"/>
        <v>#VALUE!</v>
      </c>
      <c r="BM55" s="50" t="e">
        <f t="shared" si="179"/>
        <v>#VALUE!</v>
      </c>
      <c r="BN55" s="50" t="e">
        <f t="shared" si="179"/>
        <v>#VALUE!</v>
      </c>
      <c r="BO55" s="50" t="e">
        <f t="shared" si="179"/>
        <v>#VALUE!</v>
      </c>
      <c r="BP55" s="50" t="e">
        <f t="shared" si="179"/>
        <v>#VALUE!</v>
      </c>
      <c r="BQ55" s="37" t="e">
        <f t="shared" si="179"/>
        <v>#VALUE!</v>
      </c>
      <c r="BR55" s="37" t="e">
        <f t="shared" si="179"/>
        <v>#VALUE!</v>
      </c>
      <c r="BS55" s="37" t="e">
        <f t="shared" si="179"/>
        <v>#VALUE!</v>
      </c>
      <c r="BT55" s="37" t="e">
        <f t="shared" si="179"/>
        <v>#VALUE!</v>
      </c>
      <c r="BU55" s="37" t="e">
        <f t="shared" si="179"/>
        <v>#VALUE!</v>
      </c>
      <c r="BV55" s="37" t="str">
        <f t="shared" si="179"/>
        <v/>
      </c>
      <c r="BW55" s="37" t="str">
        <f t="shared" si="179"/>
        <v/>
      </c>
      <c r="BX55" s="38" t="e">
        <f t="shared" si="9"/>
        <v>#VALUE!</v>
      </c>
      <c r="BY55" s="40" t="str">
        <f t="shared" ref="BY55:CH55" si="180">IF(M55="x","1","")</f>
        <v/>
      </c>
      <c r="BZ55" s="40" t="str">
        <f t="shared" si="180"/>
        <v/>
      </c>
      <c r="CA55" s="40" t="str">
        <f t="shared" si="180"/>
        <v/>
      </c>
      <c r="CB55" s="40" t="str">
        <f t="shared" si="180"/>
        <v/>
      </c>
      <c r="CC55" s="40" t="str">
        <f t="shared" si="180"/>
        <v/>
      </c>
      <c r="CD55" s="40" t="str">
        <f t="shared" si="180"/>
        <v/>
      </c>
      <c r="CE55" s="40" t="str">
        <f t="shared" si="180"/>
        <v/>
      </c>
      <c r="CF55" s="40" t="str">
        <f t="shared" si="180"/>
        <v/>
      </c>
      <c r="CG55" s="40" t="str">
        <f t="shared" si="180"/>
        <v/>
      </c>
      <c r="CH55" s="40" t="str">
        <f t="shared" si="180"/>
        <v/>
      </c>
      <c r="CI55" s="40"/>
      <c r="CJ55" s="40"/>
      <c r="CK55" s="40"/>
      <c r="CL55" s="40"/>
      <c r="CM55" s="40"/>
    </row>
    <row r="56" spans="1:91" ht="17.25" customHeight="1" x14ac:dyDescent="0.2">
      <c r="A56" s="66"/>
      <c r="B56" s="23"/>
      <c r="C56" s="23" t="s">
        <v>91</v>
      </c>
      <c r="D56" s="23"/>
      <c r="E56" s="23" t="str">
        <f t="shared" si="174"/>
        <v/>
      </c>
      <c r="F56" s="23"/>
      <c r="G56" s="23"/>
      <c r="H56" s="47" t="str">
        <f t="shared" si="94"/>
        <v/>
      </c>
      <c r="I56" s="50" t="str">
        <f t="shared" si="95"/>
        <v/>
      </c>
      <c r="J56" s="23"/>
      <c r="K56" s="27" t="b">
        <v>0</v>
      </c>
      <c r="L56" s="28" t="str">
        <f t="shared" si="42"/>
        <v/>
      </c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23"/>
      <c r="X56" s="30"/>
      <c r="Y56" s="30"/>
      <c r="Z56" s="23" t="s">
        <v>91</v>
      </c>
      <c r="AA56" s="23" t="s">
        <v>91</v>
      </c>
      <c r="AB56" s="30">
        <f t="shared" si="4"/>
        <v>0</v>
      </c>
      <c r="AC56" s="31" t="e">
        <f t="shared" ref="AC56:AQ56" si="181">IF(M56="x",M$997*1,"")*BY56</f>
        <v>#VALUE!</v>
      </c>
      <c r="AD56" s="31" t="e">
        <f t="shared" si="181"/>
        <v>#VALUE!</v>
      </c>
      <c r="AE56" s="31" t="e">
        <f t="shared" si="181"/>
        <v>#VALUE!</v>
      </c>
      <c r="AF56" s="31" t="e">
        <f t="shared" si="181"/>
        <v>#VALUE!</v>
      </c>
      <c r="AG56" s="31" t="e">
        <f t="shared" si="181"/>
        <v>#VALUE!</v>
      </c>
      <c r="AH56" s="31" t="e">
        <f t="shared" si="181"/>
        <v>#VALUE!</v>
      </c>
      <c r="AI56" s="31" t="e">
        <f t="shared" si="181"/>
        <v>#VALUE!</v>
      </c>
      <c r="AJ56" s="31" t="e">
        <f t="shared" si="181"/>
        <v>#VALUE!</v>
      </c>
      <c r="AK56" s="31" t="e">
        <f t="shared" si="181"/>
        <v>#VALUE!</v>
      </c>
      <c r="AL56" s="31" t="e">
        <f t="shared" si="181"/>
        <v>#VALUE!</v>
      </c>
      <c r="AM56" s="31" t="e">
        <f t="shared" si="181"/>
        <v>#VALUE!</v>
      </c>
      <c r="AN56" s="31" t="e">
        <f t="shared" si="181"/>
        <v>#VALUE!</v>
      </c>
      <c r="AO56" s="31" t="e">
        <f t="shared" si="181"/>
        <v>#VALUE!</v>
      </c>
      <c r="AP56" s="31">
        <f t="shared" si="181"/>
        <v>0</v>
      </c>
      <c r="AQ56" s="31">
        <f t="shared" si="181"/>
        <v>0</v>
      </c>
      <c r="AR56" s="23" t="e">
        <f t="shared" si="6"/>
        <v>#VALUE!</v>
      </c>
      <c r="AS56" s="65" t="str">
        <f t="shared" si="7"/>
        <v/>
      </c>
      <c r="AT56" s="35" t="str">
        <f ca="1">IFERROR(__xludf.DUMMYFUNCTION("""COMPUTED_VALUE"""),"")</f>
        <v/>
      </c>
      <c r="AU56" s="35" t="str">
        <f ca="1">IFERROR(__xludf.DUMMYFUNCTION("""COMPUTED_VALUE"""),"")</f>
        <v/>
      </c>
      <c r="AV56" s="88"/>
      <c r="AW56" s="35" t="str">
        <f ca="1">IFERROR(__xludf.DUMMYFUNCTION("""COMPUTED_VALUE"""),"")</f>
        <v/>
      </c>
      <c r="AX56" s="35" t="str">
        <f ca="1">IFERROR(__xludf.DUMMYFUNCTION("""COMPUTED_VALUE"""),"")</f>
        <v/>
      </c>
      <c r="AY56" s="88"/>
      <c r="AZ56" s="35" t="str">
        <f ca="1">IFERROR(__xludf.DUMMYFUNCTION("""COMPUTED_VALUE"""),"")</f>
        <v/>
      </c>
      <c r="BA56" s="35" t="str">
        <f ca="1">IFERROR(__xludf.DUMMYFUNCTION("""COMPUTED_VALUE"""),"")</f>
        <v/>
      </c>
      <c r="BB56" s="35" t="str">
        <f ca="1">IFERROR(__xludf.DUMMYFUNCTION("""COMPUTED_VALUE"""),"")</f>
        <v/>
      </c>
      <c r="BC56" s="35" t="str">
        <f ca="1">IFERROR(__xludf.DUMMYFUNCTION("""COMPUTED_VALUE"""),"")</f>
        <v/>
      </c>
      <c r="BD56" s="35" t="str">
        <f ca="1">IFERROR(__xludf.DUMMYFUNCTION("""COMPUTED_VALUE"""),"")</f>
        <v/>
      </c>
      <c r="BE56" s="35"/>
      <c r="BF56" s="23"/>
      <c r="BG56" s="35"/>
      <c r="BH56" s="35"/>
      <c r="BI56" s="53" t="e">
        <f t="shared" si="137"/>
        <v>#VALUE!</v>
      </c>
      <c r="BJ56" s="50" t="e">
        <f t="shared" ref="BJ56:BW56" si="182">IF(AD56=0,"",AD56*$AS56*(AU56/10))</f>
        <v>#VALUE!</v>
      </c>
      <c r="BK56" s="50" t="e">
        <f t="shared" si="182"/>
        <v>#VALUE!</v>
      </c>
      <c r="BL56" s="50" t="e">
        <f t="shared" si="182"/>
        <v>#VALUE!</v>
      </c>
      <c r="BM56" s="50" t="e">
        <f t="shared" si="182"/>
        <v>#VALUE!</v>
      </c>
      <c r="BN56" s="50" t="e">
        <f t="shared" si="182"/>
        <v>#VALUE!</v>
      </c>
      <c r="BO56" s="50" t="e">
        <f t="shared" si="182"/>
        <v>#VALUE!</v>
      </c>
      <c r="BP56" s="50" t="e">
        <f t="shared" si="182"/>
        <v>#VALUE!</v>
      </c>
      <c r="BQ56" s="37" t="e">
        <f t="shared" si="182"/>
        <v>#VALUE!</v>
      </c>
      <c r="BR56" s="37" t="e">
        <f t="shared" si="182"/>
        <v>#VALUE!</v>
      </c>
      <c r="BS56" s="37" t="e">
        <f t="shared" si="182"/>
        <v>#VALUE!</v>
      </c>
      <c r="BT56" s="37" t="e">
        <f t="shared" si="182"/>
        <v>#VALUE!</v>
      </c>
      <c r="BU56" s="37" t="e">
        <f t="shared" si="182"/>
        <v>#VALUE!</v>
      </c>
      <c r="BV56" s="37" t="str">
        <f t="shared" si="182"/>
        <v/>
      </c>
      <c r="BW56" s="37" t="str">
        <f t="shared" si="182"/>
        <v/>
      </c>
      <c r="BX56" s="38" t="e">
        <f t="shared" si="9"/>
        <v>#VALUE!</v>
      </c>
      <c r="BY56" s="40" t="str">
        <f t="shared" ref="BY56:CH56" si="183">IF(M56="x","1","")</f>
        <v/>
      </c>
      <c r="BZ56" s="40" t="str">
        <f t="shared" si="183"/>
        <v/>
      </c>
      <c r="CA56" s="40" t="str">
        <f t="shared" si="183"/>
        <v/>
      </c>
      <c r="CB56" s="40" t="str">
        <f t="shared" si="183"/>
        <v/>
      </c>
      <c r="CC56" s="40" t="str">
        <f t="shared" si="183"/>
        <v/>
      </c>
      <c r="CD56" s="40" t="str">
        <f t="shared" si="183"/>
        <v/>
      </c>
      <c r="CE56" s="40" t="str">
        <f t="shared" si="183"/>
        <v/>
      </c>
      <c r="CF56" s="40" t="str">
        <f t="shared" si="183"/>
        <v/>
      </c>
      <c r="CG56" s="40" t="str">
        <f t="shared" si="183"/>
        <v/>
      </c>
      <c r="CH56" s="40" t="str">
        <f t="shared" si="183"/>
        <v/>
      </c>
      <c r="CI56" s="40"/>
      <c r="CJ56" s="40"/>
      <c r="CK56" s="40"/>
      <c r="CL56" s="40"/>
      <c r="CM56" s="40"/>
    </row>
    <row r="57" spans="1:91" ht="17.25" customHeight="1" x14ac:dyDescent="0.2">
      <c r="A57" s="66"/>
      <c r="B57" s="23"/>
      <c r="C57" s="23" t="s">
        <v>91</v>
      </c>
      <c r="D57" s="23"/>
      <c r="E57" s="23" t="str">
        <f t="shared" si="174"/>
        <v/>
      </c>
      <c r="F57" s="23"/>
      <c r="G57" s="23"/>
      <c r="H57" s="47" t="str">
        <f t="shared" si="94"/>
        <v/>
      </c>
      <c r="I57" s="50" t="str">
        <f t="shared" si="95"/>
        <v/>
      </c>
      <c r="J57" s="23"/>
      <c r="K57" s="27" t="b">
        <v>0</v>
      </c>
      <c r="L57" s="28" t="str">
        <f t="shared" si="42"/>
        <v/>
      </c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23"/>
      <c r="X57" s="30"/>
      <c r="Y57" s="30"/>
      <c r="Z57" s="23" t="s">
        <v>91</v>
      </c>
      <c r="AA57" s="23" t="s">
        <v>91</v>
      </c>
      <c r="AB57" s="30">
        <f t="shared" si="4"/>
        <v>0</v>
      </c>
      <c r="AC57" s="31" t="e">
        <f t="shared" ref="AC57:AQ57" si="184">IF(M57="x",M$997*1,"")*BY57</f>
        <v>#VALUE!</v>
      </c>
      <c r="AD57" s="31" t="e">
        <f t="shared" si="184"/>
        <v>#VALUE!</v>
      </c>
      <c r="AE57" s="31" t="e">
        <f t="shared" si="184"/>
        <v>#VALUE!</v>
      </c>
      <c r="AF57" s="31" t="e">
        <f t="shared" si="184"/>
        <v>#VALUE!</v>
      </c>
      <c r="AG57" s="31" t="e">
        <f t="shared" si="184"/>
        <v>#VALUE!</v>
      </c>
      <c r="AH57" s="31" t="e">
        <f t="shared" si="184"/>
        <v>#VALUE!</v>
      </c>
      <c r="AI57" s="31" t="e">
        <f t="shared" si="184"/>
        <v>#VALUE!</v>
      </c>
      <c r="AJ57" s="31" t="e">
        <f t="shared" si="184"/>
        <v>#VALUE!</v>
      </c>
      <c r="AK57" s="31" t="e">
        <f t="shared" si="184"/>
        <v>#VALUE!</v>
      </c>
      <c r="AL57" s="31" t="e">
        <f t="shared" si="184"/>
        <v>#VALUE!</v>
      </c>
      <c r="AM57" s="31" t="e">
        <f t="shared" si="184"/>
        <v>#VALUE!</v>
      </c>
      <c r="AN57" s="31" t="e">
        <f t="shared" si="184"/>
        <v>#VALUE!</v>
      </c>
      <c r="AO57" s="31" t="e">
        <f t="shared" si="184"/>
        <v>#VALUE!</v>
      </c>
      <c r="AP57" s="31">
        <f t="shared" si="184"/>
        <v>0</v>
      </c>
      <c r="AQ57" s="31">
        <f t="shared" si="184"/>
        <v>0</v>
      </c>
      <c r="AR57" s="23" t="e">
        <f t="shared" si="6"/>
        <v>#VALUE!</v>
      </c>
      <c r="AS57" s="65" t="str">
        <f t="shared" si="7"/>
        <v/>
      </c>
      <c r="AT57" s="35" t="str">
        <f ca="1">IFERROR(__xludf.DUMMYFUNCTION("""COMPUTED_VALUE"""),"")</f>
        <v/>
      </c>
      <c r="AU57" s="35" t="str">
        <f ca="1">IFERROR(__xludf.DUMMYFUNCTION("""COMPUTED_VALUE"""),"")</f>
        <v/>
      </c>
      <c r="AV57" s="88"/>
      <c r="AW57" s="35" t="str">
        <f ca="1">IFERROR(__xludf.DUMMYFUNCTION("""COMPUTED_VALUE"""),"")</f>
        <v/>
      </c>
      <c r="AX57" s="35" t="str">
        <f ca="1">IFERROR(__xludf.DUMMYFUNCTION("""COMPUTED_VALUE"""),"")</f>
        <v/>
      </c>
      <c r="AY57" s="88"/>
      <c r="AZ57" s="35" t="str">
        <f ca="1">IFERROR(__xludf.DUMMYFUNCTION("""COMPUTED_VALUE"""),"")</f>
        <v/>
      </c>
      <c r="BA57" s="35" t="str">
        <f ca="1">IFERROR(__xludf.DUMMYFUNCTION("""COMPUTED_VALUE"""),"")</f>
        <v/>
      </c>
      <c r="BB57" s="35" t="str">
        <f ca="1">IFERROR(__xludf.DUMMYFUNCTION("""COMPUTED_VALUE"""),"")</f>
        <v/>
      </c>
      <c r="BC57" s="35" t="str">
        <f ca="1">IFERROR(__xludf.DUMMYFUNCTION("""COMPUTED_VALUE"""),"")</f>
        <v/>
      </c>
      <c r="BD57" s="35" t="str">
        <f ca="1">IFERROR(__xludf.DUMMYFUNCTION("""COMPUTED_VALUE"""),"")</f>
        <v/>
      </c>
      <c r="BE57" s="35"/>
      <c r="BF57" s="23"/>
      <c r="BG57" s="35"/>
      <c r="BH57" s="35"/>
      <c r="BI57" s="53" t="e">
        <f t="shared" si="137"/>
        <v>#VALUE!</v>
      </c>
      <c r="BJ57" s="50" t="e">
        <f t="shared" ref="BJ57:BW57" si="185">IF(AD57=0,"",AD57*$AS57*(AU57/10))</f>
        <v>#VALUE!</v>
      </c>
      <c r="BK57" s="50" t="e">
        <f t="shared" si="185"/>
        <v>#VALUE!</v>
      </c>
      <c r="BL57" s="50" t="e">
        <f t="shared" si="185"/>
        <v>#VALUE!</v>
      </c>
      <c r="BM57" s="50" t="e">
        <f t="shared" si="185"/>
        <v>#VALUE!</v>
      </c>
      <c r="BN57" s="50" t="e">
        <f t="shared" si="185"/>
        <v>#VALUE!</v>
      </c>
      <c r="BO57" s="50" t="e">
        <f t="shared" si="185"/>
        <v>#VALUE!</v>
      </c>
      <c r="BP57" s="50" t="e">
        <f t="shared" si="185"/>
        <v>#VALUE!</v>
      </c>
      <c r="BQ57" s="37" t="e">
        <f t="shared" si="185"/>
        <v>#VALUE!</v>
      </c>
      <c r="BR57" s="37" t="e">
        <f t="shared" si="185"/>
        <v>#VALUE!</v>
      </c>
      <c r="BS57" s="37" t="e">
        <f t="shared" si="185"/>
        <v>#VALUE!</v>
      </c>
      <c r="BT57" s="37" t="e">
        <f t="shared" si="185"/>
        <v>#VALUE!</v>
      </c>
      <c r="BU57" s="37" t="e">
        <f t="shared" si="185"/>
        <v>#VALUE!</v>
      </c>
      <c r="BV57" s="37" t="str">
        <f t="shared" si="185"/>
        <v/>
      </c>
      <c r="BW57" s="37" t="str">
        <f t="shared" si="185"/>
        <v/>
      </c>
      <c r="BX57" s="38" t="e">
        <f t="shared" si="9"/>
        <v>#VALUE!</v>
      </c>
      <c r="BY57" s="40" t="str">
        <f t="shared" ref="BY57:CC57" si="186">IF(M57="x","1","")</f>
        <v/>
      </c>
      <c r="BZ57" s="40" t="str">
        <f t="shared" si="186"/>
        <v/>
      </c>
      <c r="CA57" s="40" t="str">
        <f t="shared" si="186"/>
        <v/>
      </c>
      <c r="CB57" s="40" t="str">
        <f t="shared" si="186"/>
        <v/>
      </c>
      <c r="CC57" s="40" t="str">
        <f t="shared" si="186"/>
        <v/>
      </c>
      <c r="CD57" s="40">
        <v>0.33</v>
      </c>
      <c r="CE57" s="40">
        <v>0.33</v>
      </c>
      <c r="CF57" s="40" t="str">
        <f t="shared" ref="CF57:CH57" si="187">IF(T57="x","1","")</f>
        <v/>
      </c>
      <c r="CG57" s="40" t="str">
        <f t="shared" si="187"/>
        <v/>
      </c>
      <c r="CH57" s="40" t="str">
        <f t="shared" si="187"/>
        <v/>
      </c>
      <c r="CI57" s="40"/>
      <c r="CJ57" s="40"/>
      <c r="CK57" s="40"/>
      <c r="CL57" s="40"/>
      <c r="CM57" s="40"/>
    </row>
    <row r="58" spans="1:91" ht="17.25" customHeight="1" x14ac:dyDescent="0.2">
      <c r="A58" s="66"/>
      <c r="B58" s="23"/>
      <c r="C58" s="23" t="s">
        <v>91</v>
      </c>
      <c r="D58" s="23"/>
      <c r="E58" s="23" t="str">
        <f t="shared" si="174"/>
        <v/>
      </c>
      <c r="F58" s="23"/>
      <c r="G58" s="23"/>
      <c r="H58" s="47" t="str">
        <f t="shared" si="94"/>
        <v/>
      </c>
      <c r="I58" s="50" t="str">
        <f t="shared" si="95"/>
        <v/>
      </c>
      <c r="J58" s="23"/>
      <c r="K58" s="27" t="b">
        <v>0</v>
      </c>
      <c r="L58" s="28" t="str">
        <f t="shared" si="42"/>
        <v/>
      </c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23"/>
      <c r="X58" s="30"/>
      <c r="Y58" s="30"/>
      <c r="Z58" s="23" t="s">
        <v>91</v>
      </c>
      <c r="AA58" s="23" t="s">
        <v>91</v>
      </c>
      <c r="AB58" s="30">
        <f t="shared" si="4"/>
        <v>0</v>
      </c>
      <c r="AC58" s="31" t="e">
        <f t="shared" ref="AC58:AQ58" si="188">IF(M58="x",M$997*1,"")*BY58</f>
        <v>#VALUE!</v>
      </c>
      <c r="AD58" s="31" t="e">
        <f t="shared" si="188"/>
        <v>#VALUE!</v>
      </c>
      <c r="AE58" s="31" t="e">
        <f t="shared" si="188"/>
        <v>#VALUE!</v>
      </c>
      <c r="AF58" s="31" t="e">
        <f t="shared" si="188"/>
        <v>#VALUE!</v>
      </c>
      <c r="AG58" s="31" t="e">
        <f t="shared" si="188"/>
        <v>#VALUE!</v>
      </c>
      <c r="AH58" s="31" t="e">
        <f t="shared" si="188"/>
        <v>#VALUE!</v>
      </c>
      <c r="AI58" s="31" t="e">
        <f t="shared" si="188"/>
        <v>#VALUE!</v>
      </c>
      <c r="AJ58" s="31" t="e">
        <f t="shared" si="188"/>
        <v>#VALUE!</v>
      </c>
      <c r="AK58" s="31" t="e">
        <f t="shared" si="188"/>
        <v>#VALUE!</v>
      </c>
      <c r="AL58" s="31" t="e">
        <f t="shared" si="188"/>
        <v>#VALUE!</v>
      </c>
      <c r="AM58" s="31" t="e">
        <f t="shared" si="188"/>
        <v>#VALUE!</v>
      </c>
      <c r="AN58" s="31" t="e">
        <f t="shared" si="188"/>
        <v>#VALUE!</v>
      </c>
      <c r="AO58" s="31" t="e">
        <f t="shared" si="188"/>
        <v>#VALUE!</v>
      </c>
      <c r="AP58" s="31">
        <f t="shared" si="188"/>
        <v>0</v>
      </c>
      <c r="AQ58" s="31">
        <f t="shared" si="188"/>
        <v>0</v>
      </c>
      <c r="AR58" s="23" t="e">
        <f t="shared" si="6"/>
        <v>#VALUE!</v>
      </c>
      <c r="AS58" s="65" t="str">
        <f t="shared" si="7"/>
        <v/>
      </c>
      <c r="AT58" s="35" t="str">
        <f ca="1">IFERROR(__xludf.DUMMYFUNCTION("""COMPUTED_VALUE"""),"")</f>
        <v/>
      </c>
      <c r="AU58" s="35" t="str">
        <f ca="1">IFERROR(__xludf.DUMMYFUNCTION("""COMPUTED_VALUE"""),"")</f>
        <v/>
      </c>
      <c r="AV58" s="88"/>
      <c r="AW58" s="35" t="str">
        <f ca="1">IFERROR(__xludf.DUMMYFUNCTION("""COMPUTED_VALUE"""),"")</f>
        <v/>
      </c>
      <c r="AX58" s="35" t="str">
        <f ca="1">IFERROR(__xludf.DUMMYFUNCTION("""COMPUTED_VALUE"""),"")</f>
        <v/>
      </c>
      <c r="AY58" s="88"/>
      <c r="AZ58" s="35" t="str">
        <f ca="1">IFERROR(__xludf.DUMMYFUNCTION("""COMPUTED_VALUE"""),"")</f>
        <v/>
      </c>
      <c r="BA58" s="35" t="str">
        <f ca="1">IFERROR(__xludf.DUMMYFUNCTION("""COMPUTED_VALUE"""),"")</f>
        <v/>
      </c>
      <c r="BB58" s="35" t="str">
        <f ca="1">IFERROR(__xludf.DUMMYFUNCTION("""COMPUTED_VALUE"""),"")</f>
        <v/>
      </c>
      <c r="BC58" s="35" t="str">
        <f ca="1">IFERROR(__xludf.DUMMYFUNCTION("""COMPUTED_VALUE"""),"")</f>
        <v/>
      </c>
      <c r="BD58" s="35" t="str">
        <f ca="1">IFERROR(__xludf.DUMMYFUNCTION("""COMPUTED_VALUE"""),"")</f>
        <v/>
      </c>
      <c r="BE58" s="35"/>
      <c r="BF58" s="23"/>
      <c r="BG58" s="35"/>
      <c r="BH58" s="35"/>
      <c r="BI58" s="53" t="e">
        <f t="shared" si="137"/>
        <v>#VALUE!</v>
      </c>
      <c r="BJ58" s="50" t="e">
        <f t="shared" ref="BJ58:BW58" si="189">IF(AD58=0,"",AD58*$AS58*(AU58/10))</f>
        <v>#VALUE!</v>
      </c>
      <c r="BK58" s="50" t="e">
        <f t="shared" si="189"/>
        <v>#VALUE!</v>
      </c>
      <c r="BL58" s="50" t="e">
        <f t="shared" si="189"/>
        <v>#VALUE!</v>
      </c>
      <c r="BM58" s="50" t="e">
        <f t="shared" si="189"/>
        <v>#VALUE!</v>
      </c>
      <c r="BN58" s="50" t="e">
        <f t="shared" si="189"/>
        <v>#VALUE!</v>
      </c>
      <c r="BO58" s="50" t="e">
        <f t="shared" si="189"/>
        <v>#VALUE!</v>
      </c>
      <c r="BP58" s="50" t="e">
        <f t="shared" si="189"/>
        <v>#VALUE!</v>
      </c>
      <c r="BQ58" s="37" t="e">
        <f t="shared" si="189"/>
        <v>#VALUE!</v>
      </c>
      <c r="BR58" s="37" t="e">
        <f t="shared" si="189"/>
        <v>#VALUE!</v>
      </c>
      <c r="BS58" s="37" t="e">
        <f t="shared" si="189"/>
        <v>#VALUE!</v>
      </c>
      <c r="BT58" s="37" t="e">
        <f t="shared" si="189"/>
        <v>#VALUE!</v>
      </c>
      <c r="BU58" s="37" t="e">
        <f t="shared" si="189"/>
        <v>#VALUE!</v>
      </c>
      <c r="BV58" s="37" t="str">
        <f t="shared" si="189"/>
        <v/>
      </c>
      <c r="BW58" s="37" t="str">
        <f t="shared" si="189"/>
        <v/>
      </c>
      <c r="BX58" s="38" t="e">
        <f t="shared" si="9"/>
        <v>#VALUE!</v>
      </c>
      <c r="BY58" s="40" t="str">
        <f t="shared" ref="BY58:CH58" si="190">IF(M58="x","1","")</f>
        <v/>
      </c>
      <c r="BZ58" s="40" t="str">
        <f t="shared" si="190"/>
        <v/>
      </c>
      <c r="CA58" s="40" t="str">
        <f t="shared" si="190"/>
        <v/>
      </c>
      <c r="CB58" s="40" t="str">
        <f t="shared" si="190"/>
        <v/>
      </c>
      <c r="CC58" s="40" t="str">
        <f t="shared" si="190"/>
        <v/>
      </c>
      <c r="CD58" s="40" t="str">
        <f t="shared" si="190"/>
        <v/>
      </c>
      <c r="CE58" s="40" t="str">
        <f t="shared" si="190"/>
        <v/>
      </c>
      <c r="CF58" s="40" t="str">
        <f t="shared" si="190"/>
        <v/>
      </c>
      <c r="CG58" s="40" t="str">
        <f t="shared" si="190"/>
        <v/>
      </c>
      <c r="CH58" s="40" t="str">
        <f t="shared" si="190"/>
        <v/>
      </c>
      <c r="CI58" s="40"/>
      <c r="CJ58" s="40"/>
      <c r="CK58" s="40"/>
      <c r="CL58" s="40"/>
      <c r="CM58" s="40"/>
    </row>
    <row r="59" spans="1:91" ht="17.25" customHeight="1" x14ac:dyDescent="0.2">
      <c r="A59" s="66"/>
      <c r="B59" s="23"/>
      <c r="C59" s="23" t="s">
        <v>91</v>
      </c>
      <c r="D59" s="23"/>
      <c r="E59" s="23" t="str">
        <f t="shared" si="174"/>
        <v/>
      </c>
      <c r="F59" s="23"/>
      <c r="G59" s="23"/>
      <c r="H59" s="47" t="str">
        <f t="shared" si="94"/>
        <v/>
      </c>
      <c r="I59" s="50" t="str">
        <f t="shared" si="95"/>
        <v/>
      </c>
      <c r="J59" s="23"/>
      <c r="K59" s="27" t="b">
        <v>0</v>
      </c>
      <c r="L59" s="28" t="str">
        <f t="shared" si="42"/>
        <v/>
      </c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23"/>
      <c r="X59" s="30"/>
      <c r="Y59" s="30"/>
      <c r="Z59" s="23" t="s">
        <v>91</v>
      </c>
      <c r="AA59" s="23" t="s">
        <v>91</v>
      </c>
      <c r="AB59" s="30">
        <f t="shared" si="4"/>
        <v>0</v>
      </c>
      <c r="AC59" s="31" t="e">
        <f t="shared" ref="AC59:AQ59" si="191">IF(M59="x",M$997*1,"")*BY59</f>
        <v>#VALUE!</v>
      </c>
      <c r="AD59" s="31" t="e">
        <f t="shared" si="191"/>
        <v>#VALUE!</v>
      </c>
      <c r="AE59" s="31" t="e">
        <f t="shared" si="191"/>
        <v>#VALUE!</v>
      </c>
      <c r="AF59" s="31" t="e">
        <f t="shared" si="191"/>
        <v>#VALUE!</v>
      </c>
      <c r="AG59" s="31" t="e">
        <f t="shared" si="191"/>
        <v>#VALUE!</v>
      </c>
      <c r="AH59" s="31" t="e">
        <f t="shared" si="191"/>
        <v>#VALUE!</v>
      </c>
      <c r="AI59" s="31" t="e">
        <f t="shared" si="191"/>
        <v>#VALUE!</v>
      </c>
      <c r="AJ59" s="31" t="e">
        <f t="shared" si="191"/>
        <v>#VALUE!</v>
      </c>
      <c r="AK59" s="31" t="e">
        <f t="shared" si="191"/>
        <v>#VALUE!</v>
      </c>
      <c r="AL59" s="31" t="e">
        <f t="shared" si="191"/>
        <v>#VALUE!</v>
      </c>
      <c r="AM59" s="31" t="e">
        <f t="shared" si="191"/>
        <v>#VALUE!</v>
      </c>
      <c r="AN59" s="31" t="e">
        <f t="shared" si="191"/>
        <v>#VALUE!</v>
      </c>
      <c r="AO59" s="31" t="e">
        <f t="shared" si="191"/>
        <v>#VALUE!</v>
      </c>
      <c r="AP59" s="31">
        <f t="shared" si="191"/>
        <v>0</v>
      </c>
      <c r="AQ59" s="31">
        <f t="shared" si="191"/>
        <v>0</v>
      </c>
      <c r="AR59" s="23" t="e">
        <f t="shared" si="6"/>
        <v>#VALUE!</v>
      </c>
      <c r="AS59" s="65" t="str">
        <f t="shared" si="7"/>
        <v/>
      </c>
      <c r="AT59" s="35" t="str">
        <f ca="1">IFERROR(__xludf.DUMMYFUNCTION("""COMPUTED_VALUE"""),"")</f>
        <v/>
      </c>
      <c r="AU59" s="35" t="str">
        <f ca="1">IFERROR(__xludf.DUMMYFUNCTION("""COMPUTED_VALUE"""),"")</f>
        <v/>
      </c>
      <c r="AV59" s="88"/>
      <c r="AW59" s="35" t="str">
        <f ca="1">IFERROR(__xludf.DUMMYFUNCTION("""COMPUTED_VALUE"""),"")</f>
        <v/>
      </c>
      <c r="AX59" s="35" t="str">
        <f ca="1">IFERROR(__xludf.DUMMYFUNCTION("""COMPUTED_VALUE"""),"")</f>
        <v/>
      </c>
      <c r="AY59" s="88"/>
      <c r="AZ59" s="35" t="str">
        <f ca="1">IFERROR(__xludf.DUMMYFUNCTION("""COMPUTED_VALUE"""),"")</f>
        <v/>
      </c>
      <c r="BA59" s="35" t="str">
        <f ca="1">IFERROR(__xludf.DUMMYFUNCTION("""COMPUTED_VALUE"""),"")</f>
        <v/>
      </c>
      <c r="BB59" s="35" t="str">
        <f ca="1">IFERROR(__xludf.DUMMYFUNCTION("""COMPUTED_VALUE"""),"")</f>
        <v/>
      </c>
      <c r="BC59" s="35" t="str">
        <f ca="1">IFERROR(__xludf.DUMMYFUNCTION("""COMPUTED_VALUE"""),"")</f>
        <v/>
      </c>
      <c r="BD59" s="35" t="str">
        <f ca="1">IFERROR(__xludf.DUMMYFUNCTION("""COMPUTED_VALUE"""),"")</f>
        <v/>
      </c>
      <c r="BE59" s="35"/>
      <c r="BF59" s="23"/>
      <c r="BG59" s="35"/>
      <c r="BH59" s="35"/>
      <c r="BI59" s="53" t="e">
        <f t="shared" si="137"/>
        <v>#VALUE!</v>
      </c>
      <c r="BJ59" s="50" t="e">
        <f t="shared" ref="BJ59:BW59" si="192">IF(AD59=0,"",AD59*$AS59*(AU59/10))</f>
        <v>#VALUE!</v>
      </c>
      <c r="BK59" s="50" t="e">
        <f t="shared" si="192"/>
        <v>#VALUE!</v>
      </c>
      <c r="BL59" s="50" t="e">
        <f t="shared" si="192"/>
        <v>#VALUE!</v>
      </c>
      <c r="BM59" s="50" t="e">
        <f t="shared" si="192"/>
        <v>#VALUE!</v>
      </c>
      <c r="BN59" s="50" t="e">
        <f t="shared" si="192"/>
        <v>#VALUE!</v>
      </c>
      <c r="BO59" s="50" t="e">
        <f t="shared" si="192"/>
        <v>#VALUE!</v>
      </c>
      <c r="BP59" s="50" t="e">
        <f t="shared" si="192"/>
        <v>#VALUE!</v>
      </c>
      <c r="BQ59" s="37" t="e">
        <f t="shared" si="192"/>
        <v>#VALUE!</v>
      </c>
      <c r="BR59" s="37" t="e">
        <f t="shared" si="192"/>
        <v>#VALUE!</v>
      </c>
      <c r="BS59" s="37" t="e">
        <f t="shared" si="192"/>
        <v>#VALUE!</v>
      </c>
      <c r="BT59" s="37" t="e">
        <f t="shared" si="192"/>
        <v>#VALUE!</v>
      </c>
      <c r="BU59" s="37" t="e">
        <f t="shared" si="192"/>
        <v>#VALUE!</v>
      </c>
      <c r="BV59" s="37" t="str">
        <f t="shared" si="192"/>
        <v/>
      </c>
      <c r="BW59" s="37" t="str">
        <f t="shared" si="192"/>
        <v/>
      </c>
      <c r="BX59" s="38" t="e">
        <f t="shared" si="9"/>
        <v>#VALUE!</v>
      </c>
      <c r="BY59" s="40" t="str">
        <f t="shared" ref="BY59:CH59" si="193">IF(M59="x","1","")</f>
        <v/>
      </c>
      <c r="BZ59" s="40" t="str">
        <f t="shared" si="193"/>
        <v/>
      </c>
      <c r="CA59" s="40" t="str">
        <f t="shared" si="193"/>
        <v/>
      </c>
      <c r="CB59" s="40" t="str">
        <f t="shared" si="193"/>
        <v/>
      </c>
      <c r="CC59" s="40" t="str">
        <f t="shared" si="193"/>
        <v/>
      </c>
      <c r="CD59" s="40" t="str">
        <f t="shared" si="193"/>
        <v/>
      </c>
      <c r="CE59" s="40" t="str">
        <f t="shared" si="193"/>
        <v/>
      </c>
      <c r="CF59" s="40" t="str">
        <f t="shared" si="193"/>
        <v/>
      </c>
      <c r="CG59" s="40" t="str">
        <f t="shared" si="193"/>
        <v/>
      </c>
      <c r="CH59" s="40" t="str">
        <f t="shared" si="193"/>
        <v/>
      </c>
      <c r="CI59" s="40"/>
      <c r="CJ59" s="40"/>
      <c r="CK59" s="40"/>
      <c r="CL59" s="40"/>
      <c r="CM59" s="40"/>
    </row>
    <row r="60" spans="1:91" ht="17.25" customHeight="1" x14ac:dyDescent="0.2">
      <c r="A60" s="66"/>
      <c r="B60" s="23"/>
      <c r="C60" s="23" t="s">
        <v>91</v>
      </c>
      <c r="D60" s="23"/>
      <c r="E60" s="23" t="str">
        <f t="shared" si="174"/>
        <v/>
      </c>
      <c r="F60" s="23"/>
      <c r="G60" s="23"/>
      <c r="H60" s="47" t="str">
        <f t="shared" si="94"/>
        <v/>
      </c>
      <c r="I60" s="50" t="str">
        <f t="shared" si="95"/>
        <v/>
      </c>
      <c r="J60" s="23"/>
      <c r="K60" s="27" t="b">
        <v>0</v>
      </c>
      <c r="L60" s="28" t="str">
        <f t="shared" si="42"/>
        <v/>
      </c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23"/>
      <c r="X60" s="30"/>
      <c r="Y60" s="30"/>
      <c r="Z60" s="23" t="s">
        <v>91</v>
      </c>
      <c r="AA60" s="23" t="s">
        <v>91</v>
      </c>
      <c r="AB60" s="30">
        <f t="shared" si="4"/>
        <v>0</v>
      </c>
      <c r="AC60" s="31" t="e">
        <f t="shared" ref="AC60:AQ60" si="194">IF(M60="x",M$997*1,"")*BY60</f>
        <v>#VALUE!</v>
      </c>
      <c r="AD60" s="31" t="e">
        <f t="shared" si="194"/>
        <v>#VALUE!</v>
      </c>
      <c r="AE60" s="31" t="e">
        <f t="shared" si="194"/>
        <v>#VALUE!</v>
      </c>
      <c r="AF60" s="31" t="e">
        <f t="shared" si="194"/>
        <v>#VALUE!</v>
      </c>
      <c r="AG60" s="31" t="e">
        <f t="shared" si="194"/>
        <v>#VALUE!</v>
      </c>
      <c r="AH60" s="31" t="e">
        <f t="shared" si="194"/>
        <v>#VALUE!</v>
      </c>
      <c r="AI60" s="31" t="e">
        <f t="shared" si="194"/>
        <v>#VALUE!</v>
      </c>
      <c r="AJ60" s="31" t="e">
        <f t="shared" si="194"/>
        <v>#VALUE!</v>
      </c>
      <c r="AK60" s="31" t="e">
        <f t="shared" si="194"/>
        <v>#VALUE!</v>
      </c>
      <c r="AL60" s="31" t="e">
        <f t="shared" si="194"/>
        <v>#VALUE!</v>
      </c>
      <c r="AM60" s="31" t="e">
        <f t="shared" si="194"/>
        <v>#VALUE!</v>
      </c>
      <c r="AN60" s="31" t="e">
        <f t="shared" si="194"/>
        <v>#VALUE!</v>
      </c>
      <c r="AO60" s="31" t="e">
        <f t="shared" si="194"/>
        <v>#VALUE!</v>
      </c>
      <c r="AP60" s="31">
        <f t="shared" si="194"/>
        <v>0</v>
      </c>
      <c r="AQ60" s="31">
        <f t="shared" si="194"/>
        <v>0</v>
      </c>
      <c r="AR60" s="23" t="e">
        <f t="shared" si="6"/>
        <v>#VALUE!</v>
      </c>
      <c r="AS60" s="65" t="str">
        <f t="shared" si="7"/>
        <v/>
      </c>
      <c r="AT60" s="35" t="str">
        <f ca="1">IFERROR(__xludf.DUMMYFUNCTION("""COMPUTED_VALUE"""),"")</f>
        <v/>
      </c>
      <c r="AU60" s="35" t="str">
        <f ca="1">IFERROR(__xludf.DUMMYFUNCTION("""COMPUTED_VALUE"""),"")</f>
        <v/>
      </c>
      <c r="AV60" s="88"/>
      <c r="AW60" s="35" t="str">
        <f ca="1">IFERROR(__xludf.DUMMYFUNCTION("""COMPUTED_VALUE"""),"")</f>
        <v/>
      </c>
      <c r="AX60" s="35" t="str">
        <f ca="1">IFERROR(__xludf.DUMMYFUNCTION("""COMPUTED_VALUE"""),"")</f>
        <v/>
      </c>
      <c r="AY60" s="88"/>
      <c r="AZ60" s="35" t="str">
        <f ca="1">IFERROR(__xludf.DUMMYFUNCTION("""COMPUTED_VALUE"""),"")</f>
        <v/>
      </c>
      <c r="BA60" s="35" t="str">
        <f ca="1">IFERROR(__xludf.DUMMYFUNCTION("""COMPUTED_VALUE"""),"")</f>
        <v/>
      </c>
      <c r="BB60" s="35" t="str">
        <f ca="1">IFERROR(__xludf.DUMMYFUNCTION("""COMPUTED_VALUE"""),"")</f>
        <v/>
      </c>
      <c r="BC60" s="35" t="str">
        <f ca="1">IFERROR(__xludf.DUMMYFUNCTION("""COMPUTED_VALUE"""),"")</f>
        <v/>
      </c>
      <c r="BD60" s="35" t="str">
        <f ca="1">IFERROR(__xludf.DUMMYFUNCTION("""COMPUTED_VALUE"""),"")</f>
        <v/>
      </c>
      <c r="BE60" s="35"/>
      <c r="BF60" s="23"/>
      <c r="BG60" s="35"/>
      <c r="BH60" s="35"/>
      <c r="BI60" s="53" t="e">
        <f t="shared" si="137"/>
        <v>#VALUE!</v>
      </c>
      <c r="BJ60" s="50" t="e">
        <f t="shared" ref="BJ60:BW60" si="195">IF(AD60=0,"",AD60*$AS60*(AU60/10))</f>
        <v>#VALUE!</v>
      </c>
      <c r="BK60" s="50" t="e">
        <f t="shared" si="195"/>
        <v>#VALUE!</v>
      </c>
      <c r="BL60" s="50" t="e">
        <f t="shared" si="195"/>
        <v>#VALUE!</v>
      </c>
      <c r="BM60" s="50" t="e">
        <f t="shared" si="195"/>
        <v>#VALUE!</v>
      </c>
      <c r="BN60" s="50" t="e">
        <f t="shared" si="195"/>
        <v>#VALUE!</v>
      </c>
      <c r="BO60" s="50" t="e">
        <f t="shared" si="195"/>
        <v>#VALUE!</v>
      </c>
      <c r="BP60" s="50" t="e">
        <f t="shared" si="195"/>
        <v>#VALUE!</v>
      </c>
      <c r="BQ60" s="37" t="e">
        <f t="shared" si="195"/>
        <v>#VALUE!</v>
      </c>
      <c r="BR60" s="37" t="e">
        <f t="shared" si="195"/>
        <v>#VALUE!</v>
      </c>
      <c r="BS60" s="37" t="e">
        <f t="shared" si="195"/>
        <v>#VALUE!</v>
      </c>
      <c r="BT60" s="37" t="e">
        <f t="shared" si="195"/>
        <v>#VALUE!</v>
      </c>
      <c r="BU60" s="37" t="e">
        <f t="shared" si="195"/>
        <v>#VALUE!</v>
      </c>
      <c r="BV60" s="37" t="str">
        <f t="shared" si="195"/>
        <v/>
      </c>
      <c r="BW60" s="37" t="str">
        <f t="shared" si="195"/>
        <v/>
      </c>
      <c r="BX60" s="38" t="e">
        <f t="shared" si="9"/>
        <v>#VALUE!</v>
      </c>
      <c r="BY60" s="40" t="str">
        <f t="shared" ref="BY60:BZ60" si="196">IF(M60="x","1","")</f>
        <v/>
      </c>
      <c r="BZ60" s="40" t="str">
        <f t="shared" si="196"/>
        <v/>
      </c>
      <c r="CA60" s="40">
        <v>0.5</v>
      </c>
      <c r="CB60" s="40" t="str">
        <f>IF(P60="x","1","")</f>
        <v/>
      </c>
      <c r="CC60" s="40">
        <v>0.5</v>
      </c>
      <c r="CD60" s="40" t="str">
        <f t="shared" ref="CD60:CH60" si="197">IF(R60="x","1","")</f>
        <v/>
      </c>
      <c r="CE60" s="40" t="str">
        <f t="shared" si="197"/>
        <v/>
      </c>
      <c r="CF60" s="40" t="str">
        <f t="shared" si="197"/>
        <v/>
      </c>
      <c r="CG60" s="40" t="str">
        <f t="shared" si="197"/>
        <v/>
      </c>
      <c r="CH60" s="40" t="str">
        <f t="shared" si="197"/>
        <v/>
      </c>
      <c r="CI60" s="40"/>
      <c r="CJ60" s="40"/>
      <c r="CK60" s="40"/>
      <c r="CL60" s="40"/>
      <c r="CM60" s="40"/>
    </row>
    <row r="61" spans="1:91" ht="17.25" customHeight="1" x14ac:dyDescent="0.2">
      <c r="A61" s="66"/>
      <c r="B61" s="23"/>
      <c r="C61" s="23" t="s">
        <v>91</v>
      </c>
      <c r="D61" s="23"/>
      <c r="E61" s="23" t="str">
        <f t="shared" si="174"/>
        <v/>
      </c>
      <c r="F61" s="23"/>
      <c r="G61" s="23"/>
      <c r="H61" s="47" t="str">
        <f t="shared" si="94"/>
        <v/>
      </c>
      <c r="I61" s="50" t="str">
        <f t="shared" si="95"/>
        <v/>
      </c>
      <c r="J61" s="23"/>
      <c r="K61" s="27" t="b">
        <v>0</v>
      </c>
      <c r="L61" s="28" t="str">
        <f t="shared" si="42"/>
        <v/>
      </c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23"/>
      <c r="X61" s="30"/>
      <c r="Y61" s="30"/>
      <c r="Z61" s="23" t="s">
        <v>91</v>
      </c>
      <c r="AA61" s="23" t="s">
        <v>91</v>
      </c>
      <c r="AB61" s="30">
        <f t="shared" si="4"/>
        <v>0</v>
      </c>
      <c r="AC61" s="31" t="e">
        <f t="shared" ref="AC61:AQ61" si="198">IF(M61="x",M$997*1,"")*BY61</f>
        <v>#VALUE!</v>
      </c>
      <c r="AD61" s="31" t="e">
        <f t="shared" si="198"/>
        <v>#VALUE!</v>
      </c>
      <c r="AE61" s="31" t="e">
        <f t="shared" si="198"/>
        <v>#VALUE!</v>
      </c>
      <c r="AF61" s="31" t="e">
        <f t="shared" si="198"/>
        <v>#VALUE!</v>
      </c>
      <c r="AG61" s="31" t="e">
        <f t="shared" si="198"/>
        <v>#VALUE!</v>
      </c>
      <c r="AH61" s="31" t="e">
        <f t="shared" si="198"/>
        <v>#VALUE!</v>
      </c>
      <c r="AI61" s="31" t="e">
        <f t="shared" si="198"/>
        <v>#VALUE!</v>
      </c>
      <c r="AJ61" s="31" t="e">
        <f t="shared" si="198"/>
        <v>#VALUE!</v>
      </c>
      <c r="AK61" s="31" t="e">
        <f t="shared" si="198"/>
        <v>#VALUE!</v>
      </c>
      <c r="AL61" s="31" t="e">
        <f t="shared" si="198"/>
        <v>#VALUE!</v>
      </c>
      <c r="AM61" s="31" t="e">
        <f t="shared" si="198"/>
        <v>#VALUE!</v>
      </c>
      <c r="AN61" s="31" t="e">
        <f t="shared" si="198"/>
        <v>#VALUE!</v>
      </c>
      <c r="AO61" s="31" t="e">
        <f t="shared" si="198"/>
        <v>#VALUE!</v>
      </c>
      <c r="AP61" s="31">
        <f t="shared" si="198"/>
        <v>0</v>
      </c>
      <c r="AQ61" s="31">
        <f t="shared" si="198"/>
        <v>0</v>
      </c>
      <c r="AR61" s="23" t="e">
        <f t="shared" si="6"/>
        <v>#VALUE!</v>
      </c>
      <c r="AS61" s="65" t="str">
        <f t="shared" si="7"/>
        <v/>
      </c>
      <c r="AT61" s="35" t="str">
        <f ca="1">IFERROR(__xludf.DUMMYFUNCTION("""COMPUTED_VALUE"""),"")</f>
        <v/>
      </c>
      <c r="AU61" s="35" t="str">
        <f ca="1">IFERROR(__xludf.DUMMYFUNCTION("""COMPUTED_VALUE"""),"")</f>
        <v/>
      </c>
      <c r="AV61" s="88"/>
      <c r="AW61" s="35" t="str">
        <f ca="1">IFERROR(__xludf.DUMMYFUNCTION("""COMPUTED_VALUE"""),"")</f>
        <v/>
      </c>
      <c r="AX61" s="35" t="str">
        <f ca="1">IFERROR(__xludf.DUMMYFUNCTION("""COMPUTED_VALUE"""),"")</f>
        <v/>
      </c>
      <c r="AY61" s="88"/>
      <c r="AZ61" s="35" t="str">
        <f ca="1">IFERROR(__xludf.DUMMYFUNCTION("""COMPUTED_VALUE"""),"")</f>
        <v/>
      </c>
      <c r="BA61" s="35" t="str">
        <f ca="1">IFERROR(__xludf.DUMMYFUNCTION("""COMPUTED_VALUE"""),"")</f>
        <v/>
      </c>
      <c r="BB61" s="35" t="str">
        <f ca="1">IFERROR(__xludf.DUMMYFUNCTION("""COMPUTED_VALUE"""),"")</f>
        <v/>
      </c>
      <c r="BC61" s="35" t="str">
        <f ca="1">IFERROR(__xludf.DUMMYFUNCTION("""COMPUTED_VALUE"""),"")</f>
        <v/>
      </c>
      <c r="BD61" s="35" t="str">
        <f ca="1">IFERROR(__xludf.DUMMYFUNCTION("""COMPUTED_VALUE"""),"")</f>
        <v/>
      </c>
      <c r="BE61" s="35"/>
      <c r="BF61" s="23"/>
      <c r="BG61" s="35"/>
      <c r="BH61" s="35"/>
      <c r="BI61" s="53" t="e">
        <f t="shared" si="137"/>
        <v>#VALUE!</v>
      </c>
      <c r="BJ61" s="50" t="e">
        <f t="shared" ref="BJ61:BW61" si="199">IF(AD61=0,"",AD61*$AS61*(AU61/10))</f>
        <v>#VALUE!</v>
      </c>
      <c r="BK61" s="50" t="e">
        <f t="shared" si="199"/>
        <v>#VALUE!</v>
      </c>
      <c r="BL61" s="50" t="e">
        <f t="shared" si="199"/>
        <v>#VALUE!</v>
      </c>
      <c r="BM61" s="50" t="e">
        <f t="shared" si="199"/>
        <v>#VALUE!</v>
      </c>
      <c r="BN61" s="50" t="e">
        <f t="shared" si="199"/>
        <v>#VALUE!</v>
      </c>
      <c r="BO61" s="50" t="e">
        <f t="shared" si="199"/>
        <v>#VALUE!</v>
      </c>
      <c r="BP61" s="50" t="e">
        <f t="shared" si="199"/>
        <v>#VALUE!</v>
      </c>
      <c r="BQ61" s="37" t="e">
        <f t="shared" si="199"/>
        <v>#VALUE!</v>
      </c>
      <c r="BR61" s="37" t="e">
        <f t="shared" si="199"/>
        <v>#VALUE!</v>
      </c>
      <c r="BS61" s="37" t="e">
        <f t="shared" si="199"/>
        <v>#VALUE!</v>
      </c>
      <c r="BT61" s="37" t="e">
        <f t="shared" si="199"/>
        <v>#VALUE!</v>
      </c>
      <c r="BU61" s="37" t="e">
        <f t="shared" si="199"/>
        <v>#VALUE!</v>
      </c>
      <c r="BV61" s="37" t="str">
        <f t="shared" si="199"/>
        <v/>
      </c>
      <c r="BW61" s="37" t="str">
        <f t="shared" si="199"/>
        <v/>
      </c>
      <c r="BX61" s="38" t="e">
        <f t="shared" si="9"/>
        <v>#VALUE!</v>
      </c>
      <c r="BY61" s="40" t="str">
        <f t="shared" ref="BY61:CE61" si="200">IF(M61="x","1","")</f>
        <v/>
      </c>
      <c r="BZ61" s="40" t="str">
        <f t="shared" si="200"/>
        <v/>
      </c>
      <c r="CA61" s="40" t="str">
        <f t="shared" si="200"/>
        <v/>
      </c>
      <c r="CB61" s="40" t="str">
        <f t="shared" si="200"/>
        <v/>
      </c>
      <c r="CC61" s="40" t="str">
        <f t="shared" si="200"/>
        <v/>
      </c>
      <c r="CD61" s="40" t="str">
        <f t="shared" si="200"/>
        <v/>
      </c>
      <c r="CE61" s="40" t="str">
        <f t="shared" si="200"/>
        <v/>
      </c>
      <c r="CF61" s="40">
        <v>0.5</v>
      </c>
      <c r="CG61" s="40" t="str">
        <f t="shared" ref="CG61:CH61" si="201">IF(U61="x","1","")</f>
        <v/>
      </c>
      <c r="CH61" s="40" t="str">
        <f t="shared" si="201"/>
        <v/>
      </c>
      <c r="CI61" s="40"/>
      <c r="CJ61" s="40"/>
      <c r="CK61" s="40"/>
      <c r="CL61" s="40"/>
      <c r="CM61" s="40"/>
    </row>
    <row r="62" spans="1:91" ht="17.25" customHeight="1" x14ac:dyDescent="0.2">
      <c r="A62" s="66"/>
      <c r="B62" s="23"/>
      <c r="C62" s="23" t="s">
        <v>91</v>
      </c>
      <c r="D62" s="23"/>
      <c r="E62" s="23" t="str">
        <f t="shared" si="174"/>
        <v/>
      </c>
      <c r="F62" s="23"/>
      <c r="G62" s="23"/>
      <c r="H62" s="47" t="str">
        <f t="shared" si="94"/>
        <v/>
      </c>
      <c r="I62" s="50" t="str">
        <f t="shared" si="95"/>
        <v/>
      </c>
      <c r="J62" s="23"/>
      <c r="K62" s="27" t="b">
        <v>0</v>
      </c>
      <c r="L62" s="28" t="str">
        <f t="shared" si="42"/>
        <v/>
      </c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23"/>
      <c r="X62" s="30"/>
      <c r="Y62" s="30"/>
      <c r="Z62" s="23" t="s">
        <v>91</v>
      </c>
      <c r="AA62" s="23" t="s">
        <v>91</v>
      </c>
      <c r="AB62" s="30">
        <f t="shared" si="4"/>
        <v>0</v>
      </c>
      <c r="AC62" s="31" t="e">
        <f t="shared" ref="AC62:AQ62" si="202">IF(M62="x",M$997*1,"")*BY62</f>
        <v>#VALUE!</v>
      </c>
      <c r="AD62" s="31" t="e">
        <f t="shared" si="202"/>
        <v>#VALUE!</v>
      </c>
      <c r="AE62" s="31" t="e">
        <f t="shared" si="202"/>
        <v>#VALUE!</v>
      </c>
      <c r="AF62" s="31" t="e">
        <f t="shared" si="202"/>
        <v>#VALUE!</v>
      </c>
      <c r="AG62" s="31" t="e">
        <f t="shared" si="202"/>
        <v>#VALUE!</v>
      </c>
      <c r="AH62" s="31" t="e">
        <f t="shared" si="202"/>
        <v>#VALUE!</v>
      </c>
      <c r="AI62" s="31" t="e">
        <f t="shared" si="202"/>
        <v>#VALUE!</v>
      </c>
      <c r="AJ62" s="31" t="e">
        <f t="shared" si="202"/>
        <v>#VALUE!</v>
      </c>
      <c r="AK62" s="31" t="e">
        <f t="shared" si="202"/>
        <v>#VALUE!</v>
      </c>
      <c r="AL62" s="31" t="e">
        <f t="shared" si="202"/>
        <v>#VALUE!</v>
      </c>
      <c r="AM62" s="31" t="e">
        <f t="shared" si="202"/>
        <v>#VALUE!</v>
      </c>
      <c r="AN62" s="31" t="e">
        <f t="shared" si="202"/>
        <v>#VALUE!</v>
      </c>
      <c r="AO62" s="31" t="e">
        <f t="shared" si="202"/>
        <v>#VALUE!</v>
      </c>
      <c r="AP62" s="31">
        <f t="shared" si="202"/>
        <v>0</v>
      </c>
      <c r="AQ62" s="31">
        <f t="shared" si="202"/>
        <v>0</v>
      </c>
      <c r="AR62" s="23" t="e">
        <f t="shared" si="6"/>
        <v>#VALUE!</v>
      </c>
      <c r="AS62" s="65" t="str">
        <f t="shared" si="7"/>
        <v/>
      </c>
      <c r="AT62" s="35" t="str">
        <f ca="1">IFERROR(__xludf.DUMMYFUNCTION("""COMPUTED_VALUE"""),"")</f>
        <v/>
      </c>
      <c r="AU62" s="35" t="str">
        <f ca="1">IFERROR(__xludf.DUMMYFUNCTION("""COMPUTED_VALUE"""),"")</f>
        <v/>
      </c>
      <c r="AV62" s="88"/>
      <c r="AW62" s="35" t="str">
        <f ca="1">IFERROR(__xludf.DUMMYFUNCTION("""COMPUTED_VALUE"""),"")</f>
        <v/>
      </c>
      <c r="AX62" s="35" t="str">
        <f ca="1">IFERROR(__xludf.DUMMYFUNCTION("""COMPUTED_VALUE"""),"")</f>
        <v/>
      </c>
      <c r="AY62" s="88"/>
      <c r="AZ62" s="35" t="str">
        <f ca="1">IFERROR(__xludf.DUMMYFUNCTION("""COMPUTED_VALUE"""),"")</f>
        <v/>
      </c>
      <c r="BA62" s="35" t="str">
        <f ca="1">IFERROR(__xludf.DUMMYFUNCTION("""COMPUTED_VALUE"""),"")</f>
        <v/>
      </c>
      <c r="BB62" s="35" t="str">
        <f ca="1">IFERROR(__xludf.DUMMYFUNCTION("""COMPUTED_VALUE"""),"")</f>
        <v/>
      </c>
      <c r="BC62" s="35" t="str">
        <f ca="1">IFERROR(__xludf.DUMMYFUNCTION("""COMPUTED_VALUE"""),"")</f>
        <v/>
      </c>
      <c r="BD62" s="35" t="str">
        <f ca="1">IFERROR(__xludf.DUMMYFUNCTION("""COMPUTED_VALUE"""),"")</f>
        <v/>
      </c>
      <c r="BE62" s="35"/>
      <c r="BF62" s="23"/>
      <c r="BG62" s="35"/>
      <c r="BH62" s="35"/>
      <c r="BI62" s="53" t="e">
        <f t="shared" si="137"/>
        <v>#VALUE!</v>
      </c>
      <c r="BJ62" s="50" t="e">
        <f t="shared" ref="BJ62:BW62" si="203">IF(AD62=0,"",AD62*$AS62*(AU62/10))</f>
        <v>#VALUE!</v>
      </c>
      <c r="BK62" s="50" t="e">
        <f t="shared" si="203"/>
        <v>#VALUE!</v>
      </c>
      <c r="BL62" s="50" t="e">
        <f t="shared" si="203"/>
        <v>#VALUE!</v>
      </c>
      <c r="BM62" s="50" t="e">
        <f t="shared" si="203"/>
        <v>#VALUE!</v>
      </c>
      <c r="BN62" s="50" t="e">
        <f t="shared" si="203"/>
        <v>#VALUE!</v>
      </c>
      <c r="BO62" s="50" t="e">
        <f t="shared" si="203"/>
        <v>#VALUE!</v>
      </c>
      <c r="BP62" s="50" t="e">
        <f t="shared" si="203"/>
        <v>#VALUE!</v>
      </c>
      <c r="BQ62" s="37" t="e">
        <f t="shared" si="203"/>
        <v>#VALUE!</v>
      </c>
      <c r="BR62" s="37" t="e">
        <f t="shared" si="203"/>
        <v>#VALUE!</v>
      </c>
      <c r="BS62" s="37" t="e">
        <f t="shared" si="203"/>
        <v>#VALUE!</v>
      </c>
      <c r="BT62" s="37" t="e">
        <f t="shared" si="203"/>
        <v>#VALUE!</v>
      </c>
      <c r="BU62" s="37" t="e">
        <f t="shared" si="203"/>
        <v>#VALUE!</v>
      </c>
      <c r="BV62" s="37" t="str">
        <f t="shared" si="203"/>
        <v/>
      </c>
      <c r="BW62" s="37" t="str">
        <f t="shared" si="203"/>
        <v/>
      </c>
      <c r="BX62" s="38" t="e">
        <f t="shared" si="9"/>
        <v>#VALUE!</v>
      </c>
      <c r="BY62" s="40" t="str">
        <f t="shared" ref="BY62:BY67" si="204">IF(M62="x","1","")</f>
        <v/>
      </c>
      <c r="BZ62" s="40">
        <v>0.5</v>
      </c>
      <c r="CA62" s="40">
        <v>0.5</v>
      </c>
      <c r="CB62" s="40" t="str">
        <f t="shared" ref="CB62:CC62" si="205">IF(P62="x","1","")</f>
        <v/>
      </c>
      <c r="CC62" s="40" t="str">
        <f t="shared" si="205"/>
        <v/>
      </c>
      <c r="CD62" s="40">
        <v>0.5</v>
      </c>
      <c r="CE62" s="40" t="str">
        <f t="shared" ref="CE62:CH62" si="206">IF(S62="x","1","")</f>
        <v/>
      </c>
      <c r="CF62" s="40" t="str">
        <f t="shared" si="206"/>
        <v/>
      </c>
      <c r="CG62" s="40" t="str">
        <f t="shared" si="206"/>
        <v/>
      </c>
      <c r="CH62" s="40" t="str">
        <f t="shared" si="206"/>
        <v/>
      </c>
      <c r="CI62" s="40"/>
      <c r="CJ62" s="40"/>
      <c r="CK62" s="40"/>
      <c r="CL62" s="40"/>
      <c r="CM62" s="40"/>
    </row>
    <row r="63" spans="1:91" ht="17.25" customHeight="1" x14ac:dyDescent="0.2">
      <c r="A63" s="66"/>
      <c r="B63" s="23"/>
      <c r="C63" s="23" t="s">
        <v>91</v>
      </c>
      <c r="D63" s="23"/>
      <c r="E63" s="23" t="s">
        <v>96</v>
      </c>
      <c r="F63" s="23"/>
      <c r="G63" s="23"/>
      <c r="H63" s="47" t="str">
        <f t="shared" si="94"/>
        <v/>
      </c>
      <c r="I63" s="50" t="str">
        <f t="shared" si="95"/>
        <v/>
      </c>
      <c r="J63" s="23"/>
      <c r="K63" s="27" t="b">
        <v>0</v>
      </c>
      <c r="L63" s="28" t="str">
        <f t="shared" si="42"/>
        <v/>
      </c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23"/>
      <c r="X63" s="30"/>
      <c r="Y63" s="30"/>
      <c r="Z63" s="23" t="s">
        <v>91</v>
      </c>
      <c r="AA63" s="23" t="s">
        <v>91</v>
      </c>
      <c r="AB63" s="30">
        <f t="shared" si="4"/>
        <v>0</v>
      </c>
      <c r="AC63" s="31" t="e">
        <f t="shared" ref="AC63:AQ63" si="207">IF(M63="x",M$997*1,"")*BY63</f>
        <v>#VALUE!</v>
      </c>
      <c r="AD63" s="31" t="e">
        <f t="shared" si="207"/>
        <v>#VALUE!</v>
      </c>
      <c r="AE63" s="31" t="e">
        <f t="shared" si="207"/>
        <v>#VALUE!</v>
      </c>
      <c r="AF63" s="31" t="e">
        <f t="shared" si="207"/>
        <v>#VALUE!</v>
      </c>
      <c r="AG63" s="31" t="e">
        <f t="shared" si="207"/>
        <v>#VALUE!</v>
      </c>
      <c r="AH63" s="31" t="e">
        <f t="shared" si="207"/>
        <v>#VALUE!</v>
      </c>
      <c r="AI63" s="31" t="e">
        <f t="shared" si="207"/>
        <v>#VALUE!</v>
      </c>
      <c r="AJ63" s="31" t="e">
        <f t="shared" si="207"/>
        <v>#VALUE!</v>
      </c>
      <c r="AK63" s="31" t="e">
        <f t="shared" si="207"/>
        <v>#VALUE!</v>
      </c>
      <c r="AL63" s="31" t="e">
        <f t="shared" si="207"/>
        <v>#VALUE!</v>
      </c>
      <c r="AM63" s="31" t="e">
        <f t="shared" si="207"/>
        <v>#VALUE!</v>
      </c>
      <c r="AN63" s="31" t="e">
        <f t="shared" si="207"/>
        <v>#VALUE!</v>
      </c>
      <c r="AO63" s="31" t="e">
        <f t="shared" si="207"/>
        <v>#VALUE!</v>
      </c>
      <c r="AP63" s="31">
        <f t="shared" si="207"/>
        <v>0</v>
      </c>
      <c r="AQ63" s="31">
        <f t="shared" si="207"/>
        <v>0</v>
      </c>
      <c r="AR63" s="23" t="e">
        <f t="shared" si="6"/>
        <v>#VALUE!</v>
      </c>
      <c r="AS63" s="65" t="str">
        <f t="shared" si="7"/>
        <v/>
      </c>
      <c r="AT63" s="35" t="str">
        <f ca="1">IFERROR(__xludf.DUMMYFUNCTION("""COMPUTED_VALUE"""),"")</f>
        <v/>
      </c>
      <c r="AU63" s="35" t="str">
        <f ca="1">IFERROR(__xludf.DUMMYFUNCTION("""COMPUTED_VALUE"""),"")</f>
        <v/>
      </c>
      <c r="AV63" s="88"/>
      <c r="AW63" s="35" t="str">
        <f ca="1">IFERROR(__xludf.DUMMYFUNCTION("""COMPUTED_VALUE"""),"")</f>
        <v/>
      </c>
      <c r="AX63" s="35" t="str">
        <f ca="1">IFERROR(__xludf.DUMMYFUNCTION("""COMPUTED_VALUE"""),"")</f>
        <v/>
      </c>
      <c r="AY63" s="88"/>
      <c r="AZ63" s="35" t="str">
        <f ca="1">IFERROR(__xludf.DUMMYFUNCTION("""COMPUTED_VALUE"""),"")</f>
        <v/>
      </c>
      <c r="BA63" s="35" t="str">
        <f ca="1">IFERROR(__xludf.DUMMYFUNCTION("""COMPUTED_VALUE"""),"")</f>
        <v/>
      </c>
      <c r="BB63" s="35" t="str">
        <f ca="1">IFERROR(__xludf.DUMMYFUNCTION("""COMPUTED_VALUE"""),"")</f>
        <v/>
      </c>
      <c r="BC63" s="35" t="str">
        <f ca="1">IFERROR(__xludf.DUMMYFUNCTION("""COMPUTED_VALUE"""),"")</f>
        <v/>
      </c>
      <c r="BD63" s="35" t="str">
        <f ca="1">IFERROR(__xludf.DUMMYFUNCTION("""COMPUTED_VALUE"""),"")</f>
        <v/>
      </c>
      <c r="BE63" s="35"/>
      <c r="BF63" s="23"/>
      <c r="BG63" s="35"/>
      <c r="BH63" s="35"/>
      <c r="BI63" s="53" t="e">
        <f t="shared" si="137"/>
        <v>#VALUE!</v>
      </c>
      <c r="BJ63" s="50" t="e">
        <f t="shared" ref="BJ63:BW63" si="208">IF(AD63=0,"",AD63*$AS63*(AU63/10))</f>
        <v>#VALUE!</v>
      </c>
      <c r="BK63" s="50" t="e">
        <f t="shared" si="208"/>
        <v>#VALUE!</v>
      </c>
      <c r="BL63" s="50" t="e">
        <f t="shared" si="208"/>
        <v>#VALUE!</v>
      </c>
      <c r="BM63" s="50" t="e">
        <f t="shared" si="208"/>
        <v>#VALUE!</v>
      </c>
      <c r="BN63" s="50" t="e">
        <f t="shared" si="208"/>
        <v>#VALUE!</v>
      </c>
      <c r="BO63" s="50" t="e">
        <f t="shared" si="208"/>
        <v>#VALUE!</v>
      </c>
      <c r="BP63" s="50" t="e">
        <f t="shared" si="208"/>
        <v>#VALUE!</v>
      </c>
      <c r="BQ63" s="37" t="e">
        <f t="shared" si="208"/>
        <v>#VALUE!</v>
      </c>
      <c r="BR63" s="37" t="e">
        <f t="shared" si="208"/>
        <v>#VALUE!</v>
      </c>
      <c r="BS63" s="37" t="e">
        <f t="shared" si="208"/>
        <v>#VALUE!</v>
      </c>
      <c r="BT63" s="37" t="e">
        <f t="shared" si="208"/>
        <v>#VALUE!</v>
      </c>
      <c r="BU63" s="37" t="e">
        <f t="shared" si="208"/>
        <v>#VALUE!</v>
      </c>
      <c r="BV63" s="37" t="str">
        <f t="shared" si="208"/>
        <v/>
      </c>
      <c r="BW63" s="37" t="str">
        <f t="shared" si="208"/>
        <v/>
      </c>
      <c r="BX63" s="38" t="e">
        <f t="shared" si="9"/>
        <v>#VALUE!</v>
      </c>
      <c r="BY63" s="40" t="str">
        <f t="shared" si="204"/>
        <v/>
      </c>
      <c r="BZ63" s="40" t="str">
        <f t="shared" ref="BZ63:CH63" si="209">IF(N63="x","1","")</f>
        <v/>
      </c>
      <c r="CA63" s="40" t="str">
        <f t="shared" si="209"/>
        <v/>
      </c>
      <c r="CB63" s="40" t="str">
        <f t="shared" si="209"/>
        <v/>
      </c>
      <c r="CC63" s="40" t="str">
        <f t="shared" si="209"/>
        <v/>
      </c>
      <c r="CD63" s="40" t="str">
        <f t="shared" si="209"/>
        <v/>
      </c>
      <c r="CE63" s="40" t="str">
        <f t="shared" si="209"/>
        <v/>
      </c>
      <c r="CF63" s="40" t="str">
        <f t="shared" si="209"/>
        <v/>
      </c>
      <c r="CG63" s="40" t="str">
        <f t="shared" si="209"/>
        <v/>
      </c>
      <c r="CH63" s="40" t="str">
        <f t="shared" si="209"/>
        <v/>
      </c>
      <c r="CI63" s="40"/>
      <c r="CJ63" s="40"/>
      <c r="CK63" s="40"/>
      <c r="CL63" s="40"/>
      <c r="CM63" s="40"/>
    </row>
    <row r="64" spans="1:91" ht="17.25" customHeight="1" x14ac:dyDescent="0.2">
      <c r="A64" s="66"/>
      <c r="B64" s="23"/>
      <c r="C64" s="23" t="s">
        <v>91</v>
      </c>
      <c r="D64" s="23"/>
      <c r="E64" s="23" t="s">
        <v>96</v>
      </c>
      <c r="F64" s="23"/>
      <c r="G64" s="23"/>
      <c r="H64" s="47" t="str">
        <f t="shared" si="94"/>
        <v/>
      </c>
      <c r="I64" s="50" t="str">
        <f t="shared" si="95"/>
        <v/>
      </c>
      <c r="J64" s="23"/>
      <c r="K64" s="27" t="b">
        <v>0</v>
      </c>
      <c r="L64" s="28" t="str">
        <f t="shared" si="42"/>
        <v/>
      </c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23"/>
      <c r="X64" s="30"/>
      <c r="Y64" s="30"/>
      <c r="Z64" s="23" t="s">
        <v>91</v>
      </c>
      <c r="AA64" s="23" t="s">
        <v>91</v>
      </c>
      <c r="AB64" s="30">
        <f t="shared" si="4"/>
        <v>0</v>
      </c>
      <c r="AC64" s="31" t="e">
        <f t="shared" ref="AC64:AQ64" si="210">IF(M64="x",M$997*1,"")*BY64</f>
        <v>#VALUE!</v>
      </c>
      <c r="AD64" s="31" t="e">
        <f t="shared" si="210"/>
        <v>#VALUE!</v>
      </c>
      <c r="AE64" s="31" t="e">
        <f t="shared" si="210"/>
        <v>#VALUE!</v>
      </c>
      <c r="AF64" s="31" t="e">
        <f t="shared" si="210"/>
        <v>#VALUE!</v>
      </c>
      <c r="AG64" s="31" t="e">
        <f t="shared" si="210"/>
        <v>#VALUE!</v>
      </c>
      <c r="AH64" s="31" t="e">
        <f t="shared" si="210"/>
        <v>#VALUE!</v>
      </c>
      <c r="AI64" s="31" t="e">
        <f t="shared" si="210"/>
        <v>#VALUE!</v>
      </c>
      <c r="AJ64" s="31" t="e">
        <f t="shared" si="210"/>
        <v>#VALUE!</v>
      </c>
      <c r="AK64" s="31" t="e">
        <f t="shared" si="210"/>
        <v>#VALUE!</v>
      </c>
      <c r="AL64" s="31" t="e">
        <f t="shared" si="210"/>
        <v>#VALUE!</v>
      </c>
      <c r="AM64" s="31" t="e">
        <f t="shared" si="210"/>
        <v>#VALUE!</v>
      </c>
      <c r="AN64" s="31" t="e">
        <f t="shared" si="210"/>
        <v>#VALUE!</v>
      </c>
      <c r="AO64" s="31" t="e">
        <f t="shared" si="210"/>
        <v>#VALUE!</v>
      </c>
      <c r="AP64" s="31">
        <f t="shared" si="210"/>
        <v>0</v>
      </c>
      <c r="AQ64" s="31">
        <f t="shared" si="210"/>
        <v>0</v>
      </c>
      <c r="AR64" s="23" t="e">
        <f t="shared" si="6"/>
        <v>#VALUE!</v>
      </c>
      <c r="AS64" s="65" t="str">
        <f t="shared" si="7"/>
        <v/>
      </c>
      <c r="AT64" s="35" t="str">
        <f ca="1">IFERROR(__xludf.DUMMYFUNCTION("""COMPUTED_VALUE"""),"")</f>
        <v/>
      </c>
      <c r="AU64" s="35" t="str">
        <f ca="1">IFERROR(__xludf.DUMMYFUNCTION("""COMPUTED_VALUE"""),"")</f>
        <v/>
      </c>
      <c r="AV64" s="88"/>
      <c r="AW64" s="35" t="str">
        <f ca="1">IFERROR(__xludf.DUMMYFUNCTION("""COMPUTED_VALUE"""),"")</f>
        <v/>
      </c>
      <c r="AX64" s="35" t="str">
        <f ca="1">IFERROR(__xludf.DUMMYFUNCTION("""COMPUTED_VALUE"""),"")</f>
        <v/>
      </c>
      <c r="AY64" s="88"/>
      <c r="AZ64" s="35" t="str">
        <f ca="1">IFERROR(__xludf.DUMMYFUNCTION("""COMPUTED_VALUE"""),"")</f>
        <v/>
      </c>
      <c r="BA64" s="35" t="str">
        <f ca="1">IFERROR(__xludf.DUMMYFUNCTION("""COMPUTED_VALUE"""),"")</f>
        <v/>
      </c>
      <c r="BB64" s="35" t="str">
        <f ca="1">IFERROR(__xludf.DUMMYFUNCTION("""COMPUTED_VALUE"""),"")</f>
        <v/>
      </c>
      <c r="BC64" s="35" t="str">
        <f ca="1">IFERROR(__xludf.DUMMYFUNCTION("""COMPUTED_VALUE"""),"")</f>
        <v/>
      </c>
      <c r="BD64" s="35" t="str">
        <f ca="1">IFERROR(__xludf.DUMMYFUNCTION("""COMPUTED_VALUE"""),"")</f>
        <v/>
      </c>
      <c r="BE64" s="35"/>
      <c r="BF64" s="23"/>
      <c r="BG64" s="35"/>
      <c r="BH64" s="35"/>
      <c r="BI64" s="53" t="e">
        <f t="shared" si="137"/>
        <v>#VALUE!</v>
      </c>
      <c r="BJ64" s="50" t="e">
        <f t="shared" ref="BJ64:BW64" si="211">IF(AD64=0,"",AD64*$AS64*(AU64/10))</f>
        <v>#VALUE!</v>
      </c>
      <c r="BK64" s="50" t="e">
        <f t="shared" si="211"/>
        <v>#VALUE!</v>
      </c>
      <c r="BL64" s="50" t="e">
        <f t="shared" si="211"/>
        <v>#VALUE!</v>
      </c>
      <c r="BM64" s="50" t="e">
        <f t="shared" si="211"/>
        <v>#VALUE!</v>
      </c>
      <c r="BN64" s="50" t="e">
        <f t="shared" si="211"/>
        <v>#VALUE!</v>
      </c>
      <c r="BO64" s="50" t="e">
        <f t="shared" si="211"/>
        <v>#VALUE!</v>
      </c>
      <c r="BP64" s="50" t="e">
        <f t="shared" si="211"/>
        <v>#VALUE!</v>
      </c>
      <c r="BQ64" s="37" t="e">
        <f t="shared" si="211"/>
        <v>#VALUE!</v>
      </c>
      <c r="BR64" s="37" t="e">
        <f t="shared" si="211"/>
        <v>#VALUE!</v>
      </c>
      <c r="BS64" s="37" t="e">
        <f t="shared" si="211"/>
        <v>#VALUE!</v>
      </c>
      <c r="BT64" s="37" t="e">
        <f t="shared" si="211"/>
        <v>#VALUE!</v>
      </c>
      <c r="BU64" s="37" t="e">
        <f t="shared" si="211"/>
        <v>#VALUE!</v>
      </c>
      <c r="BV64" s="37" t="str">
        <f t="shared" si="211"/>
        <v/>
      </c>
      <c r="BW64" s="37" t="str">
        <f t="shared" si="211"/>
        <v/>
      </c>
      <c r="BX64" s="38" t="e">
        <f t="shared" si="9"/>
        <v>#VALUE!</v>
      </c>
      <c r="BY64" s="40" t="str">
        <f t="shared" si="204"/>
        <v/>
      </c>
      <c r="BZ64" s="40" t="str">
        <f t="shared" ref="BZ64:CH64" si="212">IF(N64="x","1","")</f>
        <v/>
      </c>
      <c r="CA64" s="40" t="str">
        <f t="shared" si="212"/>
        <v/>
      </c>
      <c r="CB64" s="40" t="str">
        <f t="shared" si="212"/>
        <v/>
      </c>
      <c r="CC64" s="40" t="str">
        <f t="shared" si="212"/>
        <v/>
      </c>
      <c r="CD64" s="40" t="str">
        <f t="shared" si="212"/>
        <v/>
      </c>
      <c r="CE64" s="40" t="str">
        <f t="shared" si="212"/>
        <v/>
      </c>
      <c r="CF64" s="40" t="str">
        <f t="shared" si="212"/>
        <v/>
      </c>
      <c r="CG64" s="40" t="str">
        <f t="shared" si="212"/>
        <v/>
      </c>
      <c r="CH64" s="40" t="str">
        <f t="shared" si="212"/>
        <v/>
      </c>
      <c r="CI64" s="40"/>
      <c r="CJ64" s="40"/>
      <c r="CK64" s="40"/>
      <c r="CL64" s="40"/>
      <c r="CM64" s="40"/>
    </row>
    <row r="65" spans="1:91" ht="17.25" customHeight="1" x14ac:dyDescent="0.2">
      <c r="A65" s="66"/>
      <c r="B65" s="23"/>
      <c r="C65" s="23" t="s">
        <v>91</v>
      </c>
      <c r="D65" s="23"/>
      <c r="E65" s="23" t="str">
        <f>IF(ISBLANK(D65),"",TEXT(D65,"MMMM"))</f>
        <v/>
      </c>
      <c r="F65" s="23"/>
      <c r="G65" s="23"/>
      <c r="H65" s="47" t="str">
        <f t="shared" si="94"/>
        <v/>
      </c>
      <c r="I65" s="50" t="str">
        <f t="shared" si="95"/>
        <v/>
      </c>
      <c r="J65" s="23"/>
      <c r="K65" s="27" t="b">
        <v>0</v>
      </c>
      <c r="L65" s="28" t="str">
        <f t="shared" si="42"/>
        <v/>
      </c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23"/>
      <c r="X65" s="30"/>
      <c r="Y65" s="30"/>
      <c r="Z65" s="23" t="s">
        <v>91</v>
      </c>
      <c r="AA65" s="23" t="s">
        <v>91</v>
      </c>
      <c r="AB65" s="30">
        <f t="shared" si="4"/>
        <v>0</v>
      </c>
      <c r="AC65" s="31" t="e">
        <f t="shared" ref="AC65:AQ65" si="213">IF(M65="x",M$997*1,"")*BY65</f>
        <v>#VALUE!</v>
      </c>
      <c r="AD65" s="31" t="e">
        <f t="shared" si="213"/>
        <v>#VALUE!</v>
      </c>
      <c r="AE65" s="31" t="e">
        <f t="shared" si="213"/>
        <v>#VALUE!</v>
      </c>
      <c r="AF65" s="31" t="e">
        <f t="shared" si="213"/>
        <v>#VALUE!</v>
      </c>
      <c r="AG65" s="31" t="e">
        <f t="shared" si="213"/>
        <v>#VALUE!</v>
      </c>
      <c r="AH65" s="31" t="e">
        <f t="shared" si="213"/>
        <v>#VALUE!</v>
      </c>
      <c r="AI65" s="31" t="e">
        <f t="shared" si="213"/>
        <v>#VALUE!</v>
      </c>
      <c r="AJ65" s="31" t="e">
        <f t="shared" si="213"/>
        <v>#VALUE!</v>
      </c>
      <c r="AK65" s="31" t="e">
        <f t="shared" si="213"/>
        <v>#VALUE!</v>
      </c>
      <c r="AL65" s="31" t="e">
        <f t="shared" si="213"/>
        <v>#VALUE!</v>
      </c>
      <c r="AM65" s="31" t="e">
        <f t="shared" si="213"/>
        <v>#VALUE!</v>
      </c>
      <c r="AN65" s="31" t="e">
        <f t="shared" si="213"/>
        <v>#VALUE!</v>
      </c>
      <c r="AO65" s="31" t="e">
        <f t="shared" si="213"/>
        <v>#VALUE!</v>
      </c>
      <c r="AP65" s="31">
        <f t="shared" si="213"/>
        <v>0</v>
      </c>
      <c r="AQ65" s="31">
        <f t="shared" si="213"/>
        <v>0</v>
      </c>
      <c r="AR65" s="23" t="e">
        <f t="shared" si="6"/>
        <v>#VALUE!</v>
      </c>
      <c r="AS65" s="65" t="str">
        <f t="shared" si="7"/>
        <v/>
      </c>
      <c r="AT65" s="35" t="str">
        <f ca="1">IFERROR(__xludf.DUMMYFUNCTION("""COMPUTED_VALUE"""),"")</f>
        <v/>
      </c>
      <c r="AU65" s="35" t="str">
        <f ca="1">IFERROR(__xludf.DUMMYFUNCTION("""COMPUTED_VALUE"""),"")</f>
        <v/>
      </c>
      <c r="AV65" s="88"/>
      <c r="AW65" s="35" t="str">
        <f ca="1">IFERROR(__xludf.DUMMYFUNCTION("""COMPUTED_VALUE"""),"")</f>
        <v/>
      </c>
      <c r="AX65" s="35" t="str">
        <f ca="1">IFERROR(__xludf.DUMMYFUNCTION("""COMPUTED_VALUE"""),"")</f>
        <v/>
      </c>
      <c r="AY65" s="88"/>
      <c r="AZ65" s="35" t="str">
        <f ca="1">IFERROR(__xludf.DUMMYFUNCTION("""COMPUTED_VALUE"""),"")</f>
        <v/>
      </c>
      <c r="BA65" s="35" t="str">
        <f ca="1">IFERROR(__xludf.DUMMYFUNCTION("""COMPUTED_VALUE"""),"")</f>
        <v/>
      </c>
      <c r="BB65" s="35" t="str">
        <f ca="1">IFERROR(__xludf.DUMMYFUNCTION("""COMPUTED_VALUE"""),"")</f>
        <v/>
      </c>
      <c r="BC65" s="35" t="str">
        <f ca="1">IFERROR(__xludf.DUMMYFUNCTION("""COMPUTED_VALUE"""),"")</f>
        <v/>
      </c>
      <c r="BD65" s="35" t="str">
        <f ca="1">IFERROR(__xludf.DUMMYFUNCTION("""COMPUTED_VALUE"""),"")</f>
        <v/>
      </c>
      <c r="BE65" s="35"/>
      <c r="BF65" s="23"/>
      <c r="BG65" s="35"/>
      <c r="BH65" s="35"/>
      <c r="BI65" s="53" t="e">
        <f t="shared" si="137"/>
        <v>#VALUE!</v>
      </c>
      <c r="BJ65" s="50" t="e">
        <f t="shared" ref="BJ65:BW65" si="214">IF(AD65=0,"",AD65*$AS65*(AU65/10))</f>
        <v>#VALUE!</v>
      </c>
      <c r="BK65" s="50" t="e">
        <f t="shared" si="214"/>
        <v>#VALUE!</v>
      </c>
      <c r="BL65" s="50" t="e">
        <f t="shared" si="214"/>
        <v>#VALUE!</v>
      </c>
      <c r="BM65" s="50" t="e">
        <f t="shared" si="214"/>
        <v>#VALUE!</v>
      </c>
      <c r="BN65" s="50" t="e">
        <f t="shared" si="214"/>
        <v>#VALUE!</v>
      </c>
      <c r="BO65" s="50" t="e">
        <f t="shared" si="214"/>
        <v>#VALUE!</v>
      </c>
      <c r="BP65" s="50" t="e">
        <f t="shared" si="214"/>
        <v>#VALUE!</v>
      </c>
      <c r="BQ65" s="37" t="e">
        <f t="shared" si="214"/>
        <v>#VALUE!</v>
      </c>
      <c r="BR65" s="37" t="e">
        <f t="shared" si="214"/>
        <v>#VALUE!</v>
      </c>
      <c r="BS65" s="37" t="e">
        <f t="shared" si="214"/>
        <v>#VALUE!</v>
      </c>
      <c r="BT65" s="37" t="e">
        <f t="shared" si="214"/>
        <v>#VALUE!</v>
      </c>
      <c r="BU65" s="37" t="e">
        <f t="shared" si="214"/>
        <v>#VALUE!</v>
      </c>
      <c r="BV65" s="37" t="str">
        <f t="shared" si="214"/>
        <v/>
      </c>
      <c r="BW65" s="37" t="str">
        <f t="shared" si="214"/>
        <v/>
      </c>
      <c r="BX65" s="38" t="e">
        <f t="shared" si="9"/>
        <v>#VALUE!</v>
      </c>
      <c r="BY65" s="40" t="str">
        <f t="shared" si="204"/>
        <v/>
      </c>
      <c r="BZ65" s="40" t="str">
        <f t="shared" ref="BZ65:CG65" si="215">IF(N65="x","1","")</f>
        <v/>
      </c>
      <c r="CA65" s="40" t="str">
        <f t="shared" si="215"/>
        <v/>
      </c>
      <c r="CB65" s="40" t="str">
        <f t="shared" si="215"/>
        <v/>
      </c>
      <c r="CC65" s="40" t="str">
        <f t="shared" si="215"/>
        <v/>
      </c>
      <c r="CD65" s="40" t="str">
        <f t="shared" si="215"/>
        <v/>
      </c>
      <c r="CE65" s="40" t="str">
        <f t="shared" si="215"/>
        <v/>
      </c>
      <c r="CF65" s="40" t="str">
        <f t="shared" si="215"/>
        <v/>
      </c>
      <c r="CG65" s="40" t="str">
        <f t="shared" si="215"/>
        <v/>
      </c>
      <c r="CH65" s="40">
        <v>0.5</v>
      </c>
      <c r="CI65" s="40"/>
      <c r="CJ65" s="40"/>
      <c r="CK65" s="40"/>
      <c r="CL65" s="40"/>
      <c r="CM65" s="40"/>
    </row>
    <row r="66" spans="1:91" ht="17.25" customHeight="1" x14ac:dyDescent="0.2">
      <c r="A66" s="66"/>
      <c r="B66" s="23"/>
      <c r="C66" s="23" t="s">
        <v>91</v>
      </c>
      <c r="D66" s="23"/>
      <c r="E66" s="23" t="s">
        <v>96</v>
      </c>
      <c r="F66" s="23"/>
      <c r="G66" s="23"/>
      <c r="H66" s="47" t="str">
        <f t="shared" si="94"/>
        <v/>
      </c>
      <c r="I66" s="50" t="str">
        <f t="shared" si="95"/>
        <v/>
      </c>
      <c r="J66" s="23"/>
      <c r="K66" s="27" t="b">
        <v>0</v>
      </c>
      <c r="L66" s="28" t="str">
        <f t="shared" si="42"/>
        <v/>
      </c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23"/>
      <c r="X66" s="30"/>
      <c r="Y66" s="30"/>
      <c r="Z66" s="23" t="s">
        <v>91</v>
      </c>
      <c r="AA66" s="23" t="s">
        <v>91</v>
      </c>
      <c r="AB66" s="30">
        <f t="shared" si="4"/>
        <v>0</v>
      </c>
      <c r="AC66" s="31" t="e">
        <f t="shared" ref="AC66:AQ66" si="216">IF(M66="x",M$997*1,"")*BY66</f>
        <v>#VALUE!</v>
      </c>
      <c r="AD66" s="31" t="e">
        <f t="shared" si="216"/>
        <v>#VALUE!</v>
      </c>
      <c r="AE66" s="31" t="e">
        <f t="shared" si="216"/>
        <v>#VALUE!</v>
      </c>
      <c r="AF66" s="31" t="e">
        <f t="shared" si="216"/>
        <v>#VALUE!</v>
      </c>
      <c r="AG66" s="31" t="e">
        <f t="shared" si="216"/>
        <v>#VALUE!</v>
      </c>
      <c r="AH66" s="31" t="e">
        <f t="shared" si="216"/>
        <v>#VALUE!</v>
      </c>
      <c r="AI66" s="31" t="e">
        <f t="shared" si="216"/>
        <v>#VALUE!</v>
      </c>
      <c r="AJ66" s="31" t="e">
        <f t="shared" si="216"/>
        <v>#VALUE!</v>
      </c>
      <c r="AK66" s="31" t="e">
        <f t="shared" si="216"/>
        <v>#VALUE!</v>
      </c>
      <c r="AL66" s="31" t="e">
        <f t="shared" si="216"/>
        <v>#VALUE!</v>
      </c>
      <c r="AM66" s="31" t="e">
        <f t="shared" si="216"/>
        <v>#VALUE!</v>
      </c>
      <c r="AN66" s="31" t="e">
        <f t="shared" si="216"/>
        <v>#VALUE!</v>
      </c>
      <c r="AO66" s="31" t="e">
        <f t="shared" si="216"/>
        <v>#VALUE!</v>
      </c>
      <c r="AP66" s="31">
        <f t="shared" si="216"/>
        <v>0</v>
      </c>
      <c r="AQ66" s="31">
        <f t="shared" si="216"/>
        <v>0</v>
      </c>
      <c r="AR66" s="23" t="e">
        <f t="shared" si="6"/>
        <v>#VALUE!</v>
      </c>
      <c r="AS66" s="65" t="str">
        <f t="shared" si="7"/>
        <v/>
      </c>
      <c r="AT66" s="35" t="str">
        <f ca="1">IFERROR(__xludf.DUMMYFUNCTION("""COMPUTED_VALUE"""),"")</f>
        <v/>
      </c>
      <c r="AU66" s="35" t="str">
        <f ca="1">IFERROR(__xludf.DUMMYFUNCTION("""COMPUTED_VALUE"""),"")</f>
        <v/>
      </c>
      <c r="AV66" s="88"/>
      <c r="AW66" s="35" t="str">
        <f ca="1">IFERROR(__xludf.DUMMYFUNCTION("""COMPUTED_VALUE"""),"")</f>
        <v/>
      </c>
      <c r="AX66" s="35" t="str">
        <f ca="1">IFERROR(__xludf.DUMMYFUNCTION("""COMPUTED_VALUE"""),"")</f>
        <v/>
      </c>
      <c r="AY66" s="88"/>
      <c r="AZ66" s="35" t="str">
        <f ca="1">IFERROR(__xludf.DUMMYFUNCTION("""COMPUTED_VALUE"""),"")</f>
        <v/>
      </c>
      <c r="BA66" s="35" t="str">
        <f ca="1">IFERROR(__xludf.DUMMYFUNCTION("""COMPUTED_VALUE"""),"")</f>
        <v/>
      </c>
      <c r="BB66" s="35" t="str">
        <f ca="1">IFERROR(__xludf.DUMMYFUNCTION("""COMPUTED_VALUE"""),"")</f>
        <v/>
      </c>
      <c r="BC66" s="35" t="str">
        <f ca="1">IFERROR(__xludf.DUMMYFUNCTION("""COMPUTED_VALUE"""),"")</f>
        <v/>
      </c>
      <c r="BD66" s="35" t="str">
        <f ca="1">IFERROR(__xludf.DUMMYFUNCTION("""COMPUTED_VALUE"""),"")</f>
        <v/>
      </c>
      <c r="BE66" s="35"/>
      <c r="BF66" s="23"/>
      <c r="BG66" s="35"/>
      <c r="BH66" s="35"/>
      <c r="BI66" s="53" t="e">
        <f t="shared" si="137"/>
        <v>#VALUE!</v>
      </c>
      <c r="BJ66" s="50" t="e">
        <f t="shared" ref="BJ66:BW66" si="217">IF(AD66=0,"",AD66*$AS66*(AU66/10))</f>
        <v>#VALUE!</v>
      </c>
      <c r="BK66" s="50" t="e">
        <f t="shared" si="217"/>
        <v>#VALUE!</v>
      </c>
      <c r="BL66" s="50" t="e">
        <f t="shared" si="217"/>
        <v>#VALUE!</v>
      </c>
      <c r="BM66" s="50" t="e">
        <f t="shared" si="217"/>
        <v>#VALUE!</v>
      </c>
      <c r="BN66" s="50" t="e">
        <f t="shared" si="217"/>
        <v>#VALUE!</v>
      </c>
      <c r="BO66" s="50" t="e">
        <f t="shared" si="217"/>
        <v>#VALUE!</v>
      </c>
      <c r="BP66" s="50" t="e">
        <f t="shared" si="217"/>
        <v>#VALUE!</v>
      </c>
      <c r="BQ66" s="37" t="e">
        <f t="shared" si="217"/>
        <v>#VALUE!</v>
      </c>
      <c r="BR66" s="37" t="e">
        <f t="shared" si="217"/>
        <v>#VALUE!</v>
      </c>
      <c r="BS66" s="37" t="e">
        <f t="shared" si="217"/>
        <v>#VALUE!</v>
      </c>
      <c r="BT66" s="37" t="e">
        <f t="shared" si="217"/>
        <v>#VALUE!</v>
      </c>
      <c r="BU66" s="37" t="e">
        <f t="shared" si="217"/>
        <v>#VALUE!</v>
      </c>
      <c r="BV66" s="37" t="str">
        <f t="shared" si="217"/>
        <v/>
      </c>
      <c r="BW66" s="37" t="str">
        <f t="shared" si="217"/>
        <v/>
      </c>
      <c r="BX66" s="38" t="e">
        <f t="shared" si="9"/>
        <v>#VALUE!</v>
      </c>
      <c r="BY66" s="40" t="str">
        <f t="shared" si="204"/>
        <v/>
      </c>
      <c r="BZ66" s="40" t="str">
        <f t="shared" ref="BZ66:BZ68" si="218">IF(N66="x","1","")</f>
        <v/>
      </c>
      <c r="CA66" s="40">
        <v>0.5</v>
      </c>
      <c r="CB66" s="40" t="str">
        <f>IF(P66="x","1","")</f>
        <v/>
      </c>
      <c r="CC66" s="40">
        <v>0.5</v>
      </c>
      <c r="CD66" s="40">
        <v>0.5</v>
      </c>
      <c r="CE66" s="40" t="str">
        <f>IF(S66="x","1","")</f>
        <v/>
      </c>
      <c r="CF66" s="40">
        <v>0.5</v>
      </c>
      <c r="CG66" s="40" t="str">
        <f>IF(U66="x","1","")</f>
        <v/>
      </c>
      <c r="CH66" s="40">
        <v>0.5</v>
      </c>
      <c r="CI66" s="40"/>
      <c r="CJ66" s="40"/>
      <c r="CK66" s="40"/>
      <c r="CL66" s="40"/>
      <c r="CM66" s="40"/>
    </row>
    <row r="67" spans="1:91" ht="17.25" customHeight="1" x14ac:dyDescent="0.2">
      <c r="A67" s="66"/>
      <c r="B67" s="23"/>
      <c r="C67" s="23" t="s">
        <v>91</v>
      </c>
      <c r="D67" s="23"/>
      <c r="E67" s="23" t="s">
        <v>96</v>
      </c>
      <c r="F67" s="23"/>
      <c r="G67" s="23"/>
      <c r="H67" s="47" t="str">
        <f t="shared" si="94"/>
        <v/>
      </c>
      <c r="I67" s="50" t="str">
        <f t="shared" si="95"/>
        <v/>
      </c>
      <c r="J67" s="23"/>
      <c r="K67" s="27" t="b">
        <v>0</v>
      </c>
      <c r="L67" s="28" t="str">
        <f t="shared" si="42"/>
        <v/>
      </c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23"/>
      <c r="X67" s="30"/>
      <c r="Y67" s="30"/>
      <c r="Z67" s="23" t="s">
        <v>91</v>
      </c>
      <c r="AA67" s="23" t="s">
        <v>91</v>
      </c>
      <c r="AB67" s="30">
        <f t="shared" si="4"/>
        <v>0</v>
      </c>
      <c r="AC67" s="31" t="e">
        <f t="shared" ref="AC67:AQ67" si="219">IF(M67="x",M$997*1,"")*BY67</f>
        <v>#VALUE!</v>
      </c>
      <c r="AD67" s="31" t="e">
        <f t="shared" si="219"/>
        <v>#VALUE!</v>
      </c>
      <c r="AE67" s="31" t="e">
        <f t="shared" si="219"/>
        <v>#VALUE!</v>
      </c>
      <c r="AF67" s="31" t="e">
        <f t="shared" si="219"/>
        <v>#VALUE!</v>
      </c>
      <c r="AG67" s="31" t="e">
        <f t="shared" si="219"/>
        <v>#VALUE!</v>
      </c>
      <c r="AH67" s="31" t="e">
        <f t="shared" si="219"/>
        <v>#VALUE!</v>
      </c>
      <c r="AI67" s="31" t="e">
        <f t="shared" si="219"/>
        <v>#VALUE!</v>
      </c>
      <c r="AJ67" s="31" t="e">
        <f t="shared" si="219"/>
        <v>#VALUE!</v>
      </c>
      <c r="AK67" s="31" t="e">
        <f t="shared" si="219"/>
        <v>#VALUE!</v>
      </c>
      <c r="AL67" s="31" t="e">
        <f t="shared" si="219"/>
        <v>#VALUE!</v>
      </c>
      <c r="AM67" s="31" t="e">
        <f t="shared" si="219"/>
        <v>#VALUE!</v>
      </c>
      <c r="AN67" s="31" t="e">
        <f t="shared" si="219"/>
        <v>#VALUE!</v>
      </c>
      <c r="AO67" s="31" t="e">
        <f t="shared" si="219"/>
        <v>#VALUE!</v>
      </c>
      <c r="AP67" s="31">
        <f t="shared" si="219"/>
        <v>0</v>
      </c>
      <c r="AQ67" s="31">
        <f t="shared" si="219"/>
        <v>0</v>
      </c>
      <c r="AR67" s="23" t="e">
        <f t="shared" si="6"/>
        <v>#VALUE!</v>
      </c>
      <c r="AS67" s="65" t="str">
        <f t="shared" si="7"/>
        <v/>
      </c>
      <c r="AT67" s="35" t="str">
        <f ca="1">IFERROR(__xludf.DUMMYFUNCTION("""COMPUTED_VALUE"""),"")</f>
        <v/>
      </c>
      <c r="AU67" s="35" t="str">
        <f ca="1">IFERROR(__xludf.DUMMYFUNCTION("""COMPUTED_VALUE"""),"")</f>
        <v/>
      </c>
      <c r="AV67" s="88"/>
      <c r="AW67" s="35" t="str">
        <f ca="1">IFERROR(__xludf.DUMMYFUNCTION("""COMPUTED_VALUE"""),"")</f>
        <v/>
      </c>
      <c r="AX67" s="35" t="str">
        <f ca="1">IFERROR(__xludf.DUMMYFUNCTION("""COMPUTED_VALUE"""),"")</f>
        <v/>
      </c>
      <c r="AY67" s="88"/>
      <c r="AZ67" s="35" t="str">
        <f ca="1">IFERROR(__xludf.DUMMYFUNCTION("""COMPUTED_VALUE"""),"")</f>
        <v/>
      </c>
      <c r="BA67" s="35" t="str">
        <f ca="1">IFERROR(__xludf.DUMMYFUNCTION("""COMPUTED_VALUE"""),"")</f>
        <v/>
      </c>
      <c r="BB67" s="35" t="str">
        <f ca="1">IFERROR(__xludf.DUMMYFUNCTION("""COMPUTED_VALUE"""),"")</f>
        <v/>
      </c>
      <c r="BC67" s="35" t="str">
        <f ca="1">IFERROR(__xludf.DUMMYFUNCTION("""COMPUTED_VALUE"""),"")</f>
        <v/>
      </c>
      <c r="BD67" s="35" t="str">
        <f ca="1">IFERROR(__xludf.DUMMYFUNCTION("""COMPUTED_VALUE"""),"")</f>
        <v/>
      </c>
      <c r="BE67" s="35"/>
      <c r="BF67" s="23"/>
      <c r="BG67" s="35"/>
      <c r="BH67" s="35"/>
      <c r="BI67" s="53" t="e">
        <f t="shared" si="137"/>
        <v>#VALUE!</v>
      </c>
      <c r="BJ67" s="50" t="e">
        <f t="shared" ref="BJ67:BW67" si="220">IF(AD67=0,"",AD67*$AS67*(AU67/10))</f>
        <v>#VALUE!</v>
      </c>
      <c r="BK67" s="50" t="e">
        <f t="shared" si="220"/>
        <v>#VALUE!</v>
      </c>
      <c r="BL67" s="50" t="e">
        <f t="shared" si="220"/>
        <v>#VALUE!</v>
      </c>
      <c r="BM67" s="50" t="e">
        <f t="shared" si="220"/>
        <v>#VALUE!</v>
      </c>
      <c r="BN67" s="50" t="e">
        <f t="shared" si="220"/>
        <v>#VALUE!</v>
      </c>
      <c r="BO67" s="50" t="e">
        <f t="shared" si="220"/>
        <v>#VALUE!</v>
      </c>
      <c r="BP67" s="50" t="e">
        <f t="shared" si="220"/>
        <v>#VALUE!</v>
      </c>
      <c r="BQ67" s="37" t="e">
        <f t="shared" si="220"/>
        <v>#VALUE!</v>
      </c>
      <c r="BR67" s="37" t="e">
        <f t="shared" si="220"/>
        <v>#VALUE!</v>
      </c>
      <c r="BS67" s="37" t="e">
        <f t="shared" si="220"/>
        <v>#VALUE!</v>
      </c>
      <c r="BT67" s="37" t="e">
        <f t="shared" si="220"/>
        <v>#VALUE!</v>
      </c>
      <c r="BU67" s="37" t="e">
        <f t="shared" si="220"/>
        <v>#VALUE!</v>
      </c>
      <c r="BV67" s="37" t="str">
        <f t="shared" si="220"/>
        <v/>
      </c>
      <c r="BW67" s="37" t="str">
        <f t="shared" si="220"/>
        <v/>
      </c>
      <c r="BX67" s="38" t="e">
        <f t="shared" si="9"/>
        <v>#VALUE!</v>
      </c>
      <c r="BY67" s="40" t="str">
        <f t="shared" si="204"/>
        <v/>
      </c>
      <c r="BZ67" s="40" t="str">
        <f t="shared" si="218"/>
        <v/>
      </c>
      <c r="CA67" s="40" t="str">
        <f t="shared" ref="CA67:CH67" si="221">IF(O67="x","1","")</f>
        <v/>
      </c>
      <c r="CB67" s="40" t="str">
        <f t="shared" si="221"/>
        <v/>
      </c>
      <c r="CC67" s="40" t="str">
        <f t="shared" si="221"/>
        <v/>
      </c>
      <c r="CD67" s="40" t="str">
        <f t="shared" si="221"/>
        <v/>
      </c>
      <c r="CE67" s="40" t="str">
        <f t="shared" si="221"/>
        <v/>
      </c>
      <c r="CF67" s="40" t="str">
        <f t="shared" si="221"/>
        <v/>
      </c>
      <c r="CG67" s="40" t="str">
        <f t="shared" si="221"/>
        <v/>
      </c>
      <c r="CH67" s="40" t="str">
        <f t="shared" si="221"/>
        <v/>
      </c>
      <c r="CI67" s="40"/>
      <c r="CJ67" s="40"/>
      <c r="CK67" s="40"/>
      <c r="CL67" s="40"/>
      <c r="CM67" s="40"/>
    </row>
    <row r="68" spans="1:91" ht="17.25" customHeight="1" x14ac:dyDescent="0.2">
      <c r="A68" s="66"/>
      <c r="B68" s="23"/>
      <c r="C68" s="23" t="s">
        <v>91</v>
      </c>
      <c r="D68" s="23"/>
      <c r="E68" s="23" t="str">
        <f>IF(ISBLANK(D68),"",TEXT(D68,"MMMM"))</f>
        <v/>
      </c>
      <c r="F68" s="23"/>
      <c r="G68" s="23"/>
      <c r="H68" s="47" t="str">
        <f t="shared" si="94"/>
        <v/>
      </c>
      <c r="I68" s="50" t="str">
        <f t="shared" si="95"/>
        <v/>
      </c>
      <c r="J68" s="23"/>
      <c r="K68" s="27" t="b">
        <v>0</v>
      </c>
      <c r="L68" s="28" t="str">
        <f t="shared" si="42"/>
        <v/>
      </c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23"/>
      <c r="X68" s="30"/>
      <c r="Y68" s="30"/>
      <c r="Z68" s="23" t="s">
        <v>91</v>
      </c>
      <c r="AA68" s="23" t="s">
        <v>91</v>
      </c>
      <c r="AB68" s="30">
        <f t="shared" si="4"/>
        <v>0</v>
      </c>
      <c r="AC68" s="31" t="e">
        <f t="shared" ref="AC68:AQ68" si="222">IF(M68="x",M$997*1,"")*BY68</f>
        <v>#VALUE!</v>
      </c>
      <c r="AD68" s="31" t="e">
        <f t="shared" si="222"/>
        <v>#VALUE!</v>
      </c>
      <c r="AE68" s="31" t="e">
        <f t="shared" si="222"/>
        <v>#VALUE!</v>
      </c>
      <c r="AF68" s="31" t="e">
        <f t="shared" si="222"/>
        <v>#VALUE!</v>
      </c>
      <c r="AG68" s="31" t="e">
        <f t="shared" si="222"/>
        <v>#VALUE!</v>
      </c>
      <c r="AH68" s="31" t="e">
        <f t="shared" si="222"/>
        <v>#VALUE!</v>
      </c>
      <c r="AI68" s="31" t="e">
        <f t="shared" si="222"/>
        <v>#VALUE!</v>
      </c>
      <c r="AJ68" s="31" t="e">
        <f t="shared" si="222"/>
        <v>#VALUE!</v>
      </c>
      <c r="AK68" s="31" t="e">
        <f t="shared" si="222"/>
        <v>#VALUE!</v>
      </c>
      <c r="AL68" s="31" t="e">
        <f t="shared" si="222"/>
        <v>#VALUE!</v>
      </c>
      <c r="AM68" s="31" t="e">
        <f t="shared" si="222"/>
        <v>#VALUE!</v>
      </c>
      <c r="AN68" s="31" t="e">
        <f t="shared" si="222"/>
        <v>#VALUE!</v>
      </c>
      <c r="AO68" s="31" t="e">
        <f t="shared" si="222"/>
        <v>#VALUE!</v>
      </c>
      <c r="AP68" s="31">
        <f t="shared" si="222"/>
        <v>0</v>
      </c>
      <c r="AQ68" s="31">
        <f t="shared" si="222"/>
        <v>0</v>
      </c>
      <c r="AR68" s="23" t="e">
        <f t="shared" si="6"/>
        <v>#VALUE!</v>
      </c>
      <c r="AS68" s="65" t="str">
        <f t="shared" si="7"/>
        <v/>
      </c>
      <c r="AT68" s="35" t="str">
        <f ca="1">IFERROR(__xludf.DUMMYFUNCTION("""COMPUTED_VALUE"""),"")</f>
        <v/>
      </c>
      <c r="AU68" s="35" t="str">
        <f ca="1">IFERROR(__xludf.DUMMYFUNCTION("""COMPUTED_VALUE"""),"")</f>
        <v/>
      </c>
      <c r="AV68" s="88"/>
      <c r="AW68" s="35" t="str">
        <f ca="1">IFERROR(__xludf.DUMMYFUNCTION("""COMPUTED_VALUE"""),"")</f>
        <v/>
      </c>
      <c r="AX68" s="35" t="str">
        <f ca="1">IFERROR(__xludf.DUMMYFUNCTION("""COMPUTED_VALUE"""),"")</f>
        <v/>
      </c>
      <c r="AY68" s="88"/>
      <c r="AZ68" s="35" t="str">
        <f ca="1">IFERROR(__xludf.DUMMYFUNCTION("""COMPUTED_VALUE"""),"")</f>
        <v/>
      </c>
      <c r="BA68" s="35" t="str">
        <f ca="1">IFERROR(__xludf.DUMMYFUNCTION("""COMPUTED_VALUE"""),"")</f>
        <v/>
      </c>
      <c r="BB68" s="35" t="str">
        <f ca="1">IFERROR(__xludf.DUMMYFUNCTION("""COMPUTED_VALUE"""),"")</f>
        <v/>
      </c>
      <c r="BC68" s="35" t="str">
        <f ca="1">IFERROR(__xludf.DUMMYFUNCTION("""COMPUTED_VALUE"""),"")</f>
        <v/>
      </c>
      <c r="BD68" s="35" t="str">
        <f ca="1">IFERROR(__xludf.DUMMYFUNCTION("""COMPUTED_VALUE"""),"")</f>
        <v/>
      </c>
      <c r="BE68" s="35"/>
      <c r="BF68" s="23"/>
      <c r="BG68" s="35"/>
      <c r="BH68" s="35"/>
      <c r="BI68" s="53" t="e">
        <f t="shared" si="137"/>
        <v>#VALUE!</v>
      </c>
      <c r="BJ68" s="50" t="e">
        <f t="shared" ref="BJ68:BW68" si="223">IF(AD68=0,"",AD68*$AS68*(AU68/10))</f>
        <v>#VALUE!</v>
      </c>
      <c r="BK68" s="50" t="e">
        <f t="shared" si="223"/>
        <v>#VALUE!</v>
      </c>
      <c r="BL68" s="50" t="e">
        <f t="shared" si="223"/>
        <v>#VALUE!</v>
      </c>
      <c r="BM68" s="50" t="e">
        <f t="shared" si="223"/>
        <v>#VALUE!</v>
      </c>
      <c r="BN68" s="50" t="e">
        <f t="shared" si="223"/>
        <v>#VALUE!</v>
      </c>
      <c r="BO68" s="50" t="e">
        <f t="shared" si="223"/>
        <v>#VALUE!</v>
      </c>
      <c r="BP68" s="50" t="e">
        <f t="shared" si="223"/>
        <v>#VALUE!</v>
      </c>
      <c r="BQ68" s="37" t="e">
        <f t="shared" si="223"/>
        <v>#VALUE!</v>
      </c>
      <c r="BR68" s="37" t="e">
        <f t="shared" si="223"/>
        <v>#VALUE!</v>
      </c>
      <c r="BS68" s="37" t="e">
        <f t="shared" si="223"/>
        <v>#VALUE!</v>
      </c>
      <c r="BT68" s="37" t="e">
        <f t="shared" si="223"/>
        <v>#VALUE!</v>
      </c>
      <c r="BU68" s="37" t="e">
        <f t="shared" si="223"/>
        <v>#VALUE!</v>
      </c>
      <c r="BV68" s="37" t="str">
        <f t="shared" si="223"/>
        <v/>
      </c>
      <c r="BW68" s="37" t="str">
        <f t="shared" si="223"/>
        <v/>
      </c>
      <c r="BX68" s="38" t="e">
        <f t="shared" si="9"/>
        <v>#VALUE!</v>
      </c>
      <c r="BY68" s="40">
        <v>0.5</v>
      </c>
      <c r="BZ68" s="40" t="str">
        <f t="shared" si="218"/>
        <v/>
      </c>
      <c r="CA68" s="40">
        <v>0.5</v>
      </c>
      <c r="CB68" s="40" t="str">
        <f t="shared" ref="CB68:CC68" si="224">IF(P68="x","1","")</f>
        <v/>
      </c>
      <c r="CC68" s="40" t="str">
        <f t="shared" si="224"/>
        <v/>
      </c>
      <c r="CD68" s="40">
        <v>0.5</v>
      </c>
      <c r="CE68" s="40" t="str">
        <f t="shared" ref="CE68:CH68" si="225">IF(S68="x","1","")</f>
        <v/>
      </c>
      <c r="CF68" s="40" t="str">
        <f t="shared" si="225"/>
        <v/>
      </c>
      <c r="CG68" s="40" t="str">
        <f t="shared" si="225"/>
        <v/>
      </c>
      <c r="CH68" s="40" t="str">
        <f t="shared" si="225"/>
        <v/>
      </c>
      <c r="CI68" s="40"/>
      <c r="CJ68" s="40"/>
      <c r="CK68" s="40"/>
      <c r="CL68" s="40"/>
      <c r="CM68" s="40"/>
    </row>
    <row r="69" spans="1:91" ht="17.25" customHeight="1" x14ac:dyDescent="0.2">
      <c r="A69" s="66"/>
      <c r="B69" s="23"/>
      <c r="C69" s="23" t="s">
        <v>91</v>
      </c>
      <c r="D69" s="23"/>
      <c r="E69" s="23" t="s">
        <v>96</v>
      </c>
      <c r="F69" s="23"/>
      <c r="G69" s="23"/>
      <c r="H69" s="47" t="str">
        <f t="shared" si="94"/>
        <v/>
      </c>
      <c r="I69" s="50" t="str">
        <f t="shared" si="95"/>
        <v/>
      </c>
      <c r="J69" s="23"/>
      <c r="K69" s="27" t="b">
        <v>0</v>
      </c>
      <c r="L69" s="28" t="str">
        <f t="shared" si="42"/>
        <v/>
      </c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23"/>
      <c r="X69" s="30"/>
      <c r="Y69" s="30"/>
      <c r="Z69" s="23" t="s">
        <v>91</v>
      </c>
      <c r="AA69" s="23" t="s">
        <v>91</v>
      </c>
      <c r="AB69" s="30">
        <f t="shared" si="4"/>
        <v>0</v>
      </c>
      <c r="AC69" s="31" t="e">
        <f t="shared" ref="AC69:AQ69" si="226">IF(M69="x",M$997*1,"")*BY69</f>
        <v>#VALUE!</v>
      </c>
      <c r="AD69" s="31" t="e">
        <f t="shared" si="226"/>
        <v>#VALUE!</v>
      </c>
      <c r="AE69" s="31" t="e">
        <f t="shared" si="226"/>
        <v>#VALUE!</v>
      </c>
      <c r="AF69" s="31" t="e">
        <f t="shared" si="226"/>
        <v>#VALUE!</v>
      </c>
      <c r="AG69" s="31" t="e">
        <f t="shared" si="226"/>
        <v>#VALUE!</v>
      </c>
      <c r="AH69" s="31" t="e">
        <f t="shared" si="226"/>
        <v>#VALUE!</v>
      </c>
      <c r="AI69" s="31" t="e">
        <f t="shared" si="226"/>
        <v>#VALUE!</v>
      </c>
      <c r="AJ69" s="31" t="e">
        <f t="shared" si="226"/>
        <v>#VALUE!</v>
      </c>
      <c r="AK69" s="31" t="e">
        <f t="shared" si="226"/>
        <v>#VALUE!</v>
      </c>
      <c r="AL69" s="31" t="e">
        <f t="shared" si="226"/>
        <v>#VALUE!</v>
      </c>
      <c r="AM69" s="31" t="e">
        <f t="shared" si="226"/>
        <v>#VALUE!</v>
      </c>
      <c r="AN69" s="31" t="e">
        <f t="shared" si="226"/>
        <v>#VALUE!</v>
      </c>
      <c r="AO69" s="31" t="e">
        <f t="shared" si="226"/>
        <v>#VALUE!</v>
      </c>
      <c r="AP69" s="31">
        <f t="shared" si="226"/>
        <v>0</v>
      </c>
      <c r="AQ69" s="31">
        <f t="shared" si="226"/>
        <v>0</v>
      </c>
      <c r="AR69" s="23" t="e">
        <f t="shared" si="6"/>
        <v>#VALUE!</v>
      </c>
      <c r="AS69" s="65" t="str">
        <f t="shared" si="7"/>
        <v/>
      </c>
      <c r="AT69" s="35" t="str">
        <f ca="1">IFERROR(__xludf.DUMMYFUNCTION("""COMPUTED_VALUE"""),"")</f>
        <v/>
      </c>
      <c r="AU69" s="35" t="str">
        <f ca="1">IFERROR(__xludf.DUMMYFUNCTION("""COMPUTED_VALUE"""),"")</f>
        <v/>
      </c>
      <c r="AV69" s="88"/>
      <c r="AW69" s="35" t="str">
        <f ca="1">IFERROR(__xludf.DUMMYFUNCTION("""COMPUTED_VALUE"""),"")</f>
        <v/>
      </c>
      <c r="AX69" s="35" t="str">
        <f ca="1">IFERROR(__xludf.DUMMYFUNCTION("""COMPUTED_VALUE"""),"")</f>
        <v/>
      </c>
      <c r="AY69" s="88"/>
      <c r="AZ69" s="35" t="str">
        <f ca="1">IFERROR(__xludf.DUMMYFUNCTION("""COMPUTED_VALUE"""),"")</f>
        <v/>
      </c>
      <c r="BA69" s="35" t="str">
        <f ca="1">IFERROR(__xludf.DUMMYFUNCTION("""COMPUTED_VALUE"""),"")</f>
        <v/>
      </c>
      <c r="BB69" s="35" t="str">
        <f ca="1">IFERROR(__xludf.DUMMYFUNCTION("""COMPUTED_VALUE"""),"")</f>
        <v/>
      </c>
      <c r="BC69" s="35" t="str">
        <f ca="1">IFERROR(__xludf.DUMMYFUNCTION("""COMPUTED_VALUE"""),"")</f>
        <v/>
      </c>
      <c r="BD69" s="35" t="str">
        <f ca="1">IFERROR(__xludf.DUMMYFUNCTION("""COMPUTED_VALUE"""),"")</f>
        <v/>
      </c>
      <c r="BE69" s="35"/>
      <c r="BF69" s="23"/>
      <c r="BG69" s="35"/>
      <c r="BH69" s="35"/>
      <c r="BI69" s="53" t="e">
        <f t="shared" si="137"/>
        <v>#VALUE!</v>
      </c>
      <c r="BJ69" s="50" t="e">
        <f t="shared" ref="BJ69:BW69" si="227">IF(AD69=0,"",AD69*$AS69*(AU69/10))</f>
        <v>#VALUE!</v>
      </c>
      <c r="BK69" s="50" t="e">
        <f t="shared" si="227"/>
        <v>#VALUE!</v>
      </c>
      <c r="BL69" s="50" t="e">
        <f t="shared" si="227"/>
        <v>#VALUE!</v>
      </c>
      <c r="BM69" s="50" t="e">
        <f t="shared" si="227"/>
        <v>#VALUE!</v>
      </c>
      <c r="BN69" s="50" t="e">
        <f t="shared" si="227"/>
        <v>#VALUE!</v>
      </c>
      <c r="BO69" s="50" t="e">
        <f t="shared" si="227"/>
        <v>#VALUE!</v>
      </c>
      <c r="BP69" s="50" t="e">
        <f t="shared" si="227"/>
        <v>#VALUE!</v>
      </c>
      <c r="BQ69" s="37" t="e">
        <f t="shared" si="227"/>
        <v>#VALUE!</v>
      </c>
      <c r="BR69" s="37" t="e">
        <f t="shared" si="227"/>
        <v>#VALUE!</v>
      </c>
      <c r="BS69" s="37" t="e">
        <f t="shared" si="227"/>
        <v>#VALUE!</v>
      </c>
      <c r="BT69" s="37" t="e">
        <f t="shared" si="227"/>
        <v>#VALUE!</v>
      </c>
      <c r="BU69" s="37" t="e">
        <f t="shared" si="227"/>
        <v>#VALUE!</v>
      </c>
      <c r="BV69" s="37" t="str">
        <f t="shared" si="227"/>
        <v/>
      </c>
      <c r="BW69" s="37" t="str">
        <f t="shared" si="227"/>
        <v/>
      </c>
      <c r="BX69" s="38" t="e">
        <f t="shared" si="9"/>
        <v>#VALUE!</v>
      </c>
      <c r="BY69" s="40" t="str">
        <f t="shared" ref="BY69:BZ69" si="228">IF(M69="x","1","")</f>
        <v/>
      </c>
      <c r="BZ69" s="40" t="str">
        <f t="shared" si="228"/>
        <v/>
      </c>
      <c r="CA69" s="40">
        <v>0.5</v>
      </c>
      <c r="CB69" s="40" t="str">
        <f t="shared" ref="CB69:CE69" si="229">IF(P69="x","1","")</f>
        <v/>
      </c>
      <c r="CC69" s="40" t="str">
        <f t="shared" si="229"/>
        <v/>
      </c>
      <c r="CD69" s="40" t="str">
        <f t="shared" si="229"/>
        <v/>
      </c>
      <c r="CE69" s="40" t="str">
        <f t="shared" si="229"/>
        <v/>
      </c>
      <c r="CF69" s="40">
        <v>0.5</v>
      </c>
      <c r="CG69" s="40" t="str">
        <f t="shared" ref="CG69:CH69" si="230">IF(U69="x","1","")</f>
        <v/>
      </c>
      <c r="CH69" s="40" t="str">
        <f t="shared" si="230"/>
        <v/>
      </c>
      <c r="CI69" s="40"/>
      <c r="CJ69" s="40"/>
      <c r="CK69" s="40"/>
      <c r="CL69" s="40"/>
      <c r="CM69" s="40"/>
    </row>
    <row r="70" spans="1:91" ht="17.25" customHeight="1" x14ac:dyDescent="0.2">
      <c r="A70" s="66"/>
      <c r="B70" s="23"/>
      <c r="C70" s="23" t="s">
        <v>91</v>
      </c>
      <c r="D70" s="23"/>
      <c r="E70" s="23" t="s">
        <v>96</v>
      </c>
      <c r="F70" s="23"/>
      <c r="G70" s="23"/>
      <c r="H70" s="47" t="str">
        <f t="shared" si="94"/>
        <v/>
      </c>
      <c r="I70" s="50" t="str">
        <f t="shared" si="95"/>
        <v/>
      </c>
      <c r="J70" s="23"/>
      <c r="K70" s="27" t="b">
        <v>0</v>
      </c>
      <c r="L70" s="28" t="str">
        <f t="shared" si="42"/>
        <v/>
      </c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23"/>
      <c r="X70" s="30"/>
      <c r="Y70" s="30"/>
      <c r="Z70" s="23" t="s">
        <v>91</v>
      </c>
      <c r="AA70" s="23" t="s">
        <v>91</v>
      </c>
      <c r="AB70" s="30">
        <f t="shared" si="4"/>
        <v>0</v>
      </c>
      <c r="AC70" s="31" t="e">
        <f t="shared" ref="AC70:AQ70" si="231">IF(M70="x",M$997*1,"")*BY70</f>
        <v>#VALUE!</v>
      </c>
      <c r="AD70" s="31" t="e">
        <f t="shared" si="231"/>
        <v>#VALUE!</v>
      </c>
      <c r="AE70" s="31" t="e">
        <f t="shared" si="231"/>
        <v>#VALUE!</v>
      </c>
      <c r="AF70" s="31" t="e">
        <f t="shared" si="231"/>
        <v>#VALUE!</v>
      </c>
      <c r="AG70" s="31" t="e">
        <f t="shared" si="231"/>
        <v>#VALUE!</v>
      </c>
      <c r="AH70" s="31" t="e">
        <f t="shared" si="231"/>
        <v>#VALUE!</v>
      </c>
      <c r="AI70" s="31" t="e">
        <f t="shared" si="231"/>
        <v>#VALUE!</v>
      </c>
      <c r="AJ70" s="31" t="e">
        <f t="shared" si="231"/>
        <v>#VALUE!</v>
      </c>
      <c r="AK70" s="31" t="e">
        <f t="shared" si="231"/>
        <v>#VALUE!</v>
      </c>
      <c r="AL70" s="31" t="e">
        <f t="shared" si="231"/>
        <v>#VALUE!</v>
      </c>
      <c r="AM70" s="31" t="e">
        <f t="shared" si="231"/>
        <v>#VALUE!</v>
      </c>
      <c r="AN70" s="31" t="e">
        <f t="shared" si="231"/>
        <v>#VALUE!</v>
      </c>
      <c r="AO70" s="31" t="e">
        <f t="shared" si="231"/>
        <v>#VALUE!</v>
      </c>
      <c r="AP70" s="31">
        <f t="shared" si="231"/>
        <v>0</v>
      </c>
      <c r="AQ70" s="31">
        <f t="shared" si="231"/>
        <v>0</v>
      </c>
      <c r="AR70" s="23" t="e">
        <f t="shared" si="6"/>
        <v>#VALUE!</v>
      </c>
      <c r="AS70" s="65" t="str">
        <f t="shared" si="7"/>
        <v/>
      </c>
      <c r="AT70" s="35" t="str">
        <f ca="1">IFERROR(__xludf.DUMMYFUNCTION("""COMPUTED_VALUE"""),"")</f>
        <v/>
      </c>
      <c r="AU70" s="35" t="str">
        <f ca="1">IFERROR(__xludf.DUMMYFUNCTION("""COMPUTED_VALUE"""),"")</f>
        <v/>
      </c>
      <c r="AV70" s="88"/>
      <c r="AW70" s="35" t="str">
        <f ca="1">IFERROR(__xludf.DUMMYFUNCTION("""COMPUTED_VALUE"""),"")</f>
        <v/>
      </c>
      <c r="AX70" s="35" t="str">
        <f ca="1">IFERROR(__xludf.DUMMYFUNCTION("""COMPUTED_VALUE"""),"")</f>
        <v/>
      </c>
      <c r="AY70" s="88"/>
      <c r="AZ70" s="35" t="str">
        <f ca="1">IFERROR(__xludf.DUMMYFUNCTION("""COMPUTED_VALUE"""),"")</f>
        <v/>
      </c>
      <c r="BA70" s="35" t="str">
        <f ca="1">IFERROR(__xludf.DUMMYFUNCTION("""COMPUTED_VALUE"""),"")</f>
        <v/>
      </c>
      <c r="BB70" s="35" t="str">
        <f ca="1">IFERROR(__xludf.DUMMYFUNCTION("""COMPUTED_VALUE"""),"")</f>
        <v/>
      </c>
      <c r="BC70" s="35" t="str">
        <f ca="1">IFERROR(__xludf.DUMMYFUNCTION("""COMPUTED_VALUE"""),"")</f>
        <v/>
      </c>
      <c r="BD70" s="35" t="str">
        <f ca="1">IFERROR(__xludf.DUMMYFUNCTION("""COMPUTED_VALUE"""),"")</f>
        <v/>
      </c>
      <c r="BE70" s="35"/>
      <c r="BF70" s="23"/>
      <c r="BG70" s="35"/>
      <c r="BH70" s="35"/>
      <c r="BI70" s="53" t="e">
        <f t="shared" si="137"/>
        <v>#VALUE!</v>
      </c>
      <c r="BJ70" s="50" t="e">
        <f t="shared" ref="BJ70:BW70" si="232">IF(AD70=0,"",AD70*$AS70*(AU70/10))</f>
        <v>#VALUE!</v>
      </c>
      <c r="BK70" s="50" t="e">
        <f t="shared" si="232"/>
        <v>#VALUE!</v>
      </c>
      <c r="BL70" s="50" t="e">
        <f t="shared" si="232"/>
        <v>#VALUE!</v>
      </c>
      <c r="BM70" s="50" t="e">
        <f t="shared" si="232"/>
        <v>#VALUE!</v>
      </c>
      <c r="BN70" s="50" t="e">
        <f t="shared" si="232"/>
        <v>#VALUE!</v>
      </c>
      <c r="BO70" s="50" t="e">
        <f t="shared" si="232"/>
        <v>#VALUE!</v>
      </c>
      <c r="BP70" s="50" t="e">
        <f t="shared" si="232"/>
        <v>#VALUE!</v>
      </c>
      <c r="BQ70" s="37" t="e">
        <f t="shared" si="232"/>
        <v>#VALUE!</v>
      </c>
      <c r="BR70" s="37" t="e">
        <f t="shared" si="232"/>
        <v>#VALUE!</v>
      </c>
      <c r="BS70" s="37" t="e">
        <f t="shared" si="232"/>
        <v>#VALUE!</v>
      </c>
      <c r="BT70" s="37" t="e">
        <f t="shared" si="232"/>
        <v>#VALUE!</v>
      </c>
      <c r="BU70" s="37" t="e">
        <f t="shared" si="232"/>
        <v>#VALUE!</v>
      </c>
      <c r="BV70" s="37" t="str">
        <f t="shared" si="232"/>
        <v/>
      </c>
      <c r="BW70" s="37" t="str">
        <f t="shared" si="232"/>
        <v/>
      </c>
      <c r="BX70" s="38" t="e">
        <f t="shared" si="9"/>
        <v>#VALUE!</v>
      </c>
      <c r="BY70" s="40" t="str">
        <f t="shared" ref="BY70:CD70" si="233">IF(M70="x","1","")</f>
        <v/>
      </c>
      <c r="BZ70" s="40" t="str">
        <f t="shared" si="233"/>
        <v/>
      </c>
      <c r="CA70" s="40" t="str">
        <f t="shared" si="233"/>
        <v/>
      </c>
      <c r="CB70" s="40" t="str">
        <f t="shared" si="233"/>
        <v/>
      </c>
      <c r="CC70" s="40" t="str">
        <f t="shared" si="233"/>
        <v/>
      </c>
      <c r="CD70" s="40" t="str">
        <f t="shared" si="233"/>
        <v/>
      </c>
      <c r="CE70" s="40">
        <v>0.66</v>
      </c>
      <c r="CF70" s="40" t="str">
        <f t="shared" ref="CF70:CH70" si="234">IF(T70="x","1","")</f>
        <v/>
      </c>
      <c r="CG70" s="40" t="str">
        <f t="shared" si="234"/>
        <v/>
      </c>
      <c r="CH70" s="40" t="str">
        <f t="shared" si="234"/>
        <v/>
      </c>
      <c r="CI70" s="40"/>
      <c r="CJ70" s="40"/>
      <c r="CK70" s="40"/>
      <c r="CL70" s="40"/>
      <c r="CM70" s="40"/>
    </row>
    <row r="71" spans="1:91" ht="17.25" customHeight="1" x14ac:dyDescent="0.2">
      <c r="A71" s="66"/>
      <c r="B71" s="23"/>
      <c r="C71" s="23" t="s">
        <v>91</v>
      </c>
      <c r="D71" s="23"/>
      <c r="E71" s="23" t="str">
        <f t="shared" ref="E71:E80" si="235">IF(ISBLANK(D71),"",TEXT(D71,"MMMM"))</f>
        <v/>
      </c>
      <c r="F71" s="23"/>
      <c r="G71" s="23"/>
      <c r="H71" s="47" t="str">
        <f t="shared" si="94"/>
        <v/>
      </c>
      <c r="I71" s="50" t="str">
        <f t="shared" si="95"/>
        <v/>
      </c>
      <c r="J71" s="23"/>
      <c r="K71" s="27" t="b">
        <v>0</v>
      </c>
      <c r="L71" s="28" t="str">
        <f t="shared" si="42"/>
        <v/>
      </c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23"/>
      <c r="X71" s="30"/>
      <c r="Y71" s="30"/>
      <c r="Z71" s="23" t="s">
        <v>91</v>
      </c>
      <c r="AA71" s="23" t="s">
        <v>91</v>
      </c>
      <c r="AB71" s="30">
        <f t="shared" si="4"/>
        <v>0</v>
      </c>
      <c r="AC71" s="31" t="e">
        <f t="shared" ref="AC71:AQ71" si="236">IF(M71="x",M$997*1,"")*BY71</f>
        <v>#VALUE!</v>
      </c>
      <c r="AD71" s="31" t="e">
        <f t="shared" si="236"/>
        <v>#VALUE!</v>
      </c>
      <c r="AE71" s="31" t="e">
        <f t="shared" si="236"/>
        <v>#VALUE!</v>
      </c>
      <c r="AF71" s="31" t="e">
        <f t="shared" si="236"/>
        <v>#VALUE!</v>
      </c>
      <c r="AG71" s="31" t="e">
        <f t="shared" si="236"/>
        <v>#VALUE!</v>
      </c>
      <c r="AH71" s="31" t="e">
        <f t="shared" si="236"/>
        <v>#VALUE!</v>
      </c>
      <c r="AI71" s="31" t="e">
        <f t="shared" si="236"/>
        <v>#VALUE!</v>
      </c>
      <c r="AJ71" s="31" t="e">
        <f t="shared" si="236"/>
        <v>#VALUE!</v>
      </c>
      <c r="AK71" s="31" t="e">
        <f t="shared" si="236"/>
        <v>#VALUE!</v>
      </c>
      <c r="AL71" s="31" t="e">
        <f t="shared" si="236"/>
        <v>#VALUE!</v>
      </c>
      <c r="AM71" s="31" t="e">
        <f t="shared" si="236"/>
        <v>#VALUE!</v>
      </c>
      <c r="AN71" s="31" t="e">
        <f t="shared" si="236"/>
        <v>#VALUE!</v>
      </c>
      <c r="AO71" s="31" t="e">
        <f t="shared" si="236"/>
        <v>#VALUE!</v>
      </c>
      <c r="AP71" s="31">
        <f t="shared" si="236"/>
        <v>0</v>
      </c>
      <c r="AQ71" s="31">
        <f t="shared" si="236"/>
        <v>0</v>
      </c>
      <c r="AR71" s="23" t="e">
        <f t="shared" si="6"/>
        <v>#VALUE!</v>
      </c>
      <c r="AS71" s="65" t="str">
        <f t="shared" si="7"/>
        <v/>
      </c>
      <c r="AT71" s="35" t="str">
        <f ca="1">IFERROR(__xludf.DUMMYFUNCTION("""COMPUTED_VALUE"""),"")</f>
        <v/>
      </c>
      <c r="AU71" s="35" t="str">
        <f ca="1">IFERROR(__xludf.DUMMYFUNCTION("""COMPUTED_VALUE"""),"")</f>
        <v/>
      </c>
      <c r="AV71" s="88"/>
      <c r="AW71" s="35" t="str">
        <f ca="1">IFERROR(__xludf.DUMMYFUNCTION("""COMPUTED_VALUE"""),"")</f>
        <v/>
      </c>
      <c r="AX71" s="35" t="str">
        <f ca="1">IFERROR(__xludf.DUMMYFUNCTION("""COMPUTED_VALUE"""),"")</f>
        <v/>
      </c>
      <c r="AY71" s="88"/>
      <c r="AZ71" s="35" t="str">
        <f ca="1">IFERROR(__xludf.DUMMYFUNCTION("""COMPUTED_VALUE"""),"")</f>
        <v/>
      </c>
      <c r="BA71" s="35" t="str">
        <f ca="1">IFERROR(__xludf.DUMMYFUNCTION("""COMPUTED_VALUE"""),"")</f>
        <v/>
      </c>
      <c r="BB71" s="35" t="str">
        <f ca="1">IFERROR(__xludf.DUMMYFUNCTION("""COMPUTED_VALUE"""),"")</f>
        <v/>
      </c>
      <c r="BC71" s="35" t="str">
        <f ca="1">IFERROR(__xludf.DUMMYFUNCTION("""COMPUTED_VALUE"""),"")</f>
        <v/>
      </c>
      <c r="BD71" s="35" t="str">
        <f ca="1">IFERROR(__xludf.DUMMYFUNCTION("""COMPUTED_VALUE"""),"")</f>
        <v/>
      </c>
      <c r="BE71" s="35"/>
      <c r="BF71" s="23"/>
      <c r="BG71" s="35"/>
      <c r="BH71" s="35"/>
      <c r="BI71" s="53" t="e">
        <f t="shared" si="137"/>
        <v>#VALUE!</v>
      </c>
      <c r="BJ71" s="50" t="e">
        <f t="shared" ref="BJ71:BW71" si="237">IF(AD71=0,"",AD71*$AS71*(AU71/10))</f>
        <v>#VALUE!</v>
      </c>
      <c r="BK71" s="50" t="e">
        <f t="shared" si="237"/>
        <v>#VALUE!</v>
      </c>
      <c r="BL71" s="50" t="e">
        <f t="shared" si="237"/>
        <v>#VALUE!</v>
      </c>
      <c r="BM71" s="50" t="e">
        <f t="shared" si="237"/>
        <v>#VALUE!</v>
      </c>
      <c r="BN71" s="50" t="e">
        <f t="shared" si="237"/>
        <v>#VALUE!</v>
      </c>
      <c r="BO71" s="50" t="e">
        <f t="shared" si="237"/>
        <v>#VALUE!</v>
      </c>
      <c r="BP71" s="50" t="e">
        <f t="shared" si="237"/>
        <v>#VALUE!</v>
      </c>
      <c r="BQ71" s="37" t="e">
        <f t="shared" si="237"/>
        <v>#VALUE!</v>
      </c>
      <c r="BR71" s="37" t="e">
        <f t="shared" si="237"/>
        <v>#VALUE!</v>
      </c>
      <c r="BS71" s="37" t="e">
        <f t="shared" si="237"/>
        <v>#VALUE!</v>
      </c>
      <c r="BT71" s="37" t="e">
        <f t="shared" si="237"/>
        <v>#VALUE!</v>
      </c>
      <c r="BU71" s="37" t="e">
        <f t="shared" si="237"/>
        <v>#VALUE!</v>
      </c>
      <c r="BV71" s="37" t="str">
        <f t="shared" si="237"/>
        <v/>
      </c>
      <c r="BW71" s="37" t="str">
        <f t="shared" si="237"/>
        <v/>
      </c>
      <c r="BX71" s="38" t="e">
        <f t="shared" si="9"/>
        <v>#VALUE!</v>
      </c>
      <c r="BY71" s="40" t="str">
        <f t="shared" ref="BY71:CH71" si="238">IF(M71="x","1","")</f>
        <v/>
      </c>
      <c r="BZ71" s="40" t="str">
        <f t="shared" si="238"/>
        <v/>
      </c>
      <c r="CA71" s="40" t="str">
        <f t="shared" si="238"/>
        <v/>
      </c>
      <c r="CB71" s="40" t="str">
        <f t="shared" si="238"/>
        <v/>
      </c>
      <c r="CC71" s="40" t="str">
        <f t="shared" si="238"/>
        <v/>
      </c>
      <c r="CD71" s="40" t="str">
        <f t="shared" si="238"/>
        <v/>
      </c>
      <c r="CE71" s="40" t="str">
        <f t="shared" si="238"/>
        <v/>
      </c>
      <c r="CF71" s="40" t="str">
        <f t="shared" si="238"/>
        <v/>
      </c>
      <c r="CG71" s="40" t="str">
        <f t="shared" si="238"/>
        <v/>
      </c>
      <c r="CH71" s="40" t="str">
        <f t="shared" si="238"/>
        <v/>
      </c>
      <c r="CI71" s="40"/>
      <c r="CJ71" s="40"/>
      <c r="CK71" s="40"/>
      <c r="CL71" s="40"/>
      <c r="CM71" s="40"/>
    </row>
    <row r="72" spans="1:91" ht="17.25" customHeight="1" x14ac:dyDescent="0.2">
      <c r="A72" s="66"/>
      <c r="B72" s="23"/>
      <c r="C72" s="23" t="s">
        <v>91</v>
      </c>
      <c r="D72" s="23"/>
      <c r="E72" s="23" t="str">
        <f t="shared" si="235"/>
        <v/>
      </c>
      <c r="F72" s="23"/>
      <c r="G72" s="23"/>
      <c r="H72" s="47" t="str">
        <f t="shared" si="94"/>
        <v/>
      </c>
      <c r="I72" s="50" t="str">
        <f t="shared" si="95"/>
        <v/>
      </c>
      <c r="J72" s="23"/>
      <c r="K72" s="27" t="b">
        <v>0</v>
      </c>
      <c r="L72" s="28" t="str">
        <f t="shared" si="42"/>
        <v/>
      </c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23"/>
      <c r="X72" s="30"/>
      <c r="Y72" s="30"/>
      <c r="Z72" s="23" t="s">
        <v>91</v>
      </c>
      <c r="AA72" s="23" t="s">
        <v>91</v>
      </c>
      <c r="AB72" s="30">
        <f t="shared" si="4"/>
        <v>0</v>
      </c>
      <c r="AC72" s="31" t="e">
        <f t="shared" ref="AC72:AQ72" si="239">IF(M72="x",M$997*1,"")*BY72</f>
        <v>#VALUE!</v>
      </c>
      <c r="AD72" s="31" t="e">
        <f t="shared" si="239"/>
        <v>#VALUE!</v>
      </c>
      <c r="AE72" s="31" t="e">
        <f t="shared" si="239"/>
        <v>#VALUE!</v>
      </c>
      <c r="AF72" s="31" t="e">
        <f t="shared" si="239"/>
        <v>#VALUE!</v>
      </c>
      <c r="AG72" s="31" t="e">
        <f t="shared" si="239"/>
        <v>#VALUE!</v>
      </c>
      <c r="AH72" s="31" t="e">
        <f t="shared" si="239"/>
        <v>#VALUE!</v>
      </c>
      <c r="AI72" s="31" t="e">
        <f t="shared" si="239"/>
        <v>#VALUE!</v>
      </c>
      <c r="AJ72" s="31" t="e">
        <f t="shared" si="239"/>
        <v>#VALUE!</v>
      </c>
      <c r="AK72" s="31" t="e">
        <f t="shared" si="239"/>
        <v>#VALUE!</v>
      </c>
      <c r="AL72" s="31" t="e">
        <f t="shared" si="239"/>
        <v>#VALUE!</v>
      </c>
      <c r="AM72" s="31" t="e">
        <f t="shared" si="239"/>
        <v>#VALUE!</v>
      </c>
      <c r="AN72" s="31" t="e">
        <f t="shared" si="239"/>
        <v>#VALUE!</v>
      </c>
      <c r="AO72" s="31" t="e">
        <f t="shared" si="239"/>
        <v>#VALUE!</v>
      </c>
      <c r="AP72" s="31">
        <f t="shared" si="239"/>
        <v>0</v>
      </c>
      <c r="AQ72" s="31">
        <f t="shared" si="239"/>
        <v>0</v>
      </c>
      <c r="AR72" s="23" t="e">
        <f t="shared" si="6"/>
        <v>#VALUE!</v>
      </c>
      <c r="AS72" s="65" t="str">
        <f t="shared" si="7"/>
        <v/>
      </c>
      <c r="AT72" s="35" t="str">
        <f ca="1">IFERROR(__xludf.DUMMYFUNCTION("""COMPUTED_VALUE"""),"")</f>
        <v/>
      </c>
      <c r="AU72" s="35" t="str">
        <f ca="1">IFERROR(__xludf.DUMMYFUNCTION("""COMPUTED_VALUE"""),"")</f>
        <v/>
      </c>
      <c r="AV72" s="88"/>
      <c r="AW72" s="35"/>
      <c r="AX72" s="35" t="str">
        <f ca="1">IFERROR(__xludf.DUMMYFUNCTION("""COMPUTED_VALUE"""),"")</f>
        <v/>
      </c>
      <c r="AY72" s="88"/>
      <c r="AZ72" s="35" t="str">
        <f ca="1">IFERROR(__xludf.DUMMYFUNCTION("""COMPUTED_VALUE"""),"")</f>
        <v/>
      </c>
      <c r="BA72" s="35" t="str">
        <f ca="1">IFERROR(__xludf.DUMMYFUNCTION("""COMPUTED_VALUE"""),"")</f>
        <v/>
      </c>
      <c r="BB72" s="35" t="str">
        <f ca="1">IFERROR(__xludf.DUMMYFUNCTION("""COMPUTED_VALUE"""),"")</f>
        <v/>
      </c>
      <c r="BC72" s="35" t="str">
        <f ca="1">IFERROR(__xludf.DUMMYFUNCTION("""COMPUTED_VALUE"""),"")</f>
        <v/>
      </c>
      <c r="BD72" s="35" t="str">
        <f ca="1">IFERROR(__xludf.DUMMYFUNCTION("""COMPUTED_VALUE"""),"")</f>
        <v/>
      </c>
      <c r="BE72" s="35"/>
      <c r="BF72" s="23"/>
      <c r="BG72" s="35"/>
      <c r="BH72" s="35"/>
      <c r="BI72" s="53" t="e">
        <f t="shared" si="137"/>
        <v>#VALUE!</v>
      </c>
      <c r="BJ72" s="50" t="e">
        <f t="shared" ref="BJ72:BW72" si="240">IF(AD72=0,"",AD72*$AS72*(AU72/10))</f>
        <v>#VALUE!</v>
      </c>
      <c r="BK72" s="50" t="e">
        <f t="shared" si="240"/>
        <v>#VALUE!</v>
      </c>
      <c r="BL72" s="50" t="e">
        <f t="shared" si="240"/>
        <v>#VALUE!</v>
      </c>
      <c r="BM72" s="50" t="e">
        <f t="shared" si="240"/>
        <v>#VALUE!</v>
      </c>
      <c r="BN72" s="50" t="e">
        <f t="shared" si="240"/>
        <v>#VALUE!</v>
      </c>
      <c r="BO72" s="50" t="e">
        <f t="shared" si="240"/>
        <v>#VALUE!</v>
      </c>
      <c r="BP72" s="50" t="e">
        <f t="shared" si="240"/>
        <v>#VALUE!</v>
      </c>
      <c r="BQ72" s="37" t="e">
        <f t="shared" si="240"/>
        <v>#VALUE!</v>
      </c>
      <c r="BR72" s="37" t="e">
        <f t="shared" si="240"/>
        <v>#VALUE!</v>
      </c>
      <c r="BS72" s="37" t="e">
        <f t="shared" si="240"/>
        <v>#VALUE!</v>
      </c>
      <c r="BT72" s="37" t="e">
        <f t="shared" si="240"/>
        <v>#VALUE!</v>
      </c>
      <c r="BU72" s="37" t="e">
        <f t="shared" si="240"/>
        <v>#VALUE!</v>
      </c>
      <c r="BV72" s="37" t="str">
        <f t="shared" si="240"/>
        <v/>
      </c>
      <c r="BW72" s="37" t="str">
        <f t="shared" si="240"/>
        <v/>
      </c>
      <c r="BX72" s="38" t="e">
        <f t="shared" si="9"/>
        <v>#VALUE!</v>
      </c>
      <c r="BY72" s="40" t="str">
        <f t="shared" ref="BY72:CH72" si="241">IF(M72="x","1","")</f>
        <v/>
      </c>
      <c r="BZ72" s="40" t="str">
        <f t="shared" si="241"/>
        <v/>
      </c>
      <c r="CA72" s="40" t="str">
        <f t="shared" si="241"/>
        <v/>
      </c>
      <c r="CB72" s="40" t="str">
        <f t="shared" si="241"/>
        <v/>
      </c>
      <c r="CC72" s="40" t="str">
        <f t="shared" si="241"/>
        <v/>
      </c>
      <c r="CD72" s="40" t="str">
        <f t="shared" si="241"/>
        <v/>
      </c>
      <c r="CE72" s="40" t="str">
        <f t="shared" si="241"/>
        <v/>
      </c>
      <c r="CF72" s="40" t="str">
        <f t="shared" si="241"/>
        <v/>
      </c>
      <c r="CG72" s="40" t="str">
        <f t="shared" si="241"/>
        <v/>
      </c>
      <c r="CH72" s="40" t="str">
        <f t="shared" si="241"/>
        <v/>
      </c>
      <c r="CI72" s="40"/>
      <c r="CJ72" s="40"/>
      <c r="CK72" s="40"/>
      <c r="CL72" s="40"/>
      <c r="CM72" s="40"/>
    </row>
    <row r="73" spans="1:91" ht="17.25" customHeight="1" x14ac:dyDescent="0.2">
      <c r="A73" s="66"/>
      <c r="B73" s="23"/>
      <c r="C73" s="23" t="s">
        <v>91</v>
      </c>
      <c r="D73" s="23"/>
      <c r="E73" s="23" t="str">
        <f t="shared" si="235"/>
        <v/>
      </c>
      <c r="F73" s="23"/>
      <c r="G73" s="23"/>
      <c r="H73" s="47" t="str">
        <f t="shared" si="94"/>
        <v/>
      </c>
      <c r="I73" s="50" t="str">
        <f t="shared" si="95"/>
        <v/>
      </c>
      <c r="J73" s="23"/>
      <c r="K73" s="27" t="b">
        <v>0</v>
      </c>
      <c r="L73" s="28" t="str">
        <f t="shared" si="42"/>
        <v/>
      </c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23"/>
      <c r="X73" s="30"/>
      <c r="Y73" s="30"/>
      <c r="Z73" s="23" t="s">
        <v>91</v>
      </c>
      <c r="AA73" s="23" t="s">
        <v>91</v>
      </c>
      <c r="AB73" s="30">
        <f t="shared" si="4"/>
        <v>0</v>
      </c>
      <c r="AC73" s="31" t="e">
        <f t="shared" ref="AC73:AQ73" si="242">IF(M73="x",M$997*1,"")*BY73</f>
        <v>#VALUE!</v>
      </c>
      <c r="AD73" s="31" t="e">
        <f t="shared" si="242"/>
        <v>#VALUE!</v>
      </c>
      <c r="AE73" s="31" t="e">
        <f t="shared" si="242"/>
        <v>#VALUE!</v>
      </c>
      <c r="AF73" s="31" t="e">
        <f t="shared" si="242"/>
        <v>#VALUE!</v>
      </c>
      <c r="AG73" s="31" t="e">
        <f t="shared" si="242"/>
        <v>#VALUE!</v>
      </c>
      <c r="AH73" s="31" t="e">
        <f t="shared" si="242"/>
        <v>#VALUE!</v>
      </c>
      <c r="AI73" s="31" t="e">
        <f t="shared" si="242"/>
        <v>#VALUE!</v>
      </c>
      <c r="AJ73" s="31" t="e">
        <f t="shared" si="242"/>
        <v>#VALUE!</v>
      </c>
      <c r="AK73" s="31" t="e">
        <f t="shared" si="242"/>
        <v>#VALUE!</v>
      </c>
      <c r="AL73" s="31" t="e">
        <f t="shared" si="242"/>
        <v>#VALUE!</v>
      </c>
      <c r="AM73" s="31" t="e">
        <f t="shared" si="242"/>
        <v>#VALUE!</v>
      </c>
      <c r="AN73" s="31" t="e">
        <f t="shared" si="242"/>
        <v>#VALUE!</v>
      </c>
      <c r="AO73" s="31" t="e">
        <f t="shared" si="242"/>
        <v>#VALUE!</v>
      </c>
      <c r="AP73" s="31">
        <f t="shared" si="242"/>
        <v>0</v>
      </c>
      <c r="AQ73" s="31">
        <f t="shared" si="242"/>
        <v>0</v>
      </c>
      <c r="AR73" s="23" t="e">
        <f t="shared" si="6"/>
        <v>#VALUE!</v>
      </c>
      <c r="AS73" s="65" t="str">
        <f t="shared" si="7"/>
        <v/>
      </c>
      <c r="AT73" s="35" t="str">
        <f ca="1">IFERROR(__xludf.DUMMYFUNCTION("""COMPUTED_VALUE"""),"")</f>
        <v/>
      </c>
      <c r="AU73" s="35" t="str">
        <f ca="1">IFERROR(__xludf.DUMMYFUNCTION("""COMPUTED_VALUE"""),"")</f>
        <v/>
      </c>
      <c r="AV73" s="88"/>
      <c r="AW73" s="35"/>
      <c r="AX73" s="35" t="str">
        <f ca="1">IFERROR(__xludf.DUMMYFUNCTION("""COMPUTED_VALUE"""),"")</f>
        <v/>
      </c>
      <c r="AY73" s="88"/>
      <c r="AZ73" s="35" t="str">
        <f ca="1">IFERROR(__xludf.DUMMYFUNCTION("""COMPUTED_VALUE"""),"")</f>
        <v/>
      </c>
      <c r="BA73" s="35" t="str">
        <f ca="1">IFERROR(__xludf.DUMMYFUNCTION("""COMPUTED_VALUE"""),"")</f>
        <v/>
      </c>
      <c r="BB73" s="35" t="str">
        <f ca="1">IFERROR(__xludf.DUMMYFUNCTION("""COMPUTED_VALUE"""),"")</f>
        <v/>
      </c>
      <c r="BC73" s="35" t="str">
        <f ca="1">IFERROR(__xludf.DUMMYFUNCTION("""COMPUTED_VALUE"""),"")</f>
        <v/>
      </c>
      <c r="BD73" s="35" t="str">
        <f ca="1">IFERROR(__xludf.DUMMYFUNCTION("""COMPUTED_VALUE"""),"")</f>
        <v/>
      </c>
      <c r="BE73" s="35"/>
      <c r="BF73" s="23"/>
      <c r="BG73" s="35"/>
      <c r="BH73" s="35"/>
      <c r="BI73" s="53" t="e">
        <f t="shared" si="137"/>
        <v>#VALUE!</v>
      </c>
      <c r="BJ73" s="50" t="e">
        <f t="shared" ref="BJ73:BW73" si="243">IF(AD73=0,"",AD73*$AS73*(AU73/10))</f>
        <v>#VALUE!</v>
      </c>
      <c r="BK73" s="50" t="e">
        <f t="shared" si="243"/>
        <v>#VALUE!</v>
      </c>
      <c r="BL73" s="50" t="e">
        <f t="shared" si="243"/>
        <v>#VALUE!</v>
      </c>
      <c r="BM73" s="50" t="e">
        <f t="shared" si="243"/>
        <v>#VALUE!</v>
      </c>
      <c r="BN73" s="50" t="e">
        <f t="shared" si="243"/>
        <v>#VALUE!</v>
      </c>
      <c r="BO73" s="50" t="e">
        <f t="shared" si="243"/>
        <v>#VALUE!</v>
      </c>
      <c r="BP73" s="50" t="e">
        <f t="shared" si="243"/>
        <v>#VALUE!</v>
      </c>
      <c r="BQ73" s="37" t="e">
        <f t="shared" si="243"/>
        <v>#VALUE!</v>
      </c>
      <c r="BR73" s="37" t="e">
        <f t="shared" si="243"/>
        <v>#VALUE!</v>
      </c>
      <c r="BS73" s="37" t="e">
        <f t="shared" si="243"/>
        <v>#VALUE!</v>
      </c>
      <c r="BT73" s="37" t="e">
        <f t="shared" si="243"/>
        <v>#VALUE!</v>
      </c>
      <c r="BU73" s="37" t="e">
        <f t="shared" si="243"/>
        <v>#VALUE!</v>
      </c>
      <c r="BV73" s="37" t="str">
        <f t="shared" si="243"/>
        <v/>
      </c>
      <c r="BW73" s="37" t="str">
        <f t="shared" si="243"/>
        <v/>
      </c>
      <c r="BX73" s="38" t="e">
        <f t="shared" si="9"/>
        <v>#VALUE!</v>
      </c>
      <c r="BY73" s="40">
        <v>0.75</v>
      </c>
      <c r="BZ73" s="40" t="str">
        <f t="shared" ref="BZ73:CH73" si="244">IF(N73="x","1","")</f>
        <v/>
      </c>
      <c r="CA73" s="40" t="str">
        <f t="shared" si="244"/>
        <v/>
      </c>
      <c r="CB73" s="40" t="str">
        <f t="shared" si="244"/>
        <v/>
      </c>
      <c r="CC73" s="40" t="str">
        <f t="shared" si="244"/>
        <v/>
      </c>
      <c r="CD73" s="40" t="str">
        <f t="shared" si="244"/>
        <v/>
      </c>
      <c r="CE73" s="40" t="str">
        <f t="shared" si="244"/>
        <v/>
      </c>
      <c r="CF73" s="40" t="str">
        <f t="shared" si="244"/>
        <v/>
      </c>
      <c r="CG73" s="40" t="str">
        <f t="shared" si="244"/>
        <v/>
      </c>
      <c r="CH73" s="40" t="str">
        <f t="shared" si="244"/>
        <v/>
      </c>
      <c r="CI73" s="40"/>
      <c r="CJ73" s="40"/>
      <c r="CK73" s="40"/>
      <c r="CL73" s="40"/>
      <c r="CM73" s="40"/>
    </row>
    <row r="74" spans="1:91" ht="17.25" customHeight="1" x14ac:dyDescent="0.2">
      <c r="A74" s="66"/>
      <c r="B74" s="23"/>
      <c r="C74" s="23" t="s">
        <v>91</v>
      </c>
      <c r="D74" s="23"/>
      <c r="E74" s="23" t="str">
        <f t="shared" si="235"/>
        <v/>
      </c>
      <c r="F74" s="23"/>
      <c r="G74" s="23"/>
      <c r="H74" s="47" t="str">
        <f t="shared" si="94"/>
        <v/>
      </c>
      <c r="I74" s="50" t="str">
        <f t="shared" si="95"/>
        <v/>
      </c>
      <c r="J74" s="23"/>
      <c r="K74" s="27" t="b">
        <v>0</v>
      </c>
      <c r="L74" s="28" t="str">
        <f t="shared" si="42"/>
        <v/>
      </c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23"/>
      <c r="X74" s="30"/>
      <c r="Y74" s="30"/>
      <c r="Z74" s="23" t="s">
        <v>91</v>
      </c>
      <c r="AA74" s="23" t="s">
        <v>91</v>
      </c>
      <c r="AB74" s="30">
        <f t="shared" si="4"/>
        <v>0</v>
      </c>
      <c r="AC74" s="31" t="e">
        <f t="shared" ref="AC74:AQ74" si="245">IF(M74="x",M$997*1,"")*BY74</f>
        <v>#VALUE!</v>
      </c>
      <c r="AD74" s="31" t="e">
        <f t="shared" si="245"/>
        <v>#VALUE!</v>
      </c>
      <c r="AE74" s="31" t="e">
        <f t="shared" si="245"/>
        <v>#VALUE!</v>
      </c>
      <c r="AF74" s="31" t="e">
        <f t="shared" si="245"/>
        <v>#VALUE!</v>
      </c>
      <c r="AG74" s="31" t="e">
        <f t="shared" si="245"/>
        <v>#VALUE!</v>
      </c>
      <c r="AH74" s="31" t="e">
        <f t="shared" si="245"/>
        <v>#VALUE!</v>
      </c>
      <c r="AI74" s="31" t="e">
        <f t="shared" si="245"/>
        <v>#VALUE!</v>
      </c>
      <c r="AJ74" s="31" t="e">
        <f t="shared" si="245"/>
        <v>#VALUE!</v>
      </c>
      <c r="AK74" s="31" t="e">
        <f t="shared" si="245"/>
        <v>#VALUE!</v>
      </c>
      <c r="AL74" s="31" t="e">
        <f t="shared" si="245"/>
        <v>#VALUE!</v>
      </c>
      <c r="AM74" s="31" t="e">
        <f t="shared" si="245"/>
        <v>#VALUE!</v>
      </c>
      <c r="AN74" s="31" t="e">
        <f t="shared" si="245"/>
        <v>#VALUE!</v>
      </c>
      <c r="AO74" s="31" t="e">
        <f t="shared" si="245"/>
        <v>#VALUE!</v>
      </c>
      <c r="AP74" s="31">
        <f t="shared" si="245"/>
        <v>0</v>
      </c>
      <c r="AQ74" s="31">
        <f t="shared" si="245"/>
        <v>0</v>
      </c>
      <c r="AR74" s="23" t="e">
        <f t="shared" si="6"/>
        <v>#VALUE!</v>
      </c>
      <c r="AS74" s="65" t="str">
        <f t="shared" si="7"/>
        <v/>
      </c>
      <c r="AT74" s="35" t="str">
        <f ca="1">IFERROR(__xludf.DUMMYFUNCTION("""COMPUTED_VALUE"""),"")</f>
        <v/>
      </c>
      <c r="AU74" s="35" t="str">
        <f ca="1">IFERROR(__xludf.DUMMYFUNCTION("""COMPUTED_VALUE"""),"")</f>
        <v/>
      </c>
      <c r="AV74" s="88"/>
      <c r="AW74" s="35"/>
      <c r="AX74" s="35" t="str">
        <f ca="1">IFERROR(__xludf.DUMMYFUNCTION("""COMPUTED_VALUE"""),"")</f>
        <v/>
      </c>
      <c r="AY74" s="88"/>
      <c r="AZ74" s="35" t="str">
        <f ca="1">IFERROR(__xludf.DUMMYFUNCTION("""COMPUTED_VALUE"""),"")</f>
        <v/>
      </c>
      <c r="BA74" s="35" t="str">
        <f ca="1">IFERROR(__xludf.DUMMYFUNCTION("""COMPUTED_VALUE"""),"")</f>
        <v/>
      </c>
      <c r="BB74" s="35" t="str">
        <f ca="1">IFERROR(__xludf.DUMMYFUNCTION("""COMPUTED_VALUE"""),"")</f>
        <v/>
      </c>
      <c r="BC74" s="35" t="str">
        <f ca="1">IFERROR(__xludf.DUMMYFUNCTION("""COMPUTED_VALUE"""),"")</f>
        <v/>
      </c>
      <c r="BD74" s="35" t="str">
        <f ca="1">IFERROR(__xludf.DUMMYFUNCTION("""COMPUTED_VALUE"""),"")</f>
        <v/>
      </c>
      <c r="BE74" s="35"/>
      <c r="BF74" s="23"/>
      <c r="BG74" s="35"/>
      <c r="BH74" s="35"/>
      <c r="BI74" s="53" t="e">
        <f t="shared" si="137"/>
        <v>#VALUE!</v>
      </c>
      <c r="BJ74" s="50" t="e">
        <f t="shared" ref="BJ74:BW74" si="246">IF(AD74=0,"",AD74*$AS74*(AU74/10))</f>
        <v>#VALUE!</v>
      </c>
      <c r="BK74" s="50" t="e">
        <f t="shared" si="246"/>
        <v>#VALUE!</v>
      </c>
      <c r="BL74" s="50" t="e">
        <f t="shared" si="246"/>
        <v>#VALUE!</v>
      </c>
      <c r="BM74" s="50" t="e">
        <f t="shared" si="246"/>
        <v>#VALUE!</v>
      </c>
      <c r="BN74" s="50" t="e">
        <f t="shared" si="246"/>
        <v>#VALUE!</v>
      </c>
      <c r="BO74" s="50" t="e">
        <f t="shared" si="246"/>
        <v>#VALUE!</v>
      </c>
      <c r="BP74" s="50" t="e">
        <f t="shared" si="246"/>
        <v>#VALUE!</v>
      </c>
      <c r="BQ74" s="37" t="e">
        <f t="shared" si="246"/>
        <v>#VALUE!</v>
      </c>
      <c r="BR74" s="37" t="e">
        <f t="shared" si="246"/>
        <v>#VALUE!</v>
      </c>
      <c r="BS74" s="37" t="e">
        <f t="shared" si="246"/>
        <v>#VALUE!</v>
      </c>
      <c r="BT74" s="37" t="e">
        <f t="shared" si="246"/>
        <v>#VALUE!</v>
      </c>
      <c r="BU74" s="37" t="e">
        <f t="shared" si="246"/>
        <v>#VALUE!</v>
      </c>
      <c r="BV74" s="37" t="str">
        <f t="shared" si="246"/>
        <v/>
      </c>
      <c r="BW74" s="37" t="str">
        <f t="shared" si="246"/>
        <v/>
      </c>
      <c r="BX74" s="38" t="e">
        <f t="shared" si="9"/>
        <v>#VALUE!</v>
      </c>
      <c r="BY74" s="40" t="str">
        <f t="shared" ref="BY74:CB74" si="247">IF(M74="x","1","")</f>
        <v/>
      </c>
      <c r="BZ74" s="40" t="str">
        <f t="shared" si="247"/>
        <v/>
      </c>
      <c r="CA74" s="40" t="str">
        <f t="shared" si="247"/>
        <v/>
      </c>
      <c r="CB74" s="40" t="str">
        <f t="shared" si="247"/>
        <v/>
      </c>
      <c r="CC74" s="40">
        <v>0.33</v>
      </c>
      <c r="CD74" s="40" t="str">
        <f t="shared" ref="CD74:CH74" si="248">IF(R74="x","1","")</f>
        <v/>
      </c>
      <c r="CE74" s="40" t="str">
        <f t="shared" si="248"/>
        <v/>
      </c>
      <c r="CF74" s="40" t="str">
        <f t="shared" si="248"/>
        <v/>
      </c>
      <c r="CG74" s="40" t="str">
        <f t="shared" si="248"/>
        <v/>
      </c>
      <c r="CH74" s="40" t="str">
        <f t="shared" si="248"/>
        <v/>
      </c>
      <c r="CI74" s="40"/>
      <c r="CJ74" s="40"/>
      <c r="CK74" s="40"/>
      <c r="CL74" s="40"/>
      <c r="CM74" s="40"/>
    </row>
    <row r="75" spans="1:91" ht="17.25" customHeight="1" x14ac:dyDescent="0.2">
      <c r="A75" s="66"/>
      <c r="B75" s="23"/>
      <c r="C75" s="23" t="s">
        <v>91</v>
      </c>
      <c r="D75" s="23"/>
      <c r="E75" s="23" t="str">
        <f t="shared" si="235"/>
        <v/>
      </c>
      <c r="F75" s="23"/>
      <c r="G75" s="23"/>
      <c r="H75" s="47" t="str">
        <f t="shared" si="94"/>
        <v/>
      </c>
      <c r="I75" s="50" t="str">
        <f t="shared" si="95"/>
        <v/>
      </c>
      <c r="J75" s="23"/>
      <c r="K75" s="27" t="b">
        <v>0</v>
      </c>
      <c r="L75" s="28" t="str">
        <f t="shared" si="42"/>
        <v/>
      </c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23"/>
      <c r="X75" s="30"/>
      <c r="Y75" s="30"/>
      <c r="Z75" s="23" t="s">
        <v>91</v>
      </c>
      <c r="AA75" s="23" t="s">
        <v>91</v>
      </c>
      <c r="AB75" s="30">
        <f t="shared" si="4"/>
        <v>0</v>
      </c>
      <c r="AC75" s="31" t="e">
        <f t="shared" ref="AC75:AQ75" si="249">IF(M75="x",M$997*1,"")*BY75</f>
        <v>#VALUE!</v>
      </c>
      <c r="AD75" s="31" t="e">
        <f t="shared" si="249"/>
        <v>#VALUE!</v>
      </c>
      <c r="AE75" s="31" t="e">
        <f t="shared" si="249"/>
        <v>#VALUE!</v>
      </c>
      <c r="AF75" s="31" t="e">
        <f t="shared" si="249"/>
        <v>#VALUE!</v>
      </c>
      <c r="AG75" s="31" t="e">
        <f t="shared" si="249"/>
        <v>#VALUE!</v>
      </c>
      <c r="AH75" s="31" t="e">
        <f t="shared" si="249"/>
        <v>#VALUE!</v>
      </c>
      <c r="AI75" s="31" t="e">
        <f t="shared" si="249"/>
        <v>#VALUE!</v>
      </c>
      <c r="AJ75" s="31" t="e">
        <f t="shared" si="249"/>
        <v>#VALUE!</v>
      </c>
      <c r="AK75" s="31" t="e">
        <f t="shared" si="249"/>
        <v>#VALUE!</v>
      </c>
      <c r="AL75" s="31" t="e">
        <f t="shared" si="249"/>
        <v>#VALUE!</v>
      </c>
      <c r="AM75" s="31" t="e">
        <f t="shared" si="249"/>
        <v>#VALUE!</v>
      </c>
      <c r="AN75" s="31" t="e">
        <f t="shared" si="249"/>
        <v>#VALUE!</v>
      </c>
      <c r="AO75" s="31" t="e">
        <f t="shared" si="249"/>
        <v>#VALUE!</v>
      </c>
      <c r="AP75" s="31">
        <f t="shared" si="249"/>
        <v>0</v>
      </c>
      <c r="AQ75" s="31">
        <f t="shared" si="249"/>
        <v>0</v>
      </c>
      <c r="AR75" s="23" t="e">
        <f t="shared" si="6"/>
        <v>#VALUE!</v>
      </c>
      <c r="AS75" s="65" t="str">
        <f t="shared" si="7"/>
        <v/>
      </c>
      <c r="AT75" s="35" t="str">
        <f ca="1">IFERROR(__xludf.DUMMYFUNCTION("""COMPUTED_VALUE"""),"")</f>
        <v/>
      </c>
      <c r="AU75" s="35" t="str">
        <f ca="1">IFERROR(__xludf.DUMMYFUNCTION("""COMPUTED_VALUE"""),"")</f>
        <v/>
      </c>
      <c r="AV75" s="88"/>
      <c r="AW75" s="35"/>
      <c r="AX75" s="35" t="str">
        <f ca="1">IFERROR(__xludf.DUMMYFUNCTION("""COMPUTED_VALUE"""),"")</f>
        <v/>
      </c>
      <c r="AY75" s="88"/>
      <c r="AZ75" s="35" t="str">
        <f ca="1">IFERROR(__xludf.DUMMYFUNCTION("""COMPUTED_VALUE"""),"")</f>
        <v/>
      </c>
      <c r="BA75" s="35" t="str">
        <f ca="1">IFERROR(__xludf.DUMMYFUNCTION("""COMPUTED_VALUE"""),"")</f>
        <v/>
      </c>
      <c r="BB75" s="35" t="str">
        <f ca="1">IFERROR(__xludf.DUMMYFUNCTION("""COMPUTED_VALUE"""),"")</f>
        <v/>
      </c>
      <c r="BC75" s="35" t="str">
        <f ca="1">IFERROR(__xludf.DUMMYFUNCTION("""COMPUTED_VALUE"""),"")</f>
        <v/>
      </c>
      <c r="BD75" s="35" t="str">
        <f ca="1">IFERROR(__xludf.DUMMYFUNCTION("""COMPUTED_VALUE"""),"")</f>
        <v/>
      </c>
      <c r="BE75" s="35"/>
      <c r="BF75" s="23"/>
      <c r="BG75" s="35"/>
      <c r="BH75" s="35"/>
      <c r="BI75" s="53" t="e">
        <f t="shared" si="137"/>
        <v>#VALUE!</v>
      </c>
      <c r="BJ75" s="50" t="e">
        <f t="shared" ref="BJ75:BW75" si="250">IF(AD75=0,"",AD75*$AS75*(AU75/10))</f>
        <v>#VALUE!</v>
      </c>
      <c r="BK75" s="50" t="e">
        <f t="shared" si="250"/>
        <v>#VALUE!</v>
      </c>
      <c r="BL75" s="50" t="e">
        <f t="shared" si="250"/>
        <v>#VALUE!</v>
      </c>
      <c r="BM75" s="50" t="e">
        <f t="shared" si="250"/>
        <v>#VALUE!</v>
      </c>
      <c r="BN75" s="50" t="e">
        <f t="shared" si="250"/>
        <v>#VALUE!</v>
      </c>
      <c r="BO75" s="50" t="e">
        <f t="shared" si="250"/>
        <v>#VALUE!</v>
      </c>
      <c r="BP75" s="50" t="e">
        <f t="shared" si="250"/>
        <v>#VALUE!</v>
      </c>
      <c r="BQ75" s="37" t="e">
        <f t="shared" si="250"/>
        <v>#VALUE!</v>
      </c>
      <c r="BR75" s="37" t="e">
        <f t="shared" si="250"/>
        <v>#VALUE!</v>
      </c>
      <c r="BS75" s="37" t="e">
        <f t="shared" si="250"/>
        <v>#VALUE!</v>
      </c>
      <c r="BT75" s="37" t="e">
        <f t="shared" si="250"/>
        <v>#VALUE!</v>
      </c>
      <c r="BU75" s="37" t="e">
        <f t="shared" si="250"/>
        <v>#VALUE!</v>
      </c>
      <c r="BV75" s="37" t="str">
        <f t="shared" si="250"/>
        <v/>
      </c>
      <c r="BW75" s="37" t="str">
        <f t="shared" si="250"/>
        <v/>
      </c>
      <c r="BX75" s="38" t="e">
        <f t="shared" si="9"/>
        <v>#VALUE!</v>
      </c>
      <c r="BY75" s="40">
        <v>0.66</v>
      </c>
      <c r="BZ75" s="40" t="str">
        <f>IF(N75="x","1","")</f>
        <v/>
      </c>
      <c r="CA75" s="40">
        <v>0.33</v>
      </c>
      <c r="CB75" s="40">
        <v>0.33</v>
      </c>
      <c r="CC75" s="40">
        <v>0.33</v>
      </c>
      <c r="CD75" s="40">
        <v>0.66</v>
      </c>
      <c r="CE75" s="40" t="str">
        <f>IF(S75="x","1","")</f>
        <v/>
      </c>
      <c r="CF75" s="40">
        <v>0.33</v>
      </c>
      <c r="CG75" s="40" t="str">
        <f t="shared" ref="CG75:CH75" si="251">IF(U75="x","1","")</f>
        <v/>
      </c>
      <c r="CH75" s="40" t="str">
        <f t="shared" si="251"/>
        <v/>
      </c>
      <c r="CI75" s="40"/>
      <c r="CJ75" s="40"/>
      <c r="CK75" s="40"/>
      <c r="CL75" s="40"/>
      <c r="CM75" s="40"/>
    </row>
    <row r="76" spans="1:91" ht="17.25" customHeight="1" x14ac:dyDescent="0.2">
      <c r="A76" s="66"/>
      <c r="B76" s="23"/>
      <c r="C76" s="23" t="s">
        <v>91</v>
      </c>
      <c r="D76" s="23"/>
      <c r="E76" s="23" t="str">
        <f t="shared" si="235"/>
        <v/>
      </c>
      <c r="F76" s="23"/>
      <c r="G76" s="23"/>
      <c r="H76" s="47" t="str">
        <f t="shared" si="94"/>
        <v/>
      </c>
      <c r="I76" s="50" t="str">
        <f t="shared" si="95"/>
        <v/>
      </c>
      <c r="J76" s="23"/>
      <c r="K76" s="27" t="b">
        <v>0</v>
      </c>
      <c r="L76" s="28" t="str">
        <f t="shared" si="42"/>
        <v/>
      </c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23"/>
      <c r="X76" s="30"/>
      <c r="Y76" s="30"/>
      <c r="Z76" s="23" t="s">
        <v>91</v>
      </c>
      <c r="AA76" s="23" t="s">
        <v>91</v>
      </c>
      <c r="AB76" s="30">
        <f t="shared" si="4"/>
        <v>0</v>
      </c>
      <c r="AC76" s="31" t="e">
        <f t="shared" ref="AC76:AQ76" si="252">IF(M76="x",M$997*1,"")*BY76</f>
        <v>#VALUE!</v>
      </c>
      <c r="AD76" s="31" t="e">
        <f t="shared" si="252"/>
        <v>#VALUE!</v>
      </c>
      <c r="AE76" s="31" t="e">
        <f t="shared" si="252"/>
        <v>#VALUE!</v>
      </c>
      <c r="AF76" s="31" t="e">
        <f t="shared" si="252"/>
        <v>#VALUE!</v>
      </c>
      <c r="AG76" s="31" t="e">
        <f t="shared" si="252"/>
        <v>#VALUE!</v>
      </c>
      <c r="AH76" s="31" t="e">
        <f t="shared" si="252"/>
        <v>#VALUE!</v>
      </c>
      <c r="AI76" s="31" t="e">
        <f t="shared" si="252"/>
        <v>#VALUE!</v>
      </c>
      <c r="AJ76" s="31" t="e">
        <f t="shared" si="252"/>
        <v>#VALUE!</v>
      </c>
      <c r="AK76" s="31" t="e">
        <f t="shared" si="252"/>
        <v>#VALUE!</v>
      </c>
      <c r="AL76" s="31" t="e">
        <f t="shared" si="252"/>
        <v>#VALUE!</v>
      </c>
      <c r="AM76" s="31" t="e">
        <f t="shared" si="252"/>
        <v>#VALUE!</v>
      </c>
      <c r="AN76" s="31" t="e">
        <f t="shared" si="252"/>
        <v>#VALUE!</v>
      </c>
      <c r="AO76" s="31" t="e">
        <f t="shared" si="252"/>
        <v>#VALUE!</v>
      </c>
      <c r="AP76" s="31">
        <f t="shared" si="252"/>
        <v>0</v>
      </c>
      <c r="AQ76" s="31">
        <f t="shared" si="252"/>
        <v>0</v>
      </c>
      <c r="AR76" s="23" t="e">
        <f t="shared" si="6"/>
        <v>#VALUE!</v>
      </c>
      <c r="AS76" s="65" t="str">
        <f t="shared" si="7"/>
        <v/>
      </c>
      <c r="AT76" s="35" t="str">
        <f ca="1">IFERROR(__xludf.DUMMYFUNCTION("""COMPUTED_VALUE"""),"")</f>
        <v/>
      </c>
      <c r="AU76" s="35" t="str">
        <f ca="1">IFERROR(__xludf.DUMMYFUNCTION("""COMPUTED_VALUE"""),"")</f>
        <v/>
      </c>
      <c r="AV76" s="88"/>
      <c r="AW76" s="35"/>
      <c r="AX76" s="35" t="str">
        <f ca="1">IFERROR(__xludf.DUMMYFUNCTION("""COMPUTED_VALUE"""),"")</f>
        <v/>
      </c>
      <c r="AY76" s="88"/>
      <c r="AZ76" s="35" t="str">
        <f ca="1">IFERROR(__xludf.DUMMYFUNCTION("""COMPUTED_VALUE"""),"")</f>
        <v/>
      </c>
      <c r="BA76" s="35" t="str">
        <f ca="1">IFERROR(__xludf.DUMMYFUNCTION("""COMPUTED_VALUE"""),"")</f>
        <v/>
      </c>
      <c r="BB76" s="35" t="str">
        <f ca="1">IFERROR(__xludf.DUMMYFUNCTION("""COMPUTED_VALUE"""),"")</f>
        <v/>
      </c>
      <c r="BC76" s="35" t="str">
        <f ca="1">IFERROR(__xludf.DUMMYFUNCTION("""COMPUTED_VALUE"""),"")</f>
        <v/>
      </c>
      <c r="BD76" s="35" t="str">
        <f ca="1">IFERROR(__xludf.DUMMYFUNCTION("""COMPUTED_VALUE"""),"")</f>
        <v/>
      </c>
      <c r="BE76" s="35"/>
      <c r="BF76" s="23"/>
      <c r="BG76" s="35"/>
      <c r="BH76" s="35"/>
      <c r="BI76" s="53" t="e">
        <f t="shared" si="137"/>
        <v>#VALUE!</v>
      </c>
      <c r="BJ76" s="50" t="e">
        <f t="shared" ref="BJ76:BW76" si="253">IF(AD76=0,"",AD76*$AS76*(AU76/10))</f>
        <v>#VALUE!</v>
      </c>
      <c r="BK76" s="50" t="e">
        <f t="shared" si="253"/>
        <v>#VALUE!</v>
      </c>
      <c r="BL76" s="50" t="e">
        <f t="shared" si="253"/>
        <v>#VALUE!</v>
      </c>
      <c r="BM76" s="50" t="e">
        <f t="shared" si="253"/>
        <v>#VALUE!</v>
      </c>
      <c r="BN76" s="50" t="e">
        <f t="shared" si="253"/>
        <v>#VALUE!</v>
      </c>
      <c r="BO76" s="50" t="e">
        <f t="shared" si="253"/>
        <v>#VALUE!</v>
      </c>
      <c r="BP76" s="50" t="e">
        <f t="shared" si="253"/>
        <v>#VALUE!</v>
      </c>
      <c r="BQ76" s="37" t="e">
        <f t="shared" si="253"/>
        <v>#VALUE!</v>
      </c>
      <c r="BR76" s="37" t="e">
        <f t="shared" si="253"/>
        <v>#VALUE!</v>
      </c>
      <c r="BS76" s="37" t="e">
        <f t="shared" si="253"/>
        <v>#VALUE!</v>
      </c>
      <c r="BT76" s="37" t="e">
        <f t="shared" si="253"/>
        <v>#VALUE!</v>
      </c>
      <c r="BU76" s="37" t="e">
        <f t="shared" si="253"/>
        <v>#VALUE!</v>
      </c>
      <c r="BV76" s="37" t="str">
        <f t="shared" si="253"/>
        <v/>
      </c>
      <c r="BW76" s="37" t="str">
        <f t="shared" si="253"/>
        <v/>
      </c>
      <c r="BX76" s="38" t="e">
        <f t="shared" si="9"/>
        <v>#VALUE!</v>
      </c>
      <c r="BY76" s="40" t="str">
        <f t="shared" ref="BY76:CH76" si="254">IF(M76="x","1","")</f>
        <v/>
      </c>
      <c r="BZ76" s="40" t="str">
        <f t="shared" si="254"/>
        <v/>
      </c>
      <c r="CA76" s="40" t="str">
        <f t="shared" si="254"/>
        <v/>
      </c>
      <c r="CB76" s="40" t="str">
        <f t="shared" si="254"/>
        <v/>
      </c>
      <c r="CC76" s="40" t="str">
        <f t="shared" si="254"/>
        <v/>
      </c>
      <c r="CD76" s="40" t="str">
        <f t="shared" si="254"/>
        <v/>
      </c>
      <c r="CE76" s="40" t="str">
        <f t="shared" si="254"/>
        <v/>
      </c>
      <c r="CF76" s="40" t="str">
        <f t="shared" si="254"/>
        <v/>
      </c>
      <c r="CG76" s="40" t="str">
        <f t="shared" si="254"/>
        <v/>
      </c>
      <c r="CH76" s="40" t="str">
        <f t="shared" si="254"/>
        <v/>
      </c>
      <c r="CI76" s="40"/>
      <c r="CJ76" s="40"/>
      <c r="CK76" s="40"/>
      <c r="CL76" s="40"/>
      <c r="CM76" s="40"/>
    </row>
    <row r="77" spans="1:91" ht="17.25" customHeight="1" x14ac:dyDescent="0.2">
      <c r="A77" s="66"/>
      <c r="B77" s="23"/>
      <c r="C77" s="23" t="s">
        <v>91</v>
      </c>
      <c r="D77" s="23"/>
      <c r="E77" s="23" t="str">
        <f t="shared" si="235"/>
        <v/>
      </c>
      <c r="F77" s="23"/>
      <c r="G77" s="23"/>
      <c r="H77" s="47" t="str">
        <f t="shared" si="94"/>
        <v/>
      </c>
      <c r="I77" s="50" t="str">
        <f t="shared" si="95"/>
        <v/>
      </c>
      <c r="J77" s="23"/>
      <c r="K77" s="27" t="b">
        <v>0</v>
      </c>
      <c r="L77" s="28" t="str">
        <f t="shared" si="42"/>
        <v/>
      </c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23"/>
      <c r="X77" s="30"/>
      <c r="Y77" s="30"/>
      <c r="Z77" s="23" t="s">
        <v>91</v>
      </c>
      <c r="AA77" s="23" t="s">
        <v>91</v>
      </c>
      <c r="AB77" s="30">
        <f t="shared" si="4"/>
        <v>0</v>
      </c>
      <c r="AC77" s="31" t="e">
        <f t="shared" ref="AC77:AQ77" si="255">IF(M77="x",M$997*1,"")*BY77</f>
        <v>#VALUE!</v>
      </c>
      <c r="AD77" s="31" t="e">
        <f t="shared" si="255"/>
        <v>#VALUE!</v>
      </c>
      <c r="AE77" s="31" t="e">
        <f t="shared" si="255"/>
        <v>#VALUE!</v>
      </c>
      <c r="AF77" s="31" t="e">
        <f t="shared" si="255"/>
        <v>#VALUE!</v>
      </c>
      <c r="AG77" s="31" t="e">
        <f t="shared" si="255"/>
        <v>#VALUE!</v>
      </c>
      <c r="AH77" s="31" t="e">
        <f t="shared" si="255"/>
        <v>#VALUE!</v>
      </c>
      <c r="AI77" s="31" t="e">
        <f t="shared" si="255"/>
        <v>#VALUE!</v>
      </c>
      <c r="AJ77" s="31" t="e">
        <f t="shared" si="255"/>
        <v>#VALUE!</v>
      </c>
      <c r="AK77" s="31" t="e">
        <f t="shared" si="255"/>
        <v>#VALUE!</v>
      </c>
      <c r="AL77" s="31" t="e">
        <f t="shared" si="255"/>
        <v>#VALUE!</v>
      </c>
      <c r="AM77" s="31" t="e">
        <f t="shared" si="255"/>
        <v>#VALUE!</v>
      </c>
      <c r="AN77" s="31" t="e">
        <f t="shared" si="255"/>
        <v>#VALUE!</v>
      </c>
      <c r="AO77" s="31" t="e">
        <f t="shared" si="255"/>
        <v>#VALUE!</v>
      </c>
      <c r="AP77" s="31">
        <f t="shared" si="255"/>
        <v>0</v>
      </c>
      <c r="AQ77" s="31">
        <f t="shared" si="255"/>
        <v>0</v>
      </c>
      <c r="AR77" s="23" t="e">
        <f t="shared" si="6"/>
        <v>#VALUE!</v>
      </c>
      <c r="AS77" s="65" t="str">
        <f t="shared" si="7"/>
        <v/>
      </c>
      <c r="AT77" s="35" t="str">
        <f ca="1">IFERROR(__xludf.DUMMYFUNCTION("""COMPUTED_VALUE"""),"")</f>
        <v/>
      </c>
      <c r="AU77" s="35" t="str">
        <f ca="1">IFERROR(__xludf.DUMMYFUNCTION("""COMPUTED_VALUE"""),"")</f>
        <v/>
      </c>
      <c r="AV77" s="88"/>
      <c r="AW77" s="35"/>
      <c r="AX77" s="35" t="str">
        <f ca="1">IFERROR(__xludf.DUMMYFUNCTION("""COMPUTED_VALUE"""),"")</f>
        <v/>
      </c>
      <c r="AY77" s="88"/>
      <c r="AZ77" s="35" t="str">
        <f ca="1">IFERROR(__xludf.DUMMYFUNCTION("""COMPUTED_VALUE"""),"")</f>
        <v/>
      </c>
      <c r="BA77" s="35" t="str">
        <f ca="1">IFERROR(__xludf.DUMMYFUNCTION("""COMPUTED_VALUE"""),"")</f>
        <v/>
      </c>
      <c r="BB77" s="35" t="str">
        <f ca="1">IFERROR(__xludf.DUMMYFUNCTION("""COMPUTED_VALUE"""),"")</f>
        <v/>
      </c>
      <c r="BC77" s="35" t="str">
        <f ca="1">IFERROR(__xludf.DUMMYFUNCTION("""COMPUTED_VALUE"""),"")</f>
        <v/>
      </c>
      <c r="BD77" s="35" t="str">
        <f ca="1">IFERROR(__xludf.DUMMYFUNCTION("""COMPUTED_VALUE"""),"")</f>
        <v/>
      </c>
      <c r="BE77" s="35"/>
      <c r="BF77" s="23"/>
      <c r="BG77" s="35"/>
      <c r="BH77" s="35"/>
      <c r="BI77" s="53" t="e">
        <f t="shared" si="137"/>
        <v>#VALUE!</v>
      </c>
      <c r="BJ77" s="50" t="e">
        <f t="shared" ref="BJ77:BW77" si="256">IF(AD77=0,"",AD77*$AS77*(AU77/10))</f>
        <v>#VALUE!</v>
      </c>
      <c r="BK77" s="50" t="e">
        <f t="shared" si="256"/>
        <v>#VALUE!</v>
      </c>
      <c r="BL77" s="50" t="e">
        <f t="shared" si="256"/>
        <v>#VALUE!</v>
      </c>
      <c r="BM77" s="50" t="e">
        <f t="shared" si="256"/>
        <v>#VALUE!</v>
      </c>
      <c r="BN77" s="50" t="e">
        <f t="shared" si="256"/>
        <v>#VALUE!</v>
      </c>
      <c r="BO77" s="50" t="e">
        <f t="shared" si="256"/>
        <v>#VALUE!</v>
      </c>
      <c r="BP77" s="50" t="e">
        <f t="shared" si="256"/>
        <v>#VALUE!</v>
      </c>
      <c r="BQ77" s="37" t="e">
        <f t="shared" si="256"/>
        <v>#VALUE!</v>
      </c>
      <c r="BR77" s="37" t="e">
        <f t="shared" si="256"/>
        <v>#VALUE!</v>
      </c>
      <c r="BS77" s="37" t="e">
        <f t="shared" si="256"/>
        <v>#VALUE!</v>
      </c>
      <c r="BT77" s="37" t="e">
        <f t="shared" si="256"/>
        <v>#VALUE!</v>
      </c>
      <c r="BU77" s="37" t="e">
        <f t="shared" si="256"/>
        <v>#VALUE!</v>
      </c>
      <c r="BV77" s="37" t="str">
        <f t="shared" si="256"/>
        <v/>
      </c>
      <c r="BW77" s="37" t="str">
        <f t="shared" si="256"/>
        <v/>
      </c>
      <c r="BX77" s="38" t="e">
        <f t="shared" si="9"/>
        <v>#VALUE!</v>
      </c>
      <c r="BY77" s="40">
        <v>0.5</v>
      </c>
      <c r="BZ77" s="40" t="str">
        <f>IF(N77="x","1","")</f>
        <v/>
      </c>
      <c r="CA77" s="40">
        <v>0.5</v>
      </c>
      <c r="CB77" s="40">
        <v>0.5</v>
      </c>
      <c r="CC77" s="40" t="str">
        <f t="shared" ref="CC77:CD77" si="257">IF(Q77="x","1","")</f>
        <v/>
      </c>
      <c r="CD77" s="40" t="str">
        <f t="shared" si="257"/>
        <v/>
      </c>
      <c r="CE77" s="40">
        <v>0.5</v>
      </c>
      <c r="CF77" s="40">
        <v>0.5</v>
      </c>
      <c r="CG77" s="40" t="str">
        <f t="shared" ref="CG77:CH77" si="258">IF(U77="x","1","")</f>
        <v/>
      </c>
      <c r="CH77" s="40" t="str">
        <f t="shared" si="258"/>
        <v/>
      </c>
      <c r="CI77" s="40"/>
      <c r="CJ77" s="40"/>
      <c r="CK77" s="40"/>
      <c r="CL77" s="40"/>
      <c r="CM77" s="40"/>
    </row>
    <row r="78" spans="1:91" ht="17.25" customHeight="1" x14ac:dyDescent="0.2">
      <c r="A78" s="66"/>
      <c r="B78" s="23"/>
      <c r="C78" s="23" t="s">
        <v>91</v>
      </c>
      <c r="D78" s="23"/>
      <c r="E78" s="23" t="str">
        <f t="shared" si="235"/>
        <v/>
      </c>
      <c r="F78" s="23"/>
      <c r="G78" s="23"/>
      <c r="H78" s="47" t="str">
        <f t="shared" si="94"/>
        <v/>
      </c>
      <c r="I78" s="50" t="str">
        <f t="shared" si="95"/>
        <v/>
      </c>
      <c r="J78" s="23"/>
      <c r="K78" s="27" t="b">
        <v>0</v>
      </c>
      <c r="L78" s="28" t="str">
        <f t="shared" si="42"/>
        <v/>
      </c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23"/>
      <c r="X78" s="30"/>
      <c r="Y78" s="30"/>
      <c r="Z78" s="23" t="s">
        <v>91</v>
      </c>
      <c r="AA78" s="23" t="s">
        <v>91</v>
      </c>
      <c r="AB78" s="30">
        <f t="shared" si="4"/>
        <v>0</v>
      </c>
      <c r="AC78" s="31" t="e">
        <f t="shared" ref="AC78:AQ78" si="259">IF(M78="x",M$997*1,"")*BY78</f>
        <v>#VALUE!</v>
      </c>
      <c r="AD78" s="31" t="e">
        <f t="shared" si="259"/>
        <v>#VALUE!</v>
      </c>
      <c r="AE78" s="31" t="e">
        <f t="shared" si="259"/>
        <v>#VALUE!</v>
      </c>
      <c r="AF78" s="31" t="e">
        <f t="shared" si="259"/>
        <v>#VALUE!</v>
      </c>
      <c r="AG78" s="31" t="e">
        <f t="shared" si="259"/>
        <v>#VALUE!</v>
      </c>
      <c r="AH78" s="31" t="e">
        <f t="shared" si="259"/>
        <v>#VALUE!</v>
      </c>
      <c r="AI78" s="31" t="e">
        <f t="shared" si="259"/>
        <v>#VALUE!</v>
      </c>
      <c r="AJ78" s="31" t="e">
        <f t="shared" si="259"/>
        <v>#VALUE!</v>
      </c>
      <c r="AK78" s="31" t="e">
        <f t="shared" si="259"/>
        <v>#VALUE!</v>
      </c>
      <c r="AL78" s="31" t="e">
        <f t="shared" si="259"/>
        <v>#VALUE!</v>
      </c>
      <c r="AM78" s="31" t="e">
        <f t="shared" si="259"/>
        <v>#VALUE!</v>
      </c>
      <c r="AN78" s="31" t="e">
        <f t="shared" si="259"/>
        <v>#VALUE!</v>
      </c>
      <c r="AO78" s="31" t="e">
        <f t="shared" si="259"/>
        <v>#VALUE!</v>
      </c>
      <c r="AP78" s="31">
        <f t="shared" si="259"/>
        <v>0</v>
      </c>
      <c r="AQ78" s="31">
        <f t="shared" si="259"/>
        <v>0</v>
      </c>
      <c r="AR78" s="23" t="e">
        <f t="shared" si="6"/>
        <v>#VALUE!</v>
      </c>
      <c r="AS78" s="65" t="str">
        <f t="shared" si="7"/>
        <v/>
      </c>
      <c r="AT78" s="35" t="str">
        <f ca="1">IFERROR(__xludf.DUMMYFUNCTION("""COMPUTED_VALUE"""),"")</f>
        <v/>
      </c>
      <c r="AU78" s="35" t="str">
        <f ca="1">IFERROR(__xludf.DUMMYFUNCTION("""COMPUTED_VALUE"""),"")</f>
        <v/>
      </c>
      <c r="AV78" s="88"/>
      <c r="AW78" s="35"/>
      <c r="AX78" s="35" t="str">
        <f ca="1">IFERROR(__xludf.DUMMYFUNCTION("""COMPUTED_VALUE"""),"")</f>
        <v/>
      </c>
      <c r="AY78" s="88"/>
      <c r="AZ78" s="35" t="str">
        <f ca="1">IFERROR(__xludf.DUMMYFUNCTION("""COMPUTED_VALUE"""),"")</f>
        <v/>
      </c>
      <c r="BA78" s="35" t="str">
        <f ca="1">IFERROR(__xludf.DUMMYFUNCTION("""COMPUTED_VALUE"""),"")</f>
        <v/>
      </c>
      <c r="BB78" s="35" t="str">
        <f ca="1">IFERROR(__xludf.DUMMYFUNCTION("""COMPUTED_VALUE"""),"")</f>
        <v/>
      </c>
      <c r="BC78" s="35" t="str">
        <f ca="1">IFERROR(__xludf.DUMMYFUNCTION("""COMPUTED_VALUE"""),"")</f>
        <v/>
      </c>
      <c r="BD78" s="35" t="str">
        <f ca="1">IFERROR(__xludf.DUMMYFUNCTION("""COMPUTED_VALUE"""),"")</f>
        <v/>
      </c>
      <c r="BE78" s="35"/>
      <c r="BF78" s="23"/>
      <c r="BG78" s="35"/>
      <c r="BH78" s="35"/>
      <c r="BI78" s="53" t="e">
        <f t="shared" si="137"/>
        <v>#VALUE!</v>
      </c>
      <c r="BJ78" s="50" t="e">
        <f t="shared" ref="BJ78:BW78" si="260">IF(AD78=0,"",AD78*$AS78*(AU78/10))</f>
        <v>#VALUE!</v>
      </c>
      <c r="BK78" s="50" t="e">
        <f t="shared" si="260"/>
        <v>#VALUE!</v>
      </c>
      <c r="BL78" s="50" t="e">
        <f t="shared" si="260"/>
        <v>#VALUE!</v>
      </c>
      <c r="BM78" s="50" t="e">
        <f t="shared" si="260"/>
        <v>#VALUE!</v>
      </c>
      <c r="BN78" s="50" t="e">
        <f t="shared" si="260"/>
        <v>#VALUE!</v>
      </c>
      <c r="BO78" s="50" t="e">
        <f t="shared" si="260"/>
        <v>#VALUE!</v>
      </c>
      <c r="BP78" s="50" t="e">
        <f t="shared" si="260"/>
        <v>#VALUE!</v>
      </c>
      <c r="BQ78" s="37" t="e">
        <f t="shared" si="260"/>
        <v>#VALUE!</v>
      </c>
      <c r="BR78" s="37" t="e">
        <f t="shared" si="260"/>
        <v>#VALUE!</v>
      </c>
      <c r="BS78" s="37" t="e">
        <f t="shared" si="260"/>
        <v>#VALUE!</v>
      </c>
      <c r="BT78" s="37" t="e">
        <f t="shared" si="260"/>
        <v>#VALUE!</v>
      </c>
      <c r="BU78" s="37" t="e">
        <f t="shared" si="260"/>
        <v>#VALUE!</v>
      </c>
      <c r="BV78" s="37" t="str">
        <f t="shared" si="260"/>
        <v/>
      </c>
      <c r="BW78" s="37" t="str">
        <f t="shared" si="260"/>
        <v/>
      </c>
      <c r="BX78" s="38" t="e">
        <f t="shared" si="9"/>
        <v>#VALUE!</v>
      </c>
      <c r="BY78" s="40" t="str">
        <f t="shared" ref="BY78:CH78" si="261">IF(M78="x","1","")</f>
        <v/>
      </c>
      <c r="BZ78" s="40" t="str">
        <f t="shared" si="261"/>
        <v/>
      </c>
      <c r="CA78" s="40" t="str">
        <f t="shared" si="261"/>
        <v/>
      </c>
      <c r="CB78" s="40" t="str">
        <f t="shared" si="261"/>
        <v/>
      </c>
      <c r="CC78" s="40" t="str">
        <f t="shared" si="261"/>
        <v/>
      </c>
      <c r="CD78" s="40" t="str">
        <f t="shared" si="261"/>
        <v/>
      </c>
      <c r="CE78" s="40" t="str">
        <f t="shared" si="261"/>
        <v/>
      </c>
      <c r="CF78" s="40" t="str">
        <f t="shared" si="261"/>
        <v/>
      </c>
      <c r="CG78" s="40" t="str">
        <f t="shared" si="261"/>
        <v/>
      </c>
      <c r="CH78" s="40" t="str">
        <f t="shared" si="261"/>
        <v/>
      </c>
      <c r="CI78" s="40"/>
      <c r="CJ78" s="40"/>
      <c r="CK78" s="40"/>
      <c r="CL78" s="40"/>
      <c r="CM78" s="40"/>
    </row>
    <row r="79" spans="1:91" ht="17.25" customHeight="1" x14ac:dyDescent="0.2">
      <c r="A79" s="66"/>
      <c r="B79" s="23"/>
      <c r="C79" s="23" t="s">
        <v>91</v>
      </c>
      <c r="D79" s="23"/>
      <c r="E79" s="23" t="str">
        <f t="shared" si="235"/>
        <v/>
      </c>
      <c r="F79" s="23"/>
      <c r="G79" s="23"/>
      <c r="H79" s="47" t="str">
        <f t="shared" si="94"/>
        <v/>
      </c>
      <c r="I79" s="50" t="str">
        <f t="shared" si="95"/>
        <v/>
      </c>
      <c r="J79" s="23"/>
      <c r="K79" s="27" t="b">
        <v>0</v>
      </c>
      <c r="L79" s="28" t="str">
        <f t="shared" si="42"/>
        <v/>
      </c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23"/>
      <c r="X79" s="30"/>
      <c r="Y79" s="30"/>
      <c r="Z79" s="23" t="s">
        <v>91</v>
      </c>
      <c r="AA79" s="23" t="s">
        <v>91</v>
      </c>
      <c r="AB79" s="30">
        <f t="shared" si="4"/>
        <v>0</v>
      </c>
      <c r="AC79" s="31" t="e">
        <f t="shared" ref="AC79:AQ79" si="262">IF(M79="x",M$997*1,"")*BY79</f>
        <v>#VALUE!</v>
      </c>
      <c r="AD79" s="31" t="e">
        <f t="shared" si="262"/>
        <v>#VALUE!</v>
      </c>
      <c r="AE79" s="31" t="e">
        <f t="shared" si="262"/>
        <v>#VALUE!</v>
      </c>
      <c r="AF79" s="31" t="e">
        <f t="shared" si="262"/>
        <v>#VALUE!</v>
      </c>
      <c r="AG79" s="31" t="e">
        <f t="shared" si="262"/>
        <v>#VALUE!</v>
      </c>
      <c r="AH79" s="31" t="e">
        <f t="shared" si="262"/>
        <v>#VALUE!</v>
      </c>
      <c r="AI79" s="31" t="e">
        <f t="shared" si="262"/>
        <v>#VALUE!</v>
      </c>
      <c r="AJ79" s="31" t="e">
        <f t="shared" si="262"/>
        <v>#VALUE!</v>
      </c>
      <c r="AK79" s="31" t="e">
        <f t="shared" si="262"/>
        <v>#VALUE!</v>
      </c>
      <c r="AL79" s="31" t="e">
        <f t="shared" si="262"/>
        <v>#VALUE!</v>
      </c>
      <c r="AM79" s="31" t="e">
        <f t="shared" si="262"/>
        <v>#VALUE!</v>
      </c>
      <c r="AN79" s="31" t="e">
        <f t="shared" si="262"/>
        <v>#VALUE!</v>
      </c>
      <c r="AO79" s="31" t="e">
        <f t="shared" si="262"/>
        <v>#VALUE!</v>
      </c>
      <c r="AP79" s="31">
        <f t="shared" si="262"/>
        <v>0</v>
      </c>
      <c r="AQ79" s="31">
        <f t="shared" si="262"/>
        <v>0</v>
      </c>
      <c r="AR79" s="23" t="e">
        <f t="shared" si="6"/>
        <v>#VALUE!</v>
      </c>
      <c r="AS79" s="65" t="str">
        <f t="shared" si="7"/>
        <v/>
      </c>
      <c r="AT79" s="35" t="str">
        <f ca="1">IFERROR(__xludf.DUMMYFUNCTION("""COMPUTED_VALUE"""),"")</f>
        <v/>
      </c>
      <c r="AU79" s="35" t="str">
        <f ca="1">IFERROR(__xludf.DUMMYFUNCTION("""COMPUTED_VALUE"""),"")</f>
        <v/>
      </c>
      <c r="AV79" s="88"/>
      <c r="AW79" s="35"/>
      <c r="AX79" s="35" t="str">
        <f ca="1">IFERROR(__xludf.DUMMYFUNCTION("""COMPUTED_VALUE"""),"")</f>
        <v/>
      </c>
      <c r="AY79" s="88"/>
      <c r="AZ79" s="35" t="str">
        <f ca="1">IFERROR(__xludf.DUMMYFUNCTION("""COMPUTED_VALUE"""),"")</f>
        <v/>
      </c>
      <c r="BA79" s="88"/>
      <c r="BB79" s="35" t="str">
        <f ca="1">IFERROR(__xludf.DUMMYFUNCTION("""COMPUTED_VALUE"""),"")</f>
        <v/>
      </c>
      <c r="BC79" s="35" t="str">
        <f ca="1">IFERROR(__xludf.DUMMYFUNCTION("""COMPUTED_VALUE"""),"")</f>
        <v/>
      </c>
      <c r="BD79" s="35" t="str">
        <f ca="1">IFERROR(__xludf.DUMMYFUNCTION("""COMPUTED_VALUE"""),"")</f>
        <v/>
      </c>
      <c r="BE79" s="35"/>
      <c r="BF79" s="23"/>
      <c r="BG79" s="35"/>
      <c r="BH79" s="35"/>
      <c r="BI79" s="53" t="e">
        <f t="shared" si="137"/>
        <v>#VALUE!</v>
      </c>
      <c r="BJ79" s="50" t="e">
        <f t="shared" ref="BJ79:BW79" si="263">IF(AD79=0,"",AD79*$AS79*(AU79/10))</f>
        <v>#VALUE!</v>
      </c>
      <c r="BK79" s="50" t="e">
        <f t="shared" si="263"/>
        <v>#VALUE!</v>
      </c>
      <c r="BL79" s="50" t="e">
        <f t="shared" si="263"/>
        <v>#VALUE!</v>
      </c>
      <c r="BM79" s="50" t="e">
        <f t="shared" si="263"/>
        <v>#VALUE!</v>
      </c>
      <c r="BN79" s="50" t="e">
        <f t="shared" si="263"/>
        <v>#VALUE!</v>
      </c>
      <c r="BO79" s="50" t="e">
        <f t="shared" si="263"/>
        <v>#VALUE!</v>
      </c>
      <c r="BP79" s="50" t="e">
        <f t="shared" si="263"/>
        <v>#VALUE!</v>
      </c>
      <c r="BQ79" s="37" t="e">
        <f t="shared" si="263"/>
        <v>#VALUE!</v>
      </c>
      <c r="BR79" s="37" t="e">
        <f t="shared" si="263"/>
        <v>#VALUE!</v>
      </c>
      <c r="BS79" s="37" t="e">
        <f t="shared" si="263"/>
        <v>#VALUE!</v>
      </c>
      <c r="BT79" s="37" t="e">
        <f t="shared" si="263"/>
        <v>#VALUE!</v>
      </c>
      <c r="BU79" s="37" t="e">
        <f t="shared" si="263"/>
        <v>#VALUE!</v>
      </c>
      <c r="BV79" s="37" t="str">
        <f t="shared" si="263"/>
        <v/>
      </c>
      <c r="BW79" s="37" t="str">
        <f t="shared" si="263"/>
        <v/>
      </c>
      <c r="BX79" s="38" t="e">
        <f t="shared" si="9"/>
        <v>#VALUE!</v>
      </c>
      <c r="BY79" s="40" t="str">
        <f t="shared" ref="BY79:CH79" si="264">IF(M79="x","1","")</f>
        <v/>
      </c>
      <c r="BZ79" s="40" t="str">
        <f t="shared" si="264"/>
        <v/>
      </c>
      <c r="CA79" s="40" t="str">
        <f t="shared" si="264"/>
        <v/>
      </c>
      <c r="CB79" s="40" t="str">
        <f t="shared" si="264"/>
        <v/>
      </c>
      <c r="CC79" s="40" t="str">
        <f t="shared" si="264"/>
        <v/>
      </c>
      <c r="CD79" s="40" t="str">
        <f t="shared" si="264"/>
        <v/>
      </c>
      <c r="CE79" s="40" t="str">
        <f t="shared" si="264"/>
        <v/>
      </c>
      <c r="CF79" s="40" t="str">
        <f t="shared" si="264"/>
        <v/>
      </c>
      <c r="CG79" s="40" t="str">
        <f t="shared" si="264"/>
        <v/>
      </c>
      <c r="CH79" s="40" t="str">
        <f t="shared" si="264"/>
        <v/>
      </c>
      <c r="CI79" s="40"/>
      <c r="CJ79" s="40"/>
      <c r="CK79" s="40"/>
      <c r="CL79" s="40"/>
      <c r="CM79" s="40"/>
    </row>
    <row r="80" spans="1:91" ht="17.25" customHeight="1" x14ac:dyDescent="0.2">
      <c r="A80" s="66"/>
      <c r="B80" s="23"/>
      <c r="C80" s="23" t="s">
        <v>91</v>
      </c>
      <c r="D80" s="23"/>
      <c r="E80" s="23" t="str">
        <f t="shared" si="235"/>
        <v/>
      </c>
      <c r="F80" s="23"/>
      <c r="G80" s="23"/>
      <c r="H80" s="47" t="str">
        <f t="shared" si="94"/>
        <v/>
      </c>
      <c r="I80" s="50" t="str">
        <f t="shared" si="95"/>
        <v/>
      </c>
      <c r="J80" s="23"/>
      <c r="K80" s="27" t="b">
        <v>0</v>
      </c>
      <c r="L80" s="28" t="str">
        <f t="shared" si="42"/>
        <v/>
      </c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23"/>
      <c r="X80" s="30"/>
      <c r="Y80" s="30"/>
      <c r="Z80" s="23" t="s">
        <v>91</v>
      </c>
      <c r="AA80" s="23" t="s">
        <v>91</v>
      </c>
      <c r="AB80" s="30">
        <f t="shared" si="4"/>
        <v>0</v>
      </c>
      <c r="AC80" s="31" t="e">
        <f t="shared" ref="AC80:AQ80" si="265">IF(M80="x",M$997*1,"")*BY80</f>
        <v>#VALUE!</v>
      </c>
      <c r="AD80" s="31" t="e">
        <f t="shared" si="265"/>
        <v>#VALUE!</v>
      </c>
      <c r="AE80" s="31" t="e">
        <f t="shared" si="265"/>
        <v>#VALUE!</v>
      </c>
      <c r="AF80" s="31" t="e">
        <f t="shared" si="265"/>
        <v>#VALUE!</v>
      </c>
      <c r="AG80" s="31" t="e">
        <f t="shared" si="265"/>
        <v>#VALUE!</v>
      </c>
      <c r="AH80" s="31" t="e">
        <f t="shared" si="265"/>
        <v>#VALUE!</v>
      </c>
      <c r="AI80" s="31" t="e">
        <f t="shared" si="265"/>
        <v>#VALUE!</v>
      </c>
      <c r="AJ80" s="31" t="e">
        <f t="shared" si="265"/>
        <v>#VALUE!</v>
      </c>
      <c r="AK80" s="31" t="e">
        <f t="shared" si="265"/>
        <v>#VALUE!</v>
      </c>
      <c r="AL80" s="31" t="e">
        <f t="shared" si="265"/>
        <v>#VALUE!</v>
      </c>
      <c r="AM80" s="31" t="e">
        <f t="shared" si="265"/>
        <v>#VALUE!</v>
      </c>
      <c r="AN80" s="31" t="e">
        <f t="shared" si="265"/>
        <v>#VALUE!</v>
      </c>
      <c r="AO80" s="31" t="e">
        <f t="shared" si="265"/>
        <v>#VALUE!</v>
      </c>
      <c r="AP80" s="31">
        <f t="shared" si="265"/>
        <v>0</v>
      </c>
      <c r="AQ80" s="31">
        <f t="shared" si="265"/>
        <v>0</v>
      </c>
      <c r="AR80" s="23" t="e">
        <f t="shared" si="6"/>
        <v>#VALUE!</v>
      </c>
      <c r="AS80" s="65" t="str">
        <f t="shared" si="7"/>
        <v/>
      </c>
      <c r="AT80" s="35" t="str">
        <f ca="1">IFERROR(__xludf.DUMMYFUNCTION("""COMPUTED_VALUE"""),"")</f>
        <v/>
      </c>
      <c r="AU80" s="35" t="str">
        <f ca="1">IFERROR(__xludf.DUMMYFUNCTION("""COMPUTED_VALUE"""),"")</f>
        <v/>
      </c>
      <c r="AV80" s="88"/>
      <c r="AW80" s="35"/>
      <c r="AX80" s="35" t="str">
        <f ca="1">IFERROR(__xludf.DUMMYFUNCTION("""COMPUTED_VALUE"""),"")</f>
        <v/>
      </c>
      <c r="AY80" s="88"/>
      <c r="AZ80" s="35" t="str">
        <f ca="1">IFERROR(__xludf.DUMMYFUNCTION("""COMPUTED_VALUE"""),"")</f>
        <v/>
      </c>
      <c r="BA80" s="88"/>
      <c r="BB80" s="35"/>
      <c r="BC80" s="35" t="str">
        <f ca="1">IFERROR(__xludf.DUMMYFUNCTION("""COMPUTED_VALUE"""),"")</f>
        <v/>
      </c>
      <c r="BD80" s="35" t="str">
        <f ca="1">IFERROR(__xludf.DUMMYFUNCTION("""COMPUTED_VALUE"""),"")</f>
        <v/>
      </c>
      <c r="BE80" s="35"/>
      <c r="BF80" s="23"/>
      <c r="BG80" s="35"/>
      <c r="BH80" s="35"/>
      <c r="BI80" s="53" t="e">
        <f t="shared" si="137"/>
        <v>#VALUE!</v>
      </c>
      <c r="BJ80" s="50" t="e">
        <f t="shared" ref="BJ80:BW80" si="266">IF(AD80=0,"",AD80*$AS80*(AU80/10))</f>
        <v>#VALUE!</v>
      </c>
      <c r="BK80" s="50" t="e">
        <f t="shared" si="266"/>
        <v>#VALUE!</v>
      </c>
      <c r="BL80" s="50" t="e">
        <f t="shared" si="266"/>
        <v>#VALUE!</v>
      </c>
      <c r="BM80" s="50" t="e">
        <f t="shared" si="266"/>
        <v>#VALUE!</v>
      </c>
      <c r="BN80" s="50" t="e">
        <f t="shared" si="266"/>
        <v>#VALUE!</v>
      </c>
      <c r="BO80" s="50" t="e">
        <f t="shared" si="266"/>
        <v>#VALUE!</v>
      </c>
      <c r="BP80" s="50" t="e">
        <f t="shared" si="266"/>
        <v>#VALUE!</v>
      </c>
      <c r="BQ80" s="37" t="e">
        <f t="shared" si="266"/>
        <v>#VALUE!</v>
      </c>
      <c r="BR80" s="37" t="e">
        <f t="shared" si="266"/>
        <v>#VALUE!</v>
      </c>
      <c r="BS80" s="37" t="e">
        <f t="shared" si="266"/>
        <v>#VALUE!</v>
      </c>
      <c r="BT80" s="37" t="e">
        <f t="shared" si="266"/>
        <v>#VALUE!</v>
      </c>
      <c r="BU80" s="37" t="e">
        <f t="shared" si="266"/>
        <v>#VALUE!</v>
      </c>
      <c r="BV80" s="37" t="str">
        <f t="shared" si="266"/>
        <v/>
      </c>
      <c r="BW80" s="37" t="str">
        <f t="shared" si="266"/>
        <v/>
      </c>
      <c r="BX80" s="38" t="e">
        <f t="shared" si="9"/>
        <v>#VALUE!</v>
      </c>
      <c r="BY80" s="40" t="str">
        <f t="shared" ref="BY80:CB80" si="267">IF(M80="x","1","")</f>
        <v/>
      </c>
      <c r="BZ80" s="40" t="str">
        <f t="shared" si="267"/>
        <v/>
      </c>
      <c r="CA80" s="40" t="str">
        <f t="shared" si="267"/>
        <v/>
      </c>
      <c r="CB80" s="40" t="str">
        <f t="shared" si="267"/>
        <v/>
      </c>
      <c r="CC80" s="40">
        <v>0.5</v>
      </c>
      <c r="CD80" s="40" t="str">
        <f t="shared" ref="CD80:CH80" si="268">IF(R80="x","1","")</f>
        <v/>
      </c>
      <c r="CE80" s="40" t="str">
        <f t="shared" si="268"/>
        <v/>
      </c>
      <c r="CF80" s="40" t="str">
        <f t="shared" si="268"/>
        <v/>
      </c>
      <c r="CG80" s="40" t="str">
        <f t="shared" si="268"/>
        <v/>
      </c>
      <c r="CH80" s="40" t="str">
        <f t="shared" si="268"/>
        <v/>
      </c>
      <c r="CI80" s="40"/>
      <c r="CJ80" s="40"/>
      <c r="CK80" s="40"/>
      <c r="CL80" s="40"/>
      <c r="CM80" s="40"/>
    </row>
    <row r="81" spans="1:91" ht="17.25" customHeight="1" x14ac:dyDescent="0.2">
      <c r="A81" s="66"/>
      <c r="B81" s="23"/>
      <c r="C81" s="23" t="s">
        <v>98</v>
      </c>
      <c r="D81" s="23"/>
      <c r="E81" s="23" t="s">
        <v>99</v>
      </c>
      <c r="F81" s="23"/>
      <c r="G81" s="23"/>
      <c r="H81" s="47" t="str">
        <f t="shared" si="94"/>
        <v/>
      </c>
      <c r="I81" s="50" t="str">
        <f t="shared" si="95"/>
        <v/>
      </c>
      <c r="J81" s="23"/>
      <c r="K81" s="27" t="b">
        <v>0</v>
      </c>
      <c r="L81" s="28" t="str">
        <f t="shared" si="42"/>
        <v/>
      </c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23"/>
      <c r="X81" s="30"/>
      <c r="Y81" s="30"/>
      <c r="Z81" s="23" t="s">
        <v>91</v>
      </c>
      <c r="AA81" s="23" t="s">
        <v>91</v>
      </c>
      <c r="AB81" s="30">
        <f t="shared" si="4"/>
        <v>0</v>
      </c>
      <c r="AC81" s="31" t="e">
        <f t="shared" ref="AC81:AQ81" si="269">IF(M81="x",M$997*1,"")*BY81</f>
        <v>#VALUE!</v>
      </c>
      <c r="AD81" s="31" t="e">
        <f t="shared" si="269"/>
        <v>#VALUE!</v>
      </c>
      <c r="AE81" s="31" t="e">
        <f t="shared" si="269"/>
        <v>#VALUE!</v>
      </c>
      <c r="AF81" s="31" t="e">
        <f t="shared" si="269"/>
        <v>#VALUE!</v>
      </c>
      <c r="AG81" s="31" t="e">
        <f t="shared" si="269"/>
        <v>#VALUE!</v>
      </c>
      <c r="AH81" s="31" t="e">
        <f t="shared" si="269"/>
        <v>#VALUE!</v>
      </c>
      <c r="AI81" s="31" t="e">
        <f t="shared" si="269"/>
        <v>#VALUE!</v>
      </c>
      <c r="AJ81" s="31" t="e">
        <f t="shared" si="269"/>
        <v>#VALUE!</v>
      </c>
      <c r="AK81" s="31" t="e">
        <f t="shared" si="269"/>
        <v>#VALUE!</v>
      </c>
      <c r="AL81" s="31" t="e">
        <f t="shared" si="269"/>
        <v>#VALUE!</v>
      </c>
      <c r="AM81" s="31" t="e">
        <f t="shared" si="269"/>
        <v>#VALUE!</v>
      </c>
      <c r="AN81" s="31" t="e">
        <f t="shared" si="269"/>
        <v>#VALUE!</v>
      </c>
      <c r="AO81" s="31" t="e">
        <f t="shared" si="269"/>
        <v>#VALUE!</v>
      </c>
      <c r="AP81" s="31">
        <f t="shared" si="269"/>
        <v>0</v>
      </c>
      <c r="AQ81" s="31">
        <f t="shared" si="269"/>
        <v>0</v>
      </c>
      <c r="AR81" s="23" t="e">
        <f t="shared" si="6"/>
        <v>#VALUE!</v>
      </c>
      <c r="AS81" s="65" t="str">
        <f t="shared" si="7"/>
        <v/>
      </c>
      <c r="AT81" s="35" t="str">
        <f ca="1">IFERROR(__xludf.DUMMYFUNCTION("""COMPUTED_VALUE"""),"")</f>
        <v/>
      </c>
      <c r="AU81" s="35" t="str">
        <f ca="1">IFERROR(__xludf.DUMMYFUNCTION("""COMPUTED_VALUE"""),"")</f>
        <v/>
      </c>
      <c r="AV81" s="88"/>
      <c r="AW81" s="35"/>
      <c r="AX81" s="35" t="str">
        <f ca="1">IFERROR(__xludf.DUMMYFUNCTION("""COMPUTED_VALUE"""),"")</f>
        <v/>
      </c>
      <c r="AY81" s="88"/>
      <c r="AZ81" s="35" t="str">
        <f ca="1">IFERROR(__xludf.DUMMYFUNCTION("""COMPUTED_VALUE"""),"")</f>
        <v/>
      </c>
      <c r="BA81" s="88"/>
      <c r="BB81" s="35"/>
      <c r="BC81" s="35" t="str">
        <f ca="1">IFERROR(__xludf.DUMMYFUNCTION("""COMPUTED_VALUE"""),"")</f>
        <v/>
      </c>
      <c r="BD81" s="35" t="str">
        <f ca="1">IFERROR(__xludf.DUMMYFUNCTION("""COMPUTED_VALUE"""),"")</f>
        <v/>
      </c>
      <c r="BE81" s="35"/>
      <c r="BF81" s="23"/>
      <c r="BG81" s="35"/>
      <c r="BH81" s="35"/>
      <c r="BI81" s="53" t="e">
        <f t="shared" si="137"/>
        <v>#VALUE!</v>
      </c>
      <c r="BJ81" s="50" t="e">
        <f t="shared" ref="BJ81:BW81" si="270">IF(AD81=0,"",AD81*$AS81*(AU81/10))</f>
        <v>#VALUE!</v>
      </c>
      <c r="BK81" s="50" t="e">
        <f t="shared" si="270"/>
        <v>#VALUE!</v>
      </c>
      <c r="BL81" s="50" t="e">
        <f t="shared" si="270"/>
        <v>#VALUE!</v>
      </c>
      <c r="BM81" s="50" t="e">
        <f t="shared" si="270"/>
        <v>#VALUE!</v>
      </c>
      <c r="BN81" s="50" t="e">
        <f t="shared" si="270"/>
        <v>#VALUE!</v>
      </c>
      <c r="BO81" s="50" t="e">
        <f t="shared" si="270"/>
        <v>#VALUE!</v>
      </c>
      <c r="BP81" s="50" t="e">
        <f t="shared" si="270"/>
        <v>#VALUE!</v>
      </c>
      <c r="BQ81" s="37" t="e">
        <f t="shared" si="270"/>
        <v>#VALUE!</v>
      </c>
      <c r="BR81" s="37" t="e">
        <f t="shared" si="270"/>
        <v>#VALUE!</v>
      </c>
      <c r="BS81" s="37" t="e">
        <f t="shared" si="270"/>
        <v>#VALUE!</v>
      </c>
      <c r="BT81" s="37" t="e">
        <f t="shared" si="270"/>
        <v>#VALUE!</v>
      </c>
      <c r="BU81" s="37" t="e">
        <f t="shared" si="270"/>
        <v>#VALUE!</v>
      </c>
      <c r="BV81" s="37" t="str">
        <f t="shared" si="270"/>
        <v/>
      </c>
      <c r="BW81" s="37" t="str">
        <f t="shared" si="270"/>
        <v/>
      </c>
      <c r="BX81" s="38" t="e">
        <f t="shared" si="9"/>
        <v>#VALUE!</v>
      </c>
      <c r="BY81" s="40">
        <v>0.75</v>
      </c>
      <c r="BZ81" s="40" t="str">
        <f>IF(N81="x","1","")</f>
        <v/>
      </c>
      <c r="CA81" s="40">
        <v>0.25</v>
      </c>
      <c r="CB81" s="40" t="str">
        <f t="shared" ref="CB81:CC81" si="271">IF(P81="x","1","")</f>
        <v/>
      </c>
      <c r="CC81" s="40" t="str">
        <f t="shared" si="271"/>
        <v/>
      </c>
      <c r="CD81" s="40">
        <v>0.75</v>
      </c>
      <c r="CE81" s="40" t="str">
        <f>IF(S81="x","1","")</f>
        <v/>
      </c>
      <c r="CF81" s="40">
        <v>0.25</v>
      </c>
      <c r="CG81" s="40" t="str">
        <f t="shared" ref="CG81:CH81" si="272">IF(U81="x","1","")</f>
        <v/>
      </c>
      <c r="CH81" s="40" t="str">
        <f t="shared" si="272"/>
        <v/>
      </c>
      <c r="CI81" s="40"/>
      <c r="CJ81" s="40"/>
      <c r="CK81" s="40"/>
      <c r="CL81" s="40"/>
      <c r="CM81" s="40"/>
    </row>
    <row r="82" spans="1:91" ht="17.25" customHeight="1" x14ac:dyDescent="0.2">
      <c r="A82" s="66"/>
      <c r="B82" s="23"/>
      <c r="C82" s="23" t="s">
        <v>98</v>
      </c>
      <c r="D82" s="23"/>
      <c r="E82" s="23" t="str">
        <f t="shared" ref="E82:E88" si="273">IF(ISBLANK(D82),"",TEXT(D82,"MMMM"))</f>
        <v/>
      </c>
      <c r="F82" s="23"/>
      <c r="G82" s="23"/>
      <c r="H82" s="47" t="str">
        <f t="shared" si="94"/>
        <v/>
      </c>
      <c r="I82" s="50" t="str">
        <f t="shared" si="95"/>
        <v/>
      </c>
      <c r="J82" s="23"/>
      <c r="K82" s="27" t="b">
        <v>0</v>
      </c>
      <c r="L82" s="28" t="str">
        <f t="shared" si="42"/>
        <v/>
      </c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23"/>
      <c r="X82" s="30"/>
      <c r="Y82" s="30"/>
      <c r="Z82" s="23" t="s">
        <v>91</v>
      </c>
      <c r="AA82" s="23" t="s">
        <v>91</v>
      </c>
      <c r="AB82" s="30">
        <f t="shared" si="4"/>
        <v>0</v>
      </c>
      <c r="AC82" s="31" t="e">
        <f t="shared" ref="AC82:AQ82" si="274">IF(M82="x",M$997*1,"")*BY82</f>
        <v>#VALUE!</v>
      </c>
      <c r="AD82" s="31" t="e">
        <f t="shared" si="274"/>
        <v>#VALUE!</v>
      </c>
      <c r="AE82" s="31" t="e">
        <f t="shared" si="274"/>
        <v>#VALUE!</v>
      </c>
      <c r="AF82" s="31" t="e">
        <f t="shared" si="274"/>
        <v>#VALUE!</v>
      </c>
      <c r="AG82" s="31" t="e">
        <f t="shared" si="274"/>
        <v>#VALUE!</v>
      </c>
      <c r="AH82" s="31" t="e">
        <f t="shared" si="274"/>
        <v>#VALUE!</v>
      </c>
      <c r="AI82" s="31" t="e">
        <f t="shared" si="274"/>
        <v>#VALUE!</v>
      </c>
      <c r="AJ82" s="31" t="e">
        <f t="shared" si="274"/>
        <v>#VALUE!</v>
      </c>
      <c r="AK82" s="31" t="e">
        <f t="shared" si="274"/>
        <v>#VALUE!</v>
      </c>
      <c r="AL82" s="31" t="e">
        <f t="shared" si="274"/>
        <v>#VALUE!</v>
      </c>
      <c r="AM82" s="31" t="e">
        <f t="shared" si="274"/>
        <v>#VALUE!</v>
      </c>
      <c r="AN82" s="31" t="e">
        <f t="shared" si="274"/>
        <v>#VALUE!</v>
      </c>
      <c r="AO82" s="31" t="e">
        <f t="shared" si="274"/>
        <v>#VALUE!</v>
      </c>
      <c r="AP82" s="31">
        <f t="shared" si="274"/>
        <v>0</v>
      </c>
      <c r="AQ82" s="31">
        <f t="shared" si="274"/>
        <v>0</v>
      </c>
      <c r="AR82" s="23" t="e">
        <f t="shared" si="6"/>
        <v>#VALUE!</v>
      </c>
      <c r="AS82" s="65" t="str">
        <f t="shared" si="7"/>
        <v/>
      </c>
      <c r="AT82" s="35" t="str">
        <f ca="1">IFERROR(__xludf.DUMMYFUNCTION("""COMPUTED_VALUE"""),"")</f>
        <v/>
      </c>
      <c r="AU82" s="35" t="str">
        <f ca="1">IFERROR(__xludf.DUMMYFUNCTION("""COMPUTED_VALUE"""),"")</f>
        <v/>
      </c>
      <c r="AV82" s="88"/>
      <c r="AW82" s="35"/>
      <c r="AX82" s="35" t="str">
        <f ca="1">IFERROR(__xludf.DUMMYFUNCTION("""COMPUTED_VALUE"""),"")</f>
        <v/>
      </c>
      <c r="AY82" s="88"/>
      <c r="AZ82" s="35" t="str">
        <f ca="1">IFERROR(__xludf.DUMMYFUNCTION("""COMPUTED_VALUE"""),"")</f>
        <v/>
      </c>
      <c r="BA82" s="88"/>
      <c r="BB82" s="35"/>
      <c r="BC82" s="35" t="str">
        <f ca="1">IFERROR(__xludf.DUMMYFUNCTION("""COMPUTED_VALUE"""),"")</f>
        <v/>
      </c>
      <c r="BD82" s="35" t="str">
        <f ca="1">IFERROR(__xludf.DUMMYFUNCTION("""COMPUTED_VALUE"""),"")</f>
        <v/>
      </c>
      <c r="BE82" s="35"/>
      <c r="BF82" s="23"/>
      <c r="BG82" s="35"/>
      <c r="BH82" s="35"/>
      <c r="BI82" s="53" t="e">
        <f t="shared" si="137"/>
        <v>#VALUE!</v>
      </c>
      <c r="BJ82" s="50" t="e">
        <f t="shared" ref="BJ82:BW82" si="275">IF(AD82=0,"",AD82*$AS82*(AU82/10))</f>
        <v>#VALUE!</v>
      </c>
      <c r="BK82" s="50" t="e">
        <f t="shared" si="275"/>
        <v>#VALUE!</v>
      </c>
      <c r="BL82" s="50" t="e">
        <f t="shared" si="275"/>
        <v>#VALUE!</v>
      </c>
      <c r="BM82" s="50" t="e">
        <f t="shared" si="275"/>
        <v>#VALUE!</v>
      </c>
      <c r="BN82" s="50" t="e">
        <f t="shared" si="275"/>
        <v>#VALUE!</v>
      </c>
      <c r="BO82" s="50" t="e">
        <f t="shared" si="275"/>
        <v>#VALUE!</v>
      </c>
      <c r="BP82" s="50" t="e">
        <f t="shared" si="275"/>
        <v>#VALUE!</v>
      </c>
      <c r="BQ82" s="37" t="e">
        <f t="shared" si="275"/>
        <v>#VALUE!</v>
      </c>
      <c r="BR82" s="37" t="e">
        <f t="shared" si="275"/>
        <v>#VALUE!</v>
      </c>
      <c r="BS82" s="37" t="e">
        <f t="shared" si="275"/>
        <v>#VALUE!</v>
      </c>
      <c r="BT82" s="37" t="e">
        <f t="shared" si="275"/>
        <v>#VALUE!</v>
      </c>
      <c r="BU82" s="37" t="e">
        <f t="shared" si="275"/>
        <v>#VALUE!</v>
      </c>
      <c r="BV82" s="37" t="str">
        <f t="shared" si="275"/>
        <v/>
      </c>
      <c r="BW82" s="37" t="str">
        <f t="shared" si="275"/>
        <v/>
      </c>
      <c r="BX82" s="38" t="e">
        <f t="shared" si="9"/>
        <v>#VALUE!</v>
      </c>
      <c r="BY82" s="40" t="str">
        <f t="shared" ref="BY82:CH82" si="276">IF(M82="x","1","")</f>
        <v/>
      </c>
      <c r="BZ82" s="40" t="str">
        <f t="shared" si="276"/>
        <v/>
      </c>
      <c r="CA82" s="40" t="str">
        <f t="shared" si="276"/>
        <v/>
      </c>
      <c r="CB82" s="40" t="str">
        <f t="shared" si="276"/>
        <v/>
      </c>
      <c r="CC82" s="40" t="str">
        <f t="shared" si="276"/>
        <v/>
      </c>
      <c r="CD82" s="40" t="str">
        <f t="shared" si="276"/>
        <v/>
      </c>
      <c r="CE82" s="40" t="str">
        <f t="shared" si="276"/>
        <v/>
      </c>
      <c r="CF82" s="40" t="str">
        <f t="shared" si="276"/>
        <v/>
      </c>
      <c r="CG82" s="40" t="str">
        <f t="shared" si="276"/>
        <v/>
      </c>
      <c r="CH82" s="40" t="str">
        <f t="shared" si="276"/>
        <v/>
      </c>
      <c r="CI82" s="40"/>
      <c r="CJ82" s="40"/>
      <c r="CK82" s="40"/>
      <c r="CL82" s="40"/>
      <c r="CM82" s="40"/>
    </row>
    <row r="83" spans="1:91" ht="17.25" customHeight="1" x14ac:dyDescent="0.2">
      <c r="A83" s="66"/>
      <c r="B83" s="23"/>
      <c r="C83" s="23" t="s">
        <v>98</v>
      </c>
      <c r="D83" s="23"/>
      <c r="E83" s="23" t="str">
        <f t="shared" si="273"/>
        <v/>
      </c>
      <c r="F83" s="23"/>
      <c r="G83" s="23"/>
      <c r="H83" s="47" t="str">
        <f t="shared" si="94"/>
        <v/>
      </c>
      <c r="I83" s="50" t="str">
        <f t="shared" si="95"/>
        <v/>
      </c>
      <c r="J83" s="23"/>
      <c r="K83" s="27" t="b">
        <v>0</v>
      </c>
      <c r="L83" s="28" t="str">
        <f t="shared" si="42"/>
        <v/>
      </c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23"/>
      <c r="X83" s="30"/>
      <c r="Y83" s="30"/>
      <c r="Z83" s="23" t="s">
        <v>91</v>
      </c>
      <c r="AA83" s="23" t="s">
        <v>91</v>
      </c>
      <c r="AB83" s="30">
        <f t="shared" si="4"/>
        <v>0</v>
      </c>
      <c r="AC83" s="31" t="e">
        <f t="shared" ref="AC83:AQ83" si="277">IF(M83="x",M$997*1,"")*BY83</f>
        <v>#VALUE!</v>
      </c>
      <c r="AD83" s="31" t="e">
        <f t="shared" si="277"/>
        <v>#VALUE!</v>
      </c>
      <c r="AE83" s="31" t="e">
        <f t="shared" si="277"/>
        <v>#VALUE!</v>
      </c>
      <c r="AF83" s="31" t="e">
        <f t="shared" si="277"/>
        <v>#VALUE!</v>
      </c>
      <c r="AG83" s="31" t="e">
        <f t="shared" si="277"/>
        <v>#VALUE!</v>
      </c>
      <c r="AH83" s="31" t="e">
        <f t="shared" si="277"/>
        <v>#VALUE!</v>
      </c>
      <c r="AI83" s="31" t="e">
        <f t="shared" si="277"/>
        <v>#VALUE!</v>
      </c>
      <c r="AJ83" s="31" t="e">
        <f t="shared" si="277"/>
        <v>#VALUE!</v>
      </c>
      <c r="AK83" s="31" t="e">
        <f t="shared" si="277"/>
        <v>#VALUE!</v>
      </c>
      <c r="AL83" s="31" t="e">
        <f t="shared" si="277"/>
        <v>#VALUE!</v>
      </c>
      <c r="AM83" s="31" t="e">
        <f t="shared" si="277"/>
        <v>#VALUE!</v>
      </c>
      <c r="AN83" s="31" t="e">
        <f t="shared" si="277"/>
        <v>#VALUE!</v>
      </c>
      <c r="AO83" s="31" t="e">
        <f t="shared" si="277"/>
        <v>#VALUE!</v>
      </c>
      <c r="AP83" s="31">
        <f t="shared" si="277"/>
        <v>0</v>
      </c>
      <c r="AQ83" s="31">
        <f t="shared" si="277"/>
        <v>0</v>
      </c>
      <c r="AR83" s="23" t="e">
        <f t="shared" si="6"/>
        <v>#VALUE!</v>
      </c>
      <c r="AS83" s="65" t="str">
        <f t="shared" si="7"/>
        <v/>
      </c>
      <c r="AT83" s="35" t="str">
        <f ca="1">IFERROR(__xludf.DUMMYFUNCTION("""COMPUTED_VALUE"""),"")</f>
        <v/>
      </c>
      <c r="AU83" s="35" t="str">
        <f ca="1">IFERROR(__xludf.DUMMYFUNCTION("""COMPUTED_VALUE"""),"")</f>
        <v/>
      </c>
      <c r="AV83" s="88"/>
      <c r="AW83" s="35"/>
      <c r="AX83" s="35" t="str">
        <f ca="1">IFERROR(__xludf.DUMMYFUNCTION("""COMPUTED_VALUE"""),"")</f>
        <v/>
      </c>
      <c r="AY83" s="88"/>
      <c r="AZ83" s="35" t="str">
        <f ca="1">IFERROR(__xludf.DUMMYFUNCTION("""COMPUTED_VALUE"""),"")</f>
        <v/>
      </c>
      <c r="BA83" s="88"/>
      <c r="BB83" s="35"/>
      <c r="BC83" s="35" t="str">
        <f ca="1">IFERROR(__xludf.DUMMYFUNCTION("""COMPUTED_VALUE"""),"")</f>
        <v/>
      </c>
      <c r="BD83" s="35" t="str">
        <f ca="1">IFERROR(__xludf.DUMMYFUNCTION("""COMPUTED_VALUE"""),"")</f>
        <v/>
      </c>
      <c r="BE83" s="35"/>
      <c r="BF83" s="23"/>
      <c r="BG83" s="35"/>
      <c r="BH83" s="35"/>
      <c r="BI83" s="53" t="e">
        <f t="shared" si="137"/>
        <v>#VALUE!</v>
      </c>
      <c r="BJ83" s="50" t="e">
        <f t="shared" ref="BJ83:BW83" si="278">IF(AD83=0,"",AD83*$AS83*(AU83/10))</f>
        <v>#VALUE!</v>
      </c>
      <c r="BK83" s="50" t="e">
        <f t="shared" si="278"/>
        <v>#VALUE!</v>
      </c>
      <c r="BL83" s="50" t="e">
        <f t="shared" si="278"/>
        <v>#VALUE!</v>
      </c>
      <c r="BM83" s="50" t="e">
        <f t="shared" si="278"/>
        <v>#VALUE!</v>
      </c>
      <c r="BN83" s="50" t="e">
        <f t="shared" si="278"/>
        <v>#VALUE!</v>
      </c>
      <c r="BO83" s="50" t="e">
        <f t="shared" si="278"/>
        <v>#VALUE!</v>
      </c>
      <c r="BP83" s="50" t="e">
        <f t="shared" si="278"/>
        <v>#VALUE!</v>
      </c>
      <c r="BQ83" s="37" t="e">
        <f t="shared" si="278"/>
        <v>#VALUE!</v>
      </c>
      <c r="BR83" s="37" t="e">
        <f t="shared" si="278"/>
        <v>#VALUE!</v>
      </c>
      <c r="BS83" s="37" t="e">
        <f t="shared" si="278"/>
        <v>#VALUE!</v>
      </c>
      <c r="BT83" s="37" t="e">
        <f t="shared" si="278"/>
        <v>#VALUE!</v>
      </c>
      <c r="BU83" s="37" t="e">
        <f t="shared" si="278"/>
        <v>#VALUE!</v>
      </c>
      <c r="BV83" s="37" t="str">
        <f t="shared" si="278"/>
        <v/>
      </c>
      <c r="BW83" s="37" t="str">
        <f t="shared" si="278"/>
        <v/>
      </c>
      <c r="BX83" s="38" t="e">
        <f t="shared" si="9"/>
        <v>#VALUE!</v>
      </c>
      <c r="BY83" s="40" t="str">
        <f t="shared" ref="BY83:CE83" si="279">IF(M83="x","1","")</f>
        <v/>
      </c>
      <c r="BZ83" s="40" t="str">
        <f t="shared" si="279"/>
        <v/>
      </c>
      <c r="CA83" s="40" t="str">
        <f t="shared" si="279"/>
        <v/>
      </c>
      <c r="CB83" s="40" t="str">
        <f t="shared" si="279"/>
        <v/>
      </c>
      <c r="CC83" s="40" t="str">
        <f t="shared" si="279"/>
        <v/>
      </c>
      <c r="CD83" s="40" t="str">
        <f t="shared" si="279"/>
        <v/>
      </c>
      <c r="CE83" s="40" t="str">
        <f t="shared" si="279"/>
        <v/>
      </c>
      <c r="CF83" s="40">
        <v>0.66</v>
      </c>
      <c r="CG83" s="40" t="str">
        <f t="shared" ref="CG83:CH83" si="280">IF(U83="x","1","")</f>
        <v/>
      </c>
      <c r="CH83" s="40" t="str">
        <f t="shared" si="280"/>
        <v/>
      </c>
      <c r="CI83" s="40"/>
      <c r="CJ83" s="40"/>
      <c r="CK83" s="40"/>
      <c r="CL83" s="40"/>
      <c r="CM83" s="40"/>
    </row>
    <row r="84" spans="1:91" ht="17.25" customHeight="1" x14ac:dyDescent="0.2">
      <c r="A84" s="66"/>
      <c r="B84" s="23"/>
      <c r="C84" s="23" t="s">
        <v>98</v>
      </c>
      <c r="D84" s="23"/>
      <c r="E84" s="23" t="str">
        <f t="shared" si="273"/>
        <v/>
      </c>
      <c r="F84" s="23"/>
      <c r="G84" s="23"/>
      <c r="H84" s="47" t="str">
        <f t="shared" si="94"/>
        <v/>
      </c>
      <c r="I84" s="50" t="str">
        <f t="shared" si="95"/>
        <v/>
      </c>
      <c r="J84" s="23"/>
      <c r="K84" s="27" t="b">
        <v>0</v>
      </c>
      <c r="L84" s="28" t="str">
        <f t="shared" si="42"/>
        <v/>
      </c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23"/>
      <c r="X84" s="30"/>
      <c r="Y84" s="30"/>
      <c r="Z84" s="23" t="s">
        <v>91</v>
      </c>
      <c r="AA84" s="23" t="s">
        <v>91</v>
      </c>
      <c r="AB84" s="30">
        <f t="shared" si="4"/>
        <v>0</v>
      </c>
      <c r="AC84" s="31" t="e">
        <f t="shared" ref="AC84:AQ84" si="281">IF(M84="x",M$997*1,"")*BY84</f>
        <v>#VALUE!</v>
      </c>
      <c r="AD84" s="31" t="e">
        <f t="shared" si="281"/>
        <v>#VALUE!</v>
      </c>
      <c r="AE84" s="31" t="e">
        <f t="shared" si="281"/>
        <v>#VALUE!</v>
      </c>
      <c r="AF84" s="31" t="e">
        <f t="shared" si="281"/>
        <v>#VALUE!</v>
      </c>
      <c r="AG84" s="31" t="e">
        <f t="shared" si="281"/>
        <v>#VALUE!</v>
      </c>
      <c r="AH84" s="31" t="e">
        <f t="shared" si="281"/>
        <v>#VALUE!</v>
      </c>
      <c r="AI84" s="31" t="e">
        <f t="shared" si="281"/>
        <v>#VALUE!</v>
      </c>
      <c r="AJ84" s="31" t="e">
        <f t="shared" si="281"/>
        <v>#VALUE!</v>
      </c>
      <c r="AK84" s="31" t="e">
        <f t="shared" si="281"/>
        <v>#VALUE!</v>
      </c>
      <c r="AL84" s="31" t="e">
        <f t="shared" si="281"/>
        <v>#VALUE!</v>
      </c>
      <c r="AM84" s="31" t="e">
        <f t="shared" si="281"/>
        <v>#VALUE!</v>
      </c>
      <c r="AN84" s="31" t="e">
        <f t="shared" si="281"/>
        <v>#VALUE!</v>
      </c>
      <c r="AO84" s="31" t="e">
        <f t="shared" si="281"/>
        <v>#VALUE!</v>
      </c>
      <c r="AP84" s="31">
        <f t="shared" si="281"/>
        <v>0</v>
      </c>
      <c r="AQ84" s="31">
        <f t="shared" si="281"/>
        <v>0</v>
      </c>
      <c r="AR84" s="23" t="e">
        <f t="shared" si="6"/>
        <v>#VALUE!</v>
      </c>
      <c r="AS84" s="65" t="str">
        <f t="shared" si="7"/>
        <v/>
      </c>
      <c r="AT84" s="35" t="str">
        <f ca="1">IFERROR(__xludf.DUMMYFUNCTION("""COMPUTED_VALUE"""),"")</f>
        <v/>
      </c>
      <c r="AU84" s="35" t="str">
        <f ca="1">IFERROR(__xludf.DUMMYFUNCTION("""COMPUTED_VALUE"""),"")</f>
        <v/>
      </c>
      <c r="AV84" s="88"/>
      <c r="AW84" s="35"/>
      <c r="AX84" s="35" t="str">
        <f ca="1">IFERROR(__xludf.DUMMYFUNCTION("""COMPUTED_VALUE"""),"")</f>
        <v/>
      </c>
      <c r="AY84" s="88"/>
      <c r="AZ84" s="35" t="str">
        <f ca="1">IFERROR(__xludf.DUMMYFUNCTION("""COMPUTED_VALUE"""),"")</f>
        <v/>
      </c>
      <c r="BA84" s="88"/>
      <c r="BB84" s="35"/>
      <c r="BC84" s="35" t="str">
        <f ca="1">IFERROR(__xludf.DUMMYFUNCTION("""COMPUTED_VALUE"""),"")</f>
        <v/>
      </c>
      <c r="BD84" s="35" t="str">
        <f ca="1">IFERROR(__xludf.DUMMYFUNCTION("""COMPUTED_VALUE"""),"")</f>
        <v/>
      </c>
      <c r="BE84" s="35"/>
      <c r="BF84" s="23"/>
      <c r="BG84" s="35"/>
      <c r="BH84" s="35"/>
      <c r="BI84" s="53" t="e">
        <f t="shared" si="137"/>
        <v>#VALUE!</v>
      </c>
      <c r="BJ84" s="50" t="e">
        <f t="shared" ref="BJ84:BW84" si="282">IF(AD84=0,"",AD84*$AS84*(AU84/10))</f>
        <v>#VALUE!</v>
      </c>
      <c r="BK84" s="50" t="e">
        <f t="shared" si="282"/>
        <v>#VALUE!</v>
      </c>
      <c r="BL84" s="50" t="e">
        <f t="shared" si="282"/>
        <v>#VALUE!</v>
      </c>
      <c r="BM84" s="50" t="e">
        <f t="shared" si="282"/>
        <v>#VALUE!</v>
      </c>
      <c r="BN84" s="50" t="e">
        <f t="shared" si="282"/>
        <v>#VALUE!</v>
      </c>
      <c r="BO84" s="50" t="e">
        <f t="shared" si="282"/>
        <v>#VALUE!</v>
      </c>
      <c r="BP84" s="50" t="e">
        <f t="shared" si="282"/>
        <v>#VALUE!</v>
      </c>
      <c r="BQ84" s="37" t="e">
        <f t="shared" si="282"/>
        <v>#VALUE!</v>
      </c>
      <c r="BR84" s="37" t="e">
        <f t="shared" si="282"/>
        <v>#VALUE!</v>
      </c>
      <c r="BS84" s="37" t="e">
        <f t="shared" si="282"/>
        <v>#VALUE!</v>
      </c>
      <c r="BT84" s="37" t="e">
        <f t="shared" si="282"/>
        <v>#VALUE!</v>
      </c>
      <c r="BU84" s="37" t="e">
        <f t="shared" si="282"/>
        <v>#VALUE!</v>
      </c>
      <c r="BV84" s="37" t="str">
        <f t="shared" si="282"/>
        <v/>
      </c>
      <c r="BW84" s="37" t="str">
        <f t="shared" si="282"/>
        <v/>
      </c>
      <c r="BX84" s="38" t="e">
        <f t="shared" si="9"/>
        <v>#VALUE!</v>
      </c>
      <c r="BY84" s="40" t="str">
        <f t="shared" ref="BY84:CH84" si="283">IF(M84="x","1","")</f>
        <v/>
      </c>
      <c r="BZ84" s="40" t="str">
        <f t="shared" si="283"/>
        <v/>
      </c>
      <c r="CA84" s="40" t="str">
        <f t="shared" si="283"/>
        <v/>
      </c>
      <c r="CB84" s="40" t="str">
        <f t="shared" si="283"/>
        <v/>
      </c>
      <c r="CC84" s="40" t="str">
        <f t="shared" si="283"/>
        <v/>
      </c>
      <c r="CD84" s="40" t="str">
        <f t="shared" si="283"/>
        <v/>
      </c>
      <c r="CE84" s="40" t="str">
        <f t="shared" si="283"/>
        <v/>
      </c>
      <c r="CF84" s="40" t="str">
        <f t="shared" si="283"/>
        <v/>
      </c>
      <c r="CG84" s="40" t="str">
        <f t="shared" si="283"/>
        <v/>
      </c>
      <c r="CH84" s="40" t="str">
        <f t="shared" si="283"/>
        <v/>
      </c>
      <c r="CI84" s="40"/>
      <c r="CJ84" s="40"/>
      <c r="CK84" s="40"/>
      <c r="CL84" s="40"/>
      <c r="CM84" s="40"/>
    </row>
    <row r="85" spans="1:91" ht="17.25" customHeight="1" x14ac:dyDescent="0.2">
      <c r="A85" s="66"/>
      <c r="B85" s="23"/>
      <c r="C85" s="23" t="s">
        <v>98</v>
      </c>
      <c r="D85" s="23"/>
      <c r="E85" s="23" t="str">
        <f t="shared" si="273"/>
        <v/>
      </c>
      <c r="F85" s="23"/>
      <c r="G85" s="23"/>
      <c r="H85" s="47" t="str">
        <f t="shared" si="94"/>
        <v/>
      </c>
      <c r="I85" s="50" t="str">
        <f t="shared" si="95"/>
        <v/>
      </c>
      <c r="J85" s="23"/>
      <c r="K85" s="27" t="b">
        <v>0</v>
      </c>
      <c r="L85" s="28" t="str">
        <f t="shared" si="42"/>
        <v/>
      </c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23"/>
      <c r="X85" s="30"/>
      <c r="Y85" s="30"/>
      <c r="Z85" s="23" t="s">
        <v>91</v>
      </c>
      <c r="AA85" s="23" t="s">
        <v>91</v>
      </c>
      <c r="AB85" s="30">
        <f t="shared" si="4"/>
        <v>0</v>
      </c>
      <c r="AC85" s="31" t="e">
        <f t="shared" ref="AC85:AQ85" si="284">IF(M85="x",M$997*1,"")*BY85</f>
        <v>#VALUE!</v>
      </c>
      <c r="AD85" s="31" t="e">
        <f t="shared" si="284"/>
        <v>#VALUE!</v>
      </c>
      <c r="AE85" s="31" t="e">
        <f t="shared" si="284"/>
        <v>#VALUE!</v>
      </c>
      <c r="AF85" s="31" t="e">
        <f t="shared" si="284"/>
        <v>#VALUE!</v>
      </c>
      <c r="AG85" s="31" t="e">
        <f t="shared" si="284"/>
        <v>#VALUE!</v>
      </c>
      <c r="AH85" s="31" t="e">
        <f t="shared" si="284"/>
        <v>#VALUE!</v>
      </c>
      <c r="AI85" s="31" t="e">
        <f t="shared" si="284"/>
        <v>#VALUE!</v>
      </c>
      <c r="AJ85" s="31" t="e">
        <f t="shared" si="284"/>
        <v>#VALUE!</v>
      </c>
      <c r="AK85" s="31" t="e">
        <f t="shared" si="284"/>
        <v>#VALUE!</v>
      </c>
      <c r="AL85" s="31" t="e">
        <f t="shared" si="284"/>
        <v>#VALUE!</v>
      </c>
      <c r="AM85" s="31" t="e">
        <f t="shared" si="284"/>
        <v>#VALUE!</v>
      </c>
      <c r="AN85" s="31" t="e">
        <f t="shared" si="284"/>
        <v>#VALUE!</v>
      </c>
      <c r="AO85" s="31" t="e">
        <f t="shared" si="284"/>
        <v>#VALUE!</v>
      </c>
      <c r="AP85" s="31">
        <f t="shared" si="284"/>
        <v>0</v>
      </c>
      <c r="AQ85" s="31">
        <f t="shared" si="284"/>
        <v>0</v>
      </c>
      <c r="AR85" s="23" t="e">
        <f t="shared" si="6"/>
        <v>#VALUE!</v>
      </c>
      <c r="AS85" s="65" t="str">
        <f t="shared" si="7"/>
        <v/>
      </c>
      <c r="AT85" s="35" t="str">
        <f ca="1">IFERROR(__xludf.DUMMYFUNCTION("""COMPUTED_VALUE"""),"")</f>
        <v/>
      </c>
      <c r="AU85" s="88"/>
      <c r="AV85" s="88"/>
      <c r="AW85" s="35"/>
      <c r="AX85" s="35" t="str">
        <f ca="1">IFERROR(__xludf.DUMMYFUNCTION("""COMPUTED_VALUE"""),"")</f>
        <v/>
      </c>
      <c r="AY85" s="88"/>
      <c r="AZ85" s="35" t="str">
        <f ca="1">IFERROR(__xludf.DUMMYFUNCTION("""COMPUTED_VALUE"""),"")</f>
        <v/>
      </c>
      <c r="BA85" s="88"/>
      <c r="BB85" s="35"/>
      <c r="BC85" s="35" t="str">
        <f ca="1">IFERROR(__xludf.DUMMYFUNCTION("""COMPUTED_VALUE"""),"")</f>
        <v/>
      </c>
      <c r="BD85" s="35" t="str">
        <f ca="1">IFERROR(__xludf.DUMMYFUNCTION("""COMPUTED_VALUE"""),"")</f>
        <v/>
      </c>
      <c r="BE85" s="35"/>
      <c r="BF85" s="23"/>
      <c r="BG85" s="35"/>
      <c r="BH85" s="35"/>
      <c r="BI85" s="53" t="e">
        <f t="shared" si="137"/>
        <v>#VALUE!</v>
      </c>
      <c r="BJ85" s="50" t="e">
        <f t="shared" ref="BJ85:BW85" si="285">IF(AD85=0,"",AD85*$AS85*(AU85/10))</f>
        <v>#VALUE!</v>
      </c>
      <c r="BK85" s="50" t="e">
        <f t="shared" si="285"/>
        <v>#VALUE!</v>
      </c>
      <c r="BL85" s="50" t="e">
        <f t="shared" si="285"/>
        <v>#VALUE!</v>
      </c>
      <c r="BM85" s="50" t="e">
        <f t="shared" si="285"/>
        <v>#VALUE!</v>
      </c>
      <c r="BN85" s="50" t="e">
        <f t="shared" si="285"/>
        <v>#VALUE!</v>
      </c>
      <c r="BO85" s="50" t="e">
        <f t="shared" si="285"/>
        <v>#VALUE!</v>
      </c>
      <c r="BP85" s="50" t="e">
        <f t="shared" si="285"/>
        <v>#VALUE!</v>
      </c>
      <c r="BQ85" s="37" t="e">
        <f t="shared" si="285"/>
        <v>#VALUE!</v>
      </c>
      <c r="BR85" s="37" t="e">
        <f t="shared" si="285"/>
        <v>#VALUE!</v>
      </c>
      <c r="BS85" s="37" t="e">
        <f t="shared" si="285"/>
        <v>#VALUE!</v>
      </c>
      <c r="BT85" s="37" t="e">
        <f t="shared" si="285"/>
        <v>#VALUE!</v>
      </c>
      <c r="BU85" s="37" t="e">
        <f t="shared" si="285"/>
        <v>#VALUE!</v>
      </c>
      <c r="BV85" s="37" t="str">
        <f t="shared" si="285"/>
        <v/>
      </c>
      <c r="BW85" s="37" t="str">
        <f t="shared" si="285"/>
        <v/>
      </c>
      <c r="BX85" s="38" t="e">
        <f t="shared" si="9"/>
        <v>#VALUE!</v>
      </c>
      <c r="BY85" s="40" t="str">
        <f t="shared" ref="BY85:CH85" si="286">IF(M85="x","1","")</f>
        <v/>
      </c>
      <c r="BZ85" s="40" t="str">
        <f t="shared" si="286"/>
        <v/>
      </c>
      <c r="CA85" s="40" t="str">
        <f t="shared" si="286"/>
        <v/>
      </c>
      <c r="CB85" s="40" t="str">
        <f t="shared" si="286"/>
        <v/>
      </c>
      <c r="CC85" s="40" t="str">
        <f t="shared" si="286"/>
        <v/>
      </c>
      <c r="CD85" s="40" t="str">
        <f t="shared" si="286"/>
        <v/>
      </c>
      <c r="CE85" s="40" t="str">
        <f t="shared" si="286"/>
        <v/>
      </c>
      <c r="CF85" s="40" t="str">
        <f t="shared" si="286"/>
        <v/>
      </c>
      <c r="CG85" s="40" t="str">
        <f t="shared" si="286"/>
        <v/>
      </c>
      <c r="CH85" s="40" t="str">
        <f t="shared" si="286"/>
        <v/>
      </c>
      <c r="CI85" s="40"/>
      <c r="CJ85" s="40"/>
      <c r="CK85" s="40"/>
      <c r="CL85" s="40"/>
      <c r="CM85" s="40"/>
    </row>
    <row r="86" spans="1:91" ht="17.25" customHeight="1" x14ac:dyDescent="0.2">
      <c r="A86" s="66"/>
      <c r="B86" s="23"/>
      <c r="C86" s="23" t="s">
        <v>98</v>
      </c>
      <c r="D86" s="23"/>
      <c r="E86" s="23" t="str">
        <f t="shared" si="273"/>
        <v/>
      </c>
      <c r="F86" s="23"/>
      <c r="G86" s="23"/>
      <c r="H86" s="47" t="str">
        <f t="shared" si="94"/>
        <v/>
      </c>
      <c r="I86" s="50" t="str">
        <f t="shared" si="95"/>
        <v/>
      </c>
      <c r="J86" s="23"/>
      <c r="K86" s="27" t="b">
        <v>0</v>
      </c>
      <c r="L86" s="28" t="str">
        <f t="shared" si="42"/>
        <v/>
      </c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23"/>
      <c r="X86" s="30"/>
      <c r="Y86" s="30"/>
      <c r="Z86" s="23" t="s">
        <v>91</v>
      </c>
      <c r="AA86" s="23" t="s">
        <v>91</v>
      </c>
      <c r="AB86" s="30">
        <f t="shared" si="4"/>
        <v>0</v>
      </c>
      <c r="AC86" s="31" t="e">
        <f t="shared" ref="AC86:AQ86" si="287">IF(M86="x",M$997*1,"")*BY86</f>
        <v>#VALUE!</v>
      </c>
      <c r="AD86" s="31" t="e">
        <f t="shared" si="287"/>
        <v>#VALUE!</v>
      </c>
      <c r="AE86" s="31" t="e">
        <f t="shared" si="287"/>
        <v>#VALUE!</v>
      </c>
      <c r="AF86" s="31" t="e">
        <f t="shared" si="287"/>
        <v>#VALUE!</v>
      </c>
      <c r="AG86" s="31" t="e">
        <f t="shared" si="287"/>
        <v>#VALUE!</v>
      </c>
      <c r="AH86" s="31" t="e">
        <f t="shared" si="287"/>
        <v>#VALUE!</v>
      </c>
      <c r="AI86" s="31" t="e">
        <f t="shared" si="287"/>
        <v>#VALUE!</v>
      </c>
      <c r="AJ86" s="31" t="e">
        <f t="shared" si="287"/>
        <v>#VALUE!</v>
      </c>
      <c r="AK86" s="31" t="e">
        <f t="shared" si="287"/>
        <v>#VALUE!</v>
      </c>
      <c r="AL86" s="31" t="e">
        <f t="shared" si="287"/>
        <v>#VALUE!</v>
      </c>
      <c r="AM86" s="31" t="e">
        <f t="shared" si="287"/>
        <v>#VALUE!</v>
      </c>
      <c r="AN86" s="31" t="e">
        <f t="shared" si="287"/>
        <v>#VALUE!</v>
      </c>
      <c r="AO86" s="31" t="e">
        <f t="shared" si="287"/>
        <v>#VALUE!</v>
      </c>
      <c r="AP86" s="31">
        <f t="shared" si="287"/>
        <v>0</v>
      </c>
      <c r="AQ86" s="31">
        <f t="shared" si="287"/>
        <v>0</v>
      </c>
      <c r="AR86" s="23" t="e">
        <f t="shared" si="6"/>
        <v>#VALUE!</v>
      </c>
      <c r="AS86" s="65" t="str">
        <f t="shared" si="7"/>
        <v/>
      </c>
      <c r="AT86" s="35" t="str">
        <f ca="1">IFERROR(__xludf.DUMMYFUNCTION("""COMPUTED_VALUE"""),"")</f>
        <v/>
      </c>
      <c r="AU86" s="88"/>
      <c r="AV86" s="88"/>
      <c r="AW86" s="35"/>
      <c r="AX86" s="35" t="str">
        <f ca="1">IFERROR(__xludf.DUMMYFUNCTION("""COMPUTED_VALUE"""),"")</f>
        <v/>
      </c>
      <c r="AY86" s="88"/>
      <c r="AZ86" s="35" t="str">
        <f ca="1">IFERROR(__xludf.DUMMYFUNCTION("""COMPUTED_VALUE"""),"")</f>
        <v/>
      </c>
      <c r="BA86" s="88"/>
      <c r="BB86" s="35"/>
      <c r="BC86" s="35" t="str">
        <f ca="1">IFERROR(__xludf.DUMMYFUNCTION("""COMPUTED_VALUE"""),"")</f>
        <v/>
      </c>
      <c r="BD86" s="35" t="str">
        <f ca="1">IFERROR(__xludf.DUMMYFUNCTION("""COMPUTED_VALUE"""),"")</f>
        <v/>
      </c>
      <c r="BE86" s="35"/>
      <c r="BF86" s="23"/>
      <c r="BG86" s="35"/>
      <c r="BH86" s="35"/>
      <c r="BI86" s="53" t="e">
        <f t="shared" si="137"/>
        <v>#VALUE!</v>
      </c>
      <c r="BJ86" s="50" t="e">
        <f t="shared" ref="BJ86:BW86" si="288">IF(AD86=0,"",AD86*$AS86*(AU86/10))</f>
        <v>#VALUE!</v>
      </c>
      <c r="BK86" s="50" t="e">
        <f t="shared" si="288"/>
        <v>#VALUE!</v>
      </c>
      <c r="BL86" s="50" t="e">
        <f t="shared" si="288"/>
        <v>#VALUE!</v>
      </c>
      <c r="BM86" s="50" t="e">
        <f t="shared" si="288"/>
        <v>#VALUE!</v>
      </c>
      <c r="BN86" s="50" t="e">
        <f t="shared" si="288"/>
        <v>#VALUE!</v>
      </c>
      <c r="BO86" s="50" t="e">
        <f t="shared" si="288"/>
        <v>#VALUE!</v>
      </c>
      <c r="BP86" s="50" t="e">
        <f t="shared" si="288"/>
        <v>#VALUE!</v>
      </c>
      <c r="BQ86" s="37" t="e">
        <f t="shared" si="288"/>
        <v>#VALUE!</v>
      </c>
      <c r="BR86" s="37" t="e">
        <f t="shared" si="288"/>
        <v>#VALUE!</v>
      </c>
      <c r="BS86" s="37" t="e">
        <f t="shared" si="288"/>
        <v>#VALUE!</v>
      </c>
      <c r="BT86" s="37" t="e">
        <f t="shared" si="288"/>
        <v>#VALUE!</v>
      </c>
      <c r="BU86" s="37" t="e">
        <f t="shared" si="288"/>
        <v>#VALUE!</v>
      </c>
      <c r="BV86" s="37" t="str">
        <f t="shared" si="288"/>
        <v/>
      </c>
      <c r="BW86" s="37" t="str">
        <f t="shared" si="288"/>
        <v/>
      </c>
      <c r="BX86" s="38" t="e">
        <f t="shared" si="9"/>
        <v>#VALUE!</v>
      </c>
      <c r="BY86" s="40" t="str">
        <f t="shared" ref="BY86:CH86" si="289">IF(M86="x","1","")</f>
        <v/>
      </c>
      <c r="BZ86" s="40" t="str">
        <f t="shared" si="289"/>
        <v/>
      </c>
      <c r="CA86" s="40" t="str">
        <f t="shared" si="289"/>
        <v/>
      </c>
      <c r="CB86" s="40" t="str">
        <f t="shared" si="289"/>
        <v/>
      </c>
      <c r="CC86" s="40" t="str">
        <f t="shared" si="289"/>
        <v/>
      </c>
      <c r="CD86" s="40" t="str">
        <f t="shared" si="289"/>
        <v/>
      </c>
      <c r="CE86" s="40" t="str">
        <f t="shared" si="289"/>
        <v/>
      </c>
      <c r="CF86" s="40" t="str">
        <f t="shared" si="289"/>
        <v/>
      </c>
      <c r="CG86" s="40" t="str">
        <f t="shared" si="289"/>
        <v/>
      </c>
      <c r="CH86" s="40" t="str">
        <f t="shared" si="289"/>
        <v/>
      </c>
      <c r="CI86" s="40"/>
      <c r="CJ86" s="40"/>
      <c r="CK86" s="40"/>
      <c r="CL86" s="40"/>
      <c r="CM86" s="40"/>
    </row>
    <row r="87" spans="1:91" ht="17.25" customHeight="1" x14ac:dyDescent="0.2">
      <c r="A87" s="66"/>
      <c r="B87" s="23"/>
      <c r="C87" s="23" t="s">
        <v>98</v>
      </c>
      <c r="D87" s="23"/>
      <c r="E87" s="23" t="str">
        <f t="shared" si="273"/>
        <v/>
      </c>
      <c r="F87" s="23"/>
      <c r="G87" s="23"/>
      <c r="H87" s="47" t="str">
        <f t="shared" si="94"/>
        <v/>
      </c>
      <c r="I87" s="50" t="str">
        <f t="shared" si="95"/>
        <v/>
      </c>
      <c r="J87" s="23"/>
      <c r="K87" s="27" t="b">
        <v>0</v>
      </c>
      <c r="L87" s="28" t="str">
        <f t="shared" si="42"/>
        <v/>
      </c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23"/>
      <c r="X87" s="30"/>
      <c r="Y87" s="30"/>
      <c r="Z87" s="23" t="s">
        <v>91</v>
      </c>
      <c r="AA87" s="23" t="s">
        <v>91</v>
      </c>
      <c r="AB87" s="30">
        <f t="shared" si="4"/>
        <v>0</v>
      </c>
      <c r="AC87" s="31" t="e">
        <f t="shared" ref="AC87:AQ87" si="290">IF(M87="x",M$997*1,"")*BY87</f>
        <v>#VALUE!</v>
      </c>
      <c r="AD87" s="31" t="e">
        <f t="shared" si="290"/>
        <v>#VALUE!</v>
      </c>
      <c r="AE87" s="31" t="e">
        <f t="shared" si="290"/>
        <v>#VALUE!</v>
      </c>
      <c r="AF87" s="31" t="e">
        <f t="shared" si="290"/>
        <v>#VALUE!</v>
      </c>
      <c r="AG87" s="31" t="e">
        <f t="shared" si="290"/>
        <v>#VALUE!</v>
      </c>
      <c r="AH87" s="31" t="e">
        <f t="shared" si="290"/>
        <v>#VALUE!</v>
      </c>
      <c r="AI87" s="31" t="e">
        <f t="shared" si="290"/>
        <v>#VALUE!</v>
      </c>
      <c r="AJ87" s="31" t="e">
        <f t="shared" si="290"/>
        <v>#VALUE!</v>
      </c>
      <c r="AK87" s="31" t="e">
        <f t="shared" si="290"/>
        <v>#VALUE!</v>
      </c>
      <c r="AL87" s="31" t="e">
        <f t="shared" si="290"/>
        <v>#VALUE!</v>
      </c>
      <c r="AM87" s="31" t="e">
        <f t="shared" si="290"/>
        <v>#VALUE!</v>
      </c>
      <c r="AN87" s="31" t="e">
        <f t="shared" si="290"/>
        <v>#VALUE!</v>
      </c>
      <c r="AO87" s="31" t="e">
        <f t="shared" si="290"/>
        <v>#VALUE!</v>
      </c>
      <c r="AP87" s="31">
        <f t="shared" si="290"/>
        <v>0</v>
      </c>
      <c r="AQ87" s="31">
        <f t="shared" si="290"/>
        <v>0</v>
      </c>
      <c r="AR87" s="23" t="e">
        <f t="shared" si="6"/>
        <v>#VALUE!</v>
      </c>
      <c r="AS87" s="65" t="str">
        <f t="shared" si="7"/>
        <v/>
      </c>
      <c r="AT87" s="35" t="str">
        <f ca="1">IFERROR(__xludf.DUMMYFUNCTION("""COMPUTED_VALUE"""),"")</f>
        <v/>
      </c>
      <c r="AU87" s="88"/>
      <c r="AV87" s="88"/>
      <c r="AW87" s="35"/>
      <c r="AX87" s="35" t="str">
        <f ca="1">IFERROR(__xludf.DUMMYFUNCTION("""COMPUTED_VALUE"""),"")</f>
        <v/>
      </c>
      <c r="AY87" s="88"/>
      <c r="AZ87" s="35" t="str">
        <f ca="1">IFERROR(__xludf.DUMMYFUNCTION("""COMPUTED_VALUE"""),"")</f>
        <v/>
      </c>
      <c r="BA87" s="88"/>
      <c r="BB87" s="35"/>
      <c r="BC87" s="35" t="str">
        <f ca="1">IFERROR(__xludf.DUMMYFUNCTION("""COMPUTED_VALUE"""),"")</f>
        <v/>
      </c>
      <c r="BD87" s="35" t="str">
        <f ca="1">IFERROR(__xludf.DUMMYFUNCTION("""COMPUTED_VALUE"""),"")</f>
        <v/>
      </c>
      <c r="BE87" s="35"/>
      <c r="BF87" s="23"/>
      <c r="BG87" s="35"/>
      <c r="BH87" s="35"/>
      <c r="BI87" s="53" t="e">
        <f t="shared" si="137"/>
        <v>#VALUE!</v>
      </c>
      <c r="BJ87" s="50" t="e">
        <f t="shared" ref="BJ87:BW87" si="291">IF(AD87=0,"",AD87*$AS87*(AU87/10))</f>
        <v>#VALUE!</v>
      </c>
      <c r="BK87" s="50" t="e">
        <f t="shared" si="291"/>
        <v>#VALUE!</v>
      </c>
      <c r="BL87" s="50" t="e">
        <f t="shared" si="291"/>
        <v>#VALUE!</v>
      </c>
      <c r="BM87" s="50" t="e">
        <f t="shared" si="291"/>
        <v>#VALUE!</v>
      </c>
      <c r="BN87" s="50" t="e">
        <f t="shared" si="291"/>
        <v>#VALUE!</v>
      </c>
      <c r="BO87" s="50" t="e">
        <f t="shared" si="291"/>
        <v>#VALUE!</v>
      </c>
      <c r="BP87" s="50" t="e">
        <f t="shared" si="291"/>
        <v>#VALUE!</v>
      </c>
      <c r="BQ87" s="37" t="e">
        <f t="shared" si="291"/>
        <v>#VALUE!</v>
      </c>
      <c r="BR87" s="37" t="e">
        <f t="shared" si="291"/>
        <v>#VALUE!</v>
      </c>
      <c r="BS87" s="37" t="e">
        <f t="shared" si="291"/>
        <v>#VALUE!</v>
      </c>
      <c r="BT87" s="37" t="e">
        <f t="shared" si="291"/>
        <v>#VALUE!</v>
      </c>
      <c r="BU87" s="37" t="e">
        <f t="shared" si="291"/>
        <v>#VALUE!</v>
      </c>
      <c r="BV87" s="37" t="str">
        <f t="shared" si="291"/>
        <v/>
      </c>
      <c r="BW87" s="37" t="str">
        <f t="shared" si="291"/>
        <v/>
      </c>
      <c r="BX87" s="38" t="e">
        <f t="shared" si="9"/>
        <v>#VALUE!</v>
      </c>
      <c r="BY87" s="40" t="str">
        <f t="shared" ref="BY87:CC87" si="292">IF(M87="x","1","")</f>
        <v/>
      </c>
      <c r="BZ87" s="40" t="str">
        <f t="shared" si="292"/>
        <v/>
      </c>
      <c r="CA87" s="40" t="str">
        <f t="shared" si="292"/>
        <v/>
      </c>
      <c r="CB87" s="40" t="str">
        <f t="shared" si="292"/>
        <v/>
      </c>
      <c r="CC87" s="40" t="str">
        <f t="shared" si="292"/>
        <v/>
      </c>
      <c r="CD87" s="40">
        <v>0.75</v>
      </c>
      <c r="CE87" s="40" t="str">
        <f t="shared" ref="CE87:CH87" si="293">IF(S87="x","1","")</f>
        <v/>
      </c>
      <c r="CF87" s="40" t="str">
        <f t="shared" si="293"/>
        <v/>
      </c>
      <c r="CG87" s="40" t="str">
        <f t="shared" si="293"/>
        <v/>
      </c>
      <c r="CH87" s="40" t="str">
        <f t="shared" si="293"/>
        <v/>
      </c>
      <c r="CI87" s="40"/>
      <c r="CJ87" s="40"/>
      <c r="CK87" s="40"/>
      <c r="CL87" s="40"/>
      <c r="CM87" s="40"/>
    </row>
    <row r="88" spans="1:91" ht="17.25" customHeight="1" x14ac:dyDescent="0.2">
      <c r="A88" s="66"/>
      <c r="B88" s="23"/>
      <c r="C88" s="23" t="s">
        <v>98</v>
      </c>
      <c r="D88" s="23"/>
      <c r="E88" s="23" t="str">
        <f t="shared" si="273"/>
        <v/>
      </c>
      <c r="F88" s="23"/>
      <c r="G88" s="23"/>
      <c r="H88" s="47" t="str">
        <f t="shared" si="94"/>
        <v/>
      </c>
      <c r="I88" s="50" t="str">
        <f t="shared" si="95"/>
        <v/>
      </c>
      <c r="J88" s="23"/>
      <c r="K88" s="27" t="b">
        <v>0</v>
      </c>
      <c r="L88" s="28" t="str">
        <f t="shared" si="42"/>
        <v/>
      </c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23"/>
      <c r="X88" s="30"/>
      <c r="Y88" s="30"/>
      <c r="Z88" s="23" t="s">
        <v>91</v>
      </c>
      <c r="AA88" s="23" t="s">
        <v>91</v>
      </c>
      <c r="AB88" s="30">
        <f t="shared" si="4"/>
        <v>0</v>
      </c>
      <c r="AC88" s="31" t="e">
        <f t="shared" ref="AC88:AQ88" si="294">IF(M88="x",M$997*1,"")*BY88</f>
        <v>#VALUE!</v>
      </c>
      <c r="AD88" s="31" t="e">
        <f t="shared" si="294"/>
        <v>#VALUE!</v>
      </c>
      <c r="AE88" s="31" t="e">
        <f t="shared" si="294"/>
        <v>#VALUE!</v>
      </c>
      <c r="AF88" s="31" t="e">
        <f t="shared" si="294"/>
        <v>#VALUE!</v>
      </c>
      <c r="AG88" s="31" t="e">
        <f t="shared" si="294"/>
        <v>#VALUE!</v>
      </c>
      <c r="AH88" s="31" t="e">
        <f t="shared" si="294"/>
        <v>#VALUE!</v>
      </c>
      <c r="AI88" s="31" t="e">
        <f t="shared" si="294"/>
        <v>#VALUE!</v>
      </c>
      <c r="AJ88" s="31" t="e">
        <f t="shared" si="294"/>
        <v>#VALUE!</v>
      </c>
      <c r="AK88" s="31" t="e">
        <f t="shared" si="294"/>
        <v>#VALUE!</v>
      </c>
      <c r="AL88" s="31" t="e">
        <f t="shared" si="294"/>
        <v>#VALUE!</v>
      </c>
      <c r="AM88" s="31" t="e">
        <f t="shared" si="294"/>
        <v>#VALUE!</v>
      </c>
      <c r="AN88" s="31" t="e">
        <f t="shared" si="294"/>
        <v>#VALUE!</v>
      </c>
      <c r="AO88" s="31" t="e">
        <f t="shared" si="294"/>
        <v>#VALUE!</v>
      </c>
      <c r="AP88" s="31">
        <f t="shared" si="294"/>
        <v>0</v>
      </c>
      <c r="AQ88" s="31">
        <f t="shared" si="294"/>
        <v>0</v>
      </c>
      <c r="AR88" s="23" t="e">
        <f t="shared" si="6"/>
        <v>#VALUE!</v>
      </c>
      <c r="AS88" s="65" t="str">
        <f t="shared" si="7"/>
        <v/>
      </c>
      <c r="AT88" s="35" t="str">
        <f ca="1">IFERROR(__xludf.DUMMYFUNCTION("""COMPUTED_VALUE"""),"")</f>
        <v/>
      </c>
      <c r="AU88" s="88"/>
      <c r="AV88" s="88"/>
      <c r="AW88" s="35"/>
      <c r="AX88" s="35" t="str">
        <f ca="1">IFERROR(__xludf.DUMMYFUNCTION("""COMPUTED_VALUE"""),"")</f>
        <v/>
      </c>
      <c r="AY88" s="88"/>
      <c r="AZ88" s="35" t="str">
        <f ca="1">IFERROR(__xludf.DUMMYFUNCTION("""COMPUTED_VALUE"""),"")</f>
        <v/>
      </c>
      <c r="BA88" s="88"/>
      <c r="BB88" s="35"/>
      <c r="BC88" s="35" t="str">
        <f ca="1">IFERROR(__xludf.DUMMYFUNCTION("""COMPUTED_VALUE"""),"")</f>
        <v/>
      </c>
      <c r="BD88" s="35" t="str">
        <f ca="1">IFERROR(__xludf.DUMMYFUNCTION("""COMPUTED_VALUE"""),"")</f>
        <v/>
      </c>
      <c r="BE88" s="35"/>
      <c r="BF88" s="23"/>
      <c r="BG88" s="35"/>
      <c r="BH88" s="35"/>
      <c r="BI88" s="53" t="e">
        <f t="shared" si="137"/>
        <v>#VALUE!</v>
      </c>
      <c r="BJ88" s="50" t="e">
        <f t="shared" ref="BJ88:BW88" si="295">IF(AD88=0,"",AD88*$AS88*(AU88/10))</f>
        <v>#VALUE!</v>
      </c>
      <c r="BK88" s="50" t="e">
        <f t="shared" si="295"/>
        <v>#VALUE!</v>
      </c>
      <c r="BL88" s="50" t="e">
        <f t="shared" si="295"/>
        <v>#VALUE!</v>
      </c>
      <c r="BM88" s="50" t="e">
        <f t="shared" si="295"/>
        <v>#VALUE!</v>
      </c>
      <c r="BN88" s="50" t="e">
        <f t="shared" si="295"/>
        <v>#VALUE!</v>
      </c>
      <c r="BO88" s="50" t="e">
        <f t="shared" si="295"/>
        <v>#VALUE!</v>
      </c>
      <c r="BP88" s="50" t="e">
        <f t="shared" si="295"/>
        <v>#VALUE!</v>
      </c>
      <c r="BQ88" s="37" t="e">
        <f t="shared" si="295"/>
        <v>#VALUE!</v>
      </c>
      <c r="BR88" s="37" t="e">
        <f t="shared" si="295"/>
        <v>#VALUE!</v>
      </c>
      <c r="BS88" s="37" t="e">
        <f t="shared" si="295"/>
        <v>#VALUE!</v>
      </c>
      <c r="BT88" s="37" t="e">
        <f t="shared" si="295"/>
        <v>#VALUE!</v>
      </c>
      <c r="BU88" s="37" t="e">
        <f t="shared" si="295"/>
        <v>#VALUE!</v>
      </c>
      <c r="BV88" s="37" t="str">
        <f t="shared" si="295"/>
        <v/>
      </c>
      <c r="BW88" s="37" t="str">
        <f t="shared" si="295"/>
        <v/>
      </c>
      <c r="BX88" s="38" t="e">
        <f t="shared" si="9"/>
        <v>#VALUE!</v>
      </c>
      <c r="BY88" s="40" t="str">
        <f t="shared" ref="BY88:CH88" si="296">IF(M88="x","1","")</f>
        <v/>
      </c>
      <c r="BZ88" s="40" t="str">
        <f t="shared" si="296"/>
        <v/>
      </c>
      <c r="CA88" s="40" t="str">
        <f t="shared" si="296"/>
        <v/>
      </c>
      <c r="CB88" s="40" t="str">
        <f t="shared" si="296"/>
        <v/>
      </c>
      <c r="CC88" s="40" t="str">
        <f t="shared" si="296"/>
        <v/>
      </c>
      <c r="CD88" s="40" t="str">
        <f t="shared" si="296"/>
        <v/>
      </c>
      <c r="CE88" s="40" t="str">
        <f t="shared" si="296"/>
        <v/>
      </c>
      <c r="CF88" s="40" t="str">
        <f t="shared" si="296"/>
        <v/>
      </c>
      <c r="CG88" s="40" t="str">
        <f t="shared" si="296"/>
        <v/>
      </c>
      <c r="CH88" s="40" t="str">
        <f t="shared" si="296"/>
        <v/>
      </c>
      <c r="CI88" s="40"/>
      <c r="CJ88" s="40"/>
      <c r="CK88" s="40"/>
      <c r="CL88" s="40"/>
      <c r="CM88" s="40"/>
    </row>
    <row r="89" spans="1:91" ht="17.25" customHeight="1" x14ac:dyDescent="0.2">
      <c r="A89" s="66"/>
      <c r="B89" s="23"/>
      <c r="C89" s="23" t="s">
        <v>91</v>
      </c>
      <c r="D89" s="23"/>
      <c r="E89" s="23" t="s">
        <v>99</v>
      </c>
      <c r="F89" s="23"/>
      <c r="G89" s="23"/>
      <c r="H89" s="47" t="str">
        <f t="shared" si="94"/>
        <v/>
      </c>
      <c r="I89" s="50" t="str">
        <f t="shared" si="95"/>
        <v/>
      </c>
      <c r="J89" s="110"/>
      <c r="K89" s="27" t="b">
        <v>0</v>
      </c>
      <c r="L89" s="28" t="str">
        <f t="shared" si="42"/>
        <v/>
      </c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23"/>
      <c r="X89" s="30"/>
      <c r="Y89" s="30"/>
      <c r="Z89" s="23" t="s">
        <v>91</v>
      </c>
      <c r="AA89" s="23" t="s">
        <v>91</v>
      </c>
      <c r="AB89" s="30">
        <f t="shared" si="4"/>
        <v>0</v>
      </c>
      <c r="AC89" s="31" t="e">
        <f t="shared" ref="AC89:AQ89" si="297">IF(M89="x",M$997*1,"")*BY89</f>
        <v>#VALUE!</v>
      </c>
      <c r="AD89" s="31" t="e">
        <f t="shared" si="297"/>
        <v>#VALUE!</v>
      </c>
      <c r="AE89" s="31" t="e">
        <f t="shared" si="297"/>
        <v>#VALUE!</v>
      </c>
      <c r="AF89" s="31" t="e">
        <f t="shared" si="297"/>
        <v>#VALUE!</v>
      </c>
      <c r="AG89" s="31" t="e">
        <f t="shared" si="297"/>
        <v>#VALUE!</v>
      </c>
      <c r="AH89" s="31" t="e">
        <f t="shared" si="297"/>
        <v>#VALUE!</v>
      </c>
      <c r="AI89" s="31" t="e">
        <f t="shared" si="297"/>
        <v>#VALUE!</v>
      </c>
      <c r="AJ89" s="31" t="e">
        <f t="shared" si="297"/>
        <v>#VALUE!</v>
      </c>
      <c r="AK89" s="31" t="e">
        <f t="shared" si="297"/>
        <v>#VALUE!</v>
      </c>
      <c r="AL89" s="31" t="e">
        <f t="shared" si="297"/>
        <v>#VALUE!</v>
      </c>
      <c r="AM89" s="31" t="e">
        <f t="shared" si="297"/>
        <v>#VALUE!</v>
      </c>
      <c r="AN89" s="31" t="e">
        <f t="shared" si="297"/>
        <v>#VALUE!</v>
      </c>
      <c r="AO89" s="31" t="e">
        <f t="shared" si="297"/>
        <v>#VALUE!</v>
      </c>
      <c r="AP89" s="31">
        <f t="shared" si="297"/>
        <v>0</v>
      </c>
      <c r="AQ89" s="31">
        <f t="shared" si="297"/>
        <v>0</v>
      </c>
      <c r="AR89" s="23" t="e">
        <f t="shared" si="6"/>
        <v>#VALUE!</v>
      </c>
      <c r="AS89" s="65" t="str">
        <f t="shared" si="7"/>
        <v/>
      </c>
      <c r="AT89" s="35" t="str">
        <f ca="1">IFERROR(__xludf.DUMMYFUNCTION("""COMPUTED_VALUE"""),"")</f>
        <v/>
      </c>
      <c r="AU89" s="88"/>
      <c r="AV89" s="88"/>
      <c r="AW89" s="35"/>
      <c r="AX89" s="35" t="str">
        <f ca="1">IFERROR(__xludf.DUMMYFUNCTION("""COMPUTED_VALUE"""),"")</f>
        <v/>
      </c>
      <c r="AY89" s="88"/>
      <c r="AZ89" s="35" t="str">
        <f ca="1">IFERROR(__xludf.DUMMYFUNCTION("""COMPUTED_VALUE"""),"")</f>
        <v/>
      </c>
      <c r="BA89" s="88"/>
      <c r="BB89" s="35"/>
      <c r="BC89" s="35" t="str">
        <f ca="1">IFERROR(__xludf.DUMMYFUNCTION("""COMPUTED_VALUE"""),"")</f>
        <v/>
      </c>
      <c r="BD89" s="35" t="str">
        <f ca="1">IFERROR(__xludf.DUMMYFUNCTION("""COMPUTED_VALUE"""),"")</f>
        <v/>
      </c>
      <c r="BE89" s="35"/>
      <c r="BF89" s="23"/>
      <c r="BG89" s="35"/>
      <c r="BH89" s="35"/>
      <c r="BI89" s="53" t="e">
        <f t="shared" si="137"/>
        <v>#VALUE!</v>
      </c>
      <c r="BJ89" s="50" t="e">
        <f t="shared" ref="BJ89:BW89" si="298">IF(AD89=0,"",AD89*$AS89*(AU89/10))</f>
        <v>#VALUE!</v>
      </c>
      <c r="BK89" s="50" t="e">
        <f t="shared" si="298"/>
        <v>#VALUE!</v>
      </c>
      <c r="BL89" s="50" t="e">
        <f t="shared" si="298"/>
        <v>#VALUE!</v>
      </c>
      <c r="BM89" s="50" t="e">
        <f t="shared" si="298"/>
        <v>#VALUE!</v>
      </c>
      <c r="BN89" s="50" t="e">
        <f t="shared" si="298"/>
        <v>#VALUE!</v>
      </c>
      <c r="BO89" s="50" t="e">
        <f t="shared" si="298"/>
        <v>#VALUE!</v>
      </c>
      <c r="BP89" s="50" t="e">
        <f t="shared" si="298"/>
        <v>#VALUE!</v>
      </c>
      <c r="BQ89" s="37" t="e">
        <f t="shared" si="298"/>
        <v>#VALUE!</v>
      </c>
      <c r="BR89" s="37" t="e">
        <f t="shared" si="298"/>
        <v>#VALUE!</v>
      </c>
      <c r="BS89" s="37" t="e">
        <f t="shared" si="298"/>
        <v>#VALUE!</v>
      </c>
      <c r="BT89" s="37" t="e">
        <f t="shared" si="298"/>
        <v>#VALUE!</v>
      </c>
      <c r="BU89" s="37" t="e">
        <f t="shared" si="298"/>
        <v>#VALUE!</v>
      </c>
      <c r="BV89" s="37" t="str">
        <f t="shared" si="298"/>
        <v/>
      </c>
      <c r="BW89" s="37" t="str">
        <f t="shared" si="298"/>
        <v/>
      </c>
      <c r="BX89" s="38" t="e">
        <f t="shared" si="9"/>
        <v>#VALUE!</v>
      </c>
      <c r="BY89" s="40" t="str">
        <f t="shared" ref="BY89:BZ89" si="299">IF(M89="x","1","")</f>
        <v/>
      </c>
      <c r="BZ89" s="40" t="str">
        <f t="shared" si="299"/>
        <v/>
      </c>
      <c r="CA89" s="40">
        <v>0.66</v>
      </c>
      <c r="CB89" s="40">
        <v>0.66</v>
      </c>
      <c r="CC89" s="40">
        <v>0.66</v>
      </c>
      <c r="CD89" s="40">
        <v>0.66</v>
      </c>
      <c r="CE89" s="40">
        <v>0.66</v>
      </c>
      <c r="CF89" s="40" t="str">
        <f t="shared" ref="CF89:CH89" si="300">IF(T89="x","1","")</f>
        <v/>
      </c>
      <c r="CG89" s="40" t="str">
        <f t="shared" si="300"/>
        <v/>
      </c>
      <c r="CH89" s="40" t="str">
        <f t="shared" si="300"/>
        <v/>
      </c>
      <c r="CI89" s="40"/>
      <c r="CJ89" s="40"/>
      <c r="CK89" s="40"/>
      <c r="CL89" s="40"/>
      <c r="CM89" s="40"/>
    </row>
    <row r="90" spans="1:91" ht="17.25" customHeight="1" x14ac:dyDescent="0.2">
      <c r="A90" s="66"/>
      <c r="B90" s="23"/>
      <c r="C90" s="23" t="s">
        <v>91</v>
      </c>
      <c r="D90" s="23"/>
      <c r="E90" s="23" t="str">
        <f t="shared" ref="E90:E114" si="301">IF(ISBLANK(D90),"",TEXT(D90,"MMMM"))</f>
        <v/>
      </c>
      <c r="F90" s="23"/>
      <c r="G90" s="23"/>
      <c r="H90" s="47" t="str">
        <f t="shared" si="94"/>
        <v/>
      </c>
      <c r="I90" s="50" t="str">
        <f t="shared" si="95"/>
        <v/>
      </c>
      <c r="J90" s="23"/>
      <c r="K90" s="27" t="b">
        <v>1</v>
      </c>
      <c r="L90" s="28">
        <f t="shared" ref="L90:L344" si="302">IF(K90=TRUE(),0,IF(C90="x",IF(ISBLANK(A90),"", I90*(J90/100)),"PENDENTE"))</f>
        <v>0</v>
      </c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23"/>
      <c r="X90" s="30"/>
      <c r="Y90" s="30"/>
      <c r="Z90" s="23" t="s">
        <v>91</v>
      </c>
      <c r="AA90" s="23" t="s">
        <v>91</v>
      </c>
      <c r="AB90" s="30">
        <f t="shared" si="4"/>
        <v>0</v>
      </c>
      <c r="AC90" s="31" t="e">
        <f t="shared" ref="AC90:AQ90" si="303">IF(M90="x",M$997*1,"")*BY90</f>
        <v>#VALUE!</v>
      </c>
      <c r="AD90" s="31" t="e">
        <f t="shared" si="303"/>
        <v>#VALUE!</v>
      </c>
      <c r="AE90" s="31" t="e">
        <f t="shared" si="303"/>
        <v>#VALUE!</v>
      </c>
      <c r="AF90" s="31" t="e">
        <f t="shared" si="303"/>
        <v>#VALUE!</v>
      </c>
      <c r="AG90" s="31" t="e">
        <f t="shared" si="303"/>
        <v>#VALUE!</v>
      </c>
      <c r="AH90" s="31" t="e">
        <f t="shared" si="303"/>
        <v>#VALUE!</v>
      </c>
      <c r="AI90" s="31" t="e">
        <f t="shared" si="303"/>
        <v>#VALUE!</v>
      </c>
      <c r="AJ90" s="31" t="e">
        <f t="shared" si="303"/>
        <v>#VALUE!</v>
      </c>
      <c r="AK90" s="31" t="e">
        <f t="shared" si="303"/>
        <v>#VALUE!</v>
      </c>
      <c r="AL90" s="31" t="e">
        <f t="shared" si="303"/>
        <v>#VALUE!</v>
      </c>
      <c r="AM90" s="31" t="e">
        <f t="shared" si="303"/>
        <v>#VALUE!</v>
      </c>
      <c r="AN90" s="31" t="e">
        <f t="shared" si="303"/>
        <v>#VALUE!</v>
      </c>
      <c r="AO90" s="31" t="e">
        <f t="shared" si="303"/>
        <v>#VALUE!</v>
      </c>
      <c r="AP90" s="31">
        <f t="shared" si="303"/>
        <v>0</v>
      </c>
      <c r="AQ90" s="31">
        <f t="shared" si="303"/>
        <v>0</v>
      </c>
      <c r="AR90" s="23" t="e">
        <f t="shared" si="6"/>
        <v>#VALUE!</v>
      </c>
      <c r="AS90" s="65" t="str">
        <f t="shared" si="7"/>
        <v/>
      </c>
      <c r="AT90" s="35" t="str">
        <f ca="1">IFERROR(__xludf.DUMMYFUNCTION("""COMPUTED_VALUE"""),"")</f>
        <v/>
      </c>
      <c r="AU90" s="88"/>
      <c r="AV90" s="88"/>
      <c r="AW90" s="35"/>
      <c r="AX90" s="35" t="str">
        <f ca="1">IFERROR(__xludf.DUMMYFUNCTION("""COMPUTED_VALUE"""),"")</f>
        <v/>
      </c>
      <c r="AY90" s="88"/>
      <c r="AZ90" s="35" t="str">
        <f ca="1">IFERROR(__xludf.DUMMYFUNCTION("""COMPUTED_VALUE"""),"")</f>
        <v/>
      </c>
      <c r="BA90" s="88"/>
      <c r="BB90" s="35"/>
      <c r="BC90" s="35" t="str">
        <f ca="1">IFERROR(__xludf.DUMMYFUNCTION("""COMPUTED_VALUE"""),"")</f>
        <v/>
      </c>
      <c r="BD90" s="35" t="str">
        <f ca="1">IFERROR(__xludf.DUMMYFUNCTION("""COMPUTED_VALUE"""),"")</f>
        <v/>
      </c>
      <c r="BE90" s="35"/>
      <c r="BF90" s="23"/>
      <c r="BG90" s="35"/>
      <c r="BH90" s="35"/>
      <c r="BI90" s="53" t="e">
        <f t="shared" si="137"/>
        <v>#VALUE!</v>
      </c>
      <c r="BJ90" s="50" t="e">
        <f t="shared" ref="BJ90:BW90" si="304">IF(AD90=0,"",AD90*$AS90*(AU90/10))</f>
        <v>#VALUE!</v>
      </c>
      <c r="BK90" s="50" t="e">
        <f t="shared" si="304"/>
        <v>#VALUE!</v>
      </c>
      <c r="BL90" s="50" t="e">
        <f t="shared" si="304"/>
        <v>#VALUE!</v>
      </c>
      <c r="BM90" s="50" t="e">
        <f t="shared" si="304"/>
        <v>#VALUE!</v>
      </c>
      <c r="BN90" s="50" t="e">
        <f t="shared" si="304"/>
        <v>#VALUE!</v>
      </c>
      <c r="BO90" s="50" t="e">
        <f t="shared" si="304"/>
        <v>#VALUE!</v>
      </c>
      <c r="BP90" s="50" t="e">
        <f t="shared" si="304"/>
        <v>#VALUE!</v>
      </c>
      <c r="BQ90" s="37" t="e">
        <f t="shared" si="304"/>
        <v>#VALUE!</v>
      </c>
      <c r="BR90" s="37" t="e">
        <f t="shared" si="304"/>
        <v>#VALUE!</v>
      </c>
      <c r="BS90" s="37" t="e">
        <f t="shared" si="304"/>
        <v>#VALUE!</v>
      </c>
      <c r="BT90" s="37" t="e">
        <f t="shared" si="304"/>
        <v>#VALUE!</v>
      </c>
      <c r="BU90" s="37" t="e">
        <f t="shared" si="304"/>
        <v>#VALUE!</v>
      </c>
      <c r="BV90" s="37" t="str">
        <f t="shared" si="304"/>
        <v/>
      </c>
      <c r="BW90" s="37" t="str">
        <f t="shared" si="304"/>
        <v/>
      </c>
      <c r="BX90" s="38" t="e">
        <f t="shared" si="9"/>
        <v>#VALUE!</v>
      </c>
      <c r="BY90" s="40" t="str">
        <f t="shared" ref="BY90:CH90" si="305">IF(M90="x","1","")</f>
        <v/>
      </c>
      <c r="BZ90" s="40" t="str">
        <f t="shared" si="305"/>
        <v/>
      </c>
      <c r="CA90" s="40" t="str">
        <f t="shared" si="305"/>
        <v/>
      </c>
      <c r="CB90" s="40" t="str">
        <f t="shared" si="305"/>
        <v/>
      </c>
      <c r="CC90" s="40" t="str">
        <f t="shared" si="305"/>
        <v/>
      </c>
      <c r="CD90" s="40" t="str">
        <f t="shared" si="305"/>
        <v/>
      </c>
      <c r="CE90" s="40" t="str">
        <f t="shared" si="305"/>
        <v/>
      </c>
      <c r="CF90" s="40" t="str">
        <f t="shared" si="305"/>
        <v/>
      </c>
      <c r="CG90" s="40" t="str">
        <f t="shared" si="305"/>
        <v/>
      </c>
      <c r="CH90" s="40" t="str">
        <f t="shared" si="305"/>
        <v/>
      </c>
      <c r="CI90" s="40"/>
      <c r="CJ90" s="40"/>
      <c r="CK90" s="40"/>
      <c r="CL90" s="40"/>
      <c r="CM90" s="40"/>
    </row>
    <row r="91" spans="1:91" ht="17.25" customHeight="1" x14ac:dyDescent="0.2">
      <c r="A91" s="66"/>
      <c r="B91" s="23"/>
      <c r="C91" s="23" t="s">
        <v>91</v>
      </c>
      <c r="D91" s="23"/>
      <c r="E91" s="23" t="str">
        <f t="shared" si="301"/>
        <v/>
      </c>
      <c r="F91" s="23"/>
      <c r="G91" s="23"/>
      <c r="H91" s="47" t="str">
        <f t="shared" si="94"/>
        <v/>
      </c>
      <c r="I91" s="50" t="str">
        <f t="shared" si="95"/>
        <v/>
      </c>
      <c r="J91" s="23"/>
      <c r="K91" s="27" t="b">
        <v>1</v>
      </c>
      <c r="L91" s="28">
        <f t="shared" si="302"/>
        <v>0</v>
      </c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23"/>
      <c r="X91" s="30"/>
      <c r="Y91" s="30"/>
      <c r="Z91" s="23" t="s">
        <v>91</v>
      </c>
      <c r="AA91" s="23" t="s">
        <v>91</v>
      </c>
      <c r="AB91" s="30">
        <f t="shared" si="4"/>
        <v>0</v>
      </c>
      <c r="AC91" s="31" t="e">
        <f t="shared" ref="AC91:AQ91" si="306">IF(M91="x",M$997*1,"")*BY91</f>
        <v>#VALUE!</v>
      </c>
      <c r="AD91" s="31" t="e">
        <f t="shared" si="306"/>
        <v>#VALUE!</v>
      </c>
      <c r="AE91" s="31" t="e">
        <f t="shared" si="306"/>
        <v>#VALUE!</v>
      </c>
      <c r="AF91" s="31" t="e">
        <f t="shared" si="306"/>
        <v>#VALUE!</v>
      </c>
      <c r="AG91" s="31" t="e">
        <f t="shared" si="306"/>
        <v>#VALUE!</v>
      </c>
      <c r="AH91" s="31" t="e">
        <f t="shared" si="306"/>
        <v>#VALUE!</v>
      </c>
      <c r="AI91" s="31" t="e">
        <f t="shared" si="306"/>
        <v>#VALUE!</v>
      </c>
      <c r="AJ91" s="31" t="e">
        <f t="shared" si="306"/>
        <v>#VALUE!</v>
      </c>
      <c r="AK91" s="31" t="e">
        <f t="shared" si="306"/>
        <v>#VALUE!</v>
      </c>
      <c r="AL91" s="31" t="e">
        <f t="shared" si="306"/>
        <v>#VALUE!</v>
      </c>
      <c r="AM91" s="31" t="e">
        <f t="shared" si="306"/>
        <v>#VALUE!</v>
      </c>
      <c r="AN91" s="31" t="e">
        <f t="shared" si="306"/>
        <v>#VALUE!</v>
      </c>
      <c r="AO91" s="31" t="e">
        <f t="shared" si="306"/>
        <v>#VALUE!</v>
      </c>
      <c r="AP91" s="31">
        <f t="shared" si="306"/>
        <v>0</v>
      </c>
      <c r="AQ91" s="31">
        <f t="shared" si="306"/>
        <v>0</v>
      </c>
      <c r="AR91" s="23" t="e">
        <f t="shared" si="6"/>
        <v>#VALUE!</v>
      </c>
      <c r="AS91" s="65" t="str">
        <f t="shared" si="7"/>
        <v/>
      </c>
      <c r="AT91" s="35" t="str">
        <f ca="1">IFERROR(__xludf.DUMMYFUNCTION("""COMPUTED_VALUE"""),"")</f>
        <v/>
      </c>
      <c r="AU91" s="88"/>
      <c r="AV91" s="88"/>
      <c r="AW91" s="35"/>
      <c r="AX91" s="35" t="str">
        <f ca="1">IFERROR(__xludf.DUMMYFUNCTION("""COMPUTED_VALUE"""),"")</f>
        <v/>
      </c>
      <c r="AY91" s="88"/>
      <c r="AZ91" s="35" t="str">
        <f ca="1">IFERROR(__xludf.DUMMYFUNCTION("""COMPUTED_VALUE"""),"")</f>
        <v/>
      </c>
      <c r="BA91" s="88"/>
      <c r="BB91" s="35"/>
      <c r="BC91" s="35" t="str">
        <f ca="1">IFERROR(__xludf.DUMMYFUNCTION("""COMPUTED_VALUE"""),"")</f>
        <v/>
      </c>
      <c r="BD91" s="35" t="str">
        <f ca="1">IFERROR(__xludf.DUMMYFUNCTION("""COMPUTED_VALUE"""),"")</f>
        <v/>
      </c>
      <c r="BE91" s="35"/>
      <c r="BF91" s="23"/>
      <c r="BG91" s="35"/>
      <c r="BH91" s="35"/>
      <c r="BI91" s="53" t="e">
        <f t="shared" si="137"/>
        <v>#VALUE!</v>
      </c>
      <c r="BJ91" s="50" t="e">
        <f t="shared" ref="BJ91:BW91" si="307">IF(AD91=0,"",AD91*$AS91*(AU91/10))</f>
        <v>#VALUE!</v>
      </c>
      <c r="BK91" s="50" t="e">
        <f t="shared" si="307"/>
        <v>#VALUE!</v>
      </c>
      <c r="BL91" s="50" t="e">
        <f t="shared" si="307"/>
        <v>#VALUE!</v>
      </c>
      <c r="BM91" s="50" t="e">
        <f t="shared" si="307"/>
        <v>#VALUE!</v>
      </c>
      <c r="BN91" s="50" t="e">
        <f t="shared" si="307"/>
        <v>#VALUE!</v>
      </c>
      <c r="BO91" s="50" t="e">
        <f t="shared" si="307"/>
        <v>#VALUE!</v>
      </c>
      <c r="BP91" s="50" t="e">
        <f t="shared" si="307"/>
        <v>#VALUE!</v>
      </c>
      <c r="BQ91" s="37" t="e">
        <f t="shared" si="307"/>
        <v>#VALUE!</v>
      </c>
      <c r="BR91" s="37" t="e">
        <f t="shared" si="307"/>
        <v>#VALUE!</v>
      </c>
      <c r="BS91" s="37" t="e">
        <f t="shared" si="307"/>
        <v>#VALUE!</v>
      </c>
      <c r="BT91" s="37" t="e">
        <f t="shared" si="307"/>
        <v>#VALUE!</v>
      </c>
      <c r="BU91" s="37" t="e">
        <f t="shared" si="307"/>
        <v>#VALUE!</v>
      </c>
      <c r="BV91" s="37" t="str">
        <f t="shared" si="307"/>
        <v/>
      </c>
      <c r="BW91" s="37" t="str">
        <f t="shared" si="307"/>
        <v/>
      </c>
      <c r="BX91" s="38" t="e">
        <f t="shared" si="9"/>
        <v>#VALUE!</v>
      </c>
      <c r="BY91" s="40" t="str">
        <f t="shared" ref="BY91:CH91" si="308">IF(M91="x","1","")</f>
        <v/>
      </c>
      <c r="BZ91" s="40" t="str">
        <f t="shared" si="308"/>
        <v/>
      </c>
      <c r="CA91" s="40" t="str">
        <f t="shared" si="308"/>
        <v/>
      </c>
      <c r="CB91" s="40" t="str">
        <f t="shared" si="308"/>
        <v/>
      </c>
      <c r="CC91" s="40" t="str">
        <f t="shared" si="308"/>
        <v/>
      </c>
      <c r="CD91" s="40" t="str">
        <f t="shared" si="308"/>
        <v/>
      </c>
      <c r="CE91" s="40" t="str">
        <f t="shared" si="308"/>
        <v/>
      </c>
      <c r="CF91" s="40" t="str">
        <f t="shared" si="308"/>
        <v/>
      </c>
      <c r="CG91" s="40" t="str">
        <f t="shared" si="308"/>
        <v/>
      </c>
      <c r="CH91" s="40" t="str">
        <f t="shared" si="308"/>
        <v/>
      </c>
      <c r="CI91" s="40"/>
      <c r="CJ91" s="40"/>
      <c r="CK91" s="40"/>
      <c r="CL91" s="40"/>
      <c r="CM91" s="40"/>
    </row>
    <row r="92" spans="1:91" ht="17.25" customHeight="1" x14ac:dyDescent="0.2">
      <c r="A92" s="66"/>
      <c r="B92" s="23"/>
      <c r="C92" s="23" t="s">
        <v>97</v>
      </c>
      <c r="D92" s="23"/>
      <c r="E92" s="23" t="str">
        <f t="shared" si="301"/>
        <v/>
      </c>
      <c r="F92" s="23"/>
      <c r="G92" s="23"/>
      <c r="H92" s="47" t="str">
        <f t="shared" si="94"/>
        <v/>
      </c>
      <c r="I92" s="50" t="str">
        <f t="shared" si="95"/>
        <v/>
      </c>
      <c r="J92" s="110"/>
      <c r="K92" s="27" t="b">
        <v>0</v>
      </c>
      <c r="L92" s="28" t="str">
        <f t="shared" si="302"/>
        <v>PENDENTE</v>
      </c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23"/>
      <c r="X92" s="30"/>
      <c r="Y92" s="30"/>
      <c r="Z92" s="23" t="s">
        <v>91</v>
      </c>
      <c r="AA92" s="23" t="s">
        <v>91</v>
      </c>
      <c r="AB92" s="30">
        <f t="shared" si="4"/>
        <v>0</v>
      </c>
      <c r="AC92" s="31" t="e">
        <f t="shared" ref="AC92:AQ92" si="309">IF(M92="x",M$997*1,"")*BY92</f>
        <v>#VALUE!</v>
      </c>
      <c r="AD92" s="31" t="e">
        <f t="shared" si="309"/>
        <v>#VALUE!</v>
      </c>
      <c r="AE92" s="31" t="e">
        <f t="shared" si="309"/>
        <v>#VALUE!</v>
      </c>
      <c r="AF92" s="31" t="e">
        <f t="shared" si="309"/>
        <v>#VALUE!</v>
      </c>
      <c r="AG92" s="31" t="e">
        <f t="shared" si="309"/>
        <v>#VALUE!</v>
      </c>
      <c r="AH92" s="31" t="e">
        <f t="shared" si="309"/>
        <v>#VALUE!</v>
      </c>
      <c r="AI92" s="31" t="e">
        <f t="shared" si="309"/>
        <v>#VALUE!</v>
      </c>
      <c r="AJ92" s="31" t="e">
        <f t="shared" si="309"/>
        <v>#VALUE!</v>
      </c>
      <c r="AK92" s="31" t="e">
        <f t="shared" si="309"/>
        <v>#VALUE!</v>
      </c>
      <c r="AL92" s="31" t="e">
        <f t="shared" si="309"/>
        <v>#VALUE!</v>
      </c>
      <c r="AM92" s="31" t="e">
        <f t="shared" si="309"/>
        <v>#VALUE!</v>
      </c>
      <c r="AN92" s="31" t="e">
        <f t="shared" si="309"/>
        <v>#VALUE!</v>
      </c>
      <c r="AO92" s="31" t="e">
        <f t="shared" si="309"/>
        <v>#VALUE!</v>
      </c>
      <c r="AP92" s="31">
        <f t="shared" si="309"/>
        <v>0</v>
      </c>
      <c r="AQ92" s="31">
        <f t="shared" si="309"/>
        <v>0</v>
      </c>
      <c r="AR92" s="23" t="e">
        <f t="shared" si="6"/>
        <v>#VALUE!</v>
      </c>
      <c r="AS92" s="65" t="str">
        <f t="shared" si="7"/>
        <v/>
      </c>
      <c r="AT92" s="35" t="str">
        <f ca="1">IFERROR(__xludf.DUMMYFUNCTION("""COMPUTED_VALUE"""),"")</f>
        <v/>
      </c>
      <c r="AU92" s="88"/>
      <c r="AV92" s="88"/>
      <c r="AW92" s="35"/>
      <c r="AX92" s="35" t="str">
        <f ca="1">IFERROR(__xludf.DUMMYFUNCTION("""COMPUTED_VALUE"""),"")</f>
        <v/>
      </c>
      <c r="AY92" s="88"/>
      <c r="AZ92" s="35" t="str">
        <f ca="1">IFERROR(__xludf.DUMMYFUNCTION("""COMPUTED_VALUE"""),"")</f>
        <v/>
      </c>
      <c r="BA92" s="88"/>
      <c r="BB92" s="35"/>
      <c r="BC92" s="35" t="str">
        <f ca="1">IFERROR(__xludf.DUMMYFUNCTION("""COMPUTED_VALUE"""),"")</f>
        <v/>
      </c>
      <c r="BD92" s="35" t="str">
        <f ca="1">IFERROR(__xludf.DUMMYFUNCTION("""COMPUTED_VALUE"""),"")</f>
        <v/>
      </c>
      <c r="BE92" s="35"/>
      <c r="BF92" s="23"/>
      <c r="BG92" s="35"/>
      <c r="BH92" s="35"/>
      <c r="BI92" s="53" t="e">
        <f t="shared" si="137"/>
        <v>#VALUE!</v>
      </c>
      <c r="BJ92" s="50" t="e">
        <f t="shared" ref="BJ92:BW92" si="310">IF(AD92=0,"",AD92*$AS92*(AU92/10))</f>
        <v>#VALUE!</v>
      </c>
      <c r="BK92" s="50" t="e">
        <f t="shared" si="310"/>
        <v>#VALUE!</v>
      </c>
      <c r="BL92" s="50" t="e">
        <f t="shared" si="310"/>
        <v>#VALUE!</v>
      </c>
      <c r="BM92" s="50" t="e">
        <f t="shared" si="310"/>
        <v>#VALUE!</v>
      </c>
      <c r="BN92" s="50" t="e">
        <f t="shared" si="310"/>
        <v>#VALUE!</v>
      </c>
      <c r="BO92" s="50" t="e">
        <f t="shared" si="310"/>
        <v>#VALUE!</v>
      </c>
      <c r="BP92" s="50" t="e">
        <f t="shared" si="310"/>
        <v>#VALUE!</v>
      </c>
      <c r="BQ92" s="37" t="e">
        <f t="shared" si="310"/>
        <v>#VALUE!</v>
      </c>
      <c r="BR92" s="37" t="e">
        <f t="shared" si="310"/>
        <v>#VALUE!</v>
      </c>
      <c r="BS92" s="37" t="e">
        <f t="shared" si="310"/>
        <v>#VALUE!</v>
      </c>
      <c r="BT92" s="37" t="e">
        <f t="shared" si="310"/>
        <v>#VALUE!</v>
      </c>
      <c r="BU92" s="37" t="e">
        <f t="shared" si="310"/>
        <v>#VALUE!</v>
      </c>
      <c r="BV92" s="37" t="str">
        <f t="shared" si="310"/>
        <v/>
      </c>
      <c r="BW92" s="37" t="str">
        <f t="shared" si="310"/>
        <v/>
      </c>
      <c r="BX92" s="38" t="e">
        <f t="shared" si="9"/>
        <v>#VALUE!</v>
      </c>
      <c r="BY92" s="40">
        <v>0.5</v>
      </c>
      <c r="BZ92" s="40" t="str">
        <f t="shared" ref="BZ92:CH92" si="311">IF(N92="x","1","")</f>
        <v/>
      </c>
      <c r="CA92" s="40" t="str">
        <f t="shared" si="311"/>
        <v/>
      </c>
      <c r="CB92" s="40" t="str">
        <f t="shared" si="311"/>
        <v/>
      </c>
      <c r="CC92" s="40" t="str">
        <f t="shared" si="311"/>
        <v/>
      </c>
      <c r="CD92" s="40" t="str">
        <f t="shared" si="311"/>
        <v/>
      </c>
      <c r="CE92" s="40" t="str">
        <f t="shared" si="311"/>
        <v/>
      </c>
      <c r="CF92" s="40" t="str">
        <f t="shared" si="311"/>
        <v/>
      </c>
      <c r="CG92" s="40" t="str">
        <f t="shared" si="311"/>
        <v/>
      </c>
      <c r="CH92" s="40" t="str">
        <f t="shared" si="311"/>
        <v/>
      </c>
      <c r="CI92" s="40"/>
      <c r="CJ92" s="40"/>
      <c r="CK92" s="40"/>
      <c r="CL92" s="40"/>
      <c r="CM92" s="40"/>
    </row>
    <row r="93" spans="1:91" ht="17.25" customHeight="1" x14ac:dyDescent="0.2">
      <c r="A93" s="66"/>
      <c r="B93" s="23"/>
      <c r="C93" s="23" t="s">
        <v>97</v>
      </c>
      <c r="D93" s="23"/>
      <c r="E93" s="23" t="str">
        <f t="shared" si="301"/>
        <v/>
      </c>
      <c r="F93" s="23"/>
      <c r="G93" s="23"/>
      <c r="H93" s="47" t="str">
        <f t="shared" si="94"/>
        <v/>
      </c>
      <c r="I93" s="50" t="str">
        <f t="shared" si="95"/>
        <v/>
      </c>
      <c r="J93" s="23"/>
      <c r="K93" s="27" t="b">
        <v>1</v>
      </c>
      <c r="L93" s="28">
        <f t="shared" si="302"/>
        <v>0</v>
      </c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23"/>
      <c r="X93" s="30"/>
      <c r="Y93" s="30"/>
      <c r="Z93" s="23" t="s">
        <v>91</v>
      </c>
      <c r="AA93" s="23" t="s">
        <v>91</v>
      </c>
      <c r="AB93" s="30">
        <f t="shared" si="4"/>
        <v>0</v>
      </c>
      <c r="AC93" s="31" t="e">
        <f t="shared" ref="AC93:AQ93" si="312">IF(M93="x",M$997*1,"")*BY93</f>
        <v>#VALUE!</v>
      </c>
      <c r="AD93" s="31" t="e">
        <f t="shared" si="312"/>
        <v>#VALUE!</v>
      </c>
      <c r="AE93" s="31" t="e">
        <f t="shared" si="312"/>
        <v>#VALUE!</v>
      </c>
      <c r="AF93" s="31" t="e">
        <f t="shared" si="312"/>
        <v>#VALUE!</v>
      </c>
      <c r="AG93" s="31" t="e">
        <f t="shared" si="312"/>
        <v>#VALUE!</v>
      </c>
      <c r="AH93" s="31" t="e">
        <f t="shared" si="312"/>
        <v>#VALUE!</v>
      </c>
      <c r="AI93" s="31" t="e">
        <f t="shared" si="312"/>
        <v>#VALUE!</v>
      </c>
      <c r="AJ93" s="31" t="e">
        <f t="shared" si="312"/>
        <v>#VALUE!</v>
      </c>
      <c r="AK93" s="31" t="e">
        <f t="shared" si="312"/>
        <v>#VALUE!</v>
      </c>
      <c r="AL93" s="31" t="e">
        <f t="shared" si="312"/>
        <v>#VALUE!</v>
      </c>
      <c r="AM93" s="31" t="e">
        <f t="shared" si="312"/>
        <v>#VALUE!</v>
      </c>
      <c r="AN93" s="31" t="e">
        <f t="shared" si="312"/>
        <v>#VALUE!</v>
      </c>
      <c r="AO93" s="31" t="e">
        <f t="shared" si="312"/>
        <v>#VALUE!</v>
      </c>
      <c r="AP93" s="31">
        <f t="shared" si="312"/>
        <v>0</v>
      </c>
      <c r="AQ93" s="31">
        <f t="shared" si="312"/>
        <v>0</v>
      </c>
      <c r="AR93" s="23" t="e">
        <f t="shared" si="6"/>
        <v>#VALUE!</v>
      </c>
      <c r="AS93" s="65" t="str">
        <f t="shared" si="7"/>
        <v/>
      </c>
      <c r="AT93" s="35" t="str">
        <f ca="1">IFERROR(__xludf.DUMMYFUNCTION("""COMPUTED_VALUE"""),"")</f>
        <v/>
      </c>
      <c r="AU93" s="88"/>
      <c r="AV93" s="88"/>
      <c r="AW93" s="35"/>
      <c r="AX93" s="35" t="str">
        <f ca="1">IFERROR(__xludf.DUMMYFUNCTION("""COMPUTED_VALUE"""),"")</f>
        <v/>
      </c>
      <c r="AY93" s="88"/>
      <c r="AZ93" s="35" t="str">
        <f ca="1">IFERROR(__xludf.DUMMYFUNCTION("""COMPUTED_VALUE"""),"")</f>
        <v/>
      </c>
      <c r="BA93" s="88"/>
      <c r="BB93" s="35"/>
      <c r="BC93" s="35" t="str">
        <f ca="1">IFERROR(__xludf.DUMMYFUNCTION("""COMPUTED_VALUE"""),"")</f>
        <v/>
      </c>
      <c r="BD93" s="35" t="str">
        <f ca="1">IFERROR(__xludf.DUMMYFUNCTION("""COMPUTED_VALUE"""),"")</f>
        <v/>
      </c>
      <c r="BE93" s="35"/>
      <c r="BF93" s="23"/>
      <c r="BG93" s="35"/>
      <c r="BH93" s="35"/>
      <c r="BI93" s="53" t="e">
        <f t="shared" si="137"/>
        <v>#VALUE!</v>
      </c>
      <c r="BJ93" s="50" t="e">
        <f t="shared" ref="BJ93:BW93" si="313">IF(AD93=0,"",AD93*$AS93*(AU93/10))</f>
        <v>#VALUE!</v>
      </c>
      <c r="BK93" s="50" t="e">
        <f t="shared" si="313"/>
        <v>#VALUE!</v>
      </c>
      <c r="BL93" s="50" t="e">
        <f t="shared" si="313"/>
        <v>#VALUE!</v>
      </c>
      <c r="BM93" s="50" t="e">
        <f t="shared" si="313"/>
        <v>#VALUE!</v>
      </c>
      <c r="BN93" s="50" t="e">
        <f t="shared" si="313"/>
        <v>#VALUE!</v>
      </c>
      <c r="BO93" s="50" t="e">
        <f t="shared" si="313"/>
        <v>#VALUE!</v>
      </c>
      <c r="BP93" s="50" t="e">
        <f t="shared" si="313"/>
        <v>#VALUE!</v>
      </c>
      <c r="BQ93" s="37" t="e">
        <f t="shared" si="313"/>
        <v>#VALUE!</v>
      </c>
      <c r="BR93" s="37" t="e">
        <f t="shared" si="313"/>
        <v>#VALUE!</v>
      </c>
      <c r="BS93" s="37" t="e">
        <f t="shared" si="313"/>
        <v>#VALUE!</v>
      </c>
      <c r="BT93" s="37" t="e">
        <f t="shared" si="313"/>
        <v>#VALUE!</v>
      </c>
      <c r="BU93" s="37" t="e">
        <f t="shared" si="313"/>
        <v>#VALUE!</v>
      </c>
      <c r="BV93" s="37" t="str">
        <f t="shared" si="313"/>
        <v/>
      </c>
      <c r="BW93" s="37" t="str">
        <f t="shared" si="313"/>
        <v/>
      </c>
      <c r="BX93" s="38" t="e">
        <f t="shared" si="9"/>
        <v>#VALUE!</v>
      </c>
      <c r="BY93" s="40">
        <v>0.5</v>
      </c>
      <c r="BZ93" s="40">
        <v>0.25</v>
      </c>
      <c r="CA93" s="40" t="str">
        <f t="shared" ref="CA93:CB93" si="314">IF(O93="x","1","")</f>
        <v/>
      </c>
      <c r="CB93" s="40" t="str">
        <f t="shared" si="314"/>
        <v/>
      </c>
      <c r="CC93" s="40">
        <v>0.5</v>
      </c>
      <c r="CD93" s="40">
        <v>0.25</v>
      </c>
      <c r="CE93" s="40" t="str">
        <f t="shared" ref="CE93:CH93" si="315">IF(S93="x","1","")</f>
        <v/>
      </c>
      <c r="CF93" s="40" t="str">
        <f t="shared" si="315"/>
        <v/>
      </c>
      <c r="CG93" s="40" t="str">
        <f t="shared" si="315"/>
        <v/>
      </c>
      <c r="CH93" s="40" t="str">
        <f t="shared" si="315"/>
        <v/>
      </c>
      <c r="CI93" s="40"/>
      <c r="CJ93" s="40"/>
      <c r="CK93" s="40"/>
      <c r="CL93" s="40"/>
      <c r="CM93" s="40"/>
    </row>
    <row r="94" spans="1:91" ht="17.25" customHeight="1" x14ac:dyDescent="0.2">
      <c r="A94" s="66"/>
      <c r="B94" s="23"/>
      <c r="C94" s="23" t="s">
        <v>91</v>
      </c>
      <c r="D94" s="23"/>
      <c r="E94" s="23" t="str">
        <f t="shared" si="301"/>
        <v/>
      </c>
      <c r="F94" s="23"/>
      <c r="G94" s="23"/>
      <c r="H94" s="47" t="str">
        <f t="shared" si="94"/>
        <v/>
      </c>
      <c r="I94" s="50" t="str">
        <f t="shared" si="95"/>
        <v/>
      </c>
      <c r="J94" s="23"/>
      <c r="K94" s="27" t="b">
        <v>0</v>
      </c>
      <c r="L94" s="28" t="str">
        <f t="shared" si="302"/>
        <v/>
      </c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23"/>
      <c r="X94" s="30"/>
      <c r="Y94" s="30"/>
      <c r="Z94" s="23" t="s">
        <v>91</v>
      </c>
      <c r="AA94" s="23" t="s">
        <v>91</v>
      </c>
      <c r="AB94" s="30">
        <f t="shared" si="4"/>
        <v>0</v>
      </c>
      <c r="AC94" s="31" t="e">
        <f t="shared" ref="AC94:AQ94" si="316">IF(M94="x",M$997*1,"")*BY94</f>
        <v>#VALUE!</v>
      </c>
      <c r="AD94" s="31" t="e">
        <f t="shared" si="316"/>
        <v>#VALUE!</v>
      </c>
      <c r="AE94" s="31" t="e">
        <f t="shared" si="316"/>
        <v>#VALUE!</v>
      </c>
      <c r="AF94" s="31" t="e">
        <f t="shared" si="316"/>
        <v>#VALUE!</v>
      </c>
      <c r="AG94" s="31" t="e">
        <f t="shared" si="316"/>
        <v>#VALUE!</v>
      </c>
      <c r="AH94" s="31" t="e">
        <f t="shared" si="316"/>
        <v>#VALUE!</v>
      </c>
      <c r="AI94" s="31" t="e">
        <f t="shared" si="316"/>
        <v>#VALUE!</v>
      </c>
      <c r="AJ94" s="31" t="e">
        <f t="shared" si="316"/>
        <v>#VALUE!</v>
      </c>
      <c r="AK94" s="31" t="e">
        <f t="shared" si="316"/>
        <v>#VALUE!</v>
      </c>
      <c r="AL94" s="31" t="e">
        <f t="shared" si="316"/>
        <v>#VALUE!</v>
      </c>
      <c r="AM94" s="31" t="e">
        <f t="shared" si="316"/>
        <v>#VALUE!</v>
      </c>
      <c r="AN94" s="31" t="e">
        <f t="shared" si="316"/>
        <v>#VALUE!</v>
      </c>
      <c r="AO94" s="31" t="e">
        <f t="shared" si="316"/>
        <v>#VALUE!</v>
      </c>
      <c r="AP94" s="31">
        <f t="shared" si="316"/>
        <v>0</v>
      </c>
      <c r="AQ94" s="31">
        <f t="shared" si="316"/>
        <v>0</v>
      </c>
      <c r="AR94" s="23" t="e">
        <f t="shared" si="6"/>
        <v>#VALUE!</v>
      </c>
      <c r="AS94" s="65" t="str">
        <f t="shared" si="7"/>
        <v/>
      </c>
      <c r="AT94" s="35" t="str">
        <f ca="1">IFERROR(__xludf.DUMMYFUNCTION("""COMPUTED_VALUE"""),"")</f>
        <v/>
      </c>
      <c r="AU94" s="88"/>
      <c r="AV94" s="88"/>
      <c r="AW94" s="35"/>
      <c r="AX94" s="35" t="str">
        <f ca="1">IFERROR(__xludf.DUMMYFUNCTION("""COMPUTED_VALUE"""),"")</f>
        <v/>
      </c>
      <c r="AY94" s="88"/>
      <c r="AZ94" s="35" t="str">
        <f ca="1">IFERROR(__xludf.DUMMYFUNCTION("""COMPUTED_VALUE"""),"")</f>
        <v/>
      </c>
      <c r="BA94" s="88"/>
      <c r="BB94" s="35"/>
      <c r="BC94" s="35" t="str">
        <f ca="1">IFERROR(__xludf.DUMMYFUNCTION("""COMPUTED_VALUE"""),"")</f>
        <v/>
      </c>
      <c r="BD94" s="35" t="str">
        <f ca="1">IFERROR(__xludf.DUMMYFUNCTION("""COMPUTED_VALUE"""),"")</f>
        <v/>
      </c>
      <c r="BE94" s="35"/>
      <c r="BF94" s="23"/>
      <c r="BG94" s="35"/>
      <c r="BH94" s="35"/>
      <c r="BI94" s="53" t="e">
        <f t="shared" si="137"/>
        <v>#VALUE!</v>
      </c>
      <c r="BJ94" s="50" t="e">
        <f t="shared" ref="BJ94:BW94" si="317">IF(AD94=0,"",AD94*$AS94*(AU94/10))</f>
        <v>#VALUE!</v>
      </c>
      <c r="BK94" s="50" t="e">
        <f t="shared" si="317"/>
        <v>#VALUE!</v>
      </c>
      <c r="BL94" s="50" t="e">
        <f t="shared" si="317"/>
        <v>#VALUE!</v>
      </c>
      <c r="BM94" s="50" t="e">
        <f t="shared" si="317"/>
        <v>#VALUE!</v>
      </c>
      <c r="BN94" s="50" t="e">
        <f t="shared" si="317"/>
        <v>#VALUE!</v>
      </c>
      <c r="BO94" s="50" t="e">
        <f t="shared" si="317"/>
        <v>#VALUE!</v>
      </c>
      <c r="BP94" s="50" t="e">
        <f t="shared" si="317"/>
        <v>#VALUE!</v>
      </c>
      <c r="BQ94" s="37" t="e">
        <f t="shared" si="317"/>
        <v>#VALUE!</v>
      </c>
      <c r="BR94" s="37" t="e">
        <f t="shared" si="317"/>
        <v>#VALUE!</v>
      </c>
      <c r="BS94" s="37" t="e">
        <f t="shared" si="317"/>
        <v>#VALUE!</v>
      </c>
      <c r="BT94" s="37" t="e">
        <f t="shared" si="317"/>
        <v>#VALUE!</v>
      </c>
      <c r="BU94" s="37" t="e">
        <f t="shared" si="317"/>
        <v>#VALUE!</v>
      </c>
      <c r="BV94" s="37" t="str">
        <f t="shared" si="317"/>
        <v/>
      </c>
      <c r="BW94" s="37" t="str">
        <f t="shared" si="317"/>
        <v/>
      </c>
      <c r="BX94" s="38" t="e">
        <f t="shared" si="9"/>
        <v>#VALUE!</v>
      </c>
      <c r="BY94" s="40" t="str">
        <f t="shared" ref="BY94:CB94" si="318">IF(M94="x","1","")</f>
        <v/>
      </c>
      <c r="BZ94" s="40" t="str">
        <f t="shared" si="318"/>
        <v/>
      </c>
      <c r="CA94" s="40" t="str">
        <f t="shared" si="318"/>
        <v/>
      </c>
      <c r="CB94" s="40" t="str">
        <f t="shared" si="318"/>
        <v/>
      </c>
      <c r="CC94" s="40">
        <v>0.5</v>
      </c>
      <c r="CD94" s="40" t="str">
        <f>IF(R94="x","1","")</f>
        <v/>
      </c>
      <c r="CE94" s="40">
        <v>0.25</v>
      </c>
      <c r="CF94" s="40" t="str">
        <f t="shared" ref="CF94:CH94" si="319">IF(T94="x","1","")</f>
        <v/>
      </c>
      <c r="CG94" s="40" t="str">
        <f t="shared" si="319"/>
        <v/>
      </c>
      <c r="CH94" s="40" t="str">
        <f t="shared" si="319"/>
        <v/>
      </c>
      <c r="CI94" s="40"/>
      <c r="CJ94" s="40"/>
      <c r="CK94" s="40"/>
      <c r="CL94" s="40"/>
      <c r="CM94" s="40"/>
    </row>
    <row r="95" spans="1:91" ht="17.25" customHeight="1" x14ac:dyDescent="0.2">
      <c r="A95" s="66"/>
      <c r="B95" s="23"/>
      <c r="C95" s="23" t="s">
        <v>91</v>
      </c>
      <c r="D95" s="23"/>
      <c r="E95" s="23" t="str">
        <f t="shared" si="301"/>
        <v/>
      </c>
      <c r="F95" s="23"/>
      <c r="G95" s="23"/>
      <c r="H95" s="47" t="str">
        <f t="shared" si="94"/>
        <v/>
      </c>
      <c r="I95" s="50" t="str">
        <f t="shared" si="95"/>
        <v/>
      </c>
      <c r="J95" s="23"/>
      <c r="K95" s="27" t="b">
        <v>1</v>
      </c>
      <c r="L95" s="28">
        <f t="shared" si="302"/>
        <v>0</v>
      </c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23"/>
      <c r="X95" s="30"/>
      <c r="Y95" s="30"/>
      <c r="Z95" s="23" t="s">
        <v>91</v>
      </c>
      <c r="AA95" s="23" t="s">
        <v>91</v>
      </c>
      <c r="AB95" s="30">
        <f t="shared" si="4"/>
        <v>0</v>
      </c>
      <c r="AC95" s="31" t="e">
        <f t="shared" ref="AC95:AQ95" si="320">IF(M95="x",M$997*1,"")*BY95</f>
        <v>#VALUE!</v>
      </c>
      <c r="AD95" s="31" t="e">
        <f t="shared" si="320"/>
        <v>#VALUE!</v>
      </c>
      <c r="AE95" s="31" t="e">
        <f t="shared" si="320"/>
        <v>#VALUE!</v>
      </c>
      <c r="AF95" s="31" t="e">
        <f t="shared" si="320"/>
        <v>#VALUE!</v>
      </c>
      <c r="AG95" s="31" t="e">
        <f t="shared" si="320"/>
        <v>#VALUE!</v>
      </c>
      <c r="AH95" s="31" t="e">
        <f t="shared" si="320"/>
        <v>#VALUE!</v>
      </c>
      <c r="AI95" s="31" t="e">
        <f t="shared" si="320"/>
        <v>#VALUE!</v>
      </c>
      <c r="AJ95" s="31" t="e">
        <f t="shared" si="320"/>
        <v>#VALUE!</v>
      </c>
      <c r="AK95" s="31" t="e">
        <f t="shared" si="320"/>
        <v>#VALUE!</v>
      </c>
      <c r="AL95" s="31" t="e">
        <f t="shared" si="320"/>
        <v>#VALUE!</v>
      </c>
      <c r="AM95" s="31" t="e">
        <f t="shared" si="320"/>
        <v>#VALUE!</v>
      </c>
      <c r="AN95" s="31" t="e">
        <f t="shared" si="320"/>
        <v>#VALUE!</v>
      </c>
      <c r="AO95" s="31" t="e">
        <f t="shared" si="320"/>
        <v>#VALUE!</v>
      </c>
      <c r="AP95" s="31">
        <f t="shared" si="320"/>
        <v>0</v>
      </c>
      <c r="AQ95" s="31">
        <f t="shared" si="320"/>
        <v>0</v>
      </c>
      <c r="AR95" s="23" t="e">
        <f t="shared" si="6"/>
        <v>#VALUE!</v>
      </c>
      <c r="AS95" s="65" t="str">
        <f t="shared" si="7"/>
        <v/>
      </c>
      <c r="AT95" s="35" t="str">
        <f ca="1">IFERROR(__xludf.DUMMYFUNCTION("""COMPUTED_VALUE"""),"")</f>
        <v/>
      </c>
      <c r="AU95" s="88"/>
      <c r="AV95" s="88"/>
      <c r="AW95" s="35"/>
      <c r="AX95" s="35" t="str">
        <f ca="1">IFERROR(__xludf.DUMMYFUNCTION("""COMPUTED_VALUE"""),"")</f>
        <v/>
      </c>
      <c r="AY95" s="88"/>
      <c r="AZ95" s="35" t="str">
        <f ca="1">IFERROR(__xludf.DUMMYFUNCTION("""COMPUTED_VALUE"""),"")</f>
        <v/>
      </c>
      <c r="BA95" s="88"/>
      <c r="BB95" s="35"/>
      <c r="BC95" s="35" t="str">
        <f ca="1">IFERROR(__xludf.DUMMYFUNCTION("""COMPUTED_VALUE"""),"")</f>
        <v/>
      </c>
      <c r="BD95" s="35" t="str">
        <f ca="1">IFERROR(__xludf.DUMMYFUNCTION("""COMPUTED_VALUE"""),"")</f>
        <v/>
      </c>
      <c r="BE95" s="35"/>
      <c r="BF95" s="23"/>
      <c r="BG95" s="35"/>
      <c r="BH95" s="35"/>
      <c r="BI95" s="53" t="e">
        <f t="shared" si="137"/>
        <v>#VALUE!</v>
      </c>
      <c r="BJ95" s="50" t="e">
        <f t="shared" ref="BJ95:BW95" si="321">IF(AD95=0,"",AD95*$AS95*(AU95/10))</f>
        <v>#VALUE!</v>
      </c>
      <c r="BK95" s="50" t="e">
        <f t="shared" si="321"/>
        <v>#VALUE!</v>
      </c>
      <c r="BL95" s="50" t="e">
        <f t="shared" si="321"/>
        <v>#VALUE!</v>
      </c>
      <c r="BM95" s="50" t="e">
        <f t="shared" si="321"/>
        <v>#VALUE!</v>
      </c>
      <c r="BN95" s="50" t="e">
        <f t="shared" si="321"/>
        <v>#VALUE!</v>
      </c>
      <c r="BO95" s="50" t="e">
        <f t="shared" si="321"/>
        <v>#VALUE!</v>
      </c>
      <c r="BP95" s="50" t="e">
        <f t="shared" si="321"/>
        <v>#VALUE!</v>
      </c>
      <c r="BQ95" s="37" t="e">
        <f t="shared" si="321"/>
        <v>#VALUE!</v>
      </c>
      <c r="BR95" s="37" t="e">
        <f t="shared" si="321"/>
        <v>#VALUE!</v>
      </c>
      <c r="BS95" s="37" t="e">
        <f t="shared" si="321"/>
        <v>#VALUE!</v>
      </c>
      <c r="BT95" s="37" t="e">
        <f t="shared" si="321"/>
        <v>#VALUE!</v>
      </c>
      <c r="BU95" s="37" t="e">
        <f t="shared" si="321"/>
        <v>#VALUE!</v>
      </c>
      <c r="BV95" s="37" t="str">
        <f t="shared" si="321"/>
        <v/>
      </c>
      <c r="BW95" s="37" t="str">
        <f t="shared" si="321"/>
        <v/>
      </c>
      <c r="BX95" s="38" t="e">
        <f t="shared" si="9"/>
        <v>#VALUE!</v>
      </c>
      <c r="BY95" s="40" t="str">
        <f t="shared" ref="BY95:CH95" si="322">IF(M95="x","1","")</f>
        <v/>
      </c>
      <c r="BZ95" s="40" t="str">
        <f t="shared" si="322"/>
        <v/>
      </c>
      <c r="CA95" s="40" t="str">
        <f t="shared" si="322"/>
        <v/>
      </c>
      <c r="CB95" s="40" t="str">
        <f t="shared" si="322"/>
        <v/>
      </c>
      <c r="CC95" s="40" t="str">
        <f t="shared" si="322"/>
        <v/>
      </c>
      <c r="CD95" s="40" t="str">
        <f t="shared" si="322"/>
        <v/>
      </c>
      <c r="CE95" s="40" t="str">
        <f t="shared" si="322"/>
        <v/>
      </c>
      <c r="CF95" s="40" t="str">
        <f t="shared" si="322"/>
        <v/>
      </c>
      <c r="CG95" s="40" t="str">
        <f t="shared" si="322"/>
        <v/>
      </c>
      <c r="CH95" s="40" t="str">
        <f t="shared" si="322"/>
        <v/>
      </c>
      <c r="CI95" s="40"/>
      <c r="CJ95" s="40"/>
      <c r="CK95" s="40"/>
      <c r="CL95" s="40"/>
      <c r="CM95" s="40"/>
    </row>
    <row r="96" spans="1:91" ht="17.25" customHeight="1" x14ac:dyDescent="0.2">
      <c r="A96" s="66"/>
      <c r="B96" s="23"/>
      <c r="C96" s="23" t="s">
        <v>91</v>
      </c>
      <c r="D96" s="23"/>
      <c r="E96" s="23" t="str">
        <f t="shared" si="301"/>
        <v/>
      </c>
      <c r="F96" s="23"/>
      <c r="G96" s="23"/>
      <c r="H96" s="47" t="str">
        <f t="shared" si="94"/>
        <v/>
      </c>
      <c r="I96" s="50" t="str">
        <f t="shared" si="95"/>
        <v/>
      </c>
      <c r="J96" s="23"/>
      <c r="K96" s="27" t="b">
        <v>0</v>
      </c>
      <c r="L96" s="28" t="str">
        <f t="shared" si="302"/>
        <v/>
      </c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23"/>
      <c r="X96" s="30"/>
      <c r="Y96" s="30"/>
      <c r="Z96" s="23" t="s">
        <v>91</v>
      </c>
      <c r="AA96" s="23" t="s">
        <v>91</v>
      </c>
      <c r="AB96" s="30">
        <f t="shared" si="4"/>
        <v>0</v>
      </c>
      <c r="AC96" s="31" t="e">
        <f t="shared" ref="AC96:AQ96" si="323">IF(M96="x",M$997*1,"")*BY96</f>
        <v>#VALUE!</v>
      </c>
      <c r="AD96" s="31" t="e">
        <f t="shared" si="323"/>
        <v>#VALUE!</v>
      </c>
      <c r="AE96" s="31" t="e">
        <f t="shared" si="323"/>
        <v>#VALUE!</v>
      </c>
      <c r="AF96" s="31" t="e">
        <f t="shared" si="323"/>
        <v>#VALUE!</v>
      </c>
      <c r="AG96" s="31" t="e">
        <f t="shared" si="323"/>
        <v>#VALUE!</v>
      </c>
      <c r="AH96" s="31" t="e">
        <f t="shared" si="323"/>
        <v>#VALUE!</v>
      </c>
      <c r="AI96" s="31" t="e">
        <f t="shared" si="323"/>
        <v>#VALUE!</v>
      </c>
      <c r="AJ96" s="31" t="e">
        <f t="shared" si="323"/>
        <v>#VALUE!</v>
      </c>
      <c r="AK96" s="31" t="e">
        <f t="shared" si="323"/>
        <v>#VALUE!</v>
      </c>
      <c r="AL96" s="31" t="e">
        <f t="shared" si="323"/>
        <v>#VALUE!</v>
      </c>
      <c r="AM96" s="31" t="e">
        <f t="shared" si="323"/>
        <v>#VALUE!</v>
      </c>
      <c r="AN96" s="31" t="e">
        <f t="shared" si="323"/>
        <v>#VALUE!</v>
      </c>
      <c r="AO96" s="31" t="e">
        <f t="shared" si="323"/>
        <v>#VALUE!</v>
      </c>
      <c r="AP96" s="31">
        <f t="shared" si="323"/>
        <v>0</v>
      </c>
      <c r="AQ96" s="31">
        <f t="shared" si="323"/>
        <v>0</v>
      </c>
      <c r="AR96" s="23" t="e">
        <f t="shared" si="6"/>
        <v>#VALUE!</v>
      </c>
      <c r="AS96" s="65" t="str">
        <f t="shared" si="7"/>
        <v/>
      </c>
      <c r="AT96" s="35" t="str">
        <f ca="1">IFERROR(__xludf.DUMMYFUNCTION("""COMPUTED_VALUE"""),"")</f>
        <v/>
      </c>
      <c r="AU96" s="88"/>
      <c r="AV96" s="88"/>
      <c r="AW96" s="35"/>
      <c r="AX96" s="35" t="str">
        <f ca="1">IFERROR(__xludf.DUMMYFUNCTION("""COMPUTED_VALUE"""),"")</f>
        <v/>
      </c>
      <c r="AY96" s="88"/>
      <c r="AZ96" s="88"/>
      <c r="BA96" s="88"/>
      <c r="BB96" s="35"/>
      <c r="BC96" s="35" t="str">
        <f ca="1">IFERROR(__xludf.DUMMYFUNCTION("""COMPUTED_VALUE"""),"")</f>
        <v/>
      </c>
      <c r="BD96" s="35" t="str">
        <f ca="1">IFERROR(__xludf.DUMMYFUNCTION("""COMPUTED_VALUE"""),"")</f>
        <v/>
      </c>
      <c r="BE96" s="35"/>
      <c r="BF96" s="23"/>
      <c r="BG96" s="35"/>
      <c r="BH96" s="35"/>
      <c r="BI96" s="53" t="e">
        <f t="shared" si="137"/>
        <v>#VALUE!</v>
      </c>
      <c r="BJ96" s="50" t="e">
        <f t="shared" ref="BJ96:BW96" si="324">IF(AD96=0,"",AD96*$AS96*(AU96/10))</f>
        <v>#VALUE!</v>
      </c>
      <c r="BK96" s="50" t="e">
        <f t="shared" si="324"/>
        <v>#VALUE!</v>
      </c>
      <c r="BL96" s="50" t="e">
        <f t="shared" si="324"/>
        <v>#VALUE!</v>
      </c>
      <c r="BM96" s="50" t="e">
        <f t="shared" si="324"/>
        <v>#VALUE!</v>
      </c>
      <c r="BN96" s="50" t="e">
        <f t="shared" si="324"/>
        <v>#VALUE!</v>
      </c>
      <c r="BO96" s="50" t="e">
        <f t="shared" si="324"/>
        <v>#VALUE!</v>
      </c>
      <c r="BP96" s="50" t="e">
        <f t="shared" si="324"/>
        <v>#VALUE!</v>
      </c>
      <c r="BQ96" s="37" t="e">
        <f t="shared" si="324"/>
        <v>#VALUE!</v>
      </c>
      <c r="BR96" s="37" t="e">
        <f t="shared" si="324"/>
        <v>#VALUE!</v>
      </c>
      <c r="BS96" s="37" t="e">
        <f t="shared" si="324"/>
        <v>#VALUE!</v>
      </c>
      <c r="BT96" s="37" t="e">
        <f t="shared" si="324"/>
        <v>#VALUE!</v>
      </c>
      <c r="BU96" s="37" t="e">
        <f t="shared" si="324"/>
        <v>#VALUE!</v>
      </c>
      <c r="BV96" s="37" t="str">
        <f t="shared" si="324"/>
        <v/>
      </c>
      <c r="BW96" s="37" t="str">
        <f t="shared" si="324"/>
        <v/>
      </c>
      <c r="BX96" s="38" t="e">
        <f t="shared" si="9"/>
        <v>#VALUE!</v>
      </c>
      <c r="BY96" s="40" t="str">
        <f t="shared" ref="BY96:CA96" si="325">IF(M96="x","1","")</f>
        <v/>
      </c>
      <c r="BZ96" s="40" t="str">
        <f t="shared" si="325"/>
        <v/>
      </c>
      <c r="CA96" s="40" t="str">
        <f t="shared" si="325"/>
        <v/>
      </c>
      <c r="CB96" s="40">
        <v>0.5</v>
      </c>
      <c r="CC96" s="40" t="str">
        <f t="shared" ref="CC96:CH96" si="326">IF(Q96="x","1","")</f>
        <v/>
      </c>
      <c r="CD96" s="40" t="str">
        <f t="shared" si="326"/>
        <v/>
      </c>
      <c r="CE96" s="40" t="str">
        <f t="shared" si="326"/>
        <v/>
      </c>
      <c r="CF96" s="40" t="str">
        <f t="shared" si="326"/>
        <v/>
      </c>
      <c r="CG96" s="40" t="str">
        <f t="shared" si="326"/>
        <v/>
      </c>
      <c r="CH96" s="40" t="str">
        <f t="shared" si="326"/>
        <v/>
      </c>
      <c r="CI96" s="40"/>
      <c r="CJ96" s="40"/>
      <c r="CK96" s="40"/>
      <c r="CL96" s="40"/>
      <c r="CM96" s="40"/>
    </row>
    <row r="97" spans="1:91" ht="17.25" customHeight="1" x14ac:dyDescent="0.2">
      <c r="A97" s="66"/>
      <c r="B97" s="23"/>
      <c r="C97" s="23" t="s">
        <v>91</v>
      </c>
      <c r="D97" s="23"/>
      <c r="E97" s="23" t="str">
        <f t="shared" si="301"/>
        <v/>
      </c>
      <c r="F97" s="23"/>
      <c r="G97" s="23"/>
      <c r="H97" s="47" t="str">
        <f t="shared" si="94"/>
        <v/>
      </c>
      <c r="I97" s="50" t="str">
        <f t="shared" si="95"/>
        <v/>
      </c>
      <c r="J97" s="23"/>
      <c r="K97" s="27" t="b">
        <v>0</v>
      </c>
      <c r="L97" s="28" t="str">
        <f t="shared" si="302"/>
        <v/>
      </c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23"/>
      <c r="X97" s="30"/>
      <c r="Y97" s="30"/>
      <c r="Z97" s="23" t="s">
        <v>91</v>
      </c>
      <c r="AA97" s="23" t="s">
        <v>91</v>
      </c>
      <c r="AB97" s="30">
        <f t="shared" si="4"/>
        <v>0</v>
      </c>
      <c r="AC97" s="31" t="e">
        <f t="shared" ref="AC97:AQ97" si="327">IF(M97="x",M$997*1,"")*BY97</f>
        <v>#VALUE!</v>
      </c>
      <c r="AD97" s="31" t="e">
        <f t="shared" si="327"/>
        <v>#VALUE!</v>
      </c>
      <c r="AE97" s="31" t="e">
        <f t="shared" si="327"/>
        <v>#VALUE!</v>
      </c>
      <c r="AF97" s="31" t="e">
        <f t="shared" si="327"/>
        <v>#VALUE!</v>
      </c>
      <c r="AG97" s="31" t="e">
        <f t="shared" si="327"/>
        <v>#VALUE!</v>
      </c>
      <c r="AH97" s="31" t="e">
        <f t="shared" si="327"/>
        <v>#VALUE!</v>
      </c>
      <c r="AI97" s="31" t="e">
        <f t="shared" si="327"/>
        <v>#VALUE!</v>
      </c>
      <c r="AJ97" s="31" t="e">
        <f t="shared" si="327"/>
        <v>#VALUE!</v>
      </c>
      <c r="AK97" s="31" t="e">
        <f t="shared" si="327"/>
        <v>#VALUE!</v>
      </c>
      <c r="AL97" s="31" t="e">
        <f t="shared" si="327"/>
        <v>#VALUE!</v>
      </c>
      <c r="AM97" s="31" t="e">
        <f t="shared" si="327"/>
        <v>#VALUE!</v>
      </c>
      <c r="AN97" s="31" t="e">
        <f t="shared" si="327"/>
        <v>#VALUE!</v>
      </c>
      <c r="AO97" s="31" t="e">
        <f t="shared" si="327"/>
        <v>#VALUE!</v>
      </c>
      <c r="AP97" s="31">
        <f t="shared" si="327"/>
        <v>0</v>
      </c>
      <c r="AQ97" s="31">
        <f t="shared" si="327"/>
        <v>0</v>
      </c>
      <c r="AR97" s="23" t="e">
        <f t="shared" si="6"/>
        <v>#VALUE!</v>
      </c>
      <c r="AS97" s="65" t="str">
        <f t="shared" si="7"/>
        <v/>
      </c>
      <c r="AT97" s="35" t="str">
        <f ca="1">IFERROR(__xludf.DUMMYFUNCTION("""COMPUTED_VALUE"""),"")</f>
        <v/>
      </c>
      <c r="AU97" s="88"/>
      <c r="AV97" s="88"/>
      <c r="AW97" s="35"/>
      <c r="AX97" s="35" t="str">
        <f ca="1">IFERROR(__xludf.DUMMYFUNCTION("""COMPUTED_VALUE"""),"")</f>
        <v/>
      </c>
      <c r="AY97" s="88"/>
      <c r="AZ97" s="88"/>
      <c r="BA97" s="88"/>
      <c r="BB97" s="35"/>
      <c r="BC97" s="35" t="str">
        <f ca="1">IFERROR(__xludf.DUMMYFUNCTION("""COMPUTED_VALUE"""),"")</f>
        <v/>
      </c>
      <c r="BD97" s="35" t="str">
        <f ca="1">IFERROR(__xludf.DUMMYFUNCTION("""COMPUTED_VALUE"""),"")</f>
        <v/>
      </c>
      <c r="BE97" s="35"/>
      <c r="BF97" s="23"/>
      <c r="BG97" s="35"/>
      <c r="BH97" s="35"/>
      <c r="BI97" s="53" t="e">
        <f t="shared" si="137"/>
        <v>#VALUE!</v>
      </c>
      <c r="BJ97" s="50" t="e">
        <f t="shared" ref="BJ97:BW97" si="328">IF(AD97=0,"",AD97*$AS97*(AU97/10))</f>
        <v>#VALUE!</v>
      </c>
      <c r="BK97" s="50" t="e">
        <f t="shared" si="328"/>
        <v>#VALUE!</v>
      </c>
      <c r="BL97" s="50" t="e">
        <f t="shared" si="328"/>
        <v>#VALUE!</v>
      </c>
      <c r="BM97" s="50" t="e">
        <f t="shared" si="328"/>
        <v>#VALUE!</v>
      </c>
      <c r="BN97" s="50" t="e">
        <f t="shared" si="328"/>
        <v>#VALUE!</v>
      </c>
      <c r="BO97" s="50" t="e">
        <f t="shared" si="328"/>
        <v>#VALUE!</v>
      </c>
      <c r="BP97" s="50" t="e">
        <f t="shared" si="328"/>
        <v>#VALUE!</v>
      </c>
      <c r="BQ97" s="37" t="e">
        <f t="shared" si="328"/>
        <v>#VALUE!</v>
      </c>
      <c r="BR97" s="37" t="e">
        <f t="shared" si="328"/>
        <v>#VALUE!</v>
      </c>
      <c r="BS97" s="37" t="e">
        <f t="shared" si="328"/>
        <v>#VALUE!</v>
      </c>
      <c r="BT97" s="37" t="e">
        <f t="shared" si="328"/>
        <v>#VALUE!</v>
      </c>
      <c r="BU97" s="37" t="e">
        <f t="shared" si="328"/>
        <v>#VALUE!</v>
      </c>
      <c r="BV97" s="37" t="str">
        <f t="shared" si="328"/>
        <v/>
      </c>
      <c r="BW97" s="37" t="str">
        <f t="shared" si="328"/>
        <v/>
      </c>
      <c r="BX97" s="38" t="e">
        <f t="shared" si="9"/>
        <v>#VALUE!</v>
      </c>
      <c r="BY97" s="40" t="str">
        <f t="shared" ref="BY97:CD97" si="329">IF(M97="x","1","")</f>
        <v/>
      </c>
      <c r="BZ97" s="40" t="str">
        <f t="shared" si="329"/>
        <v/>
      </c>
      <c r="CA97" s="40" t="str">
        <f t="shared" si="329"/>
        <v/>
      </c>
      <c r="CB97" s="40" t="str">
        <f t="shared" si="329"/>
        <v/>
      </c>
      <c r="CC97" s="40" t="str">
        <f t="shared" si="329"/>
        <v/>
      </c>
      <c r="CD97" s="40" t="str">
        <f t="shared" si="329"/>
        <v/>
      </c>
      <c r="CE97" s="40">
        <v>0.25</v>
      </c>
      <c r="CF97" s="40" t="str">
        <f t="shared" ref="CF97:CH97" si="330">IF(T97="x","1","")</f>
        <v/>
      </c>
      <c r="CG97" s="40" t="str">
        <f t="shared" si="330"/>
        <v/>
      </c>
      <c r="CH97" s="40" t="str">
        <f t="shared" si="330"/>
        <v/>
      </c>
      <c r="CI97" s="40"/>
      <c r="CJ97" s="40"/>
      <c r="CK97" s="40"/>
      <c r="CL97" s="40"/>
      <c r="CM97" s="40"/>
    </row>
    <row r="98" spans="1:91" ht="17.25" customHeight="1" x14ac:dyDescent="0.2">
      <c r="A98" s="66"/>
      <c r="B98" s="23"/>
      <c r="C98" s="23" t="s">
        <v>91</v>
      </c>
      <c r="D98" s="23"/>
      <c r="E98" s="23" t="str">
        <f t="shared" si="301"/>
        <v/>
      </c>
      <c r="F98" s="23"/>
      <c r="G98" s="23"/>
      <c r="H98" s="47" t="str">
        <f t="shared" si="94"/>
        <v/>
      </c>
      <c r="I98" s="50" t="str">
        <f t="shared" si="95"/>
        <v/>
      </c>
      <c r="J98" s="23"/>
      <c r="K98" s="27" t="b">
        <v>1</v>
      </c>
      <c r="L98" s="28">
        <f t="shared" si="302"/>
        <v>0</v>
      </c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23"/>
      <c r="X98" s="30"/>
      <c r="Y98" s="30"/>
      <c r="Z98" s="23" t="s">
        <v>91</v>
      </c>
      <c r="AA98" s="23" t="s">
        <v>91</v>
      </c>
      <c r="AB98" s="30">
        <f t="shared" si="4"/>
        <v>0</v>
      </c>
      <c r="AC98" s="31" t="e">
        <f t="shared" ref="AC98:AQ98" si="331">IF(M98="x",M$997*1,"")*BY98</f>
        <v>#VALUE!</v>
      </c>
      <c r="AD98" s="31" t="e">
        <f t="shared" si="331"/>
        <v>#VALUE!</v>
      </c>
      <c r="AE98" s="31" t="e">
        <f t="shared" si="331"/>
        <v>#VALUE!</v>
      </c>
      <c r="AF98" s="31" t="e">
        <f t="shared" si="331"/>
        <v>#VALUE!</v>
      </c>
      <c r="AG98" s="31" t="e">
        <f t="shared" si="331"/>
        <v>#VALUE!</v>
      </c>
      <c r="AH98" s="31" t="e">
        <f t="shared" si="331"/>
        <v>#VALUE!</v>
      </c>
      <c r="AI98" s="31" t="e">
        <f t="shared" si="331"/>
        <v>#VALUE!</v>
      </c>
      <c r="AJ98" s="31" t="e">
        <f t="shared" si="331"/>
        <v>#VALUE!</v>
      </c>
      <c r="AK98" s="31" t="e">
        <f t="shared" si="331"/>
        <v>#VALUE!</v>
      </c>
      <c r="AL98" s="31" t="e">
        <f t="shared" si="331"/>
        <v>#VALUE!</v>
      </c>
      <c r="AM98" s="31" t="e">
        <f t="shared" si="331"/>
        <v>#VALUE!</v>
      </c>
      <c r="AN98" s="31" t="e">
        <f t="shared" si="331"/>
        <v>#VALUE!</v>
      </c>
      <c r="AO98" s="31" t="e">
        <f t="shared" si="331"/>
        <v>#VALUE!</v>
      </c>
      <c r="AP98" s="31">
        <f t="shared" si="331"/>
        <v>0</v>
      </c>
      <c r="AQ98" s="31">
        <f t="shared" si="331"/>
        <v>0</v>
      </c>
      <c r="AR98" s="23" t="e">
        <f t="shared" si="6"/>
        <v>#VALUE!</v>
      </c>
      <c r="AS98" s="65" t="str">
        <f t="shared" si="7"/>
        <v/>
      </c>
      <c r="AT98" s="35" t="str">
        <f ca="1">IFERROR(__xludf.DUMMYFUNCTION("""COMPUTED_VALUE"""),"")</f>
        <v/>
      </c>
      <c r="AU98" s="88"/>
      <c r="AV98" s="88"/>
      <c r="AW98" s="35"/>
      <c r="AX98" s="35" t="str">
        <f ca="1">IFERROR(__xludf.DUMMYFUNCTION("""COMPUTED_VALUE"""),"")</f>
        <v/>
      </c>
      <c r="AY98" s="88"/>
      <c r="AZ98" s="88"/>
      <c r="BA98" s="88"/>
      <c r="BB98" s="35"/>
      <c r="BC98" s="35" t="str">
        <f ca="1">IFERROR(__xludf.DUMMYFUNCTION("""COMPUTED_VALUE"""),"")</f>
        <v/>
      </c>
      <c r="BD98" s="35" t="str">
        <f ca="1">IFERROR(__xludf.DUMMYFUNCTION("""COMPUTED_VALUE"""),"")</f>
        <v/>
      </c>
      <c r="BE98" s="35"/>
      <c r="BF98" s="23"/>
      <c r="BG98" s="35"/>
      <c r="BH98" s="35"/>
      <c r="BI98" s="53" t="e">
        <f t="shared" si="137"/>
        <v>#VALUE!</v>
      </c>
      <c r="BJ98" s="50" t="e">
        <f t="shared" ref="BJ98:BW98" si="332">IF(AD98=0,"",AD98*$AS98*(AU98/10))</f>
        <v>#VALUE!</v>
      </c>
      <c r="BK98" s="50" t="e">
        <f t="shared" si="332"/>
        <v>#VALUE!</v>
      </c>
      <c r="BL98" s="50" t="e">
        <f t="shared" si="332"/>
        <v>#VALUE!</v>
      </c>
      <c r="BM98" s="50" t="e">
        <f t="shared" si="332"/>
        <v>#VALUE!</v>
      </c>
      <c r="BN98" s="50" t="e">
        <f t="shared" si="332"/>
        <v>#VALUE!</v>
      </c>
      <c r="BO98" s="50" t="e">
        <f t="shared" si="332"/>
        <v>#VALUE!</v>
      </c>
      <c r="BP98" s="50" t="e">
        <f t="shared" si="332"/>
        <v>#VALUE!</v>
      </c>
      <c r="BQ98" s="37" t="e">
        <f t="shared" si="332"/>
        <v>#VALUE!</v>
      </c>
      <c r="BR98" s="37" t="e">
        <f t="shared" si="332"/>
        <v>#VALUE!</v>
      </c>
      <c r="BS98" s="37" t="e">
        <f t="shared" si="332"/>
        <v>#VALUE!</v>
      </c>
      <c r="BT98" s="37" t="e">
        <f t="shared" si="332"/>
        <v>#VALUE!</v>
      </c>
      <c r="BU98" s="37" t="e">
        <f t="shared" si="332"/>
        <v>#VALUE!</v>
      </c>
      <c r="BV98" s="37" t="str">
        <f t="shared" si="332"/>
        <v/>
      </c>
      <c r="BW98" s="37" t="str">
        <f t="shared" si="332"/>
        <v/>
      </c>
      <c r="BX98" s="38" t="e">
        <f t="shared" si="9"/>
        <v>#VALUE!</v>
      </c>
      <c r="BY98" s="40" t="str">
        <f t="shared" ref="BY98:CC98" si="333">IF(M98="x","1","")</f>
        <v/>
      </c>
      <c r="BZ98" s="40" t="str">
        <f t="shared" si="333"/>
        <v/>
      </c>
      <c r="CA98" s="40" t="str">
        <f t="shared" si="333"/>
        <v/>
      </c>
      <c r="CB98" s="40" t="str">
        <f t="shared" si="333"/>
        <v/>
      </c>
      <c r="CC98" s="40" t="str">
        <f t="shared" si="333"/>
        <v/>
      </c>
      <c r="CD98" s="40">
        <v>0.5</v>
      </c>
      <c r="CE98" s="40" t="str">
        <f t="shared" ref="CE98:CH98" si="334">IF(S98="x","1","")</f>
        <v/>
      </c>
      <c r="CF98" s="40" t="str">
        <f t="shared" si="334"/>
        <v/>
      </c>
      <c r="CG98" s="40" t="str">
        <f t="shared" si="334"/>
        <v/>
      </c>
      <c r="CH98" s="40" t="str">
        <f t="shared" si="334"/>
        <v/>
      </c>
      <c r="CI98" s="40"/>
      <c r="CJ98" s="40"/>
      <c r="CK98" s="40"/>
      <c r="CL98" s="40"/>
      <c r="CM98" s="40"/>
    </row>
    <row r="99" spans="1:91" ht="17.25" customHeight="1" x14ac:dyDescent="0.2">
      <c r="A99" s="66"/>
      <c r="B99" s="23"/>
      <c r="C99" s="23" t="s">
        <v>91</v>
      </c>
      <c r="D99" s="23"/>
      <c r="E99" s="23" t="str">
        <f t="shared" si="301"/>
        <v/>
      </c>
      <c r="F99" s="23"/>
      <c r="G99" s="23"/>
      <c r="H99" s="47" t="str">
        <f t="shared" si="94"/>
        <v/>
      </c>
      <c r="I99" s="50" t="str">
        <f t="shared" si="95"/>
        <v/>
      </c>
      <c r="J99" s="23"/>
      <c r="K99" s="27" t="b">
        <v>0</v>
      </c>
      <c r="L99" s="28" t="str">
        <f t="shared" si="302"/>
        <v/>
      </c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23"/>
      <c r="X99" s="30"/>
      <c r="Y99" s="30"/>
      <c r="Z99" s="23" t="s">
        <v>91</v>
      </c>
      <c r="AA99" s="23" t="s">
        <v>91</v>
      </c>
      <c r="AB99" s="30">
        <f t="shared" si="4"/>
        <v>0</v>
      </c>
      <c r="AC99" s="31" t="e">
        <f t="shared" ref="AC99:AQ99" si="335">IF(M99="x",M$997*1,"")*BY99</f>
        <v>#VALUE!</v>
      </c>
      <c r="AD99" s="31" t="e">
        <f t="shared" si="335"/>
        <v>#VALUE!</v>
      </c>
      <c r="AE99" s="31" t="e">
        <f t="shared" si="335"/>
        <v>#VALUE!</v>
      </c>
      <c r="AF99" s="31" t="e">
        <f t="shared" si="335"/>
        <v>#VALUE!</v>
      </c>
      <c r="AG99" s="31" t="e">
        <f t="shared" si="335"/>
        <v>#VALUE!</v>
      </c>
      <c r="AH99" s="31" t="e">
        <f t="shared" si="335"/>
        <v>#VALUE!</v>
      </c>
      <c r="AI99" s="31" t="e">
        <f t="shared" si="335"/>
        <v>#VALUE!</v>
      </c>
      <c r="AJ99" s="31" t="e">
        <f t="shared" si="335"/>
        <v>#VALUE!</v>
      </c>
      <c r="AK99" s="31" t="e">
        <f t="shared" si="335"/>
        <v>#VALUE!</v>
      </c>
      <c r="AL99" s="31" t="e">
        <f t="shared" si="335"/>
        <v>#VALUE!</v>
      </c>
      <c r="AM99" s="31" t="e">
        <f t="shared" si="335"/>
        <v>#VALUE!</v>
      </c>
      <c r="AN99" s="31" t="e">
        <f t="shared" si="335"/>
        <v>#VALUE!</v>
      </c>
      <c r="AO99" s="31" t="e">
        <f t="shared" si="335"/>
        <v>#VALUE!</v>
      </c>
      <c r="AP99" s="31">
        <f t="shared" si="335"/>
        <v>0</v>
      </c>
      <c r="AQ99" s="31">
        <f t="shared" si="335"/>
        <v>0</v>
      </c>
      <c r="AR99" s="23" t="e">
        <f t="shared" si="6"/>
        <v>#VALUE!</v>
      </c>
      <c r="AS99" s="65" t="str">
        <f t="shared" si="7"/>
        <v/>
      </c>
      <c r="AT99" s="35" t="str">
        <f ca="1">IFERROR(__xludf.DUMMYFUNCTION("""COMPUTED_VALUE"""),"")</f>
        <v/>
      </c>
      <c r="AU99" s="88"/>
      <c r="AV99" s="88"/>
      <c r="AW99" s="35"/>
      <c r="AX99" s="35" t="str">
        <f ca="1">IFERROR(__xludf.DUMMYFUNCTION("""COMPUTED_VALUE"""),"")</f>
        <v/>
      </c>
      <c r="AY99" s="88"/>
      <c r="AZ99" s="88"/>
      <c r="BA99" s="88"/>
      <c r="BB99" s="35"/>
      <c r="BC99" s="35" t="str">
        <f ca="1">IFERROR(__xludf.DUMMYFUNCTION("""COMPUTED_VALUE"""),"")</f>
        <v/>
      </c>
      <c r="BD99" s="35" t="str">
        <f ca="1">IFERROR(__xludf.DUMMYFUNCTION("""COMPUTED_VALUE"""),"")</f>
        <v/>
      </c>
      <c r="BE99" s="35"/>
      <c r="BF99" s="23"/>
      <c r="BG99" s="35"/>
      <c r="BH99" s="35"/>
      <c r="BI99" s="53" t="e">
        <f t="shared" si="137"/>
        <v>#VALUE!</v>
      </c>
      <c r="BJ99" s="50" t="e">
        <f t="shared" ref="BJ99:BW99" si="336">IF(AD99=0,"",AD99*$AS99*(AU99/10))</f>
        <v>#VALUE!</v>
      </c>
      <c r="BK99" s="50" t="e">
        <f t="shared" si="336"/>
        <v>#VALUE!</v>
      </c>
      <c r="BL99" s="50" t="e">
        <f t="shared" si="336"/>
        <v>#VALUE!</v>
      </c>
      <c r="BM99" s="50" t="e">
        <f t="shared" si="336"/>
        <v>#VALUE!</v>
      </c>
      <c r="BN99" s="50" t="e">
        <f t="shared" si="336"/>
        <v>#VALUE!</v>
      </c>
      <c r="BO99" s="50" t="e">
        <f t="shared" si="336"/>
        <v>#VALUE!</v>
      </c>
      <c r="BP99" s="50" t="e">
        <f t="shared" si="336"/>
        <v>#VALUE!</v>
      </c>
      <c r="BQ99" s="37" t="e">
        <f t="shared" si="336"/>
        <v>#VALUE!</v>
      </c>
      <c r="BR99" s="37" t="e">
        <f t="shared" si="336"/>
        <v>#VALUE!</v>
      </c>
      <c r="BS99" s="37" t="e">
        <f t="shared" si="336"/>
        <v>#VALUE!</v>
      </c>
      <c r="BT99" s="37" t="e">
        <f t="shared" si="336"/>
        <v>#VALUE!</v>
      </c>
      <c r="BU99" s="37" t="e">
        <f t="shared" si="336"/>
        <v>#VALUE!</v>
      </c>
      <c r="BV99" s="37" t="str">
        <f t="shared" si="336"/>
        <v/>
      </c>
      <c r="BW99" s="37" t="str">
        <f t="shared" si="336"/>
        <v/>
      </c>
      <c r="BX99" s="38" t="e">
        <f t="shared" si="9"/>
        <v>#VALUE!</v>
      </c>
      <c r="BY99" s="40" t="str">
        <f t="shared" ref="BY99:CH99" si="337">IF(M99="x","1","")</f>
        <v/>
      </c>
      <c r="BZ99" s="40" t="str">
        <f t="shared" si="337"/>
        <v/>
      </c>
      <c r="CA99" s="40" t="str">
        <f t="shared" si="337"/>
        <v/>
      </c>
      <c r="CB99" s="40" t="str">
        <f t="shared" si="337"/>
        <v/>
      </c>
      <c r="CC99" s="40" t="str">
        <f t="shared" si="337"/>
        <v/>
      </c>
      <c r="CD99" s="40" t="str">
        <f t="shared" si="337"/>
        <v/>
      </c>
      <c r="CE99" s="40" t="str">
        <f t="shared" si="337"/>
        <v/>
      </c>
      <c r="CF99" s="40" t="str">
        <f t="shared" si="337"/>
        <v/>
      </c>
      <c r="CG99" s="40" t="str">
        <f t="shared" si="337"/>
        <v/>
      </c>
      <c r="CH99" s="40" t="str">
        <f t="shared" si="337"/>
        <v/>
      </c>
      <c r="CI99" s="40"/>
      <c r="CJ99" s="40"/>
      <c r="CK99" s="40"/>
      <c r="CL99" s="40"/>
      <c r="CM99" s="40"/>
    </row>
    <row r="100" spans="1:91" ht="17.25" customHeight="1" x14ac:dyDescent="0.2">
      <c r="A100" s="66"/>
      <c r="B100" s="23"/>
      <c r="C100" s="23" t="s">
        <v>91</v>
      </c>
      <c r="D100" s="23"/>
      <c r="E100" s="23" t="str">
        <f t="shared" si="301"/>
        <v/>
      </c>
      <c r="F100" s="23"/>
      <c r="G100" s="23"/>
      <c r="H100" s="47" t="str">
        <f t="shared" si="94"/>
        <v/>
      </c>
      <c r="I100" s="50" t="str">
        <f t="shared" si="95"/>
        <v/>
      </c>
      <c r="J100" s="23"/>
      <c r="K100" s="27" t="b">
        <v>0</v>
      </c>
      <c r="L100" s="28" t="str">
        <f t="shared" si="302"/>
        <v/>
      </c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23"/>
      <c r="X100" s="30"/>
      <c r="Y100" s="30"/>
      <c r="Z100" s="23" t="s">
        <v>91</v>
      </c>
      <c r="AA100" s="23" t="s">
        <v>91</v>
      </c>
      <c r="AB100" s="30">
        <f t="shared" si="4"/>
        <v>0</v>
      </c>
      <c r="AC100" s="31" t="e">
        <f t="shared" ref="AC100:AQ100" si="338">IF(M100="x",M$997*1,"")*BY100</f>
        <v>#VALUE!</v>
      </c>
      <c r="AD100" s="31" t="e">
        <f t="shared" si="338"/>
        <v>#VALUE!</v>
      </c>
      <c r="AE100" s="31" t="e">
        <f t="shared" si="338"/>
        <v>#VALUE!</v>
      </c>
      <c r="AF100" s="31" t="e">
        <f t="shared" si="338"/>
        <v>#VALUE!</v>
      </c>
      <c r="AG100" s="31" t="e">
        <f t="shared" si="338"/>
        <v>#VALUE!</v>
      </c>
      <c r="AH100" s="31" t="e">
        <f t="shared" si="338"/>
        <v>#VALUE!</v>
      </c>
      <c r="AI100" s="31" t="e">
        <f t="shared" si="338"/>
        <v>#VALUE!</v>
      </c>
      <c r="AJ100" s="31" t="e">
        <f t="shared" si="338"/>
        <v>#VALUE!</v>
      </c>
      <c r="AK100" s="31" t="e">
        <f t="shared" si="338"/>
        <v>#VALUE!</v>
      </c>
      <c r="AL100" s="31" t="e">
        <f t="shared" si="338"/>
        <v>#VALUE!</v>
      </c>
      <c r="AM100" s="31" t="e">
        <f t="shared" si="338"/>
        <v>#VALUE!</v>
      </c>
      <c r="AN100" s="31" t="e">
        <f t="shared" si="338"/>
        <v>#VALUE!</v>
      </c>
      <c r="AO100" s="31" t="e">
        <f t="shared" si="338"/>
        <v>#VALUE!</v>
      </c>
      <c r="AP100" s="31">
        <f t="shared" si="338"/>
        <v>0</v>
      </c>
      <c r="AQ100" s="31">
        <f t="shared" si="338"/>
        <v>0</v>
      </c>
      <c r="AR100" s="23" t="e">
        <f t="shared" si="6"/>
        <v>#VALUE!</v>
      </c>
      <c r="AS100" s="65" t="str">
        <f t="shared" si="7"/>
        <v/>
      </c>
      <c r="AT100" s="35" t="str">
        <f ca="1">IFERROR(__xludf.DUMMYFUNCTION("""COMPUTED_VALUE"""),"")</f>
        <v/>
      </c>
      <c r="AU100" s="88"/>
      <c r="AV100" s="88"/>
      <c r="AW100" s="35"/>
      <c r="AX100" s="35" t="str">
        <f ca="1">IFERROR(__xludf.DUMMYFUNCTION("""COMPUTED_VALUE"""),"")</f>
        <v/>
      </c>
      <c r="AY100" s="88"/>
      <c r="AZ100" s="88"/>
      <c r="BA100" s="88"/>
      <c r="BB100" s="35"/>
      <c r="BC100" s="35" t="str">
        <f ca="1">IFERROR(__xludf.DUMMYFUNCTION("""COMPUTED_VALUE"""),"")</f>
        <v/>
      </c>
      <c r="BD100" s="35" t="str">
        <f ca="1">IFERROR(__xludf.DUMMYFUNCTION("""COMPUTED_VALUE"""),"")</f>
        <v/>
      </c>
      <c r="BE100" s="35"/>
      <c r="BF100" s="23"/>
      <c r="BG100" s="35"/>
      <c r="BH100" s="35"/>
      <c r="BI100" s="53" t="e">
        <f t="shared" si="137"/>
        <v>#VALUE!</v>
      </c>
      <c r="BJ100" s="50" t="e">
        <f t="shared" ref="BJ100:BW100" si="339">IF(AD100=0,"",AD100*$AS100*(AU100/10))</f>
        <v>#VALUE!</v>
      </c>
      <c r="BK100" s="50" t="e">
        <f t="shared" si="339"/>
        <v>#VALUE!</v>
      </c>
      <c r="BL100" s="50" t="e">
        <f t="shared" si="339"/>
        <v>#VALUE!</v>
      </c>
      <c r="BM100" s="50" t="e">
        <f t="shared" si="339"/>
        <v>#VALUE!</v>
      </c>
      <c r="BN100" s="50" t="e">
        <f t="shared" si="339"/>
        <v>#VALUE!</v>
      </c>
      <c r="BO100" s="50" t="e">
        <f t="shared" si="339"/>
        <v>#VALUE!</v>
      </c>
      <c r="BP100" s="50" t="e">
        <f t="shared" si="339"/>
        <v>#VALUE!</v>
      </c>
      <c r="BQ100" s="37" t="e">
        <f t="shared" si="339"/>
        <v>#VALUE!</v>
      </c>
      <c r="BR100" s="37" t="e">
        <f t="shared" si="339"/>
        <v>#VALUE!</v>
      </c>
      <c r="BS100" s="37" t="e">
        <f t="shared" si="339"/>
        <v>#VALUE!</v>
      </c>
      <c r="BT100" s="37" t="e">
        <f t="shared" si="339"/>
        <v>#VALUE!</v>
      </c>
      <c r="BU100" s="37" t="e">
        <f t="shared" si="339"/>
        <v>#VALUE!</v>
      </c>
      <c r="BV100" s="37" t="str">
        <f t="shared" si="339"/>
        <v/>
      </c>
      <c r="BW100" s="37" t="str">
        <f t="shared" si="339"/>
        <v/>
      </c>
      <c r="BX100" s="38" t="e">
        <f t="shared" si="9"/>
        <v>#VALUE!</v>
      </c>
      <c r="BY100" s="40" t="str">
        <f t="shared" ref="BY100:CH100" si="340">IF(M100="x","1","")</f>
        <v/>
      </c>
      <c r="BZ100" s="40" t="str">
        <f t="shared" si="340"/>
        <v/>
      </c>
      <c r="CA100" s="40" t="str">
        <f t="shared" si="340"/>
        <v/>
      </c>
      <c r="CB100" s="40" t="str">
        <f t="shared" si="340"/>
        <v/>
      </c>
      <c r="CC100" s="40" t="str">
        <f t="shared" si="340"/>
        <v/>
      </c>
      <c r="CD100" s="40" t="str">
        <f t="shared" si="340"/>
        <v/>
      </c>
      <c r="CE100" s="40" t="str">
        <f t="shared" si="340"/>
        <v/>
      </c>
      <c r="CF100" s="40" t="str">
        <f t="shared" si="340"/>
        <v/>
      </c>
      <c r="CG100" s="40" t="str">
        <f t="shared" si="340"/>
        <v/>
      </c>
      <c r="CH100" s="40" t="str">
        <f t="shared" si="340"/>
        <v/>
      </c>
      <c r="CI100" s="40"/>
      <c r="CJ100" s="40"/>
      <c r="CK100" s="40"/>
      <c r="CL100" s="40"/>
      <c r="CM100" s="40"/>
    </row>
    <row r="101" spans="1:91" ht="17.25" customHeight="1" x14ac:dyDescent="0.2">
      <c r="A101" s="66"/>
      <c r="B101" s="23"/>
      <c r="C101" s="23" t="s">
        <v>91</v>
      </c>
      <c r="D101" s="23"/>
      <c r="E101" s="23" t="str">
        <f t="shared" si="301"/>
        <v/>
      </c>
      <c r="F101" s="23"/>
      <c r="G101" s="23"/>
      <c r="H101" s="47" t="str">
        <f t="shared" si="94"/>
        <v/>
      </c>
      <c r="I101" s="50" t="str">
        <f t="shared" si="95"/>
        <v/>
      </c>
      <c r="J101" s="23"/>
      <c r="K101" s="27" t="b">
        <v>0</v>
      </c>
      <c r="L101" s="28" t="str">
        <f t="shared" si="302"/>
        <v/>
      </c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23"/>
      <c r="X101" s="30"/>
      <c r="Y101" s="30"/>
      <c r="Z101" s="23" t="s">
        <v>91</v>
      </c>
      <c r="AA101" s="23" t="s">
        <v>91</v>
      </c>
      <c r="AB101" s="30">
        <f t="shared" si="4"/>
        <v>0</v>
      </c>
      <c r="AC101" s="31" t="e">
        <f t="shared" ref="AC101:AQ101" si="341">IF(M101="x",M$997*1,"")*BY101</f>
        <v>#VALUE!</v>
      </c>
      <c r="AD101" s="31" t="e">
        <f t="shared" si="341"/>
        <v>#VALUE!</v>
      </c>
      <c r="AE101" s="31" t="e">
        <f t="shared" si="341"/>
        <v>#VALUE!</v>
      </c>
      <c r="AF101" s="31" t="e">
        <f t="shared" si="341"/>
        <v>#VALUE!</v>
      </c>
      <c r="AG101" s="31" t="e">
        <f t="shared" si="341"/>
        <v>#VALUE!</v>
      </c>
      <c r="AH101" s="31" t="e">
        <f t="shared" si="341"/>
        <v>#VALUE!</v>
      </c>
      <c r="AI101" s="31" t="e">
        <f t="shared" si="341"/>
        <v>#VALUE!</v>
      </c>
      <c r="AJ101" s="31" t="e">
        <f t="shared" si="341"/>
        <v>#VALUE!</v>
      </c>
      <c r="AK101" s="31" t="e">
        <f t="shared" si="341"/>
        <v>#VALUE!</v>
      </c>
      <c r="AL101" s="31" t="e">
        <f t="shared" si="341"/>
        <v>#VALUE!</v>
      </c>
      <c r="AM101" s="31" t="e">
        <f t="shared" si="341"/>
        <v>#VALUE!</v>
      </c>
      <c r="AN101" s="31" t="e">
        <f t="shared" si="341"/>
        <v>#VALUE!</v>
      </c>
      <c r="AO101" s="31" t="e">
        <f t="shared" si="341"/>
        <v>#VALUE!</v>
      </c>
      <c r="AP101" s="31">
        <f t="shared" si="341"/>
        <v>0</v>
      </c>
      <c r="AQ101" s="31">
        <f t="shared" si="341"/>
        <v>0</v>
      </c>
      <c r="AR101" s="23" t="e">
        <f t="shared" si="6"/>
        <v>#VALUE!</v>
      </c>
      <c r="AS101" s="65" t="str">
        <f t="shared" si="7"/>
        <v/>
      </c>
      <c r="AT101" s="35" t="str">
        <f ca="1">IFERROR(__xludf.DUMMYFUNCTION("""COMPUTED_VALUE"""),"")</f>
        <v/>
      </c>
      <c r="AU101" s="88"/>
      <c r="AV101" s="88"/>
      <c r="AW101" s="35"/>
      <c r="AX101" s="35" t="str">
        <f ca="1">IFERROR(__xludf.DUMMYFUNCTION("""COMPUTED_VALUE"""),"")</f>
        <v/>
      </c>
      <c r="AY101" s="88"/>
      <c r="AZ101" s="88"/>
      <c r="BA101" s="88"/>
      <c r="BB101" s="35"/>
      <c r="BC101" s="35" t="str">
        <f ca="1">IFERROR(__xludf.DUMMYFUNCTION("""COMPUTED_VALUE"""),"")</f>
        <v/>
      </c>
      <c r="BD101" s="35" t="str">
        <f ca="1">IFERROR(__xludf.DUMMYFUNCTION("""COMPUTED_VALUE"""),"")</f>
        <v/>
      </c>
      <c r="BE101" s="35"/>
      <c r="BF101" s="23"/>
      <c r="BG101" s="35"/>
      <c r="BH101" s="35"/>
      <c r="BI101" s="53" t="e">
        <f t="shared" si="137"/>
        <v>#VALUE!</v>
      </c>
      <c r="BJ101" s="50" t="e">
        <f t="shared" ref="BJ101:BW101" si="342">IF(AD101=0,"",AD101*$AS101*(AU101/10))</f>
        <v>#VALUE!</v>
      </c>
      <c r="BK101" s="50" t="e">
        <f t="shared" si="342"/>
        <v>#VALUE!</v>
      </c>
      <c r="BL101" s="50" t="e">
        <f t="shared" si="342"/>
        <v>#VALUE!</v>
      </c>
      <c r="BM101" s="50" t="e">
        <f t="shared" si="342"/>
        <v>#VALUE!</v>
      </c>
      <c r="BN101" s="50" t="e">
        <f t="shared" si="342"/>
        <v>#VALUE!</v>
      </c>
      <c r="BO101" s="50" t="e">
        <f t="shared" si="342"/>
        <v>#VALUE!</v>
      </c>
      <c r="BP101" s="50" t="e">
        <f t="shared" si="342"/>
        <v>#VALUE!</v>
      </c>
      <c r="BQ101" s="37" t="e">
        <f t="shared" si="342"/>
        <v>#VALUE!</v>
      </c>
      <c r="BR101" s="37" t="e">
        <f t="shared" si="342"/>
        <v>#VALUE!</v>
      </c>
      <c r="BS101" s="37" t="e">
        <f t="shared" si="342"/>
        <v>#VALUE!</v>
      </c>
      <c r="BT101" s="37" t="e">
        <f t="shared" si="342"/>
        <v>#VALUE!</v>
      </c>
      <c r="BU101" s="37" t="e">
        <f t="shared" si="342"/>
        <v>#VALUE!</v>
      </c>
      <c r="BV101" s="37" t="str">
        <f t="shared" si="342"/>
        <v/>
      </c>
      <c r="BW101" s="37" t="str">
        <f t="shared" si="342"/>
        <v/>
      </c>
      <c r="BX101" s="38" t="e">
        <f t="shared" si="9"/>
        <v>#VALUE!</v>
      </c>
      <c r="BY101" s="40" t="str">
        <f t="shared" ref="BY101:BZ101" si="343">IF(M101="x","1","")</f>
        <v/>
      </c>
      <c r="BZ101" s="40" t="str">
        <f t="shared" si="343"/>
        <v/>
      </c>
      <c r="CA101" s="40">
        <v>0.5</v>
      </c>
      <c r="CB101" s="40">
        <v>0.5</v>
      </c>
      <c r="CC101" s="40" t="str">
        <f t="shared" ref="CC101:CD101" si="344">IF(Q101="x","1","")</f>
        <v/>
      </c>
      <c r="CD101" s="40" t="str">
        <f t="shared" si="344"/>
        <v/>
      </c>
      <c r="CE101" s="40">
        <v>0.5</v>
      </c>
      <c r="CF101" s="40">
        <v>0.5</v>
      </c>
      <c r="CG101" s="40" t="str">
        <f t="shared" ref="CG101:CH101" si="345">IF(U101="x","1","")</f>
        <v/>
      </c>
      <c r="CH101" s="40" t="str">
        <f t="shared" si="345"/>
        <v/>
      </c>
      <c r="CI101" s="40"/>
      <c r="CJ101" s="40"/>
      <c r="CK101" s="40"/>
      <c r="CL101" s="40"/>
      <c r="CM101" s="40"/>
    </row>
    <row r="102" spans="1:91" ht="17.25" customHeight="1" x14ac:dyDescent="0.2">
      <c r="A102" s="66"/>
      <c r="B102" s="23"/>
      <c r="C102" s="23" t="s">
        <v>91</v>
      </c>
      <c r="D102" s="23"/>
      <c r="E102" s="23" t="str">
        <f t="shared" si="301"/>
        <v/>
      </c>
      <c r="F102" s="23"/>
      <c r="G102" s="23"/>
      <c r="H102" s="47" t="str">
        <f t="shared" si="94"/>
        <v/>
      </c>
      <c r="I102" s="50" t="str">
        <f t="shared" si="95"/>
        <v/>
      </c>
      <c r="J102" s="23"/>
      <c r="K102" s="27" t="b">
        <v>0</v>
      </c>
      <c r="L102" s="28" t="str">
        <f t="shared" si="302"/>
        <v/>
      </c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23"/>
      <c r="X102" s="30"/>
      <c r="Y102" s="30"/>
      <c r="Z102" s="23" t="s">
        <v>91</v>
      </c>
      <c r="AA102" s="23" t="s">
        <v>91</v>
      </c>
      <c r="AB102" s="30">
        <f t="shared" si="4"/>
        <v>0</v>
      </c>
      <c r="AC102" s="31" t="e">
        <f t="shared" ref="AC102:AQ102" si="346">IF(M102="x",M$997*1,"")*BY102</f>
        <v>#VALUE!</v>
      </c>
      <c r="AD102" s="31" t="e">
        <f t="shared" si="346"/>
        <v>#VALUE!</v>
      </c>
      <c r="AE102" s="31" t="e">
        <f t="shared" si="346"/>
        <v>#VALUE!</v>
      </c>
      <c r="AF102" s="31" t="e">
        <f t="shared" si="346"/>
        <v>#VALUE!</v>
      </c>
      <c r="AG102" s="31" t="e">
        <f t="shared" si="346"/>
        <v>#VALUE!</v>
      </c>
      <c r="AH102" s="31" t="e">
        <f t="shared" si="346"/>
        <v>#VALUE!</v>
      </c>
      <c r="AI102" s="31" t="e">
        <f t="shared" si="346"/>
        <v>#VALUE!</v>
      </c>
      <c r="AJ102" s="31" t="e">
        <f t="shared" si="346"/>
        <v>#VALUE!</v>
      </c>
      <c r="AK102" s="31" t="e">
        <f t="shared" si="346"/>
        <v>#VALUE!</v>
      </c>
      <c r="AL102" s="31" t="e">
        <f t="shared" si="346"/>
        <v>#VALUE!</v>
      </c>
      <c r="AM102" s="31" t="e">
        <f t="shared" si="346"/>
        <v>#VALUE!</v>
      </c>
      <c r="AN102" s="31" t="e">
        <f t="shared" si="346"/>
        <v>#VALUE!</v>
      </c>
      <c r="AO102" s="31" t="e">
        <f t="shared" si="346"/>
        <v>#VALUE!</v>
      </c>
      <c r="AP102" s="31">
        <f t="shared" si="346"/>
        <v>0</v>
      </c>
      <c r="AQ102" s="31">
        <f t="shared" si="346"/>
        <v>0</v>
      </c>
      <c r="AR102" s="23" t="e">
        <f t="shared" si="6"/>
        <v>#VALUE!</v>
      </c>
      <c r="AS102" s="65" t="str">
        <f t="shared" si="7"/>
        <v/>
      </c>
      <c r="AT102" s="35" t="str">
        <f ca="1">IFERROR(__xludf.DUMMYFUNCTION("""COMPUTED_VALUE"""),"")</f>
        <v/>
      </c>
      <c r="AU102" s="88"/>
      <c r="AV102" s="88"/>
      <c r="AW102" s="35"/>
      <c r="AX102" s="35" t="str">
        <f ca="1">IFERROR(__xludf.DUMMYFUNCTION("""COMPUTED_VALUE"""),"")</f>
        <v/>
      </c>
      <c r="AY102" s="88"/>
      <c r="AZ102" s="88"/>
      <c r="BA102" s="88"/>
      <c r="BB102" s="35"/>
      <c r="BC102" s="35" t="str">
        <f ca="1">IFERROR(__xludf.DUMMYFUNCTION("""COMPUTED_VALUE"""),"")</f>
        <v/>
      </c>
      <c r="BD102" s="35" t="str">
        <f ca="1">IFERROR(__xludf.DUMMYFUNCTION("""COMPUTED_VALUE"""),"")</f>
        <v/>
      </c>
      <c r="BE102" s="35"/>
      <c r="BF102" s="23"/>
      <c r="BG102" s="35"/>
      <c r="BH102" s="35"/>
      <c r="BI102" s="53" t="e">
        <f t="shared" si="137"/>
        <v>#VALUE!</v>
      </c>
      <c r="BJ102" s="50" t="e">
        <f t="shared" ref="BJ102:BW102" si="347">IF(AD102=0,"",AD102*$AS102*(AU102/10))</f>
        <v>#VALUE!</v>
      </c>
      <c r="BK102" s="50" t="e">
        <f t="shared" si="347"/>
        <v>#VALUE!</v>
      </c>
      <c r="BL102" s="50" t="e">
        <f t="shared" si="347"/>
        <v>#VALUE!</v>
      </c>
      <c r="BM102" s="50" t="e">
        <f t="shared" si="347"/>
        <v>#VALUE!</v>
      </c>
      <c r="BN102" s="50" t="e">
        <f t="shared" si="347"/>
        <v>#VALUE!</v>
      </c>
      <c r="BO102" s="50" t="e">
        <f t="shared" si="347"/>
        <v>#VALUE!</v>
      </c>
      <c r="BP102" s="50" t="e">
        <f t="shared" si="347"/>
        <v>#VALUE!</v>
      </c>
      <c r="BQ102" s="37" t="e">
        <f t="shared" si="347"/>
        <v>#VALUE!</v>
      </c>
      <c r="BR102" s="37" t="e">
        <f t="shared" si="347"/>
        <v>#VALUE!</v>
      </c>
      <c r="BS102" s="37" t="e">
        <f t="shared" si="347"/>
        <v>#VALUE!</v>
      </c>
      <c r="BT102" s="37" t="e">
        <f t="shared" si="347"/>
        <v>#VALUE!</v>
      </c>
      <c r="BU102" s="37" t="e">
        <f t="shared" si="347"/>
        <v>#VALUE!</v>
      </c>
      <c r="BV102" s="37" t="str">
        <f t="shared" si="347"/>
        <v/>
      </c>
      <c r="BW102" s="37" t="str">
        <f t="shared" si="347"/>
        <v/>
      </c>
      <c r="BX102" s="38" t="e">
        <f t="shared" si="9"/>
        <v>#VALUE!</v>
      </c>
      <c r="BY102" s="40" t="str">
        <f t="shared" ref="BY102:CH102" si="348">IF(M102="x","1","")</f>
        <v/>
      </c>
      <c r="BZ102" s="40" t="str">
        <f t="shared" si="348"/>
        <v/>
      </c>
      <c r="CA102" s="40" t="str">
        <f t="shared" si="348"/>
        <v/>
      </c>
      <c r="CB102" s="40" t="str">
        <f t="shared" si="348"/>
        <v/>
      </c>
      <c r="CC102" s="40" t="str">
        <f t="shared" si="348"/>
        <v/>
      </c>
      <c r="CD102" s="40" t="str">
        <f t="shared" si="348"/>
        <v/>
      </c>
      <c r="CE102" s="40" t="str">
        <f t="shared" si="348"/>
        <v/>
      </c>
      <c r="CF102" s="40" t="str">
        <f t="shared" si="348"/>
        <v/>
      </c>
      <c r="CG102" s="40" t="str">
        <f t="shared" si="348"/>
        <v/>
      </c>
      <c r="CH102" s="40" t="str">
        <f t="shared" si="348"/>
        <v/>
      </c>
      <c r="CI102" s="40"/>
      <c r="CJ102" s="40"/>
      <c r="CK102" s="40"/>
      <c r="CL102" s="40"/>
      <c r="CM102" s="40"/>
    </row>
    <row r="103" spans="1:91" ht="17.25" customHeight="1" x14ac:dyDescent="0.2">
      <c r="A103" s="66"/>
      <c r="B103" s="23"/>
      <c r="C103" s="23" t="s">
        <v>91</v>
      </c>
      <c r="D103" s="23"/>
      <c r="E103" s="23" t="str">
        <f t="shared" si="301"/>
        <v/>
      </c>
      <c r="F103" s="23"/>
      <c r="G103" s="23"/>
      <c r="H103" s="47" t="str">
        <f t="shared" si="94"/>
        <v/>
      </c>
      <c r="I103" s="50" t="str">
        <f t="shared" si="95"/>
        <v/>
      </c>
      <c r="J103" s="23"/>
      <c r="K103" s="27" t="b">
        <v>0</v>
      </c>
      <c r="L103" s="28" t="str">
        <f t="shared" si="302"/>
        <v/>
      </c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23"/>
      <c r="X103" s="30"/>
      <c r="Y103" s="30"/>
      <c r="Z103" s="23" t="s">
        <v>91</v>
      </c>
      <c r="AA103" s="23" t="s">
        <v>91</v>
      </c>
      <c r="AB103" s="30">
        <f t="shared" si="4"/>
        <v>0</v>
      </c>
      <c r="AC103" s="31" t="e">
        <f t="shared" ref="AC103:AQ103" si="349">IF(M103="x",M$997*1,"")*BY103</f>
        <v>#VALUE!</v>
      </c>
      <c r="AD103" s="31" t="e">
        <f t="shared" si="349"/>
        <v>#VALUE!</v>
      </c>
      <c r="AE103" s="31" t="e">
        <f t="shared" si="349"/>
        <v>#VALUE!</v>
      </c>
      <c r="AF103" s="31" t="e">
        <f t="shared" si="349"/>
        <v>#VALUE!</v>
      </c>
      <c r="AG103" s="31" t="e">
        <f t="shared" si="349"/>
        <v>#VALUE!</v>
      </c>
      <c r="AH103" s="31" t="e">
        <f t="shared" si="349"/>
        <v>#VALUE!</v>
      </c>
      <c r="AI103" s="31" t="e">
        <f t="shared" si="349"/>
        <v>#VALUE!</v>
      </c>
      <c r="AJ103" s="31" t="e">
        <f t="shared" si="349"/>
        <v>#VALUE!</v>
      </c>
      <c r="AK103" s="31" t="e">
        <f t="shared" si="349"/>
        <v>#VALUE!</v>
      </c>
      <c r="AL103" s="31" t="e">
        <f t="shared" si="349"/>
        <v>#VALUE!</v>
      </c>
      <c r="AM103" s="31" t="e">
        <f t="shared" si="349"/>
        <v>#VALUE!</v>
      </c>
      <c r="AN103" s="31" t="e">
        <f t="shared" si="349"/>
        <v>#VALUE!</v>
      </c>
      <c r="AO103" s="31" t="e">
        <f t="shared" si="349"/>
        <v>#VALUE!</v>
      </c>
      <c r="AP103" s="31">
        <f t="shared" si="349"/>
        <v>0</v>
      </c>
      <c r="AQ103" s="31">
        <f t="shared" si="349"/>
        <v>0</v>
      </c>
      <c r="AR103" s="23" t="e">
        <f t="shared" si="6"/>
        <v>#VALUE!</v>
      </c>
      <c r="AS103" s="65" t="str">
        <f t="shared" si="7"/>
        <v/>
      </c>
      <c r="AT103" s="35" t="str">
        <f ca="1">IFERROR(__xludf.DUMMYFUNCTION("""COMPUTED_VALUE"""),"")</f>
        <v/>
      </c>
      <c r="AU103" s="88"/>
      <c r="AV103" s="88"/>
      <c r="AW103" s="35"/>
      <c r="AX103" s="35" t="str">
        <f ca="1">IFERROR(__xludf.DUMMYFUNCTION("""COMPUTED_VALUE"""),"")</f>
        <v/>
      </c>
      <c r="AY103" s="88"/>
      <c r="AZ103" s="88"/>
      <c r="BA103" s="88"/>
      <c r="BB103" s="35"/>
      <c r="BC103" s="35" t="str">
        <f ca="1">IFERROR(__xludf.DUMMYFUNCTION("""COMPUTED_VALUE"""),"")</f>
        <v/>
      </c>
      <c r="BD103" s="35" t="str">
        <f ca="1">IFERROR(__xludf.DUMMYFUNCTION("""COMPUTED_VALUE"""),"")</f>
        <v/>
      </c>
      <c r="BE103" s="35"/>
      <c r="BF103" s="23"/>
      <c r="BG103" s="35"/>
      <c r="BH103" s="35"/>
      <c r="BI103" s="53" t="e">
        <f t="shared" si="137"/>
        <v>#VALUE!</v>
      </c>
      <c r="BJ103" s="50" t="e">
        <f t="shared" ref="BJ103:BW103" si="350">IF(AD103=0,"",AD103*$AS103*(AU103/10))</f>
        <v>#VALUE!</v>
      </c>
      <c r="BK103" s="50" t="e">
        <f t="shared" si="350"/>
        <v>#VALUE!</v>
      </c>
      <c r="BL103" s="50" t="e">
        <f t="shared" si="350"/>
        <v>#VALUE!</v>
      </c>
      <c r="BM103" s="50" t="e">
        <f t="shared" si="350"/>
        <v>#VALUE!</v>
      </c>
      <c r="BN103" s="50" t="e">
        <f t="shared" si="350"/>
        <v>#VALUE!</v>
      </c>
      <c r="BO103" s="50" t="e">
        <f t="shared" si="350"/>
        <v>#VALUE!</v>
      </c>
      <c r="BP103" s="50" t="e">
        <f t="shared" si="350"/>
        <v>#VALUE!</v>
      </c>
      <c r="BQ103" s="37" t="e">
        <f t="shared" si="350"/>
        <v>#VALUE!</v>
      </c>
      <c r="BR103" s="37" t="e">
        <f t="shared" si="350"/>
        <v>#VALUE!</v>
      </c>
      <c r="BS103" s="37" t="e">
        <f t="shared" si="350"/>
        <v>#VALUE!</v>
      </c>
      <c r="BT103" s="37" t="e">
        <f t="shared" si="350"/>
        <v>#VALUE!</v>
      </c>
      <c r="BU103" s="37" t="e">
        <f t="shared" si="350"/>
        <v>#VALUE!</v>
      </c>
      <c r="BV103" s="37" t="str">
        <f t="shared" si="350"/>
        <v/>
      </c>
      <c r="BW103" s="37" t="str">
        <f t="shared" si="350"/>
        <v/>
      </c>
      <c r="BX103" s="38" t="e">
        <f t="shared" si="9"/>
        <v>#VALUE!</v>
      </c>
      <c r="BY103" s="40" t="str">
        <f t="shared" ref="BY103:CH103" si="351">IF(M103="x","1","")</f>
        <v/>
      </c>
      <c r="BZ103" s="40" t="str">
        <f t="shared" si="351"/>
        <v/>
      </c>
      <c r="CA103" s="40" t="str">
        <f t="shared" si="351"/>
        <v/>
      </c>
      <c r="CB103" s="40" t="str">
        <f t="shared" si="351"/>
        <v/>
      </c>
      <c r="CC103" s="40" t="str">
        <f t="shared" si="351"/>
        <v/>
      </c>
      <c r="CD103" s="40" t="str">
        <f t="shared" si="351"/>
        <v/>
      </c>
      <c r="CE103" s="40" t="str">
        <f t="shared" si="351"/>
        <v/>
      </c>
      <c r="CF103" s="40" t="str">
        <f t="shared" si="351"/>
        <v/>
      </c>
      <c r="CG103" s="40" t="str">
        <f t="shared" si="351"/>
        <v/>
      </c>
      <c r="CH103" s="40" t="str">
        <f t="shared" si="351"/>
        <v/>
      </c>
      <c r="CI103" s="40"/>
      <c r="CJ103" s="40"/>
      <c r="CK103" s="40"/>
      <c r="CL103" s="40"/>
      <c r="CM103" s="40"/>
    </row>
    <row r="104" spans="1:91" ht="17.25" customHeight="1" x14ac:dyDescent="0.2">
      <c r="A104" s="66"/>
      <c r="B104" s="23"/>
      <c r="C104" s="23" t="s">
        <v>91</v>
      </c>
      <c r="D104" s="23"/>
      <c r="E104" s="23" t="str">
        <f t="shared" si="301"/>
        <v/>
      </c>
      <c r="F104" s="23"/>
      <c r="G104" s="23"/>
      <c r="H104" s="47" t="str">
        <f t="shared" si="94"/>
        <v/>
      </c>
      <c r="I104" s="50" t="str">
        <f t="shared" si="95"/>
        <v/>
      </c>
      <c r="J104" s="23"/>
      <c r="K104" s="27" t="b">
        <v>0</v>
      </c>
      <c r="L104" s="28" t="str">
        <f t="shared" si="302"/>
        <v/>
      </c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23"/>
      <c r="X104" s="30"/>
      <c r="Y104" s="30"/>
      <c r="Z104" s="23" t="s">
        <v>91</v>
      </c>
      <c r="AA104" s="23" t="s">
        <v>91</v>
      </c>
      <c r="AB104" s="30">
        <f t="shared" si="4"/>
        <v>0</v>
      </c>
      <c r="AC104" s="31" t="e">
        <f t="shared" ref="AC104:AQ104" si="352">IF(M104="x",M$997*1,"")*BY104</f>
        <v>#VALUE!</v>
      </c>
      <c r="AD104" s="31" t="e">
        <f t="shared" si="352"/>
        <v>#VALUE!</v>
      </c>
      <c r="AE104" s="31" t="e">
        <f t="shared" si="352"/>
        <v>#VALUE!</v>
      </c>
      <c r="AF104" s="31" t="e">
        <f t="shared" si="352"/>
        <v>#VALUE!</v>
      </c>
      <c r="AG104" s="31" t="e">
        <f t="shared" si="352"/>
        <v>#VALUE!</v>
      </c>
      <c r="AH104" s="31" t="e">
        <f t="shared" si="352"/>
        <v>#VALUE!</v>
      </c>
      <c r="AI104" s="31" t="e">
        <f t="shared" si="352"/>
        <v>#VALUE!</v>
      </c>
      <c r="AJ104" s="31" t="e">
        <f t="shared" si="352"/>
        <v>#VALUE!</v>
      </c>
      <c r="AK104" s="31" t="e">
        <f t="shared" si="352"/>
        <v>#VALUE!</v>
      </c>
      <c r="AL104" s="31" t="e">
        <f t="shared" si="352"/>
        <v>#VALUE!</v>
      </c>
      <c r="AM104" s="31" t="e">
        <f t="shared" si="352"/>
        <v>#VALUE!</v>
      </c>
      <c r="AN104" s="31" t="e">
        <f t="shared" si="352"/>
        <v>#VALUE!</v>
      </c>
      <c r="AO104" s="31" t="e">
        <f t="shared" si="352"/>
        <v>#VALUE!</v>
      </c>
      <c r="AP104" s="31">
        <f t="shared" si="352"/>
        <v>0</v>
      </c>
      <c r="AQ104" s="31">
        <f t="shared" si="352"/>
        <v>0</v>
      </c>
      <c r="AR104" s="23" t="e">
        <f t="shared" si="6"/>
        <v>#VALUE!</v>
      </c>
      <c r="AS104" s="65" t="str">
        <f t="shared" si="7"/>
        <v/>
      </c>
      <c r="AT104" s="35" t="str">
        <f ca="1">IFERROR(__xludf.DUMMYFUNCTION("""COMPUTED_VALUE"""),"")</f>
        <v/>
      </c>
      <c r="AU104" s="88"/>
      <c r="AV104" s="88"/>
      <c r="AW104" s="35"/>
      <c r="AX104" s="35" t="str">
        <f ca="1">IFERROR(__xludf.DUMMYFUNCTION("""COMPUTED_VALUE"""),"")</f>
        <v/>
      </c>
      <c r="AY104" s="88"/>
      <c r="AZ104" s="88"/>
      <c r="BA104" s="88"/>
      <c r="BB104" s="35"/>
      <c r="BC104" s="35" t="str">
        <f ca="1">IFERROR(__xludf.DUMMYFUNCTION("""COMPUTED_VALUE"""),"")</f>
        <v/>
      </c>
      <c r="BD104" s="35" t="str">
        <f ca="1">IFERROR(__xludf.DUMMYFUNCTION("""COMPUTED_VALUE"""),"")</f>
        <v/>
      </c>
      <c r="BE104" s="35"/>
      <c r="BF104" s="23"/>
      <c r="BG104" s="35"/>
      <c r="BH104" s="35"/>
      <c r="BI104" s="53" t="e">
        <f t="shared" si="137"/>
        <v>#VALUE!</v>
      </c>
      <c r="BJ104" s="50" t="e">
        <f t="shared" ref="BJ104:BW104" si="353">IF(AD104=0,"",AD104*$AS104*(AU104/10))</f>
        <v>#VALUE!</v>
      </c>
      <c r="BK104" s="50" t="e">
        <f t="shared" si="353"/>
        <v>#VALUE!</v>
      </c>
      <c r="BL104" s="50" t="e">
        <f t="shared" si="353"/>
        <v>#VALUE!</v>
      </c>
      <c r="BM104" s="50" t="e">
        <f t="shared" si="353"/>
        <v>#VALUE!</v>
      </c>
      <c r="BN104" s="50" t="e">
        <f t="shared" si="353"/>
        <v>#VALUE!</v>
      </c>
      <c r="BO104" s="50" t="e">
        <f t="shared" si="353"/>
        <v>#VALUE!</v>
      </c>
      <c r="BP104" s="50" t="e">
        <f t="shared" si="353"/>
        <v>#VALUE!</v>
      </c>
      <c r="BQ104" s="37" t="e">
        <f t="shared" si="353"/>
        <v>#VALUE!</v>
      </c>
      <c r="BR104" s="37" t="e">
        <f t="shared" si="353"/>
        <v>#VALUE!</v>
      </c>
      <c r="BS104" s="37" t="e">
        <f t="shared" si="353"/>
        <v>#VALUE!</v>
      </c>
      <c r="BT104" s="37" t="e">
        <f t="shared" si="353"/>
        <v>#VALUE!</v>
      </c>
      <c r="BU104" s="37" t="e">
        <f t="shared" si="353"/>
        <v>#VALUE!</v>
      </c>
      <c r="BV104" s="37" t="str">
        <f t="shared" si="353"/>
        <v/>
      </c>
      <c r="BW104" s="37" t="str">
        <f t="shared" si="353"/>
        <v/>
      </c>
      <c r="BX104" s="38" t="e">
        <f t="shared" si="9"/>
        <v>#VALUE!</v>
      </c>
      <c r="BY104" s="40" t="str">
        <f t="shared" ref="BY104:BY132" si="354">IF(M104="x","1","")</f>
        <v/>
      </c>
      <c r="BZ104" s="40">
        <v>0.5</v>
      </c>
      <c r="CA104" s="40" t="str">
        <f t="shared" ref="CA104:CB104" si="355">IF(O104="x","1","")</f>
        <v/>
      </c>
      <c r="CB104" s="40" t="str">
        <f t="shared" si="355"/>
        <v/>
      </c>
      <c r="CC104" s="40">
        <v>0.5</v>
      </c>
      <c r="CD104" s="40" t="str">
        <f t="shared" ref="CD104:CH104" si="356">IF(R104="x","1","")</f>
        <v/>
      </c>
      <c r="CE104" s="40" t="str">
        <f t="shared" si="356"/>
        <v/>
      </c>
      <c r="CF104" s="40" t="str">
        <f t="shared" si="356"/>
        <v/>
      </c>
      <c r="CG104" s="40" t="str">
        <f t="shared" si="356"/>
        <v/>
      </c>
      <c r="CH104" s="40" t="str">
        <f t="shared" si="356"/>
        <v/>
      </c>
      <c r="CI104" s="40"/>
      <c r="CJ104" s="40"/>
      <c r="CK104" s="40"/>
      <c r="CL104" s="40"/>
      <c r="CM104" s="40"/>
    </row>
    <row r="105" spans="1:91" ht="17.25" customHeight="1" x14ac:dyDescent="0.2">
      <c r="A105" s="66"/>
      <c r="B105" s="23"/>
      <c r="C105" s="23" t="s">
        <v>91</v>
      </c>
      <c r="D105" s="23"/>
      <c r="E105" s="23" t="str">
        <f t="shared" si="301"/>
        <v/>
      </c>
      <c r="F105" s="23"/>
      <c r="G105" s="23"/>
      <c r="H105" s="47" t="str">
        <f t="shared" si="94"/>
        <v/>
      </c>
      <c r="I105" s="50" t="str">
        <f t="shared" si="95"/>
        <v/>
      </c>
      <c r="J105" s="23"/>
      <c r="K105" s="27" t="b">
        <v>0</v>
      </c>
      <c r="L105" s="28" t="str">
        <f t="shared" si="302"/>
        <v/>
      </c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23"/>
      <c r="X105" s="30"/>
      <c r="Y105" s="30"/>
      <c r="Z105" s="23" t="s">
        <v>91</v>
      </c>
      <c r="AA105" s="23" t="s">
        <v>91</v>
      </c>
      <c r="AB105" s="30">
        <f t="shared" si="4"/>
        <v>0</v>
      </c>
      <c r="AC105" s="31" t="e">
        <f t="shared" ref="AC105:AQ105" si="357">IF(M105="x",M$997*1,"")*BY105</f>
        <v>#VALUE!</v>
      </c>
      <c r="AD105" s="31" t="e">
        <f t="shared" si="357"/>
        <v>#VALUE!</v>
      </c>
      <c r="AE105" s="31" t="e">
        <f t="shared" si="357"/>
        <v>#VALUE!</v>
      </c>
      <c r="AF105" s="31" t="e">
        <f t="shared" si="357"/>
        <v>#VALUE!</v>
      </c>
      <c r="AG105" s="31" t="e">
        <f t="shared" si="357"/>
        <v>#VALUE!</v>
      </c>
      <c r="AH105" s="31" t="e">
        <f t="shared" si="357"/>
        <v>#VALUE!</v>
      </c>
      <c r="AI105" s="31" t="e">
        <f t="shared" si="357"/>
        <v>#VALUE!</v>
      </c>
      <c r="AJ105" s="31" t="e">
        <f t="shared" si="357"/>
        <v>#VALUE!</v>
      </c>
      <c r="AK105" s="31" t="e">
        <f t="shared" si="357"/>
        <v>#VALUE!</v>
      </c>
      <c r="AL105" s="31" t="e">
        <f t="shared" si="357"/>
        <v>#VALUE!</v>
      </c>
      <c r="AM105" s="31" t="e">
        <f t="shared" si="357"/>
        <v>#VALUE!</v>
      </c>
      <c r="AN105" s="31" t="e">
        <f t="shared" si="357"/>
        <v>#VALUE!</v>
      </c>
      <c r="AO105" s="31" t="e">
        <f t="shared" si="357"/>
        <v>#VALUE!</v>
      </c>
      <c r="AP105" s="31">
        <f t="shared" si="357"/>
        <v>0</v>
      </c>
      <c r="AQ105" s="31">
        <f t="shared" si="357"/>
        <v>0</v>
      </c>
      <c r="AR105" s="23" t="e">
        <f t="shared" si="6"/>
        <v>#VALUE!</v>
      </c>
      <c r="AS105" s="65" t="str">
        <f t="shared" si="7"/>
        <v/>
      </c>
      <c r="AT105" s="35" t="str">
        <f ca="1">IFERROR(__xludf.DUMMYFUNCTION("""COMPUTED_VALUE"""),"")</f>
        <v/>
      </c>
      <c r="AU105" s="88"/>
      <c r="AV105" s="88"/>
      <c r="AW105" s="35"/>
      <c r="AX105" s="35" t="str">
        <f ca="1">IFERROR(__xludf.DUMMYFUNCTION("""COMPUTED_VALUE"""),"")</f>
        <v/>
      </c>
      <c r="AY105" s="88"/>
      <c r="AZ105" s="88"/>
      <c r="BA105" s="88"/>
      <c r="BB105" s="35"/>
      <c r="BC105" s="35" t="str">
        <f ca="1">IFERROR(__xludf.DUMMYFUNCTION("""COMPUTED_VALUE"""),"")</f>
        <v/>
      </c>
      <c r="BD105" s="35" t="str">
        <f ca="1">IFERROR(__xludf.DUMMYFUNCTION("""COMPUTED_VALUE"""),"")</f>
        <v/>
      </c>
      <c r="BE105" s="35"/>
      <c r="BF105" s="23"/>
      <c r="BG105" s="35"/>
      <c r="BH105" s="35"/>
      <c r="BI105" s="53" t="e">
        <f t="shared" si="137"/>
        <v>#VALUE!</v>
      </c>
      <c r="BJ105" s="50" t="e">
        <f t="shared" ref="BJ105:BW105" si="358">IF(AD105=0,"",AD105*$AS105*(AU105/10))</f>
        <v>#VALUE!</v>
      </c>
      <c r="BK105" s="50" t="e">
        <f t="shared" si="358"/>
        <v>#VALUE!</v>
      </c>
      <c r="BL105" s="50" t="e">
        <f t="shared" si="358"/>
        <v>#VALUE!</v>
      </c>
      <c r="BM105" s="50" t="e">
        <f t="shared" si="358"/>
        <v>#VALUE!</v>
      </c>
      <c r="BN105" s="50" t="e">
        <f t="shared" si="358"/>
        <v>#VALUE!</v>
      </c>
      <c r="BO105" s="50" t="e">
        <f t="shared" si="358"/>
        <v>#VALUE!</v>
      </c>
      <c r="BP105" s="50" t="e">
        <f t="shared" si="358"/>
        <v>#VALUE!</v>
      </c>
      <c r="BQ105" s="37" t="e">
        <f t="shared" si="358"/>
        <v>#VALUE!</v>
      </c>
      <c r="BR105" s="37" t="e">
        <f t="shared" si="358"/>
        <v>#VALUE!</v>
      </c>
      <c r="BS105" s="37" t="e">
        <f t="shared" si="358"/>
        <v>#VALUE!</v>
      </c>
      <c r="BT105" s="37" t="e">
        <f t="shared" si="358"/>
        <v>#VALUE!</v>
      </c>
      <c r="BU105" s="37" t="e">
        <f t="shared" si="358"/>
        <v>#VALUE!</v>
      </c>
      <c r="BV105" s="37" t="str">
        <f t="shared" si="358"/>
        <v/>
      </c>
      <c r="BW105" s="37" t="str">
        <f t="shared" si="358"/>
        <v/>
      </c>
      <c r="BX105" s="38" t="e">
        <f t="shared" si="9"/>
        <v>#VALUE!</v>
      </c>
      <c r="BY105" s="40" t="str">
        <f t="shared" si="354"/>
        <v/>
      </c>
      <c r="BZ105" s="40" t="str">
        <f t="shared" ref="BZ105:CH105" si="359">IF(N105="x","1","")</f>
        <v/>
      </c>
      <c r="CA105" s="40" t="str">
        <f t="shared" si="359"/>
        <v/>
      </c>
      <c r="CB105" s="40" t="str">
        <f t="shared" si="359"/>
        <v/>
      </c>
      <c r="CC105" s="40" t="str">
        <f t="shared" si="359"/>
        <v/>
      </c>
      <c r="CD105" s="40" t="str">
        <f t="shared" si="359"/>
        <v/>
      </c>
      <c r="CE105" s="40" t="str">
        <f t="shared" si="359"/>
        <v/>
      </c>
      <c r="CF105" s="40" t="str">
        <f t="shared" si="359"/>
        <v/>
      </c>
      <c r="CG105" s="40" t="str">
        <f t="shared" si="359"/>
        <v/>
      </c>
      <c r="CH105" s="40" t="str">
        <f t="shared" si="359"/>
        <v/>
      </c>
      <c r="CI105" s="40"/>
      <c r="CJ105" s="40"/>
      <c r="CK105" s="40"/>
      <c r="CL105" s="40"/>
      <c r="CM105" s="40"/>
    </row>
    <row r="106" spans="1:91" ht="17.25" customHeight="1" x14ac:dyDescent="0.2">
      <c r="A106" s="66"/>
      <c r="B106" s="23"/>
      <c r="C106" s="23" t="s">
        <v>91</v>
      </c>
      <c r="D106" s="23"/>
      <c r="E106" s="23" t="str">
        <f t="shared" si="301"/>
        <v/>
      </c>
      <c r="F106" s="23"/>
      <c r="G106" s="23"/>
      <c r="H106" s="47" t="str">
        <f t="shared" si="94"/>
        <v/>
      </c>
      <c r="I106" s="50" t="str">
        <f t="shared" si="95"/>
        <v/>
      </c>
      <c r="J106" s="23"/>
      <c r="K106" s="27" t="b">
        <v>0</v>
      </c>
      <c r="L106" s="28" t="str">
        <f t="shared" si="302"/>
        <v/>
      </c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23"/>
      <c r="X106" s="30"/>
      <c r="Y106" s="30"/>
      <c r="Z106" s="23" t="s">
        <v>91</v>
      </c>
      <c r="AA106" s="23" t="s">
        <v>91</v>
      </c>
      <c r="AB106" s="30">
        <f t="shared" si="4"/>
        <v>0</v>
      </c>
      <c r="AC106" s="31" t="e">
        <f t="shared" ref="AC106:AQ106" si="360">IF(M106="x",M$997*1,"")*BY106</f>
        <v>#VALUE!</v>
      </c>
      <c r="AD106" s="31" t="e">
        <f t="shared" si="360"/>
        <v>#VALUE!</v>
      </c>
      <c r="AE106" s="31" t="e">
        <f t="shared" si="360"/>
        <v>#VALUE!</v>
      </c>
      <c r="AF106" s="31" t="e">
        <f t="shared" si="360"/>
        <v>#VALUE!</v>
      </c>
      <c r="AG106" s="31" t="e">
        <f t="shared" si="360"/>
        <v>#VALUE!</v>
      </c>
      <c r="AH106" s="31" t="e">
        <f t="shared" si="360"/>
        <v>#VALUE!</v>
      </c>
      <c r="AI106" s="31" t="e">
        <f t="shared" si="360"/>
        <v>#VALUE!</v>
      </c>
      <c r="AJ106" s="31" t="e">
        <f t="shared" si="360"/>
        <v>#VALUE!</v>
      </c>
      <c r="AK106" s="31" t="e">
        <f t="shared" si="360"/>
        <v>#VALUE!</v>
      </c>
      <c r="AL106" s="31" t="e">
        <f t="shared" si="360"/>
        <v>#VALUE!</v>
      </c>
      <c r="AM106" s="31" t="e">
        <f t="shared" si="360"/>
        <v>#VALUE!</v>
      </c>
      <c r="AN106" s="31" t="e">
        <f t="shared" si="360"/>
        <v>#VALUE!</v>
      </c>
      <c r="AO106" s="31" t="e">
        <f t="shared" si="360"/>
        <v>#VALUE!</v>
      </c>
      <c r="AP106" s="31">
        <f t="shared" si="360"/>
        <v>0</v>
      </c>
      <c r="AQ106" s="31">
        <f t="shared" si="360"/>
        <v>0</v>
      </c>
      <c r="AR106" s="23" t="e">
        <f t="shared" si="6"/>
        <v>#VALUE!</v>
      </c>
      <c r="AS106" s="65" t="str">
        <f t="shared" si="7"/>
        <v/>
      </c>
      <c r="AT106" s="35" t="str">
        <f ca="1">IFERROR(__xludf.DUMMYFUNCTION("""COMPUTED_VALUE"""),"")</f>
        <v/>
      </c>
      <c r="AU106" s="88"/>
      <c r="AV106" s="88"/>
      <c r="AW106" s="35"/>
      <c r="AX106" s="35" t="str">
        <f ca="1">IFERROR(__xludf.DUMMYFUNCTION("""COMPUTED_VALUE"""),"")</f>
        <v/>
      </c>
      <c r="AY106" s="88"/>
      <c r="AZ106" s="88"/>
      <c r="BA106" s="88"/>
      <c r="BB106" s="35"/>
      <c r="BC106" s="35" t="str">
        <f ca="1">IFERROR(__xludf.DUMMYFUNCTION("""COMPUTED_VALUE"""),"")</f>
        <v/>
      </c>
      <c r="BD106" s="35" t="str">
        <f ca="1">IFERROR(__xludf.DUMMYFUNCTION("""COMPUTED_VALUE"""),"")</f>
        <v/>
      </c>
      <c r="BE106" s="35"/>
      <c r="BF106" s="23"/>
      <c r="BG106" s="35"/>
      <c r="BH106" s="35"/>
      <c r="BI106" s="53" t="e">
        <f t="shared" si="137"/>
        <v>#VALUE!</v>
      </c>
      <c r="BJ106" s="50" t="e">
        <f t="shared" ref="BJ106:BW106" si="361">IF(AD106=0,"",AD106*$AS106*(AU106/10))</f>
        <v>#VALUE!</v>
      </c>
      <c r="BK106" s="50" t="e">
        <f t="shared" si="361"/>
        <v>#VALUE!</v>
      </c>
      <c r="BL106" s="50" t="e">
        <f t="shared" si="361"/>
        <v>#VALUE!</v>
      </c>
      <c r="BM106" s="50" t="e">
        <f t="shared" si="361"/>
        <v>#VALUE!</v>
      </c>
      <c r="BN106" s="50" t="e">
        <f t="shared" si="361"/>
        <v>#VALUE!</v>
      </c>
      <c r="BO106" s="50" t="e">
        <f t="shared" si="361"/>
        <v>#VALUE!</v>
      </c>
      <c r="BP106" s="50" t="e">
        <f t="shared" si="361"/>
        <v>#VALUE!</v>
      </c>
      <c r="BQ106" s="37" t="e">
        <f t="shared" si="361"/>
        <v>#VALUE!</v>
      </c>
      <c r="BR106" s="37" t="e">
        <f t="shared" si="361"/>
        <v>#VALUE!</v>
      </c>
      <c r="BS106" s="37" t="e">
        <f t="shared" si="361"/>
        <v>#VALUE!</v>
      </c>
      <c r="BT106" s="37" t="e">
        <f t="shared" si="361"/>
        <v>#VALUE!</v>
      </c>
      <c r="BU106" s="37" t="e">
        <f t="shared" si="361"/>
        <v>#VALUE!</v>
      </c>
      <c r="BV106" s="37" t="str">
        <f t="shared" si="361"/>
        <v/>
      </c>
      <c r="BW106" s="37" t="str">
        <f t="shared" si="361"/>
        <v/>
      </c>
      <c r="BX106" s="38" t="e">
        <f t="shared" si="9"/>
        <v>#VALUE!</v>
      </c>
      <c r="BY106" s="40" t="str">
        <f t="shared" si="354"/>
        <v/>
      </c>
      <c r="BZ106" s="40">
        <v>0.5</v>
      </c>
      <c r="CA106" s="40" t="str">
        <f t="shared" ref="CA106:CH106" si="362">IF(O106="x","1","")</f>
        <v/>
      </c>
      <c r="CB106" s="40" t="str">
        <f t="shared" si="362"/>
        <v/>
      </c>
      <c r="CC106" s="40" t="str">
        <f t="shared" si="362"/>
        <v/>
      </c>
      <c r="CD106" s="40" t="str">
        <f t="shared" si="362"/>
        <v/>
      </c>
      <c r="CE106" s="40" t="str">
        <f t="shared" si="362"/>
        <v/>
      </c>
      <c r="CF106" s="40" t="str">
        <f t="shared" si="362"/>
        <v/>
      </c>
      <c r="CG106" s="40" t="str">
        <f t="shared" si="362"/>
        <v/>
      </c>
      <c r="CH106" s="40" t="str">
        <f t="shared" si="362"/>
        <v/>
      </c>
      <c r="CI106" s="40"/>
      <c r="CJ106" s="40"/>
      <c r="CK106" s="40"/>
      <c r="CL106" s="40"/>
      <c r="CM106" s="40"/>
    </row>
    <row r="107" spans="1:91" ht="17.25" customHeight="1" x14ac:dyDescent="0.2">
      <c r="A107" s="66"/>
      <c r="B107" s="23"/>
      <c r="C107" s="23" t="s">
        <v>91</v>
      </c>
      <c r="D107" s="23"/>
      <c r="E107" s="23" t="str">
        <f t="shared" si="301"/>
        <v/>
      </c>
      <c r="F107" s="23"/>
      <c r="G107" s="23"/>
      <c r="H107" s="47" t="str">
        <f t="shared" si="94"/>
        <v/>
      </c>
      <c r="I107" s="50" t="str">
        <f t="shared" si="95"/>
        <v/>
      </c>
      <c r="J107" s="23"/>
      <c r="K107" s="27" t="b">
        <v>0</v>
      </c>
      <c r="L107" s="28" t="str">
        <f t="shared" si="302"/>
        <v/>
      </c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23"/>
      <c r="X107" s="30"/>
      <c r="Y107" s="30"/>
      <c r="Z107" s="23" t="s">
        <v>91</v>
      </c>
      <c r="AA107" s="23" t="s">
        <v>91</v>
      </c>
      <c r="AB107" s="30">
        <f t="shared" si="4"/>
        <v>0</v>
      </c>
      <c r="AC107" s="31" t="e">
        <f t="shared" ref="AC107:AQ107" si="363">IF(M107="x",M$997*1,"")*BY107</f>
        <v>#VALUE!</v>
      </c>
      <c r="AD107" s="31" t="e">
        <f t="shared" si="363"/>
        <v>#VALUE!</v>
      </c>
      <c r="AE107" s="31" t="e">
        <f t="shared" si="363"/>
        <v>#VALUE!</v>
      </c>
      <c r="AF107" s="31" t="e">
        <f t="shared" si="363"/>
        <v>#VALUE!</v>
      </c>
      <c r="AG107" s="31" t="e">
        <f t="shared" si="363"/>
        <v>#VALUE!</v>
      </c>
      <c r="AH107" s="31" t="e">
        <f t="shared" si="363"/>
        <v>#VALUE!</v>
      </c>
      <c r="AI107" s="31" t="e">
        <f t="shared" si="363"/>
        <v>#VALUE!</v>
      </c>
      <c r="AJ107" s="31" t="e">
        <f t="shared" si="363"/>
        <v>#VALUE!</v>
      </c>
      <c r="AK107" s="31" t="e">
        <f t="shared" si="363"/>
        <v>#VALUE!</v>
      </c>
      <c r="AL107" s="31" t="e">
        <f t="shared" si="363"/>
        <v>#VALUE!</v>
      </c>
      <c r="AM107" s="31" t="e">
        <f t="shared" si="363"/>
        <v>#VALUE!</v>
      </c>
      <c r="AN107" s="31" t="e">
        <f t="shared" si="363"/>
        <v>#VALUE!</v>
      </c>
      <c r="AO107" s="31" t="e">
        <f t="shared" si="363"/>
        <v>#VALUE!</v>
      </c>
      <c r="AP107" s="31">
        <f t="shared" si="363"/>
        <v>0</v>
      </c>
      <c r="AQ107" s="31">
        <f t="shared" si="363"/>
        <v>0</v>
      </c>
      <c r="AR107" s="23" t="e">
        <f t="shared" si="6"/>
        <v>#VALUE!</v>
      </c>
      <c r="AS107" s="65" t="str">
        <f t="shared" si="7"/>
        <v/>
      </c>
      <c r="AT107" s="35" t="str">
        <f ca="1">IFERROR(__xludf.DUMMYFUNCTION("""COMPUTED_VALUE"""),"")</f>
        <v/>
      </c>
      <c r="AU107" s="88"/>
      <c r="AV107" s="88"/>
      <c r="AW107" s="35"/>
      <c r="AX107" s="35" t="str">
        <f ca="1">IFERROR(__xludf.DUMMYFUNCTION("""COMPUTED_VALUE"""),"")</f>
        <v/>
      </c>
      <c r="AY107" s="88"/>
      <c r="AZ107" s="88"/>
      <c r="BA107" s="88"/>
      <c r="BB107" s="35"/>
      <c r="BC107" s="35" t="str">
        <f ca="1">IFERROR(__xludf.DUMMYFUNCTION("""COMPUTED_VALUE"""),"")</f>
        <v/>
      </c>
      <c r="BD107" s="35" t="str">
        <f ca="1">IFERROR(__xludf.DUMMYFUNCTION("""COMPUTED_VALUE"""),"")</f>
        <v/>
      </c>
      <c r="BE107" s="35"/>
      <c r="BF107" s="23"/>
      <c r="BG107" s="35"/>
      <c r="BH107" s="35"/>
      <c r="BI107" s="53" t="e">
        <f t="shared" si="137"/>
        <v>#VALUE!</v>
      </c>
      <c r="BJ107" s="50" t="e">
        <f t="shared" ref="BJ107:BW107" si="364">IF(AD107=0,"",AD107*$AS107*(AU107/10))</f>
        <v>#VALUE!</v>
      </c>
      <c r="BK107" s="50" t="e">
        <f t="shared" si="364"/>
        <v>#VALUE!</v>
      </c>
      <c r="BL107" s="50" t="e">
        <f t="shared" si="364"/>
        <v>#VALUE!</v>
      </c>
      <c r="BM107" s="50" t="e">
        <f t="shared" si="364"/>
        <v>#VALUE!</v>
      </c>
      <c r="BN107" s="50" t="e">
        <f t="shared" si="364"/>
        <v>#VALUE!</v>
      </c>
      <c r="BO107" s="50" t="e">
        <f t="shared" si="364"/>
        <v>#VALUE!</v>
      </c>
      <c r="BP107" s="50" t="e">
        <f t="shared" si="364"/>
        <v>#VALUE!</v>
      </c>
      <c r="BQ107" s="37" t="e">
        <f t="shared" si="364"/>
        <v>#VALUE!</v>
      </c>
      <c r="BR107" s="37" t="e">
        <f t="shared" si="364"/>
        <v>#VALUE!</v>
      </c>
      <c r="BS107" s="37" t="e">
        <f t="shared" si="364"/>
        <v>#VALUE!</v>
      </c>
      <c r="BT107" s="37" t="e">
        <f t="shared" si="364"/>
        <v>#VALUE!</v>
      </c>
      <c r="BU107" s="37" t="e">
        <f t="shared" si="364"/>
        <v>#VALUE!</v>
      </c>
      <c r="BV107" s="37" t="str">
        <f t="shared" si="364"/>
        <v/>
      </c>
      <c r="BW107" s="37" t="str">
        <f t="shared" si="364"/>
        <v/>
      </c>
      <c r="BX107" s="38" t="e">
        <f t="shared" si="9"/>
        <v>#VALUE!</v>
      </c>
      <c r="BY107" s="40" t="str">
        <f t="shared" si="354"/>
        <v/>
      </c>
      <c r="BZ107" s="40">
        <v>0.1</v>
      </c>
      <c r="CA107" s="40" t="str">
        <f t="shared" ref="CA107:CB107" si="365">IF(O107="x","1","")</f>
        <v/>
      </c>
      <c r="CB107" s="40" t="str">
        <f t="shared" si="365"/>
        <v/>
      </c>
      <c r="CC107" s="40">
        <v>0.1</v>
      </c>
      <c r="CD107" s="40">
        <v>0.1</v>
      </c>
      <c r="CE107" s="40" t="str">
        <f>IF(S107="x","1","")</f>
        <v/>
      </c>
      <c r="CF107" s="40">
        <v>0.9</v>
      </c>
      <c r="CG107" s="40" t="str">
        <f t="shared" ref="CG107:CH107" si="366">IF(U107="x","1","")</f>
        <v/>
      </c>
      <c r="CH107" s="40" t="str">
        <f t="shared" si="366"/>
        <v/>
      </c>
      <c r="CI107" s="40"/>
      <c r="CJ107" s="40"/>
      <c r="CK107" s="40"/>
      <c r="CL107" s="40"/>
      <c r="CM107" s="40"/>
    </row>
    <row r="108" spans="1:91" ht="17.25" customHeight="1" x14ac:dyDescent="0.2">
      <c r="A108" s="66"/>
      <c r="B108" s="23"/>
      <c r="C108" s="23" t="s">
        <v>91</v>
      </c>
      <c r="D108" s="23"/>
      <c r="E108" s="23" t="str">
        <f t="shared" si="301"/>
        <v/>
      </c>
      <c r="F108" s="23"/>
      <c r="G108" s="23"/>
      <c r="H108" s="47" t="str">
        <f t="shared" si="94"/>
        <v/>
      </c>
      <c r="I108" s="50" t="str">
        <f t="shared" si="95"/>
        <v/>
      </c>
      <c r="J108" s="23"/>
      <c r="K108" s="27" t="b">
        <v>0</v>
      </c>
      <c r="L108" s="28" t="str">
        <f t="shared" si="302"/>
        <v/>
      </c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23"/>
      <c r="X108" s="30"/>
      <c r="Y108" s="30"/>
      <c r="Z108" s="23" t="s">
        <v>91</v>
      </c>
      <c r="AA108" s="23" t="s">
        <v>91</v>
      </c>
      <c r="AB108" s="30">
        <f t="shared" si="4"/>
        <v>0</v>
      </c>
      <c r="AC108" s="31" t="e">
        <f t="shared" ref="AC108:AQ108" si="367">IF(M108="x",M$997*1,"")*BY108</f>
        <v>#VALUE!</v>
      </c>
      <c r="AD108" s="31" t="e">
        <f t="shared" si="367"/>
        <v>#VALUE!</v>
      </c>
      <c r="AE108" s="31" t="e">
        <f t="shared" si="367"/>
        <v>#VALUE!</v>
      </c>
      <c r="AF108" s="31" t="e">
        <f t="shared" si="367"/>
        <v>#VALUE!</v>
      </c>
      <c r="AG108" s="31" t="e">
        <f t="shared" si="367"/>
        <v>#VALUE!</v>
      </c>
      <c r="AH108" s="31" t="e">
        <f t="shared" si="367"/>
        <v>#VALUE!</v>
      </c>
      <c r="AI108" s="31" t="e">
        <f t="shared" si="367"/>
        <v>#VALUE!</v>
      </c>
      <c r="AJ108" s="31" t="e">
        <f t="shared" si="367"/>
        <v>#VALUE!</v>
      </c>
      <c r="AK108" s="31" t="e">
        <f t="shared" si="367"/>
        <v>#VALUE!</v>
      </c>
      <c r="AL108" s="31" t="e">
        <f t="shared" si="367"/>
        <v>#VALUE!</v>
      </c>
      <c r="AM108" s="31" t="e">
        <f t="shared" si="367"/>
        <v>#VALUE!</v>
      </c>
      <c r="AN108" s="31" t="e">
        <f t="shared" si="367"/>
        <v>#VALUE!</v>
      </c>
      <c r="AO108" s="31" t="e">
        <f t="shared" si="367"/>
        <v>#VALUE!</v>
      </c>
      <c r="AP108" s="31">
        <f t="shared" si="367"/>
        <v>0</v>
      </c>
      <c r="AQ108" s="31">
        <f t="shared" si="367"/>
        <v>0</v>
      </c>
      <c r="AR108" s="23" t="e">
        <f t="shared" si="6"/>
        <v>#VALUE!</v>
      </c>
      <c r="AS108" s="65" t="str">
        <f t="shared" si="7"/>
        <v/>
      </c>
      <c r="AT108" s="35" t="str">
        <f ca="1">IFERROR(__xludf.DUMMYFUNCTION("""COMPUTED_VALUE"""),"")</f>
        <v/>
      </c>
      <c r="AU108" s="88"/>
      <c r="AV108" s="88"/>
      <c r="AW108" s="35"/>
      <c r="AX108" s="35" t="str">
        <f ca="1">IFERROR(__xludf.DUMMYFUNCTION("""COMPUTED_VALUE"""),"")</f>
        <v/>
      </c>
      <c r="AY108" s="88"/>
      <c r="AZ108" s="88"/>
      <c r="BA108" s="88"/>
      <c r="BB108" s="35"/>
      <c r="BC108" s="35" t="str">
        <f ca="1">IFERROR(__xludf.DUMMYFUNCTION("""COMPUTED_VALUE"""),"")</f>
        <v/>
      </c>
      <c r="BD108" s="35" t="str">
        <f ca="1">IFERROR(__xludf.DUMMYFUNCTION("""COMPUTED_VALUE"""),"")</f>
        <v/>
      </c>
      <c r="BE108" s="35"/>
      <c r="BF108" s="23"/>
      <c r="BG108" s="35"/>
      <c r="BH108" s="35"/>
      <c r="BI108" s="53" t="e">
        <f t="shared" si="137"/>
        <v>#VALUE!</v>
      </c>
      <c r="BJ108" s="50" t="e">
        <f t="shared" ref="BJ108:BW108" si="368">IF(AD108=0,"",AD108*$AS108*(AU108/10))</f>
        <v>#VALUE!</v>
      </c>
      <c r="BK108" s="50" t="e">
        <f t="shared" si="368"/>
        <v>#VALUE!</v>
      </c>
      <c r="BL108" s="50" t="e">
        <f t="shared" si="368"/>
        <v>#VALUE!</v>
      </c>
      <c r="BM108" s="50" t="e">
        <f t="shared" si="368"/>
        <v>#VALUE!</v>
      </c>
      <c r="BN108" s="50" t="e">
        <f t="shared" si="368"/>
        <v>#VALUE!</v>
      </c>
      <c r="BO108" s="50" t="e">
        <f t="shared" si="368"/>
        <v>#VALUE!</v>
      </c>
      <c r="BP108" s="50" t="e">
        <f t="shared" si="368"/>
        <v>#VALUE!</v>
      </c>
      <c r="BQ108" s="37" t="e">
        <f t="shared" si="368"/>
        <v>#VALUE!</v>
      </c>
      <c r="BR108" s="37" t="e">
        <f t="shared" si="368"/>
        <v>#VALUE!</v>
      </c>
      <c r="BS108" s="37" t="e">
        <f t="shared" si="368"/>
        <v>#VALUE!</v>
      </c>
      <c r="BT108" s="37" t="e">
        <f t="shared" si="368"/>
        <v>#VALUE!</v>
      </c>
      <c r="BU108" s="37" t="e">
        <f t="shared" si="368"/>
        <v>#VALUE!</v>
      </c>
      <c r="BV108" s="37" t="str">
        <f t="shared" si="368"/>
        <v/>
      </c>
      <c r="BW108" s="37" t="str">
        <f t="shared" si="368"/>
        <v/>
      </c>
      <c r="BX108" s="38" t="e">
        <f t="shared" si="9"/>
        <v>#VALUE!</v>
      </c>
      <c r="BY108" s="40" t="str">
        <f t="shared" si="354"/>
        <v/>
      </c>
      <c r="BZ108" s="40" t="str">
        <f t="shared" ref="BZ108:BZ110" si="369">IF(N108="x","1","")</f>
        <v/>
      </c>
      <c r="CA108" s="40">
        <v>0.5</v>
      </c>
      <c r="CB108" s="40" t="str">
        <f t="shared" ref="CB108:CD108" si="370">IF(P108="x","1","")</f>
        <v/>
      </c>
      <c r="CC108" s="40" t="str">
        <f t="shared" si="370"/>
        <v/>
      </c>
      <c r="CD108" s="40" t="str">
        <f t="shared" si="370"/>
        <v/>
      </c>
      <c r="CE108" s="40">
        <v>0.5</v>
      </c>
      <c r="CF108" s="40" t="str">
        <f t="shared" ref="CF108:CH108" si="371">IF(T108="x","1","")</f>
        <v/>
      </c>
      <c r="CG108" s="40" t="str">
        <f t="shared" si="371"/>
        <v/>
      </c>
      <c r="CH108" s="40" t="str">
        <f t="shared" si="371"/>
        <v/>
      </c>
      <c r="CI108" s="40"/>
      <c r="CJ108" s="40"/>
      <c r="CK108" s="40"/>
      <c r="CL108" s="40"/>
      <c r="CM108" s="40"/>
    </row>
    <row r="109" spans="1:91" ht="17.25" customHeight="1" x14ac:dyDescent="0.2">
      <c r="A109" s="66"/>
      <c r="B109" s="23"/>
      <c r="C109" s="23" t="s">
        <v>91</v>
      </c>
      <c r="D109" s="23"/>
      <c r="E109" s="23" t="str">
        <f t="shared" si="301"/>
        <v/>
      </c>
      <c r="F109" s="23"/>
      <c r="G109" s="23"/>
      <c r="H109" s="47" t="str">
        <f t="shared" si="94"/>
        <v/>
      </c>
      <c r="I109" s="50" t="str">
        <f t="shared" si="95"/>
        <v/>
      </c>
      <c r="J109" s="23"/>
      <c r="K109" s="27" t="b">
        <v>0</v>
      </c>
      <c r="L109" s="28" t="str">
        <f t="shared" si="302"/>
        <v/>
      </c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23"/>
      <c r="X109" s="30"/>
      <c r="Y109" s="30"/>
      <c r="Z109" s="23" t="s">
        <v>91</v>
      </c>
      <c r="AA109" s="23" t="s">
        <v>91</v>
      </c>
      <c r="AB109" s="30">
        <f t="shared" si="4"/>
        <v>0</v>
      </c>
      <c r="AC109" s="31" t="e">
        <f t="shared" ref="AC109:AQ109" si="372">IF(M109="x",M$997*1,"")*BY109</f>
        <v>#VALUE!</v>
      </c>
      <c r="AD109" s="31" t="e">
        <f t="shared" si="372"/>
        <v>#VALUE!</v>
      </c>
      <c r="AE109" s="31" t="e">
        <f t="shared" si="372"/>
        <v>#VALUE!</v>
      </c>
      <c r="AF109" s="31" t="e">
        <f t="shared" si="372"/>
        <v>#VALUE!</v>
      </c>
      <c r="AG109" s="31" t="e">
        <f t="shared" si="372"/>
        <v>#VALUE!</v>
      </c>
      <c r="AH109" s="31" t="e">
        <f t="shared" si="372"/>
        <v>#VALUE!</v>
      </c>
      <c r="AI109" s="31" t="e">
        <f t="shared" si="372"/>
        <v>#VALUE!</v>
      </c>
      <c r="AJ109" s="31" t="e">
        <f t="shared" si="372"/>
        <v>#VALUE!</v>
      </c>
      <c r="AK109" s="31" t="e">
        <f t="shared" si="372"/>
        <v>#VALUE!</v>
      </c>
      <c r="AL109" s="31" t="e">
        <f t="shared" si="372"/>
        <v>#VALUE!</v>
      </c>
      <c r="AM109" s="31" t="e">
        <f t="shared" si="372"/>
        <v>#VALUE!</v>
      </c>
      <c r="AN109" s="31" t="e">
        <f t="shared" si="372"/>
        <v>#VALUE!</v>
      </c>
      <c r="AO109" s="31" t="e">
        <f t="shared" si="372"/>
        <v>#VALUE!</v>
      </c>
      <c r="AP109" s="31">
        <f t="shared" si="372"/>
        <v>0</v>
      </c>
      <c r="AQ109" s="31">
        <f t="shared" si="372"/>
        <v>0</v>
      </c>
      <c r="AR109" s="23" t="e">
        <f t="shared" si="6"/>
        <v>#VALUE!</v>
      </c>
      <c r="AS109" s="65" t="str">
        <f t="shared" si="7"/>
        <v/>
      </c>
      <c r="AT109" s="35" t="str">
        <f ca="1">IFERROR(__xludf.DUMMYFUNCTION("""COMPUTED_VALUE"""),"")</f>
        <v/>
      </c>
      <c r="AU109" s="88"/>
      <c r="AV109" s="88"/>
      <c r="AW109" s="35"/>
      <c r="AX109" s="35" t="str">
        <f ca="1">IFERROR(__xludf.DUMMYFUNCTION("""COMPUTED_VALUE"""),"")</f>
        <v/>
      </c>
      <c r="AY109" s="88"/>
      <c r="AZ109" s="88"/>
      <c r="BA109" s="88"/>
      <c r="BB109" s="35"/>
      <c r="BC109" s="35" t="str">
        <f ca="1">IFERROR(__xludf.DUMMYFUNCTION("""COMPUTED_VALUE"""),"")</f>
        <v/>
      </c>
      <c r="BD109" s="35" t="str">
        <f ca="1">IFERROR(__xludf.DUMMYFUNCTION("""COMPUTED_VALUE"""),"")</f>
        <v/>
      </c>
      <c r="BE109" s="35"/>
      <c r="BF109" s="23"/>
      <c r="BG109" s="35"/>
      <c r="BH109" s="35"/>
      <c r="BI109" s="53" t="e">
        <f t="shared" si="137"/>
        <v>#VALUE!</v>
      </c>
      <c r="BJ109" s="50" t="e">
        <f t="shared" ref="BJ109:BW109" si="373">IF(AD109=0,"",AD109*$AS109*(AU109/10))</f>
        <v>#VALUE!</v>
      </c>
      <c r="BK109" s="50" t="e">
        <f t="shared" si="373"/>
        <v>#VALUE!</v>
      </c>
      <c r="BL109" s="50" t="e">
        <f t="shared" si="373"/>
        <v>#VALUE!</v>
      </c>
      <c r="BM109" s="50" t="e">
        <f t="shared" si="373"/>
        <v>#VALUE!</v>
      </c>
      <c r="BN109" s="50" t="e">
        <f t="shared" si="373"/>
        <v>#VALUE!</v>
      </c>
      <c r="BO109" s="50" t="e">
        <f t="shared" si="373"/>
        <v>#VALUE!</v>
      </c>
      <c r="BP109" s="50" t="e">
        <f t="shared" si="373"/>
        <v>#VALUE!</v>
      </c>
      <c r="BQ109" s="37" t="e">
        <f t="shared" si="373"/>
        <v>#VALUE!</v>
      </c>
      <c r="BR109" s="37" t="e">
        <f t="shared" si="373"/>
        <v>#VALUE!</v>
      </c>
      <c r="BS109" s="37" t="e">
        <f t="shared" si="373"/>
        <v>#VALUE!</v>
      </c>
      <c r="BT109" s="37" t="e">
        <f t="shared" si="373"/>
        <v>#VALUE!</v>
      </c>
      <c r="BU109" s="37" t="e">
        <f t="shared" si="373"/>
        <v>#VALUE!</v>
      </c>
      <c r="BV109" s="37" t="str">
        <f t="shared" si="373"/>
        <v/>
      </c>
      <c r="BW109" s="37" t="str">
        <f t="shared" si="373"/>
        <v/>
      </c>
      <c r="BX109" s="38" t="e">
        <f t="shared" si="9"/>
        <v>#VALUE!</v>
      </c>
      <c r="BY109" s="40" t="str">
        <f t="shared" si="354"/>
        <v/>
      </c>
      <c r="BZ109" s="40" t="str">
        <f t="shared" si="369"/>
        <v/>
      </c>
      <c r="CA109" s="40" t="str">
        <f t="shared" ref="CA109:CH109" si="374">IF(O109="x","1","")</f>
        <v/>
      </c>
      <c r="CB109" s="40" t="str">
        <f t="shared" si="374"/>
        <v/>
      </c>
      <c r="CC109" s="40" t="str">
        <f t="shared" si="374"/>
        <v/>
      </c>
      <c r="CD109" s="40" t="str">
        <f t="shared" si="374"/>
        <v/>
      </c>
      <c r="CE109" s="40" t="str">
        <f t="shared" si="374"/>
        <v/>
      </c>
      <c r="CF109" s="40" t="str">
        <f t="shared" si="374"/>
        <v/>
      </c>
      <c r="CG109" s="40" t="str">
        <f t="shared" si="374"/>
        <v/>
      </c>
      <c r="CH109" s="40" t="str">
        <f t="shared" si="374"/>
        <v/>
      </c>
      <c r="CI109" s="40"/>
      <c r="CJ109" s="40"/>
      <c r="CK109" s="40"/>
      <c r="CL109" s="40"/>
      <c r="CM109" s="40"/>
    </row>
    <row r="110" spans="1:91" ht="17.25" customHeight="1" x14ac:dyDescent="0.2">
      <c r="A110" s="66"/>
      <c r="B110" s="23"/>
      <c r="C110" s="23" t="s">
        <v>91</v>
      </c>
      <c r="D110" s="23"/>
      <c r="E110" s="23" t="str">
        <f t="shared" si="301"/>
        <v/>
      </c>
      <c r="F110" s="23"/>
      <c r="G110" s="23"/>
      <c r="H110" s="47" t="str">
        <f t="shared" si="94"/>
        <v/>
      </c>
      <c r="I110" s="50" t="str">
        <f t="shared" si="95"/>
        <v/>
      </c>
      <c r="J110" s="23"/>
      <c r="K110" s="27" t="b">
        <v>1</v>
      </c>
      <c r="L110" s="28">
        <f t="shared" si="302"/>
        <v>0</v>
      </c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23"/>
      <c r="X110" s="30"/>
      <c r="Y110" s="30"/>
      <c r="Z110" s="23" t="s">
        <v>91</v>
      </c>
      <c r="AA110" s="23" t="s">
        <v>91</v>
      </c>
      <c r="AB110" s="30">
        <f t="shared" si="4"/>
        <v>0</v>
      </c>
      <c r="AC110" s="31" t="e">
        <f t="shared" ref="AC110:AQ110" si="375">IF(M110="x",M$997*1,"")*BY110</f>
        <v>#VALUE!</v>
      </c>
      <c r="AD110" s="31" t="e">
        <f t="shared" si="375"/>
        <v>#VALUE!</v>
      </c>
      <c r="AE110" s="31" t="e">
        <f t="shared" si="375"/>
        <v>#VALUE!</v>
      </c>
      <c r="AF110" s="31" t="e">
        <f t="shared" si="375"/>
        <v>#VALUE!</v>
      </c>
      <c r="AG110" s="31" t="e">
        <f t="shared" si="375"/>
        <v>#VALUE!</v>
      </c>
      <c r="AH110" s="31" t="e">
        <f t="shared" si="375"/>
        <v>#VALUE!</v>
      </c>
      <c r="AI110" s="31" t="e">
        <f t="shared" si="375"/>
        <v>#VALUE!</v>
      </c>
      <c r="AJ110" s="31" t="e">
        <f t="shared" si="375"/>
        <v>#VALUE!</v>
      </c>
      <c r="AK110" s="31" t="e">
        <f t="shared" si="375"/>
        <v>#VALUE!</v>
      </c>
      <c r="AL110" s="31" t="e">
        <f t="shared" si="375"/>
        <v>#VALUE!</v>
      </c>
      <c r="AM110" s="31" t="e">
        <f t="shared" si="375"/>
        <v>#VALUE!</v>
      </c>
      <c r="AN110" s="31" t="e">
        <f t="shared" si="375"/>
        <v>#VALUE!</v>
      </c>
      <c r="AO110" s="31" t="e">
        <f t="shared" si="375"/>
        <v>#VALUE!</v>
      </c>
      <c r="AP110" s="31">
        <f t="shared" si="375"/>
        <v>0</v>
      </c>
      <c r="AQ110" s="31">
        <f t="shared" si="375"/>
        <v>0</v>
      </c>
      <c r="AR110" s="23" t="e">
        <f t="shared" si="6"/>
        <v>#VALUE!</v>
      </c>
      <c r="AS110" s="65" t="str">
        <f t="shared" si="7"/>
        <v/>
      </c>
      <c r="AT110" s="35" t="str">
        <f ca="1">IFERROR(__xludf.DUMMYFUNCTION("""COMPUTED_VALUE"""),"")</f>
        <v/>
      </c>
      <c r="AU110" s="88"/>
      <c r="AV110" s="88"/>
      <c r="AW110" s="35"/>
      <c r="AX110" s="35" t="str">
        <f ca="1">IFERROR(__xludf.DUMMYFUNCTION("""COMPUTED_VALUE"""),"")</f>
        <v/>
      </c>
      <c r="AY110" s="88"/>
      <c r="AZ110" s="88"/>
      <c r="BA110" s="88"/>
      <c r="BB110" s="35"/>
      <c r="BC110" s="35" t="str">
        <f ca="1">IFERROR(__xludf.DUMMYFUNCTION("""COMPUTED_VALUE"""),"")</f>
        <v/>
      </c>
      <c r="BD110" s="35" t="str">
        <f ca="1">IFERROR(__xludf.DUMMYFUNCTION("""COMPUTED_VALUE"""),"")</f>
        <v/>
      </c>
      <c r="BE110" s="35"/>
      <c r="BF110" s="23"/>
      <c r="BG110" s="35"/>
      <c r="BH110" s="35"/>
      <c r="BI110" s="53" t="e">
        <f t="shared" si="137"/>
        <v>#VALUE!</v>
      </c>
      <c r="BJ110" s="50" t="e">
        <f t="shared" ref="BJ110:BW110" si="376">IF(AD110=0,"",AD110*$AS110*(AU110/10))</f>
        <v>#VALUE!</v>
      </c>
      <c r="BK110" s="50" t="e">
        <f t="shared" si="376"/>
        <v>#VALUE!</v>
      </c>
      <c r="BL110" s="50" t="e">
        <f t="shared" si="376"/>
        <v>#VALUE!</v>
      </c>
      <c r="BM110" s="50" t="e">
        <f t="shared" si="376"/>
        <v>#VALUE!</v>
      </c>
      <c r="BN110" s="50" t="e">
        <f t="shared" si="376"/>
        <v>#VALUE!</v>
      </c>
      <c r="BO110" s="50" t="e">
        <f t="shared" si="376"/>
        <v>#VALUE!</v>
      </c>
      <c r="BP110" s="50" t="e">
        <f t="shared" si="376"/>
        <v>#VALUE!</v>
      </c>
      <c r="BQ110" s="37" t="e">
        <f t="shared" si="376"/>
        <v>#VALUE!</v>
      </c>
      <c r="BR110" s="37" t="e">
        <f t="shared" si="376"/>
        <v>#VALUE!</v>
      </c>
      <c r="BS110" s="37" t="e">
        <f t="shared" si="376"/>
        <v>#VALUE!</v>
      </c>
      <c r="BT110" s="37" t="e">
        <f t="shared" si="376"/>
        <v>#VALUE!</v>
      </c>
      <c r="BU110" s="37" t="e">
        <f t="shared" si="376"/>
        <v>#VALUE!</v>
      </c>
      <c r="BV110" s="37" t="str">
        <f t="shared" si="376"/>
        <v/>
      </c>
      <c r="BW110" s="37" t="str">
        <f t="shared" si="376"/>
        <v/>
      </c>
      <c r="BX110" s="38" t="e">
        <f t="shared" si="9"/>
        <v>#VALUE!</v>
      </c>
      <c r="BY110" s="40" t="str">
        <f t="shared" si="354"/>
        <v/>
      </c>
      <c r="BZ110" s="40" t="str">
        <f t="shared" si="369"/>
        <v/>
      </c>
      <c r="CA110" s="40" t="str">
        <f t="shared" ref="CA110:CH110" si="377">IF(O110="x","1","")</f>
        <v/>
      </c>
      <c r="CB110" s="40" t="str">
        <f t="shared" si="377"/>
        <v/>
      </c>
      <c r="CC110" s="40" t="str">
        <f t="shared" si="377"/>
        <v/>
      </c>
      <c r="CD110" s="40" t="str">
        <f t="shared" si="377"/>
        <v/>
      </c>
      <c r="CE110" s="40" t="str">
        <f t="shared" si="377"/>
        <v/>
      </c>
      <c r="CF110" s="40" t="str">
        <f t="shared" si="377"/>
        <v/>
      </c>
      <c r="CG110" s="40" t="str">
        <f t="shared" si="377"/>
        <v/>
      </c>
      <c r="CH110" s="40" t="str">
        <f t="shared" si="377"/>
        <v/>
      </c>
      <c r="CI110" s="40"/>
      <c r="CJ110" s="40"/>
      <c r="CK110" s="40"/>
      <c r="CL110" s="40"/>
      <c r="CM110" s="40"/>
    </row>
    <row r="111" spans="1:91" ht="17.25" customHeight="1" x14ac:dyDescent="0.2">
      <c r="A111" s="66"/>
      <c r="B111" s="23"/>
      <c r="C111" s="23" t="s">
        <v>91</v>
      </c>
      <c r="D111" s="23"/>
      <c r="E111" s="23" t="str">
        <f t="shared" si="301"/>
        <v/>
      </c>
      <c r="F111" s="23"/>
      <c r="G111" s="23"/>
      <c r="H111" s="47" t="str">
        <f t="shared" si="94"/>
        <v/>
      </c>
      <c r="I111" s="50" t="str">
        <f t="shared" si="95"/>
        <v/>
      </c>
      <c r="J111" s="23"/>
      <c r="K111" s="27" t="b">
        <v>0</v>
      </c>
      <c r="L111" s="28" t="str">
        <f t="shared" si="302"/>
        <v/>
      </c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23"/>
      <c r="X111" s="30"/>
      <c r="Y111" s="30"/>
      <c r="Z111" s="23" t="s">
        <v>91</v>
      </c>
      <c r="AA111" s="23" t="s">
        <v>91</v>
      </c>
      <c r="AB111" s="30">
        <f t="shared" si="4"/>
        <v>0</v>
      </c>
      <c r="AC111" s="31" t="e">
        <f t="shared" ref="AC111:AQ111" si="378">IF(M111="x",M$997*1,"")*BY111</f>
        <v>#VALUE!</v>
      </c>
      <c r="AD111" s="31" t="e">
        <f t="shared" si="378"/>
        <v>#VALUE!</v>
      </c>
      <c r="AE111" s="31" t="e">
        <f t="shared" si="378"/>
        <v>#VALUE!</v>
      </c>
      <c r="AF111" s="31" t="e">
        <f t="shared" si="378"/>
        <v>#VALUE!</v>
      </c>
      <c r="AG111" s="31" t="e">
        <f t="shared" si="378"/>
        <v>#VALUE!</v>
      </c>
      <c r="AH111" s="31" t="e">
        <f t="shared" si="378"/>
        <v>#VALUE!</v>
      </c>
      <c r="AI111" s="31" t="e">
        <f t="shared" si="378"/>
        <v>#VALUE!</v>
      </c>
      <c r="AJ111" s="31" t="e">
        <f t="shared" si="378"/>
        <v>#VALUE!</v>
      </c>
      <c r="AK111" s="31" t="e">
        <f t="shared" si="378"/>
        <v>#VALUE!</v>
      </c>
      <c r="AL111" s="31" t="e">
        <f t="shared" si="378"/>
        <v>#VALUE!</v>
      </c>
      <c r="AM111" s="31" t="e">
        <f t="shared" si="378"/>
        <v>#VALUE!</v>
      </c>
      <c r="AN111" s="31" t="e">
        <f t="shared" si="378"/>
        <v>#VALUE!</v>
      </c>
      <c r="AO111" s="31" t="e">
        <f t="shared" si="378"/>
        <v>#VALUE!</v>
      </c>
      <c r="AP111" s="31">
        <f t="shared" si="378"/>
        <v>0</v>
      </c>
      <c r="AQ111" s="31">
        <f t="shared" si="378"/>
        <v>0</v>
      </c>
      <c r="AR111" s="23" t="e">
        <f t="shared" si="6"/>
        <v>#VALUE!</v>
      </c>
      <c r="AS111" s="65" t="str">
        <f t="shared" si="7"/>
        <v/>
      </c>
      <c r="AT111" s="88"/>
      <c r="AU111" s="88"/>
      <c r="AV111" s="88"/>
      <c r="AW111" s="35"/>
      <c r="AX111" s="35" t="str">
        <f ca="1">IFERROR(__xludf.DUMMYFUNCTION("""COMPUTED_VALUE"""),"")</f>
        <v/>
      </c>
      <c r="AY111" s="88"/>
      <c r="AZ111" s="88"/>
      <c r="BA111" s="88"/>
      <c r="BB111" s="35"/>
      <c r="BC111" s="35" t="str">
        <f ca="1">IFERROR(__xludf.DUMMYFUNCTION("""COMPUTED_VALUE"""),"")</f>
        <v/>
      </c>
      <c r="BD111" s="35" t="str">
        <f ca="1">IFERROR(__xludf.DUMMYFUNCTION("""COMPUTED_VALUE"""),"")</f>
        <v/>
      </c>
      <c r="BE111" s="35"/>
      <c r="BF111" s="23"/>
      <c r="BG111" s="35"/>
      <c r="BH111" s="35"/>
      <c r="BI111" s="53" t="e">
        <f t="shared" si="137"/>
        <v>#VALUE!</v>
      </c>
      <c r="BJ111" s="50" t="e">
        <f t="shared" ref="BJ111:BW111" si="379">IF(AD111=0,"",AD111*$AS111*(AU111/10))</f>
        <v>#VALUE!</v>
      </c>
      <c r="BK111" s="50" t="e">
        <f t="shared" si="379"/>
        <v>#VALUE!</v>
      </c>
      <c r="BL111" s="50" t="e">
        <f t="shared" si="379"/>
        <v>#VALUE!</v>
      </c>
      <c r="BM111" s="50" t="e">
        <f t="shared" si="379"/>
        <v>#VALUE!</v>
      </c>
      <c r="BN111" s="50" t="e">
        <f t="shared" si="379"/>
        <v>#VALUE!</v>
      </c>
      <c r="BO111" s="50" t="e">
        <f t="shared" si="379"/>
        <v>#VALUE!</v>
      </c>
      <c r="BP111" s="50" t="e">
        <f t="shared" si="379"/>
        <v>#VALUE!</v>
      </c>
      <c r="BQ111" s="37" t="e">
        <f t="shared" si="379"/>
        <v>#VALUE!</v>
      </c>
      <c r="BR111" s="37" t="e">
        <f t="shared" si="379"/>
        <v>#VALUE!</v>
      </c>
      <c r="BS111" s="37" t="e">
        <f t="shared" si="379"/>
        <v>#VALUE!</v>
      </c>
      <c r="BT111" s="37" t="e">
        <f t="shared" si="379"/>
        <v>#VALUE!</v>
      </c>
      <c r="BU111" s="37" t="e">
        <f t="shared" si="379"/>
        <v>#VALUE!</v>
      </c>
      <c r="BV111" s="37" t="str">
        <f t="shared" si="379"/>
        <v/>
      </c>
      <c r="BW111" s="37" t="str">
        <f t="shared" si="379"/>
        <v/>
      </c>
      <c r="BX111" s="38" t="e">
        <f t="shared" si="9"/>
        <v>#VALUE!</v>
      </c>
      <c r="BY111" s="40" t="str">
        <f t="shared" si="354"/>
        <v/>
      </c>
      <c r="BZ111" s="40">
        <v>0.5</v>
      </c>
      <c r="CA111" s="40">
        <v>0.5</v>
      </c>
      <c r="CB111" s="40">
        <v>0.5</v>
      </c>
      <c r="CC111" s="40" t="str">
        <f t="shared" ref="CC111:CF111" si="380">IF(Q111="x","1","")</f>
        <v/>
      </c>
      <c r="CD111" s="40" t="str">
        <f t="shared" si="380"/>
        <v/>
      </c>
      <c r="CE111" s="40" t="str">
        <f t="shared" si="380"/>
        <v/>
      </c>
      <c r="CF111" s="40" t="str">
        <f t="shared" si="380"/>
        <v/>
      </c>
      <c r="CG111" s="40">
        <v>0.5</v>
      </c>
      <c r="CH111" s="40" t="str">
        <f>IF(V111="x","1","")</f>
        <v/>
      </c>
      <c r="CI111" s="40"/>
      <c r="CJ111" s="40"/>
      <c r="CK111" s="40"/>
      <c r="CL111" s="40"/>
      <c r="CM111" s="40"/>
    </row>
    <row r="112" spans="1:91" ht="17.25" customHeight="1" x14ac:dyDescent="0.2">
      <c r="A112" s="66"/>
      <c r="B112" s="23"/>
      <c r="C112" s="23" t="s">
        <v>91</v>
      </c>
      <c r="D112" s="23"/>
      <c r="E112" s="23" t="str">
        <f t="shared" si="301"/>
        <v/>
      </c>
      <c r="F112" s="23"/>
      <c r="G112" s="23"/>
      <c r="H112" s="47" t="str">
        <f t="shared" si="94"/>
        <v/>
      </c>
      <c r="I112" s="50" t="str">
        <f t="shared" si="95"/>
        <v/>
      </c>
      <c r="J112" s="23"/>
      <c r="K112" s="27" t="b">
        <v>0</v>
      </c>
      <c r="L112" s="28" t="str">
        <f t="shared" si="302"/>
        <v/>
      </c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23"/>
      <c r="X112" s="30"/>
      <c r="Y112" s="30"/>
      <c r="Z112" s="23" t="s">
        <v>91</v>
      </c>
      <c r="AA112" s="23" t="s">
        <v>91</v>
      </c>
      <c r="AB112" s="30">
        <f t="shared" si="4"/>
        <v>0</v>
      </c>
      <c r="AC112" s="31" t="e">
        <f t="shared" ref="AC112:AQ112" si="381">IF(M112="x",M$997*1,"")*BY112</f>
        <v>#VALUE!</v>
      </c>
      <c r="AD112" s="31" t="e">
        <f t="shared" si="381"/>
        <v>#VALUE!</v>
      </c>
      <c r="AE112" s="31" t="e">
        <f t="shared" si="381"/>
        <v>#VALUE!</v>
      </c>
      <c r="AF112" s="31" t="e">
        <f t="shared" si="381"/>
        <v>#VALUE!</v>
      </c>
      <c r="AG112" s="31" t="e">
        <f t="shared" si="381"/>
        <v>#VALUE!</v>
      </c>
      <c r="AH112" s="31" t="e">
        <f t="shared" si="381"/>
        <v>#VALUE!</v>
      </c>
      <c r="AI112" s="31" t="e">
        <f t="shared" si="381"/>
        <v>#VALUE!</v>
      </c>
      <c r="AJ112" s="31" t="e">
        <f t="shared" si="381"/>
        <v>#VALUE!</v>
      </c>
      <c r="AK112" s="31" t="e">
        <f t="shared" si="381"/>
        <v>#VALUE!</v>
      </c>
      <c r="AL112" s="31" t="e">
        <f t="shared" si="381"/>
        <v>#VALUE!</v>
      </c>
      <c r="AM112" s="31" t="e">
        <f t="shared" si="381"/>
        <v>#VALUE!</v>
      </c>
      <c r="AN112" s="31" t="e">
        <f t="shared" si="381"/>
        <v>#VALUE!</v>
      </c>
      <c r="AO112" s="31" t="e">
        <f t="shared" si="381"/>
        <v>#VALUE!</v>
      </c>
      <c r="AP112" s="31">
        <f t="shared" si="381"/>
        <v>0</v>
      </c>
      <c r="AQ112" s="31">
        <f t="shared" si="381"/>
        <v>0</v>
      </c>
      <c r="AR112" s="23" t="e">
        <f t="shared" si="6"/>
        <v>#VALUE!</v>
      </c>
      <c r="AS112" s="65" t="str">
        <f t="shared" si="7"/>
        <v/>
      </c>
      <c r="AT112" s="88"/>
      <c r="AU112" s="88"/>
      <c r="AV112" s="88"/>
      <c r="AW112" s="35"/>
      <c r="AX112" s="35" t="str">
        <f ca="1">IFERROR(__xludf.DUMMYFUNCTION("""COMPUTED_VALUE"""),"")</f>
        <v/>
      </c>
      <c r="AY112" s="88"/>
      <c r="AZ112" s="88"/>
      <c r="BA112" s="88"/>
      <c r="BB112" s="35"/>
      <c r="BC112" s="35" t="str">
        <f ca="1">IFERROR(__xludf.DUMMYFUNCTION("""COMPUTED_VALUE"""),"")</f>
        <v/>
      </c>
      <c r="BD112" s="35" t="str">
        <f ca="1">IFERROR(__xludf.DUMMYFUNCTION("""COMPUTED_VALUE"""),"")</f>
        <v/>
      </c>
      <c r="BE112" s="35"/>
      <c r="BF112" s="23"/>
      <c r="BG112" s="35"/>
      <c r="BH112" s="35"/>
      <c r="BI112" s="53" t="e">
        <f t="shared" si="137"/>
        <v>#VALUE!</v>
      </c>
      <c r="BJ112" s="50" t="e">
        <f t="shared" ref="BJ112:BW112" si="382">IF(AD112=0,"",AD112*$AS112*(AU112/10))</f>
        <v>#VALUE!</v>
      </c>
      <c r="BK112" s="50" t="e">
        <f t="shared" si="382"/>
        <v>#VALUE!</v>
      </c>
      <c r="BL112" s="50" t="e">
        <f t="shared" si="382"/>
        <v>#VALUE!</v>
      </c>
      <c r="BM112" s="50" t="e">
        <f t="shared" si="382"/>
        <v>#VALUE!</v>
      </c>
      <c r="BN112" s="50" t="e">
        <f t="shared" si="382"/>
        <v>#VALUE!</v>
      </c>
      <c r="BO112" s="50" t="e">
        <f t="shared" si="382"/>
        <v>#VALUE!</v>
      </c>
      <c r="BP112" s="50" t="e">
        <f t="shared" si="382"/>
        <v>#VALUE!</v>
      </c>
      <c r="BQ112" s="37" t="e">
        <f t="shared" si="382"/>
        <v>#VALUE!</v>
      </c>
      <c r="BR112" s="37" t="e">
        <f t="shared" si="382"/>
        <v>#VALUE!</v>
      </c>
      <c r="BS112" s="37" t="e">
        <f t="shared" si="382"/>
        <v>#VALUE!</v>
      </c>
      <c r="BT112" s="37" t="e">
        <f t="shared" si="382"/>
        <v>#VALUE!</v>
      </c>
      <c r="BU112" s="37" t="e">
        <f t="shared" si="382"/>
        <v>#VALUE!</v>
      </c>
      <c r="BV112" s="37" t="str">
        <f t="shared" si="382"/>
        <v/>
      </c>
      <c r="BW112" s="37" t="str">
        <f t="shared" si="382"/>
        <v/>
      </c>
      <c r="BX112" s="38" t="e">
        <f t="shared" si="9"/>
        <v>#VALUE!</v>
      </c>
      <c r="BY112" s="40" t="str">
        <f t="shared" si="354"/>
        <v/>
      </c>
      <c r="BZ112" s="40" t="str">
        <f t="shared" ref="BZ112:CH112" si="383">IF(N112="x","1","")</f>
        <v/>
      </c>
      <c r="CA112" s="40" t="str">
        <f t="shared" si="383"/>
        <v/>
      </c>
      <c r="CB112" s="40" t="str">
        <f t="shared" si="383"/>
        <v/>
      </c>
      <c r="CC112" s="40" t="str">
        <f t="shared" si="383"/>
        <v/>
      </c>
      <c r="CD112" s="40" t="str">
        <f t="shared" si="383"/>
        <v/>
      </c>
      <c r="CE112" s="40" t="str">
        <f t="shared" si="383"/>
        <v/>
      </c>
      <c r="CF112" s="40" t="str">
        <f t="shared" si="383"/>
        <v/>
      </c>
      <c r="CG112" s="40" t="str">
        <f t="shared" si="383"/>
        <v/>
      </c>
      <c r="CH112" s="40" t="str">
        <f t="shared" si="383"/>
        <v/>
      </c>
      <c r="CI112" s="40"/>
      <c r="CJ112" s="40"/>
      <c r="CK112" s="40"/>
      <c r="CL112" s="40"/>
      <c r="CM112" s="40"/>
    </row>
    <row r="113" spans="1:91" ht="17.25" customHeight="1" x14ac:dyDescent="0.2">
      <c r="A113" s="66"/>
      <c r="B113" s="23"/>
      <c r="C113" s="23" t="s">
        <v>91</v>
      </c>
      <c r="D113" s="23"/>
      <c r="E113" s="23" t="str">
        <f t="shared" si="301"/>
        <v/>
      </c>
      <c r="F113" s="23"/>
      <c r="G113" s="23"/>
      <c r="H113" s="47" t="str">
        <f t="shared" si="94"/>
        <v/>
      </c>
      <c r="I113" s="50" t="str">
        <f t="shared" si="95"/>
        <v/>
      </c>
      <c r="J113" s="23"/>
      <c r="K113" s="27" t="b">
        <v>0</v>
      </c>
      <c r="L113" s="28" t="str">
        <f t="shared" si="302"/>
        <v/>
      </c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23"/>
      <c r="X113" s="30"/>
      <c r="Y113" s="30"/>
      <c r="Z113" s="23" t="s">
        <v>91</v>
      </c>
      <c r="AA113" s="23" t="s">
        <v>91</v>
      </c>
      <c r="AB113" s="30">
        <f t="shared" si="4"/>
        <v>0</v>
      </c>
      <c r="AC113" s="31" t="e">
        <f t="shared" ref="AC113:AQ113" si="384">IF(M113="x",M$997*1,"")*BY113</f>
        <v>#VALUE!</v>
      </c>
      <c r="AD113" s="31" t="e">
        <f t="shared" si="384"/>
        <v>#VALUE!</v>
      </c>
      <c r="AE113" s="31" t="e">
        <f t="shared" si="384"/>
        <v>#VALUE!</v>
      </c>
      <c r="AF113" s="31" t="e">
        <f t="shared" si="384"/>
        <v>#VALUE!</v>
      </c>
      <c r="AG113" s="31" t="e">
        <f t="shared" si="384"/>
        <v>#VALUE!</v>
      </c>
      <c r="AH113" s="31" t="e">
        <f t="shared" si="384"/>
        <v>#VALUE!</v>
      </c>
      <c r="AI113" s="31" t="e">
        <f t="shared" si="384"/>
        <v>#VALUE!</v>
      </c>
      <c r="AJ113" s="31" t="e">
        <f t="shared" si="384"/>
        <v>#VALUE!</v>
      </c>
      <c r="AK113" s="31" t="e">
        <f t="shared" si="384"/>
        <v>#VALUE!</v>
      </c>
      <c r="AL113" s="31" t="e">
        <f t="shared" si="384"/>
        <v>#VALUE!</v>
      </c>
      <c r="AM113" s="31" t="e">
        <f t="shared" si="384"/>
        <v>#VALUE!</v>
      </c>
      <c r="AN113" s="31" t="e">
        <f t="shared" si="384"/>
        <v>#VALUE!</v>
      </c>
      <c r="AO113" s="31" t="e">
        <f t="shared" si="384"/>
        <v>#VALUE!</v>
      </c>
      <c r="AP113" s="31">
        <f t="shared" si="384"/>
        <v>0</v>
      </c>
      <c r="AQ113" s="31">
        <f t="shared" si="384"/>
        <v>0</v>
      </c>
      <c r="AR113" s="23" t="e">
        <f t="shared" si="6"/>
        <v>#VALUE!</v>
      </c>
      <c r="AS113" s="65" t="str">
        <f t="shared" si="7"/>
        <v/>
      </c>
      <c r="AT113" s="88"/>
      <c r="AU113" s="88"/>
      <c r="AV113" s="88"/>
      <c r="AW113" s="35"/>
      <c r="AX113" s="35" t="str">
        <f ca="1">IFERROR(__xludf.DUMMYFUNCTION("""COMPUTED_VALUE"""),"")</f>
        <v/>
      </c>
      <c r="AY113" s="88"/>
      <c r="AZ113" s="88"/>
      <c r="BA113" s="88"/>
      <c r="BB113" s="35"/>
      <c r="BC113" s="35" t="str">
        <f ca="1">IFERROR(__xludf.DUMMYFUNCTION("""COMPUTED_VALUE"""),"")</f>
        <v/>
      </c>
      <c r="BD113" s="35" t="str">
        <f ca="1">IFERROR(__xludf.DUMMYFUNCTION("""COMPUTED_VALUE"""),"")</f>
        <v/>
      </c>
      <c r="BE113" s="35"/>
      <c r="BF113" s="35"/>
      <c r="BG113" s="35"/>
      <c r="BH113" s="35"/>
      <c r="BI113" s="53" t="e">
        <f t="shared" si="137"/>
        <v>#VALUE!</v>
      </c>
      <c r="BJ113" s="50" t="e">
        <f t="shared" ref="BJ113:BW113" si="385">IF(AD113=0,"",AD113*$AS113*(AU113/10))</f>
        <v>#VALUE!</v>
      </c>
      <c r="BK113" s="50" t="e">
        <f t="shared" si="385"/>
        <v>#VALUE!</v>
      </c>
      <c r="BL113" s="50" t="e">
        <f t="shared" si="385"/>
        <v>#VALUE!</v>
      </c>
      <c r="BM113" s="50" t="e">
        <f t="shared" si="385"/>
        <v>#VALUE!</v>
      </c>
      <c r="BN113" s="50" t="e">
        <f t="shared" si="385"/>
        <v>#VALUE!</v>
      </c>
      <c r="BO113" s="50" t="e">
        <f t="shared" si="385"/>
        <v>#VALUE!</v>
      </c>
      <c r="BP113" s="50" t="e">
        <f t="shared" si="385"/>
        <v>#VALUE!</v>
      </c>
      <c r="BQ113" s="37" t="e">
        <f t="shared" si="385"/>
        <v>#VALUE!</v>
      </c>
      <c r="BR113" s="37" t="e">
        <f t="shared" si="385"/>
        <v>#VALUE!</v>
      </c>
      <c r="BS113" s="37" t="e">
        <f t="shared" si="385"/>
        <v>#VALUE!</v>
      </c>
      <c r="BT113" s="37" t="e">
        <f t="shared" si="385"/>
        <v>#VALUE!</v>
      </c>
      <c r="BU113" s="37" t="e">
        <f t="shared" si="385"/>
        <v>#VALUE!</v>
      </c>
      <c r="BV113" s="37" t="str">
        <f t="shared" si="385"/>
        <v/>
      </c>
      <c r="BW113" s="37" t="str">
        <f t="shared" si="385"/>
        <v/>
      </c>
      <c r="BX113" s="38" t="e">
        <f t="shared" si="9"/>
        <v>#VALUE!</v>
      </c>
      <c r="BY113" s="40" t="str">
        <f t="shared" si="354"/>
        <v/>
      </c>
      <c r="BZ113" s="40" t="str">
        <f t="shared" ref="BZ113:CH113" si="386">IF(N113="x","1","")</f>
        <v/>
      </c>
      <c r="CA113" s="40" t="str">
        <f t="shared" si="386"/>
        <v/>
      </c>
      <c r="CB113" s="40" t="str">
        <f t="shared" si="386"/>
        <v/>
      </c>
      <c r="CC113" s="40" t="str">
        <f t="shared" si="386"/>
        <v/>
      </c>
      <c r="CD113" s="40" t="str">
        <f t="shared" si="386"/>
        <v/>
      </c>
      <c r="CE113" s="40" t="str">
        <f t="shared" si="386"/>
        <v/>
      </c>
      <c r="CF113" s="40" t="str">
        <f t="shared" si="386"/>
        <v/>
      </c>
      <c r="CG113" s="40" t="str">
        <f t="shared" si="386"/>
        <v/>
      </c>
      <c r="CH113" s="40" t="str">
        <f t="shared" si="386"/>
        <v/>
      </c>
      <c r="CI113" s="40"/>
      <c r="CJ113" s="40"/>
      <c r="CK113" s="40"/>
      <c r="CL113" s="40"/>
      <c r="CM113" s="40"/>
    </row>
    <row r="114" spans="1:91" ht="17.25" customHeight="1" x14ac:dyDescent="0.2">
      <c r="A114" s="66"/>
      <c r="B114" s="23"/>
      <c r="C114" s="23" t="s">
        <v>91</v>
      </c>
      <c r="D114" s="23"/>
      <c r="E114" s="23" t="str">
        <f t="shared" si="301"/>
        <v/>
      </c>
      <c r="F114" s="23"/>
      <c r="G114" s="23"/>
      <c r="H114" s="47" t="str">
        <f t="shared" si="94"/>
        <v/>
      </c>
      <c r="I114" s="50" t="str">
        <f t="shared" si="95"/>
        <v/>
      </c>
      <c r="J114" s="23"/>
      <c r="K114" s="27" t="b">
        <v>0</v>
      </c>
      <c r="L114" s="28" t="str">
        <f t="shared" si="302"/>
        <v/>
      </c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23"/>
      <c r="X114" s="30"/>
      <c r="Y114" s="30"/>
      <c r="Z114" s="23" t="s">
        <v>91</v>
      </c>
      <c r="AA114" s="23" t="s">
        <v>91</v>
      </c>
      <c r="AB114" s="30">
        <f t="shared" si="4"/>
        <v>0</v>
      </c>
      <c r="AC114" s="31" t="e">
        <f t="shared" ref="AC114:AQ114" si="387">IF(M114="x",M$997*1,"")*BY114</f>
        <v>#VALUE!</v>
      </c>
      <c r="AD114" s="31" t="e">
        <f t="shared" si="387"/>
        <v>#VALUE!</v>
      </c>
      <c r="AE114" s="31" t="e">
        <f t="shared" si="387"/>
        <v>#VALUE!</v>
      </c>
      <c r="AF114" s="31" t="e">
        <f t="shared" si="387"/>
        <v>#VALUE!</v>
      </c>
      <c r="AG114" s="31" t="e">
        <f t="shared" si="387"/>
        <v>#VALUE!</v>
      </c>
      <c r="AH114" s="31" t="e">
        <f t="shared" si="387"/>
        <v>#VALUE!</v>
      </c>
      <c r="AI114" s="31" t="e">
        <f t="shared" si="387"/>
        <v>#VALUE!</v>
      </c>
      <c r="AJ114" s="31" t="e">
        <f t="shared" si="387"/>
        <v>#VALUE!</v>
      </c>
      <c r="AK114" s="31" t="e">
        <f t="shared" si="387"/>
        <v>#VALUE!</v>
      </c>
      <c r="AL114" s="31" t="e">
        <f t="shared" si="387"/>
        <v>#VALUE!</v>
      </c>
      <c r="AM114" s="31" t="e">
        <f t="shared" si="387"/>
        <v>#VALUE!</v>
      </c>
      <c r="AN114" s="31" t="e">
        <f t="shared" si="387"/>
        <v>#VALUE!</v>
      </c>
      <c r="AO114" s="31" t="e">
        <f t="shared" si="387"/>
        <v>#VALUE!</v>
      </c>
      <c r="AP114" s="31">
        <f t="shared" si="387"/>
        <v>0</v>
      </c>
      <c r="AQ114" s="31">
        <f t="shared" si="387"/>
        <v>0</v>
      </c>
      <c r="AR114" s="23" t="e">
        <f t="shared" si="6"/>
        <v>#VALUE!</v>
      </c>
      <c r="AS114" s="65" t="str">
        <f t="shared" si="7"/>
        <v/>
      </c>
      <c r="AT114" s="88"/>
      <c r="AU114" s="88"/>
      <c r="AV114" s="88"/>
      <c r="AW114" s="35"/>
      <c r="AX114" s="35" t="str">
        <f ca="1">IFERROR(__xludf.DUMMYFUNCTION("""COMPUTED_VALUE"""),"")</f>
        <v/>
      </c>
      <c r="AY114" s="88"/>
      <c r="AZ114" s="88"/>
      <c r="BA114" s="88"/>
      <c r="BB114" s="35"/>
      <c r="BC114" s="35" t="str">
        <f ca="1">IFERROR(__xludf.DUMMYFUNCTION("""COMPUTED_VALUE"""),"")</f>
        <v/>
      </c>
      <c r="BD114" s="35" t="str">
        <f ca="1">IFERROR(__xludf.DUMMYFUNCTION("""COMPUTED_VALUE"""),"")</f>
        <v/>
      </c>
      <c r="BE114" s="35"/>
      <c r="BF114" s="23"/>
      <c r="BG114" s="35"/>
      <c r="BH114" s="35"/>
      <c r="BI114" s="53" t="e">
        <f t="shared" si="137"/>
        <v>#VALUE!</v>
      </c>
      <c r="BJ114" s="50" t="e">
        <f t="shared" ref="BJ114:BW114" si="388">IF(AD114=0,"",AD114*$AS114*(AU114/10))</f>
        <v>#VALUE!</v>
      </c>
      <c r="BK114" s="50" t="e">
        <f t="shared" si="388"/>
        <v>#VALUE!</v>
      </c>
      <c r="BL114" s="50" t="e">
        <f t="shared" si="388"/>
        <v>#VALUE!</v>
      </c>
      <c r="BM114" s="50" t="e">
        <f t="shared" si="388"/>
        <v>#VALUE!</v>
      </c>
      <c r="BN114" s="50" t="e">
        <f t="shared" si="388"/>
        <v>#VALUE!</v>
      </c>
      <c r="BO114" s="50" t="e">
        <f t="shared" si="388"/>
        <v>#VALUE!</v>
      </c>
      <c r="BP114" s="50" t="e">
        <f t="shared" si="388"/>
        <v>#VALUE!</v>
      </c>
      <c r="BQ114" s="37" t="e">
        <f t="shared" si="388"/>
        <v>#VALUE!</v>
      </c>
      <c r="BR114" s="37" t="e">
        <f t="shared" si="388"/>
        <v>#VALUE!</v>
      </c>
      <c r="BS114" s="37" t="e">
        <f t="shared" si="388"/>
        <v>#VALUE!</v>
      </c>
      <c r="BT114" s="37" t="e">
        <f t="shared" si="388"/>
        <v>#VALUE!</v>
      </c>
      <c r="BU114" s="37" t="e">
        <f t="shared" si="388"/>
        <v>#VALUE!</v>
      </c>
      <c r="BV114" s="37" t="str">
        <f t="shared" si="388"/>
        <v/>
      </c>
      <c r="BW114" s="37" t="str">
        <f t="shared" si="388"/>
        <v/>
      </c>
      <c r="BX114" s="38" t="e">
        <f t="shared" si="9"/>
        <v>#VALUE!</v>
      </c>
      <c r="BY114" s="40" t="str">
        <f t="shared" si="354"/>
        <v/>
      </c>
      <c r="BZ114" s="40" t="str">
        <f t="shared" ref="BZ114:CA114" si="389">IF(N114="x","1","")</f>
        <v/>
      </c>
      <c r="CA114" s="40" t="str">
        <f t="shared" si="389"/>
        <v/>
      </c>
      <c r="CB114" s="40">
        <v>0.5</v>
      </c>
      <c r="CC114" s="40" t="str">
        <f t="shared" ref="CC114:CH114" si="390">IF(Q114="x","1","")</f>
        <v/>
      </c>
      <c r="CD114" s="40" t="str">
        <f t="shared" si="390"/>
        <v/>
      </c>
      <c r="CE114" s="40" t="str">
        <f t="shared" si="390"/>
        <v/>
      </c>
      <c r="CF114" s="40" t="str">
        <f t="shared" si="390"/>
        <v/>
      </c>
      <c r="CG114" s="40" t="str">
        <f t="shared" si="390"/>
        <v/>
      </c>
      <c r="CH114" s="40" t="str">
        <f t="shared" si="390"/>
        <v/>
      </c>
      <c r="CI114" s="40"/>
      <c r="CJ114" s="40"/>
      <c r="CK114" s="40"/>
      <c r="CL114" s="40"/>
      <c r="CM114" s="40"/>
    </row>
    <row r="115" spans="1:91" ht="17.25" customHeight="1" x14ac:dyDescent="0.2">
      <c r="A115" s="66"/>
      <c r="B115" s="23"/>
      <c r="C115" s="23" t="s">
        <v>91</v>
      </c>
      <c r="D115" s="23"/>
      <c r="E115" s="23" t="s">
        <v>100</v>
      </c>
      <c r="F115" s="23"/>
      <c r="G115" s="23"/>
      <c r="H115" s="47" t="str">
        <f t="shared" si="94"/>
        <v/>
      </c>
      <c r="I115" s="50" t="str">
        <f t="shared" si="95"/>
        <v/>
      </c>
      <c r="J115" s="23"/>
      <c r="K115" s="27" t="b">
        <v>0</v>
      </c>
      <c r="L115" s="28" t="str">
        <f t="shared" si="302"/>
        <v/>
      </c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23"/>
      <c r="X115" s="30"/>
      <c r="Y115" s="30"/>
      <c r="Z115" s="23" t="s">
        <v>91</v>
      </c>
      <c r="AA115" s="23" t="s">
        <v>91</v>
      </c>
      <c r="AB115" s="30">
        <f t="shared" si="4"/>
        <v>0</v>
      </c>
      <c r="AC115" s="31" t="e">
        <f t="shared" ref="AC115:AQ115" si="391">IF(M115="x",M$997*1,"")*BY115</f>
        <v>#VALUE!</v>
      </c>
      <c r="AD115" s="31" t="e">
        <f t="shared" si="391"/>
        <v>#VALUE!</v>
      </c>
      <c r="AE115" s="31" t="e">
        <f t="shared" si="391"/>
        <v>#VALUE!</v>
      </c>
      <c r="AF115" s="31" t="e">
        <f t="shared" si="391"/>
        <v>#VALUE!</v>
      </c>
      <c r="AG115" s="31" t="e">
        <f t="shared" si="391"/>
        <v>#VALUE!</v>
      </c>
      <c r="AH115" s="31" t="e">
        <f t="shared" si="391"/>
        <v>#VALUE!</v>
      </c>
      <c r="AI115" s="31" t="e">
        <f t="shared" si="391"/>
        <v>#VALUE!</v>
      </c>
      <c r="AJ115" s="31" t="e">
        <f t="shared" si="391"/>
        <v>#VALUE!</v>
      </c>
      <c r="AK115" s="31" t="e">
        <f t="shared" si="391"/>
        <v>#VALUE!</v>
      </c>
      <c r="AL115" s="31" t="e">
        <f t="shared" si="391"/>
        <v>#VALUE!</v>
      </c>
      <c r="AM115" s="31" t="e">
        <f t="shared" si="391"/>
        <v>#VALUE!</v>
      </c>
      <c r="AN115" s="31" t="e">
        <f t="shared" si="391"/>
        <v>#VALUE!</v>
      </c>
      <c r="AO115" s="31" t="e">
        <f t="shared" si="391"/>
        <v>#VALUE!</v>
      </c>
      <c r="AP115" s="31">
        <f t="shared" si="391"/>
        <v>0</v>
      </c>
      <c r="AQ115" s="31">
        <f t="shared" si="391"/>
        <v>0</v>
      </c>
      <c r="AR115" s="23" t="e">
        <f t="shared" si="6"/>
        <v>#VALUE!</v>
      </c>
      <c r="AS115" s="65" t="str">
        <f t="shared" si="7"/>
        <v/>
      </c>
      <c r="AT115" s="88"/>
      <c r="AU115" s="88"/>
      <c r="AV115" s="88"/>
      <c r="AW115" s="35"/>
      <c r="AX115" s="35" t="str">
        <f ca="1">IFERROR(__xludf.DUMMYFUNCTION("""COMPUTED_VALUE"""),"")</f>
        <v/>
      </c>
      <c r="AY115" s="88"/>
      <c r="AZ115" s="88"/>
      <c r="BA115" s="88"/>
      <c r="BB115" s="35"/>
      <c r="BC115" s="35" t="str">
        <f ca="1">IFERROR(__xludf.DUMMYFUNCTION("""COMPUTED_VALUE"""),"")</f>
        <v/>
      </c>
      <c r="BD115" s="35" t="str">
        <f ca="1">IFERROR(__xludf.DUMMYFUNCTION("""COMPUTED_VALUE"""),"")</f>
        <v/>
      </c>
      <c r="BE115" s="35"/>
      <c r="BF115" s="23"/>
      <c r="BG115" s="35"/>
      <c r="BH115" s="35"/>
      <c r="BI115" s="53" t="e">
        <f t="shared" si="137"/>
        <v>#VALUE!</v>
      </c>
      <c r="BJ115" s="50" t="e">
        <f t="shared" ref="BJ115:BW115" si="392">IF(AD115=0,"",AD115*$AS115*(AU115/10))</f>
        <v>#VALUE!</v>
      </c>
      <c r="BK115" s="50" t="e">
        <f t="shared" si="392"/>
        <v>#VALUE!</v>
      </c>
      <c r="BL115" s="50" t="e">
        <f t="shared" si="392"/>
        <v>#VALUE!</v>
      </c>
      <c r="BM115" s="50" t="e">
        <f t="shared" si="392"/>
        <v>#VALUE!</v>
      </c>
      <c r="BN115" s="50" t="e">
        <f t="shared" si="392"/>
        <v>#VALUE!</v>
      </c>
      <c r="BO115" s="50" t="e">
        <f t="shared" si="392"/>
        <v>#VALUE!</v>
      </c>
      <c r="BP115" s="50" t="e">
        <f t="shared" si="392"/>
        <v>#VALUE!</v>
      </c>
      <c r="BQ115" s="37" t="e">
        <f t="shared" si="392"/>
        <v>#VALUE!</v>
      </c>
      <c r="BR115" s="37" t="e">
        <f t="shared" si="392"/>
        <v>#VALUE!</v>
      </c>
      <c r="BS115" s="37" t="e">
        <f t="shared" si="392"/>
        <v>#VALUE!</v>
      </c>
      <c r="BT115" s="37" t="e">
        <f t="shared" si="392"/>
        <v>#VALUE!</v>
      </c>
      <c r="BU115" s="37" t="e">
        <f t="shared" si="392"/>
        <v>#VALUE!</v>
      </c>
      <c r="BV115" s="37" t="str">
        <f t="shared" si="392"/>
        <v/>
      </c>
      <c r="BW115" s="37" t="str">
        <f t="shared" si="392"/>
        <v/>
      </c>
      <c r="BX115" s="38" t="e">
        <f t="shared" si="9"/>
        <v>#VALUE!</v>
      </c>
      <c r="BY115" s="40" t="str">
        <f t="shared" si="354"/>
        <v/>
      </c>
      <c r="BZ115" s="40" t="str">
        <f t="shared" ref="BZ115:CF115" si="393">IF(N115="x","1","")</f>
        <v/>
      </c>
      <c r="CA115" s="40" t="str">
        <f t="shared" si="393"/>
        <v/>
      </c>
      <c r="CB115" s="40" t="str">
        <f t="shared" si="393"/>
        <v/>
      </c>
      <c r="CC115" s="40" t="str">
        <f t="shared" si="393"/>
        <v/>
      </c>
      <c r="CD115" s="40" t="str">
        <f t="shared" si="393"/>
        <v/>
      </c>
      <c r="CE115" s="40" t="str">
        <f t="shared" si="393"/>
        <v/>
      </c>
      <c r="CF115" s="40" t="str">
        <f t="shared" si="393"/>
        <v/>
      </c>
      <c r="CG115" s="40">
        <v>0.25</v>
      </c>
      <c r="CH115" s="40">
        <v>0.5</v>
      </c>
      <c r="CI115" s="40"/>
      <c r="CJ115" s="40"/>
      <c r="CK115" s="40"/>
      <c r="CL115" s="40"/>
      <c r="CM115" s="40"/>
    </row>
    <row r="116" spans="1:91" ht="17.25" customHeight="1" x14ac:dyDescent="0.2">
      <c r="A116" s="66"/>
      <c r="B116" s="23"/>
      <c r="C116" s="23" t="s">
        <v>91</v>
      </c>
      <c r="D116" s="23"/>
      <c r="E116" s="23" t="str">
        <f t="shared" ref="E116:E117" si="394">IF(ISBLANK(D116),"",TEXT(D116,"MMMM"))</f>
        <v/>
      </c>
      <c r="F116" s="23"/>
      <c r="G116" s="23"/>
      <c r="H116" s="47" t="str">
        <f t="shared" si="94"/>
        <v/>
      </c>
      <c r="I116" s="50" t="str">
        <f t="shared" si="95"/>
        <v/>
      </c>
      <c r="J116" s="23"/>
      <c r="K116" s="27" t="b">
        <v>0</v>
      </c>
      <c r="L116" s="28" t="str">
        <f t="shared" si="302"/>
        <v/>
      </c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23"/>
      <c r="X116" s="30"/>
      <c r="Y116" s="30"/>
      <c r="Z116" s="23" t="s">
        <v>91</v>
      </c>
      <c r="AA116" s="23" t="s">
        <v>91</v>
      </c>
      <c r="AB116" s="30">
        <f t="shared" si="4"/>
        <v>0</v>
      </c>
      <c r="AC116" s="31" t="e">
        <f t="shared" ref="AC116:AQ116" si="395">IF(M116="x",M$997*1,"")*BY116</f>
        <v>#VALUE!</v>
      </c>
      <c r="AD116" s="31" t="e">
        <f t="shared" si="395"/>
        <v>#VALUE!</v>
      </c>
      <c r="AE116" s="31" t="e">
        <f t="shared" si="395"/>
        <v>#VALUE!</v>
      </c>
      <c r="AF116" s="31" t="e">
        <f t="shared" si="395"/>
        <v>#VALUE!</v>
      </c>
      <c r="AG116" s="31" t="e">
        <f t="shared" si="395"/>
        <v>#VALUE!</v>
      </c>
      <c r="AH116" s="31" t="e">
        <f t="shared" si="395"/>
        <v>#VALUE!</v>
      </c>
      <c r="AI116" s="31" t="e">
        <f t="shared" si="395"/>
        <v>#VALUE!</v>
      </c>
      <c r="AJ116" s="31" t="e">
        <f t="shared" si="395"/>
        <v>#VALUE!</v>
      </c>
      <c r="AK116" s="31" t="e">
        <f t="shared" si="395"/>
        <v>#VALUE!</v>
      </c>
      <c r="AL116" s="31" t="e">
        <f t="shared" si="395"/>
        <v>#VALUE!</v>
      </c>
      <c r="AM116" s="31" t="e">
        <f t="shared" si="395"/>
        <v>#VALUE!</v>
      </c>
      <c r="AN116" s="31" t="e">
        <f t="shared" si="395"/>
        <v>#VALUE!</v>
      </c>
      <c r="AO116" s="31" t="e">
        <f t="shared" si="395"/>
        <v>#VALUE!</v>
      </c>
      <c r="AP116" s="31">
        <f t="shared" si="395"/>
        <v>0</v>
      </c>
      <c r="AQ116" s="31">
        <f t="shared" si="395"/>
        <v>0</v>
      </c>
      <c r="AR116" s="23" t="e">
        <f t="shared" si="6"/>
        <v>#VALUE!</v>
      </c>
      <c r="AS116" s="65" t="str">
        <f t="shared" si="7"/>
        <v/>
      </c>
      <c r="AT116" s="88"/>
      <c r="AU116" s="88"/>
      <c r="AV116" s="88"/>
      <c r="AW116" s="35"/>
      <c r="AX116" s="35" t="str">
        <f ca="1">IFERROR(__xludf.DUMMYFUNCTION("""COMPUTED_VALUE"""),"")</f>
        <v/>
      </c>
      <c r="AY116" s="88"/>
      <c r="AZ116" s="88"/>
      <c r="BA116" s="88"/>
      <c r="BB116" s="35"/>
      <c r="BC116" s="35" t="str">
        <f ca="1">IFERROR(__xludf.DUMMYFUNCTION("""COMPUTED_VALUE"""),"")</f>
        <v/>
      </c>
      <c r="BD116" s="35" t="str">
        <f ca="1">IFERROR(__xludf.DUMMYFUNCTION("""COMPUTED_VALUE"""),"")</f>
        <v/>
      </c>
      <c r="BE116" s="35"/>
      <c r="BF116" s="23"/>
      <c r="BG116" s="35"/>
      <c r="BH116" s="35"/>
      <c r="BI116" s="53" t="e">
        <f t="shared" si="137"/>
        <v>#VALUE!</v>
      </c>
      <c r="BJ116" s="50" t="e">
        <f t="shared" ref="BJ116:BW116" si="396">IF(AD116=0,"",AD116*$AS116*(AU116/10))</f>
        <v>#VALUE!</v>
      </c>
      <c r="BK116" s="50" t="e">
        <f t="shared" si="396"/>
        <v>#VALUE!</v>
      </c>
      <c r="BL116" s="50" t="e">
        <f t="shared" si="396"/>
        <v>#VALUE!</v>
      </c>
      <c r="BM116" s="50" t="e">
        <f t="shared" si="396"/>
        <v>#VALUE!</v>
      </c>
      <c r="BN116" s="50" t="e">
        <f t="shared" si="396"/>
        <v>#VALUE!</v>
      </c>
      <c r="BO116" s="50" t="e">
        <f t="shared" si="396"/>
        <v>#VALUE!</v>
      </c>
      <c r="BP116" s="50" t="e">
        <f t="shared" si="396"/>
        <v>#VALUE!</v>
      </c>
      <c r="BQ116" s="37" t="e">
        <f t="shared" si="396"/>
        <v>#VALUE!</v>
      </c>
      <c r="BR116" s="37" t="e">
        <f t="shared" si="396"/>
        <v>#VALUE!</v>
      </c>
      <c r="BS116" s="37" t="e">
        <f t="shared" si="396"/>
        <v>#VALUE!</v>
      </c>
      <c r="BT116" s="37" t="e">
        <f t="shared" si="396"/>
        <v>#VALUE!</v>
      </c>
      <c r="BU116" s="37" t="e">
        <f t="shared" si="396"/>
        <v>#VALUE!</v>
      </c>
      <c r="BV116" s="37" t="str">
        <f t="shared" si="396"/>
        <v/>
      </c>
      <c r="BW116" s="37" t="str">
        <f t="shared" si="396"/>
        <v/>
      </c>
      <c r="BX116" s="38" t="e">
        <f t="shared" si="9"/>
        <v>#VALUE!</v>
      </c>
      <c r="BY116" s="40" t="str">
        <f t="shared" si="354"/>
        <v/>
      </c>
      <c r="BZ116" s="40" t="str">
        <f t="shared" ref="BZ116:CH116" si="397">IF(N116="x","1","")</f>
        <v/>
      </c>
      <c r="CA116" s="40" t="str">
        <f t="shared" si="397"/>
        <v/>
      </c>
      <c r="CB116" s="40" t="str">
        <f t="shared" si="397"/>
        <v/>
      </c>
      <c r="CC116" s="40" t="str">
        <f t="shared" si="397"/>
        <v/>
      </c>
      <c r="CD116" s="40" t="str">
        <f t="shared" si="397"/>
        <v/>
      </c>
      <c r="CE116" s="40" t="str">
        <f t="shared" si="397"/>
        <v/>
      </c>
      <c r="CF116" s="40" t="str">
        <f t="shared" si="397"/>
        <v/>
      </c>
      <c r="CG116" s="40" t="str">
        <f t="shared" si="397"/>
        <v/>
      </c>
      <c r="CH116" s="40" t="str">
        <f t="shared" si="397"/>
        <v/>
      </c>
      <c r="CI116" s="40"/>
      <c r="CJ116" s="40"/>
      <c r="CK116" s="40"/>
      <c r="CL116" s="40"/>
      <c r="CM116" s="40"/>
    </row>
    <row r="117" spans="1:91" ht="17.25" customHeight="1" x14ac:dyDescent="0.2">
      <c r="A117" s="66"/>
      <c r="B117" s="23"/>
      <c r="C117" s="23" t="s">
        <v>91</v>
      </c>
      <c r="D117" s="23"/>
      <c r="E117" s="23" t="str">
        <f t="shared" si="394"/>
        <v/>
      </c>
      <c r="F117" s="23"/>
      <c r="G117" s="23"/>
      <c r="H117" s="47" t="str">
        <f t="shared" si="94"/>
        <v/>
      </c>
      <c r="I117" s="50" t="str">
        <f t="shared" si="95"/>
        <v/>
      </c>
      <c r="J117" s="23"/>
      <c r="K117" s="27" t="b">
        <v>0</v>
      </c>
      <c r="L117" s="28" t="str">
        <f t="shared" si="302"/>
        <v/>
      </c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23"/>
      <c r="X117" s="30"/>
      <c r="Y117" s="30"/>
      <c r="Z117" s="23" t="s">
        <v>91</v>
      </c>
      <c r="AA117" s="23" t="s">
        <v>91</v>
      </c>
      <c r="AB117" s="30">
        <f t="shared" si="4"/>
        <v>0</v>
      </c>
      <c r="AC117" s="31" t="e">
        <f t="shared" ref="AC117:AQ117" si="398">IF(M117="x",M$997*1,"")*BY117</f>
        <v>#VALUE!</v>
      </c>
      <c r="AD117" s="31" t="e">
        <f t="shared" si="398"/>
        <v>#VALUE!</v>
      </c>
      <c r="AE117" s="31" t="e">
        <f t="shared" si="398"/>
        <v>#VALUE!</v>
      </c>
      <c r="AF117" s="31" t="e">
        <f t="shared" si="398"/>
        <v>#VALUE!</v>
      </c>
      <c r="AG117" s="31" t="e">
        <f t="shared" si="398"/>
        <v>#VALUE!</v>
      </c>
      <c r="AH117" s="31" t="e">
        <f t="shared" si="398"/>
        <v>#VALUE!</v>
      </c>
      <c r="AI117" s="31" t="e">
        <f t="shared" si="398"/>
        <v>#VALUE!</v>
      </c>
      <c r="AJ117" s="31" t="e">
        <f t="shared" si="398"/>
        <v>#VALUE!</v>
      </c>
      <c r="AK117" s="31" t="e">
        <f t="shared" si="398"/>
        <v>#VALUE!</v>
      </c>
      <c r="AL117" s="31" t="e">
        <f t="shared" si="398"/>
        <v>#VALUE!</v>
      </c>
      <c r="AM117" s="31" t="e">
        <f t="shared" si="398"/>
        <v>#VALUE!</v>
      </c>
      <c r="AN117" s="31" t="e">
        <f t="shared" si="398"/>
        <v>#VALUE!</v>
      </c>
      <c r="AO117" s="31" t="e">
        <f t="shared" si="398"/>
        <v>#VALUE!</v>
      </c>
      <c r="AP117" s="31">
        <f t="shared" si="398"/>
        <v>0</v>
      </c>
      <c r="AQ117" s="31">
        <f t="shared" si="398"/>
        <v>0</v>
      </c>
      <c r="AR117" s="23" t="e">
        <f t="shared" si="6"/>
        <v>#VALUE!</v>
      </c>
      <c r="AS117" s="65" t="str">
        <f t="shared" si="7"/>
        <v/>
      </c>
      <c r="AT117" s="88"/>
      <c r="AU117" s="88"/>
      <c r="AV117" s="88"/>
      <c r="AW117" s="35"/>
      <c r="AX117" s="35" t="str">
        <f ca="1">IFERROR(__xludf.DUMMYFUNCTION("""COMPUTED_VALUE"""),"")</f>
        <v/>
      </c>
      <c r="AY117" s="88"/>
      <c r="AZ117" s="88"/>
      <c r="BA117" s="88"/>
      <c r="BB117" s="35"/>
      <c r="BC117" s="35" t="str">
        <f ca="1">IFERROR(__xludf.DUMMYFUNCTION("""COMPUTED_VALUE"""),"")</f>
        <v/>
      </c>
      <c r="BD117" s="35" t="str">
        <f ca="1">IFERROR(__xludf.DUMMYFUNCTION("""COMPUTED_VALUE"""),"")</f>
        <v/>
      </c>
      <c r="BE117" s="35"/>
      <c r="BF117" s="23"/>
      <c r="BG117" s="35"/>
      <c r="BH117" s="35"/>
      <c r="BI117" s="53" t="e">
        <f t="shared" si="137"/>
        <v>#VALUE!</v>
      </c>
      <c r="BJ117" s="50" t="e">
        <f t="shared" ref="BJ117:BW117" si="399">IF(AD117=0,"",AD117*$AS117*(AU117/10))</f>
        <v>#VALUE!</v>
      </c>
      <c r="BK117" s="50" t="e">
        <f t="shared" si="399"/>
        <v>#VALUE!</v>
      </c>
      <c r="BL117" s="50" t="e">
        <f t="shared" si="399"/>
        <v>#VALUE!</v>
      </c>
      <c r="BM117" s="50" t="e">
        <f t="shared" si="399"/>
        <v>#VALUE!</v>
      </c>
      <c r="BN117" s="50" t="e">
        <f t="shared" si="399"/>
        <v>#VALUE!</v>
      </c>
      <c r="BO117" s="50" t="e">
        <f t="shared" si="399"/>
        <v>#VALUE!</v>
      </c>
      <c r="BP117" s="50" t="e">
        <f t="shared" si="399"/>
        <v>#VALUE!</v>
      </c>
      <c r="BQ117" s="37" t="e">
        <f t="shared" si="399"/>
        <v>#VALUE!</v>
      </c>
      <c r="BR117" s="37" t="e">
        <f t="shared" si="399"/>
        <v>#VALUE!</v>
      </c>
      <c r="BS117" s="37" t="e">
        <f t="shared" si="399"/>
        <v>#VALUE!</v>
      </c>
      <c r="BT117" s="37" t="e">
        <f t="shared" si="399"/>
        <v>#VALUE!</v>
      </c>
      <c r="BU117" s="37" t="e">
        <f t="shared" si="399"/>
        <v>#VALUE!</v>
      </c>
      <c r="BV117" s="37" t="str">
        <f t="shared" si="399"/>
        <v/>
      </c>
      <c r="BW117" s="37" t="str">
        <f t="shared" si="399"/>
        <v/>
      </c>
      <c r="BX117" s="38" t="e">
        <f t="shared" si="9"/>
        <v>#VALUE!</v>
      </c>
      <c r="BY117" s="40" t="str">
        <f t="shared" si="354"/>
        <v/>
      </c>
      <c r="BZ117" s="40" t="str">
        <f t="shared" ref="BZ117:CH117" si="400">IF(N117="x","1","")</f>
        <v/>
      </c>
      <c r="CA117" s="40" t="str">
        <f t="shared" si="400"/>
        <v/>
      </c>
      <c r="CB117" s="40" t="str">
        <f t="shared" si="400"/>
        <v/>
      </c>
      <c r="CC117" s="40" t="str">
        <f t="shared" si="400"/>
        <v/>
      </c>
      <c r="CD117" s="40" t="str">
        <f t="shared" si="400"/>
        <v/>
      </c>
      <c r="CE117" s="40" t="str">
        <f t="shared" si="400"/>
        <v/>
      </c>
      <c r="CF117" s="40" t="str">
        <f t="shared" si="400"/>
        <v/>
      </c>
      <c r="CG117" s="40" t="str">
        <f t="shared" si="400"/>
        <v/>
      </c>
      <c r="CH117" s="40" t="str">
        <f t="shared" si="400"/>
        <v/>
      </c>
      <c r="CI117" s="40"/>
      <c r="CJ117" s="40"/>
      <c r="CK117" s="40"/>
      <c r="CL117" s="40"/>
      <c r="CM117" s="40"/>
    </row>
    <row r="118" spans="1:91" ht="17.25" customHeight="1" x14ac:dyDescent="0.2">
      <c r="A118" s="66"/>
      <c r="B118" s="23"/>
      <c r="C118" s="23" t="s">
        <v>91</v>
      </c>
      <c r="D118" s="23"/>
      <c r="E118" s="23" t="s">
        <v>101</v>
      </c>
      <c r="F118" s="23"/>
      <c r="G118" s="23"/>
      <c r="H118" s="47" t="str">
        <f t="shared" si="94"/>
        <v/>
      </c>
      <c r="I118" s="50" t="str">
        <f t="shared" si="95"/>
        <v/>
      </c>
      <c r="J118" s="23"/>
      <c r="K118" s="27" t="b">
        <v>0</v>
      </c>
      <c r="L118" s="28" t="str">
        <f t="shared" si="302"/>
        <v/>
      </c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23"/>
      <c r="X118" s="30"/>
      <c r="Y118" s="30"/>
      <c r="Z118" s="23" t="s">
        <v>91</v>
      </c>
      <c r="AA118" s="23" t="s">
        <v>91</v>
      </c>
      <c r="AB118" s="30">
        <f t="shared" si="4"/>
        <v>0</v>
      </c>
      <c r="AC118" s="31" t="e">
        <f t="shared" ref="AC118:AQ118" si="401">IF(M118="x",M$997*1,"")*BY118</f>
        <v>#VALUE!</v>
      </c>
      <c r="AD118" s="31" t="e">
        <f t="shared" si="401"/>
        <v>#VALUE!</v>
      </c>
      <c r="AE118" s="31" t="e">
        <f t="shared" si="401"/>
        <v>#VALUE!</v>
      </c>
      <c r="AF118" s="31" t="e">
        <f t="shared" si="401"/>
        <v>#VALUE!</v>
      </c>
      <c r="AG118" s="31" t="e">
        <f t="shared" si="401"/>
        <v>#VALUE!</v>
      </c>
      <c r="AH118" s="31" t="e">
        <f t="shared" si="401"/>
        <v>#VALUE!</v>
      </c>
      <c r="AI118" s="31" t="e">
        <f t="shared" si="401"/>
        <v>#VALUE!</v>
      </c>
      <c r="AJ118" s="31" t="e">
        <f t="shared" si="401"/>
        <v>#VALUE!</v>
      </c>
      <c r="AK118" s="31" t="e">
        <f t="shared" si="401"/>
        <v>#VALUE!</v>
      </c>
      <c r="AL118" s="31" t="e">
        <f t="shared" si="401"/>
        <v>#VALUE!</v>
      </c>
      <c r="AM118" s="31" t="e">
        <f t="shared" si="401"/>
        <v>#VALUE!</v>
      </c>
      <c r="AN118" s="31" t="e">
        <f t="shared" si="401"/>
        <v>#VALUE!</v>
      </c>
      <c r="AO118" s="31" t="e">
        <f t="shared" si="401"/>
        <v>#VALUE!</v>
      </c>
      <c r="AP118" s="31">
        <f t="shared" si="401"/>
        <v>0</v>
      </c>
      <c r="AQ118" s="31">
        <f t="shared" si="401"/>
        <v>0</v>
      </c>
      <c r="AR118" s="23" t="e">
        <f t="shared" si="6"/>
        <v>#VALUE!</v>
      </c>
      <c r="AS118" s="65" t="str">
        <f t="shared" si="7"/>
        <v/>
      </c>
      <c r="AT118" s="88"/>
      <c r="AU118" s="88"/>
      <c r="AV118" s="88"/>
      <c r="AW118" s="35"/>
      <c r="AX118" s="35" t="str">
        <f ca="1">IFERROR(__xludf.DUMMYFUNCTION("""COMPUTED_VALUE"""),"")</f>
        <v/>
      </c>
      <c r="AY118" s="88"/>
      <c r="AZ118" s="88"/>
      <c r="BA118" s="88"/>
      <c r="BB118" s="35"/>
      <c r="BC118" s="35" t="str">
        <f ca="1">IFERROR(__xludf.DUMMYFUNCTION("""COMPUTED_VALUE"""),"")</f>
        <v/>
      </c>
      <c r="BD118" s="35" t="str">
        <f ca="1">IFERROR(__xludf.DUMMYFUNCTION("""COMPUTED_VALUE"""),"")</f>
        <v/>
      </c>
      <c r="BE118" s="35"/>
      <c r="BF118" s="23"/>
      <c r="BG118" s="35"/>
      <c r="BH118" s="35"/>
      <c r="BI118" s="53" t="e">
        <f t="shared" si="137"/>
        <v>#VALUE!</v>
      </c>
      <c r="BJ118" s="50" t="e">
        <f t="shared" ref="BJ118:BW118" si="402">IF(AD118=0,"",AD118*$AS118*(AU118/10))</f>
        <v>#VALUE!</v>
      </c>
      <c r="BK118" s="50" t="e">
        <f t="shared" si="402"/>
        <v>#VALUE!</v>
      </c>
      <c r="BL118" s="50" t="e">
        <f t="shared" si="402"/>
        <v>#VALUE!</v>
      </c>
      <c r="BM118" s="50" t="e">
        <f t="shared" si="402"/>
        <v>#VALUE!</v>
      </c>
      <c r="BN118" s="50" t="e">
        <f t="shared" si="402"/>
        <v>#VALUE!</v>
      </c>
      <c r="BO118" s="50" t="e">
        <f t="shared" si="402"/>
        <v>#VALUE!</v>
      </c>
      <c r="BP118" s="50" t="e">
        <f t="shared" si="402"/>
        <v>#VALUE!</v>
      </c>
      <c r="BQ118" s="37" t="e">
        <f t="shared" si="402"/>
        <v>#VALUE!</v>
      </c>
      <c r="BR118" s="37" t="e">
        <f t="shared" si="402"/>
        <v>#VALUE!</v>
      </c>
      <c r="BS118" s="37" t="e">
        <f t="shared" si="402"/>
        <v>#VALUE!</v>
      </c>
      <c r="BT118" s="37" t="e">
        <f t="shared" si="402"/>
        <v>#VALUE!</v>
      </c>
      <c r="BU118" s="37" t="e">
        <f t="shared" si="402"/>
        <v>#VALUE!</v>
      </c>
      <c r="BV118" s="37" t="str">
        <f t="shared" si="402"/>
        <v/>
      </c>
      <c r="BW118" s="37" t="str">
        <f t="shared" si="402"/>
        <v/>
      </c>
      <c r="BX118" s="38" t="e">
        <f t="shared" si="9"/>
        <v>#VALUE!</v>
      </c>
      <c r="BY118" s="40" t="str">
        <f t="shared" si="354"/>
        <v/>
      </c>
      <c r="BZ118" s="40" t="str">
        <f t="shared" ref="BZ118:BZ124" si="403">IF(N118="x","1","")</f>
        <v/>
      </c>
      <c r="CA118" s="40">
        <v>0.87</v>
      </c>
      <c r="CB118" s="40">
        <v>0.87</v>
      </c>
      <c r="CC118" s="40" t="str">
        <f t="shared" ref="CC118:CD118" si="404">IF(Q118="x","1","")</f>
        <v/>
      </c>
      <c r="CD118" s="40" t="str">
        <f t="shared" si="404"/>
        <v/>
      </c>
      <c r="CE118" s="40">
        <v>0.37</v>
      </c>
      <c r="CF118" s="40">
        <v>0.87</v>
      </c>
      <c r="CG118" s="40" t="str">
        <f t="shared" ref="CG118:CH118" si="405">IF(U118="x","1","")</f>
        <v/>
      </c>
      <c r="CH118" s="40" t="str">
        <f t="shared" si="405"/>
        <v/>
      </c>
      <c r="CI118" s="40"/>
      <c r="CJ118" s="40"/>
      <c r="CK118" s="40"/>
      <c r="CL118" s="40"/>
      <c r="CM118" s="40"/>
    </row>
    <row r="119" spans="1:91" ht="17.25" customHeight="1" x14ac:dyDescent="0.2">
      <c r="A119" s="66"/>
      <c r="B119" s="23"/>
      <c r="C119" s="23" t="s">
        <v>91</v>
      </c>
      <c r="D119" s="23"/>
      <c r="E119" s="23" t="str">
        <f t="shared" ref="E119:E121" si="406">IF(ISBLANK(D119),"",TEXT(D119,"MMMM"))</f>
        <v/>
      </c>
      <c r="F119" s="23"/>
      <c r="G119" s="23"/>
      <c r="H119" s="47" t="str">
        <f t="shared" si="94"/>
        <v/>
      </c>
      <c r="I119" s="50" t="str">
        <f t="shared" si="95"/>
        <v/>
      </c>
      <c r="J119" s="23"/>
      <c r="K119" s="27" t="b">
        <v>0</v>
      </c>
      <c r="L119" s="28" t="str">
        <f t="shared" si="302"/>
        <v/>
      </c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23"/>
      <c r="X119" s="30"/>
      <c r="Y119" s="30"/>
      <c r="Z119" s="23" t="s">
        <v>91</v>
      </c>
      <c r="AA119" s="23" t="s">
        <v>91</v>
      </c>
      <c r="AB119" s="30">
        <f t="shared" si="4"/>
        <v>0</v>
      </c>
      <c r="AC119" s="31" t="e">
        <f t="shared" ref="AC119:AQ119" si="407">IF(M119="x",M$997*1,"")*BY119</f>
        <v>#VALUE!</v>
      </c>
      <c r="AD119" s="31" t="e">
        <f t="shared" si="407"/>
        <v>#VALUE!</v>
      </c>
      <c r="AE119" s="31" t="e">
        <f t="shared" si="407"/>
        <v>#VALUE!</v>
      </c>
      <c r="AF119" s="31" t="e">
        <f t="shared" si="407"/>
        <v>#VALUE!</v>
      </c>
      <c r="AG119" s="31" t="e">
        <f t="shared" si="407"/>
        <v>#VALUE!</v>
      </c>
      <c r="AH119" s="31" t="e">
        <f t="shared" si="407"/>
        <v>#VALUE!</v>
      </c>
      <c r="AI119" s="31" t="e">
        <f t="shared" si="407"/>
        <v>#VALUE!</v>
      </c>
      <c r="AJ119" s="31" t="e">
        <f t="shared" si="407"/>
        <v>#VALUE!</v>
      </c>
      <c r="AK119" s="31" t="e">
        <f t="shared" si="407"/>
        <v>#VALUE!</v>
      </c>
      <c r="AL119" s="31" t="e">
        <f t="shared" si="407"/>
        <v>#VALUE!</v>
      </c>
      <c r="AM119" s="31" t="e">
        <f t="shared" si="407"/>
        <v>#VALUE!</v>
      </c>
      <c r="AN119" s="31" t="e">
        <f t="shared" si="407"/>
        <v>#VALUE!</v>
      </c>
      <c r="AO119" s="31" t="e">
        <f t="shared" si="407"/>
        <v>#VALUE!</v>
      </c>
      <c r="AP119" s="31">
        <f t="shared" si="407"/>
        <v>0</v>
      </c>
      <c r="AQ119" s="31">
        <f t="shared" si="407"/>
        <v>0</v>
      </c>
      <c r="AR119" s="23" t="e">
        <f t="shared" si="6"/>
        <v>#VALUE!</v>
      </c>
      <c r="AS119" s="65" t="str">
        <f t="shared" si="7"/>
        <v/>
      </c>
      <c r="AT119" s="88"/>
      <c r="AU119" s="88"/>
      <c r="AV119" s="88"/>
      <c r="AW119" s="35"/>
      <c r="AX119" s="35" t="str">
        <f ca="1">IFERROR(__xludf.DUMMYFUNCTION("""COMPUTED_VALUE"""),"")</f>
        <v/>
      </c>
      <c r="AY119" s="88"/>
      <c r="AZ119" s="88"/>
      <c r="BA119" s="88"/>
      <c r="BB119" s="35"/>
      <c r="BC119" s="35" t="str">
        <f ca="1">IFERROR(__xludf.DUMMYFUNCTION("""COMPUTED_VALUE"""),"")</f>
        <v/>
      </c>
      <c r="BD119" s="35" t="str">
        <f ca="1">IFERROR(__xludf.DUMMYFUNCTION("""COMPUTED_VALUE"""),"")</f>
        <v/>
      </c>
      <c r="BE119" s="35"/>
      <c r="BF119" s="23"/>
      <c r="BG119" s="35"/>
      <c r="BH119" s="35"/>
      <c r="BI119" s="53" t="e">
        <f t="shared" si="137"/>
        <v>#VALUE!</v>
      </c>
      <c r="BJ119" s="50" t="e">
        <f t="shared" ref="BJ119:BW119" si="408">IF(AD119=0,"",AD119*$AS119*(AU119/10))</f>
        <v>#VALUE!</v>
      </c>
      <c r="BK119" s="50" t="e">
        <f t="shared" si="408"/>
        <v>#VALUE!</v>
      </c>
      <c r="BL119" s="50" t="e">
        <f t="shared" si="408"/>
        <v>#VALUE!</v>
      </c>
      <c r="BM119" s="50" t="e">
        <f t="shared" si="408"/>
        <v>#VALUE!</v>
      </c>
      <c r="BN119" s="50" t="e">
        <f t="shared" si="408"/>
        <v>#VALUE!</v>
      </c>
      <c r="BO119" s="50" t="e">
        <f t="shared" si="408"/>
        <v>#VALUE!</v>
      </c>
      <c r="BP119" s="50" t="e">
        <f t="shared" si="408"/>
        <v>#VALUE!</v>
      </c>
      <c r="BQ119" s="37" t="e">
        <f t="shared" si="408"/>
        <v>#VALUE!</v>
      </c>
      <c r="BR119" s="37" t="e">
        <f t="shared" si="408"/>
        <v>#VALUE!</v>
      </c>
      <c r="BS119" s="37" t="e">
        <f t="shared" si="408"/>
        <v>#VALUE!</v>
      </c>
      <c r="BT119" s="37" t="e">
        <f t="shared" si="408"/>
        <v>#VALUE!</v>
      </c>
      <c r="BU119" s="37" t="e">
        <f t="shared" si="408"/>
        <v>#VALUE!</v>
      </c>
      <c r="BV119" s="37" t="str">
        <f t="shared" si="408"/>
        <v/>
      </c>
      <c r="BW119" s="37" t="str">
        <f t="shared" si="408"/>
        <v/>
      </c>
      <c r="BX119" s="38" t="e">
        <f t="shared" si="9"/>
        <v>#VALUE!</v>
      </c>
      <c r="BY119" s="40" t="str">
        <f t="shared" si="354"/>
        <v/>
      </c>
      <c r="BZ119" s="40" t="str">
        <f t="shared" si="403"/>
        <v/>
      </c>
      <c r="CA119" s="40" t="str">
        <f t="shared" ref="CA119:CH119" si="409">IF(O119="x","1","")</f>
        <v/>
      </c>
      <c r="CB119" s="40" t="str">
        <f t="shared" si="409"/>
        <v/>
      </c>
      <c r="CC119" s="40" t="str">
        <f t="shared" si="409"/>
        <v/>
      </c>
      <c r="CD119" s="40" t="str">
        <f t="shared" si="409"/>
        <v/>
      </c>
      <c r="CE119" s="40" t="str">
        <f t="shared" si="409"/>
        <v/>
      </c>
      <c r="CF119" s="40" t="str">
        <f t="shared" si="409"/>
        <v/>
      </c>
      <c r="CG119" s="40" t="str">
        <f t="shared" si="409"/>
        <v/>
      </c>
      <c r="CH119" s="40" t="str">
        <f t="shared" si="409"/>
        <v/>
      </c>
      <c r="CI119" s="40"/>
      <c r="CJ119" s="40"/>
      <c r="CK119" s="40"/>
      <c r="CL119" s="40"/>
      <c r="CM119" s="40"/>
    </row>
    <row r="120" spans="1:91" ht="17.25" customHeight="1" x14ac:dyDescent="0.2">
      <c r="A120" s="66"/>
      <c r="B120" s="23"/>
      <c r="C120" s="23" t="s">
        <v>91</v>
      </c>
      <c r="D120" s="23"/>
      <c r="E120" s="23" t="str">
        <f t="shared" si="406"/>
        <v/>
      </c>
      <c r="F120" s="23"/>
      <c r="G120" s="23"/>
      <c r="H120" s="47" t="str">
        <f t="shared" si="94"/>
        <v/>
      </c>
      <c r="I120" s="50" t="str">
        <f t="shared" si="95"/>
        <v/>
      </c>
      <c r="J120" s="23"/>
      <c r="K120" s="27" t="b">
        <v>0</v>
      </c>
      <c r="L120" s="28" t="str">
        <f t="shared" si="302"/>
        <v/>
      </c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23"/>
      <c r="X120" s="30"/>
      <c r="Y120" s="30"/>
      <c r="Z120" s="23" t="s">
        <v>91</v>
      </c>
      <c r="AA120" s="23" t="s">
        <v>91</v>
      </c>
      <c r="AB120" s="30">
        <f t="shared" si="4"/>
        <v>0</v>
      </c>
      <c r="AC120" s="31" t="e">
        <f t="shared" ref="AC120:AQ120" si="410">IF(M120="x",M$997*1,"")*BY120</f>
        <v>#VALUE!</v>
      </c>
      <c r="AD120" s="31" t="e">
        <f t="shared" si="410"/>
        <v>#VALUE!</v>
      </c>
      <c r="AE120" s="31" t="e">
        <f t="shared" si="410"/>
        <v>#VALUE!</v>
      </c>
      <c r="AF120" s="31" t="e">
        <f t="shared" si="410"/>
        <v>#VALUE!</v>
      </c>
      <c r="AG120" s="31" t="e">
        <f t="shared" si="410"/>
        <v>#VALUE!</v>
      </c>
      <c r="AH120" s="31" t="e">
        <f t="shared" si="410"/>
        <v>#VALUE!</v>
      </c>
      <c r="AI120" s="31" t="e">
        <f t="shared" si="410"/>
        <v>#VALUE!</v>
      </c>
      <c r="AJ120" s="31" t="e">
        <f t="shared" si="410"/>
        <v>#VALUE!</v>
      </c>
      <c r="AK120" s="31" t="e">
        <f t="shared" si="410"/>
        <v>#VALUE!</v>
      </c>
      <c r="AL120" s="31" t="e">
        <f t="shared" si="410"/>
        <v>#VALUE!</v>
      </c>
      <c r="AM120" s="31" t="e">
        <f t="shared" si="410"/>
        <v>#VALUE!</v>
      </c>
      <c r="AN120" s="31" t="e">
        <f t="shared" si="410"/>
        <v>#VALUE!</v>
      </c>
      <c r="AO120" s="31" t="e">
        <f t="shared" si="410"/>
        <v>#VALUE!</v>
      </c>
      <c r="AP120" s="31">
        <f t="shared" si="410"/>
        <v>0</v>
      </c>
      <c r="AQ120" s="31">
        <f t="shared" si="410"/>
        <v>0</v>
      </c>
      <c r="AR120" s="23" t="e">
        <f t="shared" si="6"/>
        <v>#VALUE!</v>
      </c>
      <c r="AS120" s="65" t="str">
        <f t="shared" si="7"/>
        <v/>
      </c>
      <c r="AT120" s="88"/>
      <c r="AU120" s="88"/>
      <c r="AV120" s="88"/>
      <c r="AW120" s="35"/>
      <c r="AX120" s="35" t="str">
        <f ca="1">IFERROR(__xludf.DUMMYFUNCTION("""COMPUTED_VALUE"""),"")</f>
        <v/>
      </c>
      <c r="AY120" s="88"/>
      <c r="AZ120" s="88"/>
      <c r="BA120" s="88"/>
      <c r="BB120" s="35"/>
      <c r="BC120" s="35" t="str">
        <f ca="1">IFERROR(__xludf.DUMMYFUNCTION("""COMPUTED_VALUE"""),"")</f>
        <v/>
      </c>
      <c r="BD120" s="35" t="str">
        <f ca="1">IFERROR(__xludf.DUMMYFUNCTION("""COMPUTED_VALUE"""),"")</f>
        <v/>
      </c>
      <c r="BE120" s="35"/>
      <c r="BF120" s="23"/>
      <c r="BG120" s="35"/>
      <c r="BH120" s="35"/>
      <c r="BI120" s="53" t="e">
        <f t="shared" si="137"/>
        <v>#VALUE!</v>
      </c>
      <c r="BJ120" s="50" t="e">
        <f t="shared" ref="BJ120:BW120" si="411">IF(AD120=0,"",AD120*$AS120*(AU120/10))</f>
        <v>#VALUE!</v>
      </c>
      <c r="BK120" s="50" t="e">
        <f t="shared" si="411"/>
        <v>#VALUE!</v>
      </c>
      <c r="BL120" s="50" t="e">
        <f t="shared" si="411"/>
        <v>#VALUE!</v>
      </c>
      <c r="BM120" s="50" t="e">
        <f t="shared" si="411"/>
        <v>#VALUE!</v>
      </c>
      <c r="BN120" s="50" t="e">
        <f t="shared" si="411"/>
        <v>#VALUE!</v>
      </c>
      <c r="BO120" s="50" t="e">
        <f t="shared" si="411"/>
        <v>#VALUE!</v>
      </c>
      <c r="BP120" s="50" t="e">
        <f t="shared" si="411"/>
        <v>#VALUE!</v>
      </c>
      <c r="BQ120" s="37" t="e">
        <f t="shared" si="411"/>
        <v>#VALUE!</v>
      </c>
      <c r="BR120" s="37" t="e">
        <f t="shared" si="411"/>
        <v>#VALUE!</v>
      </c>
      <c r="BS120" s="37" t="e">
        <f t="shared" si="411"/>
        <v>#VALUE!</v>
      </c>
      <c r="BT120" s="37" t="e">
        <f t="shared" si="411"/>
        <v>#VALUE!</v>
      </c>
      <c r="BU120" s="37" t="e">
        <f t="shared" si="411"/>
        <v>#VALUE!</v>
      </c>
      <c r="BV120" s="37" t="str">
        <f t="shared" si="411"/>
        <v/>
      </c>
      <c r="BW120" s="37" t="str">
        <f t="shared" si="411"/>
        <v/>
      </c>
      <c r="BX120" s="38" t="e">
        <f t="shared" si="9"/>
        <v>#VALUE!</v>
      </c>
      <c r="BY120" s="40" t="str">
        <f t="shared" si="354"/>
        <v/>
      </c>
      <c r="BZ120" s="40" t="str">
        <f t="shared" si="403"/>
        <v/>
      </c>
      <c r="CA120" s="40" t="str">
        <f t="shared" ref="CA120:CH120" si="412">IF(O120="x","1","")</f>
        <v/>
      </c>
      <c r="CB120" s="40" t="str">
        <f t="shared" si="412"/>
        <v/>
      </c>
      <c r="CC120" s="40" t="str">
        <f t="shared" si="412"/>
        <v/>
      </c>
      <c r="CD120" s="40" t="str">
        <f t="shared" si="412"/>
        <v/>
      </c>
      <c r="CE120" s="40" t="str">
        <f t="shared" si="412"/>
        <v/>
      </c>
      <c r="CF120" s="40" t="str">
        <f t="shared" si="412"/>
        <v/>
      </c>
      <c r="CG120" s="40" t="str">
        <f t="shared" si="412"/>
        <v/>
      </c>
      <c r="CH120" s="40" t="str">
        <f t="shared" si="412"/>
        <v/>
      </c>
      <c r="CI120" s="40"/>
      <c r="CJ120" s="40"/>
      <c r="CK120" s="40"/>
      <c r="CL120" s="40"/>
      <c r="CM120" s="40"/>
    </row>
    <row r="121" spans="1:91" ht="17.25" customHeight="1" x14ac:dyDescent="0.2">
      <c r="A121" s="66"/>
      <c r="B121" s="23"/>
      <c r="C121" s="23" t="s">
        <v>91</v>
      </c>
      <c r="D121" s="23"/>
      <c r="E121" s="23" t="str">
        <f t="shared" si="406"/>
        <v/>
      </c>
      <c r="F121" s="23"/>
      <c r="G121" s="23"/>
      <c r="H121" s="47" t="str">
        <f t="shared" si="94"/>
        <v/>
      </c>
      <c r="I121" s="50" t="str">
        <f t="shared" si="95"/>
        <v/>
      </c>
      <c r="J121" s="23"/>
      <c r="K121" s="27" t="b">
        <v>0</v>
      </c>
      <c r="L121" s="28" t="str">
        <f t="shared" si="302"/>
        <v/>
      </c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23"/>
      <c r="X121" s="30"/>
      <c r="Y121" s="30"/>
      <c r="Z121" s="23" t="s">
        <v>91</v>
      </c>
      <c r="AA121" s="23" t="s">
        <v>91</v>
      </c>
      <c r="AB121" s="30">
        <f t="shared" si="4"/>
        <v>0</v>
      </c>
      <c r="AC121" s="31" t="e">
        <f t="shared" ref="AC121:AQ121" si="413">IF(M121="x",M$997*1,"")*BY121</f>
        <v>#VALUE!</v>
      </c>
      <c r="AD121" s="31" t="e">
        <f t="shared" si="413"/>
        <v>#VALUE!</v>
      </c>
      <c r="AE121" s="31" t="e">
        <f t="shared" si="413"/>
        <v>#VALUE!</v>
      </c>
      <c r="AF121" s="31" t="e">
        <f t="shared" si="413"/>
        <v>#VALUE!</v>
      </c>
      <c r="AG121" s="31" t="e">
        <f t="shared" si="413"/>
        <v>#VALUE!</v>
      </c>
      <c r="AH121" s="31" t="e">
        <f t="shared" si="413"/>
        <v>#VALUE!</v>
      </c>
      <c r="AI121" s="31" t="e">
        <f t="shared" si="413"/>
        <v>#VALUE!</v>
      </c>
      <c r="AJ121" s="31" t="e">
        <f t="shared" si="413"/>
        <v>#VALUE!</v>
      </c>
      <c r="AK121" s="31" t="e">
        <f t="shared" si="413"/>
        <v>#VALUE!</v>
      </c>
      <c r="AL121" s="31" t="e">
        <f t="shared" si="413"/>
        <v>#VALUE!</v>
      </c>
      <c r="AM121" s="31" t="e">
        <f t="shared" si="413"/>
        <v>#VALUE!</v>
      </c>
      <c r="AN121" s="31" t="e">
        <f t="shared" si="413"/>
        <v>#VALUE!</v>
      </c>
      <c r="AO121" s="31" t="e">
        <f t="shared" si="413"/>
        <v>#VALUE!</v>
      </c>
      <c r="AP121" s="31">
        <f t="shared" si="413"/>
        <v>0</v>
      </c>
      <c r="AQ121" s="31">
        <f t="shared" si="413"/>
        <v>0</v>
      </c>
      <c r="AR121" s="23" t="e">
        <f t="shared" si="6"/>
        <v>#VALUE!</v>
      </c>
      <c r="AS121" s="65" t="str">
        <f t="shared" si="7"/>
        <v/>
      </c>
      <c r="AT121" s="88"/>
      <c r="AU121" s="88"/>
      <c r="AV121" s="88"/>
      <c r="AW121" s="35"/>
      <c r="AX121" s="35" t="str">
        <f ca="1">IFERROR(__xludf.DUMMYFUNCTION("""COMPUTED_VALUE"""),"")</f>
        <v/>
      </c>
      <c r="AY121" s="88"/>
      <c r="AZ121" s="88"/>
      <c r="BA121" s="88"/>
      <c r="BB121" s="35"/>
      <c r="BC121" s="35" t="str">
        <f ca="1">IFERROR(__xludf.DUMMYFUNCTION("""COMPUTED_VALUE"""),"")</f>
        <v/>
      </c>
      <c r="BD121" s="35" t="str">
        <f ca="1">IFERROR(__xludf.DUMMYFUNCTION("""COMPUTED_VALUE"""),"")</f>
        <v/>
      </c>
      <c r="BE121" s="35"/>
      <c r="BF121" s="23"/>
      <c r="BG121" s="35"/>
      <c r="BH121" s="35"/>
      <c r="BI121" s="53" t="e">
        <f t="shared" si="137"/>
        <v>#VALUE!</v>
      </c>
      <c r="BJ121" s="50" t="e">
        <f t="shared" ref="BJ121:BW121" si="414">IF(AD121=0,"",AD121*$AS121*(AU121/10))</f>
        <v>#VALUE!</v>
      </c>
      <c r="BK121" s="50" t="e">
        <f t="shared" si="414"/>
        <v>#VALUE!</v>
      </c>
      <c r="BL121" s="50" t="e">
        <f t="shared" si="414"/>
        <v>#VALUE!</v>
      </c>
      <c r="BM121" s="50" t="e">
        <f t="shared" si="414"/>
        <v>#VALUE!</v>
      </c>
      <c r="BN121" s="50" t="e">
        <f t="shared" si="414"/>
        <v>#VALUE!</v>
      </c>
      <c r="BO121" s="50" t="e">
        <f t="shared" si="414"/>
        <v>#VALUE!</v>
      </c>
      <c r="BP121" s="50" t="e">
        <f t="shared" si="414"/>
        <v>#VALUE!</v>
      </c>
      <c r="BQ121" s="37" t="e">
        <f t="shared" si="414"/>
        <v>#VALUE!</v>
      </c>
      <c r="BR121" s="37" t="e">
        <f t="shared" si="414"/>
        <v>#VALUE!</v>
      </c>
      <c r="BS121" s="37" t="e">
        <f t="shared" si="414"/>
        <v>#VALUE!</v>
      </c>
      <c r="BT121" s="37" t="e">
        <f t="shared" si="414"/>
        <v>#VALUE!</v>
      </c>
      <c r="BU121" s="37" t="e">
        <f t="shared" si="414"/>
        <v>#VALUE!</v>
      </c>
      <c r="BV121" s="37" t="str">
        <f t="shared" si="414"/>
        <v/>
      </c>
      <c r="BW121" s="37" t="str">
        <f t="shared" si="414"/>
        <v/>
      </c>
      <c r="BX121" s="38" t="e">
        <f t="shared" si="9"/>
        <v>#VALUE!</v>
      </c>
      <c r="BY121" s="40" t="str">
        <f t="shared" si="354"/>
        <v/>
      </c>
      <c r="BZ121" s="40" t="str">
        <f t="shared" si="403"/>
        <v/>
      </c>
      <c r="CA121" s="40" t="str">
        <f t="shared" ref="CA121:CH121" si="415">IF(O121="x","1","")</f>
        <v/>
      </c>
      <c r="CB121" s="40" t="str">
        <f t="shared" si="415"/>
        <v/>
      </c>
      <c r="CC121" s="40" t="str">
        <f t="shared" si="415"/>
        <v/>
      </c>
      <c r="CD121" s="40" t="str">
        <f t="shared" si="415"/>
        <v/>
      </c>
      <c r="CE121" s="40" t="str">
        <f t="shared" si="415"/>
        <v/>
      </c>
      <c r="CF121" s="40" t="str">
        <f t="shared" si="415"/>
        <v/>
      </c>
      <c r="CG121" s="40" t="str">
        <f t="shared" si="415"/>
        <v/>
      </c>
      <c r="CH121" s="40" t="str">
        <f t="shared" si="415"/>
        <v/>
      </c>
      <c r="CI121" s="40"/>
      <c r="CJ121" s="40"/>
      <c r="CK121" s="40"/>
      <c r="CL121" s="40"/>
      <c r="CM121" s="40"/>
    </row>
    <row r="122" spans="1:91" ht="17.25" customHeight="1" x14ac:dyDescent="0.2">
      <c r="A122" s="66"/>
      <c r="B122" s="23"/>
      <c r="C122" s="23" t="s">
        <v>91</v>
      </c>
      <c r="D122" s="23"/>
      <c r="E122" s="23" t="s">
        <v>102</v>
      </c>
      <c r="F122" s="23"/>
      <c r="G122" s="23"/>
      <c r="H122" s="47" t="str">
        <f t="shared" si="94"/>
        <v/>
      </c>
      <c r="I122" s="50" t="str">
        <f t="shared" si="95"/>
        <v/>
      </c>
      <c r="J122" s="23"/>
      <c r="K122" s="27" t="b">
        <v>0</v>
      </c>
      <c r="L122" s="28" t="str">
        <f t="shared" si="302"/>
        <v/>
      </c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23"/>
      <c r="X122" s="30"/>
      <c r="Y122" s="30"/>
      <c r="Z122" s="23" t="s">
        <v>91</v>
      </c>
      <c r="AA122" s="23" t="s">
        <v>91</v>
      </c>
      <c r="AB122" s="30">
        <f t="shared" si="4"/>
        <v>0</v>
      </c>
      <c r="AC122" s="31" t="e">
        <f t="shared" ref="AC122:AQ122" si="416">IF(M122="x",M$997*1,"")*BY122</f>
        <v>#VALUE!</v>
      </c>
      <c r="AD122" s="31" t="e">
        <f t="shared" si="416"/>
        <v>#VALUE!</v>
      </c>
      <c r="AE122" s="31" t="e">
        <f t="shared" si="416"/>
        <v>#VALUE!</v>
      </c>
      <c r="AF122" s="31" t="e">
        <f t="shared" si="416"/>
        <v>#VALUE!</v>
      </c>
      <c r="AG122" s="31" t="e">
        <f t="shared" si="416"/>
        <v>#VALUE!</v>
      </c>
      <c r="AH122" s="31" t="e">
        <f t="shared" si="416"/>
        <v>#VALUE!</v>
      </c>
      <c r="AI122" s="31" t="e">
        <f t="shared" si="416"/>
        <v>#VALUE!</v>
      </c>
      <c r="AJ122" s="31" t="e">
        <f t="shared" si="416"/>
        <v>#VALUE!</v>
      </c>
      <c r="AK122" s="31" t="e">
        <f t="shared" si="416"/>
        <v>#VALUE!</v>
      </c>
      <c r="AL122" s="31" t="e">
        <f t="shared" si="416"/>
        <v>#VALUE!</v>
      </c>
      <c r="AM122" s="31" t="e">
        <f t="shared" si="416"/>
        <v>#VALUE!</v>
      </c>
      <c r="AN122" s="31" t="e">
        <f t="shared" si="416"/>
        <v>#VALUE!</v>
      </c>
      <c r="AO122" s="31" t="e">
        <f t="shared" si="416"/>
        <v>#VALUE!</v>
      </c>
      <c r="AP122" s="31">
        <f t="shared" si="416"/>
        <v>0</v>
      </c>
      <c r="AQ122" s="31">
        <f t="shared" si="416"/>
        <v>0</v>
      </c>
      <c r="AR122" s="23" t="e">
        <f t="shared" si="6"/>
        <v>#VALUE!</v>
      </c>
      <c r="AS122" s="65" t="str">
        <f t="shared" si="7"/>
        <v/>
      </c>
      <c r="AT122" s="88"/>
      <c r="AU122" s="88"/>
      <c r="AV122" s="88"/>
      <c r="AW122" s="35"/>
      <c r="AX122" s="35" t="str">
        <f ca="1">IFERROR(__xludf.DUMMYFUNCTION("""COMPUTED_VALUE"""),"")</f>
        <v/>
      </c>
      <c r="AY122" s="88"/>
      <c r="AZ122" s="88"/>
      <c r="BA122" s="88"/>
      <c r="BB122" s="35"/>
      <c r="BC122" s="35" t="str">
        <f ca="1">IFERROR(__xludf.DUMMYFUNCTION("""COMPUTED_VALUE"""),"")</f>
        <v/>
      </c>
      <c r="BD122" s="35" t="str">
        <f ca="1">IFERROR(__xludf.DUMMYFUNCTION("""COMPUTED_VALUE"""),"")</f>
        <v/>
      </c>
      <c r="BE122" s="35"/>
      <c r="BF122" s="23"/>
      <c r="BG122" s="35"/>
      <c r="BH122" s="35"/>
      <c r="BI122" s="53" t="e">
        <f t="shared" si="137"/>
        <v>#VALUE!</v>
      </c>
      <c r="BJ122" s="50" t="e">
        <f t="shared" ref="BJ122:BW122" si="417">IF(AD122=0,"",AD122*$AS122*(AU122/10))</f>
        <v>#VALUE!</v>
      </c>
      <c r="BK122" s="50" t="e">
        <f t="shared" si="417"/>
        <v>#VALUE!</v>
      </c>
      <c r="BL122" s="50" t="e">
        <f t="shared" si="417"/>
        <v>#VALUE!</v>
      </c>
      <c r="BM122" s="50" t="e">
        <f t="shared" si="417"/>
        <v>#VALUE!</v>
      </c>
      <c r="BN122" s="50" t="e">
        <f t="shared" si="417"/>
        <v>#VALUE!</v>
      </c>
      <c r="BO122" s="50" t="e">
        <f t="shared" si="417"/>
        <v>#VALUE!</v>
      </c>
      <c r="BP122" s="50" t="e">
        <f t="shared" si="417"/>
        <v>#VALUE!</v>
      </c>
      <c r="BQ122" s="37" t="e">
        <f t="shared" si="417"/>
        <v>#VALUE!</v>
      </c>
      <c r="BR122" s="37" t="e">
        <f t="shared" si="417"/>
        <v>#VALUE!</v>
      </c>
      <c r="BS122" s="37" t="e">
        <f t="shared" si="417"/>
        <v>#VALUE!</v>
      </c>
      <c r="BT122" s="37" t="e">
        <f t="shared" si="417"/>
        <v>#VALUE!</v>
      </c>
      <c r="BU122" s="37" t="e">
        <f t="shared" si="417"/>
        <v>#VALUE!</v>
      </c>
      <c r="BV122" s="37" t="str">
        <f t="shared" si="417"/>
        <v/>
      </c>
      <c r="BW122" s="37" t="str">
        <f t="shared" si="417"/>
        <v/>
      </c>
      <c r="BX122" s="38" t="e">
        <f t="shared" si="9"/>
        <v>#VALUE!</v>
      </c>
      <c r="BY122" s="40" t="str">
        <f t="shared" si="354"/>
        <v/>
      </c>
      <c r="BZ122" s="40" t="str">
        <f t="shared" si="403"/>
        <v/>
      </c>
      <c r="CA122" s="40" t="str">
        <f t="shared" ref="CA122:CB122" si="418">IF(O122="x","1","")</f>
        <v/>
      </c>
      <c r="CB122" s="40" t="str">
        <f t="shared" si="418"/>
        <v/>
      </c>
      <c r="CC122" s="40">
        <v>0.5</v>
      </c>
      <c r="CD122" s="40" t="str">
        <f t="shared" ref="CD122:CH122" si="419">IF(R122="x","1","")</f>
        <v/>
      </c>
      <c r="CE122" s="40" t="str">
        <f t="shared" si="419"/>
        <v/>
      </c>
      <c r="CF122" s="40" t="str">
        <f t="shared" si="419"/>
        <v/>
      </c>
      <c r="CG122" s="40" t="str">
        <f t="shared" si="419"/>
        <v/>
      </c>
      <c r="CH122" s="40" t="str">
        <f t="shared" si="419"/>
        <v/>
      </c>
      <c r="CI122" s="40"/>
      <c r="CJ122" s="40"/>
      <c r="CK122" s="40"/>
      <c r="CL122" s="40"/>
      <c r="CM122" s="40"/>
    </row>
    <row r="123" spans="1:91" ht="17.25" customHeight="1" x14ac:dyDescent="0.2">
      <c r="A123" s="66"/>
      <c r="B123" s="23"/>
      <c r="C123" s="23" t="s">
        <v>91</v>
      </c>
      <c r="D123" s="23"/>
      <c r="E123" s="23" t="str">
        <f t="shared" ref="E123:E377" si="420">IF(ISBLANK(D123),"",TEXT(D123,"MMMM"))</f>
        <v/>
      </c>
      <c r="F123" s="23"/>
      <c r="G123" s="23"/>
      <c r="H123" s="47" t="str">
        <f t="shared" si="94"/>
        <v/>
      </c>
      <c r="I123" s="50" t="str">
        <f t="shared" si="95"/>
        <v/>
      </c>
      <c r="J123" s="23"/>
      <c r="K123" s="27" t="b">
        <v>0</v>
      </c>
      <c r="L123" s="28" t="str">
        <f t="shared" si="302"/>
        <v/>
      </c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23"/>
      <c r="X123" s="30"/>
      <c r="Y123" s="30"/>
      <c r="Z123" s="23" t="s">
        <v>91</v>
      </c>
      <c r="AA123" s="23" t="s">
        <v>91</v>
      </c>
      <c r="AB123" s="30">
        <f t="shared" si="4"/>
        <v>0</v>
      </c>
      <c r="AC123" s="31" t="e">
        <f t="shared" ref="AC123:AQ123" si="421">IF(M123="x",M$997*1,"")*BY123</f>
        <v>#VALUE!</v>
      </c>
      <c r="AD123" s="31" t="e">
        <f t="shared" si="421"/>
        <v>#VALUE!</v>
      </c>
      <c r="AE123" s="31" t="e">
        <f t="shared" si="421"/>
        <v>#VALUE!</v>
      </c>
      <c r="AF123" s="31" t="e">
        <f t="shared" si="421"/>
        <v>#VALUE!</v>
      </c>
      <c r="AG123" s="31" t="e">
        <f t="shared" si="421"/>
        <v>#VALUE!</v>
      </c>
      <c r="AH123" s="31" t="e">
        <f t="shared" si="421"/>
        <v>#VALUE!</v>
      </c>
      <c r="AI123" s="31" t="e">
        <f t="shared" si="421"/>
        <v>#VALUE!</v>
      </c>
      <c r="AJ123" s="31" t="e">
        <f t="shared" si="421"/>
        <v>#VALUE!</v>
      </c>
      <c r="AK123" s="31" t="e">
        <f t="shared" si="421"/>
        <v>#VALUE!</v>
      </c>
      <c r="AL123" s="31" t="e">
        <f t="shared" si="421"/>
        <v>#VALUE!</v>
      </c>
      <c r="AM123" s="31" t="e">
        <f t="shared" si="421"/>
        <v>#VALUE!</v>
      </c>
      <c r="AN123" s="31" t="e">
        <f t="shared" si="421"/>
        <v>#VALUE!</v>
      </c>
      <c r="AO123" s="31" t="e">
        <f t="shared" si="421"/>
        <v>#VALUE!</v>
      </c>
      <c r="AP123" s="31">
        <f t="shared" si="421"/>
        <v>0</v>
      </c>
      <c r="AQ123" s="31">
        <f t="shared" si="421"/>
        <v>0</v>
      </c>
      <c r="AR123" s="23" t="e">
        <f t="shared" si="6"/>
        <v>#VALUE!</v>
      </c>
      <c r="AS123" s="65" t="str">
        <f t="shared" si="7"/>
        <v/>
      </c>
      <c r="AT123" s="88"/>
      <c r="AU123" s="88"/>
      <c r="AV123" s="88"/>
      <c r="AW123" s="35"/>
      <c r="AX123" s="35" t="str">
        <f ca="1">IFERROR(__xludf.DUMMYFUNCTION("""COMPUTED_VALUE"""),"")</f>
        <v/>
      </c>
      <c r="AY123" s="88"/>
      <c r="AZ123" s="88"/>
      <c r="BA123" s="88"/>
      <c r="BB123" s="35"/>
      <c r="BC123" s="35" t="str">
        <f ca="1">IFERROR(__xludf.DUMMYFUNCTION("""COMPUTED_VALUE"""),"")</f>
        <v/>
      </c>
      <c r="BD123" s="35" t="str">
        <f ca="1">IFERROR(__xludf.DUMMYFUNCTION("""COMPUTED_VALUE"""),"")</f>
        <v/>
      </c>
      <c r="BE123" s="35"/>
      <c r="BF123" s="23"/>
      <c r="BG123" s="35"/>
      <c r="BH123" s="35"/>
      <c r="BI123" s="53" t="e">
        <f t="shared" si="137"/>
        <v>#VALUE!</v>
      </c>
      <c r="BJ123" s="50" t="e">
        <f t="shared" ref="BJ123:BW123" si="422">IF(AD123=0,"",AD123*$AS123*(AU123/10))</f>
        <v>#VALUE!</v>
      </c>
      <c r="BK123" s="50" t="e">
        <f t="shared" si="422"/>
        <v>#VALUE!</v>
      </c>
      <c r="BL123" s="50" t="e">
        <f t="shared" si="422"/>
        <v>#VALUE!</v>
      </c>
      <c r="BM123" s="50" t="e">
        <f t="shared" si="422"/>
        <v>#VALUE!</v>
      </c>
      <c r="BN123" s="50" t="e">
        <f t="shared" si="422"/>
        <v>#VALUE!</v>
      </c>
      <c r="BO123" s="50" t="e">
        <f t="shared" si="422"/>
        <v>#VALUE!</v>
      </c>
      <c r="BP123" s="50" t="e">
        <f t="shared" si="422"/>
        <v>#VALUE!</v>
      </c>
      <c r="BQ123" s="37" t="e">
        <f t="shared" si="422"/>
        <v>#VALUE!</v>
      </c>
      <c r="BR123" s="37" t="e">
        <f t="shared" si="422"/>
        <v>#VALUE!</v>
      </c>
      <c r="BS123" s="37" t="e">
        <f t="shared" si="422"/>
        <v>#VALUE!</v>
      </c>
      <c r="BT123" s="37" t="e">
        <f t="shared" si="422"/>
        <v>#VALUE!</v>
      </c>
      <c r="BU123" s="37" t="e">
        <f t="shared" si="422"/>
        <v>#VALUE!</v>
      </c>
      <c r="BV123" s="37" t="str">
        <f t="shared" si="422"/>
        <v/>
      </c>
      <c r="BW123" s="37" t="str">
        <f t="shared" si="422"/>
        <v/>
      </c>
      <c r="BX123" s="38" t="e">
        <f t="shared" si="9"/>
        <v>#VALUE!</v>
      </c>
      <c r="BY123" s="40" t="str">
        <f t="shared" si="354"/>
        <v/>
      </c>
      <c r="BZ123" s="40" t="str">
        <f t="shared" si="403"/>
        <v/>
      </c>
      <c r="CA123" s="40" t="str">
        <f t="shared" ref="CA123:CH123" si="423">IF(O123="x","1","")</f>
        <v/>
      </c>
      <c r="CB123" s="40" t="str">
        <f t="shared" si="423"/>
        <v/>
      </c>
      <c r="CC123" s="40" t="str">
        <f t="shared" si="423"/>
        <v/>
      </c>
      <c r="CD123" s="40" t="str">
        <f t="shared" si="423"/>
        <v/>
      </c>
      <c r="CE123" s="40" t="str">
        <f t="shared" si="423"/>
        <v/>
      </c>
      <c r="CF123" s="40" t="str">
        <f t="shared" si="423"/>
        <v/>
      </c>
      <c r="CG123" s="40" t="str">
        <f t="shared" si="423"/>
        <v/>
      </c>
      <c r="CH123" s="40" t="str">
        <f t="shared" si="423"/>
        <v/>
      </c>
      <c r="CI123" s="40"/>
      <c r="CJ123" s="40"/>
      <c r="CK123" s="40"/>
      <c r="CL123" s="40"/>
      <c r="CM123" s="40"/>
    </row>
    <row r="124" spans="1:91" ht="17.25" customHeight="1" x14ac:dyDescent="0.2">
      <c r="A124" s="66"/>
      <c r="B124" s="23"/>
      <c r="C124" s="23" t="s">
        <v>91</v>
      </c>
      <c r="D124" s="23"/>
      <c r="E124" s="23" t="str">
        <f t="shared" si="420"/>
        <v/>
      </c>
      <c r="F124" s="23"/>
      <c r="G124" s="23"/>
      <c r="H124" s="47" t="str">
        <f t="shared" si="94"/>
        <v/>
      </c>
      <c r="I124" s="50" t="str">
        <f t="shared" si="95"/>
        <v/>
      </c>
      <c r="J124" s="23"/>
      <c r="K124" s="27" t="b">
        <v>0</v>
      </c>
      <c r="L124" s="28" t="str">
        <f t="shared" si="302"/>
        <v/>
      </c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23"/>
      <c r="X124" s="30"/>
      <c r="Y124" s="30"/>
      <c r="Z124" s="23" t="s">
        <v>91</v>
      </c>
      <c r="AA124" s="23" t="s">
        <v>91</v>
      </c>
      <c r="AB124" s="30">
        <f t="shared" si="4"/>
        <v>0</v>
      </c>
      <c r="AC124" s="31" t="e">
        <f t="shared" ref="AC124:AQ124" si="424">IF(M124="x",M$997*1,"")*BY124</f>
        <v>#VALUE!</v>
      </c>
      <c r="AD124" s="31" t="e">
        <f t="shared" si="424"/>
        <v>#VALUE!</v>
      </c>
      <c r="AE124" s="31" t="e">
        <f t="shared" si="424"/>
        <v>#VALUE!</v>
      </c>
      <c r="AF124" s="31" t="e">
        <f t="shared" si="424"/>
        <v>#VALUE!</v>
      </c>
      <c r="AG124" s="31" t="e">
        <f t="shared" si="424"/>
        <v>#VALUE!</v>
      </c>
      <c r="AH124" s="31" t="e">
        <f t="shared" si="424"/>
        <v>#VALUE!</v>
      </c>
      <c r="AI124" s="31" t="e">
        <f t="shared" si="424"/>
        <v>#VALUE!</v>
      </c>
      <c r="AJ124" s="31" t="e">
        <f t="shared" si="424"/>
        <v>#VALUE!</v>
      </c>
      <c r="AK124" s="31" t="e">
        <f t="shared" si="424"/>
        <v>#VALUE!</v>
      </c>
      <c r="AL124" s="31" t="e">
        <f t="shared" si="424"/>
        <v>#VALUE!</v>
      </c>
      <c r="AM124" s="31" t="e">
        <f t="shared" si="424"/>
        <v>#VALUE!</v>
      </c>
      <c r="AN124" s="31" t="e">
        <f t="shared" si="424"/>
        <v>#VALUE!</v>
      </c>
      <c r="AO124" s="31" t="e">
        <f t="shared" si="424"/>
        <v>#VALUE!</v>
      </c>
      <c r="AP124" s="31">
        <f t="shared" si="424"/>
        <v>0</v>
      </c>
      <c r="AQ124" s="31">
        <f t="shared" si="424"/>
        <v>0</v>
      </c>
      <c r="AR124" s="23" t="e">
        <f t="shared" si="6"/>
        <v>#VALUE!</v>
      </c>
      <c r="AS124" s="65" t="str">
        <f t="shared" si="7"/>
        <v/>
      </c>
      <c r="AT124" s="88"/>
      <c r="AU124" s="88"/>
      <c r="AV124" s="88"/>
      <c r="AW124" s="35"/>
      <c r="AX124" s="35" t="str">
        <f ca="1">IFERROR(__xludf.DUMMYFUNCTION("""COMPUTED_VALUE"""),"")</f>
        <v/>
      </c>
      <c r="AY124" s="88"/>
      <c r="AZ124" s="88"/>
      <c r="BA124" s="88"/>
      <c r="BB124" s="35"/>
      <c r="BC124" s="35" t="str">
        <f ca="1">IFERROR(__xludf.DUMMYFUNCTION("""COMPUTED_VALUE"""),"")</f>
        <v/>
      </c>
      <c r="BD124" s="35" t="str">
        <f ca="1">IFERROR(__xludf.DUMMYFUNCTION("""COMPUTED_VALUE"""),"")</f>
        <v/>
      </c>
      <c r="BE124" s="35"/>
      <c r="BF124" s="23"/>
      <c r="BG124" s="35"/>
      <c r="BH124" s="35"/>
      <c r="BI124" s="53" t="e">
        <f t="shared" si="137"/>
        <v>#VALUE!</v>
      </c>
      <c r="BJ124" s="50" t="e">
        <f t="shared" ref="BJ124:BW124" si="425">IF(AD124=0,"",AD124*$AS124*(AU124/10))</f>
        <v>#VALUE!</v>
      </c>
      <c r="BK124" s="50" t="e">
        <f t="shared" si="425"/>
        <v>#VALUE!</v>
      </c>
      <c r="BL124" s="50" t="e">
        <f t="shared" si="425"/>
        <v>#VALUE!</v>
      </c>
      <c r="BM124" s="50" t="e">
        <f t="shared" si="425"/>
        <v>#VALUE!</v>
      </c>
      <c r="BN124" s="50" t="e">
        <f t="shared" si="425"/>
        <v>#VALUE!</v>
      </c>
      <c r="BO124" s="50" t="e">
        <f t="shared" si="425"/>
        <v>#VALUE!</v>
      </c>
      <c r="BP124" s="50" t="e">
        <f t="shared" si="425"/>
        <v>#VALUE!</v>
      </c>
      <c r="BQ124" s="37" t="e">
        <f t="shared" si="425"/>
        <v>#VALUE!</v>
      </c>
      <c r="BR124" s="37" t="e">
        <f t="shared" si="425"/>
        <v>#VALUE!</v>
      </c>
      <c r="BS124" s="37" t="e">
        <f t="shared" si="425"/>
        <v>#VALUE!</v>
      </c>
      <c r="BT124" s="37" t="e">
        <f t="shared" si="425"/>
        <v>#VALUE!</v>
      </c>
      <c r="BU124" s="37" t="e">
        <f t="shared" si="425"/>
        <v>#VALUE!</v>
      </c>
      <c r="BV124" s="37" t="str">
        <f t="shared" si="425"/>
        <v/>
      </c>
      <c r="BW124" s="37" t="str">
        <f t="shared" si="425"/>
        <v/>
      </c>
      <c r="BX124" s="38" t="e">
        <f t="shared" si="9"/>
        <v>#VALUE!</v>
      </c>
      <c r="BY124" s="40" t="str">
        <f t="shared" si="354"/>
        <v/>
      </c>
      <c r="BZ124" s="40" t="str">
        <f t="shared" si="403"/>
        <v/>
      </c>
      <c r="CA124" s="40" t="str">
        <f t="shared" ref="CA124:CH124" si="426">IF(O124="x","1","")</f>
        <v/>
      </c>
      <c r="CB124" s="40" t="str">
        <f t="shared" si="426"/>
        <v/>
      </c>
      <c r="CC124" s="40" t="str">
        <f t="shared" si="426"/>
        <v/>
      </c>
      <c r="CD124" s="40" t="str">
        <f t="shared" si="426"/>
        <v/>
      </c>
      <c r="CE124" s="40" t="str">
        <f t="shared" si="426"/>
        <v/>
      </c>
      <c r="CF124" s="40" t="str">
        <f t="shared" si="426"/>
        <v/>
      </c>
      <c r="CG124" s="40" t="str">
        <f t="shared" si="426"/>
        <v/>
      </c>
      <c r="CH124" s="40" t="str">
        <f t="shared" si="426"/>
        <v/>
      </c>
      <c r="CI124" s="40"/>
      <c r="CJ124" s="40"/>
      <c r="CK124" s="40"/>
      <c r="CL124" s="40"/>
      <c r="CM124" s="40"/>
    </row>
    <row r="125" spans="1:91" ht="17.25" customHeight="1" x14ac:dyDescent="0.2">
      <c r="A125" s="66"/>
      <c r="B125" s="23"/>
      <c r="C125" s="23" t="s">
        <v>91</v>
      </c>
      <c r="D125" s="23"/>
      <c r="E125" s="23" t="str">
        <f t="shared" si="420"/>
        <v/>
      </c>
      <c r="F125" s="23"/>
      <c r="G125" s="23"/>
      <c r="H125" s="47" t="str">
        <f t="shared" si="94"/>
        <v/>
      </c>
      <c r="I125" s="50" t="str">
        <f t="shared" si="95"/>
        <v/>
      </c>
      <c r="J125" s="23"/>
      <c r="K125" s="27" t="b">
        <v>0</v>
      </c>
      <c r="L125" s="28" t="str">
        <f t="shared" si="302"/>
        <v/>
      </c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23"/>
      <c r="X125" s="30"/>
      <c r="Y125" s="30"/>
      <c r="Z125" s="23" t="s">
        <v>91</v>
      </c>
      <c r="AA125" s="23" t="s">
        <v>91</v>
      </c>
      <c r="AB125" s="30">
        <f t="shared" si="4"/>
        <v>0</v>
      </c>
      <c r="AC125" s="31" t="e">
        <f t="shared" ref="AC125:AQ125" si="427">IF(M125="x",M$997*1,"")*BY125</f>
        <v>#VALUE!</v>
      </c>
      <c r="AD125" s="31" t="e">
        <f t="shared" si="427"/>
        <v>#VALUE!</v>
      </c>
      <c r="AE125" s="31" t="e">
        <f t="shared" si="427"/>
        <v>#VALUE!</v>
      </c>
      <c r="AF125" s="31" t="e">
        <f t="shared" si="427"/>
        <v>#VALUE!</v>
      </c>
      <c r="AG125" s="31" t="e">
        <f t="shared" si="427"/>
        <v>#VALUE!</v>
      </c>
      <c r="AH125" s="31" t="e">
        <f t="shared" si="427"/>
        <v>#VALUE!</v>
      </c>
      <c r="AI125" s="31" t="e">
        <f t="shared" si="427"/>
        <v>#VALUE!</v>
      </c>
      <c r="AJ125" s="31" t="e">
        <f t="shared" si="427"/>
        <v>#VALUE!</v>
      </c>
      <c r="AK125" s="31" t="e">
        <f t="shared" si="427"/>
        <v>#VALUE!</v>
      </c>
      <c r="AL125" s="31" t="e">
        <f t="shared" si="427"/>
        <v>#VALUE!</v>
      </c>
      <c r="AM125" s="31" t="e">
        <f t="shared" si="427"/>
        <v>#VALUE!</v>
      </c>
      <c r="AN125" s="31" t="e">
        <f t="shared" si="427"/>
        <v>#VALUE!</v>
      </c>
      <c r="AO125" s="31" t="e">
        <f t="shared" si="427"/>
        <v>#VALUE!</v>
      </c>
      <c r="AP125" s="31">
        <f t="shared" si="427"/>
        <v>0</v>
      </c>
      <c r="AQ125" s="31">
        <f t="shared" si="427"/>
        <v>0</v>
      </c>
      <c r="AR125" s="23" t="e">
        <f t="shared" si="6"/>
        <v>#VALUE!</v>
      </c>
      <c r="AS125" s="65" t="str">
        <f t="shared" si="7"/>
        <v/>
      </c>
      <c r="AT125" s="88"/>
      <c r="AU125" s="88"/>
      <c r="AV125" s="88"/>
      <c r="AW125" s="35"/>
      <c r="AX125" s="35" t="str">
        <f ca="1">IFERROR(__xludf.DUMMYFUNCTION("""COMPUTED_VALUE"""),"")</f>
        <v/>
      </c>
      <c r="AY125" s="88"/>
      <c r="AZ125" s="88"/>
      <c r="BA125" s="88"/>
      <c r="BB125" s="35"/>
      <c r="BC125" s="35" t="str">
        <f ca="1">IFERROR(__xludf.DUMMYFUNCTION("""COMPUTED_VALUE"""),"")</f>
        <v/>
      </c>
      <c r="BD125" s="35" t="str">
        <f ca="1">IFERROR(__xludf.DUMMYFUNCTION("""COMPUTED_VALUE"""),"")</f>
        <v/>
      </c>
      <c r="BE125" s="35"/>
      <c r="BF125" s="23"/>
      <c r="BG125" s="35"/>
      <c r="BH125" s="35"/>
      <c r="BI125" s="53" t="e">
        <f t="shared" si="137"/>
        <v>#VALUE!</v>
      </c>
      <c r="BJ125" s="50" t="e">
        <f t="shared" ref="BJ125:BW125" si="428">IF(AD125=0,"",AD125*$AS125*(AU125/10))</f>
        <v>#VALUE!</v>
      </c>
      <c r="BK125" s="50" t="e">
        <f t="shared" si="428"/>
        <v>#VALUE!</v>
      </c>
      <c r="BL125" s="50" t="e">
        <f t="shared" si="428"/>
        <v>#VALUE!</v>
      </c>
      <c r="BM125" s="50" t="e">
        <f t="shared" si="428"/>
        <v>#VALUE!</v>
      </c>
      <c r="BN125" s="50" t="e">
        <f t="shared" si="428"/>
        <v>#VALUE!</v>
      </c>
      <c r="BO125" s="50" t="e">
        <f t="shared" si="428"/>
        <v>#VALUE!</v>
      </c>
      <c r="BP125" s="50" t="e">
        <f t="shared" si="428"/>
        <v>#VALUE!</v>
      </c>
      <c r="BQ125" s="37" t="e">
        <f t="shared" si="428"/>
        <v>#VALUE!</v>
      </c>
      <c r="BR125" s="37" t="e">
        <f t="shared" si="428"/>
        <v>#VALUE!</v>
      </c>
      <c r="BS125" s="37" t="e">
        <f t="shared" si="428"/>
        <v>#VALUE!</v>
      </c>
      <c r="BT125" s="37" t="e">
        <f t="shared" si="428"/>
        <v>#VALUE!</v>
      </c>
      <c r="BU125" s="37" t="e">
        <f t="shared" si="428"/>
        <v>#VALUE!</v>
      </c>
      <c r="BV125" s="37" t="str">
        <f t="shared" si="428"/>
        <v/>
      </c>
      <c r="BW125" s="37" t="str">
        <f t="shared" si="428"/>
        <v/>
      </c>
      <c r="BX125" s="38" t="e">
        <f t="shared" si="9"/>
        <v>#VALUE!</v>
      </c>
      <c r="BY125" s="40" t="str">
        <f t="shared" si="354"/>
        <v/>
      </c>
      <c r="BZ125" s="40">
        <v>0.87</v>
      </c>
      <c r="CA125" s="40" t="str">
        <f t="shared" ref="CA125:CB125" si="429">IF(O125="x","1","")</f>
        <v/>
      </c>
      <c r="CB125" s="40" t="str">
        <f t="shared" si="429"/>
        <v/>
      </c>
      <c r="CC125" s="40">
        <v>0.56999999999999995</v>
      </c>
      <c r="CD125" s="40" t="str">
        <f t="shared" ref="CD125:CH125" si="430">IF(R125="x","1","")</f>
        <v/>
      </c>
      <c r="CE125" s="40" t="str">
        <f t="shared" si="430"/>
        <v/>
      </c>
      <c r="CF125" s="40" t="str">
        <f t="shared" si="430"/>
        <v/>
      </c>
      <c r="CG125" s="40" t="str">
        <f t="shared" si="430"/>
        <v/>
      </c>
      <c r="CH125" s="40" t="str">
        <f t="shared" si="430"/>
        <v/>
      </c>
      <c r="CI125" s="40"/>
      <c r="CJ125" s="40"/>
      <c r="CK125" s="40"/>
      <c r="CL125" s="40"/>
      <c r="CM125" s="40"/>
    </row>
    <row r="126" spans="1:91" ht="17.25" customHeight="1" x14ac:dyDescent="0.2">
      <c r="A126" s="66"/>
      <c r="B126" s="23"/>
      <c r="C126" s="23" t="s">
        <v>91</v>
      </c>
      <c r="D126" s="23"/>
      <c r="E126" s="23" t="str">
        <f t="shared" si="420"/>
        <v/>
      </c>
      <c r="F126" s="23"/>
      <c r="G126" s="23"/>
      <c r="H126" s="47" t="str">
        <f t="shared" si="94"/>
        <v/>
      </c>
      <c r="I126" s="50" t="str">
        <f t="shared" si="95"/>
        <v/>
      </c>
      <c r="J126" s="23"/>
      <c r="K126" s="27" t="b">
        <v>0</v>
      </c>
      <c r="L126" s="28" t="str">
        <f t="shared" si="302"/>
        <v/>
      </c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23"/>
      <c r="X126" s="30"/>
      <c r="Y126" s="30"/>
      <c r="Z126" s="23" t="s">
        <v>91</v>
      </c>
      <c r="AA126" s="23" t="s">
        <v>91</v>
      </c>
      <c r="AB126" s="30">
        <f t="shared" si="4"/>
        <v>0</v>
      </c>
      <c r="AC126" s="31" t="e">
        <f t="shared" ref="AC126:AQ126" si="431">IF(M126="x",M$997*1,"")*BY126</f>
        <v>#VALUE!</v>
      </c>
      <c r="AD126" s="31" t="e">
        <f t="shared" si="431"/>
        <v>#VALUE!</v>
      </c>
      <c r="AE126" s="31" t="e">
        <f t="shared" si="431"/>
        <v>#VALUE!</v>
      </c>
      <c r="AF126" s="31" t="e">
        <f t="shared" si="431"/>
        <v>#VALUE!</v>
      </c>
      <c r="AG126" s="31" t="e">
        <f t="shared" si="431"/>
        <v>#VALUE!</v>
      </c>
      <c r="AH126" s="31" t="e">
        <f t="shared" si="431"/>
        <v>#VALUE!</v>
      </c>
      <c r="AI126" s="31" t="e">
        <f t="shared" si="431"/>
        <v>#VALUE!</v>
      </c>
      <c r="AJ126" s="31" t="e">
        <f t="shared" si="431"/>
        <v>#VALUE!</v>
      </c>
      <c r="AK126" s="31" t="e">
        <f t="shared" si="431"/>
        <v>#VALUE!</v>
      </c>
      <c r="AL126" s="31" t="e">
        <f t="shared" si="431"/>
        <v>#VALUE!</v>
      </c>
      <c r="AM126" s="31" t="e">
        <f t="shared" si="431"/>
        <v>#VALUE!</v>
      </c>
      <c r="AN126" s="31" t="e">
        <f t="shared" si="431"/>
        <v>#VALUE!</v>
      </c>
      <c r="AO126" s="31" t="e">
        <f t="shared" si="431"/>
        <v>#VALUE!</v>
      </c>
      <c r="AP126" s="31">
        <f t="shared" si="431"/>
        <v>0</v>
      </c>
      <c r="AQ126" s="31">
        <f t="shared" si="431"/>
        <v>0</v>
      </c>
      <c r="AR126" s="23" t="e">
        <f t="shared" si="6"/>
        <v>#VALUE!</v>
      </c>
      <c r="AS126" s="65" t="str">
        <f t="shared" si="7"/>
        <v/>
      </c>
      <c r="AT126" s="88"/>
      <c r="AU126" s="88"/>
      <c r="AV126" s="88"/>
      <c r="AW126" s="35"/>
      <c r="AX126" s="35" t="str">
        <f ca="1">IFERROR(__xludf.DUMMYFUNCTION("""COMPUTED_VALUE"""),"")</f>
        <v/>
      </c>
      <c r="AY126" s="88"/>
      <c r="AZ126" s="88"/>
      <c r="BA126" s="88"/>
      <c r="BB126" s="35"/>
      <c r="BC126" s="35" t="str">
        <f ca="1">IFERROR(__xludf.DUMMYFUNCTION("""COMPUTED_VALUE"""),"")</f>
        <v/>
      </c>
      <c r="BD126" s="35" t="str">
        <f ca="1">IFERROR(__xludf.DUMMYFUNCTION("""COMPUTED_VALUE"""),"")</f>
        <v/>
      </c>
      <c r="BE126" s="35"/>
      <c r="BF126" s="23"/>
      <c r="BG126" s="35"/>
      <c r="BH126" s="35"/>
      <c r="BI126" s="53" t="e">
        <f t="shared" si="137"/>
        <v>#VALUE!</v>
      </c>
      <c r="BJ126" s="50" t="e">
        <f t="shared" ref="BJ126:BW126" si="432">IF(AD126=0,"",AD126*$AS126*(AU126/10))</f>
        <v>#VALUE!</v>
      </c>
      <c r="BK126" s="50" t="e">
        <f t="shared" si="432"/>
        <v>#VALUE!</v>
      </c>
      <c r="BL126" s="50" t="e">
        <f t="shared" si="432"/>
        <v>#VALUE!</v>
      </c>
      <c r="BM126" s="50" t="e">
        <f t="shared" si="432"/>
        <v>#VALUE!</v>
      </c>
      <c r="BN126" s="50" t="e">
        <f t="shared" si="432"/>
        <v>#VALUE!</v>
      </c>
      <c r="BO126" s="50" t="e">
        <f t="shared" si="432"/>
        <v>#VALUE!</v>
      </c>
      <c r="BP126" s="50" t="e">
        <f t="shared" si="432"/>
        <v>#VALUE!</v>
      </c>
      <c r="BQ126" s="37" t="e">
        <f t="shared" si="432"/>
        <v>#VALUE!</v>
      </c>
      <c r="BR126" s="37" t="e">
        <f t="shared" si="432"/>
        <v>#VALUE!</v>
      </c>
      <c r="BS126" s="37" t="e">
        <f t="shared" si="432"/>
        <v>#VALUE!</v>
      </c>
      <c r="BT126" s="37" t="e">
        <f t="shared" si="432"/>
        <v>#VALUE!</v>
      </c>
      <c r="BU126" s="37" t="e">
        <f t="shared" si="432"/>
        <v>#VALUE!</v>
      </c>
      <c r="BV126" s="37" t="str">
        <f t="shared" si="432"/>
        <v/>
      </c>
      <c r="BW126" s="37" t="str">
        <f t="shared" si="432"/>
        <v/>
      </c>
      <c r="BX126" s="38" t="e">
        <f t="shared" si="9"/>
        <v>#VALUE!</v>
      </c>
      <c r="BY126" s="40" t="str">
        <f t="shared" si="354"/>
        <v/>
      </c>
      <c r="BZ126" s="40" t="str">
        <f t="shared" ref="BZ126:CH126" si="433">IF(N126="x","1","")</f>
        <v/>
      </c>
      <c r="CA126" s="40" t="str">
        <f t="shared" si="433"/>
        <v/>
      </c>
      <c r="CB126" s="40" t="str">
        <f t="shared" si="433"/>
        <v/>
      </c>
      <c r="CC126" s="40" t="str">
        <f t="shared" si="433"/>
        <v/>
      </c>
      <c r="CD126" s="40" t="str">
        <f t="shared" si="433"/>
        <v/>
      </c>
      <c r="CE126" s="40" t="str">
        <f t="shared" si="433"/>
        <v/>
      </c>
      <c r="CF126" s="40" t="str">
        <f t="shared" si="433"/>
        <v/>
      </c>
      <c r="CG126" s="40" t="str">
        <f t="shared" si="433"/>
        <v/>
      </c>
      <c r="CH126" s="40" t="str">
        <f t="shared" si="433"/>
        <v/>
      </c>
      <c r="CI126" s="40"/>
      <c r="CJ126" s="40"/>
      <c r="CK126" s="40"/>
      <c r="CL126" s="40"/>
      <c r="CM126" s="40"/>
    </row>
    <row r="127" spans="1:91" ht="17.25" customHeight="1" x14ac:dyDescent="0.2">
      <c r="A127" s="66"/>
      <c r="B127" s="23"/>
      <c r="C127" s="23" t="s">
        <v>91</v>
      </c>
      <c r="D127" s="23"/>
      <c r="E127" s="23" t="str">
        <f t="shared" si="420"/>
        <v/>
      </c>
      <c r="F127" s="23"/>
      <c r="G127" s="23"/>
      <c r="H127" s="47" t="str">
        <f t="shared" si="94"/>
        <v/>
      </c>
      <c r="I127" s="50" t="str">
        <f t="shared" si="95"/>
        <v/>
      </c>
      <c r="J127" s="23"/>
      <c r="K127" s="27" t="b">
        <v>0</v>
      </c>
      <c r="L127" s="28" t="str">
        <f t="shared" si="302"/>
        <v/>
      </c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23"/>
      <c r="X127" s="30"/>
      <c r="Y127" s="30"/>
      <c r="Z127" s="23" t="s">
        <v>91</v>
      </c>
      <c r="AA127" s="23" t="s">
        <v>91</v>
      </c>
      <c r="AB127" s="30">
        <f t="shared" si="4"/>
        <v>0</v>
      </c>
      <c r="AC127" s="31" t="e">
        <f t="shared" ref="AC127:AQ127" si="434">IF(M127="x",M$997*1,"")*BY127</f>
        <v>#VALUE!</v>
      </c>
      <c r="AD127" s="31" t="e">
        <f t="shared" si="434"/>
        <v>#VALUE!</v>
      </c>
      <c r="AE127" s="31" t="e">
        <f t="shared" si="434"/>
        <v>#VALUE!</v>
      </c>
      <c r="AF127" s="31" t="e">
        <f t="shared" si="434"/>
        <v>#VALUE!</v>
      </c>
      <c r="AG127" s="31" t="e">
        <f t="shared" si="434"/>
        <v>#VALUE!</v>
      </c>
      <c r="AH127" s="31" t="e">
        <f t="shared" si="434"/>
        <v>#VALUE!</v>
      </c>
      <c r="AI127" s="31" t="e">
        <f t="shared" si="434"/>
        <v>#VALUE!</v>
      </c>
      <c r="AJ127" s="31" t="e">
        <f t="shared" si="434"/>
        <v>#VALUE!</v>
      </c>
      <c r="AK127" s="31" t="e">
        <f t="shared" si="434"/>
        <v>#VALUE!</v>
      </c>
      <c r="AL127" s="31" t="e">
        <f t="shared" si="434"/>
        <v>#VALUE!</v>
      </c>
      <c r="AM127" s="31" t="e">
        <f t="shared" si="434"/>
        <v>#VALUE!</v>
      </c>
      <c r="AN127" s="31" t="e">
        <f t="shared" si="434"/>
        <v>#VALUE!</v>
      </c>
      <c r="AO127" s="31" t="e">
        <f t="shared" si="434"/>
        <v>#VALUE!</v>
      </c>
      <c r="AP127" s="31">
        <f t="shared" si="434"/>
        <v>0</v>
      </c>
      <c r="AQ127" s="31">
        <f t="shared" si="434"/>
        <v>0</v>
      </c>
      <c r="AR127" s="23" t="e">
        <f t="shared" si="6"/>
        <v>#VALUE!</v>
      </c>
      <c r="AS127" s="65" t="str">
        <f t="shared" si="7"/>
        <v/>
      </c>
      <c r="AT127" s="88"/>
      <c r="AU127" s="88"/>
      <c r="AV127" s="88"/>
      <c r="AW127" s="35"/>
      <c r="AX127" s="35" t="str">
        <f ca="1">IFERROR(__xludf.DUMMYFUNCTION("""COMPUTED_VALUE"""),"")</f>
        <v/>
      </c>
      <c r="AY127" s="88"/>
      <c r="AZ127" s="88"/>
      <c r="BA127" s="88"/>
      <c r="BB127" s="35"/>
      <c r="BC127" s="35" t="str">
        <f ca="1">IFERROR(__xludf.DUMMYFUNCTION("""COMPUTED_VALUE"""),"")</f>
        <v/>
      </c>
      <c r="BD127" s="35" t="str">
        <f ca="1">IFERROR(__xludf.DUMMYFUNCTION("""COMPUTED_VALUE"""),"")</f>
        <v/>
      </c>
      <c r="BE127" s="35"/>
      <c r="BF127" s="23"/>
      <c r="BG127" s="35"/>
      <c r="BH127" s="35"/>
      <c r="BI127" s="53" t="e">
        <f t="shared" si="137"/>
        <v>#VALUE!</v>
      </c>
      <c r="BJ127" s="50" t="e">
        <f t="shared" ref="BJ127:BW127" si="435">IF(AD127=0,"",AD127*$AS127*(AU127/10))</f>
        <v>#VALUE!</v>
      </c>
      <c r="BK127" s="50" t="e">
        <f t="shared" si="435"/>
        <v>#VALUE!</v>
      </c>
      <c r="BL127" s="50" t="e">
        <f t="shared" si="435"/>
        <v>#VALUE!</v>
      </c>
      <c r="BM127" s="50" t="e">
        <f t="shared" si="435"/>
        <v>#VALUE!</v>
      </c>
      <c r="BN127" s="50" t="e">
        <f t="shared" si="435"/>
        <v>#VALUE!</v>
      </c>
      <c r="BO127" s="50" t="e">
        <f t="shared" si="435"/>
        <v>#VALUE!</v>
      </c>
      <c r="BP127" s="50" t="e">
        <f t="shared" si="435"/>
        <v>#VALUE!</v>
      </c>
      <c r="BQ127" s="37" t="e">
        <f t="shared" si="435"/>
        <v>#VALUE!</v>
      </c>
      <c r="BR127" s="37" t="e">
        <f t="shared" si="435"/>
        <v>#VALUE!</v>
      </c>
      <c r="BS127" s="37" t="e">
        <f t="shared" si="435"/>
        <v>#VALUE!</v>
      </c>
      <c r="BT127" s="37" t="e">
        <f t="shared" si="435"/>
        <v>#VALUE!</v>
      </c>
      <c r="BU127" s="37" t="e">
        <f t="shared" si="435"/>
        <v>#VALUE!</v>
      </c>
      <c r="BV127" s="37" t="str">
        <f t="shared" si="435"/>
        <v/>
      </c>
      <c r="BW127" s="37" t="str">
        <f t="shared" si="435"/>
        <v/>
      </c>
      <c r="BX127" s="38" t="e">
        <f t="shared" si="9"/>
        <v>#VALUE!</v>
      </c>
      <c r="BY127" s="40" t="str">
        <f t="shared" si="354"/>
        <v/>
      </c>
      <c r="BZ127" s="40" t="str">
        <f t="shared" ref="BZ127:CH127" si="436">IF(N127="x","1","")</f>
        <v/>
      </c>
      <c r="CA127" s="40" t="str">
        <f t="shared" si="436"/>
        <v/>
      </c>
      <c r="CB127" s="40" t="str">
        <f t="shared" si="436"/>
        <v/>
      </c>
      <c r="CC127" s="40" t="str">
        <f t="shared" si="436"/>
        <v/>
      </c>
      <c r="CD127" s="40" t="str">
        <f t="shared" si="436"/>
        <v/>
      </c>
      <c r="CE127" s="40" t="str">
        <f t="shared" si="436"/>
        <v/>
      </c>
      <c r="CF127" s="40" t="str">
        <f t="shared" si="436"/>
        <v/>
      </c>
      <c r="CG127" s="40" t="str">
        <f t="shared" si="436"/>
        <v/>
      </c>
      <c r="CH127" s="40" t="str">
        <f t="shared" si="436"/>
        <v/>
      </c>
      <c r="CI127" s="40"/>
      <c r="CJ127" s="40"/>
      <c r="CK127" s="40"/>
      <c r="CL127" s="40"/>
      <c r="CM127" s="40"/>
    </row>
    <row r="128" spans="1:91" ht="17.25" customHeight="1" x14ac:dyDescent="0.2">
      <c r="A128" s="66"/>
      <c r="B128" s="23"/>
      <c r="C128" s="23" t="s">
        <v>97</v>
      </c>
      <c r="D128" s="23"/>
      <c r="E128" s="23" t="str">
        <f t="shared" si="420"/>
        <v/>
      </c>
      <c r="F128" s="23"/>
      <c r="G128" s="23"/>
      <c r="H128" s="47" t="str">
        <f t="shared" si="94"/>
        <v/>
      </c>
      <c r="I128" s="50" t="str">
        <f t="shared" si="95"/>
        <v/>
      </c>
      <c r="J128" s="23"/>
      <c r="K128" s="27" t="b">
        <v>1</v>
      </c>
      <c r="L128" s="28">
        <f t="shared" si="302"/>
        <v>0</v>
      </c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23"/>
      <c r="X128" s="30"/>
      <c r="Y128" s="30"/>
      <c r="Z128" s="23" t="s">
        <v>91</v>
      </c>
      <c r="AA128" s="23" t="s">
        <v>91</v>
      </c>
      <c r="AB128" s="30">
        <f t="shared" si="4"/>
        <v>0</v>
      </c>
      <c r="AC128" s="31" t="e">
        <f t="shared" ref="AC128:AQ128" si="437">IF(M128="x",M$997*1,"")*BY128</f>
        <v>#VALUE!</v>
      </c>
      <c r="AD128" s="31" t="e">
        <f t="shared" si="437"/>
        <v>#VALUE!</v>
      </c>
      <c r="AE128" s="31" t="e">
        <f t="shared" si="437"/>
        <v>#VALUE!</v>
      </c>
      <c r="AF128" s="31" t="e">
        <f t="shared" si="437"/>
        <v>#VALUE!</v>
      </c>
      <c r="AG128" s="31" t="e">
        <f t="shared" si="437"/>
        <v>#VALUE!</v>
      </c>
      <c r="AH128" s="31" t="e">
        <f t="shared" si="437"/>
        <v>#VALUE!</v>
      </c>
      <c r="AI128" s="31" t="e">
        <f t="shared" si="437"/>
        <v>#VALUE!</v>
      </c>
      <c r="AJ128" s="31" t="e">
        <f t="shared" si="437"/>
        <v>#VALUE!</v>
      </c>
      <c r="AK128" s="31" t="e">
        <f t="shared" si="437"/>
        <v>#VALUE!</v>
      </c>
      <c r="AL128" s="31" t="e">
        <f t="shared" si="437"/>
        <v>#VALUE!</v>
      </c>
      <c r="AM128" s="31" t="e">
        <f t="shared" si="437"/>
        <v>#VALUE!</v>
      </c>
      <c r="AN128" s="31" t="e">
        <f t="shared" si="437"/>
        <v>#VALUE!</v>
      </c>
      <c r="AO128" s="31" t="e">
        <f t="shared" si="437"/>
        <v>#VALUE!</v>
      </c>
      <c r="AP128" s="31">
        <f t="shared" si="437"/>
        <v>0</v>
      </c>
      <c r="AQ128" s="31">
        <f t="shared" si="437"/>
        <v>0</v>
      </c>
      <c r="AR128" s="23" t="e">
        <f t="shared" si="6"/>
        <v>#VALUE!</v>
      </c>
      <c r="AS128" s="65" t="str">
        <f t="shared" si="7"/>
        <v/>
      </c>
      <c r="AT128" s="88"/>
      <c r="AU128" s="88"/>
      <c r="AV128" s="88"/>
      <c r="AW128" s="35"/>
      <c r="AX128" s="88"/>
      <c r="AY128" s="88"/>
      <c r="AZ128" s="88"/>
      <c r="BA128" s="88"/>
      <c r="BB128" s="35"/>
      <c r="BC128" s="35" t="str">
        <f ca="1">IFERROR(__xludf.DUMMYFUNCTION("""COMPUTED_VALUE"""),"")</f>
        <v/>
      </c>
      <c r="BD128" s="35" t="str">
        <f ca="1">IFERROR(__xludf.DUMMYFUNCTION("""COMPUTED_VALUE"""),"")</f>
        <v/>
      </c>
      <c r="BE128" s="35"/>
      <c r="BF128" s="23"/>
      <c r="BG128" s="35"/>
      <c r="BH128" s="35"/>
      <c r="BI128" s="53" t="e">
        <f t="shared" si="137"/>
        <v>#VALUE!</v>
      </c>
      <c r="BJ128" s="50" t="e">
        <f t="shared" ref="BJ128:BW128" si="438">IF(AD128=0,"",AD128*$AS128*(AU128/10))</f>
        <v>#VALUE!</v>
      </c>
      <c r="BK128" s="50" t="e">
        <f t="shared" si="438"/>
        <v>#VALUE!</v>
      </c>
      <c r="BL128" s="50" t="e">
        <f t="shared" si="438"/>
        <v>#VALUE!</v>
      </c>
      <c r="BM128" s="50" t="e">
        <f t="shared" si="438"/>
        <v>#VALUE!</v>
      </c>
      <c r="BN128" s="50" t="e">
        <f t="shared" si="438"/>
        <v>#VALUE!</v>
      </c>
      <c r="BO128" s="50" t="e">
        <f t="shared" si="438"/>
        <v>#VALUE!</v>
      </c>
      <c r="BP128" s="50" t="e">
        <f t="shared" si="438"/>
        <v>#VALUE!</v>
      </c>
      <c r="BQ128" s="37" t="e">
        <f t="shared" si="438"/>
        <v>#VALUE!</v>
      </c>
      <c r="BR128" s="37" t="e">
        <f t="shared" si="438"/>
        <v>#VALUE!</v>
      </c>
      <c r="BS128" s="37" t="e">
        <f t="shared" si="438"/>
        <v>#VALUE!</v>
      </c>
      <c r="BT128" s="37" t="e">
        <f t="shared" si="438"/>
        <v>#VALUE!</v>
      </c>
      <c r="BU128" s="37" t="e">
        <f t="shared" si="438"/>
        <v>#VALUE!</v>
      </c>
      <c r="BV128" s="37" t="str">
        <f t="shared" si="438"/>
        <v/>
      </c>
      <c r="BW128" s="37" t="str">
        <f t="shared" si="438"/>
        <v/>
      </c>
      <c r="BX128" s="38" t="e">
        <f t="shared" si="9"/>
        <v>#VALUE!</v>
      </c>
      <c r="BY128" s="40" t="str">
        <f t="shared" si="354"/>
        <v/>
      </c>
      <c r="BZ128" s="40" t="str">
        <f t="shared" ref="BZ128:CH128" si="439">IF(N128="x","1","")</f>
        <v/>
      </c>
      <c r="CA128" s="40" t="str">
        <f t="shared" si="439"/>
        <v/>
      </c>
      <c r="CB128" s="40" t="str">
        <f t="shared" si="439"/>
        <v/>
      </c>
      <c r="CC128" s="40" t="str">
        <f t="shared" si="439"/>
        <v/>
      </c>
      <c r="CD128" s="40" t="str">
        <f t="shared" si="439"/>
        <v/>
      </c>
      <c r="CE128" s="40" t="str">
        <f t="shared" si="439"/>
        <v/>
      </c>
      <c r="CF128" s="40" t="str">
        <f t="shared" si="439"/>
        <v/>
      </c>
      <c r="CG128" s="40" t="str">
        <f t="shared" si="439"/>
        <v/>
      </c>
      <c r="CH128" s="40" t="str">
        <f t="shared" si="439"/>
        <v/>
      </c>
      <c r="CI128" s="40"/>
      <c r="CJ128" s="40"/>
      <c r="CK128" s="40"/>
      <c r="CL128" s="40"/>
      <c r="CM128" s="40"/>
    </row>
    <row r="129" spans="1:91" ht="17.25" customHeight="1" x14ac:dyDescent="0.2">
      <c r="A129" s="66"/>
      <c r="B129" s="23"/>
      <c r="C129" s="23" t="s">
        <v>91</v>
      </c>
      <c r="D129" s="23"/>
      <c r="E129" s="23" t="str">
        <f t="shared" si="420"/>
        <v/>
      </c>
      <c r="F129" s="23"/>
      <c r="G129" s="23"/>
      <c r="H129" s="47" t="str">
        <f t="shared" si="94"/>
        <v/>
      </c>
      <c r="I129" s="50" t="str">
        <f t="shared" si="95"/>
        <v/>
      </c>
      <c r="J129" s="23"/>
      <c r="K129" s="27" t="b">
        <v>0</v>
      </c>
      <c r="L129" s="28" t="str">
        <f t="shared" si="302"/>
        <v/>
      </c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23"/>
      <c r="X129" s="30"/>
      <c r="Y129" s="30"/>
      <c r="Z129" s="23" t="s">
        <v>91</v>
      </c>
      <c r="AA129" s="23" t="s">
        <v>91</v>
      </c>
      <c r="AB129" s="30">
        <f t="shared" si="4"/>
        <v>0</v>
      </c>
      <c r="AC129" s="31" t="e">
        <f t="shared" ref="AC129:AQ129" si="440">IF(M129="x",M$997*1,"")*BY129</f>
        <v>#VALUE!</v>
      </c>
      <c r="AD129" s="31" t="e">
        <f t="shared" si="440"/>
        <v>#VALUE!</v>
      </c>
      <c r="AE129" s="31" t="e">
        <f t="shared" si="440"/>
        <v>#VALUE!</v>
      </c>
      <c r="AF129" s="31" t="e">
        <f t="shared" si="440"/>
        <v>#VALUE!</v>
      </c>
      <c r="AG129" s="31" t="e">
        <f t="shared" si="440"/>
        <v>#VALUE!</v>
      </c>
      <c r="AH129" s="31" t="e">
        <f t="shared" si="440"/>
        <v>#VALUE!</v>
      </c>
      <c r="AI129" s="31" t="e">
        <f t="shared" si="440"/>
        <v>#VALUE!</v>
      </c>
      <c r="AJ129" s="31" t="e">
        <f t="shared" si="440"/>
        <v>#VALUE!</v>
      </c>
      <c r="AK129" s="31" t="e">
        <f t="shared" si="440"/>
        <v>#VALUE!</v>
      </c>
      <c r="AL129" s="31" t="e">
        <f t="shared" si="440"/>
        <v>#VALUE!</v>
      </c>
      <c r="AM129" s="31" t="e">
        <f t="shared" si="440"/>
        <v>#VALUE!</v>
      </c>
      <c r="AN129" s="31" t="e">
        <f t="shared" si="440"/>
        <v>#VALUE!</v>
      </c>
      <c r="AO129" s="31" t="e">
        <f t="shared" si="440"/>
        <v>#VALUE!</v>
      </c>
      <c r="AP129" s="31">
        <f t="shared" si="440"/>
        <v>0</v>
      </c>
      <c r="AQ129" s="31">
        <f t="shared" si="440"/>
        <v>0</v>
      </c>
      <c r="AR129" s="23" t="e">
        <f t="shared" si="6"/>
        <v>#VALUE!</v>
      </c>
      <c r="AS129" s="65" t="str">
        <f t="shared" si="7"/>
        <v/>
      </c>
      <c r="AT129" s="88"/>
      <c r="AU129" s="88"/>
      <c r="AV129" s="88"/>
      <c r="AW129" s="35"/>
      <c r="AX129" s="88"/>
      <c r="AY129" s="88"/>
      <c r="AZ129" s="88"/>
      <c r="BA129" s="88"/>
      <c r="BB129" s="35"/>
      <c r="BC129" s="35" t="str">
        <f ca="1">IFERROR(__xludf.DUMMYFUNCTION("""COMPUTED_VALUE"""),"")</f>
        <v/>
      </c>
      <c r="BD129" s="35" t="str">
        <f ca="1">IFERROR(__xludf.DUMMYFUNCTION("""COMPUTED_VALUE"""),"")</f>
        <v/>
      </c>
      <c r="BE129" s="35"/>
      <c r="BF129" s="23"/>
      <c r="BG129" s="35"/>
      <c r="BH129" s="35"/>
      <c r="BI129" s="53" t="e">
        <f t="shared" si="137"/>
        <v>#VALUE!</v>
      </c>
      <c r="BJ129" s="50" t="e">
        <f t="shared" ref="BJ129:BW129" si="441">IF(AD129=0,"",AD129*$AS129*(AU129/10))</f>
        <v>#VALUE!</v>
      </c>
      <c r="BK129" s="50" t="e">
        <f t="shared" si="441"/>
        <v>#VALUE!</v>
      </c>
      <c r="BL129" s="50" t="e">
        <f t="shared" si="441"/>
        <v>#VALUE!</v>
      </c>
      <c r="BM129" s="50" t="e">
        <f t="shared" si="441"/>
        <v>#VALUE!</v>
      </c>
      <c r="BN129" s="50" t="e">
        <f t="shared" si="441"/>
        <v>#VALUE!</v>
      </c>
      <c r="BO129" s="50" t="e">
        <f t="shared" si="441"/>
        <v>#VALUE!</v>
      </c>
      <c r="BP129" s="50" t="e">
        <f t="shared" si="441"/>
        <v>#VALUE!</v>
      </c>
      <c r="BQ129" s="37" t="e">
        <f t="shared" si="441"/>
        <v>#VALUE!</v>
      </c>
      <c r="BR129" s="37" t="e">
        <f t="shared" si="441"/>
        <v>#VALUE!</v>
      </c>
      <c r="BS129" s="37" t="e">
        <f t="shared" si="441"/>
        <v>#VALUE!</v>
      </c>
      <c r="BT129" s="37" t="e">
        <f t="shared" si="441"/>
        <v>#VALUE!</v>
      </c>
      <c r="BU129" s="37" t="e">
        <f t="shared" si="441"/>
        <v>#VALUE!</v>
      </c>
      <c r="BV129" s="37" t="str">
        <f t="shared" si="441"/>
        <v/>
      </c>
      <c r="BW129" s="37" t="str">
        <f t="shared" si="441"/>
        <v/>
      </c>
      <c r="BX129" s="38" t="e">
        <f t="shared" si="9"/>
        <v>#VALUE!</v>
      </c>
      <c r="BY129" s="40" t="str">
        <f t="shared" si="354"/>
        <v/>
      </c>
      <c r="BZ129" s="40" t="str">
        <f t="shared" ref="BZ129:CH129" si="442">IF(N129="x","1","")</f>
        <v/>
      </c>
      <c r="CA129" s="40" t="str">
        <f t="shared" si="442"/>
        <v/>
      </c>
      <c r="CB129" s="40" t="str">
        <f t="shared" si="442"/>
        <v/>
      </c>
      <c r="CC129" s="40" t="str">
        <f t="shared" si="442"/>
        <v/>
      </c>
      <c r="CD129" s="40" t="str">
        <f t="shared" si="442"/>
        <v/>
      </c>
      <c r="CE129" s="40" t="str">
        <f t="shared" si="442"/>
        <v/>
      </c>
      <c r="CF129" s="40" t="str">
        <f t="shared" si="442"/>
        <v/>
      </c>
      <c r="CG129" s="40" t="str">
        <f t="shared" si="442"/>
        <v/>
      </c>
      <c r="CH129" s="40" t="str">
        <f t="shared" si="442"/>
        <v/>
      </c>
      <c r="CI129" s="40"/>
      <c r="CJ129" s="40"/>
      <c r="CK129" s="40"/>
      <c r="CL129" s="40"/>
      <c r="CM129" s="40"/>
    </row>
    <row r="130" spans="1:91" ht="17.25" customHeight="1" x14ac:dyDescent="0.2">
      <c r="A130" s="66"/>
      <c r="B130" s="23"/>
      <c r="C130" s="23" t="s">
        <v>91</v>
      </c>
      <c r="D130" s="23"/>
      <c r="E130" s="23" t="str">
        <f t="shared" si="420"/>
        <v/>
      </c>
      <c r="F130" s="23"/>
      <c r="G130" s="23"/>
      <c r="H130" s="47" t="str">
        <f t="shared" si="94"/>
        <v/>
      </c>
      <c r="I130" s="50" t="str">
        <f t="shared" si="95"/>
        <v/>
      </c>
      <c r="J130" s="23"/>
      <c r="K130" s="27" t="b">
        <v>0</v>
      </c>
      <c r="L130" s="28" t="str">
        <f t="shared" si="302"/>
        <v/>
      </c>
      <c r="M130" s="59"/>
      <c r="N130" s="59"/>
      <c r="O130" s="59"/>
      <c r="P130" s="68"/>
      <c r="Q130" s="59"/>
      <c r="R130" s="59"/>
      <c r="S130" s="59"/>
      <c r="T130" s="59"/>
      <c r="U130" s="59"/>
      <c r="V130" s="59"/>
      <c r="W130" s="23"/>
      <c r="X130" s="30"/>
      <c r="Y130" s="30"/>
      <c r="Z130" s="23" t="s">
        <v>91</v>
      </c>
      <c r="AA130" s="23" t="s">
        <v>91</v>
      </c>
      <c r="AB130" s="30">
        <f t="shared" si="4"/>
        <v>0</v>
      </c>
      <c r="AC130" s="31" t="e">
        <f t="shared" ref="AC130:AQ130" si="443">IF(M130="x",M$997*1,"")*BY130</f>
        <v>#VALUE!</v>
      </c>
      <c r="AD130" s="31" t="e">
        <f t="shared" si="443"/>
        <v>#VALUE!</v>
      </c>
      <c r="AE130" s="31" t="e">
        <f t="shared" si="443"/>
        <v>#VALUE!</v>
      </c>
      <c r="AF130" s="31" t="e">
        <f t="shared" si="443"/>
        <v>#VALUE!</v>
      </c>
      <c r="AG130" s="31" t="e">
        <f t="shared" si="443"/>
        <v>#VALUE!</v>
      </c>
      <c r="AH130" s="31" t="e">
        <f t="shared" si="443"/>
        <v>#VALUE!</v>
      </c>
      <c r="AI130" s="31" t="e">
        <f t="shared" si="443"/>
        <v>#VALUE!</v>
      </c>
      <c r="AJ130" s="31" t="e">
        <f t="shared" si="443"/>
        <v>#VALUE!</v>
      </c>
      <c r="AK130" s="31" t="e">
        <f t="shared" si="443"/>
        <v>#VALUE!</v>
      </c>
      <c r="AL130" s="31" t="e">
        <f t="shared" si="443"/>
        <v>#VALUE!</v>
      </c>
      <c r="AM130" s="31" t="e">
        <f t="shared" si="443"/>
        <v>#VALUE!</v>
      </c>
      <c r="AN130" s="31" t="e">
        <f t="shared" si="443"/>
        <v>#VALUE!</v>
      </c>
      <c r="AO130" s="31" t="e">
        <f t="shared" si="443"/>
        <v>#VALUE!</v>
      </c>
      <c r="AP130" s="31">
        <f t="shared" si="443"/>
        <v>0</v>
      </c>
      <c r="AQ130" s="31">
        <f t="shared" si="443"/>
        <v>0</v>
      </c>
      <c r="AR130" s="23" t="e">
        <f t="shared" si="6"/>
        <v>#VALUE!</v>
      </c>
      <c r="AS130" s="65" t="str">
        <f t="shared" si="7"/>
        <v/>
      </c>
      <c r="AT130" s="88"/>
      <c r="AU130" s="88"/>
      <c r="AV130" s="88"/>
      <c r="AW130" s="35"/>
      <c r="AX130" s="88"/>
      <c r="AY130" s="88"/>
      <c r="AZ130" s="88"/>
      <c r="BA130" s="88"/>
      <c r="BB130" s="35"/>
      <c r="BC130" s="35" t="str">
        <f ca="1">IFERROR(__xludf.DUMMYFUNCTION("""COMPUTED_VALUE"""),"")</f>
        <v/>
      </c>
      <c r="BD130" s="35" t="str">
        <f ca="1">IFERROR(__xludf.DUMMYFUNCTION("""COMPUTED_VALUE"""),"")</f>
        <v/>
      </c>
      <c r="BE130" s="35"/>
      <c r="BF130" s="23"/>
      <c r="BG130" s="35"/>
      <c r="BH130" s="35"/>
      <c r="BI130" s="53" t="e">
        <f t="shared" si="137"/>
        <v>#VALUE!</v>
      </c>
      <c r="BJ130" s="50" t="e">
        <f t="shared" ref="BJ130:BW130" si="444">IF(AD130=0,"",AD130*$AS130*(AU130/10))</f>
        <v>#VALUE!</v>
      </c>
      <c r="BK130" s="50" t="e">
        <f t="shared" si="444"/>
        <v>#VALUE!</v>
      </c>
      <c r="BL130" s="50" t="e">
        <f t="shared" si="444"/>
        <v>#VALUE!</v>
      </c>
      <c r="BM130" s="50" t="e">
        <f t="shared" si="444"/>
        <v>#VALUE!</v>
      </c>
      <c r="BN130" s="50" t="e">
        <f t="shared" si="444"/>
        <v>#VALUE!</v>
      </c>
      <c r="BO130" s="50" t="e">
        <f t="shared" si="444"/>
        <v>#VALUE!</v>
      </c>
      <c r="BP130" s="50" t="e">
        <f t="shared" si="444"/>
        <v>#VALUE!</v>
      </c>
      <c r="BQ130" s="37" t="e">
        <f t="shared" si="444"/>
        <v>#VALUE!</v>
      </c>
      <c r="BR130" s="37" t="e">
        <f t="shared" si="444"/>
        <v>#VALUE!</v>
      </c>
      <c r="BS130" s="37" t="e">
        <f t="shared" si="444"/>
        <v>#VALUE!</v>
      </c>
      <c r="BT130" s="37" t="e">
        <f t="shared" si="444"/>
        <v>#VALUE!</v>
      </c>
      <c r="BU130" s="37" t="e">
        <f t="shared" si="444"/>
        <v>#VALUE!</v>
      </c>
      <c r="BV130" s="37" t="str">
        <f t="shared" si="444"/>
        <v/>
      </c>
      <c r="BW130" s="37" t="str">
        <f t="shared" si="444"/>
        <v/>
      </c>
      <c r="BX130" s="38" t="e">
        <f t="shared" si="9"/>
        <v>#VALUE!</v>
      </c>
      <c r="BY130" s="40" t="str">
        <f t="shared" si="354"/>
        <v/>
      </c>
      <c r="BZ130" s="40" t="str">
        <f t="shared" ref="BZ130:CH130" si="445">IF(N130="x","1","")</f>
        <v/>
      </c>
      <c r="CA130" s="40" t="str">
        <f t="shared" si="445"/>
        <v/>
      </c>
      <c r="CB130" s="40" t="str">
        <f t="shared" si="445"/>
        <v/>
      </c>
      <c r="CC130" s="40" t="str">
        <f t="shared" si="445"/>
        <v/>
      </c>
      <c r="CD130" s="40" t="str">
        <f t="shared" si="445"/>
        <v/>
      </c>
      <c r="CE130" s="40" t="str">
        <f t="shared" si="445"/>
        <v/>
      </c>
      <c r="CF130" s="40" t="str">
        <f t="shared" si="445"/>
        <v/>
      </c>
      <c r="CG130" s="40" t="str">
        <f t="shared" si="445"/>
        <v/>
      </c>
      <c r="CH130" s="40" t="str">
        <f t="shared" si="445"/>
        <v/>
      </c>
      <c r="CI130" s="40"/>
      <c r="CJ130" s="40"/>
      <c r="CK130" s="40"/>
      <c r="CL130" s="40"/>
      <c r="CM130" s="40"/>
    </row>
    <row r="131" spans="1:91" ht="17.25" customHeight="1" x14ac:dyDescent="0.2">
      <c r="A131" s="69"/>
      <c r="B131" s="70"/>
      <c r="C131" s="70" t="s">
        <v>91</v>
      </c>
      <c r="D131" s="70"/>
      <c r="E131" s="70" t="str">
        <f t="shared" si="420"/>
        <v/>
      </c>
      <c r="F131" s="70"/>
      <c r="G131" s="70"/>
      <c r="H131" s="73" t="str">
        <f t="shared" si="94"/>
        <v/>
      </c>
      <c r="I131" s="74" t="str">
        <f t="shared" si="95"/>
        <v/>
      </c>
      <c r="J131" s="70"/>
      <c r="K131" s="76" t="b">
        <v>0</v>
      </c>
      <c r="L131" s="77" t="str">
        <f t="shared" si="302"/>
        <v/>
      </c>
      <c r="M131" s="78"/>
      <c r="N131" s="78"/>
      <c r="O131" s="78"/>
      <c r="P131" s="79"/>
      <c r="Q131" s="78"/>
      <c r="R131" s="78"/>
      <c r="S131" s="78"/>
      <c r="T131" s="78"/>
      <c r="U131" s="78"/>
      <c r="V131" s="78"/>
      <c r="W131" s="70"/>
      <c r="X131" s="80"/>
      <c r="Y131" s="80"/>
      <c r="Z131" s="70" t="s">
        <v>91</v>
      </c>
      <c r="AA131" s="70" t="s">
        <v>91</v>
      </c>
      <c r="AB131" s="80">
        <f t="shared" si="4"/>
        <v>0</v>
      </c>
      <c r="AC131" s="81" t="e">
        <f t="shared" ref="AC131:AQ131" si="446">IF(M131="x",M$996*1,"")*BY131</f>
        <v>#VALUE!</v>
      </c>
      <c r="AD131" s="81" t="e">
        <f t="shared" si="446"/>
        <v>#VALUE!</v>
      </c>
      <c r="AE131" s="81" t="e">
        <f t="shared" si="446"/>
        <v>#VALUE!</v>
      </c>
      <c r="AF131" s="81" t="e">
        <f t="shared" si="446"/>
        <v>#VALUE!</v>
      </c>
      <c r="AG131" s="81" t="e">
        <f t="shared" si="446"/>
        <v>#VALUE!</v>
      </c>
      <c r="AH131" s="81" t="e">
        <f t="shared" si="446"/>
        <v>#VALUE!</v>
      </c>
      <c r="AI131" s="81" t="e">
        <f t="shared" si="446"/>
        <v>#VALUE!</v>
      </c>
      <c r="AJ131" s="81" t="e">
        <f t="shared" si="446"/>
        <v>#VALUE!</v>
      </c>
      <c r="AK131" s="81" t="e">
        <f t="shared" si="446"/>
        <v>#VALUE!</v>
      </c>
      <c r="AL131" s="81" t="e">
        <f t="shared" si="446"/>
        <v>#VALUE!</v>
      </c>
      <c r="AM131" s="81" t="e">
        <f t="shared" si="446"/>
        <v>#VALUE!</v>
      </c>
      <c r="AN131" s="81" t="e">
        <f t="shared" si="446"/>
        <v>#VALUE!</v>
      </c>
      <c r="AO131" s="81" t="e">
        <f t="shared" si="446"/>
        <v>#VALUE!</v>
      </c>
      <c r="AP131" s="81">
        <f t="shared" si="446"/>
        <v>0</v>
      </c>
      <c r="AQ131" s="81">
        <f t="shared" si="446"/>
        <v>1</v>
      </c>
      <c r="AR131" s="82" t="e">
        <f t="shared" ref="AR131:AR165" si="447">SUM(AC131:AL131)</f>
        <v>#VALUE!</v>
      </c>
      <c r="AS131" s="83" t="str">
        <f t="shared" si="7"/>
        <v/>
      </c>
      <c r="AT131" s="111"/>
      <c r="AU131" s="111"/>
      <c r="AV131" s="111"/>
      <c r="AW131" s="84"/>
      <c r="AX131" s="111"/>
      <c r="AY131" s="111"/>
      <c r="AZ131" s="111"/>
      <c r="BA131" s="111"/>
      <c r="BB131" s="35"/>
      <c r="BC131" s="35" t="str">
        <f ca="1">IFERROR(__xludf.DUMMYFUNCTION("""COMPUTED_VALUE"""),"")</f>
        <v/>
      </c>
      <c r="BD131" s="35" t="str">
        <f ca="1">IFERROR(__xludf.DUMMYFUNCTION("""COMPUTED_VALUE"""),"")</f>
        <v/>
      </c>
      <c r="BE131" s="35"/>
      <c r="BF131" s="85"/>
      <c r="BG131" s="35"/>
      <c r="BH131" s="35"/>
      <c r="BI131" s="86" t="e">
        <f t="shared" si="137"/>
        <v>#VALUE!</v>
      </c>
      <c r="BJ131" s="74" t="e">
        <f t="shared" ref="BJ131:BW131" si="448">IF(AD131=0,"",AD131*$AS131*(AU131/10))</f>
        <v>#VALUE!</v>
      </c>
      <c r="BK131" s="74" t="e">
        <f t="shared" si="448"/>
        <v>#VALUE!</v>
      </c>
      <c r="BL131" s="74" t="e">
        <f t="shared" si="448"/>
        <v>#VALUE!</v>
      </c>
      <c r="BM131" s="74" t="e">
        <f t="shared" si="448"/>
        <v>#VALUE!</v>
      </c>
      <c r="BN131" s="74" t="e">
        <f t="shared" si="448"/>
        <v>#VALUE!</v>
      </c>
      <c r="BO131" s="74" t="e">
        <f t="shared" si="448"/>
        <v>#VALUE!</v>
      </c>
      <c r="BP131" s="74" t="e">
        <f t="shared" si="448"/>
        <v>#VALUE!</v>
      </c>
      <c r="BQ131" s="37" t="e">
        <f t="shared" si="448"/>
        <v>#VALUE!</v>
      </c>
      <c r="BR131" s="37" t="e">
        <f t="shared" si="448"/>
        <v>#VALUE!</v>
      </c>
      <c r="BS131" s="37" t="e">
        <f t="shared" si="448"/>
        <v>#VALUE!</v>
      </c>
      <c r="BT131" s="37" t="e">
        <f t="shared" si="448"/>
        <v>#VALUE!</v>
      </c>
      <c r="BU131" s="37" t="e">
        <f t="shared" si="448"/>
        <v>#VALUE!</v>
      </c>
      <c r="BV131" s="37" t="str">
        <f t="shared" si="448"/>
        <v/>
      </c>
      <c r="BW131" s="37" t="e">
        <f t="shared" si="448"/>
        <v>#VALUE!</v>
      </c>
      <c r="BX131" s="38" t="e">
        <f t="shared" si="9"/>
        <v>#VALUE!</v>
      </c>
      <c r="BY131" s="87" t="str">
        <f t="shared" si="354"/>
        <v/>
      </c>
      <c r="BZ131" s="87" t="str">
        <f t="shared" ref="BZ131:BZ132" si="449">IF(N131="x","1","")</f>
        <v/>
      </c>
      <c r="CA131" s="87">
        <v>0.75</v>
      </c>
      <c r="CB131" s="40" t="str">
        <f t="shared" ref="CB131:CE131" si="450">IF(P131="x","1","")</f>
        <v/>
      </c>
      <c r="CC131" s="87" t="str">
        <f t="shared" si="450"/>
        <v/>
      </c>
      <c r="CD131" s="87" t="str">
        <f t="shared" si="450"/>
        <v/>
      </c>
      <c r="CE131" s="87" t="str">
        <f t="shared" si="450"/>
        <v/>
      </c>
      <c r="CF131" s="87">
        <v>0.5</v>
      </c>
      <c r="CG131" s="87">
        <v>0.25</v>
      </c>
      <c r="CH131" s="40">
        <v>0.25</v>
      </c>
      <c r="CI131" s="40" t="str">
        <f t="shared" ref="CI131:CM131" si="451">IF(W131="x","1","")</f>
        <v/>
      </c>
      <c r="CJ131" s="40" t="str">
        <f t="shared" si="451"/>
        <v/>
      </c>
      <c r="CK131" s="40" t="str">
        <f t="shared" si="451"/>
        <v/>
      </c>
      <c r="CL131" s="40" t="str">
        <f t="shared" si="451"/>
        <v>1</v>
      </c>
      <c r="CM131" s="40" t="str">
        <f t="shared" si="451"/>
        <v>1</v>
      </c>
    </row>
    <row r="132" spans="1:91" ht="17.25" customHeight="1" x14ac:dyDescent="0.2">
      <c r="A132" s="66"/>
      <c r="B132" s="23"/>
      <c r="C132" s="23" t="s">
        <v>91</v>
      </c>
      <c r="D132" s="23"/>
      <c r="E132" s="23" t="str">
        <f t="shared" si="420"/>
        <v/>
      </c>
      <c r="F132" s="23"/>
      <c r="G132" s="23"/>
      <c r="H132" s="47" t="str">
        <f t="shared" si="94"/>
        <v/>
      </c>
      <c r="I132" s="50" t="str">
        <f t="shared" si="95"/>
        <v/>
      </c>
      <c r="J132" s="23"/>
      <c r="K132" s="27" t="b">
        <v>0</v>
      </c>
      <c r="L132" s="28" t="str">
        <f t="shared" si="302"/>
        <v/>
      </c>
      <c r="M132" s="59"/>
      <c r="N132" s="59"/>
      <c r="O132" s="59"/>
      <c r="P132" s="68"/>
      <c r="Q132" s="59"/>
      <c r="R132" s="59"/>
      <c r="S132" s="59"/>
      <c r="T132" s="59"/>
      <c r="U132" s="59"/>
      <c r="V132" s="59"/>
      <c r="W132" s="23"/>
      <c r="X132" s="30"/>
      <c r="Y132" s="30"/>
      <c r="Z132" s="23" t="s">
        <v>91</v>
      </c>
      <c r="AA132" s="23" t="s">
        <v>91</v>
      </c>
      <c r="AB132" s="30">
        <f t="shared" si="4"/>
        <v>0</v>
      </c>
      <c r="AC132" s="81" t="e">
        <f t="shared" ref="AC132:AQ132" si="452">IF(M132="x",M$996*1,"")*BY132</f>
        <v>#VALUE!</v>
      </c>
      <c r="AD132" s="81" t="e">
        <f t="shared" si="452"/>
        <v>#VALUE!</v>
      </c>
      <c r="AE132" s="81" t="e">
        <f t="shared" si="452"/>
        <v>#VALUE!</v>
      </c>
      <c r="AF132" s="81" t="e">
        <f t="shared" si="452"/>
        <v>#VALUE!</v>
      </c>
      <c r="AG132" s="81" t="e">
        <f t="shared" si="452"/>
        <v>#VALUE!</v>
      </c>
      <c r="AH132" s="81" t="e">
        <f t="shared" si="452"/>
        <v>#VALUE!</v>
      </c>
      <c r="AI132" s="81" t="e">
        <f t="shared" si="452"/>
        <v>#VALUE!</v>
      </c>
      <c r="AJ132" s="81" t="e">
        <f t="shared" si="452"/>
        <v>#VALUE!</v>
      </c>
      <c r="AK132" s="81" t="e">
        <f t="shared" si="452"/>
        <v>#VALUE!</v>
      </c>
      <c r="AL132" s="81" t="e">
        <f t="shared" si="452"/>
        <v>#VALUE!</v>
      </c>
      <c r="AM132" s="81" t="e">
        <f t="shared" si="452"/>
        <v>#VALUE!</v>
      </c>
      <c r="AN132" s="81" t="e">
        <f t="shared" si="452"/>
        <v>#VALUE!</v>
      </c>
      <c r="AO132" s="81" t="e">
        <f t="shared" si="452"/>
        <v>#VALUE!</v>
      </c>
      <c r="AP132" s="81">
        <f t="shared" si="452"/>
        <v>0</v>
      </c>
      <c r="AQ132" s="81">
        <f t="shared" si="452"/>
        <v>1</v>
      </c>
      <c r="AR132" s="82" t="e">
        <f t="shared" si="447"/>
        <v>#VALUE!</v>
      </c>
      <c r="AS132" s="65" t="str">
        <f t="shared" si="7"/>
        <v/>
      </c>
      <c r="AT132" s="88"/>
      <c r="AU132" s="88"/>
      <c r="AV132" s="88"/>
      <c r="AW132" s="35"/>
      <c r="AX132" s="88"/>
      <c r="AY132" s="88"/>
      <c r="AZ132" s="88"/>
      <c r="BA132" s="88"/>
      <c r="BB132" s="35"/>
      <c r="BC132" s="35" t="str">
        <f ca="1">IFERROR(__xludf.DUMMYFUNCTION("""COMPUTED_VALUE"""),"")</f>
        <v/>
      </c>
      <c r="BD132" s="35" t="str">
        <f ca="1">IFERROR(__xludf.DUMMYFUNCTION("""COMPUTED_VALUE"""),"")</f>
        <v/>
      </c>
      <c r="BE132" s="35"/>
      <c r="BF132" s="43"/>
      <c r="BG132" s="35"/>
      <c r="BH132" s="35"/>
      <c r="BI132" s="53" t="e">
        <f t="shared" si="137"/>
        <v>#VALUE!</v>
      </c>
      <c r="BJ132" s="50" t="e">
        <f t="shared" ref="BJ132:BW132" si="453">IF(AD132=0,"",AD132*$AS132*(AU132/10))</f>
        <v>#VALUE!</v>
      </c>
      <c r="BK132" s="50" t="e">
        <f t="shared" si="453"/>
        <v>#VALUE!</v>
      </c>
      <c r="BL132" s="50" t="e">
        <f t="shared" si="453"/>
        <v>#VALUE!</v>
      </c>
      <c r="BM132" s="50" t="e">
        <f t="shared" si="453"/>
        <v>#VALUE!</v>
      </c>
      <c r="BN132" s="50" t="e">
        <f t="shared" si="453"/>
        <v>#VALUE!</v>
      </c>
      <c r="BO132" s="50" t="e">
        <f t="shared" si="453"/>
        <v>#VALUE!</v>
      </c>
      <c r="BP132" s="50" t="e">
        <f t="shared" si="453"/>
        <v>#VALUE!</v>
      </c>
      <c r="BQ132" s="37" t="e">
        <f t="shared" si="453"/>
        <v>#VALUE!</v>
      </c>
      <c r="BR132" s="37" t="e">
        <f t="shared" si="453"/>
        <v>#VALUE!</v>
      </c>
      <c r="BS132" s="37" t="e">
        <f t="shared" si="453"/>
        <v>#VALUE!</v>
      </c>
      <c r="BT132" s="37" t="e">
        <f t="shared" si="453"/>
        <v>#VALUE!</v>
      </c>
      <c r="BU132" s="37" t="e">
        <f t="shared" si="453"/>
        <v>#VALUE!</v>
      </c>
      <c r="BV132" s="37" t="str">
        <f t="shared" si="453"/>
        <v/>
      </c>
      <c r="BW132" s="37" t="e">
        <f t="shared" si="453"/>
        <v>#VALUE!</v>
      </c>
      <c r="BX132" s="38" t="e">
        <f t="shared" si="9"/>
        <v>#VALUE!</v>
      </c>
      <c r="BY132" s="40" t="str">
        <f t="shared" si="354"/>
        <v/>
      </c>
      <c r="BZ132" s="40" t="str">
        <f t="shared" si="449"/>
        <v/>
      </c>
      <c r="CA132" s="40">
        <v>0.5</v>
      </c>
      <c r="CB132" s="40" t="str">
        <f t="shared" ref="CB132:CD132" si="454">IF(P132="x","1","")</f>
        <v/>
      </c>
      <c r="CC132" s="40" t="str">
        <f t="shared" si="454"/>
        <v/>
      </c>
      <c r="CD132" s="40" t="str">
        <f t="shared" si="454"/>
        <v/>
      </c>
      <c r="CE132" s="40">
        <v>0.5</v>
      </c>
      <c r="CF132" s="40" t="str">
        <f t="shared" ref="CF132:CM132" si="455">IF(T132="x","1","")</f>
        <v/>
      </c>
      <c r="CG132" s="40" t="str">
        <f t="shared" si="455"/>
        <v/>
      </c>
      <c r="CH132" s="40" t="str">
        <f t="shared" si="455"/>
        <v/>
      </c>
      <c r="CI132" s="40" t="str">
        <f t="shared" si="455"/>
        <v/>
      </c>
      <c r="CJ132" s="40" t="str">
        <f t="shared" si="455"/>
        <v/>
      </c>
      <c r="CK132" s="40" t="str">
        <f t="shared" si="455"/>
        <v/>
      </c>
      <c r="CL132" s="40" t="str">
        <f t="shared" si="455"/>
        <v>1</v>
      </c>
      <c r="CM132" s="40" t="str">
        <f t="shared" si="455"/>
        <v>1</v>
      </c>
    </row>
    <row r="133" spans="1:91" ht="17.25" customHeight="1" x14ac:dyDescent="0.2">
      <c r="A133" s="66"/>
      <c r="B133" s="23"/>
      <c r="C133" s="23" t="s">
        <v>91</v>
      </c>
      <c r="D133" s="23"/>
      <c r="E133" s="23" t="str">
        <f t="shared" si="420"/>
        <v/>
      </c>
      <c r="F133" s="23"/>
      <c r="G133" s="23"/>
      <c r="H133" s="47" t="str">
        <f t="shared" si="94"/>
        <v/>
      </c>
      <c r="I133" s="50" t="str">
        <f t="shared" si="95"/>
        <v/>
      </c>
      <c r="J133" s="23"/>
      <c r="K133" s="27" t="b">
        <v>0</v>
      </c>
      <c r="L133" s="28" t="str">
        <f t="shared" si="302"/>
        <v/>
      </c>
      <c r="M133" s="59"/>
      <c r="N133" s="59"/>
      <c r="O133" s="59"/>
      <c r="P133" s="68"/>
      <c r="Q133" s="59"/>
      <c r="R133" s="59"/>
      <c r="S133" s="59"/>
      <c r="T133" s="59"/>
      <c r="U133" s="59"/>
      <c r="V133" s="59"/>
      <c r="W133" s="23"/>
      <c r="X133" s="30"/>
      <c r="Y133" s="30"/>
      <c r="Z133" s="23" t="s">
        <v>91</v>
      </c>
      <c r="AA133" s="23" t="s">
        <v>91</v>
      </c>
      <c r="AB133" s="30">
        <f t="shared" si="4"/>
        <v>0</v>
      </c>
      <c r="AC133" s="81" t="e">
        <f t="shared" ref="AC133:AQ133" si="456">IF(M133="x",M$996*1,"")*BY133</f>
        <v>#VALUE!</v>
      </c>
      <c r="AD133" s="81" t="e">
        <f t="shared" si="456"/>
        <v>#VALUE!</v>
      </c>
      <c r="AE133" s="81" t="e">
        <f t="shared" si="456"/>
        <v>#VALUE!</v>
      </c>
      <c r="AF133" s="81" t="e">
        <f t="shared" si="456"/>
        <v>#VALUE!</v>
      </c>
      <c r="AG133" s="81" t="e">
        <f t="shared" si="456"/>
        <v>#VALUE!</v>
      </c>
      <c r="AH133" s="81" t="e">
        <f t="shared" si="456"/>
        <v>#VALUE!</v>
      </c>
      <c r="AI133" s="81" t="e">
        <f t="shared" si="456"/>
        <v>#VALUE!</v>
      </c>
      <c r="AJ133" s="81" t="e">
        <f t="shared" si="456"/>
        <v>#VALUE!</v>
      </c>
      <c r="AK133" s="81" t="e">
        <f t="shared" si="456"/>
        <v>#VALUE!</v>
      </c>
      <c r="AL133" s="81" t="e">
        <f t="shared" si="456"/>
        <v>#VALUE!</v>
      </c>
      <c r="AM133" s="81" t="e">
        <f t="shared" si="456"/>
        <v>#VALUE!</v>
      </c>
      <c r="AN133" s="81" t="e">
        <f t="shared" si="456"/>
        <v>#VALUE!</v>
      </c>
      <c r="AO133" s="81" t="e">
        <f t="shared" si="456"/>
        <v>#VALUE!</v>
      </c>
      <c r="AP133" s="81">
        <f t="shared" si="456"/>
        <v>0</v>
      </c>
      <c r="AQ133" s="81">
        <f t="shared" si="456"/>
        <v>1</v>
      </c>
      <c r="AR133" s="82" t="e">
        <f t="shared" si="447"/>
        <v>#VALUE!</v>
      </c>
      <c r="AS133" s="65" t="str">
        <f t="shared" si="7"/>
        <v/>
      </c>
      <c r="AT133" s="88"/>
      <c r="AU133" s="88"/>
      <c r="AV133" s="88"/>
      <c r="AW133" s="35"/>
      <c r="AX133" s="88"/>
      <c r="AY133" s="88"/>
      <c r="AZ133" s="88"/>
      <c r="BA133" s="88"/>
      <c r="BB133" s="35"/>
      <c r="BC133" s="35" t="str">
        <f ca="1">IFERROR(__xludf.DUMMYFUNCTION("""COMPUTED_VALUE"""),"")</f>
        <v/>
      </c>
      <c r="BD133" s="35" t="str">
        <f ca="1">IFERROR(__xludf.DUMMYFUNCTION("""COMPUTED_VALUE"""),"")</f>
        <v/>
      </c>
      <c r="BE133" s="35"/>
      <c r="BF133" s="43"/>
      <c r="BG133" s="35"/>
      <c r="BH133" s="35"/>
      <c r="BI133" s="53" t="e">
        <f t="shared" si="137"/>
        <v>#VALUE!</v>
      </c>
      <c r="BJ133" s="50" t="e">
        <f t="shared" ref="BJ133:BW133" si="457">IF(AD133=0,"",AD133*$AS133*(AU133/10))</f>
        <v>#VALUE!</v>
      </c>
      <c r="BK133" s="50" t="e">
        <f t="shared" si="457"/>
        <v>#VALUE!</v>
      </c>
      <c r="BL133" s="50" t="e">
        <f t="shared" si="457"/>
        <v>#VALUE!</v>
      </c>
      <c r="BM133" s="50" t="e">
        <f t="shared" si="457"/>
        <v>#VALUE!</v>
      </c>
      <c r="BN133" s="50" t="e">
        <f t="shared" si="457"/>
        <v>#VALUE!</v>
      </c>
      <c r="BO133" s="50" t="e">
        <f t="shared" si="457"/>
        <v>#VALUE!</v>
      </c>
      <c r="BP133" s="50" t="e">
        <f t="shared" si="457"/>
        <v>#VALUE!</v>
      </c>
      <c r="BQ133" s="37" t="e">
        <f t="shared" si="457"/>
        <v>#VALUE!</v>
      </c>
      <c r="BR133" s="37" t="e">
        <f t="shared" si="457"/>
        <v>#VALUE!</v>
      </c>
      <c r="BS133" s="37" t="e">
        <f t="shared" si="457"/>
        <v>#VALUE!</v>
      </c>
      <c r="BT133" s="37" t="e">
        <f t="shared" si="457"/>
        <v>#VALUE!</v>
      </c>
      <c r="BU133" s="37" t="e">
        <f t="shared" si="457"/>
        <v>#VALUE!</v>
      </c>
      <c r="BV133" s="37" t="str">
        <f t="shared" si="457"/>
        <v/>
      </c>
      <c r="BW133" s="37" t="e">
        <f t="shared" si="457"/>
        <v>#VALUE!</v>
      </c>
      <c r="BX133" s="38" t="e">
        <f t="shared" si="9"/>
        <v>#VALUE!</v>
      </c>
      <c r="BY133" s="40">
        <v>0.9</v>
      </c>
      <c r="BZ133" s="40">
        <v>0.9</v>
      </c>
      <c r="CA133" s="40" t="str">
        <f t="shared" ref="CA133:CB133" si="458">IF(O133="x","1","")</f>
        <v/>
      </c>
      <c r="CB133" s="40" t="str">
        <f t="shared" si="458"/>
        <v/>
      </c>
      <c r="CC133" s="40">
        <v>0.9</v>
      </c>
      <c r="CD133" s="40">
        <v>1</v>
      </c>
      <c r="CE133" s="40" t="str">
        <f t="shared" ref="CE133:CM133" si="459">IF(S133="x","1","")</f>
        <v/>
      </c>
      <c r="CF133" s="40" t="str">
        <f t="shared" si="459"/>
        <v/>
      </c>
      <c r="CG133" s="40" t="str">
        <f t="shared" si="459"/>
        <v/>
      </c>
      <c r="CH133" s="40" t="str">
        <f t="shared" si="459"/>
        <v/>
      </c>
      <c r="CI133" s="40" t="str">
        <f t="shared" si="459"/>
        <v/>
      </c>
      <c r="CJ133" s="40" t="str">
        <f t="shared" si="459"/>
        <v/>
      </c>
      <c r="CK133" s="40" t="str">
        <f t="shared" si="459"/>
        <v/>
      </c>
      <c r="CL133" s="40" t="str">
        <f t="shared" si="459"/>
        <v>1</v>
      </c>
      <c r="CM133" s="40" t="str">
        <f t="shared" si="459"/>
        <v>1</v>
      </c>
    </row>
    <row r="134" spans="1:91" ht="17.25" customHeight="1" x14ac:dyDescent="0.2">
      <c r="A134" s="66"/>
      <c r="B134" s="23"/>
      <c r="C134" s="23" t="s">
        <v>91</v>
      </c>
      <c r="D134" s="23"/>
      <c r="E134" s="23" t="str">
        <f t="shared" si="420"/>
        <v/>
      </c>
      <c r="F134" s="23"/>
      <c r="G134" s="23"/>
      <c r="H134" s="47" t="str">
        <f t="shared" si="94"/>
        <v/>
      </c>
      <c r="I134" s="50" t="str">
        <f t="shared" si="95"/>
        <v/>
      </c>
      <c r="J134" s="23"/>
      <c r="K134" s="27" t="b">
        <v>0</v>
      </c>
      <c r="L134" s="28" t="str">
        <f t="shared" si="302"/>
        <v/>
      </c>
      <c r="M134" s="59"/>
      <c r="N134" s="59"/>
      <c r="O134" s="59"/>
      <c r="P134" s="68"/>
      <c r="Q134" s="59"/>
      <c r="R134" s="59"/>
      <c r="S134" s="59"/>
      <c r="T134" s="59"/>
      <c r="U134" s="59"/>
      <c r="V134" s="59"/>
      <c r="W134" s="23"/>
      <c r="X134" s="30"/>
      <c r="Y134" s="30"/>
      <c r="Z134" s="23" t="s">
        <v>91</v>
      </c>
      <c r="AA134" s="23" t="s">
        <v>91</v>
      </c>
      <c r="AB134" s="30">
        <f t="shared" si="4"/>
        <v>0</v>
      </c>
      <c r="AC134" s="81" t="e">
        <f t="shared" ref="AC134:AQ134" si="460">IF(M134="x",M$996*1,"")*BY134</f>
        <v>#VALUE!</v>
      </c>
      <c r="AD134" s="81" t="e">
        <f t="shared" si="460"/>
        <v>#VALUE!</v>
      </c>
      <c r="AE134" s="81" t="e">
        <f t="shared" si="460"/>
        <v>#VALUE!</v>
      </c>
      <c r="AF134" s="81" t="e">
        <f t="shared" si="460"/>
        <v>#VALUE!</v>
      </c>
      <c r="AG134" s="81" t="e">
        <f t="shared" si="460"/>
        <v>#VALUE!</v>
      </c>
      <c r="AH134" s="81" t="e">
        <f t="shared" si="460"/>
        <v>#VALUE!</v>
      </c>
      <c r="AI134" s="81" t="e">
        <f t="shared" si="460"/>
        <v>#VALUE!</v>
      </c>
      <c r="AJ134" s="81" t="e">
        <f t="shared" si="460"/>
        <v>#VALUE!</v>
      </c>
      <c r="AK134" s="81" t="e">
        <f t="shared" si="460"/>
        <v>#VALUE!</v>
      </c>
      <c r="AL134" s="81" t="e">
        <f t="shared" si="460"/>
        <v>#VALUE!</v>
      </c>
      <c r="AM134" s="81" t="e">
        <f t="shared" si="460"/>
        <v>#VALUE!</v>
      </c>
      <c r="AN134" s="81" t="e">
        <f t="shared" si="460"/>
        <v>#VALUE!</v>
      </c>
      <c r="AO134" s="81" t="e">
        <f t="shared" si="460"/>
        <v>#VALUE!</v>
      </c>
      <c r="AP134" s="81">
        <f t="shared" si="460"/>
        <v>0</v>
      </c>
      <c r="AQ134" s="81">
        <f t="shared" si="460"/>
        <v>1</v>
      </c>
      <c r="AR134" s="82" t="e">
        <f t="shared" si="447"/>
        <v>#VALUE!</v>
      </c>
      <c r="AS134" s="65" t="str">
        <f t="shared" si="7"/>
        <v/>
      </c>
      <c r="AT134" s="88"/>
      <c r="AU134" s="88"/>
      <c r="AV134" s="88"/>
      <c r="AW134" s="35"/>
      <c r="AX134" s="88"/>
      <c r="AY134" s="88"/>
      <c r="AZ134" s="88"/>
      <c r="BA134" s="88"/>
      <c r="BB134" s="35"/>
      <c r="BC134" s="35" t="str">
        <f ca="1">IFERROR(__xludf.DUMMYFUNCTION("""COMPUTED_VALUE"""),"")</f>
        <v/>
      </c>
      <c r="BD134" s="35" t="str">
        <f ca="1">IFERROR(__xludf.DUMMYFUNCTION("""COMPUTED_VALUE"""),"")</f>
        <v/>
      </c>
      <c r="BE134" s="35"/>
      <c r="BF134" s="43"/>
      <c r="BG134" s="35"/>
      <c r="BH134" s="35"/>
      <c r="BI134" s="53" t="e">
        <f t="shared" si="137"/>
        <v>#VALUE!</v>
      </c>
      <c r="BJ134" s="50" t="e">
        <f t="shared" ref="BJ134:BW134" si="461">IF(AD134=0,"",AD134*$AS134*(AU134/10))</f>
        <v>#VALUE!</v>
      </c>
      <c r="BK134" s="50" t="e">
        <f t="shared" si="461"/>
        <v>#VALUE!</v>
      </c>
      <c r="BL134" s="50" t="e">
        <f t="shared" si="461"/>
        <v>#VALUE!</v>
      </c>
      <c r="BM134" s="50" t="e">
        <f t="shared" si="461"/>
        <v>#VALUE!</v>
      </c>
      <c r="BN134" s="50" t="e">
        <f t="shared" si="461"/>
        <v>#VALUE!</v>
      </c>
      <c r="BO134" s="50" t="e">
        <f t="shared" si="461"/>
        <v>#VALUE!</v>
      </c>
      <c r="BP134" s="50" t="e">
        <f t="shared" si="461"/>
        <v>#VALUE!</v>
      </c>
      <c r="BQ134" s="37" t="e">
        <f t="shared" si="461"/>
        <v>#VALUE!</v>
      </c>
      <c r="BR134" s="37" t="e">
        <f t="shared" si="461"/>
        <v>#VALUE!</v>
      </c>
      <c r="BS134" s="37" t="e">
        <f t="shared" si="461"/>
        <v>#VALUE!</v>
      </c>
      <c r="BT134" s="37" t="e">
        <f t="shared" si="461"/>
        <v>#VALUE!</v>
      </c>
      <c r="BU134" s="37" t="e">
        <f t="shared" si="461"/>
        <v>#VALUE!</v>
      </c>
      <c r="BV134" s="37" t="str">
        <f t="shared" si="461"/>
        <v/>
      </c>
      <c r="BW134" s="37" t="e">
        <f t="shared" si="461"/>
        <v>#VALUE!</v>
      </c>
      <c r="BX134" s="38" t="e">
        <f t="shared" si="9"/>
        <v>#VALUE!</v>
      </c>
      <c r="BY134" s="40" t="str">
        <f t="shared" ref="BY134:CM134" si="462">IF(M134="x","1","")</f>
        <v/>
      </c>
      <c r="BZ134" s="40" t="str">
        <f t="shared" si="462"/>
        <v/>
      </c>
      <c r="CA134" s="40" t="str">
        <f t="shared" si="462"/>
        <v/>
      </c>
      <c r="CB134" s="40" t="str">
        <f t="shared" si="462"/>
        <v/>
      </c>
      <c r="CC134" s="40" t="str">
        <f t="shared" si="462"/>
        <v/>
      </c>
      <c r="CD134" s="40" t="str">
        <f t="shared" si="462"/>
        <v/>
      </c>
      <c r="CE134" s="40" t="str">
        <f t="shared" si="462"/>
        <v/>
      </c>
      <c r="CF134" s="40" t="str">
        <f t="shared" si="462"/>
        <v/>
      </c>
      <c r="CG134" s="40" t="str">
        <f t="shared" si="462"/>
        <v/>
      </c>
      <c r="CH134" s="40" t="str">
        <f t="shared" si="462"/>
        <v/>
      </c>
      <c r="CI134" s="40" t="str">
        <f t="shared" si="462"/>
        <v/>
      </c>
      <c r="CJ134" s="40" t="str">
        <f t="shared" si="462"/>
        <v/>
      </c>
      <c r="CK134" s="40" t="str">
        <f t="shared" si="462"/>
        <v/>
      </c>
      <c r="CL134" s="40" t="str">
        <f t="shared" si="462"/>
        <v>1</v>
      </c>
      <c r="CM134" s="40" t="str">
        <f t="shared" si="462"/>
        <v>1</v>
      </c>
    </row>
    <row r="135" spans="1:91" ht="17.25" customHeight="1" x14ac:dyDescent="0.2">
      <c r="A135" s="66"/>
      <c r="B135" s="23"/>
      <c r="C135" s="23" t="s">
        <v>91</v>
      </c>
      <c r="D135" s="23"/>
      <c r="E135" s="23" t="str">
        <f t="shared" si="420"/>
        <v/>
      </c>
      <c r="F135" s="23"/>
      <c r="G135" s="23"/>
      <c r="H135" s="47" t="str">
        <f t="shared" si="94"/>
        <v/>
      </c>
      <c r="I135" s="50" t="str">
        <f t="shared" si="95"/>
        <v/>
      </c>
      <c r="J135" s="23"/>
      <c r="K135" s="27" t="b">
        <v>0</v>
      </c>
      <c r="L135" s="28" t="str">
        <f t="shared" si="302"/>
        <v/>
      </c>
      <c r="M135" s="59"/>
      <c r="N135" s="59"/>
      <c r="O135" s="59"/>
      <c r="P135" s="68"/>
      <c r="Q135" s="59"/>
      <c r="R135" s="59"/>
      <c r="S135" s="59"/>
      <c r="T135" s="59"/>
      <c r="U135" s="59"/>
      <c r="V135" s="59"/>
      <c r="W135" s="23"/>
      <c r="X135" s="30"/>
      <c r="Y135" s="30"/>
      <c r="Z135" s="23" t="s">
        <v>91</v>
      </c>
      <c r="AA135" s="23" t="s">
        <v>91</v>
      </c>
      <c r="AB135" s="30">
        <f t="shared" si="4"/>
        <v>0</v>
      </c>
      <c r="AC135" s="81" t="e">
        <f t="shared" ref="AC135:AQ135" si="463">IF(M135="x",M$996*1,"")*BY135</f>
        <v>#VALUE!</v>
      </c>
      <c r="AD135" s="81" t="e">
        <f t="shared" si="463"/>
        <v>#VALUE!</v>
      </c>
      <c r="AE135" s="81" t="e">
        <f t="shared" si="463"/>
        <v>#VALUE!</v>
      </c>
      <c r="AF135" s="81" t="e">
        <f t="shared" si="463"/>
        <v>#VALUE!</v>
      </c>
      <c r="AG135" s="81" t="e">
        <f t="shared" si="463"/>
        <v>#VALUE!</v>
      </c>
      <c r="AH135" s="81" t="e">
        <f t="shared" si="463"/>
        <v>#VALUE!</v>
      </c>
      <c r="AI135" s="81" t="e">
        <f t="shared" si="463"/>
        <v>#VALUE!</v>
      </c>
      <c r="AJ135" s="81" t="e">
        <f t="shared" si="463"/>
        <v>#VALUE!</v>
      </c>
      <c r="AK135" s="81" t="e">
        <f t="shared" si="463"/>
        <v>#VALUE!</v>
      </c>
      <c r="AL135" s="81" t="e">
        <f t="shared" si="463"/>
        <v>#VALUE!</v>
      </c>
      <c r="AM135" s="81" t="e">
        <f t="shared" si="463"/>
        <v>#VALUE!</v>
      </c>
      <c r="AN135" s="81" t="e">
        <f t="shared" si="463"/>
        <v>#VALUE!</v>
      </c>
      <c r="AO135" s="81" t="e">
        <f t="shared" si="463"/>
        <v>#VALUE!</v>
      </c>
      <c r="AP135" s="81">
        <f t="shared" si="463"/>
        <v>0</v>
      </c>
      <c r="AQ135" s="81">
        <f t="shared" si="463"/>
        <v>1</v>
      </c>
      <c r="AR135" s="82" t="e">
        <f t="shared" si="447"/>
        <v>#VALUE!</v>
      </c>
      <c r="AS135" s="65" t="str">
        <f t="shared" si="7"/>
        <v/>
      </c>
      <c r="AT135" s="88"/>
      <c r="AU135" s="88"/>
      <c r="AV135" s="88"/>
      <c r="AW135" s="35"/>
      <c r="AX135" s="88"/>
      <c r="AY135" s="88"/>
      <c r="AZ135" s="88"/>
      <c r="BA135" s="88"/>
      <c r="BB135" s="35"/>
      <c r="BC135" s="35"/>
      <c r="BD135" s="35" t="str">
        <f ca="1">IFERROR(__xludf.DUMMYFUNCTION("""COMPUTED_VALUE"""),"")</f>
        <v/>
      </c>
      <c r="BE135" s="35"/>
      <c r="BF135" s="43"/>
      <c r="BG135" s="35"/>
      <c r="BH135" s="35"/>
      <c r="BI135" s="53" t="e">
        <f t="shared" si="137"/>
        <v>#VALUE!</v>
      </c>
      <c r="BJ135" s="50" t="e">
        <f t="shared" ref="BJ135:BW135" si="464">IF(AD135=0,"",AD135*$AS135*(AU135/10))</f>
        <v>#VALUE!</v>
      </c>
      <c r="BK135" s="50" t="e">
        <f t="shared" si="464"/>
        <v>#VALUE!</v>
      </c>
      <c r="BL135" s="50" t="e">
        <f t="shared" si="464"/>
        <v>#VALUE!</v>
      </c>
      <c r="BM135" s="50" t="e">
        <f t="shared" si="464"/>
        <v>#VALUE!</v>
      </c>
      <c r="BN135" s="50" t="e">
        <f t="shared" si="464"/>
        <v>#VALUE!</v>
      </c>
      <c r="BO135" s="50" t="e">
        <f t="shared" si="464"/>
        <v>#VALUE!</v>
      </c>
      <c r="BP135" s="50" t="e">
        <f t="shared" si="464"/>
        <v>#VALUE!</v>
      </c>
      <c r="BQ135" s="37" t="e">
        <f t="shared" si="464"/>
        <v>#VALUE!</v>
      </c>
      <c r="BR135" s="37" t="e">
        <f t="shared" si="464"/>
        <v>#VALUE!</v>
      </c>
      <c r="BS135" s="37" t="e">
        <f t="shared" si="464"/>
        <v>#VALUE!</v>
      </c>
      <c r="BT135" s="37" t="e">
        <f t="shared" si="464"/>
        <v>#VALUE!</v>
      </c>
      <c r="BU135" s="37" t="e">
        <f t="shared" si="464"/>
        <v>#VALUE!</v>
      </c>
      <c r="BV135" s="37" t="str">
        <f t="shared" si="464"/>
        <v/>
      </c>
      <c r="BW135" s="37" t="e">
        <f t="shared" si="464"/>
        <v>#VALUE!</v>
      </c>
      <c r="BX135" s="38" t="e">
        <f t="shared" si="9"/>
        <v>#VALUE!</v>
      </c>
      <c r="BY135" s="40" t="str">
        <f t="shared" ref="BY135:CM135" si="465">IF(M135="x","1","")</f>
        <v/>
      </c>
      <c r="BZ135" s="40" t="str">
        <f t="shared" si="465"/>
        <v/>
      </c>
      <c r="CA135" s="40" t="str">
        <f t="shared" si="465"/>
        <v/>
      </c>
      <c r="CB135" s="40" t="str">
        <f t="shared" si="465"/>
        <v/>
      </c>
      <c r="CC135" s="40" t="str">
        <f t="shared" si="465"/>
        <v/>
      </c>
      <c r="CD135" s="40" t="str">
        <f t="shared" si="465"/>
        <v/>
      </c>
      <c r="CE135" s="40" t="str">
        <f t="shared" si="465"/>
        <v/>
      </c>
      <c r="CF135" s="40" t="str">
        <f t="shared" si="465"/>
        <v/>
      </c>
      <c r="CG135" s="40" t="str">
        <f t="shared" si="465"/>
        <v/>
      </c>
      <c r="CH135" s="40" t="str">
        <f t="shared" si="465"/>
        <v/>
      </c>
      <c r="CI135" s="40" t="str">
        <f t="shared" si="465"/>
        <v/>
      </c>
      <c r="CJ135" s="40" t="str">
        <f t="shared" si="465"/>
        <v/>
      </c>
      <c r="CK135" s="40" t="str">
        <f t="shared" si="465"/>
        <v/>
      </c>
      <c r="CL135" s="40" t="str">
        <f t="shared" si="465"/>
        <v>1</v>
      </c>
      <c r="CM135" s="40" t="str">
        <f t="shared" si="465"/>
        <v>1</v>
      </c>
    </row>
    <row r="136" spans="1:91" ht="17.25" customHeight="1" x14ac:dyDescent="0.2">
      <c r="A136" s="66"/>
      <c r="B136" s="23"/>
      <c r="C136" s="23" t="s">
        <v>91</v>
      </c>
      <c r="D136" s="23"/>
      <c r="E136" s="23" t="str">
        <f t="shared" si="420"/>
        <v/>
      </c>
      <c r="F136" s="23"/>
      <c r="G136" s="23"/>
      <c r="H136" s="47" t="str">
        <f t="shared" si="94"/>
        <v/>
      </c>
      <c r="I136" s="50" t="str">
        <f t="shared" si="95"/>
        <v/>
      </c>
      <c r="J136" s="23"/>
      <c r="K136" s="27" t="b">
        <v>0</v>
      </c>
      <c r="L136" s="28" t="str">
        <f t="shared" si="302"/>
        <v/>
      </c>
      <c r="M136" s="59"/>
      <c r="N136" s="59"/>
      <c r="O136" s="59"/>
      <c r="P136" s="68"/>
      <c r="Q136" s="59"/>
      <c r="R136" s="59"/>
      <c r="S136" s="59"/>
      <c r="T136" s="59"/>
      <c r="U136" s="59"/>
      <c r="V136" s="59"/>
      <c r="W136" s="23"/>
      <c r="X136" s="30"/>
      <c r="Y136" s="30"/>
      <c r="Z136" s="23" t="s">
        <v>91</v>
      </c>
      <c r="AA136" s="23" t="s">
        <v>91</v>
      </c>
      <c r="AB136" s="30">
        <f t="shared" si="4"/>
        <v>0</v>
      </c>
      <c r="AC136" s="81" t="e">
        <f t="shared" ref="AC136:AQ136" si="466">IF(M136="x",M$996*1,"")*BY136</f>
        <v>#VALUE!</v>
      </c>
      <c r="AD136" s="81" t="e">
        <f t="shared" si="466"/>
        <v>#VALUE!</v>
      </c>
      <c r="AE136" s="81" t="e">
        <f t="shared" si="466"/>
        <v>#VALUE!</v>
      </c>
      <c r="AF136" s="81" t="e">
        <f t="shared" si="466"/>
        <v>#VALUE!</v>
      </c>
      <c r="AG136" s="81" t="e">
        <f t="shared" si="466"/>
        <v>#VALUE!</v>
      </c>
      <c r="AH136" s="81" t="e">
        <f t="shared" si="466"/>
        <v>#VALUE!</v>
      </c>
      <c r="AI136" s="81" t="e">
        <f t="shared" si="466"/>
        <v>#VALUE!</v>
      </c>
      <c r="AJ136" s="81" t="e">
        <f t="shared" si="466"/>
        <v>#VALUE!</v>
      </c>
      <c r="AK136" s="81" t="e">
        <f t="shared" si="466"/>
        <v>#VALUE!</v>
      </c>
      <c r="AL136" s="81" t="e">
        <f t="shared" si="466"/>
        <v>#VALUE!</v>
      </c>
      <c r="AM136" s="81" t="e">
        <f t="shared" si="466"/>
        <v>#VALUE!</v>
      </c>
      <c r="AN136" s="81" t="e">
        <f t="shared" si="466"/>
        <v>#VALUE!</v>
      </c>
      <c r="AO136" s="81" t="e">
        <f t="shared" si="466"/>
        <v>#VALUE!</v>
      </c>
      <c r="AP136" s="81">
        <f t="shared" si="466"/>
        <v>0</v>
      </c>
      <c r="AQ136" s="81">
        <f t="shared" si="466"/>
        <v>1</v>
      </c>
      <c r="AR136" s="82" t="e">
        <f t="shared" si="447"/>
        <v>#VALUE!</v>
      </c>
      <c r="AS136" s="65" t="str">
        <f t="shared" si="7"/>
        <v/>
      </c>
      <c r="AT136" s="88"/>
      <c r="AU136" s="88"/>
      <c r="AV136" s="88"/>
      <c r="AW136" s="35"/>
      <c r="AX136" s="88"/>
      <c r="AY136" s="88"/>
      <c r="AZ136" s="88"/>
      <c r="BA136" s="88"/>
      <c r="BB136" s="35"/>
      <c r="BC136" s="35"/>
      <c r="BD136" s="35" t="str">
        <f ca="1">IFERROR(__xludf.DUMMYFUNCTION("""COMPUTED_VALUE"""),"")</f>
        <v/>
      </c>
      <c r="BE136" s="35"/>
      <c r="BF136" s="43"/>
      <c r="BG136" s="35"/>
      <c r="BH136" s="35"/>
      <c r="BI136" s="53" t="e">
        <f t="shared" si="137"/>
        <v>#VALUE!</v>
      </c>
      <c r="BJ136" s="50" t="e">
        <f t="shared" ref="BJ136:BW136" si="467">IF(AD136=0,"",AD136*$AS136*(AU136/10))</f>
        <v>#VALUE!</v>
      </c>
      <c r="BK136" s="50" t="e">
        <f t="shared" si="467"/>
        <v>#VALUE!</v>
      </c>
      <c r="BL136" s="50" t="e">
        <f t="shared" si="467"/>
        <v>#VALUE!</v>
      </c>
      <c r="BM136" s="50" t="e">
        <f t="shared" si="467"/>
        <v>#VALUE!</v>
      </c>
      <c r="BN136" s="50" t="e">
        <f t="shared" si="467"/>
        <v>#VALUE!</v>
      </c>
      <c r="BO136" s="50" t="e">
        <f t="shared" si="467"/>
        <v>#VALUE!</v>
      </c>
      <c r="BP136" s="50" t="e">
        <f t="shared" si="467"/>
        <v>#VALUE!</v>
      </c>
      <c r="BQ136" s="37" t="e">
        <f t="shared" si="467"/>
        <v>#VALUE!</v>
      </c>
      <c r="BR136" s="37" t="e">
        <f t="shared" si="467"/>
        <v>#VALUE!</v>
      </c>
      <c r="BS136" s="37" t="e">
        <f t="shared" si="467"/>
        <v>#VALUE!</v>
      </c>
      <c r="BT136" s="37" t="e">
        <f t="shared" si="467"/>
        <v>#VALUE!</v>
      </c>
      <c r="BU136" s="37" t="e">
        <f t="shared" si="467"/>
        <v>#VALUE!</v>
      </c>
      <c r="BV136" s="37" t="str">
        <f t="shared" si="467"/>
        <v/>
      </c>
      <c r="BW136" s="37" t="e">
        <f t="shared" si="467"/>
        <v>#VALUE!</v>
      </c>
      <c r="BX136" s="38" t="e">
        <f t="shared" si="9"/>
        <v>#VALUE!</v>
      </c>
      <c r="BY136" s="40">
        <v>0.33</v>
      </c>
      <c r="BZ136" s="40">
        <v>0.33</v>
      </c>
      <c r="CA136" s="40">
        <v>0.66</v>
      </c>
      <c r="CB136" s="40" t="str">
        <f>IF(P136="x","1","")</f>
        <v/>
      </c>
      <c r="CC136" s="40">
        <v>0.33</v>
      </c>
      <c r="CD136" s="40" t="str">
        <f t="shared" ref="CD136:CM136" si="468">IF(R136="x","1","")</f>
        <v/>
      </c>
      <c r="CE136" s="40" t="str">
        <f t="shared" si="468"/>
        <v/>
      </c>
      <c r="CF136" s="40" t="str">
        <f t="shared" si="468"/>
        <v/>
      </c>
      <c r="CG136" s="40" t="str">
        <f t="shared" si="468"/>
        <v/>
      </c>
      <c r="CH136" s="40" t="str">
        <f t="shared" si="468"/>
        <v/>
      </c>
      <c r="CI136" s="40" t="str">
        <f t="shared" si="468"/>
        <v/>
      </c>
      <c r="CJ136" s="40" t="str">
        <f t="shared" si="468"/>
        <v/>
      </c>
      <c r="CK136" s="40" t="str">
        <f t="shared" si="468"/>
        <v/>
      </c>
      <c r="CL136" s="40" t="str">
        <f t="shared" si="468"/>
        <v>1</v>
      </c>
      <c r="CM136" s="40" t="str">
        <f t="shared" si="468"/>
        <v>1</v>
      </c>
    </row>
    <row r="137" spans="1:91" ht="17.25" customHeight="1" x14ac:dyDescent="0.2">
      <c r="A137" s="66"/>
      <c r="B137" s="23"/>
      <c r="C137" s="23" t="s">
        <v>91</v>
      </c>
      <c r="D137" s="23"/>
      <c r="E137" s="23" t="str">
        <f t="shared" si="420"/>
        <v/>
      </c>
      <c r="F137" s="23"/>
      <c r="G137" s="23"/>
      <c r="H137" s="47" t="str">
        <f t="shared" si="94"/>
        <v/>
      </c>
      <c r="I137" s="50" t="str">
        <f t="shared" si="95"/>
        <v/>
      </c>
      <c r="J137" s="23"/>
      <c r="K137" s="27" t="b">
        <v>0</v>
      </c>
      <c r="L137" s="28" t="str">
        <f t="shared" si="302"/>
        <v/>
      </c>
      <c r="M137" s="59"/>
      <c r="N137" s="59"/>
      <c r="O137" s="59"/>
      <c r="P137" s="68"/>
      <c r="Q137" s="59"/>
      <c r="R137" s="59"/>
      <c r="S137" s="59"/>
      <c r="T137" s="59"/>
      <c r="U137" s="59"/>
      <c r="V137" s="59"/>
      <c r="W137" s="23"/>
      <c r="X137" s="30"/>
      <c r="Y137" s="30"/>
      <c r="Z137" s="23" t="s">
        <v>91</v>
      </c>
      <c r="AA137" s="23" t="s">
        <v>91</v>
      </c>
      <c r="AB137" s="30">
        <f t="shared" si="4"/>
        <v>0</v>
      </c>
      <c r="AC137" s="81" t="e">
        <f t="shared" ref="AC137:AQ137" si="469">IF(M137="x",M$996*1,"")*BY137</f>
        <v>#VALUE!</v>
      </c>
      <c r="AD137" s="81" t="e">
        <f t="shared" si="469"/>
        <v>#VALUE!</v>
      </c>
      <c r="AE137" s="81" t="e">
        <f t="shared" si="469"/>
        <v>#VALUE!</v>
      </c>
      <c r="AF137" s="81" t="e">
        <f t="shared" si="469"/>
        <v>#VALUE!</v>
      </c>
      <c r="AG137" s="81" t="e">
        <f t="shared" si="469"/>
        <v>#VALUE!</v>
      </c>
      <c r="AH137" s="81" t="e">
        <f t="shared" si="469"/>
        <v>#VALUE!</v>
      </c>
      <c r="AI137" s="81" t="e">
        <f t="shared" si="469"/>
        <v>#VALUE!</v>
      </c>
      <c r="AJ137" s="81" t="e">
        <f t="shared" si="469"/>
        <v>#VALUE!</v>
      </c>
      <c r="AK137" s="81" t="e">
        <f t="shared" si="469"/>
        <v>#VALUE!</v>
      </c>
      <c r="AL137" s="81" t="e">
        <f t="shared" si="469"/>
        <v>#VALUE!</v>
      </c>
      <c r="AM137" s="81" t="e">
        <f t="shared" si="469"/>
        <v>#VALUE!</v>
      </c>
      <c r="AN137" s="81" t="e">
        <f t="shared" si="469"/>
        <v>#VALUE!</v>
      </c>
      <c r="AO137" s="81" t="e">
        <f t="shared" si="469"/>
        <v>#VALUE!</v>
      </c>
      <c r="AP137" s="81">
        <f t="shared" si="469"/>
        <v>0</v>
      </c>
      <c r="AQ137" s="81">
        <f t="shared" si="469"/>
        <v>1</v>
      </c>
      <c r="AR137" s="82" t="e">
        <f t="shared" si="447"/>
        <v>#VALUE!</v>
      </c>
      <c r="AS137" s="65" t="str">
        <f t="shared" si="7"/>
        <v/>
      </c>
      <c r="AT137" s="88"/>
      <c r="AU137" s="88"/>
      <c r="AV137" s="88"/>
      <c r="AW137" s="35"/>
      <c r="AX137" s="88"/>
      <c r="AY137" s="88"/>
      <c r="AZ137" s="88"/>
      <c r="BA137" s="88"/>
      <c r="BB137" s="35"/>
      <c r="BC137" s="35"/>
      <c r="BD137" s="35" t="str">
        <f ca="1">IFERROR(__xludf.DUMMYFUNCTION("""COMPUTED_VALUE"""),"")</f>
        <v/>
      </c>
      <c r="BE137" s="35"/>
      <c r="BF137" s="43"/>
      <c r="BG137" s="35"/>
      <c r="BH137" s="35"/>
      <c r="BI137" s="53" t="e">
        <f t="shared" si="137"/>
        <v>#VALUE!</v>
      </c>
      <c r="BJ137" s="50" t="e">
        <f t="shared" ref="BJ137:BW137" si="470">IF(AD137=0,"",AD137*$AS137*(AU137/10))</f>
        <v>#VALUE!</v>
      </c>
      <c r="BK137" s="50" t="e">
        <f t="shared" si="470"/>
        <v>#VALUE!</v>
      </c>
      <c r="BL137" s="50" t="e">
        <f t="shared" si="470"/>
        <v>#VALUE!</v>
      </c>
      <c r="BM137" s="50" t="e">
        <f t="shared" si="470"/>
        <v>#VALUE!</v>
      </c>
      <c r="BN137" s="50" t="e">
        <f t="shared" si="470"/>
        <v>#VALUE!</v>
      </c>
      <c r="BO137" s="50" t="e">
        <f t="shared" si="470"/>
        <v>#VALUE!</v>
      </c>
      <c r="BP137" s="50" t="e">
        <f t="shared" si="470"/>
        <v>#VALUE!</v>
      </c>
      <c r="BQ137" s="37" t="e">
        <f t="shared" si="470"/>
        <v>#VALUE!</v>
      </c>
      <c r="BR137" s="37" t="e">
        <f t="shared" si="470"/>
        <v>#VALUE!</v>
      </c>
      <c r="BS137" s="37" t="e">
        <f t="shared" si="470"/>
        <v>#VALUE!</v>
      </c>
      <c r="BT137" s="37" t="e">
        <f t="shared" si="470"/>
        <v>#VALUE!</v>
      </c>
      <c r="BU137" s="37" t="e">
        <f t="shared" si="470"/>
        <v>#VALUE!</v>
      </c>
      <c r="BV137" s="37" t="str">
        <f t="shared" si="470"/>
        <v/>
      </c>
      <c r="BW137" s="37" t="e">
        <f t="shared" si="470"/>
        <v>#VALUE!</v>
      </c>
      <c r="BX137" s="38" t="e">
        <f t="shared" si="9"/>
        <v>#VALUE!</v>
      </c>
      <c r="BY137" s="40" t="str">
        <f t="shared" ref="BY137:CM137" si="471">IF(M137="x","1","")</f>
        <v/>
      </c>
      <c r="BZ137" s="40" t="str">
        <f t="shared" si="471"/>
        <v/>
      </c>
      <c r="CA137" s="40" t="str">
        <f t="shared" si="471"/>
        <v/>
      </c>
      <c r="CB137" s="40" t="str">
        <f t="shared" si="471"/>
        <v/>
      </c>
      <c r="CC137" s="40" t="str">
        <f t="shared" si="471"/>
        <v/>
      </c>
      <c r="CD137" s="40" t="str">
        <f t="shared" si="471"/>
        <v/>
      </c>
      <c r="CE137" s="40" t="str">
        <f t="shared" si="471"/>
        <v/>
      </c>
      <c r="CF137" s="40" t="str">
        <f t="shared" si="471"/>
        <v/>
      </c>
      <c r="CG137" s="40" t="str">
        <f t="shared" si="471"/>
        <v/>
      </c>
      <c r="CH137" s="40" t="str">
        <f t="shared" si="471"/>
        <v/>
      </c>
      <c r="CI137" s="40" t="str">
        <f t="shared" si="471"/>
        <v/>
      </c>
      <c r="CJ137" s="40" t="str">
        <f t="shared" si="471"/>
        <v/>
      </c>
      <c r="CK137" s="40" t="str">
        <f t="shared" si="471"/>
        <v/>
      </c>
      <c r="CL137" s="40" t="str">
        <f t="shared" si="471"/>
        <v>1</v>
      </c>
      <c r="CM137" s="40" t="str">
        <f t="shared" si="471"/>
        <v>1</v>
      </c>
    </row>
    <row r="138" spans="1:91" ht="17.25" customHeight="1" x14ac:dyDescent="0.2">
      <c r="A138" s="66"/>
      <c r="B138" s="23"/>
      <c r="C138" s="23" t="s">
        <v>91</v>
      </c>
      <c r="D138" s="23"/>
      <c r="E138" s="23" t="str">
        <f t="shared" si="420"/>
        <v/>
      </c>
      <c r="F138" s="23"/>
      <c r="G138" s="23"/>
      <c r="H138" s="47" t="str">
        <f t="shared" si="94"/>
        <v/>
      </c>
      <c r="I138" s="50" t="str">
        <f t="shared" si="95"/>
        <v/>
      </c>
      <c r="J138" s="23"/>
      <c r="K138" s="27" t="b">
        <v>0</v>
      </c>
      <c r="L138" s="28" t="str">
        <f t="shared" si="302"/>
        <v/>
      </c>
      <c r="M138" s="59"/>
      <c r="N138" s="59"/>
      <c r="O138" s="59"/>
      <c r="P138" s="68"/>
      <c r="Q138" s="59"/>
      <c r="R138" s="59"/>
      <c r="S138" s="59"/>
      <c r="T138" s="59"/>
      <c r="U138" s="59"/>
      <c r="V138" s="59"/>
      <c r="W138" s="23"/>
      <c r="X138" s="30"/>
      <c r="Y138" s="30"/>
      <c r="Z138" s="23" t="s">
        <v>91</v>
      </c>
      <c r="AA138" s="23" t="s">
        <v>91</v>
      </c>
      <c r="AB138" s="30">
        <f t="shared" si="4"/>
        <v>0</v>
      </c>
      <c r="AC138" s="81" t="e">
        <f t="shared" ref="AC138:AQ138" si="472">IF(M138="x",M$996*1,"")*BY138</f>
        <v>#VALUE!</v>
      </c>
      <c r="AD138" s="81" t="e">
        <f t="shared" si="472"/>
        <v>#VALUE!</v>
      </c>
      <c r="AE138" s="81" t="e">
        <f t="shared" si="472"/>
        <v>#VALUE!</v>
      </c>
      <c r="AF138" s="81" t="e">
        <f t="shared" si="472"/>
        <v>#VALUE!</v>
      </c>
      <c r="AG138" s="81" t="e">
        <f t="shared" si="472"/>
        <v>#VALUE!</v>
      </c>
      <c r="AH138" s="81" t="e">
        <f t="shared" si="472"/>
        <v>#VALUE!</v>
      </c>
      <c r="AI138" s="81" t="e">
        <f t="shared" si="472"/>
        <v>#VALUE!</v>
      </c>
      <c r="AJ138" s="81" t="e">
        <f t="shared" si="472"/>
        <v>#VALUE!</v>
      </c>
      <c r="AK138" s="81" t="e">
        <f t="shared" si="472"/>
        <v>#VALUE!</v>
      </c>
      <c r="AL138" s="81" t="e">
        <f t="shared" si="472"/>
        <v>#VALUE!</v>
      </c>
      <c r="AM138" s="81" t="e">
        <f t="shared" si="472"/>
        <v>#VALUE!</v>
      </c>
      <c r="AN138" s="81" t="e">
        <f t="shared" si="472"/>
        <v>#VALUE!</v>
      </c>
      <c r="AO138" s="81" t="e">
        <f t="shared" si="472"/>
        <v>#VALUE!</v>
      </c>
      <c r="AP138" s="81">
        <f t="shared" si="472"/>
        <v>0</v>
      </c>
      <c r="AQ138" s="81">
        <f t="shared" si="472"/>
        <v>1</v>
      </c>
      <c r="AR138" s="82" t="e">
        <f t="shared" si="447"/>
        <v>#VALUE!</v>
      </c>
      <c r="AS138" s="65" t="str">
        <f t="shared" si="7"/>
        <v/>
      </c>
      <c r="AT138" s="88"/>
      <c r="AU138" s="88"/>
      <c r="AV138" s="88"/>
      <c r="AW138" s="35"/>
      <c r="AX138" s="88"/>
      <c r="AY138" s="88"/>
      <c r="AZ138" s="88"/>
      <c r="BA138" s="88"/>
      <c r="BB138" s="35"/>
      <c r="BC138" s="35"/>
      <c r="BD138" s="35" t="str">
        <f ca="1">IFERROR(__xludf.DUMMYFUNCTION("""COMPUTED_VALUE"""),"")</f>
        <v/>
      </c>
      <c r="BE138" s="35"/>
      <c r="BF138" s="43"/>
      <c r="BG138" s="35"/>
      <c r="BH138" s="35"/>
      <c r="BI138" s="53" t="e">
        <f t="shared" si="137"/>
        <v>#VALUE!</v>
      </c>
      <c r="BJ138" s="50" t="e">
        <f t="shared" ref="BJ138:BW138" si="473">IF(AD138=0,"",AD138*$AS138*(AU138/10))</f>
        <v>#VALUE!</v>
      </c>
      <c r="BK138" s="50" t="e">
        <f t="shared" si="473"/>
        <v>#VALUE!</v>
      </c>
      <c r="BL138" s="50" t="e">
        <f t="shared" si="473"/>
        <v>#VALUE!</v>
      </c>
      <c r="BM138" s="50" t="e">
        <f t="shared" si="473"/>
        <v>#VALUE!</v>
      </c>
      <c r="BN138" s="50" t="e">
        <f t="shared" si="473"/>
        <v>#VALUE!</v>
      </c>
      <c r="BO138" s="50" t="e">
        <f t="shared" si="473"/>
        <v>#VALUE!</v>
      </c>
      <c r="BP138" s="50" t="e">
        <f t="shared" si="473"/>
        <v>#VALUE!</v>
      </c>
      <c r="BQ138" s="37" t="e">
        <f t="shared" si="473"/>
        <v>#VALUE!</v>
      </c>
      <c r="BR138" s="37" t="e">
        <f t="shared" si="473"/>
        <v>#VALUE!</v>
      </c>
      <c r="BS138" s="37" t="e">
        <f t="shared" si="473"/>
        <v>#VALUE!</v>
      </c>
      <c r="BT138" s="37" t="e">
        <f t="shared" si="473"/>
        <v>#VALUE!</v>
      </c>
      <c r="BU138" s="37" t="e">
        <f t="shared" si="473"/>
        <v>#VALUE!</v>
      </c>
      <c r="BV138" s="37" t="str">
        <f t="shared" si="473"/>
        <v/>
      </c>
      <c r="BW138" s="37" t="e">
        <f t="shared" si="473"/>
        <v>#VALUE!</v>
      </c>
      <c r="BX138" s="38" t="e">
        <f t="shared" si="9"/>
        <v>#VALUE!</v>
      </c>
      <c r="BY138" s="40" t="str">
        <f t="shared" ref="BY138:CM138" si="474">IF(M138="x","1","")</f>
        <v/>
      </c>
      <c r="BZ138" s="40" t="str">
        <f t="shared" si="474"/>
        <v/>
      </c>
      <c r="CA138" s="40" t="str">
        <f t="shared" si="474"/>
        <v/>
      </c>
      <c r="CB138" s="40" t="str">
        <f t="shared" si="474"/>
        <v/>
      </c>
      <c r="CC138" s="40" t="str">
        <f t="shared" si="474"/>
        <v/>
      </c>
      <c r="CD138" s="40" t="str">
        <f t="shared" si="474"/>
        <v/>
      </c>
      <c r="CE138" s="40" t="str">
        <f t="shared" si="474"/>
        <v/>
      </c>
      <c r="CF138" s="40" t="str">
        <f t="shared" si="474"/>
        <v/>
      </c>
      <c r="CG138" s="40" t="str">
        <f t="shared" si="474"/>
        <v/>
      </c>
      <c r="CH138" s="40" t="str">
        <f t="shared" si="474"/>
        <v/>
      </c>
      <c r="CI138" s="40" t="str">
        <f t="shared" si="474"/>
        <v/>
      </c>
      <c r="CJ138" s="40" t="str">
        <f t="shared" si="474"/>
        <v/>
      </c>
      <c r="CK138" s="40" t="str">
        <f t="shared" si="474"/>
        <v/>
      </c>
      <c r="CL138" s="40" t="str">
        <f t="shared" si="474"/>
        <v>1</v>
      </c>
      <c r="CM138" s="40" t="str">
        <f t="shared" si="474"/>
        <v>1</v>
      </c>
    </row>
    <row r="139" spans="1:91" ht="17.25" customHeight="1" x14ac:dyDescent="0.2">
      <c r="A139" s="66"/>
      <c r="B139" s="23"/>
      <c r="C139" s="23" t="s">
        <v>91</v>
      </c>
      <c r="D139" s="23"/>
      <c r="E139" s="23" t="str">
        <f t="shared" si="420"/>
        <v/>
      </c>
      <c r="F139" s="23"/>
      <c r="G139" s="23"/>
      <c r="H139" s="47" t="str">
        <f t="shared" si="94"/>
        <v/>
      </c>
      <c r="I139" s="50" t="str">
        <f t="shared" si="95"/>
        <v/>
      </c>
      <c r="J139" s="23"/>
      <c r="K139" s="27" t="b">
        <v>0</v>
      </c>
      <c r="L139" s="28" t="str">
        <f t="shared" si="302"/>
        <v/>
      </c>
      <c r="M139" s="59"/>
      <c r="N139" s="59"/>
      <c r="O139" s="59"/>
      <c r="P139" s="68"/>
      <c r="Q139" s="59"/>
      <c r="R139" s="59"/>
      <c r="S139" s="59"/>
      <c r="T139" s="59"/>
      <c r="U139" s="59"/>
      <c r="V139" s="59"/>
      <c r="W139" s="23"/>
      <c r="X139" s="30"/>
      <c r="Y139" s="30"/>
      <c r="Z139" s="23" t="s">
        <v>91</v>
      </c>
      <c r="AA139" s="23" t="s">
        <v>91</v>
      </c>
      <c r="AB139" s="30">
        <f t="shared" si="4"/>
        <v>0</v>
      </c>
      <c r="AC139" s="81" t="e">
        <f t="shared" ref="AC139:AQ139" si="475">IF(M139="x",M$996*1,"")*BY139</f>
        <v>#VALUE!</v>
      </c>
      <c r="AD139" s="81" t="e">
        <f t="shared" si="475"/>
        <v>#VALUE!</v>
      </c>
      <c r="AE139" s="81" t="e">
        <f t="shared" si="475"/>
        <v>#VALUE!</v>
      </c>
      <c r="AF139" s="81" t="e">
        <f t="shared" si="475"/>
        <v>#VALUE!</v>
      </c>
      <c r="AG139" s="81" t="e">
        <f t="shared" si="475"/>
        <v>#VALUE!</v>
      </c>
      <c r="AH139" s="81" t="e">
        <f t="shared" si="475"/>
        <v>#VALUE!</v>
      </c>
      <c r="AI139" s="81" t="e">
        <f t="shared" si="475"/>
        <v>#VALUE!</v>
      </c>
      <c r="AJ139" s="81" t="e">
        <f t="shared" si="475"/>
        <v>#VALUE!</v>
      </c>
      <c r="AK139" s="81" t="e">
        <f t="shared" si="475"/>
        <v>#VALUE!</v>
      </c>
      <c r="AL139" s="81" t="e">
        <f t="shared" si="475"/>
        <v>#VALUE!</v>
      </c>
      <c r="AM139" s="81" t="e">
        <f t="shared" si="475"/>
        <v>#VALUE!</v>
      </c>
      <c r="AN139" s="81" t="e">
        <f t="shared" si="475"/>
        <v>#VALUE!</v>
      </c>
      <c r="AO139" s="81" t="e">
        <f t="shared" si="475"/>
        <v>#VALUE!</v>
      </c>
      <c r="AP139" s="81">
        <f t="shared" si="475"/>
        <v>0</v>
      </c>
      <c r="AQ139" s="81">
        <f t="shared" si="475"/>
        <v>1</v>
      </c>
      <c r="AR139" s="82" t="e">
        <f t="shared" si="447"/>
        <v>#VALUE!</v>
      </c>
      <c r="AS139" s="65" t="str">
        <f t="shared" si="7"/>
        <v/>
      </c>
      <c r="AT139" s="88"/>
      <c r="AU139" s="88"/>
      <c r="AV139" s="88"/>
      <c r="AW139" s="35"/>
      <c r="AX139" s="88"/>
      <c r="AY139" s="88"/>
      <c r="AZ139" s="88"/>
      <c r="BA139" s="88"/>
      <c r="BB139" s="35"/>
      <c r="BC139" s="35"/>
      <c r="BD139" s="35" t="str">
        <f ca="1">IFERROR(__xludf.DUMMYFUNCTION("""COMPUTED_VALUE"""),"")</f>
        <v/>
      </c>
      <c r="BE139" s="35"/>
      <c r="BF139" s="43"/>
      <c r="BG139" s="35"/>
      <c r="BH139" s="35"/>
      <c r="BI139" s="53" t="e">
        <f t="shared" si="137"/>
        <v>#VALUE!</v>
      </c>
      <c r="BJ139" s="50" t="e">
        <f t="shared" ref="BJ139:BW139" si="476">IF(AD139=0,"",AD139*$AS139*(AU139/10))</f>
        <v>#VALUE!</v>
      </c>
      <c r="BK139" s="50" t="e">
        <f t="shared" si="476"/>
        <v>#VALUE!</v>
      </c>
      <c r="BL139" s="50" t="e">
        <f t="shared" si="476"/>
        <v>#VALUE!</v>
      </c>
      <c r="BM139" s="50" t="e">
        <f t="shared" si="476"/>
        <v>#VALUE!</v>
      </c>
      <c r="BN139" s="50" t="e">
        <f t="shared" si="476"/>
        <v>#VALUE!</v>
      </c>
      <c r="BO139" s="50" t="e">
        <f t="shared" si="476"/>
        <v>#VALUE!</v>
      </c>
      <c r="BP139" s="50" t="e">
        <f t="shared" si="476"/>
        <v>#VALUE!</v>
      </c>
      <c r="BQ139" s="37" t="e">
        <f t="shared" si="476"/>
        <v>#VALUE!</v>
      </c>
      <c r="BR139" s="37" t="e">
        <f t="shared" si="476"/>
        <v>#VALUE!</v>
      </c>
      <c r="BS139" s="37" t="e">
        <f t="shared" si="476"/>
        <v>#VALUE!</v>
      </c>
      <c r="BT139" s="37" t="e">
        <f t="shared" si="476"/>
        <v>#VALUE!</v>
      </c>
      <c r="BU139" s="37" t="e">
        <f t="shared" si="476"/>
        <v>#VALUE!</v>
      </c>
      <c r="BV139" s="37" t="str">
        <f t="shared" si="476"/>
        <v/>
      </c>
      <c r="BW139" s="37" t="e">
        <f t="shared" si="476"/>
        <v>#VALUE!</v>
      </c>
      <c r="BX139" s="38" t="e">
        <f t="shared" si="9"/>
        <v>#VALUE!</v>
      </c>
      <c r="BY139" s="40" t="str">
        <f t="shared" ref="BY139:CB139" si="477">IF(M139="x","1","")</f>
        <v/>
      </c>
      <c r="BZ139" s="40" t="str">
        <f t="shared" si="477"/>
        <v/>
      </c>
      <c r="CA139" s="40" t="str">
        <f t="shared" si="477"/>
        <v/>
      </c>
      <c r="CB139" s="40" t="str">
        <f t="shared" si="477"/>
        <v/>
      </c>
      <c r="CC139" s="40">
        <v>0.25</v>
      </c>
      <c r="CD139" s="40" t="str">
        <f>IF(R139="x","1","")</f>
        <v/>
      </c>
      <c r="CE139" s="40">
        <v>0.25</v>
      </c>
      <c r="CF139" s="40">
        <v>1</v>
      </c>
      <c r="CG139" s="40" t="str">
        <f t="shared" ref="CG139:CM139" si="478">IF(U139="x","1","")</f>
        <v/>
      </c>
      <c r="CH139" s="40" t="str">
        <f t="shared" si="478"/>
        <v/>
      </c>
      <c r="CI139" s="40" t="str">
        <f t="shared" si="478"/>
        <v/>
      </c>
      <c r="CJ139" s="40" t="str">
        <f t="shared" si="478"/>
        <v/>
      </c>
      <c r="CK139" s="40" t="str">
        <f t="shared" si="478"/>
        <v/>
      </c>
      <c r="CL139" s="40" t="str">
        <f t="shared" si="478"/>
        <v>1</v>
      </c>
      <c r="CM139" s="40" t="str">
        <f t="shared" si="478"/>
        <v>1</v>
      </c>
    </row>
    <row r="140" spans="1:91" ht="17.25" customHeight="1" x14ac:dyDescent="0.2">
      <c r="A140" s="66"/>
      <c r="B140" s="23"/>
      <c r="C140" s="23" t="s">
        <v>91</v>
      </c>
      <c r="D140" s="23"/>
      <c r="E140" s="23" t="str">
        <f t="shared" si="420"/>
        <v/>
      </c>
      <c r="F140" s="23"/>
      <c r="G140" s="23"/>
      <c r="H140" s="47" t="str">
        <f t="shared" si="94"/>
        <v/>
      </c>
      <c r="I140" s="50" t="str">
        <f t="shared" si="95"/>
        <v/>
      </c>
      <c r="J140" s="23"/>
      <c r="K140" s="27" t="b">
        <v>1</v>
      </c>
      <c r="L140" s="28">
        <f t="shared" si="302"/>
        <v>0</v>
      </c>
      <c r="M140" s="59"/>
      <c r="N140" s="59"/>
      <c r="O140" s="59"/>
      <c r="P140" s="68"/>
      <c r="Q140" s="59"/>
      <c r="R140" s="59"/>
      <c r="S140" s="59"/>
      <c r="T140" s="59"/>
      <c r="U140" s="59"/>
      <c r="V140" s="59"/>
      <c r="W140" s="23"/>
      <c r="X140" s="30"/>
      <c r="Y140" s="30"/>
      <c r="Z140" s="23" t="s">
        <v>91</v>
      </c>
      <c r="AA140" s="23" t="s">
        <v>91</v>
      </c>
      <c r="AB140" s="30">
        <f t="shared" si="4"/>
        <v>0</v>
      </c>
      <c r="AC140" s="81" t="e">
        <f t="shared" ref="AC140:AQ140" si="479">IF(M140="x",M$996*1,"")*BY140</f>
        <v>#VALUE!</v>
      </c>
      <c r="AD140" s="81" t="e">
        <f t="shared" si="479"/>
        <v>#VALUE!</v>
      </c>
      <c r="AE140" s="81" t="e">
        <f t="shared" si="479"/>
        <v>#VALUE!</v>
      </c>
      <c r="AF140" s="81" t="e">
        <f t="shared" si="479"/>
        <v>#VALUE!</v>
      </c>
      <c r="AG140" s="81" t="e">
        <f t="shared" si="479"/>
        <v>#VALUE!</v>
      </c>
      <c r="AH140" s="81" t="e">
        <f t="shared" si="479"/>
        <v>#VALUE!</v>
      </c>
      <c r="AI140" s="81" t="e">
        <f t="shared" si="479"/>
        <v>#VALUE!</v>
      </c>
      <c r="AJ140" s="81" t="e">
        <f t="shared" si="479"/>
        <v>#VALUE!</v>
      </c>
      <c r="AK140" s="81" t="e">
        <f t="shared" si="479"/>
        <v>#VALUE!</v>
      </c>
      <c r="AL140" s="81" t="e">
        <f t="shared" si="479"/>
        <v>#VALUE!</v>
      </c>
      <c r="AM140" s="81" t="e">
        <f t="shared" si="479"/>
        <v>#VALUE!</v>
      </c>
      <c r="AN140" s="81" t="e">
        <f t="shared" si="479"/>
        <v>#VALUE!</v>
      </c>
      <c r="AO140" s="81" t="e">
        <f t="shared" si="479"/>
        <v>#VALUE!</v>
      </c>
      <c r="AP140" s="81">
        <f t="shared" si="479"/>
        <v>0</v>
      </c>
      <c r="AQ140" s="81">
        <f t="shared" si="479"/>
        <v>1</v>
      </c>
      <c r="AR140" s="82" t="e">
        <f t="shared" si="447"/>
        <v>#VALUE!</v>
      </c>
      <c r="AS140" s="65" t="str">
        <f t="shared" si="7"/>
        <v/>
      </c>
      <c r="AT140" s="88"/>
      <c r="AU140" s="88"/>
      <c r="AV140" s="88"/>
      <c r="AW140" s="35"/>
      <c r="AX140" s="88"/>
      <c r="AY140" s="88"/>
      <c r="AZ140" s="88"/>
      <c r="BA140" s="88"/>
      <c r="BB140" s="35"/>
      <c r="BC140" s="35"/>
      <c r="BD140" s="35" t="str">
        <f ca="1">IFERROR(__xludf.DUMMYFUNCTION("""COMPUTED_VALUE"""),"")</f>
        <v/>
      </c>
      <c r="BE140" s="35"/>
      <c r="BF140" s="43"/>
      <c r="BG140" s="35"/>
      <c r="BH140" s="35"/>
      <c r="BI140" s="53" t="e">
        <f t="shared" si="137"/>
        <v>#VALUE!</v>
      </c>
      <c r="BJ140" s="50" t="e">
        <f t="shared" ref="BJ140:BW140" si="480">IF(AD140=0,"",AD140*$AS140*(AU140/10))</f>
        <v>#VALUE!</v>
      </c>
      <c r="BK140" s="50" t="e">
        <f t="shared" si="480"/>
        <v>#VALUE!</v>
      </c>
      <c r="BL140" s="50" t="e">
        <f t="shared" si="480"/>
        <v>#VALUE!</v>
      </c>
      <c r="BM140" s="50" t="e">
        <f t="shared" si="480"/>
        <v>#VALUE!</v>
      </c>
      <c r="BN140" s="50" t="e">
        <f t="shared" si="480"/>
        <v>#VALUE!</v>
      </c>
      <c r="BO140" s="50" t="e">
        <f t="shared" si="480"/>
        <v>#VALUE!</v>
      </c>
      <c r="BP140" s="50" t="e">
        <f t="shared" si="480"/>
        <v>#VALUE!</v>
      </c>
      <c r="BQ140" s="37" t="e">
        <f t="shared" si="480"/>
        <v>#VALUE!</v>
      </c>
      <c r="BR140" s="37" t="e">
        <f t="shared" si="480"/>
        <v>#VALUE!</v>
      </c>
      <c r="BS140" s="37" t="e">
        <f t="shared" si="480"/>
        <v>#VALUE!</v>
      </c>
      <c r="BT140" s="37" t="e">
        <f t="shared" si="480"/>
        <v>#VALUE!</v>
      </c>
      <c r="BU140" s="37" t="e">
        <f t="shared" si="480"/>
        <v>#VALUE!</v>
      </c>
      <c r="BV140" s="37" t="str">
        <f t="shared" si="480"/>
        <v/>
      </c>
      <c r="BW140" s="37" t="e">
        <f t="shared" si="480"/>
        <v>#VALUE!</v>
      </c>
      <c r="BX140" s="38" t="e">
        <f t="shared" si="9"/>
        <v>#VALUE!</v>
      </c>
      <c r="BY140" s="40">
        <v>0.33</v>
      </c>
      <c r="BZ140" s="40">
        <v>0.66</v>
      </c>
      <c r="CA140" s="40">
        <v>0.66</v>
      </c>
      <c r="CB140" s="40" t="str">
        <f t="shared" ref="CB140:CC140" si="481">IF(P140="x","1","")</f>
        <v/>
      </c>
      <c r="CC140" s="40" t="str">
        <f t="shared" si="481"/>
        <v/>
      </c>
      <c r="CD140" s="40">
        <v>0.33</v>
      </c>
      <c r="CE140" s="40">
        <v>0.33</v>
      </c>
      <c r="CF140" s="40">
        <v>0.66</v>
      </c>
      <c r="CG140" s="40" t="str">
        <f t="shared" ref="CG140:CM140" si="482">IF(U140="x","1","")</f>
        <v/>
      </c>
      <c r="CH140" s="40" t="str">
        <f t="shared" si="482"/>
        <v/>
      </c>
      <c r="CI140" s="40" t="str">
        <f t="shared" si="482"/>
        <v/>
      </c>
      <c r="CJ140" s="40" t="str">
        <f t="shared" si="482"/>
        <v/>
      </c>
      <c r="CK140" s="40" t="str">
        <f t="shared" si="482"/>
        <v/>
      </c>
      <c r="CL140" s="40" t="str">
        <f t="shared" si="482"/>
        <v>1</v>
      </c>
      <c r="CM140" s="40" t="str">
        <f t="shared" si="482"/>
        <v>1</v>
      </c>
    </row>
    <row r="141" spans="1:91" ht="17.25" customHeight="1" x14ac:dyDescent="0.2">
      <c r="A141" s="66"/>
      <c r="B141" s="23"/>
      <c r="C141" s="23" t="s">
        <v>91</v>
      </c>
      <c r="D141" s="23"/>
      <c r="E141" s="23" t="str">
        <f t="shared" si="420"/>
        <v/>
      </c>
      <c r="F141" s="23"/>
      <c r="G141" s="23"/>
      <c r="H141" s="47" t="str">
        <f t="shared" si="94"/>
        <v/>
      </c>
      <c r="I141" s="50" t="str">
        <f t="shared" si="95"/>
        <v/>
      </c>
      <c r="J141" s="23"/>
      <c r="K141" s="27" t="b">
        <v>0</v>
      </c>
      <c r="L141" s="28" t="str">
        <f t="shared" si="302"/>
        <v/>
      </c>
      <c r="M141" s="59"/>
      <c r="N141" s="59"/>
      <c r="O141" s="59"/>
      <c r="P141" s="68"/>
      <c r="Q141" s="59"/>
      <c r="R141" s="59"/>
      <c r="S141" s="59"/>
      <c r="T141" s="59"/>
      <c r="U141" s="59"/>
      <c r="V141" s="59"/>
      <c r="W141" s="23"/>
      <c r="X141" s="30"/>
      <c r="Y141" s="30"/>
      <c r="Z141" s="23" t="s">
        <v>91</v>
      </c>
      <c r="AA141" s="23" t="s">
        <v>91</v>
      </c>
      <c r="AB141" s="30">
        <f t="shared" si="4"/>
        <v>0</v>
      </c>
      <c r="AC141" s="81" t="e">
        <f t="shared" ref="AC141:AQ141" si="483">IF(M141="x",M$996*1,"")*BY141</f>
        <v>#VALUE!</v>
      </c>
      <c r="AD141" s="81" t="e">
        <f t="shared" si="483"/>
        <v>#VALUE!</v>
      </c>
      <c r="AE141" s="81" t="e">
        <f t="shared" si="483"/>
        <v>#VALUE!</v>
      </c>
      <c r="AF141" s="81" t="e">
        <f t="shared" si="483"/>
        <v>#VALUE!</v>
      </c>
      <c r="AG141" s="81" t="e">
        <f t="shared" si="483"/>
        <v>#VALUE!</v>
      </c>
      <c r="AH141" s="81" t="e">
        <f t="shared" si="483"/>
        <v>#VALUE!</v>
      </c>
      <c r="AI141" s="81" t="e">
        <f t="shared" si="483"/>
        <v>#VALUE!</v>
      </c>
      <c r="AJ141" s="81" t="e">
        <f t="shared" si="483"/>
        <v>#VALUE!</v>
      </c>
      <c r="AK141" s="81" t="e">
        <f t="shared" si="483"/>
        <v>#VALUE!</v>
      </c>
      <c r="AL141" s="81" t="e">
        <f t="shared" si="483"/>
        <v>#VALUE!</v>
      </c>
      <c r="AM141" s="81" t="e">
        <f t="shared" si="483"/>
        <v>#VALUE!</v>
      </c>
      <c r="AN141" s="81" t="e">
        <f t="shared" si="483"/>
        <v>#VALUE!</v>
      </c>
      <c r="AO141" s="81" t="e">
        <f t="shared" si="483"/>
        <v>#VALUE!</v>
      </c>
      <c r="AP141" s="81">
        <f t="shared" si="483"/>
        <v>0</v>
      </c>
      <c r="AQ141" s="81">
        <f t="shared" si="483"/>
        <v>1</v>
      </c>
      <c r="AR141" s="82" t="e">
        <f t="shared" si="447"/>
        <v>#VALUE!</v>
      </c>
      <c r="AS141" s="65" t="str">
        <f t="shared" si="7"/>
        <v/>
      </c>
      <c r="AT141" s="88"/>
      <c r="AU141" s="88"/>
      <c r="AV141" s="88"/>
      <c r="AW141" s="35"/>
      <c r="AX141" s="88"/>
      <c r="AY141" s="88"/>
      <c r="AZ141" s="88"/>
      <c r="BA141" s="88"/>
      <c r="BB141" s="35"/>
      <c r="BC141" s="35"/>
      <c r="BD141" s="35" t="str">
        <f ca="1">IFERROR(__xludf.DUMMYFUNCTION("""COMPUTED_VALUE"""),"")</f>
        <v/>
      </c>
      <c r="BE141" s="35"/>
      <c r="BF141" s="43"/>
      <c r="BG141" s="35"/>
      <c r="BH141" s="35"/>
      <c r="BI141" s="53" t="e">
        <f t="shared" si="137"/>
        <v>#VALUE!</v>
      </c>
      <c r="BJ141" s="50" t="e">
        <f t="shared" ref="BJ141:BW141" si="484">IF(AD141=0,"",AD141*$AS141*(AU141/10))</f>
        <v>#VALUE!</v>
      </c>
      <c r="BK141" s="50" t="e">
        <f t="shared" si="484"/>
        <v>#VALUE!</v>
      </c>
      <c r="BL141" s="50" t="e">
        <f t="shared" si="484"/>
        <v>#VALUE!</v>
      </c>
      <c r="BM141" s="50" t="e">
        <f t="shared" si="484"/>
        <v>#VALUE!</v>
      </c>
      <c r="BN141" s="50" t="e">
        <f t="shared" si="484"/>
        <v>#VALUE!</v>
      </c>
      <c r="BO141" s="50" t="e">
        <f t="shared" si="484"/>
        <v>#VALUE!</v>
      </c>
      <c r="BP141" s="50" t="e">
        <f t="shared" si="484"/>
        <v>#VALUE!</v>
      </c>
      <c r="BQ141" s="37" t="e">
        <f t="shared" si="484"/>
        <v>#VALUE!</v>
      </c>
      <c r="BR141" s="37" t="e">
        <f t="shared" si="484"/>
        <v>#VALUE!</v>
      </c>
      <c r="BS141" s="37" t="e">
        <f t="shared" si="484"/>
        <v>#VALUE!</v>
      </c>
      <c r="BT141" s="37" t="e">
        <f t="shared" si="484"/>
        <v>#VALUE!</v>
      </c>
      <c r="BU141" s="37" t="e">
        <f t="shared" si="484"/>
        <v>#VALUE!</v>
      </c>
      <c r="BV141" s="37" t="str">
        <f t="shared" si="484"/>
        <v/>
      </c>
      <c r="BW141" s="37" t="e">
        <f t="shared" si="484"/>
        <v>#VALUE!</v>
      </c>
      <c r="BX141" s="38" t="e">
        <f t="shared" si="9"/>
        <v>#VALUE!</v>
      </c>
      <c r="BY141" s="40" t="str">
        <f t="shared" ref="BY141:CM141" si="485">IF(M141="x","1","")</f>
        <v/>
      </c>
      <c r="BZ141" s="40" t="str">
        <f t="shared" si="485"/>
        <v/>
      </c>
      <c r="CA141" s="40" t="str">
        <f t="shared" si="485"/>
        <v/>
      </c>
      <c r="CB141" s="40" t="str">
        <f t="shared" si="485"/>
        <v/>
      </c>
      <c r="CC141" s="40" t="str">
        <f t="shared" si="485"/>
        <v/>
      </c>
      <c r="CD141" s="40" t="str">
        <f t="shared" si="485"/>
        <v/>
      </c>
      <c r="CE141" s="40" t="str">
        <f t="shared" si="485"/>
        <v/>
      </c>
      <c r="CF141" s="40" t="str">
        <f t="shared" si="485"/>
        <v/>
      </c>
      <c r="CG141" s="40" t="str">
        <f t="shared" si="485"/>
        <v/>
      </c>
      <c r="CH141" s="40" t="str">
        <f t="shared" si="485"/>
        <v/>
      </c>
      <c r="CI141" s="40" t="str">
        <f t="shared" si="485"/>
        <v/>
      </c>
      <c r="CJ141" s="40" t="str">
        <f t="shared" si="485"/>
        <v/>
      </c>
      <c r="CK141" s="40" t="str">
        <f t="shared" si="485"/>
        <v/>
      </c>
      <c r="CL141" s="40" t="str">
        <f t="shared" si="485"/>
        <v>1</v>
      </c>
      <c r="CM141" s="40" t="str">
        <f t="shared" si="485"/>
        <v>1</v>
      </c>
    </row>
    <row r="142" spans="1:91" ht="17.25" customHeight="1" x14ac:dyDescent="0.2">
      <c r="A142" s="66"/>
      <c r="B142" s="23"/>
      <c r="C142" s="23" t="s">
        <v>91</v>
      </c>
      <c r="D142" s="23"/>
      <c r="E142" s="23" t="str">
        <f t="shared" si="420"/>
        <v/>
      </c>
      <c r="F142" s="23"/>
      <c r="G142" s="23"/>
      <c r="H142" s="47" t="str">
        <f t="shared" si="94"/>
        <v/>
      </c>
      <c r="I142" s="50" t="str">
        <f t="shared" si="95"/>
        <v/>
      </c>
      <c r="J142" s="23"/>
      <c r="K142" s="27" t="b">
        <v>0</v>
      </c>
      <c r="L142" s="28" t="str">
        <f t="shared" si="302"/>
        <v/>
      </c>
      <c r="M142" s="59"/>
      <c r="N142" s="59"/>
      <c r="O142" s="59"/>
      <c r="P142" s="68"/>
      <c r="Q142" s="59"/>
      <c r="R142" s="59"/>
      <c r="S142" s="59"/>
      <c r="T142" s="59"/>
      <c r="U142" s="59"/>
      <c r="V142" s="59"/>
      <c r="W142" s="23"/>
      <c r="X142" s="30"/>
      <c r="Y142" s="30"/>
      <c r="Z142" s="23" t="s">
        <v>91</v>
      </c>
      <c r="AA142" s="23" t="s">
        <v>91</v>
      </c>
      <c r="AB142" s="30">
        <f t="shared" si="4"/>
        <v>0</v>
      </c>
      <c r="AC142" s="81" t="e">
        <f t="shared" ref="AC142:AQ142" si="486">IF(M142="x",M$996*1,"")*BY142</f>
        <v>#VALUE!</v>
      </c>
      <c r="AD142" s="81" t="e">
        <f t="shared" si="486"/>
        <v>#VALUE!</v>
      </c>
      <c r="AE142" s="81" t="e">
        <f t="shared" si="486"/>
        <v>#VALUE!</v>
      </c>
      <c r="AF142" s="81" t="e">
        <f t="shared" si="486"/>
        <v>#VALUE!</v>
      </c>
      <c r="AG142" s="81" t="e">
        <f t="shared" si="486"/>
        <v>#VALUE!</v>
      </c>
      <c r="AH142" s="81" t="e">
        <f t="shared" si="486"/>
        <v>#VALUE!</v>
      </c>
      <c r="AI142" s="81" t="e">
        <f t="shared" si="486"/>
        <v>#VALUE!</v>
      </c>
      <c r="AJ142" s="81" t="e">
        <f t="shared" si="486"/>
        <v>#VALUE!</v>
      </c>
      <c r="AK142" s="81" t="e">
        <f t="shared" si="486"/>
        <v>#VALUE!</v>
      </c>
      <c r="AL142" s="81" t="e">
        <f t="shared" si="486"/>
        <v>#VALUE!</v>
      </c>
      <c r="AM142" s="81" t="e">
        <f t="shared" si="486"/>
        <v>#VALUE!</v>
      </c>
      <c r="AN142" s="81" t="e">
        <f t="shared" si="486"/>
        <v>#VALUE!</v>
      </c>
      <c r="AO142" s="81" t="e">
        <f t="shared" si="486"/>
        <v>#VALUE!</v>
      </c>
      <c r="AP142" s="81">
        <f t="shared" si="486"/>
        <v>0</v>
      </c>
      <c r="AQ142" s="81">
        <f t="shared" si="486"/>
        <v>1</v>
      </c>
      <c r="AR142" s="82" t="e">
        <f t="shared" si="447"/>
        <v>#VALUE!</v>
      </c>
      <c r="AS142" s="65" t="str">
        <f t="shared" si="7"/>
        <v/>
      </c>
      <c r="AT142" s="88"/>
      <c r="AU142" s="88"/>
      <c r="AV142" s="88"/>
      <c r="AW142" s="35"/>
      <c r="AX142" s="88"/>
      <c r="AY142" s="88"/>
      <c r="AZ142" s="88"/>
      <c r="BA142" s="88"/>
      <c r="BB142" s="35"/>
      <c r="BC142" s="35"/>
      <c r="BD142" s="35" t="str">
        <f ca="1">IFERROR(__xludf.DUMMYFUNCTION("""COMPUTED_VALUE"""),"")</f>
        <v/>
      </c>
      <c r="BE142" s="35"/>
      <c r="BF142" s="43"/>
      <c r="BG142" s="35"/>
      <c r="BH142" s="35"/>
      <c r="BI142" s="53" t="e">
        <f t="shared" si="137"/>
        <v>#VALUE!</v>
      </c>
      <c r="BJ142" s="50" t="e">
        <f t="shared" ref="BJ142:BW142" si="487">IF(AD142=0,"",AD142*$AS142*(AU142/10))</f>
        <v>#VALUE!</v>
      </c>
      <c r="BK142" s="50" t="e">
        <f t="shared" si="487"/>
        <v>#VALUE!</v>
      </c>
      <c r="BL142" s="50" t="e">
        <f t="shared" si="487"/>
        <v>#VALUE!</v>
      </c>
      <c r="BM142" s="50" t="e">
        <f t="shared" si="487"/>
        <v>#VALUE!</v>
      </c>
      <c r="BN142" s="50" t="e">
        <f t="shared" si="487"/>
        <v>#VALUE!</v>
      </c>
      <c r="BO142" s="50" t="e">
        <f t="shared" si="487"/>
        <v>#VALUE!</v>
      </c>
      <c r="BP142" s="50" t="e">
        <f t="shared" si="487"/>
        <v>#VALUE!</v>
      </c>
      <c r="BQ142" s="37" t="e">
        <f t="shared" si="487"/>
        <v>#VALUE!</v>
      </c>
      <c r="BR142" s="37" t="e">
        <f t="shared" si="487"/>
        <v>#VALUE!</v>
      </c>
      <c r="BS142" s="37" t="e">
        <f t="shared" si="487"/>
        <v>#VALUE!</v>
      </c>
      <c r="BT142" s="37" t="e">
        <f t="shared" si="487"/>
        <v>#VALUE!</v>
      </c>
      <c r="BU142" s="37" t="e">
        <f t="shared" si="487"/>
        <v>#VALUE!</v>
      </c>
      <c r="BV142" s="37" t="str">
        <f t="shared" si="487"/>
        <v/>
      </c>
      <c r="BW142" s="37" t="e">
        <f t="shared" si="487"/>
        <v>#VALUE!</v>
      </c>
      <c r="BX142" s="38" t="e">
        <f t="shared" si="9"/>
        <v>#VALUE!</v>
      </c>
      <c r="BY142" s="40" t="str">
        <f t="shared" ref="BY142:CM142" si="488">IF(M142="x","1","")</f>
        <v/>
      </c>
      <c r="BZ142" s="40" t="str">
        <f t="shared" si="488"/>
        <v/>
      </c>
      <c r="CA142" s="40" t="str">
        <f t="shared" si="488"/>
        <v/>
      </c>
      <c r="CB142" s="40" t="str">
        <f t="shared" si="488"/>
        <v/>
      </c>
      <c r="CC142" s="40" t="str">
        <f t="shared" si="488"/>
        <v/>
      </c>
      <c r="CD142" s="40" t="str">
        <f t="shared" si="488"/>
        <v/>
      </c>
      <c r="CE142" s="40" t="str">
        <f t="shared" si="488"/>
        <v/>
      </c>
      <c r="CF142" s="40" t="str">
        <f t="shared" si="488"/>
        <v/>
      </c>
      <c r="CG142" s="40" t="str">
        <f t="shared" si="488"/>
        <v/>
      </c>
      <c r="CH142" s="40" t="str">
        <f t="shared" si="488"/>
        <v/>
      </c>
      <c r="CI142" s="40" t="str">
        <f t="shared" si="488"/>
        <v/>
      </c>
      <c r="CJ142" s="40" t="str">
        <f t="shared" si="488"/>
        <v/>
      </c>
      <c r="CK142" s="40" t="str">
        <f t="shared" si="488"/>
        <v/>
      </c>
      <c r="CL142" s="40" t="str">
        <f t="shared" si="488"/>
        <v>1</v>
      </c>
      <c r="CM142" s="40" t="str">
        <f t="shared" si="488"/>
        <v>1</v>
      </c>
    </row>
    <row r="143" spans="1:91" ht="17.25" customHeight="1" x14ac:dyDescent="0.2">
      <c r="A143" s="66"/>
      <c r="B143" s="23"/>
      <c r="C143" s="23" t="s">
        <v>91</v>
      </c>
      <c r="D143" s="23"/>
      <c r="E143" s="23" t="str">
        <f t="shared" si="420"/>
        <v/>
      </c>
      <c r="F143" s="23"/>
      <c r="G143" s="23"/>
      <c r="H143" s="47" t="str">
        <f t="shared" si="94"/>
        <v/>
      </c>
      <c r="I143" s="50" t="str">
        <f t="shared" si="95"/>
        <v/>
      </c>
      <c r="J143" s="23"/>
      <c r="K143" s="27" t="b">
        <v>0</v>
      </c>
      <c r="L143" s="28" t="str">
        <f t="shared" si="302"/>
        <v/>
      </c>
      <c r="M143" s="59"/>
      <c r="N143" s="59"/>
      <c r="O143" s="59"/>
      <c r="P143" s="68"/>
      <c r="Q143" s="59"/>
      <c r="R143" s="59"/>
      <c r="S143" s="59"/>
      <c r="T143" s="59"/>
      <c r="U143" s="59"/>
      <c r="V143" s="59"/>
      <c r="W143" s="23"/>
      <c r="X143" s="30"/>
      <c r="Y143" s="30"/>
      <c r="Z143" s="23" t="s">
        <v>91</v>
      </c>
      <c r="AA143" s="23" t="s">
        <v>91</v>
      </c>
      <c r="AB143" s="30">
        <f t="shared" si="4"/>
        <v>0</v>
      </c>
      <c r="AC143" s="81" t="e">
        <f t="shared" ref="AC143:AQ143" si="489">IF(M143="x",M$996*1,"")*BY143</f>
        <v>#VALUE!</v>
      </c>
      <c r="AD143" s="81" t="e">
        <f t="shared" si="489"/>
        <v>#VALUE!</v>
      </c>
      <c r="AE143" s="81" t="e">
        <f t="shared" si="489"/>
        <v>#VALUE!</v>
      </c>
      <c r="AF143" s="81" t="e">
        <f t="shared" si="489"/>
        <v>#VALUE!</v>
      </c>
      <c r="AG143" s="81" t="e">
        <f t="shared" si="489"/>
        <v>#VALUE!</v>
      </c>
      <c r="AH143" s="81" t="e">
        <f t="shared" si="489"/>
        <v>#VALUE!</v>
      </c>
      <c r="AI143" s="81" t="e">
        <f t="shared" si="489"/>
        <v>#VALUE!</v>
      </c>
      <c r="AJ143" s="81" t="e">
        <f t="shared" si="489"/>
        <v>#VALUE!</v>
      </c>
      <c r="AK143" s="81" t="e">
        <f t="shared" si="489"/>
        <v>#VALUE!</v>
      </c>
      <c r="AL143" s="81" t="e">
        <f t="shared" si="489"/>
        <v>#VALUE!</v>
      </c>
      <c r="AM143" s="81" t="e">
        <f t="shared" si="489"/>
        <v>#VALUE!</v>
      </c>
      <c r="AN143" s="81" t="e">
        <f t="shared" si="489"/>
        <v>#VALUE!</v>
      </c>
      <c r="AO143" s="81" t="e">
        <f t="shared" si="489"/>
        <v>#VALUE!</v>
      </c>
      <c r="AP143" s="81">
        <f t="shared" si="489"/>
        <v>0</v>
      </c>
      <c r="AQ143" s="81">
        <f t="shared" si="489"/>
        <v>1</v>
      </c>
      <c r="AR143" s="82" t="e">
        <f t="shared" si="447"/>
        <v>#VALUE!</v>
      </c>
      <c r="AS143" s="65" t="str">
        <f t="shared" si="7"/>
        <v/>
      </c>
      <c r="AT143" s="88"/>
      <c r="AU143" s="88"/>
      <c r="AV143" s="88"/>
      <c r="AW143" s="35"/>
      <c r="AX143" s="88"/>
      <c r="AY143" s="88"/>
      <c r="AZ143" s="88"/>
      <c r="BA143" s="88"/>
      <c r="BB143" s="35"/>
      <c r="BC143" s="35"/>
      <c r="BD143" s="35" t="str">
        <f ca="1">IFERROR(__xludf.DUMMYFUNCTION("""COMPUTED_VALUE"""),"")</f>
        <v/>
      </c>
      <c r="BE143" s="35"/>
      <c r="BF143" s="43"/>
      <c r="BG143" s="35"/>
      <c r="BH143" s="35"/>
      <c r="BI143" s="53" t="e">
        <f t="shared" si="137"/>
        <v>#VALUE!</v>
      </c>
      <c r="BJ143" s="50" t="e">
        <f t="shared" ref="BJ143:BW143" si="490">IF(AD143=0,"",AD143*$AS143*(AU143/10))</f>
        <v>#VALUE!</v>
      </c>
      <c r="BK143" s="50" t="e">
        <f t="shared" si="490"/>
        <v>#VALUE!</v>
      </c>
      <c r="BL143" s="50" t="e">
        <f t="shared" si="490"/>
        <v>#VALUE!</v>
      </c>
      <c r="BM143" s="50" t="e">
        <f t="shared" si="490"/>
        <v>#VALUE!</v>
      </c>
      <c r="BN143" s="50" t="e">
        <f t="shared" si="490"/>
        <v>#VALUE!</v>
      </c>
      <c r="BO143" s="50" t="e">
        <f t="shared" si="490"/>
        <v>#VALUE!</v>
      </c>
      <c r="BP143" s="50" t="e">
        <f t="shared" si="490"/>
        <v>#VALUE!</v>
      </c>
      <c r="BQ143" s="37" t="e">
        <f t="shared" si="490"/>
        <v>#VALUE!</v>
      </c>
      <c r="BR143" s="37" t="e">
        <f t="shared" si="490"/>
        <v>#VALUE!</v>
      </c>
      <c r="BS143" s="37" t="e">
        <f t="shared" si="490"/>
        <v>#VALUE!</v>
      </c>
      <c r="BT143" s="37" t="e">
        <f t="shared" si="490"/>
        <v>#VALUE!</v>
      </c>
      <c r="BU143" s="37" t="e">
        <f t="shared" si="490"/>
        <v>#VALUE!</v>
      </c>
      <c r="BV143" s="37" t="str">
        <f t="shared" si="490"/>
        <v/>
      </c>
      <c r="BW143" s="37" t="e">
        <f t="shared" si="490"/>
        <v>#VALUE!</v>
      </c>
      <c r="BX143" s="38" t="e">
        <f t="shared" si="9"/>
        <v>#VALUE!</v>
      </c>
      <c r="BY143" s="40" t="str">
        <f t="shared" ref="BY143:CC143" si="491">IF(M143="x","1","")</f>
        <v/>
      </c>
      <c r="BZ143" s="40" t="str">
        <f t="shared" si="491"/>
        <v/>
      </c>
      <c r="CA143" s="40" t="str">
        <f t="shared" si="491"/>
        <v/>
      </c>
      <c r="CB143" s="40" t="str">
        <f t="shared" si="491"/>
        <v/>
      </c>
      <c r="CC143" s="40" t="str">
        <f t="shared" si="491"/>
        <v/>
      </c>
      <c r="CD143" s="40">
        <v>0.5</v>
      </c>
      <c r="CE143" s="40" t="str">
        <f>IF(S143="x","1","")</f>
        <v/>
      </c>
      <c r="CF143" s="40">
        <v>0.5</v>
      </c>
      <c r="CG143" s="40" t="str">
        <f t="shared" ref="CG143:CM143" si="492">IF(U143="x","1","")</f>
        <v/>
      </c>
      <c r="CH143" s="40" t="str">
        <f t="shared" si="492"/>
        <v/>
      </c>
      <c r="CI143" s="40" t="str">
        <f t="shared" si="492"/>
        <v/>
      </c>
      <c r="CJ143" s="40" t="str">
        <f t="shared" si="492"/>
        <v/>
      </c>
      <c r="CK143" s="40" t="str">
        <f t="shared" si="492"/>
        <v/>
      </c>
      <c r="CL143" s="40" t="str">
        <f t="shared" si="492"/>
        <v>1</v>
      </c>
      <c r="CM143" s="40" t="str">
        <f t="shared" si="492"/>
        <v>1</v>
      </c>
    </row>
    <row r="144" spans="1:91" ht="17.25" customHeight="1" x14ac:dyDescent="0.2">
      <c r="A144" s="66"/>
      <c r="B144" s="23"/>
      <c r="C144" s="23" t="s">
        <v>91</v>
      </c>
      <c r="D144" s="23"/>
      <c r="E144" s="23" t="str">
        <f t="shared" si="420"/>
        <v/>
      </c>
      <c r="F144" s="23"/>
      <c r="G144" s="23"/>
      <c r="H144" s="47" t="str">
        <f t="shared" si="94"/>
        <v/>
      </c>
      <c r="I144" s="50" t="str">
        <f t="shared" si="95"/>
        <v/>
      </c>
      <c r="J144" s="23"/>
      <c r="K144" s="27" t="b">
        <v>0</v>
      </c>
      <c r="L144" s="28" t="str">
        <f t="shared" si="302"/>
        <v/>
      </c>
      <c r="M144" s="59"/>
      <c r="N144" s="59"/>
      <c r="O144" s="59"/>
      <c r="P144" s="68"/>
      <c r="Q144" s="59"/>
      <c r="R144" s="59"/>
      <c r="S144" s="59"/>
      <c r="T144" s="59"/>
      <c r="U144" s="59"/>
      <c r="V144" s="59"/>
      <c r="W144" s="23"/>
      <c r="X144" s="30"/>
      <c r="Y144" s="30"/>
      <c r="Z144" s="23" t="s">
        <v>91</v>
      </c>
      <c r="AA144" s="23" t="s">
        <v>91</v>
      </c>
      <c r="AB144" s="30">
        <f t="shared" si="4"/>
        <v>0</v>
      </c>
      <c r="AC144" s="81" t="e">
        <f t="shared" ref="AC144:AQ144" si="493">IF(M144="x",M$996*1,"")*BY144</f>
        <v>#VALUE!</v>
      </c>
      <c r="AD144" s="81" t="e">
        <f t="shared" si="493"/>
        <v>#VALUE!</v>
      </c>
      <c r="AE144" s="81" t="e">
        <f t="shared" si="493"/>
        <v>#VALUE!</v>
      </c>
      <c r="AF144" s="81" t="e">
        <f t="shared" si="493"/>
        <v>#VALUE!</v>
      </c>
      <c r="AG144" s="81" t="e">
        <f t="shared" si="493"/>
        <v>#VALUE!</v>
      </c>
      <c r="AH144" s="81" t="e">
        <f t="shared" si="493"/>
        <v>#VALUE!</v>
      </c>
      <c r="AI144" s="81" t="e">
        <f t="shared" si="493"/>
        <v>#VALUE!</v>
      </c>
      <c r="AJ144" s="81" t="e">
        <f t="shared" si="493"/>
        <v>#VALUE!</v>
      </c>
      <c r="AK144" s="81" t="e">
        <f t="shared" si="493"/>
        <v>#VALUE!</v>
      </c>
      <c r="AL144" s="81" t="e">
        <f t="shared" si="493"/>
        <v>#VALUE!</v>
      </c>
      <c r="AM144" s="81" t="e">
        <f t="shared" si="493"/>
        <v>#VALUE!</v>
      </c>
      <c r="AN144" s="81" t="e">
        <f t="shared" si="493"/>
        <v>#VALUE!</v>
      </c>
      <c r="AO144" s="81" t="e">
        <f t="shared" si="493"/>
        <v>#VALUE!</v>
      </c>
      <c r="AP144" s="81">
        <f t="shared" si="493"/>
        <v>0</v>
      </c>
      <c r="AQ144" s="81">
        <f t="shared" si="493"/>
        <v>1</v>
      </c>
      <c r="AR144" s="82" t="e">
        <f t="shared" si="447"/>
        <v>#VALUE!</v>
      </c>
      <c r="AS144" s="65" t="str">
        <f t="shared" si="7"/>
        <v/>
      </c>
      <c r="AT144" s="88"/>
      <c r="AU144" s="88"/>
      <c r="AV144" s="88"/>
      <c r="AW144" s="35"/>
      <c r="AX144" s="88"/>
      <c r="AY144" s="88"/>
      <c r="AZ144" s="88"/>
      <c r="BA144" s="88"/>
      <c r="BB144" s="35"/>
      <c r="BC144" s="35"/>
      <c r="BD144" s="35" t="str">
        <f ca="1">IFERROR(__xludf.DUMMYFUNCTION("""COMPUTED_VALUE"""),"")</f>
        <v/>
      </c>
      <c r="BE144" s="35"/>
      <c r="BF144" s="43"/>
      <c r="BG144" s="35"/>
      <c r="BH144" s="35"/>
      <c r="BI144" s="53" t="e">
        <f t="shared" si="137"/>
        <v>#VALUE!</v>
      </c>
      <c r="BJ144" s="50" t="e">
        <f t="shared" ref="BJ144:BW144" si="494">IF(AD144=0,"",AD144*$AS144*(AU144/10))</f>
        <v>#VALUE!</v>
      </c>
      <c r="BK144" s="50" t="e">
        <f t="shared" si="494"/>
        <v>#VALUE!</v>
      </c>
      <c r="BL144" s="50" t="e">
        <f t="shared" si="494"/>
        <v>#VALUE!</v>
      </c>
      <c r="BM144" s="50" t="e">
        <f t="shared" si="494"/>
        <v>#VALUE!</v>
      </c>
      <c r="BN144" s="50" t="e">
        <f t="shared" si="494"/>
        <v>#VALUE!</v>
      </c>
      <c r="BO144" s="50" t="e">
        <f t="shared" si="494"/>
        <v>#VALUE!</v>
      </c>
      <c r="BP144" s="50" t="e">
        <f t="shared" si="494"/>
        <v>#VALUE!</v>
      </c>
      <c r="BQ144" s="37" t="e">
        <f t="shared" si="494"/>
        <v>#VALUE!</v>
      </c>
      <c r="BR144" s="37" t="e">
        <f t="shared" si="494"/>
        <v>#VALUE!</v>
      </c>
      <c r="BS144" s="37" t="e">
        <f t="shared" si="494"/>
        <v>#VALUE!</v>
      </c>
      <c r="BT144" s="37" t="e">
        <f t="shared" si="494"/>
        <v>#VALUE!</v>
      </c>
      <c r="BU144" s="37" t="e">
        <f t="shared" si="494"/>
        <v>#VALUE!</v>
      </c>
      <c r="BV144" s="37" t="str">
        <f t="shared" si="494"/>
        <v/>
      </c>
      <c r="BW144" s="37" t="e">
        <f t="shared" si="494"/>
        <v>#VALUE!</v>
      </c>
      <c r="BX144" s="38" t="e">
        <f t="shared" si="9"/>
        <v>#VALUE!</v>
      </c>
      <c r="BY144" s="40" t="str">
        <f t="shared" ref="BY144:CM144" si="495">IF(M144="x","1","")</f>
        <v/>
      </c>
      <c r="BZ144" s="40" t="str">
        <f t="shared" si="495"/>
        <v/>
      </c>
      <c r="CA144" s="40" t="str">
        <f t="shared" si="495"/>
        <v/>
      </c>
      <c r="CB144" s="40" t="str">
        <f t="shared" si="495"/>
        <v/>
      </c>
      <c r="CC144" s="40" t="str">
        <f t="shared" si="495"/>
        <v/>
      </c>
      <c r="CD144" s="40" t="str">
        <f t="shared" si="495"/>
        <v/>
      </c>
      <c r="CE144" s="40" t="str">
        <f t="shared" si="495"/>
        <v/>
      </c>
      <c r="CF144" s="40" t="str">
        <f t="shared" si="495"/>
        <v/>
      </c>
      <c r="CG144" s="40" t="str">
        <f t="shared" si="495"/>
        <v/>
      </c>
      <c r="CH144" s="40" t="str">
        <f t="shared" si="495"/>
        <v/>
      </c>
      <c r="CI144" s="40" t="str">
        <f t="shared" si="495"/>
        <v/>
      </c>
      <c r="CJ144" s="40" t="str">
        <f t="shared" si="495"/>
        <v/>
      </c>
      <c r="CK144" s="40" t="str">
        <f t="shared" si="495"/>
        <v/>
      </c>
      <c r="CL144" s="40" t="str">
        <f t="shared" si="495"/>
        <v>1</v>
      </c>
      <c r="CM144" s="40" t="str">
        <f t="shared" si="495"/>
        <v>1</v>
      </c>
    </row>
    <row r="145" spans="1:91" ht="17.25" customHeight="1" x14ac:dyDescent="0.2">
      <c r="A145" s="66"/>
      <c r="B145" s="23"/>
      <c r="C145" s="23" t="s">
        <v>91</v>
      </c>
      <c r="D145" s="23"/>
      <c r="E145" s="23" t="str">
        <f t="shared" si="420"/>
        <v/>
      </c>
      <c r="F145" s="23"/>
      <c r="G145" s="23"/>
      <c r="H145" s="47" t="str">
        <f t="shared" si="94"/>
        <v/>
      </c>
      <c r="I145" s="50" t="str">
        <f t="shared" si="95"/>
        <v/>
      </c>
      <c r="J145" s="23"/>
      <c r="K145" s="27" t="b">
        <v>0</v>
      </c>
      <c r="L145" s="28" t="str">
        <f t="shared" si="302"/>
        <v/>
      </c>
      <c r="M145" s="59"/>
      <c r="N145" s="59"/>
      <c r="O145" s="59"/>
      <c r="P145" s="68"/>
      <c r="Q145" s="59"/>
      <c r="R145" s="59"/>
      <c r="S145" s="59"/>
      <c r="T145" s="59"/>
      <c r="U145" s="59"/>
      <c r="V145" s="59"/>
      <c r="W145" s="23"/>
      <c r="X145" s="30"/>
      <c r="Y145" s="30"/>
      <c r="Z145" s="23" t="s">
        <v>91</v>
      </c>
      <c r="AA145" s="23" t="s">
        <v>91</v>
      </c>
      <c r="AB145" s="30">
        <f t="shared" si="4"/>
        <v>0</v>
      </c>
      <c r="AC145" s="81" t="e">
        <f t="shared" ref="AC145:AQ145" si="496">IF(M145="x",M$996*1,"")*BY145</f>
        <v>#VALUE!</v>
      </c>
      <c r="AD145" s="81" t="e">
        <f t="shared" si="496"/>
        <v>#VALUE!</v>
      </c>
      <c r="AE145" s="81" t="e">
        <f t="shared" si="496"/>
        <v>#VALUE!</v>
      </c>
      <c r="AF145" s="81" t="e">
        <f t="shared" si="496"/>
        <v>#VALUE!</v>
      </c>
      <c r="AG145" s="81" t="e">
        <f t="shared" si="496"/>
        <v>#VALUE!</v>
      </c>
      <c r="AH145" s="81" t="e">
        <f t="shared" si="496"/>
        <v>#VALUE!</v>
      </c>
      <c r="AI145" s="81" t="e">
        <f t="shared" si="496"/>
        <v>#VALUE!</v>
      </c>
      <c r="AJ145" s="81" t="e">
        <f t="shared" si="496"/>
        <v>#VALUE!</v>
      </c>
      <c r="AK145" s="81" t="e">
        <f t="shared" si="496"/>
        <v>#VALUE!</v>
      </c>
      <c r="AL145" s="81" t="e">
        <f t="shared" si="496"/>
        <v>#VALUE!</v>
      </c>
      <c r="AM145" s="81" t="e">
        <f t="shared" si="496"/>
        <v>#VALUE!</v>
      </c>
      <c r="AN145" s="81" t="e">
        <f t="shared" si="496"/>
        <v>#VALUE!</v>
      </c>
      <c r="AO145" s="81" t="e">
        <f t="shared" si="496"/>
        <v>#VALUE!</v>
      </c>
      <c r="AP145" s="81">
        <f t="shared" si="496"/>
        <v>0</v>
      </c>
      <c r="AQ145" s="81">
        <f t="shared" si="496"/>
        <v>1</v>
      </c>
      <c r="AR145" s="82" t="e">
        <f t="shared" si="447"/>
        <v>#VALUE!</v>
      </c>
      <c r="AS145" s="65" t="str">
        <f t="shared" si="7"/>
        <v/>
      </c>
      <c r="AT145" s="88"/>
      <c r="AU145" s="88"/>
      <c r="AV145" s="88"/>
      <c r="AW145" s="35"/>
      <c r="AX145" s="88"/>
      <c r="AY145" s="88"/>
      <c r="AZ145" s="88"/>
      <c r="BA145" s="88"/>
      <c r="BB145" s="35"/>
      <c r="BC145" s="35"/>
      <c r="BD145" s="35" t="str">
        <f ca="1">IFERROR(__xludf.DUMMYFUNCTION("""COMPUTED_VALUE"""),"")</f>
        <v/>
      </c>
      <c r="BE145" s="35"/>
      <c r="BF145" s="43"/>
      <c r="BG145" s="35"/>
      <c r="BH145" s="35"/>
      <c r="BI145" s="53" t="e">
        <f t="shared" si="137"/>
        <v>#VALUE!</v>
      </c>
      <c r="BJ145" s="50" t="e">
        <f t="shared" ref="BJ145:BW145" si="497">IF(AD145=0,"",AD145*$AS145*(AU145/10))</f>
        <v>#VALUE!</v>
      </c>
      <c r="BK145" s="50" t="e">
        <f t="shared" si="497"/>
        <v>#VALUE!</v>
      </c>
      <c r="BL145" s="50" t="e">
        <f t="shared" si="497"/>
        <v>#VALUE!</v>
      </c>
      <c r="BM145" s="50" t="e">
        <f t="shared" si="497"/>
        <v>#VALUE!</v>
      </c>
      <c r="BN145" s="50" t="e">
        <f t="shared" si="497"/>
        <v>#VALUE!</v>
      </c>
      <c r="BO145" s="50" t="e">
        <f t="shared" si="497"/>
        <v>#VALUE!</v>
      </c>
      <c r="BP145" s="50" t="e">
        <f t="shared" si="497"/>
        <v>#VALUE!</v>
      </c>
      <c r="BQ145" s="37" t="e">
        <f t="shared" si="497"/>
        <v>#VALUE!</v>
      </c>
      <c r="BR145" s="37" t="e">
        <f t="shared" si="497"/>
        <v>#VALUE!</v>
      </c>
      <c r="BS145" s="37" t="e">
        <f t="shared" si="497"/>
        <v>#VALUE!</v>
      </c>
      <c r="BT145" s="37" t="e">
        <f t="shared" si="497"/>
        <v>#VALUE!</v>
      </c>
      <c r="BU145" s="37" t="e">
        <f t="shared" si="497"/>
        <v>#VALUE!</v>
      </c>
      <c r="BV145" s="37" t="str">
        <f t="shared" si="497"/>
        <v/>
      </c>
      <c r="BW145" s="37" t="e">
        <f t="shared" si="497"/>
        <v>#VALUE!</v>
      </c>
      <c r="BX145" s="38" t="e">
        <f t="shared" si="9"/>
        <v>#VALUE!</v>
      </c>
      <c r="BY145" s="40" t="str">
        <f t="shared" ref="BY145:CM145" si="498">IF(M145="x","1","")</f>
        <v/>
      </c>
      <c r="BZ145" s="40" t="str">
        <f t="shared" si="498"/>
        <v/>
      </c>
      <c r="CA145" s="40" t="str">
        <f t="shared" si="498"/>
        <v/>
      </c>
      <c r="CB145" s="40" t="str">
        <f t="shared" si="498"/>
        <v/>
      </c>
      <c r="CC145" s="40" t="str">
        <f t="shared" si="498"/>
        <v/>
      </c>
      <c r="CD145" s="40" t="str">
        <f t="shared" si="498"/>
        <v/>
      </c>
      <c r="CE145" s="40" t="str">
        <f t="shared" si="498"/>
        <v/>
      </c>
      <c r="CF145" s="40" t="str">
        <f t="shared" si="498"/>
        <v/>
      </c>
      <c r="CG145" s="40" t="str">
        <f t="shared" si="498"/>
        <v/>
      </c>
      <c r="CH145" s="40" t="str">
        <f t="shared" si="498"/>
        <v/>
      </c>
      <c r="CI145" s="40" t="str">
        <f t="shared" si="498"/>
        <v/>
      </c>
      <c r="CJ145" s="40" t="str">
        <f t="shared" si="498"/>
        <v/>
      </c>
      <c r="CK145" s="40" t="str">
        <f t="shared" si="498"/>
        <v/>
      </c>
      <c r="CL145" s="40" t="str">
        <f t="shared" si="498"/>
        <v>1</v>
      </c>
      <c r="CM145" s="40" t="str">
        <f t="shared" si="498"/>
        <v>1</v>
      </c>
    </row>
    <row r="146" spans="1:91" ht="17.25" customHeight="1" x14ac:dyDescent="0.2">
      <c r="A146" s="66"/>
      <c r="B146" s="23"/>
      <c r="C146" s="23" t="s">
        <v>91</v>
      </c>
      <c r="D146" s="23"/>
      <c r="E146" s="23" t="str">
        <f t="shared" si="420"/>
        <v/>
      </c>
      <c r="F146" s="23"/>
      <c r="G146" s="23"/>
      <c r="H146" s="47" t="str">
        <f t="shared" si="94"/>
        <v/>
      </c>
      <c r="I146" s="50" t="str">
        <f t="shared" si="95"/>
        <v/>
      </c>
      <c r="J146" s="23"/>
      <c r="K146" s="27" t="b">
        <v>0</v>
      </c>
      <c r="L146" s="28" t="str">
        <f t="shared" si="302"/>
        <v/>
      </c>
      <c r="M146" s="59"/>
      <c r="N146" s="59"/>
      <c r="O146" s="59"/>
      <c r="P146" s="68"/>
      <c r="Q146" s="59"/>
      <c r="R146" s="59"/>
      <c r="S146" s="59"/>
      <c r="T146" s="59"/>
      <c r="U146" s="59"/>
      <c r="V146" s="59"/>
      <c r="W146" s="23"/>
      <c r="X146" s="30"/>
      <c r="Y146" s="30"/>
      <c r="Z146" s="23" t="s">
        <v>91</v>
      </c>
      <c r="AA146" s="23" t="s">
        <v>91</v>
      </c>
      <c r="AB146" s="30">
        <f t="shared" si="4"/>
        <v>0</v>
      </c>
      <c r="AC146" s="81" t="e">
        <f t="shared" ref="AC146:AQ146" si="499">IF(M146="x",M$996*1,"")*BY146</f>
        <v>#VALUE!</v>
      </c>
      <c r="AD146" s="81" t="e">
        <f t="shared" si="499"/>
        <v>#VALUE!</v>
      </c>
      <c r="AE146" s="81" t="e">
        <f t="shared" si="499"/>
        <v>#VALUE!</v>
      </c>
      <c r="AF146" s="81" t="e">
        <f t="shared" si="499"/>
        <v>#VALUE!</v>
      </c>
      <c r="AG146" s="81" t="e">
        <f t="shared" si="499"/>
        <v>#VALUE!</v>
      </c>
      <c r="AH146" s="81" t="e">
        <f t="shared" si="499"/>
        <v>#VALUE!</v>
      </c>
      <c r="AI146" s="81" t="e">
        <f t="shared" si="499"/>
        <v>#VALUE!</v>
      </c>
      <c r="AJ146" s="81" t="e">
        <f t="shared" si="499"/>
        <v>#VALUE!</v>
      </c>
      <c r="AK146" s="81" t="e">
        <f t="shared" si="499"/>
        <v>#VALUE!</v>
      </c>
      <c r="AL146" s="81" t="e">
        <f t="shared" si="499"/>
        <v>#VALUE!</v>
      </c>
      <c r="AM146" s="81" t="e">
        <f t="shared" si="499"/>
        <v>#VALUE!</v>
      </c>
      <c r="AN146" s="81" t="e">
        <f t="shared" si="499"/>
        <v>#VALUE!</v>
      </c>
      <c r="AO146" s="81" t="e">
        <f t="shared" si="499"/>
        <v>#VALUE!</v>
      </c>
      <c r="AP146" s="81">
        <f t="shared" si="499"/>
        <v>0</v>
      </c>
      <c r="AQ146" s="81">
        <f t="shared" si="499"/>
        <v>1</v>
      </c>
      <c r="AR146" s="82" t="e">
        <f t="shared" si="447"/>
        <v>#VALUE!</v>
      </c>
      <c r="AS146" s="65" t="str">
        <f t="shared" si="7"/>
        <v/>
      </c>
      <c r="AT146" s="88"/>
      <c r="AU146" s="88"/>
      <c r="AV146" s="88"/>
      <c r="AW146" s="35"/>
      <c r="AX146" s="88"/>
      <c r="AY146" s="88"/>
      <c r="AZ146" s="88"/>
      <c r="BA146" s="88"/>
      <c r="BB146" s="35"/>
      <c r="BC146" s="35"/>
      <c r="BD146" s="35" t="str">
        <f ca="1">IFERROR(__xludf.DUMMYFUNCTION("""COMPUTED_VALUE"""),"")</f>
        <v/>
      </c>
      <c r="BE146" s="35"/>
      <c r="BF146" s="43"/>
      <c r="BG146" s="35"/>
      <c r="BH146" s="35"/>
      <c r="BI146" s="53" t="e">
        <f t="shared" si="137"/>
        <v>#VALUE!</v>
      </c>
      <c r="BJ146" s="50" t="e">
        <f t="shared" ref="BJ146:BW146" si="500">IF(AD146=0,"",AD146*$AS146*(AU146/10))</f>
        <v>#VALUE!</v>
      </c>
      <c r="BK146" s="50" t="e">
        <f t="shared" si="500"/>
        <v>#VALUE!</v>
      </c>
      <c r="BL146" s="50" t="e">
        <f t="shared" si="500"/>
        <v>#VALUE!</v>
      </c>
      <c r="BM146" s="50" t="e">
        <f t="shared" si="500"/>
        <v>#VALUE!</v>
      </c>
      <c r="BN146" s="50" t="e">
        <f t="shared" si="500"/>
        <v>#VALUE!</v>
      </c>
      <c r="BO146" s="50" t="e">
        <f t="shared" si="500"/>
        <v>#VALUE!</v>
      </c>
      <c r="BP146" s="50" t="e">
        <f t="shared" si="500"/>
        <v>#VALUE!</v>
      </c>
      <c r="BQ146" s="37" t="e">
        <f t="shared" si="500"/>
        <v>#VALUE!</v>
      </c>
      <c r="BR146" s="37" t="e">
        <f t="shared" si="500"/>
        <v>#VALUE!</v>
      </c>
      <c r="BS146" s="37" t="e">
        <f t="shared" si="500"/>
        <v>#VALUE!</v>
      </c>
      <c r="BT146" s="37" t="e">
        <f t="shared" si="500"/>
        <v>#VALUE!</v>
      </c>
      <c r="BU146" s="37" t="e">
        <f t="shared" si="500"/>
        <v>#VALUE!</v>
      </c>
      <c r="BV146" s="37" t="str">
        <f t="shared" si="500"/>
        <v/>
      </c>
      <c r="BW146" s="37" t="e">
        <f t="shared" si="500"/>
        <v>#VALUE!</v>
      </c>
      <c r="BX146" s="38" t="e">
        <f t="shared" si="9"/>
        <v>#VALUE!</v>
      </c>
      <c r="BY146" s="40" t="str">
        <f t="shared" ref="BY146:BY148" si="501">IF(M146="x","1","")</f>
        <v/>
      </c>
      <c r="BZ146" s="40">
        <v>0.5</v>
      </c>
      <c r="CA146" s="40" t="str">
        <f t="shared" ref="CA146:CB146" si="502">IF(O146="x","1","")</f>
        <v/>
      </c>
      <c r="CB146" s="40" t="str">
        <f t="shared" si="502"/>
        <v/>
      </c>
      <c r="CC146" s="40">
        <v>0.5</v>
      </c>
      <c r="CD146" s="40" t="str">
        <f t="shared" ref="CD146:CM146" si="503">IF(R146="x","1","")</f>
        <v/>
      </c>
      <c r="CE146" s="40" t="str">
        <f t="shared" si="503"/>
        <v/>
      </c>
      <c r="CF146" s="40" t="str">
        <f t="shared" si="503"/>
        <v/>
      </c>
      <c r="CG146" s="40" t="str">
        <f t="shared" si="503"/>
        <v/>
      </c>
      <c r="CH146" s="40" t="str">
        <f t="shared" si="503"/>
        <v/>
      </c>
      <c r="CI146" s="40" t="str">
        <f t="shared" si="503"/>
        <v/>
      </c>
      <c r="CJ146" s="40" t="str">
        <f t="shared" si="503"/>
        <v/>
      </c>
      <c r="CK146" s="40" t="str">
        <f t="shared" si="503"/>
        <v/>
      </c>
      <c r="CL146" s="40" t="str">
        <f t="shared" si="503"/>
        <v>1</v>
      </c>
      <c r="CM146" s="40" t="str">
        <f t="shared" si="503"/>
        <v>1</v>
      </c>
    </row>
    <row r="147" spans="1:91" ht="17.25" customHeight="1" x14ac:dyDescent="0.2">
      <c r="A147" s="66"/>
      <c r="B147" s="23"/>
      <c r="C147" s="23" t="s">
        <v>91</v>
      </c>
      <c r="D147" s="23"/>
      <c r="E147" s="23" t="str">
        <f t="shared" si="420"/>
        <v/>
      </c>
      <c r="F147" s="23"/>
      <c r="G147" s="23"/>
      <c r="H147" s="47" t="str">
        <f t="shared" si="94"/>
        <v/>
      </c>
      <c r="I147" s="50" t="str">
        <f t="shared" si="95"/>
        <v/>
      </c>
      <c r="J147" s="23"/>
      <c r="K147" s="27" t="b">
        <v>0</v>
      </c>
      <c r="L147" s="28" t="str">
        <f t="shared" si="302"/>
        <v/>
      </c>
      <c r="M147" s="59"/>
      <c r="N147" s="59"/>
      <c r="O147" s="59"/>
      <c r="P147" s="68"/>
      <c r="Q147" s="59"/>
      <c r="R147" s="59"/>
      <c r="S147" s="59"/>
      <c r="T147" s="59"/>
      <c r="U147" s="59"/>
      <c r="V147" s="59"/>
      <c r="W147" s="23"/>
      <c r="X147" s="30"/>
      <c r="Y147" s="30"/>
      <c r="Z147" s="23" t="s">
        <v>91</v>
      </c>
      <c r="AA147" s="23" t="s">
        <v>91</v>
      </c>
      <c r="AB147" s="30">
        <f t="shared" si="4"/>
        <v>0</v>
      </c>
      <c r="AC147" s="81" t="e">
        <f t="shared" ref="AC147:AQ147" si="504">IF(M147="x",M$996*1,"")*BY147</f>
        <v>#VALUE!</v>
      </c>
      <c r="AD147" s="81" t="e">
        <f t="shared" si="504"/>
        <v>#VALUE!</v>
      </c>
      <c r="AE147" s="81" t="e">
        <f t="shared" si="504"/>
        <v>#VALUE!</v>
      </c>
      <c r="AF147" s="81" t="e">
        <f t="shared" si="504"/>
        <v>#VALUE!</v>
      </c>
      <c r="AG147" s="81" t="e">
        <f t="shared" si="504"/>
        <v>#VALUE!</v>
      </c>
      <c r="AH147" s="81" t="e">
        <f t="shared" si="504"/>
        <v>#VALUE!</v>
      </c>
      <c r="AI147" s="81" t="e">
        <f t="shared" si="504"/>
        <v>#VALUE!</v>
      </c>
      <c r="AJ147" s="81" t="e">
        <f t="shared" si="504"/>
        <v>#VALUE!</v>
      </c>
      <c r="AK147" s="81" t="e">
        <f t="shared" si="504"/>
        <v>#VALUE!</v>
      </c>
      <c r="AL147" s="81" t="e">
        <f t="shared" si="504"/>
        <v>#VALUE!</v>
      </c>
      <c r="AM147" s="81" t="e">
        <f t="shared" si="504"/>
        <v>#VALUE!</v>
      </c>
      <c r="AN147" s="81" t="e">
        <f t="shared" si="504"/>
        <v>#VALUE!</v>
      </c>
      <c r="AO147" s="81" t="e">
        <f t="shared" si="504"/>
        <v>#VALUE!</v>
      </c>
      <c r="AP147" s="81">
        <f t="shared" si="504"/>
        <v>0</v>
      </c>
      <c r="AQ147" s="81">
        <f t="shared" si="504"/>
        <v>1</v>
      </c>
      <c r="AR147" s="82" t="e">
        <f t="shared" si="447"/>
        <v>#VALUE!</v>
      </c>
      <c r="AS147" s="65" t="str">
        <f t="shared" si="7"/>
        <v/>
      </c>
      <c r="AT147" s="88"/>
      <c r="AU147" s="88"/>
      <c r="AV147" s="88"/>
      <c r="AW147" s="35"/>
      <c r="AX147" s="88"/>
      <c r="AY147" s="88"/>
      <c r="AZ147" s="88"/>
      <c r="BA147" s="88"/>
      <c r="BB147" s="35"/>
      <c r="BC147" s="35"/>
      <c r="BD147" s="35" t="str">
        <f ca="1">IFERROR(__xludf.DUMMYFUNCTION("""COMPUTED_VALUE"""),"")</f>
        <v/>
      </c>
      <c r="BE147" s="35"/>
      <c r="BF147" s="43"/>
      <c r="BG147" s="35"/>
      <c r="BH147" s="35"/>
      <c r="BI147" s="53" t="e">
        <f t="shared" si="137"/>
        <v>#VALUE!</v>
      </c>
      <c r="BJ147" s="50" t="e">
        <f t="shared" ref="BJ147:BW147" si="505">IF(AD147=0,"",AD147*$AS147*(AU147/10))</f>
        <v>#VALUE!</v>
      </c>
      <c r="BK147" s="50" t="e">
        <f t="shared" si="505"/>
        <v>#VALUE!</v>
      </c>
      <c r="BL147" s="50" t="e">
        <f t="shared" si="505"/>
        <v>#VALUE!</v>
      </c>
      <c r="BM147" s="50" t="e">
        <f t="shared" si="505"/>
        <v>#VALUE!</v>
      </c>
      <c r="BN147" s="50" t="e">
        <f t="shared" si="505"/>
        <v>#VALUE!</v>
      </c>
      <c r="BO147" s="50" t="e">
        <f t="shared" si="505"/>
        <v>#VALUE!</v>
      </c>
      <c r="BP147" s="50" t="e">
        <f t="shared" si="505"/>
        <v>#VALUE!</v>
      </c>
      <c r="BQ147" s="37" t="e">
        <f t="shared" si="505"/>
        <v>#VALUE!</v>
      </c>
      <c r="BR147" s="37" t="e">
        <f t="shared" si="505"/>
        <v>#VALUE!</v>
      </c>
      <c r="BS147" s="37" t="e">
        <f t="shared" si="505"/>
        <v>#VALUE!</v>
      </c>
      <c r="BT147" s="37" t="e">
        <f t="shared" si="505"/>
        <v>#VALUE!</v>
      </c>
      <c r="BU147" s="37" t="e">
        <f t="shared" si="505"/>
        <v>#VALUE!</v>
      </c>
      <c r="BV147" s="37" t="str">
        <f t="shared" si="505"/>
        <v/>
      </c>
      <c r="BW147" s="37" t="e">
        <f t="shared" si="505"/>
        <v>#VALUE!</v>
      </c>
      <c r="BX147" s="38" t="e">
        <f t="shared" si="9"/>
        <v>#VALUE!</v>
      </c>
      <c r="BY147" s="40" t="str">
        <f t="shared" si="501"/>
        <v/>
      </c>
      <c r="BZ147" s="40" t="str">
        <f t="shared" ref="BZ147:CM147" si="506">IF(N147="x","1","")</f>
        <v/>
      </c>
      <c r="CA147" s="40" t="str">
        <f t="shared" si="506"/>
        <v/>
      </c>
      <c r="CB147" s="40" t="str">
        <f t="shared" si="506"/>
        <v/>
      </c>
      <c r="CC147" s="40" t="str">
        <f t="shared" si="506"/>
        <v/>
      </c>
      <c r="CD147" s="40" t="str">
        <f t="shared" si="506"/>
        <v/>
      </c>
      <c r="CE147" s="40" t="str">
        <f t="shared" si="506"/>
        <v/>
      </c>
      <c r="CF147" s="40" t="str">
        <f t="shared" si="506"/>
        <v/>
      </c>
      <c r="CG147" s="40" t="str">
        <f t="shared" si="506"/>
        <v/>
      </c>
      <c r="CH147" s="40" t="str">
        <f t="shared" si="506"/>
        <v/>
      </c>
      <c r="CI147" s="40" t="str">
        <f t="shared" si="506"/>
        <v/>
      </c>
      <c r="CJ147" s="40" t="str">
        <f t="shared" si="506"/>
        <v/>
      </c>
      <c r="CK147" s="40" t="str">
        <f t="shared" si="506"/>
        <v/>
      </c>
      <c r="CL147" s="40" t="str">
        <f t="shared" si="506"/>
        <v>1</v>
      </c>
      <c r="CM147" s="40" t="str">
        <f t="shared" si="506"/>
        <v>1</v>
      </c>
    </row>
    <row r="148" spans="1:91" ht="17.25" customHeight="1" x14ac:dyDescent="0.2">
      <c r="A148" s="66"/>
      <c r="B148" s="23"/>
      <c r="C148" s="23" t="s">
        <v>91</v>
      </c>
      <c r="D148" s="23"/>
      <c r="E148" s="23" t="str">
        <f t="shared" si="420"/>
        <v/>
      </c>
      <c r="F148" s="23"/>
      <c r="G148" s="23"/>
      <c r="H148" s="47" t="str">
        <f t="shared" si="94"/>
        <v/>
      </c>
      <c r="I148" s="50" t="str">
        <f t="shared" si="95"/>
        <v/>
      </c>
      <c r="J148" s="23"/>
      <c r="K148" s="27" t="b">
        <v>0</v>
      </c>
      <c r="L148" s="28" t="str">
        <f t="shared" si="302"/>
        <v/>
      </c>
      <c r="M148" s="59"/>
      <c r="N148" s="59"/>
      <c r="O148" s="59"/>
      <c r="P148" s="68"/>
      <c r="Q148" s="59"/>
      <c r="R148" s="59"/>
      <c r="S148" s="59"/>
      <c r="T148" s="59"/>
      <c r="U148" s="59"/>
      <c r="V148" s="59"/>
      <c r="W148" s="23"/>
      <c r="X148" s="30"/>
      <c r="Y148" s="30"/>
      <c r="Z148" s="23" t="s">
        <v>91</v>
      </c>
      <c r="AA148" s="23" t="s">
        <v>91</v>
      </c>
      <c r="AB148" s="30">
        <f t="shared" si="4"/>
        <v>0</v>
      </c>
      <c r="AC148" s="81" t="e">
        <f t="shared" ref="AC148:AQ148" si="507">IF(M148="x",M$996*1,"")*BY148</f>
        <v>#VALUE!</v>
      </c>
      <c r="AD148" s="81" t="e">
        <f t="shared" si="507"/>
        <v>#VALUE!</v>
      </c>
      <c r="AE148" s="81" t="e">
        <f t="shared" si="507"/>
        <v>#VALUE!</v>
      </c>
      <c r="AF148" s="81" t="e">
        <f t="shared" si="507"/>
        <v>#VALUE!</v>
      </c>
      <c r="AG148" s="81" t="e">
        <f t="shared" si="507"/>
        <v>#VALUE!</v>
      </c>
      <c r="AH148" s="81" t="e">
        <f t="shared" si="507"/>
        <v>#VALUE!</v>
      </c>
      <c r="AI148" s="81" t="e">
        <f t="shared" si="507"/>
        <v>#VALUE!</v>
      </c>
      <c r="AJ148" s="81" t="e">
        <f t="shared" si="507"/>
        <v>#VALUE!</v>
      </c>
      <c r="AK148" s="81" t="e">
        <f t="shared" si="507"/>
        <v>#VALUE!</v>
      </c>
      <c r="AL148" s="81" t="e">
        <f t="shared" si="507"/>
        <v>#VALUE!</v>
      </c>
      <c r="AM148" s="81" t="e">
        <f t="shared" si="507"/>
        <v>#VALUE!</v>
      </c>
      <c r="AN148" s="81" t="e">
        <f t="shared" si="507"/>
        <v>#VALUE!</v>
      </c>
      <c r="AO148" s="81" t="e">
        <f t="shared" si="507"/>
        <v>#VALUE!</v>
      </c>
      <c r="AP148" s="81">
        <f t="shared" si="507"/>
        <v>0</v>
      </c>
      <c r="AQ148" s="81">
        <f t="shared" si="507"/>
        <v>1</v>
      </c>
      <c r="AR148" s="82" t="e">
        <f t="shared" si="447"/>
        <v>#VALUE!</v>
      </c>
      <c r="AS148" s="65" t="str">
        <f t="shared" si="7"/>
        <v/>
      </c>
      <c r="AT148" s="88"/>
      <c r="AU148" s="88"/>
      <c r="AV148" s="88"/>
      <c r="AW148" s="35"/>
      <c r="AX148" s="88"/>
      <c r="AY148" s="88"/>
      <c r="AZ148" s="88"/>
      <c r="BA148" s="88"/>
      <c r="BB148" s="35"/>
      <c r="BC148" s="35"/>
      <c r="BD148" s="35" t="str">
        <f ca="1">IFERROR(__xludf.DUMMYFUNCTION("""COMPUTED_VALUE"""),"")</f>
        <v/>
      </c>
      <c r="BE148" s="35"/>
      <c r="BF148" s="43"/>
      <c r="BG148" s="35"/>
      <c r="BH148" s="35"/>
      <c r="BI148" s="53" t="e">
        <f t="shared" si="137"/>
        <v>#VALUE!</v>
      </c>
      <c r="BJ148" s="50" t="e">
        <f t="shared" ref="BJ148:BW148" si="508">IF(AD148=0,"",AD148*$AS148*(AU148/10))</f>
        <v>#VALUE!</v>
      </c>
      <c r="BK148" s="50" t="e">
        <f t="shared" si="508"/>
        <v>#VALUE!</v>
      </c>
      <c r="BL148" s="50" t="e">
        <f t="shared" si="508"/>
        <v>#VALUE!</v>
      </c>
      <c r="BM148" s="50" t="e">
        <f t="shared" si="508"/>
        <v>#VALUE!</v>
      </c>
      <c r="BN148" s="50" t="e">
        <f t="shared" si="508"/>
        <v>#VALUE!</v>
      </c>
      <c r="BO148" s="50" t="e">
        <f t="shared" si="508"/>
        <v>#VALUE!</v>
      </c>
      <c r="BP148" s="50" t="e">
        <f t="shared" si="508"/>
        <v>#VALUE!</v>
      </c>
      <c r="BQ148" s="37" t="e">
        <f t="shared" si="508"/>
        <v>#VALUE!</v>
      </c>
      <c r="BR148" s="37" t="e">
        <f t="shared" si="508"/>
        <v>#VALUE!</v>
      </c>
      <c r="BS148" s="37" t="e">
        <f t="shared" si="508"/>
        <v>#VALUE!</v>
      </c>
      <c r="BT148" s="37" t="e">
        <f t="shared" si="508"/>
        <v>#VALUE!</v>
      </c>
      <c r="BU148" s="37" t="e">
        <f t="shared" si="508"/>
        <v>#VALUE!</v>
      </c>
      <c r="BV148" s="37" t="str">
        <f t="shared" si="508"/>
        <v/>
      </c>
      <c r="BW148" s="37" t="e">
        <f t="shared" si="508"/>
        <v>#VALUE!</v>
      </c>
      <c r="BX148" s="38" t="e">
        <f t="shared" si="9"/>
        <v>#VALUE!</v>
      </c>
      <c r="BY148" s="40" t="str">
        <f t="shared" si="501"/>
        <v/>
      </c>
      <c r="BZ148" s="40" t="str">
        <f t="shared" ref="BZ148:CM148" si="509">IF(N148="x","1","")</f>
        <v/>
      </c>
      <c r="CA148" s="40" t="str">
        <f t="shared" si="509"/>
        <v/>
      </c>
      <c r="CB148" s="40" t="str">
        <f t="shared" si="509"/>
        <v/>
      </c>
      <c r="CC148" s="40" t="str">
        <f t="shared" si="509"/>
        <v/>
      </c>
      <c r="CD148" s="40" t="str">
        <f t="shared" si="509"/>
        <v/>
      </c>
      <c r="CE148" s="40" t="str">
        <f t="shared" si="509"/>
        <v/>
      </c>
      <c r="CF148" s="40" t="str">
        <f t="shared" si="509"/>
        <v/>
      </c>
      <c r="CG148" s="40" t="str">
        <f t="shared" si="509"/>
        <v/>
      </c>
      <c r="CH148" s="40" t="str">
        <f t="shared" si="509"/>
        <v/>
      </c>
      <c r="CI148" s="40" t="str">
        <f t="shared" si="509"/>
        <v/>
      </c>
      <c r="CJ148" s="40" t="str">
        <f t="shared" si="509"/>
        <v/>
      </c>
      <c r="CK148" s="40" t="str">
        <f t="shared" si="509"/>
        <v/>
      </c>
      <c r="CL148" s="40" t="str">
        <f t="shared" si="509"/>
        <v>1</v>
      </c>
      <c r="CM148" s="40" t="str">
        <f t="shared" si="509"/>
        <v>1</v>
      </c>
    </row>
    <row r="149" spans="1:91" ht="17.25" customHeight="1" x14ac:dyDescent="0.2">
      <c r="A149" s="66"/>
      <c r="B149" s="23"/>
      <c r="C149" s="23" t="s">
        <v>97</v>
      </c>
      <c r="D149" s="23"/>
      <c r="E149" s="23" t="str">
        <f t="shared" si="420"/>
        <v/>
      </c>
      <c r="F149" s="23"/>
      <c r="G149" s="23"/>
      <c r="H149" s="47" t="str">
        <f t="shared" si="94"/>
        <v/>
      </c>
      <c r="I149" s="50" t="str">
        <f t="shared" si="95"/>
        <v/>
      </c>
      <c r="J149" s="23"/>
      <c r="K149" s="27" t="b">
        <v>1</v>
      </c>
      <c r="L149" s="28">
        <f t="shared" si="302"/>
        <v>0</v>
      </c>
      <c r="M149" s="59"/>
      <c r="N149" s="59"/>
      <c r="O149" s="59"/>
      <c r="P149" s="68"/>
      <c r="Q149" s="59"/>
      <c r="R149" s="59"/>
      <c r="S149" s="59"/>
      <c r="T149" s="59"/>
      <c r="U149" s="59"/>
      <c r="V149" s="59"/>
      <c r="W149" s="23"/>
      <c r="X149" s="30"/>
      <c r="Y149" s="30"/>
      <c r="Z149" s="23" t="s">
        <v>91</v>
      </c>
      <c r="AA149" s="23" t="s">
        <v>91</v>
      </c>
      <c r="AB149" s="30">
        <f t="shared" si="4"/>
        <v>0</v>
      </c>
      <c r="AC149" s="81" t="e">
        <f t="shared" ref="AC149:AQ149" si="510">IF(M149="x",M$996*1,"")*BY149</f>
        <v>#VALUE!</v>
      </c>
      <c r="AD149" s="81" t="e">
        <f t="shared" si="510"/>
        <v>#VALUE!</v>
      </c>
      <c r="AE149" s="81" t="e">
        <f t="shared" si="510"/>
        <v>#VALUE!</v>
      </c>
      <c r="AF149" s="81" t="e">
        <f t="shared" si="510"/>
        <v>#VALUE!</v>
      </c>
      <c r="AG149" s="81" t="e">
        <f t="shared" si="510"/>
        <v>#VALUE!</v>
      </c>
      <c r="AH149" s="81" t="e">
        <f t="shared" si="510"/>
        <v>#VALUE!</v>
      </c>
      <c r="AI149" s="81" t="e">
        <f t="shared" si="510"/>
        <v>#VALUE!</v>
      </c>
      <c r="AJ149" s="81" t="e">
        <f t="shared" si="510"/>
        <v>#VALUE!</v>
      </c>
      <c r="AK149" s="81" t="e">
        <f t="shared" si="510"/>
        <v>#VALUE!</v>
      </c>
      <c r="AL149" s="81" t="e">
        <f t="shared" si="510"/>
        <v>#VALUE!</v>
      </c>
      <c r="AM149" s="81" t="e">
        <f t="shared" si="510"/>
        <v>#VALUE!</v>
      </c>
      <c r="AN149" s="81" t="e">
        <f t="shared" si="510"/>
        <v>#VALUE!</v>
      </c>
      <c r="AO149" s="81" t="e">
        <f t="shared" si="510"/>
        <v>#VALUE!</v>
      </c>
      <c r="AP149" s="81">
        <f t="shared" si="510"/>
        <v>0</v>
      </c>
      <c r="AQ149" s="81">
        <f t="shared" si="510"/>
        <v>1</v>
      </c>
      <c r="AR149" s="82" t="e">
        <f t="shared" si="447"/>
        <v>#VALUE!</v>
      </c>
      <c r="AS149" s="65" t="str">
        <f t="shared" si="7"/>
        <v/>
      </c>
      <c r="AT149" s="88"/>
      <c r="AU149" s="88"/>
      <c r="AV149" s="88"/>
      <c r="AW149" s="35"/>
      <c r="AX149" s="88"/>
      <c r="AY149" s="88"/>
      <c r="AZ149" s="88"/>
      <c r="BA149" s="88"/>
      <c r="BB149" s="35"/>
      <c r="BC149" s="35"/>
      <c r="BD149" s="35" t="str">
        <f ca="1">IFERROR(__xludf.DUMMYFUNCTION("""COMPUTED_VALUE"""),"")</f>
        <v/>
      </c>
      <c r="BE149" s="35"/>
      <c r="BF149" s="43"/>
      <c r="BG149" s="35"/>
      <c r="BH149" s="35"/>
      <c r="BI149" s="53" t="e">
        <f t="shared" si="137"/>
        <v>#VALUE!</v>
      </c>
      <c r="BJ149" s="50" t="e">
        <f t="shared" ref="BJ149:BW149" si="511">IF(AD149=0,"",AD149*$AS149*(AU149/10))</f>
        <v>#VALUE!</v>
      </c>
      <c r="BK149" s="50" t="e">
        <f t="shared" si="511"/>
        <v>#VALUE!</v>
      </c>
      <c r="BL149" s="50" t="e">
        <f t="shared" si="511"/>
        <v>#VALUE!</v>
      </c>
      <c r="BM149" s="50" t="e">
        <f t="shared" si="511"/>
        <v>#VALUE!</v>
      </c>
      <c r="BN149" s="50" t="e">
        <f t="shared" si="511"/>
        <v>#VALUE!</v>
      </c>
      <c r="BO149" s="50" t="e">
        <f t="shared" si="511"/>
        <v>#VALUE!</v>
      </c>
      <c r="BP149" s="50" t="e">
        <f t="shared" si="511"/>
        <v>#VALUE!</v>
      </c>
      <c r="BQ149" s="37" t="e">
        <f t="shared" si="511"/>
        <v>#VALUE!</v>
      </c>
      <c r="BR149" s="37" t="e">
        <f t="shared" si="511"/>
        <v>#VALUE!</v>
      </c>
      <c r="BS149" s="37" t="e">
        <f t="shared" si="511"/>
        <v>#VALUE!</v>
      </c>
      <c r="BT149" s="37" t="e">
        <f t="shared" si="511"/>
        <v>#VALUE!</v>
      </c>
      <c r="BU149" s="37" t="e">
        <f t="shared" si="511"/>
        <v>#VALUE!</v>
      </c>
      <c r="BV149" s="37" t="str">
        <f t="shared" si="511"/>
        <v/>
      </c>
      <c r="BW149" s="37" t="e">
        <f t="shared" si="511"/>
        <v>#VALUE!</v>
      </c>
      <c r="BX149" s="38" t="e">
        <f t="shared" si="9"/>
        <v>#VALUE!</v>
      </c>
      <c r="BY149" s="40">
        <v>0.5</v>
      </c>
      <c r="BZ149" s="40" t="str">
        <f t="shared" ref="BZ149:CD149" si="512">IF(N149="x","1","")</f>
        <v/>
      </c>
      <c r="CA149" s="40" t="str">
        <f t="shared" si="512"/>
        <v/>
      </c>
      <c r="CB149" s="40" t="str">
        <f t="shared" si="512"/>
        <v/>
      </c>
      <c r="CC149" s="40" t="str">
        <f t="shared" si="512"/>
        <v/>
      </c>
      <c r="CD149" s="40" t="str">
        <f t="shared" si="512"/>
        <v/>
      </c>
      <c r="CE149" s="40">
        <v>0.5</v>
      </c>
      <c r="CF149" s="40" t="str">
        <f t="shared" ref="CF149:CM149" si="513">IF(T149="x","1","")</f>
        <v/>
      </c>
      <c r="CG149" s="40" t="str">
        <f t="shared" si="513"/>
        <v/>
      </c>
      <c r="CH149" s="40" t="str">
        <f t="shared" si="513"/>
        <v/>
      </c>
      <c r="CI149" s="40" t="str">
        <f t="shared" si="513"/>
        <v/>
      </c>
      <c r="CJ149" s="40" t="str">
        <f t="shared" si="513"/>
        <v/>
      </c>
      <c r="CK149" s="40" t="str">
        <f t="shared" si="513"/>
        <v/>
      </c>
      <c r="CL149" s="40" t="str">
        <f t="shared" si="513"/>
        <v>1</v>
      </c>
      <c r="CM149" s="40" t="str">
        <f t="shared" si="513"/>
        <v>1</v>
      </c>
    </row>
    <row r="150" spans="1:91" ht="17.25" customHeight="1" x14ac:dyDescent="0.2">
      <c r="A150" s="66"/>
      <c r="B150" s="23"/>
      <c r="C150" s="23" t="s">
        <v>91</v>
      </c>
      <c r="D150" s="23"/>
      <c r="E150" s="23" t="str">
        <f t="shared" si="420"/>
        <v/>
      </c>
      <c r="F150" s="23"/>
      <c r="G150" s="23"/>
      <c r="H150" s="47" t="str">
        <f t="shared" si="94"/>
        <v/>
      </c>
      <c r="I150" s="50" t="str">
        <f t="shared" si="95"/>
        <v/>
      </c>
      <c r="J150" s="23"/>
      <c r="K150" s="27" t="b">
        <v>0</v>
      </c>
      <c r="L150" s="28" t="str">
        <f t="shared" si="302"/>
        <v/>
      </c>
      <c r="M150" s="59"/>
      <c r="N150" s="59"/>
      <c r="O150" s="59"/>
      <c r="P150" s="68"/>
      <c r="Q150" s="59"/>
      <c r="R150" s="59"/>
      <c r="S150" s="59"/>
      <c r="T150" s="59"/>
      <c r="U150" s="59"/>
      <c r="V150" s="59"/>
      <c r="W150" s="23"/>
      <c r="X150" s="30"/>
      <c r="Y150" s="30"/>
      <c r="Z150" s="23" t="s">
        <v>91</v>
      </c>
      <c r="AA150" s="23" t="s">
        <v>91</v>
      </c>
      <c r="AB150" s="30">
        <f t="shared" si="4"/>
        <v>0</v>
      </c>
      <c r="AC150" s="81" t="e">
        <f t="shared" ref="AC150:AQ150" si="514">IF(M150="x",M$996*1,"")*BY150</f>
        <v>#VALUE!</v>
      </c>
      <c r="AD150" s="81" t="e">
        <f t="shared" si="514"/>
        <v>#VALUE!</v>
      </c>
      <c r="AE150" s="81" t="e">
        <f t="shared" si="514"/>
        <v>#VALUE!</v>
      </c>
      <c r="AF150" s="81" t="e">
        <f t="shared" si="514"/>
        <v>#VALUE!</v>
      </c>
      <c r="AG150" s="81" t="e">
        <f t="shared" si="514"/>
        <v>#VALUE!</v>
      </c>
      <c r="AH150" s="81" t="e">
        <f t="shared" si="514"/>
        <v>#VALUE!</v>
      </c>
      <c r="AI150" s="81" t="e">
        <f t="shared" si="514"/>
        <v>#VALUE!</v>
      </c>
      <c r="AJ150" s="81" t="e">
        <f t="shared" si="514"/>
        <v>#VALUE!</v>
      </c>
      <c r="AK150" s="81" t="e">
        <f t="shared" si="514"/>
        <v>#VALUE!</v>
      </c>
      <c r="AL150" s="81" t="e">
        <f t="shared" si="514"/>
        <v>#VALUE!</v>
      </c>
      <c r="AM150" s="81" t="e">
        <f t="shared" si="514"/>
        <v>#VALUE!</v>
      </c>
      <c r="AN150" s="81" t="e">
        <f t="shared" si="514"/>
        <v>#VALUE!</v>
      </c>
      <c r="AO150" s="81" t="e">
        <f t="shared" si="514"/>
        <v>#VALUE!</v>
      </c>
      <c r="AP150" s="81">
        <f t="shared" si="514"/>
        <v>0</v>
      </c>
      <c r="AQ150" s="81">
        <f t="shared" si="514"/>
        <v>1</v>
      </c>
      <c r="AR150" s="82" t="e">
        <f t="shared" si="447"/>
        <v>#VALUE!</v>
      </c>
      <c r="AS150" s="65" t="str">
        <f t="shared" si="7"/>
        <v/>
      </c>
      <c r="AT150" s="88"/>
      <c r="AU150" s="88"/>
      <c r="AV150" s="88"/>
      <c r="AW150" s="35"/>
      <c r="AX150" s="88"/>
      <c r="AY150" s="88"/>
      <c r="AZ150" s="88"/>
      <c r="BA150" s="88"/>
      <c r="BB150" s="35"/>
      <c r="BC150" s="35"/>
      <c r="BD150" s="35" t="str">
        <f ca="1">IFERROR(__xludf.DUMMYFUNCTION("""COMPUTED_VALUE"""),"")</f>
        <v/>
      </c>
      <c r="BE150" s="35"/>
      <c r="BF150" s="43"/>
      <c r="BG150" s="35"/>
      <c r="BH150" s="35"/>
      <c r="BI150" s="53" t="e">
        <f t="shared" si="137"/>
        <v>#VALUE!</v>
      </c>
      <c r="BJ150" s="50" t="e">
        <f t="shared" ref="BJ150:BW150" si="515">IF(AD150=0,"",AD150*$AS150*(AU150/10))</f>
        <v>#VALUE!</v>
      </c>
      <c r="BK150" s="50" t="e">
        <f t="shared" si="515"/>
        <v>#VALUE!</v>
      </c>
      <c r="BL150" s="50" t="e">
        <f t="shared" si="515"/>
        <v>#VALUE!</v>
      </c>
      <c r="BM150" s="50" t="e">
        <f t="shared" si="515"/>
        <v>#VALUE!</v>
      </c>
      <c r="BN150" s="50" t="e">
        <f t="shared" si="515"/>
        <v>#VALUE!</v>
      </c>
      <c r="BO150" s="50" t="e">
        <f t="shared" si="515"/>
        <v>#VALUE!</v>
      </c>
      <c r="BP150" s="50" t="e">
        <f t="shared" si="515"/>
        <v>#VALUE!</v>
      </c>
      <c r="BQ150" s="37" t="e">
        <f t="shared" si="515"/>
        <v>#VALUE!</v>
      </c>
      <c r="BR150" s="37" t="e">
        <f t="shared" si="515"/>
        <v>#VALUE!</v>
      </c>
      <c r="BS150" s="37" t="e">
        <f t="shared" si="515"/>
        <v>#VALUE!</v>
      </c>
      <c r="BT150" s="37" t="e">
        <f t="shared" si="515"/>
        <v>#VALUE!</v>
      </c>
      <c r="BU150" s="37" t="e">
        <f t="shared" si="515"/>
        <v>#VALUE!</v>
      </c>
      <c r="BV150" s="37" t="str">
        <f t="shared" si="515"/>
        <v/>
      </c>
      <c r="BW150" s="37" t="e">
        <f t="shared" si="515"/>
        <v>#VALUE!</v>
      </c>
      <c r="BX150" s="38" t="e">
        <f t="shared" si="9"/>
        <v>#VALUE!</v>
      </c>
      <c r="BY150" s="40" t="str">
        <f t="shared" ref="BY150:CM150" si="516">IF(M150="x","1","")</f>
        <v/>
      </c>
      <c r="BZ150" s="40" t="str">
        <f t="shared" si="516"/>
        <v/>
      </c>
      <c r="CA150" s="40" t="str">
        <f t="shared" si="516"/>
        <v/>
      </c>
      <c r="CB150" s="40" t="str">
        <f t="shared" si="516"/>
        <v/>
      </c>
      <c r="CC150" s="40" t="str">
        <f t="shared" si="516"/>
        <v/>
      </c>
      <c r="CD150" s="40" t="str">
        <f t="shared" si="516"/>
        <v/>
      </c>
      <c r="CE150" s="40" t="str">
        <f t="shared" si="516"/>
        <v/>
      </c>
      <c r="CF150" s="40" t="str">
        <f t="shared" si="516"/>
        <v/>
      </c>
      <c r="CG150" s="40" t="str">
        <f t="shared" si="516"/>
        <v/>
      </c>
      <c r="CH150" s="40" t="str">
        <f t="shared" si="516"/>
        <v/>
      </c>
      <c r="CI150" s="40" t="str">
        <f t="shared" si="516"/>
        <v/>
      </c>
      <c r="CJ150" s="40" t="str">
        <f t="shared" si="516"/>
        <v/>
      </c>
      <c r="CK150" s="40" t="str">
        <f t="shared" si="516"/>
        <v/>
      </c>
      <c r="CL150" s="40" t="str">
        <f t="shared" si="516"/>
        <v>1</v>
      </c>
      <c r="CM150" s="40" t="str">
        <f t="shared" si="516"/>
        <v>1</v>
      </c>
    </row>
    <row r="151" spans="1:91" ht="17.25" customHeight="1" x14ac:dyDescent="0.2">
      <c r="A151" s="66"/>
      <c r="B151" s="23"/>
      <c r="C151" s="23" t="s">
        <v>91</v>
      </c>
      <c r="D151" s="23"/>
      <c r="E151" s="23" t="str">
        <f t="shared" si="420"/>
        <v/>
      </c>
      <c r="F151" s="23"/>
      <c r="G151" s="23"/>
      <c r="H151" s="47" t="str">
        <f t="shared" si="94"/>
        <v/>
      </c>
      <c r="I151" s="50" t="str">
        <f t="shared" si="95"/>
        <v/>
      </c>
      <c r="J151" s="23"/>
      <c r="K151" s="27" t="b">
        <v>0</v>
      </c>
      <c r="L151" s="28" t="str">
        <f t="shared" si="302"/>
        <v/>
      </c>
      <c r="M151" s="59"/>
      <c r="N151" s="59"/>
      <c r="O151" s="59"/>
      <c r="P151" s="68"/>
      <c r="Q151" s="59"/>
      <c r="R151" s="59"/>
      <c r="S151" s="59"/>
      <c r="T151" s="59"/>
      <c r="U151" s="59"/>
      <c r="V151" s="59"/>
      <c r="W151" s="23"/>
      <c r="X151" s="30"/>
      <c r="Y151" s="30"/>
      <c r="Z151" s="23" t="s">
        <v>91</v>
      </c>
      <c r="AA151" s="23" t="s">
        <v>91</v>
      </c>
      <c r="AB151" s="30">
        <f t="shared" si="4"/>
        <v>0</v>
      </c>
      <c r="AC151" s="81" t="e">
        <f t="shared" ref="AC151:AQ151" si="517">IF(M151="x",M$996*1,"")*BY151</f>
        <v>#VALUE!</v>
      </c>
      <c r="AD151" s="81" t="e">
        <f t="shared" si="517"/>
        <v>#VALUE!</v>
      </c>
      <c r="AE151" s="81" t="e">
        <f t="shared" si="517"/>
        <v>#VALUE!</v>
      </c>
      <c r="AF151" s="81" t="e">
        <f t="shared" si="517"/>
        <v>#VALUE!</v>
      </c>
      <c r="AG151" s="81" t="e">
        <f t="shared" si="517"/>
        <v>#VALUE!</v>
      </c>
      <c r="AH151" s="81" t="e">
        <f t="shared" si="517"/>
        <v>#VALUE!</v>
      </c>
      <c r="AI151" s="81" t="e">
        <f t="shared" si="517"/>
        <v>#VALUE!</v>
      </c>
      <c r="AJ151" s="81" t="e">
        <f t="shared" si="517"/>
        <v>#VALUE!</v>
      </c>
      <c r="AK151" s="81" t="e">
        <f t="shared" si="517"/>
        <v>#VALUE!</v>
      </c>
      <c r="AL151" s="81" t="e">
        <f t="shared" si="517"/>
        <v>#VALUE!</v>
      </c>
      <c r="AM151" s="81" t="e">
        <f t="shared" si="517"/>
        <v>#VALUE!</v>
      </c>
      <c r="AN151" s="81" t="e">
        <f t="shared" si="517"/>
        <v>#VALUE!</v>
      </c>
      <c r="AO151" s="81" t="e">
        <f t="shared" si="517"/>
        <v>#VALUE!</v>
      </c>
      <c r="AP151" s="81">
        <f t="shared" si="517"/>
        <v>0</v>
      </c>
      <c r="AQ151" s="81">
        <f t="shared" si="517"/>
        <v>1</v>
      </c>
      <c r="AR151" s="82" t="e">
        <f t="shared" si="447"/>
        <v>#VALUE!</v>
      </c>
      <c r="AS151" s="65" t="str">
        <f t="shared" si="7"/>
        <v/>
      </c>
      <c r="AT151" s="88"/>
      <c r="AU151" s="88"/>
      <c r="AV151" s="88"/>
      <c r="AW151" s="35"/>
      <c r="AX151" s="88"/>
      <c r="AY151" s="88"/>
      <c r="AZ151" s="88"/>
      <c r="BA151" s="88"/>
      <c r="BB151" s="35"/>
      <c r="BC151" s="35"/>
      <c r="BD151" s="35" t="str">
        <f ca="1">IFERROR(__xludf.DUMMYFUNCTION("""COMPUTED_VALUE"""),"")</f>
        <v/>
      </c>
      <c r="BE151" s="35"/>
      <c r="BF151" s="43"/>
      <c r="BG151" s="35"/>
      <c r="BH151" s="35"/>
      <c r="BI151" s="53" t="e">
        <f t="shared" si="137"/>
        <v>#VALUE!</v>
      </c>
      <c r="BJ151" s="50" t="e">
        <f t="shared" ref="BJ151:BW151" si="518">IF(AD151=0,"",AD151*$AS151*(AU151/10))</f>
        <v>#VALUE!</v>
      </c>
      <c r="BK151" s="50" t="e">
        <f t="shared" si="518"/>
        <v>#VALUE!</v>
      </c>
      <c r="BL151" s="50" t="e">
        <f t="shared" si="518"/>
        <v>#VALUE!</v>
      </c>
      <c r="BM151" s="50" t="e">
        <f t="shared" si="518"/>
        <v>#VALUE!</v>
      </c>
      <c r="BN151" s="50" t="e">
        <f t="shared" si="518"/>
        <v>#VALUE!</v>
      </c>
      <c r="BO151" s="50" t="e">
        <f t="shared" si="518"/>
        <v>#VALUE!</v>
      </c>
      <c r="BP151" s="50" t="e">
        <f t="shared" si="518"/>
        <v>#VALUE!</v>
      </c>
      <c r="BQ151" s="37" t="e">
        <f t="shared" si="518"/>
        <v>#VALUE!</v>
      </c>
      <c r="BR151" s="37" t="e">
        <f t="shared" si="518"/>
        <v>#VALUE!</v>
      </c>
      <c r="BS151" s="37" t="e">
        <f t="shared" si="518"/>
        <v>#VALUE!</v>
      </c>
      <c r="BT151" s="37" t="e">
        <f t="shared" si="518"/>
        <v>#VALUE!</v>
      </c>
      <c r="BU151" s="37" t="e">
        <f t="shared" si="518"/>
        <v>#VALUE!</v>
      </c>
      <c r="BV151" s="37" t="str">
        <f t="shared" si="518"/>
        <v/>
      </c>
      <c r="BW151" s="37" t="e">
        <f t="shared" si="518"/>
        <v>#VALUE!</v>
      </c>
      <c r="BX151" s="38" t="e">
        <f t="shared" si="9"/>
        <v>#VALUE!</v>
      </c>
      <c r="BY151" s="40" t="str">
        <f t="shared" ref="BY151:CM151" si="519">IF(M151="x","1","")</f>
        <v/>
      </c>
      <c r="BZ151" s="40" t="str">
        <f t="shared" si="519"/>
        <v/>
      </c>
      <c r="CA151" s="40" t="str">
        <f t="shared" si="519"/>
        <v/>
      </c>
      <c r="CB151" s="40" t="str">
        <f t="shared" si="519"/>
        <v/>
      </c>
      <c r="CC151" s="40" t="str">
        <f t="shared" si="519"/>
        <v/>
      </c>
      <c r="CD151" s="40" t="str">
        <f t="shared" si="519"/>
        <v/>
      </c>
      <c r="CE151" s="40" t="str">
        <f t="shared" si="519"/>
        <v/>
      </c>
      <c r="CF151" s="40" t="str">
        <f t="shared" si="519"/>
        <v/>
      </c>
      <c r="CG151" s="40" t="str">
        <f t="shared" si="519"/>
        <v/>
      </c>
      <c r="CH151" s="40" t="str">
        <f t="shared" si="519"/>
        <v/>
      </c>
      <c r="CI151" s="40" t="str">
        <f t="shared" si="519"/>
        <v/>
      </c>
      <c r="CJ151" s="40" t="str">
        <f t="shared" si="519"/>
        <v/>
      </c>
      <c r="CK151" s="40" t="str">
        <f t="shared" si="519"/>
        <v/>
      </c>
      <c r="CL151" s="40" t="str">
        <f t="shared" si="519"/>
        <v>1</v>
      </c>
      <c r="CM151" s="40" t="str">
        <f t="shared" si="519"/>
        <v>1</v>
      </c>
    </row>
    <row r="152" spans="1:91" ht="17.25" customHeight="1" x14ac:dyDescent="0.2">
      <c r="A152" s="66"/>
      <c r="B152" s="23"/>
      <c r="C152" s="23" t="s">
        <v>91</v>
      </c>
      <c r="D152" s="23"/>
      <c r="E152" s="23" t="str">
        <f t="shared" si="420"/>
        <v/>
      </c>
      <c r="F152" s="23"/>
      <c r="G152" s="23"/>
      <c r="H152" s="47" t="str">
        <f t="shared" si="94"/>
        <v/>
      </c>
      <c r="I152" s="50" t="str">
        <f t="shared" si="95"/>
        <v/>
      </c>
      <c r="J152" s="23"/>
      <c r="K152" s="27" t="b">
        <v>0</v>
      </c>
      <c r="L152" s="28" t="str">
        <f t="shared" si="302"/>
        <v/>
      </c>
      <c r="M152" s="59"/>
      <c r="N152" s="59"/>
      <c r="O152" s="59"/>
      <c r="P152" s="68"/>
      <c r="Q152" s="59"/>
      <c r="R152" s="59"/>
      <c r="S152" s="59"/>
      <c r="T152" s="59"/>
      <c r="U152" s="59"/>
      <c r="V152" s="59"/>
      <c r="W152" s="23"/>
      <c r="X152" s="30"/>
      <c r="Y152" s="30"/>
      <c r="Z152" s="23" t="s">
        <v>91</v>
      </c>
      <c r="AA152" s="23" t="s">
        <v>91</v>
      </c>
      <c r="AB152" s="30">
        <f t="shared" si="4"/>
        <v>0</v>
      </c>
      <c r="AC152" s="81" t="e">
        <f t="shared" ref="AC152:AQ152" si="520">IF(M152="x",M$996*1,"")*BY152</f>
        <v>#VALUE!</v>
      </c>
      <c r="AD152" s="81" t="e">
        <f t="shared" si="520"/>
        <v>#VALUE!</v>
      </c>
      <c r="AE152" s="81" t="e">
        <f t="shared" si="520"/>
        <v>#VALUE!</v>
      </c>
      <c r="AF152" s="81" t="e">
        <f t="shared" si="520"/>
        <v>#VALUE!</v>
      </c>
      <c r="AG152" s="81" t="e">
        <f t="shared" si="520"/>
        <v>#VALUE!</v>
      </c>
      <c r="AH152" s="81" t="e">
        <f t="shared" si="520"/>
        <v>#VALUE!</v>
      </c>
      <c r="AI152" s="81" t="e">
        <f t="shared" si="520"/>
        <v>#VALUE!</v>
      </c>
      <c r="AJ152" s="81" t="e">
        <f t="shared" si="520"/>
        <v>#VALUE!</v>
      </c>
      <c r="AK152" s="81" t="e">
        <f t="shared" si="520"/>
        <v>#VALUE!</v>
      </c>
      <c r="AL152" s="81" t="e">
        <f t="shared" si="520"/>
        <v>#VALUE!</v>
      </c>
      <c r="AM152" s="81" t="e">
        <f t="shared" si="520"/>
        <v>#VALUE!</v>
      </c>
      <c r="AN152" s="81" t="e">
        <f t="shared" si="520"/>
        <v>#VALUE!</v>
      </c>
      <c r="AO152" s="81" t="e">
        <f t="shared" si="520"/>
        <v>#VALUE!</v>
      </c>
      <c r="AP152" s="81">
        <f t="shared" si="520"/>
        <v>0</v>
      </c>
      <c r="AQ152" s="81">
        <f t="shared" si="520"/>
        <v>1</v>
      </c>
      <c r="AR152" s="82" t="e">
        <f t="shared" si="447"/>
        <v>#VALUE!</v>
      </c>
      <c r="AS152" s="65" t="str">
        <f t="shared" si="7"/>
        <v/>
      </c>
      <c r="AT152" s="88"/>
      <c r="AU152" s="88"/>
      <c r="AV152" s="88"/>
      <c r="AW152" s="35"/>
      <c r="AX152" s="88"/>
      <c r="AY152" s="88"/>
      <c r="AZ152" s="88"/>
      <c r="BA152" s="88"/>
      <c r="BB152" s="35"/>
      <c r="BC152" s="35"/>
      <c r="BD152" s="35" t="str">
        <f ca="1">IFERROR(__xludf.DUMMYFUNCTION("""COMPUTED_VALUE"""),"")</f>
        <v/>
      </c>
      <c r="BE152" s="35"/>
      <c r="BF152" s="43"/>
      <c r="BG152" s="35"/>
      <c r="BH152" s="35"/>
      <c r="BI152" s="53" t="e">
        <f t="shared" si="137"/>
        <v>#VALUE!</v>
      </c>
      <c r="BJ152" s="50" t="e">
        <f t="shared" ref="BJ152:BW152" si="521">IF(AD152=0,"",AD152*$AS152*(AU152/10))</f>
        <v>#VALUE!</v>
      </c>
      <c r="BK152" s="50" t="e">
        <f t="shared" si="521"/>
        <v>#VALUE!</v>
      </c>
      <c r="BL152" s="50" t="e">
        <f t="shared" si="521"/>
        <v>#VALUE!</v>
      </c>
      <c r="BM152" s="50" t="e">
        <f t="shared" si="521"/>
        <v>#VALUE!</v>
      </c>
      <c r="BN152" s="50" t="e">
        <f t="shared" si="521"/>
        <v>#VALUE!</v>
      </c>
      <c r="BO152" s="50" t="e">
        <f t="shared" si="521"/>
        <v>#VALUE!</v>
      </c>
      <c r="BP152" s="50" t="e">
        <f t="shared" si="521"/>
        <v>#VALUE!</v>
      </c>
      <c r="BQ152" s="37" t="e">
        <f t="shared" si="521"/>
        <v>#VALUE!</v>
      </c>
      <c r="BR152" s="37" t="e">
        <f t="shared" si="521"/>
        <v>#VALUE!</v>
      </c>
      <c r="BS152" s="37" t="e">
        <f t="shared" si="521"/>
        <v>#VALUE!</v>
      </c>
      <c r="BT152" s="37" t="e">
        <f t="shared" si="521"/>
        <v>#VALUE!</v>
      </c>
      <c r="BU152" s="37" t="e">
        <f t="shared" si="521"/>
        <v>#VALUE!</v>
      </c>
      <c r="BV152" s="37" t="str">
        <f t="shared" si="521"/>
        <v/>
      </c>
      <c r="BW152" s="37" t="e">
        <f t="shared" si="521"/>
        <v>#VALUE!</v>
      </c>
      <c r="BX152" s="38" t="e">
        <f t="shared" si="9"/>
        <v>#VALUE!</v>
      </c>
      <c r="BY152" s="40" t="str">
        <f t="shared" ref="BY152:CE152" si="522">IF(M152="x","1","")</f>
        <v/>
      </c>
      <c r="BZ152" s="40" t="str">
        <f t="shared" si="522"/>
        <v/>
      </c>
      <c r="CA152" s="40" t="str">
        <f t="shared" si="522"/>
        <v/>
      </c>
      <c r="CB152" s="40" t="str">
        <f t="shared" si="522"/>
        <v/>
      </c>
      <c r="CC152" s="40" t="str">
        <f t="shared" si="522"/>
        <v/>
      </c>
      <c r="CD152" s="40" t="str">
        <f t="shared" si="522"/>
        <v/>
      </c>
      <c r="CE152" s="40" t="str">
        <f t="shared" si="522"/>
        <v/>
      </c>
      <c r="CF152" s="40">
        <v>0.5</v>
      </c>
      <c r="CG152" s="40" t="str">
        <f t="shared" ref="CG152:CM152" si="523">IF(U152="x","1","")</f>
        <v/>
      </c>
      <c r="CH152" s="40" t="str">
        <f t="shared" si="523"/>
        <v/>
      </c>
      <c r="CI152" s="40" t="str">
        <f t="shared" si="523"/>
        <v/>
      </c>
      <c r="CJ152" s="40" t="str">
        <f t="shared" si="523"/>
        <v/>
      </c>
      <c r="CK152" s="40" t="str">
        <f t="shared" si="523"/>
        <v/>
      </c>
      <c r="CL152" s="40" t="str">
        <f t="shared" si="523"/>
        <v>1</v>
      </c>
      <c r="CM152" s="40" t="str">
        <f t="shared" si="523"/>
        <v>1</v>
      </c>
    </row>
    <row r="153" spans="1:91" ht="17.25" customHeight="1" x14ac:dyDescent="0.2">
      <c r="A153" s="66"/>
      <c r="B153" s="23"/>
      <c r="C153" s="23" t="s">
        <v>97</v>
      </c>
      <c r="D153" s="23"/>
      <c r="E153" s="23" t="str">
        <f t="shared" si="420"/>
        <v/>
      </c>
      <c r="F153" s="23"/>
      <c r="G153" s="23"/>
      <c r="H153" s="47" t="str">
        <f t="shared" si="94"/>
        <v/>
      </c>
      <c r="I153" s="50" t="str">
        <f t="shared" si="95"/>
        <v/>
      </c>
      <c r="J153" s="23"/>
      <c r="K153" s="27" t="b">
        <v>1</v>
      </c>
      <c r="L153" s="28">
        <f t="shared" si="302"/>
        <v>0</v>
      </c>
      <c r="M153" s="59"/>
      <c r="N153" s="59"/>
      <c r="O153" s="59"/>
      <c r="P153" s="68"/>
      <c r="Q153" s="59"/>
      <c r="R153" s="59"/>
      <c r="S153" s="59"/>
      <c r="T153" s="59"/>
      <c r="U153" s="59"/>
      <c r="V153" s="59"/>
      <c r="W153" s="23"/>
      <c r="X153" s="30"/>
      <c r="Y153" s="30"/>
      <c r="Z153" s="23" t="s">
        <v>91</v>
      </c>
      <c r="AA153" s="23" t="s">
        <v>91</v>
      </c>
      <c r="AB153" s="30">
        <f t="shared" si="4"/>
        <v>0</v>
      </c>
      <c r="AC153" s="81" t="e">
        <f t="shared" ref="AC153:AQ153" si="524">IF(M153="x",M$996*1,"")*BY153</f>
        <v>#VALUE!</v>
      </c>
      <c r="AD153" s="81" t="e">
        <f t="shared" si="524"/>
        <v>#VALUE!</v>
      </c>
      <c r="AE153" s="81" t="e">
        <f t="shared" si="524"/>
        <v>#VALUE!</v>
      </c>
      <c r="AF153" s="81" t="e">
        <f t="shared" si="524"/>
        <v>#VALUE!</v>
      </c>
      <c r="AG153" s="81" t="e">
        <f t="shared" si="524"/>
        <v>#VALUE!</v>
      </c>
      <c r="AH153" s="81" t="e">
        <f t="shared" si="524"/>
        <v>#VALUE!</v>
      </c>
      <c r="AI153" s="81" t="e">
        <f t="shared" si="524"/>
        <v>#VALUE!</v>
      </c>
      <c r="AJ153" s="81" t="e">
        <f t="shared" si="524"/>
        <v>#VALUE!</v>
      </c>
      <c r="AK153" s="81" t="e">
        <f t="shared" si="524"/>
        <v>#VALUE!</v>
      </c>
      <c r="AL153" s="81" t="e">
        <f t="shared" si="524"/>
        <v>#VALUE!</v>
      </c>
      <c r="AM153" s="81" t="e">
        <f t="shared" si="524"/>
        <v>#VALUE!</v>
      </c>
      <c r="AN153" s="81" t="e">
        <f t="shared" si="524"/>
        <v>#VALUE!</v>
      </c>
      <c r="AO153" s="81" t="e">
        <f t="shared" si="524"/>
        <v>#VALUE!</v>
      </c>
      <c r="AP153" s="81">
        <f t="shared" si="524"/>
        <v>0</v>
      </c>
      <c r="AQ153" s="81">
        <f t="shared" si="524"/>
        <v>1</v>
      </c>
      <c r="AR153" s="82" t="e">
        <f t="shared" si="447"/>
        <v>#VALUE!</v>
      </c>
      <c r="AS153" s="65" t="str">
        <f t="shared" si="7"/>
        <v/>
      </c>
      <c r="AT153" s="88"/>
      <c r="AU153" s="88"/>
      <c r="AV153" s="88"/>
      <c r="AW153" s="35"/>
      <c r="AX153" s="88"/>
      <c r="AY153" s="88"/>
      <c r="AZ153" s="88"/>
      <c r="BA153" s="88"/>
      <c r="BB153" s="35"/>
      <c r="BC153" s="35"/>
      <c r="BD153" s="35" t="str">
        <f ca="1">IFERROR(__xludf.DUMMYFUNCTION("""COMPUTED_VALUE"""),"")</f>
        <v/>
      </c>
      <c r="BE153" s="35"/>
      <c r="BF153" s="43"/>
      <c r="BG153" s="35"/>
      <c r="BH153" s="35"/>
      <c r="BI153" s="53" t="e">
        <f t="shared" si="137"/>
        <v>#VALUE!</v>
      </c>
      <c r="BJ153" s="50" t="e">
        <f t="shared" ref="BJ153:BW153" si="525">IF(AD153=0,"",AD153*$AS153*(AU153/10))</f>
        <v>#VALUE!</v>
      </c>
      <c r="BK153" s="50" t="e">
        <f t="shared" si="525"/>
        <v>#VALUE!</v>
      </c>
      <c r="BL153" s="50" t="e">
        <f t="shared" si="525"/>
        <v>#VALUE!</v>
      </c>
      <c r="BM153" s="50" t="e">
        <f t="shared" si="525"/>
        <v>#VALUE!</v>
      </c>
      <c r="BN153" s="50" t="e">
        <f t="shared" si="525"/>
        <v>#VALUE!</v>
      </c>
      <c r="BO153" s="50" t="e">
        <f t="shared" si="525"/>
        <v>#VALUE!</v>
      </c>
      <c r="BP153" s="50" t="e">
        <f t="shared" si="525"/>
        <v>#VALUE!</v>
      </c>
      <c r="BQ153" s="37" t="e">
        <f t="shared" si="525"/>
        <v>#VALUE!</v>
      </c>
      <c r="BR153" s="37" t="e">
        <f t="shared" si="525"/>
        <v>#VALUE!</v>
      </c>
      <c r="BS153" s="37" t="e">
        <f t="shared" si="525"/>
        <v>#VALUE!</v>
      </c>
      <c r="BT153" s="37" t="e">
        <f t="shared" si="525"/>
        <v>#VALUE!</v>
      </c>
      <c r="BU153" s="37" t="e">
        <f t="shared" si="525"/>
        <v>#VALUE!</v>
      </c>
      <c r="BV153" s="37" t="str">
        <f t="shared" si="525"/>
        <v/>
      </c>
      <c r="BW153" s="37" t="e">
        <f t="shared" si="525"/>
        <v>#VALUE!</v>
      </c>
      <c r="BX153" s="38" t="e">
        <f t="shared" si="9"/>
        <v>#VALUE!</v>
      </c>
      <c r="BY153" s="40" t="str">
        <f t="shared" ref="BY153:CM153" si="526">IF(M153="x","1","")</f>
        <v/>
      </c>
      <c r="BZ153" s="40" t="str">
        <f t="shared" si="526"/>
        <v/>
      </c>
      <c r="CA153" s="40" t="str">
        <f t="shared" si="526"/>
        <v/>
      </c>
      <c r="CB153" s="40" t="str">
        <f t="shared" si="526"/>
        <v/>
      </c>
      <c r="CC153" s="40" t="str">
        <f t="shared" si="526"/>
        <v/>
      </c>
      <c r="CD153" s="40" t="str">
        <f t="shared" si="526"/>
        <v/>
      </c>
      <c r="CE153" s="40" t="str">
        <f t="shared" si="526"/>
        <v/>
      </c>
      <c r="CF153" s="40" t="str">
        <f t="shared" si="526"/>
        <v/>
      </c>
      <c r="CG153" s="40" t="str">
        <f t="shared" si="526"/>
        <v/>
      </c>
      <c r="CH153" s="40" t="str">
        <f t="shared" si="526"/>
        <v/>
      </c>
      <c r="CI153" s="40" t="str">
        <f t="shared" si="526"/>
        <v/>
      </c>
      <c r="CJ153" s="40" t="str">
        <f t="shared" si="526"/>
        <v/>
      </c>
      <c r="CK153" s="40" t="str">
        <f t="shared" si="526"/>
        <v/>
      </c>
      <c r="CL153" s="40" t="str">
        <f t="shared" si="526"/>
        <v>1</v>
      </c>
      <c r="CM153" s="40" t="str">
        <f t="shared" si="526"/>
        <v>1</v>
      </c>
    </row>
    <row r="154" spans="1:91" ht="17.25" customHeight="1" x14ac:dyDescent="0.2">
      <c r="A154" s="66"/>
      <c r="B154" s="23"/>
      <c r="C154" s="23" t="s">
        <v>91</v>
      </c>
      <c r="D154" s="23"/>
      <c r="E154" s="23" t="str">
        <f t="shared" si="420"/>
        <v/>
      </c>
      <c r="F154" s="23"/>
      <c r="G154" s="23"/>
      <c r="H154" s="47" t="str">
        <f t="shared" si="94"/>
        <v/>
      </c>
      <c r="I154" s="50" t="str">
        <f t="shared" si="95"/>
        <v/>
      </c>
      <c r="J154" s="23"/>
      <c r="K154" s="27" t="b">
        <v>0</v>
      </c>
      <c r="L154" s="28" t="str">
        <f t="shared" si="302"/>
        <v/>
      </c>
      <c r="M154" s="59"/>
      <c r="N154" s="59"/>
      <c r="O154" s="59"/>
      <c r="P154" s="68"/>
      <c r="Q154" s="59"/>
      <c r="R154" s="59"/>
      <c r="S154" s="59"/>
      <c r="T154" s="59"/>
      <c r="U154" s="59"/>
      <c r="V154" s="59"/>
      <c r="W154" s="23"/>
      <c r="X154" s="30"/>
      <c r="Y154" s="30"/>
      <c r="Z154" s="23" t="s">
        <v>91</v>
      </c>
      <c r="AA154" s="23" t="s">
        <v>91</v>
      </c>
      <c r="AB154" s="30">
        <f t="shared" si="4"/>
        <v>0</v>
      </c>
      <c r="AC154" s="81" t="e">
        <f t="shared" ref="AC154:AQ154" si="527">IF(M154="x",M$996*1,"")*BY154</f>
        <v>#VALUE!</v>
      </c>
      <c r="AD154" s="81" t="e">
        <f t="shared" si="527"/>
        <v>#VALUE!</v>
      </c>
      <c r="AE154" s="81" t="e">
        <f t="shared" si="527"/>
        <v>#VALUE!</v>
      </c>
      <c r="AF154" s="81" t="e">
        <f t="shared" si="527"/>
        <v>#VALUE!</v>
      </c>
      <c r="AG154" s="81" t="e">
        <f t="shared" si="527"/>
        <v>#VALUE!</v>
      </c>
      <c r="AH154" s="81" t="e">
        <f t="shared" si="527"/>
        <v>#VALUE!</v>
      </c>
      <c r="AI154" s="81" t="e">
        <f t="shared" si="527"/>
        <v>#VALUE!</v>
      </c>
      <c r="AJ154" s="81" t="e">
        <f t="shared" si="527"/>
        <v>#VALUE!</v>
      </c>
      <c r="AK154" s="81" t="e">
        <f t="shared" si="527"/>
        <v>#VALUE!</v>
      </c>
      <c r="AL154" s="81" t="e">
        <f t="shared" si="527"/>
        <v>#VALUE!</v>
      </c>
      <c r="AM154" s="81" t="e">
        <f t="shared" si="527"/>
        <v>#VALUE!</v>
      </c>
      <c r="AN154" s="81" t="e">
        <f t="shared" si="527"/>
        <v>#VALUE!</v>
      </c>
      <c r="AO154" s="81" t="e">
        <f t="shared" si="527"/>
        <v>#VALUE!</v>
      </c>
      <c r="AP154" s="81">
        <f t="shared" si="527"/>
        <v>0</v>
      </c>
      <c r="AQ154" s="81">
        <f t="shared" si="527"/>
        <v>1</v>
      </c>
      <c r="AR154" s="82" t="e">
        <f t="shared" si="447"/>
        <v>#VALUE!</v>
      </c>
      <c r="AS154" s="65" t="str">
        <f t="shared" si="7"/>
        <v/>
      </c>
      <c r="AT154" s="88"/>
      <c r="AU154" s="88"/>
      <c r="AV154" s="88"/>
      <c r="AW154" s="35"/>
      <c r="AX154" s="88"/>
      <c r="AY154" s="88"/>
      <c r="AZ154" s="88"/>
      <c r="BA154" s="88"/>
      <c r="BB154" s="35"/>
      <c r="BC154" s="35"/>
      <c r="BD154" s="35" t="str">
        <f ca="1">IFERROR(__xludf.DUMMYFUNCTION("""COMPUTED_VALUE"""),"")</f>
        <v/>
      </c>
      <c r="BE154" s="35"/>
      <c r="BF154" s="43"/>
      <c r="BG154" s="35"/>
      <c r="BH154" s="35"/>
      <c r="BI154" s="53" t="e">
        <f t="shared" si="137"/>
        <v>#VALUE!</v>
      </c>
      <c r="BJ154" s="50" t="e">
        <f t="shared" ref="BJ154:BW154" si="528">IF(AD154=0,"",AD154*$AS154*(AU154/10))</f>
        <v>#VALUE!</v>
      </c>
      <c r="BK154" s="50" t="e">
        <f t="shared" si="528"/>
        <v>#VALUE!</v>
      </c>
      <c r="BL154" s="50" t="e">
        <f t="shared" si="528"/>
        <v>#VALUE!</v>
      </c>
      <c r="BM154" s="50" t="e">
        <f t="shared" si="528"/>
        <v>#VALUE!</v>
      </c>
      <c r="BN154" s="50" t="e">
        <f t="shared" si="528"/>
        <v>#VALUE!</v>
      </c>
      <c r="BO154" s="50" t="e">
        <f t="shared" si="528"/>
        <v>#VALUE!</v>
      </c>
      <c r="BP154" s="50" t="e">
        <f t="shared" si="528"/>
        <v>#VALUE!</v>
      </c>
      <c r="BQ154" s="37" t="e">
        <f t="shared" si="528"/>
        <v>#VALUE!</v>
      </c>
      <c r="BR154" s="37" t="e">
        <f t="shared" si="528"/>
        <v>#VALUE!</v>
      </c>
      <c r="BS154" s="37" t="e">
        <f t="shared" si="528"/>
        <v>#VALUE!</v>
      </c>
      <c r="BT154" s="37" t="e">
        <f t="shared" si="528"/>
        <v>#VALUE!</v>
      </c>
      <c r="BU154" s="37" t="e">
        <f t="shared" si="528"/>
        <v>#VALUE!</v>
      </c>
      <c r="BV154" s="37" t="str">
        <f t="shared" si="528"/>
        <v/>
      </c>
      <c r="BW154" s="37" t="e">
        <f t="shared" si="528"/>
        <v>#VALUE!</v>
      </c>
      <c r="BX154" s="38" t="e">
        <f t="shared" si="9"/>
        <v>#VALUE!</v>
      </c>
      <c r="BY154" s="40" t="str">
        <f t="shared" ref="BY154:BY408" si="529">IF(M154="x","1","")</f>
        <v/>
      </c>
      <c r="BZ154" s="40">
        <v>0.5</v>
      </c>
      <c r="CA154" s="40" t="str">
        <f t="shared" ref="CA154:CM154" si="530">IF(O154="x","1","")</f>
        <v/>
      </c>
      <c r="CB154" s="40" t="str">
        <f t="shared" si="530"/>
        <v/>
      </c>
      <c r="CC154" s="40" t="str">
        <f t="shared" si="530"/>
        <v/>
      </c>
      <c r="CD154" s="40" t="str">
        <f t="shared" si="530"/>
        <v/>
      </c>
      <c r="CE154" s="40" t="str">
        <f t="shared" si="530"/>
        <v/>
      </c>
      <c r="CF154" s="40" t="str">
        <f t="shared" si="530"/>
        <v/>
      </c>
      <c r="CG154" s="40" t="str">
        <f t="shared" si="530"/>
        <v/>
      </c>
      <c r="CH154" s="40" t="str">
        <f t="shared" si="530"/>
        <v/>
      </c>
      <c r="CI154" s="40" t="str">
        <f t="shared" si="530"/>
        <v/>
      </c>
      <c r="CJ154" s="40" t="str">
        <f t="shared" si="530"/>
        <v/>
      </c>
      <c r="CK154" s="40" t="str">
        <f t="shared" si="530"/>
        <v/>
      </c>
      <c r="CL154" s="40" t="str">
        <f t="shared" si="530"/>
        <v>1</v>
      </c>
      <c r="CM154" s="40" t="str">
        <f t="shared" si="530"/>
        <v>1</v>
      </c>
    </row>
    <row r="155" spans="1:91" ht="17.25" customHeight="1" x14ac:dyDescent="0.2">
      <c r="A155" s="66"/>
      <c r="B155" s="23"/>
      <c r="C155" s="23" t="s">
        <v>91</v>
      </c>
      <c r="D155" s="23"/>
      <c r="E155" s="23" t="str">
        <f t="shared" si="420"/>
        <v/>
      </c>
      <c r="F155" s="23"/>
      <c r="G155" s="23"/>
      <c r="H155" s="47" t="str">
        <f t="shared" si="94"/>
        <v/>
      </c>
      <c r="I155" s="50" t="str">
        <f t="shared" si="95"/>
        <v/>
      </c>
      <c r="J155" s="23"/>
      <c r="K155" s="27" t="b">
        <v>0</v>
      </c>
      <c r="L155" s="28" t="str">
        <f t="shared" si="302"/>
        <v/>
      </c>
      <c r="M155" s="59"/>
      <c r="N155" s="59"/>
      <c r="O155" s="59"/>
      <c r="P155" s="68"/>
      <c r="Q155" s="59"/>
      <c r="R155" s="59"/>
      <c r="S155" s="59"/>
      <c r="T155" s="59"/>
      <c r="U155" s="59"/>
      <c r="V155" s="59"/>
      <c r="W155" s="23"/>
      <c r="X155" s="30"/>
      <c r="Y155" s="30"/>
      <c r="Z155" s="23" t="s">
        <v>91</v>
      </c>
      <c r="AA155" s="23" t="s">
        <v>91</v>
      </c>
      <c r="AB155" s="30">
        <f t="shared" si="4"/>
        <v>0</v>
      </c>
      <c r="AC155" s="81" t="e">
        <f t="shared" ref="AC155:AQ155" si="531">IF(M155="x",M$996*1,"")*BY155</f>
        <v>#VALUE!</v>
      </c>
      <c r="AD155" s="81" t="e">
        <f t="shared" si="531"/>
        <v>#VALUE!</v>
      </c>
      <c r="AE155" s="81" t="e">
        <f t="shared" si="531"/>
        <v>#VALUE!</v>
      </c>
      <c r="AF155" s="81" t="e">
        <f t="shared" si="531"/>
        <v>#VALUE!</v>
      </c>
      <c r="AG155" s="81" t="e">
        <f t="shared" si="531"/>
        <v>#VALUE!</v>
      </c>
      <c r="AH155" s="81" t="e">
        <f t="shared" si="531"/>
        <v>#VALUE!</v>
      </c>
      <c r="AI155" s="81" t="e">
        <f t="shared" si="531"/>
        <v>#VALUE!</v>
      </c>
      <c r="AJ155" s="81" t="e">
        <f t="shared" si="531"/>
        <v>#VALUE!</v>
      </c>
      <c r="AK155" s="81" t="e">
        <f t="shared" si="531"/>
        <v>#VALUE!</v>
      </c>
      <c r="AL155" s="81" t="e">
        <f t="shared" si="531"/>
        <v>#VALUE!</v>
      </c>
      <c r="AM155" s="81" t="e">
        <f t="shared" si="531"/>
        <v>#VALUE!</v>
      </c>
      <c r="AN155" s="81" t="e">
        <f t="shared" si="531"/>
        <v>#VALUE!</v>
      </c>
      <c r="AO155" s="81" t="e">
        <f t="shared" si="531"/>
        <v>#VALUE!</v>
      </c>
      <c r="AP155" s="81">
        <f t="shared" si="531"/>
        <v>0</v>
      </c>
      <c r="AQ155" s="81">
        <f t="shared" si="531"/>
        <v>1</v>
      </c>
      <c r="AR155" s="82" t="e">
        <f t="shared" si="447"/>
        <v>#VALUE!</v>
      </c>
      <c r="AS155" s="65" t="str">
        <f t="shared" si="7"/>
        <v/>
      </c>
      <c r="AT155" s="88"/>
      <c r="AU155" s="88"/>
      <c r="AV155" s="88"/>
      <c r="AW155" s="35"/>
      <c r="AX155" s="88"/>
      <c r="AY155" s="88"/>
      <c r="AZ155" s="88"/>
      <c r="BA155" s="88"/>
      <c r="BB155" s="35"/>
      <c r="BC155" s="35"/>
      <c r="BD155" s="35" t="str">
        <f ca="1">IFERROR(__xludf.DUMMYFUNCTION("""COMPUTED_VALUE"""),"")</f>
        <v/>
      </c>
      <c r="BE155" s="35"/>
      <c r="BF155" s="43"/>
      <c r="BG155" s="35"/>
      <c r="BH155" s="35"/>
      <c r="BI155" s="53" t="e">
        <f t="shared" si="137"/>
        <v>#VALUE!</v>
      </c>
      <c r="BJ155" s="50" t="e">
        <f t="shared" ref="BJ155:BW155" si="532">IF(AD155=0,"",AD155*$AS155*(AU155/10))</f>
        <v>#VALUE!</v>
      </c>
      <c r="BK155" s="50" t="e">
        <f t="shared" si="532"/>
        <v>#VALUE!</v>
      </c>
      <c r="BL155" s="50" t="e">
        <f t="shared" si="532"/>
        <v>#VALUE!</v>
      </c>
      <c r="BM155" s="50" t="e">
        <f t="shared" si="532"/>
        <v>#VALUE!</v>
      </c>
      <c r="BN155" s="50" t="e">
        <f t="shared" si="532"/>
        <v>#VALUE!</v>
      </c>
      <c r="BO155" s="50" t="e">
        <f t="shared" si="532"/>
        <v>#VALUE!</v>
      </c>
      <c r="BP155" s="50" t="e">
        <f t="shared" si="532"/>
        <v>#VALUE!</v>
      </c>
      <c r="BQ155" s="37" t="e">
        <f t="shared" si="532"/>
        <v>#VALUE!</v>
      </c>
      <c r="BR155" s="37" t="e">
        <f t="shared" si="532"/>
        <v>#VALUE!</v>
      </c>
      <c r="BS155" s="37" t="e">
        <f t="shared" si="532"/>
        <v>#VALUE!</v>
      </c>
      <c r="BT155" s="37" t="e">
        <f t="shared" si="532"/>
        <v>#VALUE!</v>
      </c>
      <c r="BU155" s="37" t="e">
        <f t="shared" si="532"/>
        <v>#VALUE!</v>
      </c>
      <c r="BV155" s="37" t="str">
        <f t="shared" si="532"/>
        <v/>
      </c>
      <c r="BW155" s="37" t="e">
        <f t="shared" si="532"/>
        <v>#VALUE!</v>
      </c>
      <c r="BX155" s="38" t="e">
        <f t="shared" si="9"/>
        <v>#VALUE!</v>
      </c>
      <c r="BY155" s="40" t="str">
        <f t="shared" si="529"/>
        <v/>
      </c>
      <c r="BZ155" s="40">
        <v>0.5</v>
      </c>
      <c r="CA155" s="40" t="str">
        <f t="shared" ref="CA155:CE155" si="533">IF(O155="x","1","")</f>
        <v/>
      </c>
      <c r="CB155" s="40" t="str">
        <f t="shared" si="533"/>
        <v/>
      </c>
      <c r="CC155" s="40" t="str">
        <f t="shared" si="533"/>
        <v/>
      </c>
      <c r="CD155" s="40" t="str">
        <f t="shared" si="533"/>
        <v/>
      </c>
      <c r="CE155" s="40" t="str">
        <f t="shared" si="533"/>
        <v/>
      </c>
      <c r="CF155" s="40">
        <v>0.5</v>
      </c>
      <c r="CG155" s="40" t="str">
        <f t="shared" ref="CG155:CM155" si="534">IF(U155="x","1","")</f>
        <v/>
      </c>
      <c r="CH155" s="40" t="str">
        <f t="shared" si="534"/>
        <v/>
      </c>
      <c r="CI155" s="40" t="str">
        <f t="shared" si="534"/>
        <v/>
      </c>
      <c r="CJ155" s="40" t="str">
        <f t="shared" si="534"/>
        <v/>
      </c>
      <c r="CK155" s="40" t="str">
        <f t="shared" si="534"/>
        <v/>
      </c>
      <c r="CL155" s="40" t="str">
        <f t="shared" si="534"/>
        <v>1</v>
      </c>
      <c r="CM155" s="40" t="str">
        <f t="shared" si="534"/>
        <v>1</v>
      </c>
    </row>
    <row r="156" spans="1:91" ht="17.25" customHeight="1" x14ac:dyDescent="0.2">
      <c r="A156" s="66"/>
      <c r="B156" s="23"/>
      <c r="C156" s="23" t="s">
        <v>91</v>
      </c>
      <c r="D156" s="23"/>
      <c r="E156" s="23" t="str">
        <f t="shared" si="420"/>
        <v/>
      </c>
      <c r="F156" s="23"/>
      <c r="G156" s="23"/>
      <c r="H156" s="47" t="str">
        <f t="shared" si="94"/>
        <v/>
      </c>
      <c r="I156" s="50" t="str">
        <f t="shared" si="95"/>
        <v/>
      </c>
      <c r="J156" s="23"/>
      <c r="K156" s="27" t="b">
        <v>0</v>
      </c>
      <c r="L156" s="28" t="str">
        <f t="shared" si="302"/>
        <v/>
      </c>
      <c r="M156" s="59"/>
      <c r="N156" s="59"/>
      <c r="O156" s="59"/>
      <c r="P156" s="68"/>
      <c r="Q156" s="59"/>
      <c r="R156" s="59"/>
      <c r="S156" s="59"/>
      <c r="T156" s="59"/>
      <c r="U156" s="59"/>
      <c r="V156" s="59"/>
      <c r="W156" s="23"/>
      <c r="X156" s="30"/>
      <c r="Y156" s="30"/>
      <c r="Z156" s="23" t="s">
        <v>91</v>
      </c>
      <c r="AA156" s="23" t="s">
        <v>91</v>
      </c>
      <c r="AB156" s="30">
        <f t="shared" si="4"/>
        <v>0</v>
      </c>
      <c r="AC156" s="81" t="e">
        <f t="shared" ref="AC156:AQ156" si="535">IF(M156="x",M$996*1,"")*BY156</f>
        <v>#VALUE!</v>
      </c>
      <c r="AD156" s="81" t="e">
        <f t="shared" si="535"/>
        <v>#VALUE!</v>
      </c>
      <c r="AE156" s="81" t="e">
        <f t="shared" si="535"/>
        <v>#VALUE!</v>
      </c>
      <c r="AF156" s="81" t="e">
        <f t="shared" si="535"/>
        <v>#VALUE!</v>
      </c>
      <c r="AG156" s="81" t="e">
        <f t="shared" si="535"/>
        <v>#VALUE!</v>
      </c>
      <c r="AH156" s="81" t="e">
        <f t="shared" si="535"/>
        <v>#VALUE!</v>
      </c>
      <c r="AI156" s="81" t="e">
        <f t="shared" si="535"/>
        <v>#VALUE!</v>
      </c>
      <c r="AJ156" s="81" t="e">
        <f t="shared" si="535"/>
        <v>#VALUE!</v>
      </c>
      <c r="AK156" s="81" t="e">
        <f t="shared" si="535"/>
        <v>#VALUE!</v>
      </c>
      <c r="AL156" s="81" t="e">
        <f t="shared" si="535"/>
        <v>#VALUE!</v>
      </c>
      <c r="AM156" s="81" t="e">
        <f t="shared" si="535"/>
        <v>#VALUE!</v>
      </c>
      <c r="AN156" s="81" t="e">
        <f t="shared" si="535"/>
        <v>#VALUE!</v>
      </c>
      <c r="AO156" s="81" t="e">
        <f t="shared" si="535"/>
        <v>#VALUE!</v>
      </c>
      <c r="AP156" s="81">
        <f t="shared" si="535"/>
        <v>0</v>
      </c>
      <c r="AQ156" s="81">
        <f t="shared" si="535"/>
        <v>1</v>
      </c>
      <c r="AR156" s="82" t="e">
        <f t="shared" si="447"/>
        <v>#VALUE!</v>
      </c>
      <c r="AS156" s="65" t="str">
        <f t="shared" si="7"/>
        <v/>
      </c>
      <c r="AT156" s="88"/>
      <c r="AU156" s="88"/>
      <c r="AV156" s="88"/>
      <c r="AW156" s="35"/>
      <c r="AX156" s="88"/>
      <c r="AY156" s="88"/>
      <c r="AZ156" s="88"/>
      <c r="BA156" s="88"/>
      <c r="BB156" s="35"/>
      <c r="BC156" s="35"/>
      <c r="BD156" s="35" t="str">
        <f ca="1">IFERROR(__xludf.DUMMYFUNCTION("""COMPUTED_VALUE"""),"")</f>
        <v/>
      </c>
      <c r="BE156" s="35"/>
      <c r="BF156" s="43"/>
      <c r="BG156" s="35"/>
      <c r="BH156" s="35"/>
      <c r="BI156" s="53" t="e">
        <f t="shared" si="137"/>
        <v>#VALUE!</v>
      </c>
      <c r="BJ156" s="50" t="e">
        <f t="shared" ref="BJ156:BW156" si="536">IF(AD156=0,"",AD156*$AS156*(AU156/10))</f>
        <v>#VALUE!</v>
      </c>
      <c r="BK156" s="50" t="e">
        <f t="shared" si="536"/>
        <v>#VALUE!</v>
      </c>
      <c r="BL156" s="50" t="e">
        <f t="shared" si="536"/>
        <v>#VALUE!</v>
      </c>
      <c r="BM156" s="50" t="e">
        <f t="shared" si="536"/>
        <v>#VALUE!</v>
      </c>
      <c r="BN156" s="50" t="e">
        <f t="shared" si="536"/>
        <v>#VALUE!</v>
      </c>
      <c r="BO156" s="50" t="e">
        <f t="shared" si="536"/>
        <v>#VALUE!</v>
      </c>
      <c r="BP156" s="50" t="e">
        <f t="shared" si="536"/>
        <v>#VALUE!</v>
      </c>
      <c r="BQ156" s="37" t="e">
        <f t="shared" si="536"/>
        <v>#VALUE!</v>
      </c>
      <c r="BR156" s="37" t="e">
        <f t="shared" si="536"/>
        <v>#VALUE!</v>
      </c>
      <c r="BS156" s="37" t="e">
        <f t="shared" si="536"/>
        <v>#VALUE!</v>
      </c>
      <c r="BT156" s="37" t="e">
        <f t="shared" si="536"/>
        <v>#VALUE!</v>
      </c>
      <c r="BU156" s="37" t="e">
        <f t="shared" si="536"/>
        <v>#VALUE!</v>
      </c>
      <c r="BV156" s="37" t="str">
        <f t="shared" si="536"/>
        <v/>
      </c>
      <c r="BW156" s="37" t="e">
        <f t="shared" si="536"/>
        <v>#VALUE!</v>
      </c>
      <c r="BX156" s="38" t="e">
        <f t="shared" si="9"/>
        <v>#VALUE!</v>
      </c>
      <c r="BY156" s="40" t="str">
        <f t="shared" si="529"/>
        <v/>
      </c>
      <c r="BZ156" s="40" t="str">
        <f t="shared" ref="BZ156:CM156" si="537">IF(N156="x","1","")</f>
        <v/>
      </c>
      <c r="CA156" s="40" t="str">
        <f t="shared" si="537"/>
        <v/>
      </c>
      <c r="CB156" s="40" t="str">
        <f t="shared" si="537"/>
        <v/>
      </c>
      <c r="CC156" s="40" t="str">
        <f t="shared" si="537"/>
        <v/>
      </c>
      <c r="CD156" s="40" t="str">
        <f t="shared" si="537"/>
        <v/>
      </c>
      <c r="CE156" s="40" t="str">
        <f t="shared" si="537"/>
        <v/>
      </c>
      <c r="CF156" s="40" t="str">
        <f t="shared" si="537"/>
        <v/>
      </c>
      <c r="CG156" s="40" t="str">
        <f t="shared" si="537"/>
        <v/>
      </c>
      <c r="CH156" s="40" t="str">
        <f t="shared" si="537"/>
        <v/>
      </c>
      <c r="CI156" s="40" t="str">
        <f t="shared" si="537"/>
        <v/>
      </c>
      <c r="CJ156" s="40" t="str">
        <f t="shared" si="537"/>
        <v/>
      </c>
      <c r="CK156" s="40" t="str">
        <f t="shared" si="537"/>
        <v/>
      </c>
      <c r="CL156" s="40" t="str">
        <f t="shared" si="537"/>
        <v>1</v>
      </c>
      <c r="CM156" s="40" t="str">
        <f t="shared" si="537"/>
        <v>1</v>
      </c>
    </row>
    <row r="157" spans="1:91" ht="17.25" customHeight="1" x14ac:dyDescent="0.2">
      <c r="A157" s="66"/>
      <c r="B157" s="23"/>
      <c r="C157" s="23" t="s">
        <v>97</v>
      </c>
      <c r="D157" s="23"/>
      <c r="E157" s="23" t="str">
        <f t="shared" si="420"/>
        <v/>
      </c>
      <c r="F157" s="23"/>
      <c r="G157" s="23"/>
      <c r="H157" s="47" t="str">
        <f t="shared" si="94"/>
        <v/>
      </c>
      <c r="I157" s="50" t="str">
        <f t="shared" si="95"/>
        <v/>
      </c>
      <c r="J157" s="23"/>
      <c r="K157" s="27" t="b">
        <v>1</v>
      </c>
      <c r="L157" s="28">
        <f t="shared" si="302"/>
        <v>0</v>
      </c>
      <c r="M157" s="59"/>
      <c r="N157" s="59"/>
      <c r="O157" s="59"/>
      <c r="P157" s="68"/>
      <c r="Q157" s="59"/>
      <c r="R157" s="59"/>
      <c r="S157" s="59"/>
      <c r="T157" s="59"/>
      <c r="U157" s="59"/>
      <c r="V157" s="59"/>
      <c r="W157" s="23"/>
      <c r="X157" s="30"/>
      <c r="Y157" s="30"/>
      <c r="Z157" s="23" t="s">
        <v>91</v>
      </c>
      <c r="AA157" s="23" t="s">
        <v>91</v>
      </c>
      <c r="AB157" s="30">
        <f t="shared" si="4"/>
        <v>0</v>
      </c>
      <c r="AC157" s="81" t="e">
        <f t="shared" ref="AC157:AQ157" si="538">IF(M157="x",M$996*1,"")*BY157</f>
        <v>#VALUE!</v>
      </c>
      <c r="AD157" s="81" t="e">
        <f t="shared" si="538"/>
        <v>#VALUE!</v>
      </c>
      <c r="AE157" s="81" t="e">
        <f t="shared" si="538"/>
        <v>#VALUE!</v>
      </c>
      <c r="AF157" s="81" t="e">
        <f t="shared" si="538"/>
        <v>#VALUE!</v>
      </c>
      <c r="AG157" s="81" t="e">
        <f t="shared" si="538"/>
        <v>#VALUE!</v>
      </c>
      <c r="AH157" s="81" t="e">
        <f t="shared" si="538"/>
        <v>#VALUE!</v>
      </c>
      <c r="AI157" s="81" t="e">
        <f t="shared" si="538"/>
        <v>#VALUE!</v>
      </c>
      <c r="AJ157" s="81" t="e">
        <f t="shared" si="538"/>
        <v>#VALUE!</v>
      </c>
      <c r="AK157" s="81" t="e">
        <f t="shared" si="538"/>
        <v>#VALUE!</v>
      </c>
      <c r="AL157" s="81" t="e">
        <f t="shared" si="538"/>
        <v>#VALUE!</v>
      </c>
      <c r="AM157" s="81" t="e">
        <f t="shared" si="538"/>
        <v>#VALUE!</v>
      </c>
      <c r="AN157" s="81" t="e">
        <f t="shared" si="538"/>
        <v>#VALUE!</v>
      </c>
      <c r="AO157" s="81" t="e">
        <f t="shared" si="538"/>
        <v>#VALUE!</v>
      </c>
      <c r="AP157" s="81">
        <f t="shared" si="538"/>
        <v>0</v>
      </c>
      <c r="AQ157" s="81">
        <f t="shared" si="538"/>
        <v>1</v>
      </c>
      <c r="AR157" s="82" t="e">
        <f t="shared" si="447"/>
        <v>#VALUE!</v>
      </c>
      <c r="AS157" s="65" t="str">
        <f t="shared" si="7"/>
        <v/>
      </c>
      <c r="AT157" s="88"/>
      <c r="AU157" s="88"/>
      <c r="AV157" s="88"/>
      <c r="AW157" s="35"/>
      <c r="AX157" s="88"/>
      <c r="AY157" s="88"/>
      <c r="AZ157" s="88"/>
      <c r="BA157" s="88"/>
      <c r="BB157" s="35"/>
      <c r="BC157" s="35"/>
      <c r="BD157" s="35" t="str">
        <f ca="1">IFERROR(__xludf.DUMMYFUNCTION("""COMPUTED_VALUE"""),"")</f>
        <v/>
      </c>
      <c r="BE157" s="35"/>
      <c r="BF157" s="43"/>
      <c r="BG157" s="35"/>
      <c r="BH157" s="35"/>
      <c r="BI157" s="53" t="e">
        <f t="shared" si="137"/>
        <v>#VALUE!</v>
      </c>
      <c r="BJ157" s="50" t="e">
        <f t="shared" ref="BJ157:BW157" si="539">IF(AD157=0,"",AD157*$AS157*(AU157/10))</f>
        <v>#VALUE!</v>
      </c>
      <c r="BK157" s="50" t="e">
        <f t="shared" si="539"/>
        <v>#VALUE!</v>
      </c>
      <c r="BL157" s="50" t="e">
        <f t="shared" si="539"/>
        <v>#VALUE!</v>
      </c>
      <c r="BM157" s="50" t="e">
        <f t="shared" si="539"/>
        <v>#VALUE!</v>
      </c>
      <c r="BN157" s="50" t="e">
        <f t="shared" si="539"/>
        <v>#VALUE!</v>
      </c>
      <c r="BO157" s="50" t="e">
        <f t="shared" si="539"/>
        <v>#VALUE!</v>
      </c>
      <c r="BP157" s="50" t="e">
        <f t="shared" si="539"/>
        <v>#VALUE!</v>
      </c>
      <c r="BQ157" s="37" t="e">
        <f t="shared" si="539"/>
        <v>#VALUE!</v>
      </c>
      <c r="BR157" s="37" t="e">
        <f t="shared" si="539"/>
        <v>#VALUE!</v>
      </c>
      <c r="BS157" s="37" t="e">
        <f t="shared" si="539"/>
        <v>#VALUE!</v>
      </c>
      <c r="BT157" s="37" t="e">
        <f t="shared" si="539"/>
        <v>#VALUE!</v>
      </c>
      <c r="BU157" s="37" t="e">
        <f t="shared" si="539"/>
        <v>#VALUE!</v>
      </c>
      <c r="BV157" s="37" t="str">
        <f t="shared" si="539"/>
        <v/>
      </c>
      <c r="BW157" s="37" t="e">
        <f t="shared" si="539"/>
        <v>#VALUE!</v>
      </c>
      <c r="BX157" s="38" t="e">
        <f t="shared" si="9"/>
        <v>#VALUE!</v>
      </c>
      <c r="BY157" s="40" t="str">
        <f t="shared" si="529"/>
        <v/>
      </c>
      <c r="BZ157" s="40" t="str">
        <f t="shared" ref="BZ157:CM157" si="540">IF(N157="x","1","")</f>
        <v/>
      </c>
      <c r="CA157" s="40" t="str">
        <f t="shared" si="540"/>
        <v/>
      </c>
      <c r="CB157" s="40" t="str">
        <f t="shared" si="540"/>
        <v/>
      </c>
      <c r="CC157" s="40" t="str">
        <f t="shared" si="540"/>
        <v/>
      </c>
      <c r="CD157" s="40" t="str">
        <f t="shared" si="540"/>
        <v/>
      </c>
      <c r="CE157" s="40" t="str">
        <f t="shared" si="540"/>
        <v/>
      </c>
      <c r="CF157" s="40" t="str">
        <f t="shared" si="540"/>
        <v/>
      </c>
      <c r="CG157" s="40" t="str">
        <f t="shared" si="540"/>
        <v/>
      </c>
      <c r="CH157" s="40" t="str">
        <f t="shared" si="540"/>
        <v/>
      </c>
      <c r="CI157" s="40" t="str">
        <f t="shared" si="540"/>
        <v/>
      </c>
      <c r="CJ157" s="40" t="str">
        <f t="shared" si="540"/>
        <v/>
      </c>
      <c r="CK157" s="40" t="str">
        <f t="shared" si="540"/>
        <v/>
      </c>
      <c r="CL157" s="40" t="str">
        <f t="shared" si="540"/>
        <v>1</v>
      </c>
      <c r="CM157" s="40" t="str">
        <f t="shared" si="540"/>
        <v>1</v>
      </c>
    </row>
    <row r="158" spans="1:91" ht="17.25" customHeight="1" x14ac:dyDescent="0.2">
      <c r="A158" s="66"/>
      <c r="B158" s="23"/>
      <c r="C158" s="23" t="s">
        <v>91</v>
      </c>
      <c r="D158" s="23"/>
      <c r="E158" s="23" t="str">
        <f t="shared" si="420"/>
        <v/>
      </c>
      <c r="F158" s="23"/>
      <c r="G158" s="23"/>
      <c r="H158" s="47" t="str">
        <f t="shared" si="94"/>
        <v/>
      </c>
      <c r="I158" s="50" t="str">
        <f t="shared" si="95"/>
        <v/>
      </c>
      <c r="J158" s="23"/>
      <c r="K158" s="27" t="b">
        <v>0</v>
      </c>
      <c r="L158" s="28" t="str">
        <f t="shared" si="302"/>
        <v/>
      </c>
      <c r="M158" s="59"/>
      <c r="N158" s="59"/>
      <c r="O158" s="59"/>
      <c r="P158" s="68"/>
      <c r="Q158" s="59"/>
      <c r="R158" s="59"/>
      <c r="S158" s="59"/>
      <c r="T158" s="59"/>
      <c r="U158" s="59"/>
      <c r="V158" s="59"/>
      <c r="W158" s="23"/>
      <c r="X158" s="30"/>
      <c r="Y158" s="30"/>
      <c r="Z158" s="23" t="s">
        <v>91</v>
      </c>
      <c r="AA158" s="23" t="s">
        <v>91</v>
      </c>
      <c r="AB158" s="30">
        <f t="shared" si="4"/>
        <v>0</v>
      </c>
      <c r="AC158" s="81" t="e">
        <f t="shared" ref="AC158:AQ158" si="541">IF(M158="x",M$996*1,"")*BY158</f>
        <v>#VALUE!</v>
      </c>
      <c r="AD158" s="81" t="e">
        <f t="shared" si="541"/>
        <v>#VALUE!</v>
      </c>
      <c r="AE158" s="81" t="e">
        <f t="shared" si="541"/>
        <v>#VALUE!</v>
      </c>
      <c r="AF158" s="81" t="e">
        <f t="shared" si="541"/>
        <v>#VALUE!</v>
      </c>
      <c r="AG158" s="81" t="e">
        <f t="shared" si="541"/>
        <v>#VALUE!</v>
      </c>
      <c r="AH158" s="81" t="e">
        <f t="shared" si="541"/>
        <v>#VALUE!</v>
      </c>
      <c r="AI158" s="81" t="e">
        <f t="shared" si="541"/>
        <v>#VALUE!</v>
      </c>
      <c r="AJ158" s="81" t="e">
        <f t="shared" si="541"/>
        <v>#VALUE!</v>
      </c>
      <c r="AK158" s="81" t="e">
        <f t="shared" si="541"/>
        <v>#VALUE!</v>
      </c>
      <c r="AL158" s="81" t="e">
        <f t="shared" si="541"/>
        <v>#VALUE!</v>
      </c>
      <c r="AM158" s="81" t="e">
        <f t="shared" si="541"/>
        <v>#VALUE!</v>
      </c>
      <c r="AN158" s="81" t="e">
        <f t="shared" si="541"/>
        <v>#VALUE!</v>
      </c>
      <c r="AO158" s="81" t="e">
        <f t="shared" si="541"/>
        <v>#VALUE!</v>
      </c>
      <c r="AP158" s="81">
        <f t="shared" si="541"/>
        <v>0</v>
      </c>
      <c r="AQ158" s="81">
        <f t="shared" si="541"/>
        <v>1</v>
      </c>
      <c r="AR158" s="82" t="e">
        <f t="shared" si="447"/>
        <v>#VALUE!</v>
      </c>
      <c r="AS158" s="65" t="str">
        <f t="shared" si="7"/>
        <v/>
      </c>
      <c r="AT158" s="88"/>
      <c r="AU158" s="88"/>
      <c r="AV158" s="88"/>
      <c r="AW158" s="35"/>
      <c r="AX158" s="88"/>
      <c r="AY158" s="88"/>
      <c r="AZ158" s="88"/>
      <c r="BA158" s="88"/>
      <c r="BB158" s="35"/>
      <c r="BC158" s="35"/>
      <c r="BD158" s="35" t="str">
        <f ca="1">IFERROR(__xludf.DUMMYFUNCTION("""COMPUTED_VALUE"""),"")</f>
        <v/>
      </c>
      <c r="BE158" s="35"/>
      <c r="BF158" s="43"/>
      <c r="BG158" s="35"/>
      <c r="BH158" s="35"/>
      <c r="BI158" s="53" t="e">
        <f t="shared" si="137"/>
        <v>#VALUE!</v>
      </c>
      <c r="BJ158" s="50" t="e">
        <f t="shared" ref="BJ158:BW158" si="542">IF(AD158=0,"",AD158*$AS158*(AU158/10))</f>
        <v>#VALUE!</v>
      </c>
      <c r="BK158" s="50" t="e">
        <f t="shared" si="542"/>
        <v>#VALUE!</v>
      </c>
      <c r="BL158" s="50" t="e">
        <f t="shared" si="542"/>
        <v>#VALUE!</v>
      </c>
      <c r="BM158" s="50" t="e">
        <f t="shared" si="542"/>
        <v>#VALUE!</v>
      </c>
      <c r="BN158" s="50" t="e">
        <f t="shared" si="542"/>
        <v>#VALUE!</v>
      </c>
      <c r="BO158" s="50" t="e">
        <f t="shared" si="542"/>
        <v>#VALUE!</v>
      </c>
      <c r="BP158" s="50" t="e">
        <f t="shared" si="542"/>
        <v>#VALUE!</v>
      </c>
      <c r="BQ158" s="37" t="e">
        <f t="shared" si="542"/>
        <v>#VALUE!</v>
      </c>
      <c r="BR158" s="37" t="e">
        <f t="shared" si="542"/>
        <v>#VALUE!</v>
      </c>
      <c r="BS158" s="37" t="e">
        <f t="shared" si="542"/>
        <v>#VALUE!</v>
      </c>
      <c r="BT158" s="37" t="e">
        <f t="shared" si="542"/>
        <v>#VALUE!</v>
      </c>
      <c r="BU158" s="37" t="e">
        <f t="shared" si="542"/>
        <v>#VALUE!</v>
      </c>
      <c r="BV158" s="37" t="str">
        <f t="shared" si="542"/>
        <v/>
      </c>
      <c r="BW158" s="37" t="e">
        <f t="shared" si="542"/>
        <v>#VALUE!</v>
      </c>
      <c r="BX158" s="38" t="e">
        <f t="shared" si="9"/>
        <v>#VALUE!</v>
      </c>
      <c r="BY158" s="40" t="str">
        <f t="shared" si="529"/>
        <v/>
      </c>
      <c r="BZ158" s="40" t="str">
        <f t="shared" ref="BZ158:CM158" si="543">IF(N158="x","1","")</f>
        <v/>
      </c>
      <c r="CA158" s="40" t="str">
        <f t="shared" si="543"/>
        <v/>
      </c>
      <c r="CB158" s="40" t="str">
        <f t="shared" si="543"/>
        <v/>
      </c>
      <c r="CC158" s="40" t="str">
        <f t="shared" si="543"/>
        <v/>
      </c>
      <c r="CD158" s="40" t="str">
        <f t="shared" si="543"/>
        <v/>
      </c>
      <c r="CE158" s="40" t="str">
        <f t="shared" si="543"/>
        <v/>
      </c>
      <c r="CF158" s="40" t="str">
        <f t="shared" si="543"/>
        <v/>
      </c>
      <c r="CG158" s="40" t="str">
        <f t="shared" si="543"/>
        <v/>
      </c>
      <c r="CH158" s="40" t="str">
        <f t="shared" si="543"/>
        <v/>
      </c>
      <c r="CI158" s="40" t="str">
        <f t="shared" si="543"/>
        <v/>
      </c>
      <c r="CJ158" s="40" t="str">
        <f t="shared" si="543"/>
        <v/>
      </c>
      <c r="CK158" s="40" t="str">
        <f t="shared" si="543"/>
        <v/>
      </c>
      <c r="CL158" s="40" t="str">
        <f t="shared" si="543"/>
        <v>1</v>
      </c>
      <c r="CM158" s="40" t="str">
        <f t="shared" si="543"/>
        <v>1</v>
      </c>
    </row>
    <row r="159" spans="1:91" ht="17.25" customHeight="1" x14ac:dyDescent="0.2">
      <c r="A159" s="66"/>
      <c r="B159" s="23"/>
      <c r="C159" s="23" t="s">
        <v>91</v>
      </c>
      <c r="D159" s="23"/>
      <c r="E159" s="23" t="str">
        <f t="shared" si="420"/>
        <v/>
      </c>
      <c r="F159" s="23"/>
      <c r="G159" s="23"/>
      <c r="H159" s="47" t="str">
        <f t="shared" si="94"/>
        <v/>
      </c>
      <c r="I159" s="50" t="str">
        <f t="shared" si="95"/>
        <v/>
      </c>
      <c r="J159" s="23"/>
      <c r="K159" s="27" t="b">
        <v>0</v>
      </c>
      <c r="L159" s="28" t="str">
        <f t="shared" si="302"/>
        <v/>
      </c>
      <c r="M159" s="59"/>
      <c r="N159" s="59"/>
      <c r="O159" s="59"/>
      <c r="P159" s="68"/>
      <c r="Q159" s="59"/>
      <c r="R159" s="59"/>
      <c r="S159" s="59"/>
      <c r="T159" s="59"/>
      <c r="U159" s="59"/>
      <c r="V159" s="59"/>
      <c r="W159" s="23"/>
      <c r="X159" s="30"/>
      <c r="Y159" s="30"/>
      <c r="Z159" s="23" t="s">
        <v>91</v>
      </c>
      <c r="AA159" s="23" t="s">
        <v>91</v>
      </c>
      <c r="AB159" s="30">
        <f t="shared" si="4"/>
        <v>0</v>
      </c>
      <c r="AC159" s="81" t="e">
        <f t="shared" ref="AC159:AQ159" si="544">IF(M159="x",M$996*1,"")*BY159</f>
        <v>#VALUE!</v>
      </c>
      <c r="AD159" s="81" t="e">
        <f t="shared" si="544"/>
        <v>#VALUE!</v>
      </c>
      <c r="AE159" s="81" t="e">
        <f t="shared" si="544"/>
        <v>#VALUE!</v>
      </c>
      <c r="AF159" s="81" t="e">
        <f t="shared" si="544"/>
        <v>#VALUE!</v>
      </c>
      <c r="AG159" s="81" t="e">
        <f t="shared" si="544"/>
        <v>#VALUE!</v>
      </c>
      <c r="AH159" s="81" t="e">
        <f t="shared" si="544"/>
        <v>#VALUE!</v>
      </c>
      <c r="AI159" s="81" t="e">
        <f t="shared" si="544"/>
        <v>#VALUE!</v>
      </c>
      <c r="AJ159" s="81" t="e">
        <f t="shared" si="544"/>
        <v>#VALUE!</v>
      </c>
      <c r="AK159" s="81" t="e">
        <f t="shared" si="544"/>
        <v>#VALUE!</v>
      </c>
      <c r="AL159" s="81" t="e">
        <f t="shared" si="544"/>
        <v>#VALUE!</v>
      </c>
      <c r="AM159" s="81" t="e">
        <f t="shared" si="544"/>
        <v>#VALUE!</v>
      </c>
      <c r="AN159" s="81" t="e">
        <f t="shared" si="544"/>
        <v>#VALUE!</v>
      </c>
      <c r="AO159" s="81" t="e">
        <f t="shared" si="544"/>
        <v>#VALUE!</v>
      </c>
      <c r="AP159" s="81">
        <f t="shared" si="544"/>
        <v>0</v>
      </c>
      <c r="AQ159" s="81">
        <f t="shared" si="544"/>
        <v>1</v>
      </c>
      <c r="AR159" s="82" t="e">
        <f t="shared" si="447"/>
        <v>#VALUE!</v>
      </c>
      <c r="AS159" s="65" t="str">
        <f t="shared" si="7"/>
        <v/>
      </c>
      <c r="AT159" s="88"/>
      <c r="AU159" s="88"/>
      <c r="AV159" s="88"/>
      <c r="AW159" s="35"/>
      <c r="AX159" s="88"/>
      <c r="AY159" s="88"/>
      <c r="AZ159" s="88"/>
      <c r="BA159" s="88"/>
      <c r="BB159" s="35"/>
      <c r="BC159" s="35"/>
      <c r="BD159" s="35" t="str">
        <f ca="1">IFERROR(__xludf.DUMMYFUNCTION("""COMPUTED_VALUE"""),"")</f>
        <v/>
      </c>
      <c r="BE159" s="35"/>
      <c r="BF159" s="43"/>
      <c r="BG159" s="35"/>
      <c r="BH159" s="35"/>
      <c r="BI159" s="53" t="e">
        <f t="shared" si="137"/>
        <v>#VALUE!</v>
      </c>
      <c r="BJ159" s="50" t="e">
        <f t="shared" ref="BJ159:BW159" si="545">IF(AD159=0,"",AD159*$AS159*(AU159/10))</f>
        <v>#VALUE!</v>
      </c>
      <c r="BK159" s="50" t="e">
        <f t="shared" si="545"/>
        <v>#VALUE!</v>
      </c>
      <c r="BL159" s="50" t="e">
        <f t="shared" si="545"/>
        <v>#VALUE!</v>
      </c>
      <c r="BM159" s="50" t="e">
        <f t="shared" si="545"/>
        <v>#VALUE!</v>
      </c>
      <c r="BN159" s="50" t="e">
        <f t="shared" si="545"/>
        <v>#VALUE!</v>
      </c>
      <c r="BO159" s="50" t="e">
        <f t="shared" si="545"/>
        <v>#VALUE!</v>
      </c>
      <c r="BP159" s="50" t="e">
        <f t="shared" si="545"/>
        <v>#VALUE!</v>
      </c>
      <c r="BQ159" s="37" t="e">
        <f t="shared" si="545"/>
        <v>#VALUE!</v>
      </c>
      <c r="BR159" s="37" t="e">
        <f t="shared" si="545"/>
        <v>#VALUE!</v>
      </c>
      <c r="BS159" s="37" t="e">
        <f t="shared" si="545"/>
        <v>#VALUE!</v>
      </c>
      <c r="BT159" s="37" t="e">
        <f t="shared" si="545"/>
        <v>#VALUE!</v>
      </c>
      <c r="BU159" s="37" t="e">
        <f t="shared" si="545"/>
        <v>#VALUE!</v>
      </c>
      <c r="BV159" s="37" t="str">
        <f t="shared" si="545"/>
        <v/>
      </c>
      <c r="BW159" s="37" t="e">
        <f t="shared" si="545"/>
        <v>#VALUE!</v>
      </c>
      <c r="BX159" s="38" t="e">
        <f t="shared" si="9"/>
        <v>#VALUE!</v>
      </c>
      <c r="BY159" s="40" t="str">
        <f t="shared" si="529"/>
        <v/>
      </c>
      <c r="BZ159" s="40" t="str">
        <f t="shared" ref="BZ159:CM159" si="546">IF(N159="x","1","")</f>
        <v/>
      </c>
      <c r="CA159" s="40" t="str">
        <f t="shared" si="546"/>
        <v/>
      </c>
      <c r="CB159" s="40" t="str">
        <f t="shared" si="546"/>
        <v/>
      </c>
      <c r="CC159" s="40" t="str">
        <f t="shared" si="546"/>
        <v/>
      </c>
      <c r="CD159" s="40" t="str">
        <f t="shared" si="546"/>
        <v/>
      </c>
      <c r="CE159" s="40" t="str">
        <f t="shared" si="546"/>
        <v/>
      </c>
      <c r="CF159" s="40" t="str">
        <f t="shared" si="546"/>
        <v/>
      </c>
      <c r="CG159" s="40" t="str">
        <f t="shared" si="546"/>
        <v/>
      </c>
      <c r="CH159" s="40" t="str">
        <f t="shared" si="546"/>
        <v/>
      </c>
      <c r="CI159" s="40" t="str">
        <f t="shared" si="546"/>
        <v/>
      </c>
      <c r="CJ159" s="40" t="str">
        <f t="shared" si="546"/>
        <v/>
      </c>
      <c r="CK159" s="40" t="str">
        <f t="shared" si="546"/>
        <v/>
      </c>
      <c r="CL159" s="40" t="str">
        <f t="shared" si="546"/>
        <v>1</v>
      </c>
      <c r="CM159" s="40" t="str">
        <f t="shared" si="546"/>
        <v>1</v>
      </c>
    </row>
    <row r="160" spans="1:91" ht="17.25" customHeight="1" x14ac:dyDescent="0.2">
      <c r="A160" s="66"/>
      <c r="B160" s="23"/>
      <c r="C160" s="23" t="s">
        <v>91</v>
      </c>
      <c r="D160" s="23"/>
      <c r="E160" s="23" t="str">
        <f t="shared" si="420"/>
        <v/>
      </c>
      <c r="F160" s="23"/>
      <c r="G160" s="23"/>
      <c r="H160" s="47" t="str">
        <f t="shared" si="94"/>
        <v/>
      </c>
      <c r="I160" s="50" t="str">
        <f t="shared" si="95"/>
        <v/>
      </c>
      <c r="J160" s="23"/>
      <c r="K160" s="27" t="b">
        <v>0</v>
      </c>
      <c r="L160" s="28" t="str">
        <f t="shared" si="302"/>
        <v/>
      </c>
      <c r="M160" s="59"/>
      <c r="N160" s="59"/>
      <c r="O160" s="59"/>
      <c r="P160" s="68"/>
      <c r="Q160" s="59"/>
      <c r="R160" s="59"/>
      <c r="S160" s="59"/>
      <c r="T160" s="59"/>
      <c r="U160" s="59"/>
      <c r="V160" s="59"/>
      <c r="W160" s="23"/>
      <c r="X160" s="30"/>
      <c r="Y160" s="30"/>
      <c r="Z160" s="23" t="s">
        <v>91</v>
      </c>
      <c r="AA160" s="23" t="s">
        <v>91</v>
      </c>
      <c r="AB160" s="30">
        <f t="shared" si="4"/>
        <v>0</v>
      </c>
      <c r="AC160" s="81" t="e">
        <f t="shared" ref="AC160:AQ160" si="547">IF(M160="x",M$996*1,"")*BY160</f>
        <v>#VALUE!</v>
      </c>
      <c r="AD160" s="81" t="e">
        <f t="shared" si="547"/>
        <v>#VALUE!</v>
      </c>
      <c r="AE160" s="81" t="e">
        <f t="shared" si="547"/>
        <v>#VALUE!</v>
      </c>
      <c r="AF160" s="81" t="e">
        <f t="shared" si="547"/>
        <v>#VALUE!</v>
      </c>
      <c r="AG160" s="81" t="e">
        <f t="shared" si="547"/>
        <v>#VALUE!</v>
      </c>
      <c r="AH160" s="81" t="e">
        <f t="shared" si="547"/>
        <v>#VALUE!</v>
      </c>
      <c r="AI160" s="81" t="e">
        <f t="shared" si="547"/>
        <v>#VALUE!</v>
      </c>
      <c r="AJ160" s="81" t="e">
        <f t="shared" si="547"/>
        <v>#VALUE!</v>
      </c>
      <c r="AK160" s="81" t="e">
        <f t="shared" si="547"/>
        <v>#VALUE!</v>
      </c>
      <c r="AL160" s="81" t="e">
        <f t="shared" si="547"/>
        <v>#VALUE!</v>
      </c>
      <c r="AM160" s="81" t="e">
        <f t="shared" si="547"/>
        <v>#VALUE!</v>
      </c>
      <c r="AN160" s="81" t="e">
        <f t="shared" si="547"/>
        <v>#VALUE!</v>
      </c>
      <c r="AO160" s="81" t="e">
        <f t="shared" si="547"/>
        <v>#VALUE!</v>
      </c>
      <c r="AP160" s="81">
        <f t="shared" si="547"/>
        <v>0</v>
      </c>
      <c r="AQ160" s="81">
        <f t="shared" si="547"/>
        <v>1</v>
      </c>
      <c r="AR160" s="82" t="e">
        <f t="shared" si="447"/>
        <v>#VALUE!</v>
      </c>
      <c r="AS160" s="65" t="str">
        <f t="shared" si="7"/>
        <v/>
      </c>
      <c r="AT160" s="88"/>
      <c r="AU160" s="88"/>
      <c r="AV160" s="88"/>
      <c r="AW160" s="35"/>
      <c r="AX160" s="88"/>
      <c r="AY160" s="88"/>
      <c r="AZ160" s="88"/>
      <c r="BA160" s="88"/>
      <c r="BB160" s="35"/>
      <c r="BC160" s="35"/>
      <c r="BD160" s="35" t="str">
        <f ca="1">IFERROR(__xludf.DUMMYFUNCTION("""COMPUTED_VALUE"""),"")</f>
        <v/>
      </c>
      <c r="BE160" s="35"/>
      <c r="BF160" s="35"/>
      <c r="BG160" s="35"/>
      <c r="BH160" s="35"/>
      <c r="BI160" s="53" t="e">
        <f t="shared" si="137"/>
        <v>#VALUE!</v>
      </c>
      <c r="BJ160" s="50" t="e">
        <f t="shared" ref="BJ160:BW160" si="548">IF(AD160=0,"",AD160*$AS160*(AU160/10))</f>
        <v>#VALUE!</v>
      </c>
      <c r="BK160" s="50" t="e">
        <f t="shared" si="548"/>
        <v>#VALUE!</v>
      </c>
      <c r="BL160" s="50" t="e">
        <f t="shared" si="548"/>
        <v>#VALUE!</v>
      </c>
      <c r="BM160" s="50" t="e">
        <f t="shared" si="548"/>
        <v>#VALUE!</v>
      </c>
      <c r="BN160" s="50" t="e">
        <f t="shared" si="548"/>
        <v>#VALUE!</v>
      </c>
      <c r="BO160" s="50" t="e">
        <f t="shared" si="548"/>
        <v>#VALUE!</v>
      </c>
      <c r="BP160" s="50" t="e">
        <f t="shared" si="548"/>
        <v>#VALUE!</v>
      </c>
      <c r="BQ160" s="37" t="e">
        <f t="shared" si="548"/>
        <v>#VALUE!</v>
      </c>
      <c r="BR160" s="37" t="e">
        <f t="shared" si="548"/>
        <v>#VALUE!</v>
      </c>
      <c r="BS160" s="37" t="e">
        <f t="shared" si="548"/>
        <v>#VALUE!</v>
      </c>
      <c r="BT160" s="37" t="e">
        <f t="shared" si="548"/>
        <v>#VALUE!</v>
      </c>
      <c r="BU160" s="37" t="e">
        <f t="shared" si="548"/>
        <v>#VALUE!</v>
      </c>
      <c r="BV160" s="37" t="str">
        <f t="shared" si="548"/>
        <v/>
      </c>
      <c r="BW160" s="37" t="e">
        <f t="shared" si="548"/>
        <v>#VALUE!</v>
      </c>
      <c r="BX160" s="38" t="e">
        <f t="shared" si="9"/>
        <v>#VALUE!</v>
      </c>
      <c r="BY160" s="40" t="str">
        <f t="shared" si="529"/>
        <v/>
      </c>
      <c r="BZ160" s="40" t="str">
        <f t="shared" ref="BZ160:CM160" si="549">IF(N160="x","1","")</f>
        <v/>
      </c>
      <c r="CA160" s="40" t="str">
        <f t="shared" si="549"/>
        <v/>
      </c>
      <c r="CB160" s="40" t="str">
        <f t="shared" si="549"/>
        <v/>
      </c>
      <c r="CC160" s="40" t="str">
        <f t="shared" si="549"/>
        <v/>
      </c>
      <c r="CD160" s="40" t="str">
        <f t="shared" si="549"/>
        <v/>
      </c>
      <c r="CE160" s="40" t="str">
        <f t="shared" si="549"/>
        <v/>
      </c>
      <c r="CF160" s="40" t="str">
        <f t="shared" si="549"/>
        <v/>
      </c>
      <c r="CG160" s="40" t="str">
        <f t="shared" si="549"/>
        <v/>
      </c>
      <c r="CH160" s="40" t="str">
        <f t="shared" si="549"/>
        <v/>
      </c>
      <c r="CI160" s="40" t="str">
        <f t="shared" si="549"/>
        <v/>
      </c>
      <c r="CJ160" s="40" t="str">
        <f t="shared" si="549"/>
        <v/>
      </c>
      <c r="CK160" s="40" t="str">
        <f t="shared" si="549"/>
        <v/>
      </c>
      <c r="CL160" s="40" t="str">
        <f t="shared" si="549"/>
        <v>1</v>
      </c>
      <c r="CM160" s="40" t="str">
        <f t="shared" si="549"/>
        <v>1</v>
      </c>
    </row>
    <row r="161" spans="1:91" ht="17.25" customHeight="1" x14ac:dyDescent="0.2">
      <c r="A161" s="66"/>
      <c r="B161" s="23"/>
      <c r="C161" s="23" t="s">
        <v>97</v>
      </c>
      <c r="D161" s="23"/>
      <c r="E161" s="23" t="str">
        <f t="shared" si="420"/>
        <v/>
      </c>
      <c r="F161" s="23"/>
      <c r="G161" s="23"/>
      <c r="H161" s="47" t="str">
        <f t="shared" si="94"/>
        <v/>
      </c>
      <c r="I161" s="50" t="str">
        <f t="shared" si="95"/>
        <v/>
      </c>
      <c r="J161" s="23"/>
      <c r="K161" s="27" t="b">
        <v>1</v>
      </c>
      <c r="L161" s="28">
        <f t="shared" si="302"/>
        <v>0</v>
      </c>
      <c r="M161" s="59"/>
      <c r="N161" s="59"/>
      <c r="O161" s="59"/>
      <c r="P161" s="68"/>
      <c r="Q161" s="59"/>
      <c r="R161" s="59"/>
      <c r="S161" s="59"/>
      <c r="T161" s="59"/>
      <c r="U161" s="59"/>
      <c r="V161" s="59"/>
      <c r="W161" s="23"/>
      <c r="X161" s="30"/>
      <c r="Y161" s="30"/>
      <c r="Z161" s="23" t="s">
        <v>91</v>
      </c>
      <c r="AA161" s="23" t="s">
        <v>91</v>
      </c>
      <c r="AB161" s="30">
        <f t="shared" si="4"/>
        <v>0</v>
      </c>
      <c r="AC161" s="81" t="e">
        <f t="shared" ref="AC161:AQ161" si="550">IF(M161="x",M$996*1,"")*BY161</f>
        <v>#VALUE!</v>
      </c>
      <c r="AD161" s="81" t="e">
        <f t="shared" si="550"/>
        <v>#VALUE!</v>
      </c>
      <c r="AE161" s="81" t="e">
        <f t="shared" si="550"/>
        <v>#VALUE!</v>
      </c>
      <c r="AF161" s="81" t="e">
        <f t="shared" si="550"/>
        <v>#VALUE!</v>
      </c>
      <c r="AG161" s="81" t="e">
        <f t="shared" si="550"/>
        <v>#VALUE!</v>
      </c>
      <c r="AH161" s="81" t="e">
        <f t="shared" si="550"/>
        <v>#VALUE!</v>
      </c>
      <c r="AI161" s="81" t="e">
        <f t="shared" si="550"/>
        <v>#VALUE!</v>
      </c>
      <c r="AJ161" s="81" t="e">
        <f t="shared" si="550"/>
        <v>#VALUE!</v>
      </c>
      <c r="AK161" s="81" t="e">
        <f t="shared" si="550"/>
        <v>#VALUE!</v>
      </c>
      <c r="AL161" s="81" t="e">
        <f t="shared" si="550"/>
        <v>#VALUE!</v>
      </c>
      <c r="AM161" s="81" t="e">
        <f t="shared" si="550"/>
        <v>#VALUE!</v>
      </c>
      <c r="AN161" s="81" t="e">
        <f t="shared" si="550"/>
        <v>#VALUE!</v>
      </c>
      <c r="AO161" s="81" t="e">
        <f t="shared" si="550"/>
        <v>#VALUE!</v>
      </c>
      <c r="AP161" s="81">
        <f t="shared" si="550"/>
        <v>0</v>
      </c>
      <c r="AQ161" s="81">
        <f t="shared" si="550"/>
        <v>1</v>
      </c>
      <c r="AR161" s="82" t="e">
        <f t="shared" si="447"/>
        <v>#VALUE!</v>
      </c>
      <c r="AS161" s="65" t="str">
        <f t="shared" si="7"/>
        <v/>
      </c>
      <c r="AT161" s="88"/>
      <c r="AU161" s="88"/>
      <c r="AV161" s="88"/>
      <c r="AW161" s="35"/>
      <c r="AX161" s="88"/>
      <c r="AY161" s="88"/>
      <c r="AZ161" s="88"/>
      <c r="BA161" s="88"/>
      <c r="BB161" s="35"/>
      <c r="BC161" s="35"/>
      <c r="BD161" s="35" t="str">
        <f ca="1">IFERROR(__xludf.DUMMYFUNCTION("""COMPUTED_VALUE"""),"")</f>
        <v/>
      </c>
      <c r="BE161" s="35"/>
      <c r="BF161" s="35"/>
      <c r="BG161" s="35"/>
      <c r="BH161" s="35"/>
      <c r="BI161" s="53" t="e">
        <f t="shared" si="137"/>
        <v>#VALUE!</v>
      </c>
      <c r="BJ161" s="50" t="e">
        <f t="shared" ref="BJ161:BW161" si="551">IF(AD161=0,"",AD161*$AS161*(AU161/10))</f>
        <v>#VALUE!</v>
      </c>
      <c r="BK161" s="50" t="e">
        <f t="shared" si="551"/>
        <v>#VALUE!</v>
      </c>
      <c r="BL161" s="50" t="e">
        <f t="shared" si="551"/>
        <v>#VALUE!</v>
      </c>
      <c r="BM161" s="50" t="e">
        <f t="shared" si="551"/>
        <v>#VALUE!</v>
      </c>
      <c r="BN161" s="50" t="e">
        <f t="shared" si="551"/>
        <v>#VALUE!</v>
      </c>
      <c r="BO161" s="50" t="e">
        <f t="shared" si="551"/>
        <v>#VALUE!</v>
      </c>
      <c r="BP161" s="50" t="e">
        <f t="shared" si="551"/>
        <v>#VALUE!</v>
      </c>
      <c r="BQ161" s="37" t="e">
        <f t="shared" si="551"/>
        <v>#VALUE!</v>
      </c>
      <c r="BR161" s="37" t="e">
        <f t="shared" si="551"/>
        <v>#VALUE!</v>
      </c>
      <c r="BS161" s="37" t="e">
        <f t="shared" si="551"/>
        <v>#VALUE!</v>
      </c>
      <c r="BT161" s="37" t="e">
        <f t="shared" si="551"/>
        <v>#VALUE!</v>
      </c>
      <c r="BU161" s="37" t="e">
        <f t="shared" si="551"/>
        <v>#VALUE!</v>
      </c>
      <c r="BV161" s="37" t="str">
        <f t="shared" si="551"/>
        <v/>
      </c>
      <c r="BW161" s="37" t="e">
        <f t="shared" si="551"/>
        <v>#VALUE!</v>
      </c>
      <c r="BX161" s="38" t="e">
        <f t="shared" si="9"/>
        <v>#VALUE!</v>
      </c>
      <c r="BY161" s="40" t="str">
        <f t="shared" si="529"/>
        <v/>
      </c>
      <c r="BZ161" s="40" t="str">
        <f t="shared" ref="BZ161:CM161" si="552">IF(N161="x","1","")</f>
        <v/>
      </c>
      <c r="CA161" s="40" t="str">
        <f t="shared" si="552"/>
        <v/>
      </c>
      <c r="CB161" s="40" t="str">
        <f t="shared" si="552"/>
        <v/>
      </c>
      <c r="CC161" s="40" t="str">
        <f t="shared" si="552"/>
        <v/>
      </c>
      <c r="CD161" s="40" t="str">
        <f t="shared" si="552"/>
        <v/>
      </c>
      <c r="CE161" s="40" t="str">
        <f t="shared" si="552"/>
        <v/>
      </c>
      <c r="CF161" s="40" t="str">
        <f t="shared" si="552"/>
        <v/>
      </c>
      <c r="CG161" s="40" t="str">
        <f t="shared" si="552"/>
        <v/>
      </c>
      <c r="CH161" s="40" t="str">
        <f t="shared" si="552"/>
        <v/>
      </c>
      <c r="CI161" s="40" t="str">
        <f t="shared" si="552"/>
        <v/>
      </c>
      <c r="CJ161" s="40" t="str">
        <f t="shared" si="552"/>
        <v/>
      </c>
      <c r="CK161" s="40" t="str">
        <f t="shared" si="552"/>
        <v/>
      </c>
      <c r="CL161" s="40" t="str">
        <f t="shared" si="552"/>
        <v>1</v>
      </c>
      <c r="CM161" s="40" t="str">
        <f t="shared" si="552"/>
        <v>1</v>
      </c>
    </row>
    <row r="162" spans="1:91" ht="17.25" customHeight="1" x14ac:dyDescent="0.2">
      <c r="A162" s="66"/>
      <c r="B162" s="23"/>
      <c r="C162" s="23" t="s">
        <v>97</v>
      </c>
      <c r="D162" s="23"/>
      <c r="E162" s="23" t="str">
        <f t="shared" si="420"/>
        <v/>
      </c>
      <c r="F162" s="23"/>
      <c r="G162" s="23"/>
      <c r="H162" s="47" t="str">
        <f t="shared" si="94"/>
        <v/>
      </c>
      <c r="I162" s="50" t="str">
        <f t="shared" si="95"/>
        <v/>
      </c>
      <c r="J162" s="23"/>
      <c r="K162" s="27" t="b">
        <v>1</v>
      </c>
      <c r="L162" s="28">
        <f t="shared" si="302"/>
        <v>0</v>
      </c>
      <c r="M162" s="59"/>
      <c r="N162" s="59"/>
      <c r="O162" s="59"/>
      <c r="P162" s="68"/>
      <c r="Q162" s="59"/>
      <c r="R162" s="59"/>
      <c r="S162" s="59"/>
      <c r="T162" s="59"/>
      <c r="U162" s="59"/>
      <c r="V162" s="59"/>
      <c r="W162" s="23"/>
      <c r="X162" s="30"/>
      <c r="Y162" s="30"/>
      <c r="Z162" s="23" t="s">
        <v>91</v>
      </c>
      <c r="AA162" s="23" t="s">
        <v>91</v>
      </c>
      <c r="AB162" s="30">
        <f t="shared" si="4"/>
        <v>0</v>
      </c>
      <c r="AC162" s="81" t="e">
        <f t="shared" ref="AC162:AQ162" si="553">IF(M162="x",M$996*1,"")*BY162</f>
        <v>#VALUE!</v>
      </c>
      <c r="AD162" s="81" t="e">
        <f t="shared" si="553"/>
        <v>#VALUE!</v>
      </c>
      <c r="AE162" s="81" t="e">
        <f t="shared" si="553"/>
        <v>#VALUE!</v>
      </c>
      <c r="AF162" s="81" t="e">
        <f t="shared" si="553"/>
        <v>#VALUE!</v>
      </c>
      <c r="AG162" s="81" t="e">
        <f t="shared" si="553"/>
        <v>#VALUE!</v>
      </c>
      <c r="AH162" s="81" t="e">
        <f t="shared" si="553"/>
        <v>#VALUE!</v>
      </c>
      <c r="AI162" s="81" t="e">
        <f t="shared" si="553"/>
        <v>#VALUE!</v>
      </c>
      <c r="AJ162" s="81" t="e">
        <f t="shared" si="553"/>
        <v>#VALUE!</v>
      </c>
      <c r="AK162" s="81" t="e">
        <f t="shared" si="553"/>
        <v>#VALUE!</v>
      </c>
      <c r="AL162" s="81" t="e">
        <f t="shared" si="553"/>
        <v>#VALUE!</v>
      </c>
      <c r="AM162" s="81" t="e">
        <f t="shared" si="553"/>
        <v>#VALUE!</v>
      </c>
      <c r="AN162" s="81" t="e">
        <f t="shared" si="553"/>
        <v>#VALUE!</v>
      </c>
      <c r="AO162" s="81" t="e">
        <f t="shared" si="553"/>
        <v>#VALUE!</v>
      </c>
      <c r="AP162" s="81">
        <f t="shared" si="553"/>
        <v>0</v>
      </c>
      <c r="AQ162" s="81">
        <f t="shared" si="553"/>
        <v>1</v>
      </c>
      <c r="AR162" s="82" t="e">
        <f t="shared" si="447"/>
        <v>#VALUE!</v>
      </c>
      <c r="AS162" s="65" t="str">
        <f t="shared" si="7"/>
        <v/>
      </c>
      <c r="AT162" s="88"/>
      <c r="AU162" s="88"/>
      <c r="AV162" s="88"/>
      <c r="AW162" s="35"/>
      <c r="AX162" s="88"/>
      <c r="AY162" s="88"/>
      <c r="AZ162" s="88"/>
      <c r="BA162" s="88"/>
      <c r="BB162" s="35"/>
      <c r="BC162" s="35"/>
      <c r="BD162" s="35" t="str">
        <f ca="1">IFERROR(__xludf.DUMMYFUNCTION("""COMPUTED_VALUE"""),"")</f>
        <v/>
      </c>
      <c r="BE162" s="35"/>
      <c r="BF162" s="35"/>
      <c r="BG162" s="35"/>
      <c r="BH162" s="35"/>
      <c r="BI162" s="53" t="e">
        <f t="shared" si="137"/>
        <v>#VALUE!</v>
      </c>
      <c r="BJ162" s="50" t="e">
        <f t="shared" ref="BJ162:BW162" si="554">IF(AD162=0,"",AD162*$AS162*(AU162/10))</f>
        <v>#VALUE!</v>
      </c>
      <c r="BK162" s="50" t="e">
        <f t="shared" si="554"/>
        <v>#VALUE!</v>
      </c>
      <c r="BL162" s="50" t="e">
        <f t="shared" si="554"/>
        <v>#VALUE!</v>
      </c>
      <c r="BM162" s="50" t="e">
        <f t="shared" si="554"/>
        <v>#VALUE!</v>
      </c>
      <c r="BN162" s="50" t="e">
        <f t="shared" si="554"/>
        <v>#VALUE!</v>
      </c>
      <c r="BO162" s="50" t="e">
        <f t="shared" si="554"/>
        <v>#VALUE!</v>
      </c>
      <c r="BP162" s="50" t="e">
        <f t="shared" si="554"/>
        <v>#VALUE!</v>
      </c>
      <c r="BQ162" s="37" t="e">
        <f t="shared" si="554"/>
        <v>#VALUE!</v>
      </c>
      <c r="BR162" s="37" t="e">
        <f t="shared" si="554"/>
        <v>#VALUE!</v>
      </c>
      <c r="BS162" s="37" t="e">
        <f t="shared" si="554"/>
        <v>#VALUE!</v>
      </c>
      <c r="BT162" s="37" t="e">
        <f t="shared" si="554"/>
        <v>#VALUE!</v>
      </c>
      <c r="BU162" s="37" t="e">
        <f t="shared" si="554"/>
        <v>#VALUE!</v>
      </c>
      <c r="BV162" s="37" t="str">
        <f t="shared" si="554"/>
        <v/>
      </c>
      <c r="BW162" s="37" t="e">
        <f t="shared" si="554"/>
        <v>#VALUE!</v>
      </c>
      <c r="BX162" s="38" t="e">
        <f t="shared" si="9"/>
        <v>#VALUE!</v>
      </c>
      <c r="BY162" s="40" t="str">
        <f t="shared" si="529"/>
        <v/>
      </c>
      <c r="BZ162" s="40" t="str">
        <f t="shared" ref="BZ162:CM162" si="555">IF(N162="x","1","")</f>
        <v/>
      </c>
      <c r="CA162" s="40" t="str">
        <f t="shared" si="555"/>
        <v/>
      </c>
      <c r="CB162" s="40" t="str">
        <f t="shared" si="555"/>
        <v/>
      </c>
      <c r="CC162" s="40" t="str">
        <f t="shared" si="555"/>
        <v/>
      </c>
      <c r="CD162" s="40" t="str">
        <f t="shared" si="555"/>
        <v/>
      </c>
      <c r="CE162" s="40" t="str">
        <f t="shared" si="555"/>
        <v/>
      </c>
      <c r="CF162" s="40" t="str">
        <f t="shared" si="555"/>
        <v/>
      </c>
      <c r="CG162" s="40" t="str">
        <f t="shared" si="555"/>
        <v/>
      </c>
      <c r="CH162" s="40" t="str">
        <f t="shared" si="555"/>
        <v/>
      </c>
      <c r="CI162" s="40" t="str">
        <f t="shared" si="555"/>
        <v/>
      </c>
      <c r="CJ162" s="40" t="str">
        <f t="shared" si="555"/>
        <v/>
      </c>
      <c r="CK162" s="40" t="str">
        <f t="shared" si="555"/>
        <v/>
      </c>
      <c r="CL162" s="40" t="str">
        <f t="shared" si="555"/>
        <v>1</v>
      </c>
      <c r="CM162" s="40" t="str">
        <f t="shared" si="555"/>
        <v>1</v>
      </c>
    </row>
    <row r="163" spans="1:91" ht="17.25" customHeight="1" x14ac:dyDescent="0.2">
      <c r="A163" s="66"/>
      <c r="B163" s="23"/>
      <c r="C163" s="23" t="s">
        <v>91</v>
      </c>
      <c r="D163" s="23"/>
      <c r="E163" s="23" t="str">
        <f t="shared" si="420"/>
        <v/>
      </c>
      <c r="F163" s="23"/>
      <c r="G163" s="23"/>
      <c r="H163" s="47" t="str">
        <f t="shared" si="94"/>
        <v/>
      </c>
      <c r="I163" s="50" t="str">
        <f t="shared" si="95"/>
        <v/>
      </c>
      <c r="J163" s="23"/>
      <c r="K163" s="27" t="b">
        <v>0</v>
      </c>
      <c r="L163" s="28" t="str">
        <f t="shared" si="302"/>
        <v/>
      </c>
      <c r="M163" s="59"/>
      <c r="N163" s="59"/>
      <c r="O163" s="59"/>
      <c r="P163" s="68"/>
      <c r="Q163" s="59"/>
      <c r="R163" s="59"/>
      <c r="S163" s="59"/>
      <c r="T163" s="59"/>
      <c r="U163" s="59"/>
      <c r="V163" s="59"/>
      <c r="W163" s="23"/>
      <c r="X163" s="30"/>
      <c r="Y163" s="30"/>
      <c r="Z163" s="23" t="s">
        <v>91</v>
      </c>
      <c r="AA163" s="23" t="s">
        <v>91</v>
      </c>
      <c r="AB163" s="30">
        <f t="shared" si="4"/>
        <v>0</v>
      </c>
      <c r="AC163" s="81" t="e">
        <f t="shared" ref="AC163:AQ163" si="556">IF(M163="x",M$996*1,"")*BY163</f>
        <v>#VALUE!</v>
      </c>
      <c r="AD163" s="81" t="e">
        <f t="shared" si="556"/>
        <v>#VALUE!</v>
      </c>
      <c r="AE163" s="81" t="e">
        <f t="shared" si="556"/>
        <v>#VALUE!</v>
      </c>
      <c r="AF163" s="81" t="e">
        <f t="shared" si="556"/>
        <v>#VALUE!</v>
      </c>
      <c r="AG163" s="81" t="e">
        <f t="shared" si="556"/>
        <v>#VALUE!</v>
      </c>
      <c r="AH163" s="81" t="e">
        <f t="shared" si="556"/>
        <v>#VALUE!</v>
      </c>
      <c r="AI163" s="81" t="e">
        <f t="shared" si="556"/>
        <v>#VALUE!</v>
      </c>
      <c r="AJ163" s="81" t="e">
        <f t="shared" si="556"/>
        <v>#VALUE!</v>
      </c>
      <c r="AK163" s="81" t="e">
        <f t="shared" si="556"/>
        <v>#VALUE!</v>
      </c>
      <c r="AL163" s="81" t="e">
        <f t="shared" si="556"/>
        <v>#VALUE!</v>
      </c>
      <c r="AM163" s="81" t="e">
        <f t="shared" si="556"/>
        <v>#VALUE!</v>
      </c>
      <c r="AN163" s="81" t="e">
        <f t="shared" si="556"/>
        <v>#VALUE!</v>
      </c>
      <c r="AO163" s="81" t="e">
        <f t="shared" si="556"/>
        <v>#VALUE!</v>
      </c>
      <c r="AP163" s="81">
        <f t="shared" si="556"/>
        <v>0</v>
      </c>
      <c r="AQ163" s="81">
        <f t="shared" si="556"/>
        <v>1</v>
      </c>
      <c r="AR163" s="82" t="e">
        <f t="shared" si="447"/>
        <v>#VALUE!</v>
      </c>
      <c r="AS163" s="65" t="str">
        <f t="shared" si="7"/>
        <v/>
      </c>
      <c r="AT163" s="88"/>
      <c r="AU163" s="88"/>
      <c r="AV163" s="88"/>
      <c r="AW163" s="35"/>
      <c r="AX163" s="88"/>
      <c r="AY163" s="88"/>
      <c r="AZ163" s="88"/>
      <c r="BA163" s="88"/>
      <c r="BB163" s="35"/>
      <c r="BC163" s="35"/>
      <c r="BD163" s="35" t="str">
        <f ca="1">IFERROR(__xludf.DUMMYFUNCTION("""COMPUTED_VALUE"""),"")</f>
        <v/>
      </c>
      <c r="BE163" s="35"/>
      <c r="BF163" s="43"/>
      <c r="BG163" s="35"/>
      <c r="BH163" s="35"/>
      <c r="BI163" s="53" t="e">
        <f t="shared" si="137"/>
        <v>#VALUE!</v>
      </c>
      <c r="BJ163" s="50" t="e">
        <f t="shared" ref="BJ163:BW163" si="557">IF(AD163=0,"",AD163*$AS163*(AU163/10))</f>
        <v>#VALUE!</v>
      </c>
      <c r="BK163" s="50" t="e">
        <f t="shared" si="557"/>
        <v>#VALUE!</v>
      </c>
      <c r="BL163" s="50" t="e">
        <f t="shared" si="557"/>
        <v>#VALUE!</v>
      </c>
      <c r="BM163" s="50" t="e">
        <f t="shared" si="557"/>
        <v>#VALUE!</v>
      </c>
      <c r="BN163" s="50" t="e">
        <f t="shared" si="557"/>
        <v>#VALUE!</v>
      </c>
      <c r="BO163" s="50" t="e">
        <f t="shared" si="557"/>
        <v>#VALUE!</v>
      </c>
      <c r="BP163" s="50" t="e">
        <f t="shared" si="557"/>
        <v>#VALUE!</v>
      </c>
      <c r="BQ163" s="37" t="e">
        <f t="shared" si="557"/>
        <v>#VALUE!</v>
      </c>
      <c r="BR163" s="37" t="e">
        <f t="shared" si="557"/>
        <v>#VALUE!</v>
      </c>
      <c r="BS163" s="37" t="e">
        <f t="shared" si="557"/>
        <v>#VALUE!</v>
      </c>
      <c r="BT163" s="37" t="e">
        <f t="shared" si="557"/>
        <v>#VALUE!</v>
      </c>
      <c r="BU163" s="37" t="e">
        <f t="shared" si="557"/>
        <v>#VALUE!</v>
      </c>
      <c r="BV163" s="37" t="str">
        <f t="shared" si="557"/>
        <v/>
      </c>
      <c r="BW163" s="37" t="e">
        <f t="shared" si="557"/>
        <v>#VALUE!</v>
      </c>
      <c r="BX163" s="38" t="e">
        <f t="shared" si="9"/>
        <v>#VALUE!</v>
      </c>
      <c r="BY163" s="40" t="str">
        <f t="shared" si="529"/>
        <v/>
      </c>
      <c r="BZ163" s="40" t="str">
        <f t="shared" ref="BZ163:CM163" si="558">IF(N163="x","1","")</f>
        <v/>
      </c>
      <c r="CA163" s="40" t="str">
        <f t="shared" si="558"/>
        <v/>
      </c>
      <c r="CB163" s="40" t="str">
        <f t="shared" si="558"/>
        <v/>
      </c>
      <c r="CC163" s="40" t="str">
        <f t="shared" si="558"/>
        <v/>
      </c>
      <c r="CD163" s="40" t="str">
        <f t="shared" si="558"/>
        <v/>
      </c>
      <c r="CE163" s="40" t="str">
        <f t="shared" si="558"/>
        <v/>
      </c>
      <c r="CF163" s="40" t="str">
        <f t="shared" si="558"/>
        <v/>
      </c>
      <c r="CG163" s="40" t="str">
        <f t="shared" si="558"/>
        <v/>
      </c>
      <c r="CH163" s="40" t="str">
        <f t="shared" si="558"/>
        <v/>
      </c>
      <c r="CI163" s="40" t="str">
        <f t="shared" si="558"/>
        <v/>
      </c>
      <c r="CJ163" s="40" t="str">
        <f t="shared" si="558"/>
        <v/>
      </c>
      <c r="CK163" s="40" t="str">
        <f t="shared" si="558"/>
        <v/>
      </c>
      <c r="CL163" s="40" t="str">
        <f t="shared" si="558"/>
        <v>1</v>
      </c>
      <c r="CM163" s="40" t="str">
        <f t="shared" si="558"/>
        <v>1</v>
      </c>
    </row>
    <row r="164" spans="1:91" ht="17.25" customHeight="1" x14ac:dyDescent="0.2">
      <c r="A164" s="66"/>
      <c r="B164" s="23"/>
      <c r="C164" s="23" t="s">
        <v>91</v>
      </c>
      <c r="D164" s="23"/>
      <c r="E164" s="23" t="str">
        <f t="shared" si="420"/>
        <v/>
      </c>
      <c r="F164" s="23"/>
      <c r="G164" s="23"/>
      <c r="H164" s="23" t="str">
        <f t="shared" si="94"/>
        <v/>
      </c>
      <c r="I164" s="25" t="str">
        <f t="shared" si="95"/>
        <v/>
      </c>
      <c r="J164" s="23"/>
      <c r="K164" s="89" t="b">
        <v>0</v>
      </c>
      <c r="L164" s="90" t="str">
        <f t="shared" si="302"/>
        <v/>
      </c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23"/>
      <c r="X164" s="91"/>
      <c r="Y164" s="91"/>
      <c r="Z164" s="91"/>
      <c r="AA164" s="91"/>
      <c r="AB164" s="30">
        <f t="shared" si="4"/>
        <v>0</v>
      </c>
      <c r="AC164" s="81" t="e">
        <f t="shared" ref="AC164:AQ164" si="559">IF(M164="x",M$996*1,"")*BY164</f>
        <v>#VALUE!</v>
      </c>
      <c r="AD164" s="81" t="e">
        <f t="shared" si="559"/>
        <v>#VALUE!</v>
      </c>
      <c r="AE164" s="81" t="e">
        <f t="shared" si="559"/>
        <v>#VALUE!</v>
      </c>
      <c r="AF164" s="81" t="e">
        <f t="shared" si="559"/>
        <v>#VALUE!</v>
      </c>
      <c r="AG164" s="81" t="e">
        <f t="shared" si="559"/>
        <v>#VALUE!</v>
      </c>
      <c r="AH164" s="81" t="e">
        <f t="shared" si="559"/>
        <v>#VALUE!</v>
      </c>
      <c r="AI164" s="81" t="e">
        <f t="shared" si="559"/>
        <v>#VALUE!</v>
      </c>
      <c r="AJ164" s="81" t="e">
        <f t="shared" si="559"/>
        <v>#VALUE!</v>
      </c>
      <c r="AK164" s="81" t="e">
        <f t="shared" si="559"/>
        <v>#VALUE!</v>
      </c>
      <c r="AL164" s="81" t="e">
        <f t="shared" si="559"/>
        <v>#VALUE!</v>
      </c>
      <c r="AM164" s="81" t="e">
        <f t="shared" si="559"/>
        <v>#VALUE!</v>
      </c>
      <c r="AN164" s="81" t="e">
        <f t="shared" si="559"/>
        <v>#VALUE!</v>
      </c>
      <c r="AO164" s="81" t="e">
        <f t="shared" si="559"/>
        <v>#VALUE!</v>
      </c>
      <c r="AP164" s="81" t="e">
        <f t="shared" si="559"/>
        <v>#VALUE!</v>
      </c>
      <c r="AQ164" s="81" t="e">
        <f t="shared" si="559"/>
        <v>#VALUE!</v>
      </c>
      <c r="AR164" s="82" t="e">
        <f t="shared" si="447"/>
        <v>#VALUE!</v>
      </c>
      <c r="AS164" s="65" t="str">
        <f t="shared" si="7"/>
        <v/>
      </c>
      <c r="AT164" s="88"/>
      <c r="AU164" s="88"/>
      <c r="AV164" s="88"/>
      <c r="AW164" s="35"/>
      <c r="AX164" s="88"/>
      <c r="AY164" s="88"/>
      <c r="AZ164" s="88"/>
      <c r="BA164" s="88"/>
      <c r="BB164" s="35"/>
      <c r="BC164" s="35"/>
      <c r="BD164" s="35" t="str">
        <f ca="1">IFERROR(__xludf.DUMMYFUNCTION("""COMPUTED_VALUE"""),"")</f>
        <v/>
      </c>
      <c r="BE164" s="35"/>
      <c r="BF164" s="43"/>
      <c r="BG164" s="35"/>
      <c r="BH164" s="35"/>
      <c r="BI164" s="25" t="e">
        <f t="shared" si="137"/>
        <v>#VALUE!</v>
      </c>
      <c r="BJ164" s="25" t="e">
        <f t="shared" ref="BJ164:BW164" si="560">IF(AD164=0,"",AD164*$AS164*(AU164/10))</f>
        <v>#VALUE!</v>
      </c>
      <c r="BK164" s="25" t="e">
        <f t="shared" si="560"/>
        <v>#VALUE!</v>
      </c>
      <c r="BL164" s="25" t="e">
        <f t="shared" si="560"/>
        <v>#VALUE!</v>
      </c>
      <c r="BM164" s="25" t="e">
        <f t="shared" si="560"/>
        <v>#VALUE!</v>
      </c>
      <c r="BN164" s="25" t="e">
        <f t="shared" si="560"/>
        <v>#VALUE!</v>
      </c>
      <c r="BO164" s="25" t="e">
        <f t="shared" si="560"/>
        <v>#VALUE!</v>
      </c>
      <c r="BP164" s="25" t="e">
        <f t="shared" si="560"/>
        <v>#VALUE!</v>
      </c>
      <c r="BQ164" s="37" t="e">
        <f t="shared" si="560"/>
        <v>#VALUE!</v>
      </c>
      <c r="BR164" s="37" t="e">
        <f t="shared" si="560"/>
        <v>#VALUE!</v>
      </c>
      <c r="BS164" s="37" t="e">
        <f t="shared" si="560"/>
        <v>#VALUE!</v>
      </c>
      <c r="BT164" s="37" t="e">
        <f t="shared" si="560"/>
        <v>#VALUE!</v>
      </c>
      <c r="BU164" s="37" t="e">
        <f t="shared" si="560"/>
        <v>#VALUE!</v>
      </c>
      <c r="BV164" s="37" t="e">
        <f t="shared" si="560"/>
        <v>#VALUE!</v>
      </c>
      <c r="BW164" s="37" t="e">
        <f t="shared" si="560"/>
        <v>#VALUE!</v>
      </c>
      <c r="BX164" s="38" t="e">
        <f t="shared" si="9"/>
        <v>#VALUE!</v>
      </c>
      <c r="BY164" s="40" t="str">
        <f t="shared" si="529"/>
        <v/>
      </c>
      <c r="BZ164" s="40" t="str">
        <f t="shared" ref="BZ164:CM164" si="561">IF(N164="x","1","")</f>
        <v/>
      </c>
      <c r="CA164" s="40" t="str">
        <f t="shared" si="561"/>
        <v/>
      </c>
      <c r="CB164" s="40" t="str">
        <f t="shared" si="561"/>
        <v/>
      </c>
      <c r="CC164" s="40" t="str">
        <f t="shared" si="561"/>
        <v/>
      </c>
      <c r="CD164" s="40" t="str">
        <f t="shared" si="561"/>
        <v/>
      </c>
      <c r="CE164" s="40" t="str">
        <f t="shared" si="561"/>
        <v/>
      </c>
      <c r="CF164" s="40" t="str">
        <f t="shared" si="561"/>
        <v/>
      </c>
      <c r="CG164" s="40" t="str">
        <f t="shared" si="561"/>
        <v/>
      </c>
      <c r="CH164" s="40" t="str">
        <f t="shared" si="561"/>
        <v/>
      </c>
      <c r="CI164" s="40" t="str">
        <f t="shared" si="561"/>
        <v/>
      </c>
      <c r="CJ164" s="40" t="str">
        <f t="shared" si="561"/>
        <v/>
      </c>
      <c r="CK164" s="40" t="str">
        <f t="shared" si="561"/>
        <v/>
      </c>
      <c r="CL164" s="40" t="str">
        <f t="shared" si="561"/>
        <v/>
      </c>
      <c r="CM164" s="40" t="str">
        <f t="shared" si="561"/>
        <v/>
      </c>
    </row>
    <row r="165" spans="1:91" ht="17.25" customHeight="1" x14ac:dyDescent="0.2">
      <c r="A165" s="66"/>
      <c r="B165" s="23"/>
      <c r="C165" s="23" t="s">
        <v>91</v>
      </c>
      <c r="D165" s="23"/>
      <c r="E165" s="23" t="str">
        <f t="shared" si="420"/>
        <v/>
      </c>
      <c r="F165" s="23"/>
      <c r="G165" s="23"/>
      <c r="H165" s="23" t="str">
        <f t="shared" si="94"/>
        <v/>
      </c>
      <c r="I165" s="25" t="str">
        <f t="shared" si="95"/>
        <v/>
      </c>
      <c r="J165" s="23"/>
      <c r="K165" s="89" t="b">
        <v>0</v>
      </c>
      <c r="L165" s="90" t="str">
        <f t="shared" si="302"/>
        <v/>
      </c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23"/>
      <c r="X165" s="91"/>
      <c r="Y165" s="91"/>
      <c r="Z165" s="91"/>
      <c r="AA165" s="91"/>
      <c r="AB165" s="30">
        <f t="shared" si="4"/>
        <v>0</v>
      </c>
      <c r="AC165" s="81" t="e">
        <f t="shared" ref="AC165:AQ165" si="562">IF(M165="x",M$996*1,"")*BY165</f>
        <v>#VALUE!</v>
      </c>
      <c r="AD165" s="81" t="e">
        <f t="shared" si="562"/>
        <v>#VALUE!</v>
      </c>
      <c r="AE165" s="81" t="e">
        <f t="shared" si="562"/>
        <v>#VALUE!</v>
      </c>
      <c r="AF165" s="81" t="e">
        <f t="shared" si="562"/>
        <v>#VALUE!</v>
      </c>
      <c r="AG165" s="81" t="e">
        <f t="shared" si="562"/>
        <v>#VALUE!</v>
      </c>
      <c r="AH165" s="81" t="e">
        <f t="shared" si="562"/>
        <v>#VALUE!</v>
      </c>
      <c r="AI165" s="81" t="e">
        <f t="shared" si="562"/>
        <v>#VALUE!</v>
      </c>
      <c r="AJ165" s="81" t="e">
        <f t="shared" si="562"/>
        <v>#VALUE!</v>
      </c>
      <c r="AK165" s="81" t="e">
        <f t="shared" si="562"/>
        <v>#VALUE!</v>
      </c>
      <c r="AL165" s="81" t="e">
        <f t="shared" si="562"/>
        <v>#VALUE!</v>
      </c>
      <c r="AM165" s="81" t="e">
        <f t="shared" si="562"/>
        <v>#VALUE!</v>
      </c>
      <c r="AN165" s="81" t="e">
        <f t="shared" si="562"/>
        <v>#VALUE!</v>
      </c>
      <c r="AO165" s="81" t="e">
        <f t="shared" si="562"/>
        <v>#VALUE!</v>
      </c>
      <c r="AP165" s="81" t="e">
        <f t="shared" si="562"/>
        <v>#VALUE!</v>
      </c>
      <c r="AQ165" s="81" t="e">
        <f t="shared" si="562"/>
        <v>#VALUE!</v>
      </c>
      <c r="AR165" s="82" t="e">
        <f t="shared" si="447"/>
        <v>#VALUE!</v>
      </c>
      <c r="AS165" s="65" t="str">
        <f t="shared" si="7"/>
        <v/>
      </c>
      <c r="AT165" s="88"/>
      <c r="AU165" s="88"/>
      <c r="AV165" s="88"/>
      <c r="AW165" s="35"/>
      <c r="AX165" s="88"/>
      <c r="AY165" s="88"/>
      <c r="AZ165" s="88"/>
      <c r="BA165" s="88"/>
      <c r="BB165" s="35"/>
      <c r="BC165" s="88"/>
      <c r="BD165" s="43" t="str">
        <f ca="1">IFERROR(__xludf.DUMMYFUNCTION("""COMPUTED_VALUE"""),"")</f>
        <v/>
      </c>
      <c r="BE165" s="43"/>
      <c r="BF165" s="43"/>
      <c r="BG165" s="35"/>
      <c r="BH165" s="35"/>
      <c r="BI165" s="25" t="e">
        <f t="shared" si="137"/>
        <v>#VALUE!</v>
      </c>
      <c r="BJ165" s="25" t="e">
        <f t="shared" ref="BJ165:BW165" si="563">IF(AD165=0,"",AD165*$AS165*(AU165/10))</f>
        <v>#VALUE!</v>
      </c>
      <c r="BK165" s="25" t="e">
        <f t="shared" si="563"/>
        <v>#VALUE!</v>
      </c>
      <c r="BL165" s="25" t="e">
        <f t="shared" si="563"/>
        <v>#VALUE!</v>
      </c>
      <c r="BM165" s="25" t="e">
        <f t="shared" si="563"/>
        <v>#VALUE!</v>
      </c>
      <c r="BN165" s="25" t="e">
        <f t="shared" si="563"/>
        <v>#VALUE!</v>
      </c>
      <c r="BO165" s="25" t="e">
        <f t="shared" si="563"/>
        <v>#VALUE!</v>
      </c>
      <c r="BP165" s="25" t="e">
        <f t="shared" si="563"/>
        <v>#VALUE!</v>
      </c>
      <c r="BQ165" s="37" t="e">
        <f t="shared" si="563"/>
        <v>#VALUE!</v>
      </c>
      <c r="BR165" s="37" t="e">
        <f t="shared" si="563"/>
        <v>#VALUE!</v>
      </c>
      <c r="BS165" s="37" t="e">
        <f t="shared" si="563"/>
        <v>#VALUE!</v>
      </c>
      <c r="BT165" s="37" t="e">
        <f t="shared" si="563"/>
        <v>#VALUE!</v>
      </c>
      <c r="BU165" s="37" t="e">
        <f t="shared" si="563"/>
        <v>#VALUE!</v>
      </c>
      <c r="BV165" s="37" t="e">
        <f t="shared" si="563"/>
        <v>#VALUE!</v>
      </c>
      <c r="BW165" s="37" t="e">
        <f t="shared" si="563"/>
        <v>#VALUE!</v>
      </c>
      <c r="BX165" s="38" t="e">
        <f t="shared" si="9"/>
        <v>#VALUE!</v>
      </c>
      <c r="BY165" s="40" t="str">
        <f t="shared" si="529"/>
        <v/>
      </c>
      <c r="BZ165" s="40" t="str">
        <f t="shared" ref="BZ165:CM165" si="564">IF(N165="x","1","")</f>
        <v/>
      </c>
      <c r="CA165" s="40" t="str">
        <f t="shared" si="564"/>
        <v/>
      </c>
      <c r="CB165" s="40" t="str">
        <f t="shared" si="564"/>
        <v/>
      </c>
      <c r="CC165" s="40" t="str">
        <f t="shared" si="564"/>
        <v/>
      </c>
      <c r="CD165" s="40" t="str">
        <f t="shared" si="564"/>
        <v/>
      </c>
      <c r="CE165" s="40" t="str">
        <f t="shared" si="564"/>
        <v/>
      </c>
      <c r="CF165" s="40" t="str">
        <f t="shared" si="564"/>
        <v/>
      </c>
      <c r="CG165" s="40" t="str">
        <f t="shared" si="564"/>
        <v/>
      </c>
      <c r="CH165" s="40" t="str">
        <f t="shared" si="564"/>
        <v/>
      </c>
      <c r="CI165" s="40" t="str">
        <f t="shared" si="564"/>
        <v/>
      </c>
      <c r="CJ165" s="40" t="str">
        <f t="shared" si="564"/>
        <v/>
      </c>
      <c r="CK165" s="40" t="str">
        <f t="shared" si="564"/>
        <v/>
      </c>
      <c r="CL165" s="40" t="str">
        <f t="shared" si="564"/>
        <v/>
      </c>
      <c r="CM165" s="40" t="str">
        <f t="shared" si="564"/>
        <v/>
      </c>
    </row>
    <row r="166" spans="1:91" ht="17.25" customHeight="1" x14ac:dyDescent="0.2">
      <c r="A166" s="66"/>
      <c r="B166" s="23"/>
      <c r="C166" s="23" t="s">
        <v>91</v>
      </c>
      <c r="D166" s="23"/>
      <c r="E166" s="23" t="str">
        <f t="shared" si="420"/>
        <v/>
      </c>
      <c r="F166" s="23"/>
      <c r="G166" s="23"/>
      <c r="H166" s="23" t="str">
        <f t="shared" si="94"/>
        <v/>
      </c>
      <c r="I166" s="25" t="str">
        <f t="shared" si="95"/>
        <v/>
      </c>
      <c r="J166" s="23"/>
      <c r="K166" s="89" t="b">
        <v>0</v>
      </c>
      <c r="L166" s="90" t="str">
        <f t="shared" si="302"/>
        <v/>
      </c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23"/>
      <c r="X166" s="91"/>
      <c r="Y166" s="91"/>
      <c r="Z166" s="91"/>
      <c r="AA166" s="91"/>
      <c r="AB166" s="91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23"/>
      <c r="AQ166" s="23"/>
      <c r="AR166" s="23"/>
      <c r="AS166" s="113"/>
      <c r="AT166" s="88"/>
      <c r="AU166" s="88"/>
      <c r="AV166" s="88"/>
      <c r="AW166" s="35"/>
      <c r="AX166" s="88"/>
      <c r="AY166" s="88"/>
      <c r="AZ166" s="88"/>
      <c r="BA166" s="88"/>
      <c r="BB166" s="35"/>
      <c r="BC166" s="88"/>
      <c r="BD166" s="43" t="str">
        <f ca="1">IFERROR(__xludf.DUMMYFUNCTION("""COMPUTED_VALUE"""),"")</f>
        <v/>
      </c>
      <c r="BE166" s="43"/>
      <c r="BF166" s="43"/>
      <c r="BG166" s="23"/>
      <c r="BH166" s="25"/>
      <c r="BI166" s="25" t="str">
        <f t="shared" si="137"/>
        <v/>
      </c>
      <c r="BJ166" s="25" t="str">
        <f t="shared" ref="BJ166:BW166" si="565">IF(AD166=0,"",AD166*$AS166*(AU166/10))</f>
        <v/>
      </c>
      <c r="BK166" s="25" t="str">
        <f t="shared" si="565"/>
        <v/>
      </c>
      <c r="BL166" s="25" t="str">
        <f t="shared" si="565"/>
        <v/>
      </c>
      <c r="BM166" s="25" t="str">
        <f t="shared" si="565"/>
        <v/>
      </c>
      <c r="BN166" s="25" t="str">
        <f t="shared" si="565"/>
        <v/>
      </c>
      <c r="BO166" s="25" t="str">
        <f t="shared" si="565"/>
        <v/>
      </c>
      <c r="BP166" s="25" t="str">
        <f t="shared" si="565"/>
        <v/>
      </c>
      <c r="BQ166" s="25" t="str">
        <f t="shared" si="565"/>
        <v/>
      </c>
      <c r="BR166" s="25" t="str">
        <f t="shared" si="565"/>
        <v/>
      </c>
      <c r="BS166" s="25" t="str">
        <f t="shared" si="565"/>
        <v/>
      </c>
      <c r="BT166" s="25" t="str">
        <f t="shared" si="565"/>
        <v/>
      </c>
      <c r="BU166" s="25" t="str">
        <f t="shared" si="565"/>
        <v/>
      </c>
      <c r="BV166" s="25" t="str">
        <f t="shared" si="565"/>
        <v/>
      </c>
      <c r="BW166" s="25" t="str">
        <f t="shared" si="565"/>
        <v/>
      </c>
      <c r="BX166" s="38">
        <f t="shared" ref="BX166:BX420" si="566">SUM(BI166:BR166)</f>
        <v>0</v>
      </c>
      <c r="BY166" s="40" t="str">
        <f t="shared" si="529"/>
        <v/>
      </c>
      <c r="BZ166" s="40" t="str">
        <f t="shared" ref="BZ166:CH166" si="567">IF(N166="x","1","")</f>
        <v/>
      </c>
      <c r="CA166" s="40" t="str">
        <f t="shared" si="567"/>
        <v/>
      </c>
      <c r="CB166" s="40" t="str">
        <f t="shared" si="567"/>
        <v/>
      </c>
      <c r="CC166" s="40" t="str">
        <f t="shared" si="567"/>
        <v/>
      </c>
      <c r="CD166" s="40" t="str">
        <f t="shared" si="567"/>
        <v/>
      </c>
      <c r="CE166" s="40" t="str">
        <f t="shared" si="567"/>
        <v/>
      </c>
      <c r="CF166" s="40" t="str">
        <f t="shared" si="567"/>
        <v/>
      </c>
      <c r="CG166" s="40" t="str">
        <f t="shared" si="567"/>
        <v/>
      </c>
      <c r="CH166" s="40" t="str">
        <f t="shared" si="567"/>
        <v/>
      </c>
      <c r="CI166" s="40"/>
      <c r="CJ166" s="40"/>
      <c r="CK166" s="40"/>
      <c r="CL166" s="40"/>
      <c r="CM166" s="40"/>
    </row>
    <row r="167" spans="1:91" ht="17.25" customHeight="1" x14ac:dyDescent="0.2">
      <c r="A167" s="66"/>
      <c r="B167" s="23"/>
      <c r="C167" s="23" t="s">
        <v>91</v>
      </c>
      <c r="D167" s="23"/>
      <c r="E167" s="23" t="str">
        <f t="shared" si="420"/>
        <v/>
      </c>
      <c r="F167" s="23"/>
      <c r="G167" s="23"/>
      <c r="H167" s="23" t="str">
        <f t="shared" si="94"/>
        <v/>
      </c>
      <c r="I167" s="25" t="str">
        <f t="shared" si="95"/>
        <v/>
      </c>
      <c r="J167" s="23"/>
      <c r="K167" s="89" t="b">
        <v>0</v>
      </c>
      <c r="L167" s="90" t="str">
        <f t="shared" si="302"/>
        <v/>
      </c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23"/>
      <c r="X167" s="91"/>
      <c r="Y167" s="91"/>
      <c r="Z167" s="91"/>
      <c r="AA167" s="91"/>
      <c r="AB167" s="91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23"/>
      <c r="AQ167" s="23"/>
      <c r="AR167" s="23"/>
      <c r="AS167" s="113"/>
      <c r="AT167" s="88"/>
      <c r="AU167" s="88"/>
      <c r="AV167" s="88"/>
      <c r="AW167" s="35"/>
      <c r="AX167" s="88"/>
      <c r="AY167" s="88"/>
      <c r="AZ167" s="88"/>
      <c r="BA167" s="88"/>
      <c r="BB167" s="35"/>
      <c r="BC167" s="88"/>
      <c r="BD167" s="43" t="str">
        <f ca="1">IFERROR(__xludf.DUMMYFUNCTION("""COMPUTED_VALUE"""),"")</f>
        <v/>
      </c>
      <c r="BE167" s="43"/>
      <c r="BF167" s="43"/>
      <c r="BG167" s="23"/>
      <c r="BH167" s="25"/>
      <c r="BI167" s="25" t="str">
        <f t="shared" si="137"/>
        <v/>
      </c>
      <c r="BJ167" s="25" t="str">
        <f t="shared" ref="BJ167:BW167" si="568">IF(AD167=0,"",AD167*$AS167*(AU167/10))</f>
        <v/>
      </c>
      <c r="BK167" s="25" t="str">
        <f t="shared" si="568"/>
        <v/>
      </c>
      <c r="BL167" s="25" t="str">
        <f t="shared" si="568"/>
        <v/>
      </c>
      <c r="BM167" s="25" t="str">
        <f t="shared" si="568"/>
        <v/>
      </c>
      <c r="BN167" s="25" t="str">
        <f t="shared" si="568"/>
        <v/>
      </c>
      <c r="BO167" s="25" t="str">
        <f t="shared" si="568"/>
        <v/>
      </c>
      <c r="BP167" s="25" t="str">
        <f t="shared" si="568"/>
        <v/>
      </c>
      <c r="BQ167" s="25" t="str">
        <f t="shared" si="568"/>
        <v/>
      </c>
      <c r="BR167" s="25" t="str">
        <f t="shared" si="568"/>
        <v/>
      </c>
      <c r="BS167" s="25" t="str">
        <f t="shared" si="568"/>
        <v/>
      </c>
      <c r="BT167" s="25" t="str">
        <f t="shared" si="568"/>
        <v/>
      </c>
      <c r="BU167" s="25" t="str">
        <f t="shared" si="568"/>
        <v/>
      </c>
      <c r="BV167" s="25" t="str">
        <f t="shared" si="568"/>
        <v/>
      </c>
      <c r="BW167" s="25" t="str">
        <f t="shared" si="568"/>
        <v/>
      </c>
      <c r="BX167" s="38">
        <f t="shared" si="566"/>
        <v>0</v>
      </c>
      <c r="BY167" s="40" t="str">
        <f t="shared" si="529"/>
        <v/>
      </c>
      <c r="BZ167" s="40" t="str">
        <f t="shared" ref="BZ167:CH167" si="569">IF(N167="x","1","")</f>
        <v/>
      </c>
      <c r="CA167" s="40" t="str">
        <f t="shared" si="569"/>
        <v/>
      </c>
      <c r="CB167" s="40" t="str">
        <f t="shared" si="569"/>
        <v/>
      </c>
      <c r="CC167" s="40" t="str">
        <f t="shared" si="569"/>
        <v/>
      </c>
      <c r="CD167" s="40" t="str">
        <f t="shared" si="569"/>
        <v/>
      </c>
      <c r="CE167" s="40" t="str">
        <f t="shared" si="569"/>
        <v/>
      </c>
      <c r="CF167" s="40" t="str">
        <f t="shared" si="569"/>
        <v/>
      </c>
      <c r="CG167" s="40" t="str">
        <f t="shared" si="569"/>
        <v/>
      </c>
      <c r="CH167" s="40" t="str">
        <f t="shared" si="569"/>
        <v/>
      </c>
      <c r="CI167" s="40"/>
      <c r="CJ167" s="40"/>
      <c r="CK167" s="40"/>
      <c r="CL167" s="40"/>
      <c r="CM167" s="40"/>
    </row>
    <row r="168" spans="1:91" ht="17.25" customHeight="1" x14ac:dyDescent="0.2">
      <c r="A168" s="66"/>
      <c r="B168" s="23"/>
      <c r="C168" s="23" t="s">
        <v>91</v>
      </c>
      <c r="D168" s="23"/>
      <c r="E168" s="23" t="str">
        <f t="shared" si="420"/>
        <v/>
      </c>
      <c r="F168" s="23"/>
      <c r="G168" s="23"/>
      <c r="H168" s="23" t="str">
        <f t="shared" si="94"/>
        <v/>
      </c>
      <c r="I168" s="25" t="str">
        <f t="shared" si="95"/>
        <v/>
      </c>
      <c r="J168" s="23"/>
      <c r="K168" s="89" t="b">
        <v>0</v>
      </c>
      <c r="L168" s="90" t="str">
        <f t="shared" si="302"/>
        <v/>
      </c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23"/>
      <c r="X168" s="91"/>
      <c r="Y168" s="91"/>
      <c r="Z168" s="91"/>
      <c r="AA168" s="91"/>
      <c r="AB168" s="91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23"/>
      <c r="AQ168" s="23"/>
      <c r="AR168" s="23"/>
      <c r="AS168" s="113"/>
      <c r="AT168" s="88"/>
      <c r="AU168" s="88"/>
      <c r="AV168" s="88"/>
      <c r="AW168" s="35"/>
      <c r="AX168" s="88"/>
      <c r="AY168" s="88"/>
      <c r="AZ168" s="88"/>
      <c r="BA168" s="88"/>
      <c r="BB168" s="35"/>
      <c r="BC168" s="88"/>
      <c r="BD168" s="43" t="str">
        <f ca="1">IFERROR(__xludf.DUMMYFUNCTION("""COMPUTED_VALUE"""),"")</f>
        <v/>
      </c>
      <c r="BE168" s="43"/>
      <c r="BF168" s="43"/>
      <c r="BG168" s="23"/>
      <c r="BH168" s="25"/>
      <c r="BI168" s="25" t="str">
        <f t="shared" si="137"/>
        <v/>
      </c>
      <c r="BJ168" s="25" t="str">
        <f t="shared" ref="BJ168:BW168" si="570">IF(AD168=0,"",AD168*$AS168*(AU168/10))</f>
        <v/>
      </c>
      <c r="BK168" s="25" t="str">
        <f t="shared" si="570"/>
        <v/>
      </c>
      <c r="BL168" s="25" t="str">
        <f t="shared" si="570"/>
        <v/>
      </c>
      <c r="BM168" s="25" t="str">
        <f t="shared" si="570"/>
        <v/>
      </c>
      <c r="BN168" s="25" t="str">
        <f t="shared" si="570"/>
        <v/>
      </c>
      <c r="BO168" s="25" t="str">
        <f t="shared" si="570"/>
        <v/>
      </c>
      <c r="BP168" s="25" t="str">
        <f t="shared" si="570"/>
        <v/>
      </c>
      <c r="BQ168" s="25" t="str">
        <f t="shared" si="570"/>
        <v/>
      </c>
      <c r="BR168" s="25" t="str">
        <f t="shared" si="570"/>
        <v/>
      </c>
      <c r="BS168" s="25" t="str">
        <f t="shared" si="570"/>
        <v/>
      </c>
      <c r="BT168" s="25" t="str">
        <f t="shared" si="570"/>
        <v/>
      </c>
      <c r="BU168" s="25" t="str">
        <f t="shared" si="570"/>
        <v/>
      </c>
      <c r="BV168" s="25" t="str">
        <f t="shared" si="570"/>
        <v/>
      </c>
      <c r="BW168" s="25" t="str">
        <f t="shared" si="570"/>
        <v/>
      </c>
      <c r="BX168" s="38">
        <f t="shared" si="566"/>
        <v>0</v>
      </c>
      <c r="BY168" s="40" t="str">
        <f t="shared" si="529"/>
        <v/>
      </c>
      <c r="BZ168" s="40" t="str">
        <f t="shared" ref="BZ168:CH168" si="571">IF(N168="x","1","")</f>
        <v/>
      </c>
      <c r="CA168" s="40" t="str">
        <f t="shared" si="571"/>
        <v/>
      </c>
      <c r="CB168" s="40" t="str">
        <f t="shared" si="571"/>
        <v/>
      </c>
      <c r="CC168" s="40" t="str">
        <f t="shared" si="571"/>
        <v/>
      </c>
      <c r="CD168" s="40" t="str">
        <f t="shared" si="571"/>
        <v/>
      </c>
      <c r="CE168" s="40" t="str">
        <f t="shared" si="571"/>
        <v/>
      </c>
      <c r="CF168" s="40" t="str">
        <f t="shared" si="571"/>
        <v/>
      </c>
      <c r="CG168" s="40" t="str">
        <f t="shared" si="571"/>
        <v/>
      </c>
      <c r="CH168" s="40" t="str">
        <f t="shared" si="571"/>
        <v/>
      </c>
      <c r="CI168" s="40"/>
      <c r="CJ168" s="40"/>
      <c r="CK168" s="40"/>
      <c r="CL168" s="40"/>
      <c r="CM168" s="40"/>
    </row>
    <row r="169" spans="1:91" ht="17.25" customHeight="1" x14ac:dyDescent="0.2">
      <c r="A169" s="92"/>
      <c r="B169" s="93"/>
      <c r="C169" s="93"/>
      <c r="D169" s="93"/>
      <c r="E169" s="93" t="str">
        <f t="shared" si="420"/>
        <v/>
      </c>
      <c r="F169" s="93"/>
      <c r="G169" s="93"/>
      <c r="H169" s="93" t="str">
        <f t="shared" si="94"/>
        <v/>
      </c>
      <c r="I169" s="95" t="str">
        <f t="shared" si="95"/>
        <v/>
      </c>
      <c r="J169" s="93"/>
      <c r="K169" s="97" t="b">
        <v>0</v>
      </c>
      <c r="L169" s="98" t="str">
        <f t="shared" si="302"/>
        <v>PENDENTE</v>
      </c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3"/>
      <c r="X169" s="100"/>
      <c r="Y169" s="100"/>
      <c r="Z169" s="100"/>
      <c r="AA169" s="100"/>
      <c r="AB169" s="100"/>
      <c r="AC169" s="101"/>
      <c r="AD169" s="3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93"/>
      <c r="AQ169" s="93"/>
      <c r="AR169" s="93"/>
      <c r="AS169" s="102"/>
      <c r="AT169" s="103"/>
      <c r="AU169" s="103"/>
      <c r="AV169" s="103"/>
      <c r="AW169" s="104"/>
      <c r="AX169" s="103"/>
      <c r="AY169" s="103"/>
      <c r="AZ169" s="103"/>
      <c r="BA169" s="103"/>
      <c r="BB169" s="104"/>
      <c r="BC169" s="103"/>
      <c r="BD169" s="105" t="str">
        <f ca="1">IFERROR(__xludf.DUMMYFUNCTION("""COMPUTED_VALUE"""),"")</f>
        <v/>
      </c>
      <c r="BE169" s="105"/>
      <c r="BF169" s="105"/>
      <c r="BG169" s="93"/>
      <c r="BH169" s="95"/>
      <c r="BI169" s="95" t="str">
        <f t="shared" si="137"/>
        <v/>
      </c>
      <c r="BJ169" s="95" t="str">
        <f t="shared" ref="BJ169:BW169" si="572">IF(AD169=0,"",AD169*$AS169*(AU169/10))</f>
        <v/>
      </c>
      <c r="BK169" s="95" t="str">
        <f t="shared" si="572"/>
        <v/>
      </c>
      <c r="BL169" s="95" t="str">
        <f t="shared" si="572"/>
        <v/>
      </c>
      <c r="BM169" s="95" t="str">
        <f t="shared" si="572"/>
        <v/>
      </c>
      <c r="BN169" s="95" t="str">
        <f t="shared" si="572"/>
        <v/>
      </c>
      <c r="BO169" s="95" t="str">
        <f t="shared" si="572"/>
        <v/>
      </c>
      <c r="BP169" s="95" t="str">
        <f t="shared" si="572"/>
        <v/>
      </c>
      <c r="BQ169" s="37" t="str">
        <f t="shared" si="572"/>
        <v/>
      </c>
      <c r="BR169" s="37" t="str">
        <f t="shared" si="572"/>
        <v/>
      </c>
      <c r="BS169" s="37" t="str">
        <f t="shared" si="572"/>
        <v/>
      </c>
      <c r="BT169" s="37" t="str">
        <f t="shared" si="572"/>
        <v/>
      </c>
      <c r="BU169" s="37" t="str">
        <f t="shared" si="572"/>
        <v/>
      </c>
      <c r="BV169" s="37" t="str">
        <f t="shared" si="572"/>
        <v/>
      </c>
      <c r="BW169" s="37" t="str">
        <f t="shared" si="572"/>
        <v/>
      </c>
      <c r="BX169" s="38">
        <f t="shared" si="566"/>
        <v>0</v>
      </c>
      <c r="BY169" s="106" t="str">
        <f t="shared" si="529"/>
        <v/>
      </c>
      <c r="BZ169" s="106" t="str">
        <f t="shared" ref="BZ169:CH169" si="573">IF(N169="x","1","")</f>
        <v/>
      </c>
      <c r="CA169" s="106" t="str">
        <f t="shared" si="573"/>
        <v/>
      </c>
      <c r="CB169" s="106" t="str">
        <f t="shared" si="573"/>
        <v/>
      </c>
      <c r="CC169" s="106" t="str">
        <f t="shared" si="573"/>
        <v/>
      </c>
      <c r="CD169" s="106" t="str">
        <f t="shared" si="573"/>
        <v/>
      </c>
      <c r="CE169" s="106" t="str">
        <f t="shared" si="573"/>
        <v/>
      </c>
      <c r="CF169" s="106" t="str">
        <f t="shared" si="573"/>
        <v/>
      </c>
      <c r="CG169" s="106" t="str">
        <f t="shared" si="573"/>
        <v/>
      </c>
      <c r="CH169" s="106" t="str">
        <f t="shared" si="573"/>
        <v/>
      </c>
      <c r="CI169" s="40"/>
      <c r="CJ169" s="40"/>
      <c r="CK169" s="40"/>
      <c r="CL169" s="40"/>
      <c r="CM169" s="40"/>
    </row>
    <row r="170" spans="1:91" ht="17.25" customHeight="1" x14ac:dyDescent="0.2">
      <c r="A170" s="92"/>
      <c r="B170" s="93"/>
      <c r="C170" s="93"/>
      <c r="D170" s="93"/>
      <c r="E170" s="93" t="str">
        <f t="shared" si="420"/>
        <v/>
      </c>
      <c r="F170" s="93"/>
      <c r="G170" s="93"/>
      <c r="H170" s="93" t="str">
        <f t="shared" si="94"/>
        <v/>
      </c>
      <c r="I170" s="95" t="str">
        <f t="shared" si="95"/>
        <v/>
      </c>
      <c r="J170" s="93"/>
      <c r="K170" s="97" t="b">
        <v>0</v>
      </c>
      <c r="L170" s="98" t="str">
        <f t="shared" si="302"/>
        <v>PENDENTE</v>
      </c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3"/>
      <c r="X170" s="100"/>
      <c r="Y170" s="100"/>
      <c r="Z170" s="100"/>
      <c r="AA170" s="100"/>
      <c r="AB170" s="100"/>
      <c r="AC170" s="101"/>
      <c r="AD170" s="3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93"/>
      <c r="AQ170" s="93"/>
      <c r="AR170" s="93"/>
      <c r="AS170" s="102"/>
      <c r="AT170" s="103"/>
      <c r="AU170" s="103"/>
      <c r="AV170" s="103"/>
      <c r="AW170" s="104"/>
      <c r="AX170" s="103"/>
      <c r="AY170" s="103"/>
      <c r="AZ170" s="103"/>
      <c r="BA170" s="103"/>
      <c r="BB170" s="104"/>
      <c r="BC170" s="103"/>
      <c r="BD170" s="105" t="str">
        <f ca="1">IFERROR(__xludf.DUMMYFUNCTION("""COMPUTED_VALUE"""),"")</f>
        <v/>
      </c>
      <c r="BE170" s="105"/>
      <c r="BF170" s="105"/>
      <c r="BG170" s="93"/>
      <c r="BH170" s="95"/>
      <c r="BI170" s="95" t="str">
        <f t="shared" si="137"/>
        <v/>
      </c>
      <c r="BJ170" s="95" t="str">
        <f t="shared" ref="BJ170:BW170" si="574">IF(AD170=0,"",AD170*$AS170*(AU170/10))</f>
        <v/>
      </c>
      <c r="BK170" s="95" t="str">
        <f t="shared" si="574"/>
        <v/>
      </c>
      <c r="BL170" s="95" t="str">
        <f t="shared" si="574"/>
        <v/>
      </c>
      <c r="BM170" s="95" t="str">
        <f t="shared" si="574"/>
        <v/>
      </c>
      <c r="BN170" s="95" t="str">
        <f t="shared" si="574"/>
        <v/>
      </c>
      <c r="BO170" s="95" t="str">
        <f t="shared" si="574"/>
        <v/>
      </c>
      <c r="BP170" s="95" t="str">
        <f t="shared" si="574"/>
        <v/>
      </c>
      <c r="BQ170" s="37" t="str">
        <f t="shared" si="574"/>
        <v/>
      </c>
      <c r="BR170" s="37" t="str">
        <f t="shared" si="574"/>
        <v/>
      </c>
      <c r="BS170" s="37" t="str">
        <f t="shared" si="574"/>
        <v/>
      </c>
      <c r="BT170" s="37" t="str">
        <f t="shared" si="574"/>
        <v/>
      </c>
      <c r="BU170" s="37" t="str">
        <f t="shared" si="574"/>
        <v/>
      </c>
      <c r="BV170" s="37" t="str">
        <f t="shared" si="574"/>
        <v/>
      </c>
      <c r="BW170" s="37" t="str">
        <f t="shared" si="574"/>
        <v/>
      </c>
      <c r="BX170" s="38">
        <f t="shared" si="566"/>
        <v>0</v>
      </c>
      <c r="BY170" s="106" t="str">
        <f t="shared" si="529"/>
        <v/>
      </c>
      <c r="BZ170" s="106" t="str">
        <f t="shared" ref="BZ170:CH170" si="575">IF(N170="x","1","")</f>
        <v/>
      </c>
      <c r="CA170" s="106" t="str">
        <f t="shared" si="575"/>
        <v/>
      </c>
      <c r="CB170" s="106" t="str">
        <f t="shared" si="575"/>
        <v/>
      </c>
      <c r="CC170" s="106" t="str">
        <f t="shared" si="575"/>
        <v/>
      </c>
      <c r="CD170" s="106" t="str">
        <f t="shared" si="575"/>
        <v/>
      </c>
      <c r="CE170" s="106" t="str">
        <f t="shared" si="575"/>
        <v/>
      </c>
      <c r="CF170" s="106" t="str">
        <f t="shared" si="575"/>
        <v/>
      </c>
      <c r="CG170" s="106" t="str">
        <f t="shared" si="575"/>
        <v/>
      </c>
      <c r="CH170" s="106" t="str">
        <f t="shared" si="575"/>
        <v/>
      </c>
      <c r="CI170" s="40"/>
      <c r="CJ170" s="40"/>
      <c r="CK170" s="40"/>
      <c r="CL170" s="40"/>
      <c r="CM170" s="40"/>
    </row>
    <row r="171" spans="1:91" ht="17.25" customHeight="1" x14ac:dyDescent="0.2">
      <c r="A171" s="92"/>
      <c r="B171" s="93"/>
      <c r="C171" s="93"/>
      <c r="D171" s="93"/>
      <c r="E171" s="93" t="str">
        <f t="shared" si="420"/>
        <v/>
      </c>
      <c r="F171" s="93"/>
      <c r="G171" s="93"/>
      <c r="H171" s="93" t="str">
        <f t="shared" si="94"/>
        <v/>
      </c>
      <c r="I171" s="95" t="str">
        <f t="shared" si="95"/>
        <v/>
      </c>
      <c r="J171" s="93"/>
      <c r="K171" s="97" t="b">
        <v>0</v>
      </c>
      <c r="L171" s="98" t="str">
        <f t="shared" si="302"/>
        <v>PENDENTE</v>
      </c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3"/>
      <c r="X171" s="100"/>
      <c r="Y171" s="100"/>
      <c r="Z171" s="100"/>
      <c r="AA171" s="100"/>
      <c r="AB171" s="100"/>
      <c r="AC171" s="101"/>
      <c r="AD171" s="3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93"/>
      <c r="AQ171" s="93"/>
      <c r="AR171" s="93"/>
      <c r="AS171" s="102"/>
      <c r="AT171" s="103"/>
      <c r="AU171" s="103"/>
      <c r="AV171" s="103"/>
      <c r="AW171" s="104"/>
      <c r="AX171" s="103"/>
      <c r="AY171" s="103"/>
      <c r="AZ171" s="103"/>
      <c r="BA171" s="103"/>
      <c r="BB171" s="104"/>
      <c r="BC171" s="103"/>
      <c r="BD171" s="105" t="str">
        <f ca="1">IFERROR(__xludf.DUMMYFUNCTION("""COMPUTED_VALUE"""),"")</f>
        <v/>
      </c>
      <c r="BE171" s="105"/>
      <c r="BF171" s="105"/>
      <c r="BG171" s="93"/>
      <c r="BH171" s="95"/>
      <c r="BI171" s="95" t="str">
        <f t="shared" si="137"/>
        <v/>
      </c>
      <c r="BJ171" s="95" t="str">
        <f t="shared" ref="BJ171:BW171" si="576">IF(AD171=0,"",AD171*$AS171*(AU171/10))</f>
        <v/>
      </c>
      <c r="BK171" s="95" t="str">
        <f t="shared" si="576"/>
        <v/>
      </c>
      <c r="BL171" s="95" t="str">
        <f t="shared" si="576"/>
        <v/>
      </c>
      <c r="BM171" s="95" t="str">
        <f t="shared" si="576"/>
        <v/>
      </c>
      <c r="BN171" s="95" t="str">
        <f t="shared" si="576"/>
        <v/>
      </c>
      <c r="BO171" s="95" t="str">
        <f t="shared" si="576"/>
        <v/>
      </c>
      <c r="BP171" s="95" t="str">
        <f t="shared" si="576"/>
        <v/>
      </c>
      <c r="BQ171" s="37" t="str">
        <f t="shared" si="576"/>
        <v/>
      </c>
      <c r="BR171" s="37" t="str">
        <f t="shared" si="576"/>
        <v/>
      </c>
      <c r="BS171" s="37" t="str">
        <f t="shared" si="576"/>
        <v/>
      </c>
      <c r="BT171" s="37" t="str">
        <f t="shared" si="576"/>
        <v/>
      </c>
      <c r="BU171" s="37" t="str">
        <f t="shared" si="576"/>
        <v/>
      </c>
      <c r="BV171" s="37" t="str">
        <f t="shared" si="576"/>
        <v/>
      </c>
      <c r="BW171" s="37" t="str">
        <f t="shared" si="576"/>
        <v/>
      </c>
      <c r="BX171" s="38">
        <f t="shared" si="566"/>
        <v>0</v>
      </c>
      <c r="BY171" s="106" t="str">
        <f t="shared" si="529"/>
        <v/>
      </c>
      <c r="BZ171" s="106" t="str">
        <f t="shared" ref="BZ171:CH171" si="577">IF(N171="x","1","")</f>
        <v/>
      </c>
      <c r="CA171" s="106" t="str">
        <f t="shared" si="577"/>
        <v/>
      </c>
      <c r="CB171" s="106" t="str">
        <f t="shared" si="577"/>
        <v/>
      </c>
      <c r="CC171" s="106" t="str">
        <f t="shared" si="577"/>
        <v/>
      </c>
      <c r="CD171" s="106" t="str">
        <f t="shared" si="577"/>
        <v/>
      </c>
      <c r="CE171" s="106" t="str">
        <f t="shared" si="577"/>
        <v/>
      </c>
      <c r="CF171" s="106" t="str">
        <f t="shared" si="577"/>
        <v/>
      </c>
      <c r="CG171" s="106" t="str">
        <f t="shared" si="577"/>
        <v/>
      </c>
      <c r="CH171" s="106" t="str">
        <f t="shared" si="577"/>
        <v/>
      </c>
      <c r="CI171" s="40"/>
      <c r="CJ171" s="40"/>
      <c r="CK171" s="40"/>
      <c r="CL171" s="40"/>
      <c r="CM171" s="40"/>
    </row>
    <row r="172" spans="1:91" ht="17.25" customHeight="1" x14ac:dyDescent="0.2">
      <c r="A172" s="92"/>
      <c r="B172" s="93"/>
      <c r="C172" s="93"/>
      <c r="D172" s="93"/>
      <c r="E172" s="93" t="str">
        <f t="shared" si="420"/>
        <v/>
      </c>
      <c r="F172" s="93"/>
      <c r="G172" s="93"/>
      <c r="H172" s="93" t="str">
        <f t="shared" si="94"/>
        <v/>
      </c>
      <c r="I172" s="95" t="str">
        <f t="shared" si="95"/>
        <v/>
      </c>
      <c r="J172" s="93"/>
      <c r="K172" s="97" t="b">
        <v>0</v>
      </c>
      <c r="L172" s="98" t="str">
        <f t="shared" si="302"/>
        <v>PENDENTE</v>
      </c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3"/>
      <c r="X172" s="100"/>
      <c r="Y172" s="100"/>
      <c r="Z172" s="100"/>
      <c r="AA172" s="100"/>
      <c r="AB172" s="100"/>
      <c r="AC172" s="101"/>
      <c r="AD172" s="3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93"/>
      <c r="AQ172" s="93"/>
      <c r="AR172" s="93"/>
      <c r="AS172" s="102"/>
      <c r="AT172" s="103"/>
      <c r="AU172" s="103"/>
      <c r="AV172" s="103"/>
      <c r="AW172" s="104"/>
      <c r="AX172" s="103"/>
      <c r="AY172" s="103"/>
      <c r="AZ172" s="103"/>
      <c r="BA172" s="103"/>
      <c r="BB172" s="104"/>
      <c r="BC172" s="103"/>
      <c r="BD172" s="105" t="str">
        <f ca="1">IFERROR(__xludf.DUMMYFUNCTION("""COMPUTED_VALUE"""),"")</f>
        <v/>
      </c>
      <c r="BE172" s="105"/>
      <c r="BF172" s="105"/>
      <c r="BG172" s="93"/>
      <c r="BH172" s="95"/>
      <c r="BI172" s="95" t="str">
        <f t="shared" si="137"/>
        <v/>
      </c>
      <c r="BJ172" s="95" t="str">
        <f t="shared" ref="BJ172:BW172" si="578">IF(AD172=0,"",AD172*$AS172*(AU172/10))</f>
        <v/>
      </c>
      <c r="BK172" s="95" t="str">
        <f t="shared" si="578"/>
        <v/>
      </c>
      <c r="BL172" s="95" t="str">
        <f t="shared" si="578"/>
        <v/>
      </c>
      <c r="BM172" s="95" t="str">
        <f t="shared" si="578"/>
        <v/>
      </c>
      <c r="BN172" s="95" t="str">
        <f t="shared" si="578"/>
        <v/>
      </c>
      <c r="BO172" s="95" t="str">
        <f t="shared" si="578"/>
        <v/>
      </c>
      <c r="BP172" s="95" t="str">
        <f t="shared" si="578"/>
        <v/>
      </c>
      <c r="BQ172" s="37" t="str">
        <f t="shared" si="578"/>
        <v/>
      </c>
      <c r="BR172" s="37" t="str">
        <f t="shared" si="578"/>
        <v/>
      </c>
      <c r="BS172" s="37" t="str">
        <f t="shared" si="578"/>
        <v/>
      </c>
      <c r="BT172" s="37" t="str">
        <f t="shared" si="578"/>
        <v/>
      </c>
      <c r="BU172" s="37" t="str">
        <f t="shared" si="578"/>
        <v/>
      </c>
      <c r="BV172" s="37" t="str">
        <f t="shared" si="578"/>
        <v/>
      </c>
      <c r="BW172" s="37" t="str">
        <f t="shared" si="578"/>
        <v/>
      </c>
      <c r="BX172" s="38">
        <f t="shared" si="566"/>
        <v>0</v>
      </c>
      <c r="BY172" s="106" t="str">
        <f t="shared" si="529"/>
        <v/>
      </c>
      <c r="BZ172" s="106" t="str">
        <f t="shared" ref="BZ172:CH172" si="579">IF(N172="x","1","")</f>
        <v/>
      </c>
      <c r="CA172" s="106" t="str">
        <f t="shared" si="579"/>
        <v/>
      </c>
      <c r="CB172" s="106" t="str">
        <f t="shared" si="579"/>
        <v/>
      </c>
      <c r="CC172" s="106" t="str">
        <f t="shared" si="579"/>
        <v/>
      </c>
      <c r="CD172" s="106" t="str">
        <f t="shared" si="579"/>
        <v/>
      </c>
      <c r="CE172" s="106" t="str">
        <f t="shared" si="579"/>
        <v/>
      </c>
      <c r="CF172" s="106" t="str">
        <f t="shared" si="579"/>
        <v/>
      </c>
      <c r="CG172" s="106" t="str">
        <f t="shared" si="579"/>
        <v/>
      </c>
      <c r="CH172" s="106" t="str">
        <f t="shared" si="579"/>
        <v/>
      </c>
      <c r="CI172" s="40"/>
      <c r="CJ172" s="40"/>
      <c r="CK172" s="40"/>
      <c r="CL172" s="40"/>
      <c r="CM172" s="40"/>
    </row>
    <row r="173" spans="1:91" ht="17.25" customHeight="1" x14ac:dyDescent="0.2">
      <c r="A173" s="92"/>
      <c r="B173" s="93"/>
      <c r="C173" s="93"/>
      <c r="D173" s="93"/>
      <c r="E173" s="93" t="str">
        <f t="shared" si="420"/>
        <v/>
      </c>
      <c r="F173" s="93"/>
      <c r="G173" s="93"/>
      <c r="H173" s="93" t="str">
        <f t="shared" si="94"/>
        <v/>
      </c>
      <c r="I173" s="95" t="str">
        <f t="shared" si="95"/>
        <v/>
      </c>
      <c r="J173" s="93"/>
      <c r="K173" s="97" t="b">
        <v>0</v>
      </c>
      <c r="L173" s="98" t="str">
        <f t="shared" si="302"/>
        <v>PENDENTE</v>
      </c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3"/>
      <c r="X173" s="100"/>
      <c r="Y173" s="100"/>
      <c r="Z173" s="100"/>
      <c r="AA173" s="100"/>
      <c r="AB173" s="100"/>
      <c r="AC173" s="101"/>
      <c r="AD173" s="3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93"/>
      <c r="AQ173" s="93"/>
      <c r="AR173" s="93"/>
      <c r="AS173" s="102"/>
      <c r="AT173" s="103"/>
      <c r="AU173" s="103"/>
      <c r="AV173" s="103"/>
      <c r="AW173" s="104"/>
      <c r="AX173" s="103"/>
      <c r="AY173" s="103"/>
      <c r="AZ173" s="103"/>
      <c r="BA173" s="103"/>
      <c r="BB173" s="104"/>
      <c r="BC173" s="103"/>
      <c r="BD173" s="105" t="str">
        <f ca="1">IFERROR(__xludf.DUMMYFUNCTION("""COMPUTED_VALUE"""),"")</f>
        <v/>
      </c>
      <c r="BE173" s="105"/>
      <c r="BF173" s="105"/>
      <c r="BG173" s="93"/>
      <c r="BH173" s="95"/>
      <c r="BI173" s="95" t="str">
        <f t="shared" si="137"/>
        <v/>
      </c>
      <c r="BJ173" s="95" t="str">
        <f t="shared" ref="BJ173:BW173" si="580">IF(AD173=0,"",AD173*$AS173*(AU173/10))</f>
        <v/>
      </c>
      <c r="BK173" s="95" t="str">
        <f t="shared" si="580"/>
        <v/>
      </c>
      <c r="BL173" s="95" t="str">
        <f t="shared" si="580"/>
        <v/>
      </c>
      <c r="BM173" s="95" t="str">
        <f t="shared" si="580"/>
        <v/>
      </c>
      <c r="BN173" s="95" t="str">
        <f t="shared" si="580"/>
        <v/>
      </c>
      <c r="BO173" s="95" t="str">
        <f t="shared" si="580"/>
        <v/>
      </c>
      <c r="BP173" s="95" t="str">
        <f t="shared" si="580"/>
        <v/>
      </c>
      <c r="BQ173" s="37" t="str">
        <f t="shared" si="580"/>
        <v/>
      </c>
      <c r="BR173" s="37" t="str">
        <f t="shared" si="580"/>
        <v/>
      </c>
      <c r="BS173" s="37" t="str">
        <f t="shared" si="580"/>
        <v/>
      </c>
      <c r="BT173" s="37" t="str">
        <f t="shared" si="580"/>
        <v/>
      </c>
      <c r="BU173" s="37" t="str">
        <f t="shared" si="580"/>
        <v/>
      </c>
      <c r="BV173" s="37" t="str">
        <f t="shared" si="580"/>
        <v/>
      </c>
      <c r="BW173" s="37" t="str">
        <f t="shared" si="580"/>
        <v/>
      </c>
      <c r="BX173" s="38">
        <f t="shared" si="566"/>
        <v>0</v>
      </c>
      <c r="BY173" s="106" t="str">
        <f t="shared" si="529"/>
        <v/>
      </c>
      <c r="BZ173" s="106" t="str">
        <f t="shared" ref="BZ173:CH173" si="581">IF(N173="x","1","")</f>
        <v/>
      </c>
      <c r="CA173" s="106" t="str">
        <f t="shared" si="581"/>
        <v/>
      </c>
      <c r="CB173" s="106" t="str">
        <f t="shared" si="581"/>
        <v/>
      </c>
      <c r="CC173" s="106" t="str">
        <f t="shared" si="581"/>
        <v/>
      </c>
      <c r="CD173" s="106" t="str">
        <f t="shared" si="581"/>
        <v/>
      </c>
      <c r="CE173" s="106" t="str">
        <f t="shared" si="581"/>
        <v/>
      </c>
      <c r="CF173" s="106" t="str">
        <f t="shared" si="581"/>
        <v/>
      </c>
      <c r="CG173" s="106" t="str">
        <f t="shared" si="581"/>
        <v/>
      </c>
      <c r="CH173" s="106" t="str">
        <f t="shared" si="581"/>
        <v/>
      </c>
      <c r="CI173" s="40"/>
      <c r="CJ173" s="40"/>
      <c r="CK173" s="40"/>
      <c r="CL173" s="40"/>
      <c r="CM173" s="40"/>
    </row>
    <row r="174" spans="1:91" ht="17.25" customHeight="1" x14ac:dyDescent="0.2">
      <c r="A174" s="92"/>
      <c r="B174" s="93"/>
      <c r="C174" s="93"/>
      <c r="D174" s="93"/>
      <c r="E174" s="93" t="str">
        <f t="shared" si="420"/>
        <v/>
      </c>
      <c r="F174" s="93"/>
      <c r="G174" s="93"/>
      <c r="H174" s="93" t="str">
        <f t="shared" si="94"/>
        <v/>
      </c>
      <c r="I174" s="95" t="str">
        <f t="shared" si="95"/>
        <v/>
      </c>
      <c r="J174" s="93"/>
      <c r="K174" s="97" t="b">
        <v>0</v>
      </c>
      <c r="L174" s="98" t="str">
        <f t="shared" si="302"/>
        <v>PENDENTE</v>
      </c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3"/>
      <c r="X174" s="100"/>
      <c r="Y174" s="100"/>
      <c r="Z174" s="100"/>
      <c r="AA174" s="100"/>
      <c r="AB174" s="100"/>
      <c r="AC174" s="101"/>
      <c r="AD174" s="3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93"/>
      <c r="AQ174" s="93"/>
      <c r="AR174" s="93"/>
      <c r="AS174" s="102"/>
      <c r="AT174" s="103"/>
      <c r="AU174" s="103"/>
      <c r="AV174" s="103"/>
      <c r="AW174" s="104"/>
      <c r="AX174" s="103"/>
      <c r="AY174" s="103"/>
      <c r="AZ174" s="103"/>
      <c r="BA174" s="103"/>
      <c r="BB174" s="104"/>
      <c r="BC174" s="103"/>
      <c r="BD174" s="105" t="str">
        <f ca="1">IFERROR(__xludf.DUMMYFUNCTION("""COMPUTED_VALUE"""),"")</f>
        <v/>
      </c>
      <c r="BE174" s="105"/>
      <c r="BF174" s="105"/>
      <c r="BG174" s="93"/>
      <c r="BH174" s="95"/>
      <c r="BI174" s="95" t="str">
        <f t="shared" si="137"/>
        <v/>
      </c>
      <c r="BJ174" s="95" t="str">
        <f t="shared" ref="BJ174:BW174" si="582">IF(AD174=0,"",AD174*$AS174*(AU174/10))</f>
        <v/>
      </c>
      <c r="BK174" s="95" t="str">
        <f t="shared" si="582"/>
        <v/>
      </c>
      <c r="BL174" s="95" t="str">
        <f t="shared" si="582"/>
        <v/>
      </c>
      <c r="BM174" s="95" t="str">
        <f t="shared" si="582"/>
        <v/>
      </c>
      <c r="BN174" s="95" t="str">
        <f t="shared" si="582"/>
        <v/>
      </c>
      <c r="BO174" s="95" t="str">
        <f t="shared" si="582"/>
        <v/>
      </c>
      <c r="BP174" s="95" t="str">
        <f t="shared" si="582"/>
        <v/>
      </c>
      <c r="BQ174" s="37" t="str">
        <f t="shared" si="582"/>
        <v/>
      </c>
      <c r="BR174" s="37" t="str">
        <f t="shared" si="582"/>
        <v/>
      </c>
      <c r="BS174" s="37" t="str">
        <f t="shared" si="582"/>
        <v/>
      </c>
      <c r="BT174" s="37" t="str">
        <f t="shared" si="582"/>
        <v/>
      </c>
      <c r="BU174" s="37" t="str">
        <f t="shared" si="582"/>
        <v/>
      </c>
      <c r="BV174" s="37" t="str">
        <f t="shared" si="582"/>
        <v/>
      </c>
      <c r="BW174" s="37" t="str">
        <f t="shared" si="582"/>
        <v/>
      </c>
      <c r="BX174" s="38">
        <f t="shared" si="566"/>
        <v>0</v>
      </c>
      <c r="BY174" s="106" t="str">
        <f t="shared" si="529"/>
        <v/>
      </c>
      <c r="BZ174" s="106" t="str">
        <f t="shared" ref="BZ174:CH174" si="583">IF(N174="x","1","")</f>
        <v/>
      </c>
      <c r="CA174" s="106" t="str">
        <f t="shared" si="583"/>
        <v/>
      </c>
      <c r="CB174" s="106" t="str">
        <f t="shared" si="583"/>
        <v/>
      </c>
      <c r="CC174" s="106" t="str">
        <f t="shared" si="583"/>
        <v/>
      </c>
      <c r="CD174" s="106" t="str">
        <f t="shared" si="583"/>
        <v/>
      </c>
      <c r="CE174" s="106" t="str">
        <f t="shared" si="583"/>
        <v/>
      </c>
      <c r="CF174" s="106" t="str">
        <f t="shared" si="583"/>
        <v/>
      </c>
      <c r="CG174" s="106" t="str">
        <f t="shared" si="583"/>
        <v/>
      </c>
      <c r="CH174" s="106" t="str">
        <f t="shared" si="583"/>
        <v/>
      </c>
      <c r="CI174" s="40"/>
      <c r="CJ174" s="40"/>
      <c r="CK174" s="40"/>
      <c r="CL174" s="40"/>
      <c r="CM174" s="40"/>
    </row>
    <row r="175" spans="1:91" ht="17.25" customHeight="1" x14ac:dyDescent="0.2">
      <c r="A175" s="92"/>
      <c r="B175" s="93"/>
      <c r="C175" s="93"/>
      <c r="D175" s="93"/>
      <c r="E175" s="93" t="str">
        <f t="shared" si="420"/>
        <v/>
      </c>
      <c r="F175" s="93"/>
      <c r="G175" s="93"/>
      <c r="H175" s="93" t="str">
        <f t="shared" si="94"/>
        <v/>
      </c>
      <c r="I175" s="95" t="str">
        <f t="shared" si="95"/>
        <v/>
      </c>
      <c r="J175" s="93"/>
      <c r="K175" s="97" t="b">
        <v>0</v>
      </c>
      <c r="L175" s="98" t="str">
        <f t="shared" si="302"/>
        <v>PENDENTE</v>
      </c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3"/>
      <c r="X175" s="100"/>
      <c r="Y175" s="100"/>
      <c r="Z175" s="100"/>
      <c r="AA175" s="100"/>
      <c r="AB175" s="100"/>
      <c r="AC175" s="101"/>
      <c r="AD175" s="3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93"/>
      <c r="AQ175" s="93"/>
      <c r="AR175" s="93"/>
      <c r="AS175" s="102"/>
      <c r="AT175" s="103"/>
      <c r="AU175" s="103"/>
      <c r="AV175" s="103"/>
      <c r="AW175" s="104"/>
      <c r="AX175" s="103"/>
      <c r="AY175" s="103"/>
      <c r="AZ175" s="103"/>
      <c r="BA175" s="103"/>
      <c r="BB175" s="104"/>
      <c r="BC175" s="103"/>
      <c r="BD175" s="105" t="str">
        <f ca="1">IFERROR(__xludf.DUMMYFUNCTION("""COMPUTED_VALUE"""),"")</f>
        <v/>
      </c>
      <c r="BE175" s="105"/>
      <c r="BF175" s="105"/>
      <c r="BG175" s="93"/>
      <c r="BH175" s="95"/>
      <c r="BI175" s="95" t="str">
        <f t="shared" si="137"/>
        <v/>
      </c>
      <c r="BJ175" s="95" t="str">
        <f t="shared" ref="BJ175:BW175" si="584">IF(AD175=0,"",AD175*$AS175*(AU175/10))</f>
        <v/>
      </c>
      <c r="BK175" s="95" t="str">
        <f t="shared" si="584"/>
        <v/>
      </c>
      <c r="BL175" s="95" t="str">
        <f t="shared" si="584"/>
        <v/>
      </c>
      <c r="BM175" s="95" t="str">
        <f t="shared" si="584"/>
        <v/>
      </c>
      <c r="BN175" s="95" t="str">
        <f t="shared" si="584"/>
        <v/>
      </c>
      <c r="BO175" s="95" t="str">
        <f t="shared" si="584"/>
        <v/>
      </c>
      <c r="BP175" s="95" t="str">
        <f t="shared" si="584"/>
        <v/>
      </c>
      <c r="BQ175" s="37" t="str">
        <f t="shared" si="584"/>
        <v/>
      </c>
      <c r="BR175" s="37" t="str">
        <f t="shared" si="584"/>
        <v/>
      </c>
      <c r="BS175" s="37" t="str">
        <f t="shared" si="584"/>
        <v/>
      </c>
      <c r="BT175" s="37" t="str">
        <f t="shared" si="584"/>
        <v/>
      </c>
      <c r="BU175" s="37" t="str">
        <f t="shared" si="584"/>
        <v/>
      </c>
      <c r="BV175" s="37" t="str">
        <f t="shared" si="584"/>
        <v/>
      </c>
      <c r="BW175" s="37" t="str">
        <f t="shared" si="584"/>
        <v/>
      </c>
      <c r="BX175" s="38">
        <f t="shared" si="566"/>
        <v>0</v>
      </c>
      <c r="BY175" s="106" t="str">
        <f t="shared" si="529"/>
        <v/>
      </c>
      <c r="BZ175" s="106" t="str">
        <f t="shared" ref="BZ175:CH175" si="585">IF(N175="x","1","")</f>
        <v/>
      </c>
      <c r="CA175" s="106" t="str">
        <f t="shared" si="585"/>
        <v/>
      </c>
      <c r="CB175" s="106" t="str">
        <f t="shared" si="585"/>
        <v/>
      </c>
      <c r="CC175" s="106" t="str">
        <f t="shared" si="585"/>
        <v/>
      </c>
      <c r="CD175" s="106" t="str">
        <f t="shared" si="585"/>
        <v/>
      </c>
      <c r="CE175" s="106" t="str">
        <f t="shared" si="585"/>
        <v/>
      </c>
      <c r="CF175" s="106" t="str">
        <f t="shared" si="585"/>
        <v/>
      </c>
      <c r="CG175" s="106" t="str">
        <f t="shared" si="585"/>
        <v/>
      </c>
      <c r="CH175" s="106" t="str">
        <f t="shared" si="585"/>
        <v/>
      </c>
      <c r="CI175" s="40"/>
      <c r="CJ175" s="40"/>
      <c r="CK175" s="40"/>
      <c r="CL175" s="40"/>
      <c r="CM175" s="40"/>
    </row>
    <row r="176" spans="1:91" ht="17.25" customHeight="1" x14ac:dyDescent="0.2">
      <c r="A176" s="92"/>
      <c r="B176" s="93"/>
      <c r="C176" s="93"/>
      <c r="D176" s="93"/>
      <c r="E176" s="93" t="str">
        <f t="shared" si="420"/>
        <v/>
      </c>
      <c r="F176" s="93"/>
      <c r="G176" s="93"/>
      <c r="H176" s="93" t="str">
        <f t="shared" si="94"/>
        <v/>
      </c>
      <c r="I176" s="95" t="str">
        <f t="shared" si="95"/>
        <v/>
      </c>
      <c r="J176" s="93"/>
      <c r="K176" s="97" t="b">
        <v>0</v>
      </c>
      <c r="L176" s="98" t="str">
        <f t="shared" si="302"/>
        <v>PENDENTE</v>
      </c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3"/>
      <c r="X176" s="100"/>
      <c r="Y176" s="100"/>
      <c r="Z176" s="100"/>
      <c r="AA176" s="100"/>
      <c r="AB176" s="100"/>
      <c r="AC176" s="101"/>
      <c r="AD176" s="3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93"/>
      <c r="AQ176" s="93"/>
      <c r="AR176" s="93"/>
      <c r="AS176" s="102"/>
      <c r="AT176" s="103"/>
      <c r="AU176" s="103"/>
      <c r="AV176" s="103"/>
      <c r="AW176" s="104"/>
      <c r="AX176" s="103"/>
      <c r="AY176" s="103"/>
      <c r="AZ176" s="103"/>
      <c r="BA176" s="103"/>
      <c r="BB176" s="104"/>
      <c r="BC176" s="103"/>
      <c r="BD176" s="105" t="str">
        <f ca="1">IFERROR(__xludf.DUMMYFUNCTION("""COMPUTED_VALUE"""),"")</f>
        <v/>
      </c>
      <c r="BE176" s="105"/>
      <c r="BF176" s="105"/>
      <c r="BG176" s="93"/>
      <c r="BH176" s="95"/>
      <c r="BI176" s="95" t="str">
        <f t="shared" si="137"/>
        <v/>
      </c>
      <c r="BJ176" s="95" t="str">
        <f t="shared" ref="BJ176:BW176" si="586">IF(AD176=0,"",AD176*$AS176*(AU176/10))</f>
        <v/>
      </c>
      <c r="BK176" s="95" t="str">
        <f t="shared" si="586"/>
        <v/>
      </c>
      <c r="BL176" s="95" t="str">
        <f t="shared" si="586"/>
        <v/>
      </c>
      <c r="BM176" s="95" t="str">
        <f t="shared" si="586"/>
        <v/>
      </c>
      <c r="BN176" s="95" t="str">
        <f t="shared" si="586"/>
        <v/>
      </c>
      <c r="BO176" s="95" t="str">
        <f t="shared" si="586"/>
        <v/>
      </c>
      <c r="BP176" s="95" t="str">
        <f t="shared" si="586"/>
        <v/>
      </c>
      <c r="BQ176" s="37" t="str">
        <f t="shared" si="586"/>
        <v/>
      </c>
      <c r="BR176" s="37" t="str">
        <f t="shared" si="586"/>
        <v/>
      </c>
      <c r="BS176" s="37" t="str">
        <f t="shared" si="586"/>
        <v/>
      </c>
      <c r="BT176" s="37" t="str">
        <f t="shared" si="586"/>
        <v/>
      </c>
      <c r="BU176" s="37" t="str">
        <f t="shared" si="586"/>
        <v/>
      </c>
      <c r="BV176" s="37" t="str">
        <f t="shared" si="586"/>
        <v/>
      </c>
      <c r="BW176" s="37" t="str">
        <f t="shared" si="586"/>
        <v/>
      </c>
      <c r="BX176" s="38">
        <f t="shared" si="566"/>
        <v>0</v>
      </c>
      <c r="BY176" s="106" t="str">
        <f t="shared" si="529"/>
        <v/>
      </c>
      <c r="BZ176" s="106" t="str">
        <f t="shared" ref="BZ176:CH176" si="587">IF(N176="x","1","")</f>
        <v/>
      </c>
      <c r="CA176" s="106" t="str">
        <f t="shared" si="587"/>
        <v/>
      </c>
      <c r="CB176" s="106" t="str">
        <f t="shared" si="587"/>
        <v/>
      </c>
      <c r="CC176" s="106" t="str">
        <f t="shared" si="587"/>
        <v/>
      </c>
      <c r="CD176" s="106" t="str">
        <f t="shared" si="587"/>
        <v/>
      </c>
      <c r="CE176" s="106" t="str">
        <f t="shared" si="587"/>
        <v/>
      </c>
      <c r="CF176" s="106" t="str">
        <f t="shared" si="587"/>
        <v/>
      </c>
      <c r="CG176" s="106" t="str">
        <f t="shared" si="587"/>
        <v/>
      </c>
      <c r="CH176" s="106" t="str">
        <f t="shared" si="587"/>
        <v/>
      </c>
      <c r="CI176" s="40"/>
      <c r="CJ176" s="40"/>
      <c r="CK176" s="40"/>
      <c r="CL176" s="40"/>
      <c r="CM176" s="40"/>
    </row>
    <row r="177" spans="1:91" ht="17.25" customHeight="1" x14ac:dyDescent="0.2">
      <c r="A177" s="92"/>
      <c r="B177" s="93"/>
      <c r="C177" s="93"/>
      <c r="D177" s="93"/>
      <c r="E177" s="93" t="str">
        <f t="shared" si="420"/>
        <v/>
      </c>
      <c r="F177" s="93"/>
      <c r="G177" s="93"/>
      <c r="H177" s="93" t="str">
        <f t="shared" si="94"/>
        <v/>
      </c>
      <c r="I177" s="95" t="str">
        <f t="shared" si="95"/>
        <v/>
      </c>
      <c r="J177" s="93"/>
      <c r="K177" s="97" t="b">
        <v>0</v>
      </c>
      <c r="L177" s="98" t="str">
        <f t="shared" si="302"/>
        <v>PENDENTE</v>
      </c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3"/>
      <c r="X177" s="100"/>
      <c r="Y177" s="100"/>
      <c r="Z177" s="100"/>
      <c r="AA177" s="100"/>
      <c r="AB177" s="100"/>
      <c r="AC177" s="101"/>
      <c r="AD177" s="3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93"/>
      <c r="AQ177" s="93"/>
      <c r="AR177" s="93"/>
      <c r="AS177" s="102"/>
      <c r="AT177" s="103"/>
      <c r="AU177" s="103"/>
      <c r="AV177" s="103"/>
      <c r="AW177" s="104"/>
      <c r="AX177" s="103"/>
      <c r="AY177" s="103"/>
      <c r="AZ177" s="103"/>
      <c r="BA177" s="103"/>
      <c r="BB177" s="104"/>
      <c r="BC177" s="103"/>
      <c r="BD177" s="105" t="str">
        <f ca="1">IFERROR(__xludf.DUMMYFUNCTION("""COMPUTED_VALUE"""),"")</f>
        <v/>
      </c>
      <c r="BE177" s="105"/>
      <c r="BF177" s="105"/>
      <c r="BG177" s="93"/>
      <c r="BH177" s="95"/>
      <c r="BI177" s="95" t="str">
        <f t="shared" si="137"/>
        <v/>
      </c>
      <c r="BJ177" s="95" t="str">
        <f t="shared" ref="BJ177:BW177" si="588">IF(AD177=0,"",AD177*$AS177*(AU177/10))</f>
        <v/>
      </c>
      <c r="BK177" s="95" t="str">
        <f t="shared" si="588"/>
        <v/>
      </c>
      <c r="BL177" s="95" t="str">
        <f t="shared" si="588"/>
        <v/>
      </c>
      <c r="BM177" s="95" t="str">
        <f t="shared" si="588"/>
        <v/>
      </c>
      <c r="BN177" s="95" t="str">
        <f t="shared" si="588"/>
        <v/>
      </c>
      <c r="BO177" s="95" t="str">
        <f t="shared" si="588"/>
        <v/>
      </c>
      <c r="BP177" s="95" t="str">
        <f t="shared" si="588"/>
        <v/>
      </c>
      <c r="BQ177" s="37" t="str">
        <f t="shared" si="588"/>
        <v/>
      </c>
      <c r="BR177" s="37" t="str">
        <f t="shared" si="588"/>
        <v/>
      </c>
      <c r="BS177" s="37" t="str">
        <f t="shared" si="588"/>
        <v/>
      </c>
      <c r="BT177" s="37" t="str">
        <f t="shared" si="588"/>
        <v/>
      </c>
      <c r="BU177" s="37" t="str">
        <f t="shared" si="588"/>
        <v/>
      </c>
      <c r="BV177" s="37" t="str">
        <f t="shared" si="588"/>
        <v/>
      </c>
      <c r="BW177" s="37" t="str">
        <f t="shared" si="588"/>
        <v/>
      </c>
      <c r="BX177" s="38">
        <f t="shared" si="566"/>
        <v>0</v>
      </c>
      <c r="BY177" s="106" t="str">
        <f t="shared" si="529"/>
        <v/>
      </c>
      <c r="BZ177" s="106" t="str">
        <f t="shared" ref="BZ177:CH177" si="589">IF(N177="x","1","")</f>
        <v/>
      </c>
      <c r="CA177" s="106" t="str">
        <f t="shared" si="589"/>
        <v/>
      </c>
      <c r="CB177" s="106" t="str">
        <f t="shared" si="589"/>
        <v/>
      </c>
      <c r="CC177" s="106" t="str">
        <f t="shared" si="589"/>
        <v/>
      </c>
      <c r="CD177" s="106" t="str">
        <f t="shared" si="589"/>
        <v/>
      </c>
      <c r="CE177" s="106" t="str">
        <f t="shared" si="589"/>
        <v/>
      </c>
      <c r="CF177" s="106" t="str">
        <f t="shared" si="589"/>
        <v/>
      </c>
      <c r="CG177" s="106" t="str">
        <f t="shared" si="589"/>
        <v/>
      </c>
      <c r="CH177" s="106" t="str">
        <f t="shared" si="589"/>
        <v/>
      </c>
      <c r="CI177" s="40"/>
      <c r="CJ177" s="40"/>
      <c r="CK177" s="40"/>
      <c r="CL177" s="40"/>
      <c r="CM177" s="40"/>
    </row>
    <row r="178" spans="1:91" ht="17.25" customHeight="1" x14ac:dyDescent="0.2">
      <c r="A178" s="92"/>
      <c r="B178" s="93"/>
      <c r="C178" s="93"/>
      <c r="D178" s="93"/>
      <c r="E178" s="93" t="str">
        <f t="shared" si="420"/>
        <v/>
      </c>
      <c r="F178" s="93"/>
      <c r="G178" s="93"/>
      <c r="H178" s="93" t="str">
        <f t="shared" si="94"/>
        <v/>
      </c>
      <c r="I178" s="95" t="str">
        <f t="shared" si="95"/>
        <v/>
      </c>
      <c r="J178" s="93"/>
      <c r="K178" s="97" t="b">
        <v>0</v>
      </c>
      <c r="L178" s="98" t="str">
        <f t="shared" si="302"/>
        <v>PENDENTE</v>
      </c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3"/>
      <c r="X178" s="100"/>
      <c r="Y178" s="100"/>
      <c r="Z178" s="100"/>
      <c r="AA178" s="100"/>
      <c r="AB178" s="100"/>
      <c r="AC178" s="101"/>
      <c r="AD178" s="3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93"/>
      <c r="AQ178" s="93"/>
      <c r="AR178" s="93"/>
      <c r="AS178" s="102"/>
      <c r="AT178" s="103"/>
      <c r="AU178" s="103"/>
      <c r="AV178" s="103"/>
      <c r="AW178" s="104"/>
      <c r="AX178" s="103"/>
      <c r="AY178" s="103"/>
      <c r="AZ178" s="103"/>
      <c r="BA178" s="103"/>
      <c r="BB178" s="104"/>
      <c r="BC178" s="103"/>
      <c r="BD178" s="105" t="str">
        <f ca="1">IFERROR(__xludf.DUMMYFUNCTION("""COMPUTED_VALUE"""),"")</f>
        <v/>
      </c>
      <c r="BE178" s="105"/>
      <c r="BF178" s="105"/>
      <c r="BG178" s="93"/>
      <c r="BH178" s="95"/>
      <c r="BI178" s="95" t="str">
        <f t="shared" si="137"/>
        <v/>
      </c>
      <c r="BJ178" s="95" t="str">
        <f t="shared" ref="BJ178:BW178" si="590">IF(AD178=0,"",AD178*$AS178*(AU178/10))</f>
        <v/>
      </c>
      <c r="BK178" s="95" t="str">
        <f t="shared" si="590"/>
        <v/>
      </c>
      <c r="BL178" s="95" t="str">
        <f t="shared" si="590"/>
        <v/>
      </c>
      <c r="BM178" s="95" t="str">
        <f t="shared" si="590"/>
        <v/>
      </c>
      <c r="BN178" s="95" t="str">
        <f t="shared" si="590"/>
        <v/>
      </c>
      <c r="BO178" s="95" t="str">
        <f t="shared" si="590"/>
        <v/>
      </c>
      <c r="BP178" s="95" t="str">
        <f t="shared" si="590"/>
        <v/>
      </c>
      <c r="BQ178" s="37" t="str">
        <f t="shared" si="590"/>
        <v/>
      </c>
      <c r="BR178" s="37" t="str">
        <f t="shared" si="590"/>
        <v/>
      </c>
      <c r="BS178" s="37" t="str">
        <f t="shared" si="590"/>
        <v/>
      </c>
      <c r="BT178" s="37" t="str">
        <f t="shared" si="590"/>
        <v/>
      </c>
      <c r="BU178" s="37" t="str">
        <f t="shared" si="590"/>
        <v/>
      </c>
      <c r="BV178" s="37" t="str">
        <f t="shared" si="590"/>
        <v/>
      </c>
      <c r="BW178" s="37" t="str">
        <f t="shared" si="590"/>
        <v/>
      </c>
      <c r="BX178" s="38">
        <f t="shared" si="566"/>
        <v>0</v>
      </c>
      <c r="BY178" s="106" t="str">
        <f t="shared" si="529"/>
        <v/>
      </c>
      <c r="BZ178" s="106" t="str">
        <f t="shared" ref="BZ178:CH178" si="591">IF(N178="x","1","")</f>
        <v/>
      </c>
      <c r="CA178" s="106" t="str">
        <f t="shared" si="591"/>
        <v/>
      </c>
      <c r="CB178" s="106" t="str">
        <f t="shared" si="591"/>
        <v/>
      </c>
      <c r="CC178" s="106" t="str">
        <f t="shared" si="591"/>
        <v/>
      </c>
      <c r="CD178" s="106" t="str">
        <f t="shared" si="591"/>
        <v/>
      </c>
      <c r="CE178" s="106" t="str">
        <f t="shared" si="591"/>
        <v/>
      </c>
      <c r="CF178" s="106" t="str">
        <f t="shared" si="591"/>
        <v/>
      </c>
      <c r="CG178" s="106" t="str">
        <f t="shared" si="591"/>
        <v/>
      </c>
      <c r="CH178" s="106" t="str">
        <f t="shared" si="591"/>
        <v/>
      </c>
      <c r="CI178" s="40"/>
      <c r="CJ178" s="40"/>
      <c r="CK178" s="40"/>
      <c r="CL178" s="40"/>
      <c r="CM178" s="40"/>
    </row>
    <row r="179" spans="1:91" ht="17.25" customHeight="1" x14ac:dyDescent="0.2">
      <c r="A179" s="92"/>
      <c r="B179" s="93"/>
      <c r="C179" s="93"/>
      <c r="D179" s="93"/>
      <c r="E179" s="93" t="str">
        <f t="shared" si="420"/>
        <v/>
      </c>
      <c r="F179" s="93"/>
      <c r="G179" s="93"/>
      <c r="H179" s="93" t="str">
        <f t="shared" si="94"/>
        <v/>
      </c>
      <c r="I179" s="95" t="str">
        <f t="shared" si="95"/>
        <v/>
      </c>
      <c r="J179" s="93"/>
      <c r="K179" s="97" t="b">
        <v>0</v>
      </c>
      <c r="L179" s="98" t="str">
        <f t="shared" si="302"/>
        <v>PENDENTE</v>
      </c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3"/>
      <c r="X179" s="100"/>
      <c r="Y179" s="100"/>
      <c r="Z179" s="100"/>
      <c r="AA179" s="100"/>
      <c r="AB179" s="100"/>
      <c r="AC179" s="101"/>
      <c r="AD179" s="3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93"/>
      <c r="AQ179" s="93"/>
      <c r="AR179" s="93"/>
      <c r="AS179" s="102"/>
      <c r="AT179" s="103"/>
      <c r="AU179" s="103"/>
      <c r="AV179" s="103"/>
      <c r="AW179" s="104"/>
      <c r="AX179" s="103"/>
      <c r="AY179" s="103"/>
      <c r="AZ179" s="103"/>
      <c r="BA179" s="103"/>
      <c r="BB179" s="104"/>
      <c r="BC179" s="103"/>
      <c r="BD179" s="105" t="str">
        <f ca="1">IFERROR(__xludf.DUMMYFUNCTION("""COMPUTED_VALUE"""),"")</f>
        <v/>
      </c>
      <c r="BE179" s="105"/>
      <c r="BF179" s="105"/>
      <c r="BG179" s="93"/>
      <c r="BH179" s="95"/>
      <c r="BI179" s="95" t="str">
        <f t="shared" si="137"/>
        <v/>
      </c>
      <c r="BJ179" s="95" t="str">
        <f t="shared" ref="BJ179:BW179" si="592">IF(AD179=0,"",AD179*$AS179*(AU179/10))</f>
        <v/>
      </c>
      <c r="BK179" s="95" t="str">
        <f t="shared" si="592"/>
        <v/>
      </c>
      <c r="BL179" s="95" t="str">
        <f t="shared" si="592"/>
        <v/>
      </c>
      <c r="BM179" s="95" t="str">
        <f t="shared" si="592"/>
        <v/>
      </c>
      <c r="BN179" s="95" t="str">
        <f t="shared" si="592"/>
        <v/>
      </c>
      <c r="BO179" s="95" t="str">
        <f t="shared" si="592"/>
        <v/>
      </c>
      <c r="BP179" s="95" t="str">
        <f t="shared" si="592"/>
        <v/>
      </c>
      <c r="BQ179" s="37" t="str">
        <f t="shared" si="592"/>
        <v/>
      </c>
      <c r="BR179" s="37" t="str">
        <f t="shared" si="592"/>
        <v/>
      </c>
      <c r="BS179" s="37" t="str">
        <f t="shared" si="592"/>
        <v/>
      </c>
      <c r="BT179" s="37" t="str">
        <f t="shared" si="592"/>
        <v/>
      </c>
      <c r="BU179" s="37" t="str">
        <f t="shared" si="592"/>
        <v/>
      </c>
      <c r="BV179" s="37" t="str">
        <f t="shared" si="592"/>
        <v/>
      </c>
      <c r="BW179" s="37" t="str">
        <f t="shared" si="592"/>
        <v/>
      </c>
      <c r="BX179" s="38">
        <f t="shared" si="566"/>
        <v>0</v>
      </c>
      <c r="BY179" s="106" t="str">
        <f t="shared" si="529"/>
        <v/>
      </c>
      <c r="BZ179" s="106" t="str">
        <f t="shared" ref="BZ179:CH179" si="593">IF(N179="x","1","")</f>
        <v/>
      </c>
      <c r="CA179" s="106" t="str">
        <f t="shared" si="593"/>
        <v/>
      </c>
      <c r="CB179" s="106" t="str">
        <f t="shared" si="593"/>
        <v/>
      </c>
      <c r="CC179" s="106" t="str">
        <f t="shared" si="593"/>
        <v/>
      </c>
      <c r="CD179" s="106" t="str">
        <f t="shared" si="593"/>
        <v/>
      </c>
      <c r="CE179" s="106" t="str">
        <f t="shared" si="593"/>
        <v/>
      </c>
      <c r="CF179" s="106" t="str">
        <f t="shared" si="593"/>
        <v/>
      </c>
      <c r="CG179" s="106" t="str">
        <f t="shared" si="593"/>
        <v/>
      </c>
      <c r="CH179" s="106" t="str">
        <f t="shared" si="593"/>
        <v/>
      </c>
      <c r="CI179" s="40"/>
      <c r="CJ179" s="40"/>
      <c r="CK179" s="40"/>
      <c r="CL179" s="40"/>
      <c r="CM179" s="40"/>
    </row>
    <row r="180" spans="1:91" ht="17.25" customHeight="1" x14ac:dyDescent="0.2">
      <c r="A180" s="92"/>
      <c r="B180" s="93"/>
      <c r="C180" s="93"/>
      <c r="D180" s="93"/>
      <c r="E180" s="93" t="str">
        <f t="shared" si="420"/>
        <v/>
      </c>
      <c r="F180" s="93"/>
      <c r="G180" s="93"/>
      <c r="H180" s="93" t="str">
        <f t="shared" si="94"/>
        <v/>
      </c>
      <c r="I180" s="95" t="str">
        <f t="shared" si="95"/>
        <v/>
      </c>
      <c r="J180" s="93"/>
      <c r="K180" s="97" t="b">
        <v>0</v>
      </c>
      <c r="L180" s="98" t="str">
        <f t="shared" si="302"/>
        <v>PENDENTE</v>
      </c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3"/>
      <c r="X180" s="100"/>
      <c r="Y180" s="100"/>
      <c r="Z180" s="100"/>
      <c r="AA180" s="100"/>
      <c r="AB180" s="100"/>
      <c r="AC180" s="101"/>
      <c r="AD180" s="3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93"/>
      <c r="AQ180" s="93"/>
      <c r="AR180" s="93"/>
      <c r="AS180" s="102"/>
      <c r="AT180" s="103"/>
      <c r="AU180" s="103"/>
      <c r="AV180" s="103"/>
      <c r="AW180" s="104"/>
      <c r="AX180" s="103"/>
      <c r="AY180" s="103"/>
      <c r="AZ180" s="103"/>
      <c r="BA180" s="103"/>
      <c r="BB180" s="104"/>
      <c r="BC180" s="103"/>
      <c r="BD180" s="105" t="str">
        <f ca="1">IFERROR(__xludf.DUMMYFUNCTION("""COMPUTED_VALUE"""),"")</f>
        <v/>
      </c>
      <c r="BE180" s="105"/>
      <c r="BF180" s="105"/>
      <c r="BG180" s="93"/>
      <c r="BH180" s="95"/>
      <c r="BI180" s="95" t="str">
        <f t="shared" si="137"/>
        <v/>
      </c>
      <c r="BJ180" s="95" t="str">
        <f t="shared" ref="BJ180:BW180" si="594">IF(AD180=0,"",AD180*$AS180*(AU180/10))</f>
        <v/>
      </c>
      <c r="BK180" s="95" t="str">
        <f t="shared" si="594"/>
        <v/>
      </c>
      <c r="BL180" s="95" t="str">
        <f t="shared" si="594"/>
        <v/>
      </c>
      <c r="BM180" s="95" t="str">
        <f t="shared" si="594"/>
        <v/>
      </c>
      <c r="BN180" s="95" t="str">
        <f t="shared" si="594"/>
        <v/>
      </c>
      <c r="BO180" s="95" t="str">
        <f t="shared" si="594"/>
        <v/>
      </c>
      <c r="BP180" s="95" t="str">
        <f t="shared" si="594"/>
        <v/>
      </c>
      <c r="BQ180" s="37" t="str">
        <f t="shared" si="594"/>
        <v/>
      </c>
      <c r="BR180" s="37" t="str">
        <f t="shared" si="594"/>
        <v/>
      </c>
      <c r="BS180" s="37" t="str">
        <f t="shared" si="594"/>
        <v/>
      </c>
      <c r="BT180" s="37" t="str">
        <f t="shared" si="594"/>
        <v/>
      </c>
      <c r="BU180" s="37" t="str">
        <f t="shared" si="594"/>
        <v/>
      </c>
      <c r="BV180" s="37" t="str">
        <f t="shared" si="594"/>
        <v/>
      </c>
      <c r="BW180" s="37" t="str">
        <f t="shared" si="594"/>
        <v/>
      </c>
      <c r="BX180" s="38">
        <f t="shared" si="566"/>
        <v>0</v>
      </c>
      <c r="BY180" s="106" t="str">
        <f t="shared" si="529"/>
        <v/>
      </c>
      <c r="BZ180" s="106" t="str">
        <f t="shared" ref="BZ180:CH180" si="595">IF(N180="x","1","")</f>
        <v/>
      </c>
      <c r="CA180" s="106" t="str">
        <f t="shared" si="595"/>
        <v/>
      </c>
      <c r="CB180" s="106" t="str">
        <f t="shared" si="595"/>
        <v/>
      </c>
      <c r="CC180" s="106" t="str">
        <f t="shared" si="595"/>
        <v/>
      </c>
      <c r="CD180" s="106" t="str">
        <f t="shared" si="595"/>
        <v/>
      </c>
      <c r="CE180" s="106" t="str">
        <f t="shared" si="595"/>
        <v/>
      </c>
      <c r="CF180" s="106" t="str">
        <f t="shared" si="595"/>
        <v/>
      </c>
      <c r="CG180" s="106" t="str">
        <f t="shared" si="595"/>
        <v/>
      </c>
      <c r="CH180" s="106" t="str">
        <f t="shared" si="595"/>
        <v/>
      </c>
      <c r="CI180" s="40"/>
      <c r="CJ180" s="40"/>
      <c r="CK180" s="40"/>
      <c r="CL180" s="40"/>
      <c r="CM180" s="40"/>
    </row>
    <row r="181" spans="1:91" ht="17.25" customHeight="1" x14ac:dyDescent="0.2">
      <c r="A181" s="92"/>
      <c r="B181" s="93"/>
      <c r="C181" s="93"/>
      <c r="D181" s="93"/>
      <c r="E181" s="93" t="str">
        <f t="shared" si="420"/>
        <v/>
      </c>
      <c r="F181" s="93"/>
      <c r="G181" s="93"/>
      <c r="H181" s="93" t="str">
        <f t="shared" si="94"/>
        <v/>
      </c>
      <c r="I181" s="95" t="str">
        <f t="shared" si="95"/>
        <v/>
      </c>
      <c r="J181" s="93"/>
      <c r="K181" s="97" t="b">
        <v>0</v>
      </c>
      <c r="L181" s="98" t="str">
        <f t="shared" si="302"/>
        <v>PENDENTE</v>
      </c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3"/>
      <c r="X181" s="100"/>
      <c r="Y181" s="100"/>
      <c r="Z181" s="100"/>
      <c r="AA181" s="100"/>
      <c r="AB181" s="100"/>
      <c r="AC181" s="101"/>
      <c r="AD181" s="3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93"/>
      <c r="AQ181" s="93"/>
      <c r="AR181" s="93"/>
      <c r="AS181" s="102"/>
      <c r="AT181" s="103"/>
      <c r="AU181" s="103"/>
      <c r="AV181" s="103"/>
      <c r="AW181" s="104"/>
      <c r="AX181" s="103"/>
      <c r="AY181" s="103"/>
      <c r="AZ181" s="103"/>
      <c r="BA181" s="103"/>
      <c r="BB181" s="104"/>
      <c r="BC181" s="103"/>
      <c r="BD181" s="105" t="str">
        <f ca="1">IFERROR(__xludf.DUMMYFUNCTION("""COMPUTED_VALUE"""),"")</f>
        <v/>
      </c>
      <c r="BE181" s="105"/>
      <c r="BF181" s="105"/>
      <c r="BG181" s="93"/>
      <c r="BH181" s="95"/>
      <c r="BI181" s="95" t="str">
        <f t="shared" si="137"/>
        <v/>
      </c>
      <c r="BJ181" s="95" t="str">
        <f t="shared" ref="BJ181:BW181" si="596">IF(AD181=0,"",AD181*$AS181*(AU181/10))</f>
        <v/>
      </c>
      <c r="BK181" s="95" t="str">
        <f t="shared" si="596"/>
        <v/>
      </c>
      <c r="BL181" s="95" t="str">
        <f t="shared" si="596"/>
        <v/>
      </c>
      <c r="BM181" s="95" t="str">
        <f t="shared" si="596"/>
        <v/>
      </c>
      <c r="BN181" s="95" t="str">
        <f t="shared" si="596"/>
        <v/>
      </c>
      <c r="BO181" s="95" t="str">
        <f t="shared" si="596"/>
        <v/>
      </c>
      <c r="BP181" s="95" t="str">
        <f t="shared" si="596"/>
        <v/>
      </c>
      <c r="BQ181" s="37" t="str">
        <f t="shared" si="596"/>
        <v/>
      </c>
      <c r="BR181" s="37" t="str">
        <f t="shared" si="596"/>
        <v/>
      </c>
      <c r="BS181" s="37" t="str">
        <f t="shared" si="596"/>
        <v/>
      </c>
      <c r="BT181" s="37" t="str">
        <f t="shared" si="596"/>
        <v/>
      </c>
      <c r="BU181" s="37" t="str">
        <f t="shared" si="596"/>
        <v/>
      </c>
      <c r="BV181" s="37" t="str">
        <f t="shared" si="596"/>
        <v/>
      </c>
      <c r="BW181" s="37" t="str">
        <f t="shared" si="596"/>
        <v/>
      </c>
      <c r="BX181" s="38">
        <f t="shared" si="566"/>
        <v>0</v>
      </c>
      <c r="BY181" s="106" t="str">
        <f t="shared" si="529"/>
        <v/>
      </c>
      <c r="BZ181" s="106" t="str">
        <f t="shared" ref="BZ181:CH181" si="597">IF(N181="x","1","")</f>
        <v/>
      </c>
      <c r="CA181" s="106" t="str">
        <f t="shared" si="597"/>
        <v/>
      </c>
      <c r="CB181" s="106" t="str">
        <f t="shared" si="597"/>
        <v/>
      </c>
      <c r="CC181" s="106" t="str">
        <f t="shared" si="597"/>
        <v/>
      </c>
      <c r="CD181" s="106" t="str">
        <f t="shared" si="597"/>
        <v/>
      </c>
      <c r="CE181" s="106" t="str">
        <f t="shared" si="597"/>
        <v/>
      </c>
      <c r="CF181" s="106" t="str">
        <f t="shared" si="597"/>
        <v/>
      </c>
      <c r="CG181" s="106" t="str">
        <f t="shared" si="597"/>
        <v/>
      </c>
      <c r="CH181" s="106" t="str">
        <f t="shared" si="597"/>
        <v/>
      </c>
      <c r="CI181" s="40"/>
      <c r="CJ181" s="40"/>
      <c r="CK181" s="40"/>
      <c r="CL181" s="40"/>
      <c r="CM181" s="40"/>
    </row>
    <row r="182" spans="1:91" ht="17.25" customHeight="1" x14ac:dyDescent="0.2">
      <c r="A182" s="92"/>
      <c r="B182" s="93"/>
      <c r="C182" s="93"/>
      <c r="D182" s="93"/>
      <c r="E182" s="93" t="str">
        <f t="shared" si="420"/>
        <v/>
      </c>
      <c r="F182" s="93"/>
      <c r="G182" s="93"/>
      <c r="H182" s="93" t="str">
        <f t="shared" si="94"/>
        <v/>
      </c>
      <c r="I182" s="95" t="str">
        <f t="shared" si="95"/>
        <v/>
      </c>
      <c r="J182" s="93"/>
      <c r="K182" s="97" t="b">
        <v>0</v>
      </c>
      <c r="L182" s="98" t="str">
        <f t="shared" si="302"/>
        <v>PENDENTE</v>
      </c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3"/>
      <c r="X182" s="100"/>
      <c r="Y182" s="100"/>
      <c r="Z182" s="100"/>
      <c r="AA182" s="100"/>
      <c r="AB182" s="100"/>
      <c r="AC182" s="101"/>
      <c r="AD182" s="3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93"/>
      <c r="AQ182" s="93"/>
      <c r="AR182" s="93"/>
      <c r="AS182" s="102"/>
      <c r="AT182" s="103"/>
      <c r="AU182" s="103"/>
      <c r="AV182" s="103"/>
      <c r="AW182" s="104"/>
      <c r="AX182" s="103"/>
      <c r="AY182" s="103"/>
      <c r="AZ182" s="103"/>
      <c r="BA182" s="103"/>
      <c r="BB182" s="104"/>
      <c r="BC182" s="103"/>
      <c r="BD182" s="105" t="str">
        <f ca="1">IFERROR(__xludf.DUMMYFUNCTION("""COMPUTED_VALUE"""),"")</f>
        <v/>
      </c>
      <c r="BE182" s="105"/>
      <c r="BF182" s="105"/>
      <c r="BG182" s="93"/>
      <c r="BH182" s="95"/>
      <c r="BI182" s="95" t="str">
        <f t="shared" si="137"/>
        <v/>
      </c>
      <c r="BJ182" s="95" t="str">
        <f t="shared" ref="BJ182:BW182" si="598">IF(AD182=0,"",AD182*$AS182*(AU182/10))</f>
        <v/>
      </c>
      <c r="BK182" s="95" t="str">
        <f t="shared" si="598"/>
        <v/>
      </c>
      <c r="BL182" s="95" t="str">
        <f t="shared" si="598"/>
        <v/>
      </c>
      <c r="BM182" s="95" t="str">
        <f t="shared" si="598"/>
        <v/>
      </c>
      <c r="BN182" s="95" t="str">
        <f t="shared" si="598"/>
        <v/>
      </c>
      <c r="BO182" s="95" t="str">
        <f t="shared" si="598"/>
        <v/>
      </c>
      <c r="BP182" s="95" t="str">
        <f t="shared" si="598"/>
        <v/>
      </c>
      <c r="BQ182" s="37" t="str">
        <f t="shared" si="598"/>
        <v/>
      </c>
      <c r="BR182" s="37" t="str">
        <f t="shared" si="598"/>
        <v/>
      </c>
      <c r="BS182" s="37" t="str">
        <f t="shared" si="598"/>
        <v/>
      </c>
      <c r="BT182" s="37" t="str">
        <f t="shared" si="598"/>
        <v/>
      </c>
      <c r="BU182" s="37" t="str">
        <f t="shared" si="598"/>
        <v/>
      </c>
      <c r="BV182" s="37" t="str">
        <f t="shared" si="598"/>
        <v/>
      </c>
      <c r="BW182" s="37" t="str">
        <f t="shared" si="598"/>
        <v/>
      </c>
      <c r="BX182" s="38">
        <f t="shared" si="566"/>
        <v>0</v>
      </c>
      <c r="BY182" s="106" t="str">
        <f t="shared" si="529"/>
        <v/>
      </c>
      <c r="BZ182" s="106" t="str">
        <f t="shared" ref="BZ182:CH182" si="599">IF(N182="x","1","")</f>
        <v/>
      </c>
      <c r="CA182" s="106" t="str">
        <f t="shared" si="599"/>
        <v/>
      </c>
      <c r="CB182" s="106" t="str">
        <f t="shared" si="599"/>
        <v/>
      </c>
      <c r="CC182" s="106" t="str">
        <f t="shared" si="599"/>
        <v/>
      </c>
      <c r="CD182" s="106" t="str">
        <f t="shared" si="599"/>
        <v/>
      </c>
      <c r="CE182" s="106" t="str">
        <f t="shared" si="599"/>
        <v/>
      </c>
      <c r="CF182" s="106" t="str">
        <f t="shared" si="599"/>
        <v/>
      </c>
      <c r="CG182" s="106" t="str">
        <f t="shared" si="599"/>
        <v/>
      </c>
      <c r="CH182" s="106" t="str">
        <f t="shared" si="599"/>
        <v/>
      </c>
      <c r="CI182" s="40"/>
      <c r="CJ182" s="40"/>
      <c r="CK182" s="40"/>
      <c r="CL182" s="40"/>
      <c r="CM182" s="40"/>
    </row>
    <row r="183" spans="1:91" ht="17.25" customHeight="1" x14ac:dyDescent="0.2">
      <c r="A183" s="92"/>
      <c r="B183" s="93"/>
      <c r="C183" s="93"/>
      <c r="D183" s="93"/>
      <c r="E183" s="93" t="str">
        <f t="shared" si="420"/>
        <v/>
      </c>
      <c r="F183" s="93"/>
      <c r="G183" s="93"/>
      <c r="H183" s="93" t="str">
        <f t="shared" si="94"/>
        <v/>
      </c>
      <c r="I183" s="95" t="str">
        <f t="shared" si="95"/>
        <v/>
      </c>
      <c r="J183" s="93"/>
      <c r="K183" s="97" t="b">
        <v>0</v>
      </c>
      <c r="L183" s="98" t="str">
        <f t="shared" si="302"/>
        <v>PENDENTE</v>
      </c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3"/>
      <c r="X183" s="100"/>
      <c r="Y183" s="100"/>
      <c r="Z183" s="100"/>
      <c r="AA183" s="100"/>
      <c r="AB183" s="100"/>
      <c r="AC183" s="101"/>
      <c r="AD183" s="3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93"/>
      <c r="AQ183" s="93"/>
      <c r="AR183" s="93"/>
      <c r="AS183" s="102"/>
      <c r="AT183" s="103"/>
      <c r="AU183" s="103"/>
      <c r="AV183" s="103"/>
      <c r="AW183" s="104"/>
      <c r="AX183" s="103"/>
      <c r="AY183" s="103"/>
      <c r="AZ183" s="103"/>
      <c r="BA183" s="103"/>
      <c r="BB183" s="104"/>
      <c r="BC183" s="103"/>
      <c r="BD183" s="105" t="str">
        <f ca="1">IFERROR(__xludf.DUMMYFUNCTION("""COMPUTED_VALUE"""),"")</f>
        <v/>
      </c>
      <c r="BE183" s="105"/>
      <c r="BF183" s="105"/>
      <c r="BG183" s="93"/>
      <c r="BH183" s="95"/>
      <c r="BI183" s="95" t="str">
        <f t="shared" si="137"/>
        <v/>
      </c>
      <c r="BJ183" s="95" t="str">
        <f t="shared" ref="BJ183:BW183" si="600">IF(AD183=0,"",AD183*$AS183*(AU183/10))</f>
        <v/>
      </c>
      <c r="BK183" s="95" t="str">
        <f t="shared" si="600"/>
        <v/>
      </c>
      <c r="BL183" s="95" t="str">
        <f t="shared" si="600"/>
        <v/>
      </c>
      <c r="BM183" s="95" t="str">
        <f t="shared" si="600"/>
        <v/>
      </c>
      <c r="BN183" s="95" t="str">
        <f t="shared" si="600"/>
        <v/>
      </c>
      <c r="BO183" s="95" t="str">
        <f t="shared" si="600"/>
        <v/>
      </c>
      <c r="BP183" s="95" t="str">
        <f t="shared" si="600"/>
        <v/>
      </c>
      <c r="BQ183" s="37" t="str">
        <f t="shared" si="600"/>
        <v/>
      </c>
      <c r="BR183" s="37" t="str">
        <f t="shared" si="600"/>
        <v/>
      </c>
      <c r="BS183" s="37" t="str">
        <f t="shared" si="600"/>
        <v/>
      </c>
      <c r="BT183" s="37" t="str">
        <f t="shared" si="600"/>
        <v/>
      </c>
      <c r="BU183" s="37" t="str">
        <f t="shared" si="600"/>
        <v/>
      </c>
      <c r="BV183" s="37" t="str">
        <f t="shared" si="600"/>
        <v/>
      </c>
      <c r="BW183" s="37" t="str">
        <f t="shared" si="600"/>
        <v/>
      </c>
      <c r="BX183" s="38">
        <f t="shared" si="566"/>
        <v>0</v>
      </c>
      <c r="BY183" s="106" t="str">
        <f t="shared" si="529"/>
        <v/>
      </c>
      <c r="BZ183" s="106" t="str">
        <f t="shared" ref="BZ183:CH183" si="601">IF(N183="x","1","")</f>
        <v/>
      </c>
      <c r="CA183" s="106" t="str">
        <f t="shared" si="601"/>
        <v/>
      </c>
      <c r="CB183" s="106" t="str">
        <f t="shared" si="601"/>
        <v/>
      </c>
      <c r="CC183" s="106" t="str">
        <f t="shared" si="601"/>
        <v/>
      </c>
      <c r="CD183" s="106" t="str">
        <f t="shared" si="601"/>
        <v/>
      </c>
      <c r="CE183" s="106" t="str">
        <f t="shared" si="601"/>
        <v/>
      </c>
      <c r="CF183" s="106" t="str">
        <f t="shared" si="601"/>
        <v/>
      </c>
      <c r="CG183" s="106" t="str">
        <f t="shared" si="601"/>
        <v/>
      </c>
      <c r="CH183" s="106" t="str">
        <f t="shared" si="601"/>
        <v/>
      </c>
      <c r="CI183" s="40"/>
      <c r="CJ183" s="40"/>
      <c r="CK183" s="40"/>
      <c r="CL183" s="40"/>
      <c r="CM183" s="40"/>
    </row>
    <row r="184" spans="1:91" ht="17.25" customHeight="1" x14ac:dyDescent="0.2">
      <c r="A184" s="92"/>
      <c r="B184" s="93"/>
      <c r="C184" s="93"/>
      <c r="D184" s="93"/>
      <c r="E184" s="93" t="str">
        <f t="shared" si="420"/>
        <v/>
      </c>
      <c r="F184" s="93"/>
      <c r="G184" s="93"/>
      <c r="H184" s="93" t="str">
        <f t="shared" si="94"/>
        <v/>
      </c>
      <c r="I184" s="95" t="str">
        <f t="shared" si="95"/>
        <v/>
      </c>
      <c r="J184" s="93"/>
      <c r="K184" s="97" t="b">
        <v>0</v>
      </c>
      <c r="L184" s="98" t="str">
        <f t="shared" si="302"/>
        <v>PENDENTE</v>
      </c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3"/>
      <c r="X184" s="100"/>
      <c r="Y184" s="100"/>
      <c r="Z184" s="100"/>
      <c r="AA184" s="100"/>
      <c r="AB184" s="100"/>
      <c r="AC184" s="101"/>
      <c r="AD184" s="3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93"/>
      <c r="AQ184" s="93"/>
      <c r="AR184" s="93"/>
      <c r="AS184" s="102"/>
      <c r="AT184" s="103"/>
      <c r="AU184" s="103"/>
      <c r="AV184" s="103"/>
      <c r="AW184" s="104"/>
      <c r="AX184" s="103"/>
      <c r="AY184" s="103"/>
      <c r="AZ184" s="103"/>
      <c r="BA184" s="103"/>
      <c r="BB184" s="104"/>
      <c r="BC184" s="103"/>
      <c r="BD184" s="105" t="str">
        <f ca="1">IFERROR(__xludf.DUMMYFUNCTION("""COMPUTED_VALUE"""),"")</f>
        <v/>
      </c>
      <c r="BE184" s="105"/>
      <c r="BF184" s="105"/>
      <c r="BG184" s="93"/>
      <c r="BH184" s="95"/>
      <c r="BI184" s="95" t="str">
        <f t="shared" si="137"/>
        <v/>
      </c>
      <c r="BJ184" s="95" t="str">
        <f t="shared" ref="BJ184:BW184" si="602">IF(AD184=0,"",AD184*$AS184*(AU184/10))</f>
        <v/>
      </c>
      <c r="BK184" s="95" t="str">
        <f t="shared" si="602"/>
        <v/>
      </c>
      <c r="BL184" s="95" t="str">
        <f t="shared" si="602"/>
        <v/>
      </c>
      <c r="BM184" s="95" t="str">
        <f t="shared" si="602"/>
        <v/>
      </c>
      <c r="BN184" s="95" t="str">
        <f t="shared" si="602"/>
        <v/>
      </c>
      <c r="BO184" s="95" t="str">
        <f t="shared" si="602"/>
        <v/>
      </c>
      <c r="BP184" s="95" t="str">
        <f t="shared" si="602"/>
        <v/>
      </c>
      <c r="BQ184" s="37" t="str">
        <f t="shared" si="602"/>
        <v/>
      </c>
      <c r="BR184" s="37" t="str">
        <f t="shared" si="602"/>
        <v/>
      </c>
      <c r="BS184" s="37" t="str">
        <f t="shared" si="602"/>
        <v/>
      </c>
      <c r="BT184" s="37" t="str">
        <f t="shared" si="602"/>
        <v/>
      </c>
      <c r="BU184" s="37" t="str">
        <f t="shared" si="602"/>
        <v/>
      </c>
      <c r="BV184" s="37" t="str">
        <f t="shared" si="602"/>
        <v/>
      </c>
      <c r="BW184" s="37" t="str">
        <f t="shared" si="602"/>
        <v/>
      </c>
      <c r="BX184" s="38">
        <f t="shared" si="566"/>
        <v>0</v>
      </c>
      <c r="BY184" s="106" t="str">
        <f t="shared" si="529"/>
        <v/>
      </c>
      <c r="BZ184" s="106" t="str">
        <f t="shared" ref="BZ184:CH184" si="603">IF(N184="x","1","")</f>
        <v/>
      </c>
      <c r="CA184" s="106" t="str">
        <f t="shared" si="603"/>
        <v/>
      </c>
      <c r="CB184" s="106" t="str">
        <f t="shared" si="603"/>
        <v/>
      </c>
      <c r="CC184" s="106" t="str">
        <f t="shared" si="603"/>
        <v/>
      </c>
      <c r="CD184" s="106" t="str">
        <f t="shared" si="603"/>
        <v/>
      </c>
      <c r="CE184" s="106" t="str">
        <f t="shared" si="603"/>
        <v/>
      </c>
      <c r="CF184" s="106" t="str">
        <f t="shared" si="603"/>
        <v/>
      </c>
      <c r="CG184" s="106" t="str">
        <f t="shared" si="603"/>
        <v/>
      </c>
      <c r="CH184" s="106" t="str">
        <f t="shared" si="603"/>
        <v/>
      </c>
      <c r="CI184" s="40"/>
      <c r="CJ184" s="40"/>
      <c r="CK184" s="40"/>
      <c r="CL184" s="40"/>
      <c r="CM184" s="40"/>
    </row>
    <row r="185" spans="1:91" ht="17.25" customHeight="1" x14ac:dyDescent="0.2">
      <c r="A185" s="92"/>
      <c r="B185" s="93"/>
      <c r="C185" s="93"/>
      <c r="D185" s="93"/>
      <c r="E185" s="93" t="str">
        <f t="shared" si="420"/>
        <v/>
      </c>
      <c r="F185" s="93"/>
      <c r="G185" s="93"/>
      <c r="H185" s="93" t="str">
        <f t="shared" si="94"/>
        <v/>
      </c>
      <c r="I185" s="95" t="str">
        <f t="shared" si="95"/>
        <v/>
      </c>
      <c r="J185" s="93"/>
      <c r="K185" s="97" t="b">
        <v>0</v>
      </c>
      <c r="L185" s="98" t="str">
        <f t="shared" si="302"/>
        <v>PENDENTE</v>
      </c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3"/>
      <c r="X185" s="100"/>
      <c r="Y185" s="100"/>
      <c r="Z185" s="100"/>
      <c r="AA185" s="100"/>
      <c r="AB185" s="100"/>
      <c r="AC185" s="101"/>
      <c r="AD185" s="3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93"/>
      <c r="AQ185" s="93"/>
      <c r="AR185" s="93"/>
      <c r="AS185" s="102"/>
      <c r="AT185" s="103"/>
      <c r="AU185" s="103"/>
      <c r="AV185" s="103"/>
      <c r="AW185" s="104"/>
      <c r="AX185" s="103"/>
      <c r="AY185" s="103"/>
      <c r="AZ185" s="103"/>
      <c r="BA185" s="103"/>
      <c r="BB185" s="104"/>
      <c r="BC185" s="103"/>
      <c r="BD185" s="105" t="str">
        <f ca="1">IFERROR(__xludf.DUMMYFUNCTION("""COMPUTED_VALUE"""),"")</f>
        <v/>
      </c>
      <c r="BE185" s="105"/>
      <c r="BF185" s="105"/>
      <c r="BG185" s="93"/>
      <c r="BH185" s="95"/>
      <c r="BI185" s="95" t="str">
        <f t="shared" si="137"/>
        <v/>
      </c>
      <c r="BJ185" s="95" t="str">
        <f t="shared" ref="BJ185:BW185" si="604">IF(AD185=0,"",AD185*$AS185*(AU185/10))</f>
        <v/>
      </c>
      <c r="BK185" s="95" t="str">
        <f t="shared" si="604"/>
        <v/>
      </c>
      <c r="BL185" s="95" t="str">
        <f t="shared" si="604"/>
        <v/>
      </c>
      <c r="BM185" s="95" t="str">
        <f t="shared" si="604"/>
        <v/>
      </c>
      <c r="BN185" s="95" t="str">
        <f t="shared" si="604"/>
        <v/>
      </c>
      <c r="BO185" s="95" t="str">
        <f t="shared" si="604"/>
        <v/>
      </c>
      <c r="BP185" s="95" t="str">
        <f t="shared" si="604"/>
        <v/>
      </c>
      <c r="BQ185" s="37" t="str">
        <f t="shared" si="604"/>
        <v/>
      </c>
      <c r="BR185" s="37" t="str">
        <f t="shared" si="604"/>
        <v/>
      </c>
      <c r="BS185" s="37" t="str">
        <f t="shared" si="604"/>
        <v/>
      </c>
      <c r="BT185" s="37" t="str">
        <f t="shared" si="604"/>
        <v/>
      </c>
      <c r="BU185" s="37" t="str">
        <f t="shared" si="604"/>
        <v/>
      </c>
      <c r="BV185" s="37" t="str">
        <f t="shared" si="604"/>
        <v/>
      </c>
      <c r="BW185" s="37" t="str">
        <f t="shared" si="604"/>
        <v/>
      </c>
      <c r="BX185" s="38">
        <f t="shared" si="566"/>
        <v>0</v>
      </c>
      <c r="BY185" s="106" t="str">
        <f t="shared" si="529"/>
        <v/>
      </c>
      <c r="BZ185" s="106" t="str">
        <f t="shared" ref="BZ185:CH185" si="605">IF(N185="x","1","")</f>
        <v/>
      </c>
      <c r="CA185" s="106" t="str">
        <f t="shared" si="605"/>
        <v/>
      </c>
      <c r="CB185" s="106" t="str">
        <f t="shared" si="605"/>
        <v/>
      </c>
      <c r="CC185" s="106" t="str">
        <f t="shared" si="605"/>
        <v/>
      </c>
      <c r="CD185" s="106" t="str">
        <f t="shared" si="605"/>
        <v/>
      </c>
      <c r="CE185" s="106" t="str">
        <f t="shared" si="605"/>
        <v/>
      </c>
      <c r="CF185" s="106" t="str">
        <f t="shared" si="605"/>
        <v/>
      </c>
      <c r="CG185" s="106" t="str">
        <f t="shared" si="605"/>
        <v/>
      </c>
      <c r="CH185" s="106" t="str">
        <f t="shared" si="605"/>
        <v/>
      </c>
      <c r="CI185" s="40"/>
      <c r="CJ185" s="40"/>
      <c r="CK185" s="40"/>
      <c r="CL185" s="40"/>
      <c r="CM185" s="40"/>
    </row>
    <row r="186" spans="1:91" ht="17.25" customHeight="1" x14ac:dyDescent="0.2">
      <c r="A186" s="92"/>
      <c r="B186" s="93"/>
      <c r="C186" s="93"/>
      <c r="D186" s="93"/>
      <c r="E186" s="93" t="str">
        <f t="shared" si="420"/>
        <v/>
      </c>
      <c r="F186" s="93"/>
      <c r="G186" s="93"/>
      <c r="H186" s="93" t="str">
        <f t="shared" si="94"/>
        <v/>
      </c>
      <c r="I186" s="95" t="str">
        <f t="shared" si="95"/>
        <v/>
      </c>
      <c r="J186" s="93"/>
      <c r="K186" s="97" t="b">
        <v>0</v>
      </c>
      <c r="L186" s="98" t="str">
        <f t="shared" si="302"/>
        <v>PENDENTE</v>
      </c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3"/>
      <c r="X186" s="100"/>
      <c r="Y186" s="100"/>
      <c r="Z186" s="100"/>
      <c r="AA186" s="100"/>
      <c r="AB186" s="100"/>
      <c r="AC186" s="101"/>
      <c r="AD186" s="3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93"/>
      <c r="AQ186" s="93"/>
      <c r="AR186" s="93"/>
      <c r="AS186" s="102"/>
      <c r="AT186" s="103"/>
      <c r="AU186" s="103"/>
      <c r="AV186" s="103"/>
      <c r="AW186" s="104"/>
      <c r="AX186" s="103"/>
      <c r="AY186" s="103"/>
      <c r="AZ186" s="103"/>
      <c r="BA186" s="103"/>
      <c r="BB186" s="104"/>
      <c r="BC186" s="103"/>
      <c r="BD186" s="105" t="str">
        <f ca="1">IFERROR(__xludf.DUMMYFUNCTION("""COMPUTED_VALUE"""),"")</f>
        <v/>
      </c>
      <c r="BE186" s="105"/>
      <c r="BF186" s="105"/>
      <c r="BG186" s="93"/>
      <c r="BH186" s="95"/>
      <c r="BI186" s="95" t="str">
        <f t="shared" si="137"/>
        <v/>
      </c>
      <c r="BJ186" s="95" t="str">
        <f t="shared" ref="BJ186:BW186" si="606">IF(AD186=0,"",AD186*$AS186*(AU186/10))</f>
        <v/>
      </c>
      <c r="BK186" s="95" t="str">
        <f t="shared" si="606"/>
        <v/>
      </c>
      <c r="BL186" s="95" t="str">
        <f t="shared" si="606"/>
        <v/>
      </c>
      <c r="BM186" s="95" t="str">
        <f t="shared" si="606"/>
        <v/>
      </c>
      <c r="BN186" s="95" t="str">
        <f t="shared" si="606"/>
        <v/>
      </c>
      <c r="BO186" s="95" t="str">
        <f t="shared" si="606"/>
        <v/>
      </c>
      <c r="BP186" s="95" t="str">
        <f t="shared" si="606"/>
        <v/>
      </c>
      <c r="BQ186" s="37" t="str">
        <f t="shared" si="606"/>
        <v/>
      </c>
      <c r="BR186" s="37" t="str">
        <f t="shared" si="606"/>
        <v/>
      </c>
      <c r="BS186" s="37" t="str">
        <f t="shared" si="606"/>
        <v/>
      </c>
      <c r="BT186" s="37" t="str">
        <f t="shared" si="606"/>
        <v/>
      </c>
      <c r="BU186" s="37" t="str">
        <f t="shared" si="606"/>
        <v/>
      </c>
      <c r="BV186" s="37" t="str">
        <f t="shared" si="606"/>
        <v/>
      </c>
      <c r="BW186" s="37" t="str">
        <f t="shared" si="606"/>
        <v/>
      </c>
      <c r="BX186" s="38">
        <f t="shared" si="566"/>
        <v>0</v>
      </c>
      <c r="BY186" s="106" t="str">
        <f t="shared" si="529"/>
        <v/>
      </c>
      <c r="BZ186" s="106" t="str">
        <f t="shared" ref="BZ186:CH186" si="607">IF(N186="x","1","")</f>
        <v/>
      </c>
      <c r="CA186" s="106" t="str">
        <f t="shared" si="607"/>
        <v/>
      </c>
      <c r="CB186" s="106" t="str">
        <f t="shared" si="607"/>
        <v/>
      </c>
      <c r="CC186" s="106" t="str">
        <f t="shared" si="607"/>
        <v/>
      </c>
      <c r="CD186" s="106" t="str">
        <f t="shared" si="607"/>
        <v/>
      </c>
      <c r="CE186" s="106" t="str">
        <f t="shared" si="607"/>
        <v/>
      </c>
      <c r="CF186" s="106" t="str">
        <f t="shared" si="607"/>
        <v/>
      </c>
      <c r="CG186" s="106" t="str">
        <f t="shared" si="607"/>
        <v/>
      </c>
      <c r="CH186" s="106" t="str">
        <f t="shared" si="607"/>
        <v/>
      </c>
      <c r="CI186" s="40"/>
      <c r="CJ186" s="40"/>
      <c r="CK186" s="40"/>
      <c r="CL186" s="40"/>
      <c r="CM186" s="40"/>
    </row>
    <row r="187" spans="1:91" ht="17.25" customHeight="1" x14ac:dyDescent="0.2">
      <c r="A187" s="92"/>
      <c r="B187" s="93"/>
      <c r="C187" s="93"/>
      <c r="D187" s="93"/>
      <c r="E187" s="93" t="str">
        <f t="shared" si="420"/>
        <v/>
      </c>
      <c r="F187" s="93"/>
      <c r="G187" s="93"/>
      <c r="H187" s="93" t="str">
        <f t="shared" si="94"/>
        <v/>
      </c>
      <c r="I187" s="95" t="str">
        <f t="shared" si="95"/>
        <v/>
      </c>
      <c r="J187" s="93"/>
      <c r="K187" s="97" t="b">
        <v>0</v>
      </c>
      <c r="L187" s="98" t="str">
        <f t="shared" si="302"/>
        <v>PENDENTE</v>
      </c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3"/>
      <c r="X187" s="100"/>
      <c r="Y187" s="100"/>
      <c r="Z187" s="100"/>
      <c r="AA187" s="100"/>
      <c r="AB187" s="100"/>
      <c r="AC187" s="101"/>
      <c r="AD187" s="3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93"/>
      <c r="AQ187" s="93"/>
      <c r="AR187" s="93"/>
      <c r="AS187" s="102"/>
      <c r="AT187" s="103"/>
      <c r="AU187" s="103"/>
      <c r="AV187" s="103"/>
      <c r="AW187" s="104"/>
      <c r="AX187" s="103"/>
      <c r="AY187" s="103"/>
      <c r="AZ187" s="103"/>
      <c r="BA187" s="103"/>
      <c r="BB187" s="104"/>
      <c r="BC187" s="103"/>
      <c r="BD187" s="105" t="str">
        <f ca="1">IFERROR(__xludf.DUMMYFUNCTION("""COMPUTED_VALUE"""),"")</f>
        <v/>
      </c>
      <c r="BE187" s="105"/>
      <c r="BF187" s="105"/>
      <c r="BG187" s="93"/>
      <c r="BH187" s="95"/>
      <c r="BI187" s="95" t="str">
        <f t="shared" si="137"/>
        <v/>
      </c>
      <c r="BJ187" s="95" t="str">
        <f t="shared" ref="BJ187:BW187" si="608">IF(AD187=0,"",AD187*$AS187*(AU187/10))</f>
        <v/>
      </c>
      <c r="BK187" s="95" t="str">
        <f t="shared" si="608"/>
        <v/>
      </c>
      <c r="BL187" s="95" t="str">
        <f t="shared" si="608"/>
        <v/>
      </c>
      <c r="BM187" s="95" t="str">
        <f t="shared" si="608"/>
        <v/>
      </c>
      <c r="BN187" s="95" t="str">
        <f t="shared" si="608"/>
        <v/>
      </c>
      <c r="BO187" s="95" t="str">
        <f t="shared" si="608"/>
        <v/>
      </c>
      <c r="BP187" s="95" t="str">
        <f t="shared" si="608"/>
        <v/>
      </c>
      <c r="BQ187" s="37" t="str">
        <f t="shared" si="608"/>
        <v/>
      </c>
      <c r="BR187" s="37" t="str">
        <f t="shared" si="608"/>
        <v/>
      </c>
      <c r="BS187" s="37" t="str">
        <f t="shared" si="608"/>
        <v/>
      </c>
      <c r="BT187" s="37" t="str">
        <f t="shared" si="608"/>
        <v/>
      </c>
      <c r="BU187" s="37" t="str">
        <f t="shared" si="608"/>
        <v/>
      </c>
      <c r="BV187" s="37" t="str">
        <f t="shared" si="608"/>
        <v/>
      </c>
      <c r="BW187" s="37" t="str">
        <f t="shared" si="608"/>
        <v/>
      </c>
      <c r="BX187" s="38">
        <f t="shared" si="566"/>
        <v>0</v>
      </c>
      <c r="BY187" s="106" t="str">
        <f t="shared" si="529"/>
        <v/>
      </c>
      <c r="BZ187" s="106" t="str">
        <f t="shared" ref="BZ187:CH187" si="609">IF(N187="x","1","")</f>
        <v/>
      </c>
      <c r="CA187" s="106" t="str">
        <f t="shared" si="609"/>
        <v/>
      </c>
      <c r="CB187" s="106" t="str">
        <f t="shared" si="609"/>
        <v/>
      </c>
      <c r="CC187" s="106" t="str">
        <f t="shared" si="609"/>
        <v/>
      </c>
      <c r="CD187" s="106" t="str">
        <f t="shared" si="609"/>
        <v/>
      </c>
      <c r="CE187" s="106" t="str">
        <f t="shared" si="609"/>
        <v/>
      </c>
      <c r="CF187" s="106" t="str">
        <f t="shared" si="609"/>
        <v/>
      </c>
      <c r="CG187" s="106" t="str">
        <f t="shared" si="609"/>
        <v/>
      </c>
      <c r="CH187" s="106" t="str">
        <f t="shared" si="609"/>
        <v/>
      </c>
      <c r="CI187" s="40"/>
      <c r="CJ187" s="40"/>
      <c r="CK187" s="40"/>
      <c r="CL187" s="40"/>
      <c r="CM187" s="40"/>
    </row>
    <row r="188" spans="1:91" ht="17.25" customHeight="1" x14ac:dyDescent="0.2">
      <c r="A188" s="92"/>
      <c r="B188" s="93"/>
      <c r="C188" s="93"/>
      <c r="D188" s="93"/>
      <c r="E188" s="93" t="str">
        <f t="shared" si="420"/>
        <v/>
      </c>
      <c r="F188" s="93"/>
      <c r="G188" s="93"/>
      <c r="H188" s="93" t="str">
        <f t="shared" si="94"/>
        <v/>
      </c>
      <c r="I188" s="95" t="str">
        <f t="shared" si="95"/>
        <v/>
      </c>
      <c r="J188" s="93"/>
      <c r="K188" s="97" t="b">
        <v>0</v>
      </c>
      <c r="L188" s="98" t="str">
        <f t="shared" si="302"/>
        <v>PENDENTE</v>
      </c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3"/>
      <c r="X188" s="100"/>
      <c r="Y188" s="100"/>
      <c r="Z188" s="100"/>
      <c r="AA188" s="100"/>
      <c r="AB188" s="100"/>
      <c r="AC188" s="101"/>
      <c r="AD188" s="3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93"/>
      <c r="AQ188" s="93"/>
      <c r="AR188" s="93"/>
      <c r="AS188" s="102"/>
      <c r="AT188" s="103"/>
      <c r="AU188" s="103"/>
      <c r="AV188" s="103"/>
      <c r="AW188" s="104"/>
      <c r="AX188" s="103"/>
      <c r="AY188" s="103"/>
      <c r="AZ188" s="103"/>
      <c r="BA188" s="103"/>
      <c r="BB188" s="104"/>
      <c r="BC188" s="103"/>
      <c r="BD188" s="105" t="str">
        <f ca="1">IFERROR(__xludf.DUMMYFUNCTION("""COMPUTED_VALUE"""),"")</f>
        <v/>
      </c>
      <c r="BE188" s="105"/>
      <c r="BF188" s="105"/>
      <c r="BG188" s="93"/>
      <c r="BH188" s="95"/>
      <c r="BI188" s="95" t="str">
        <f t="shared" si="137"/>
        <v/>
      </c>
      <c r="BJ188" s="95" t="str">
        <f t="shared" ref="BJ188:BW188" si="610">IF(AD188=0,"",AD188*$AS188*(AU188/10))</f>
        <v/>
      </c>
      <c r="BK188" s="95" t="str">
        <f t="shared" si="610"/>
        <v/>
      </c>
      <c r="BL188" s="95" t="str">
        <f t="shared" si="610"/>
        <v/>
      </c>
      <c r="BM188" s="95" t="str">
        <f t="shared" si="610"/>
        <v/>
      </c>
      <c r="BN188" s="95" t="str">
        <f t="shared" si="610"/>
        <v/>
      </c>
      <c r="BO188" s="95" t="str">
        <f t="shared" si="610"/>
        <v/>
      </c>
      <c r="BP188" s="95" t="str">
        <f t="shared" si="610"/>
        <v/>
      </c>
      <c r="BQ188" s="37" t="str">
        <f t="shared" si="610"/>
        <v/>
      </c>
      <c r="BR188" s="37" t="str">
        <f t="shared" si="610"/>
        <v/>
      </c>
      <c r="BS188" s="37" t="str">
        <f t="shared" si="610"/>
        <v/>
      </c>
      <c r="BT188" s="37" t="str">
        <f t="shared" si="610"/>
        <v/>
      </c>
      <c r="BU188" s="37" t="str">
        <f t="shared" si="610"/>
        <v/>
      </c>
      <c r="BV188" s="37" t="str">
        <f t="shared" si="610"/>
        <v/>
      </c>
      <c r="BW188" s="37" t="str">
        <f t="shared" si="610"/>
        <v/>
      </c>
      <c r="BX188" s="38">
        <f t="shared" si="566"/>
        <v>0</v>
      </c>
      <c r="BY188" s="106" t="str">
        <f t="shared" si="529"/>
        <v/>
      </c>
      <c r="BZ188" s="106" t="str">
        <f t="shared" ref="BZ188:CH188" si="611">IF(N188="x","1","")</f>
        <v/>
      </c>
      <c r="CA188" s="106" t="str">
        <f t="shared" si="611"/>
        <v/>
      </c>
      <c r="CB188" s="106" t="str">
        <f t="shared" si="611"/>
        <v/>
      </c>
      <c r="CC188" s="106" t="str">
        <f t="shared" si="611"/>
        <v/>
      </c>
      <c r="CD188" s="106" t="str">
        <f t="shared" si="611"/>
        <v/>
      </c>
      <c r="CE188" s="106" t="str">
        <f t="shared" si="611"/>
        <v/>
      </c>
      <c r="CF188" s="106" t="str">
        <f t="shared" si="611"/>
        <v/>
      </c>
      <c r="CG188" s="106" t="str">
        <f t="shared" si="611"/>
        <v/>
      </c>
      <c r="CH188" s="106" t="str">
        <f t="shared" si="611"/>
        <v/>
      </c>
      <c r="CI188" s="40"/>
      <c r="CJ188" s="40"/>
      <c r="CK188" s="40"/>
      <c r="CL188" s="40"/>
      <c r="CM188" s="40"/>
    </row>
    <row r="189" spans="1:91" ht="17.25" customHeight="1" x14ac:dyDescent="0.2">
      <c r="A189" s="92"/>
      <c r="B189" s="93"/>
      <c r="C189" s="93"/>
      <c r="D189" s="93"/>
      <c r="E189" s="93" t="str">
        <f t="shared" si="420"/>
        <v/>
      </c>
      <c r="F189" s="93"/>
      <c r="G189" s="93"/>
      <c r="H189" s="93" t="str">
        <f t="shared" si="94"/>
        <v/>
      </c>
      <c r="I189" s="95" t="str">
        <f t="shared" si="95"/>
        <v/>
      </c>
      <c r="J189" s="93"/>
      <c r="K189" s="97" t="b">
        <v>0</v>
      </c>
      <c r="L189" s="98" t="str">
        <f t="shared" si="302"/>
        <v>PENDENTE</v>
      </c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3"/>
      <c r="X189" s="100"/>
      <c r="Y189" s="100"/>
      <c r="Z189" s="100"/>
      <c r="AA189" s="100"/>
      <c r="AB189" s="100"/>
      <c r="AC189" s="101"/>
      <c r="AD189" s="3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93"/>
      <c r="AQ189" s="93"/>
      <c r="AR189" s="93"/>
      <c r="AS189" s="102"/>
      <c r="AT189" s="103"/>
      <c r="AU189" s="103"/>
      <c r="AV189" s="103"/>
      <c r="AW189" s="104"/>
      <c r="AX189" s="103"/>
      <c r="AY189" s="103"/>
      <c r="AZ189" s="103"/>
      <c r="BA189" s="103"/>
      <c r="BB189" s="104"/>
      <c r="BC189" s="103"/>
      <c r="BD189" s="105" t="str">
        <f ca="1">IFERROR(__xludf.DUMMYFUNCTION("""COMPUTED_VALUE"""),"")</f>
        <v/>
      </c>
      <c r="BE189" s="105"/>
      <c r="BF189" s="105"/>
      <c r="BG189" s="93"/>
      <c r="BH189" s="95"/>
      <c r="BI189" s="95" t="str">
        <f t="shared" si="137"/>
        <v/>
      </c>
      <c r="BJ189" s="95" t="str">
        <f t="shared" ref="BJ189:BW189" si="612">IF(AD189=0,"",AD189*$AS189*(AU189/10))</f>
        <v/>
      </c>
      <c r="BK189" s="95" t="str">
        <f t="shared" si="612"/>
        <v/>
      </c>
      <c r="BL189" s="95" t="str">
        <f t="shared" si="612"/>
        <v/>
      </c>
      <c r="BM189" s="95" t="str">
        <f t="shared" si="612"/>
        <v/>
      </c>
      <c r="BN189" s="95" t="str">
        <f t="shared" si="612"/>
        <v/>
      </c>
      <c r="BO189" s="95" t="str">
        <f t="shared" si="612"/>
        <v/>
      </c>
      <c r="BP189" s="95" t="str">
        <f t="shared" si="612"/>
        <v/>
      </c>
      <c r="BQ189" s="37" t="str">
        <f t="shared" si="612"/>
        <v/>
      </c>
      <c r="BR189" s="37" t="str">
        <f t="shared" si="612"/>
        <v/>
      </c>
      <c r="BS189" s="37" t="str">
        <f t="shared" si="612"/>
        <v/>
      </c>
      <c r="BT189" s="37" t="str">
        <f t="shared" si="612"/>
        <v/>
      </c>
      <c r="BU189" s="37" t="str">
        <f t="shared" si="612"/>
        <v/>
      </c>
      <c r="BV189" s="37" t="str">
        <f t="shared" si="612"/>
        <v/>
      </c>
      <c r="BW189" s="37" t="str">
        <f t="shared" si="612"/>
        <v/>
      </c>
      <c r="BX189" s="38">
        <f t="shared" si="566"/>
        <v>0</v>
      </c>
      <c r="BY189" s="106" t="str">
        <f t="shared" si="529"/>
        <v/>
      </c>
      <c r="BZ189" s="106" t="str">
        <f t="shared" ref="BZ189:CH189" si="613">IF(N189="x","1","")</f>
        <v/>
      </c>
      <c r="CA189" s="106" t="str">
        <f t="shared" si="613"/>
        <v/>
      </c>
      <c r="CB189" s="106" t="str">
        <f t="shared" si="613"/>
        <v/>
      </c>
      <c r="CC189" s="106" t="str">
        <f t="shared" si="613"/>
        <v/>
      </c>
      <c r="CD189" s="106" t="str">
        <f t="shared" si="613"/>
        <v/>
      </c>
      <c r="CE189" s="106" t="str">
        <f t="shared" si="613"/>
        <v/>
      </c>
      <c r="CF189" s="106" t="str">
        <f t="shared" si="613"/>
        <v/>
      </c>
      <c r="CG189" s="106" t="str">
        <f t="shared" si="613"/>
        <v/>
      </c>
      <c r="CH189" s="106" t="str">
        <f t="shared" si="613"/>
        <v/>
      </c>
      <c r="CI189" s="40"/>
      <c r="CJ189" s="40"/>
      <c r="CK189" s="40"/>
      <c r="CL189" s="40"/>
      <c r="CM189" s="40"/>
    </row>
    <row r="190" spans="1:91" ht="17.25" customHeight="1" x14ac:dyDescent="0.2">
      <c r="A190" s="92"/>
      <c r="B190" s="93"/>
      <c r="C190" s="93"/>
      <c r="D190" s="93"/>
      <c r="E190" s="93" t="str">
        <f t="shared" si="420"/>
        <v/>
      </c>
      <c r="F190" s="93"/>
      <c r="G190" s="93"/>
      <c r="H190" s="93" t="str">
        <f t="shared" si="94"/>
        <v/>
      </c>
      <c r="I190" s="95" t="str">
        <f t="shared" si="95"/>
        <v/>
      </c>
      <c r="J190" s="93"/>
      <c r="K190" s="97" t="b">
        <v>0</v>
      </c>
      <c r="L190" s="98" t="str">
        <f t="shared" si="302"/>
        <v>PENDENTE</v>
      </c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3"/>
      <c r="X190" s="100"/>
      <c r="Y190" s="100"/>
      <c r="Z190" s="100"/>
      <c r="AA190" s="100"/>
      <c r="AB190" s="100"/>
      <c r="AC190" s="101"/>
      <c r="AD190" s="3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93"/>
      <c r="AQ190" s="93"/>
      <c r="AR190" s="93"/>
      <c r="AS190" s="102"/>
      <c r="AT190" s="103"/>
      <c r="AU190" s="103"/>
      <c r="AV190" s="103"/>
      <c r="AW190" s="104"/>
      <c r="AX190" s="103"/>
      <c r="AY190" s="103"/>
      <c r="AZ190" s="103"/>
      <c r="BA190" s="103"/>
      <c r="BB190" s="104"/>
      <c r="BC190" s="103"/>
      <c r="BD190" s="105" t="str">
        <f ca="1">IFERROR(__xludf.DUMMYFUNCTION("""COMPUTED_VALUE"""),"")</f>
        <v/>
      </c>
      <c r="BE190" s="105"/>
      <c r="BF190" s="105"/>
      <c r="BG190" s="93"/>
      <c r="BH190" s="95"/>
      <c r="BI190" s="95" t="str">
        <f t="shared" si="137"/>
        <v/>
      </c>
      <c r="BJ190" s="95" t="str">
        <f t="shared" ref="BJ190:BW190" si="614">IF(AD190=0,"",AD190*$AS190*(AU190/10))</f>
        <v/>
      </c>
      <c r="BK190" s="95" t="str">
        <f t="shared" si="614"/>
        <v/>
      </c>
      <c r="BL190" s="95" t="str">
        <f t="shared" si="614"/>
        <v/>
      </c>
      <c r="BM190" s="95" t="str">
        <f t="shared" si="614"/>
        <v/>
      </c>
      <c r="BN190" s="95" t="str">
        <f t="shared" si="614"/>
        <v/>
      </c>
      <c r="BO190" s="95" t="str">
        <f t="shared" si="614"/>
        <v/>
      </c>
      <c r="BP190" s="95" t="str">
        <f t="shared" si="614"/>
        <v/>
      </c>
      <c r="BQ190" s="37" t="str">
        <f t="shared" si="614"/>
        <v/>
      </c>
      <c r="BR190" s="37" t="str">
        <f t="shared" si="614"/>
        <v/>
      </c>
      <c r="BS190" s="37" t="str">
        <f t="shared" si="614"/>
        <v/>
      </c>
      <c r="BT190" s="37" t="str">
        <f t="shared" si="614"/>
        <v/>
      </c>
      <c r="BU190" s="37" t="str">
        <f t="shared" si="614"/>
        <v/>
      </c>
      <c r="BV190" s="37" t="str">
        <f t="shared" si="614"/>
        <v/>
      </c>
      <c r="BW190" s="37" t="str">
        <f t="shared" si="614"/>
        <v/>
      </c>
      <c r="BX190" s="38">
        <f t="shared" si="566"/>
        <v>0</v>
      </c>
      <c r="BY190" s="106" t="str">
        <f t="shared" si="529"/>
        <v/>
      </c>
      <c r="BZ190" s="106" t="str">
        <f t="shared" ref="BZ190:CH190" si="615">IF(N190="x","1","")</f>
        <v/>
      </c>
      <c r="CA190" s="106" t="str">
        <f t="shared" si="615"/>
        <v/>
      </c>
      <c r="CB190" s="106" t="str">
        <f t="shared" si="615"/>
        <v/>
      </c>
      <c r="CC190" s="106" t="str">
        <f t="shared" si="615"/>
        <v/>
      </c>
      <c r="CD190" s="106" t="str">
        <f t="shared" si="615"/>
        <v/>
      </c>
      <c r="CE190" s="106" t="str">
        <f t="shared" si="615"/>
        <v/>
      </c>
      <c r="CF190" s="106" t="str">
        <f t="shared" si="615"/>
        <v/>
      </c>
      <c r="CG190" s="106" t="str">
        <f t="shared" si="615"/>
        <v/>
      </c>
      <c r="CH190" s="106" t="str">
        <f t="shared" si="615"/>
        <v/>
      </c>
      <c r="CI190" s="40"/>
      <c r="CJ190" s="40"/>
      <c r="CK190" s="40"/>
      <c r="CL190" s="40"/>
      <c r="CM190" s="40"/>
    </row>
    <row r="191" spans="1:91" ht="17.25" customHeight="1" x14ac:dyDescent="0.2">
      <c r="A191" s="92"/>
      <c r="B191" s="93"/>
      <c r="C191" s="93"/>
      <c r="D191" s="93"/>
      <c r="E191" s="93" t="str">
        <f t="shared" si="420"/>
        <v/>
      </c>
      <c r="F191" s="93"/>
      <c r="G191" s="93"/>
      <c r="H191" s="93" t="str">
        <f t="shared" si="94"/>
        <v/>
      </c>
      <c r="I191" s="95" t="str">
        <f t="shared" si="95"/>
        <v/>
      </c>
      <c r="J191" s="93"/>
      <c r="K191" s="97" t="b">
        <v>0</v>
      </c>
      <c r="L191" s="98" t="str">
        <f t="shared" si="302"/>
        <v>PENDENTE</v>
      </c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3"/>
      <c r="X191" s="100"/>
      <c r="Y191" s="100"/>
      <c r="Z191" s="100"/>
      <c r="AA191" s="100"/>
      <c r="AB191" s="100"/>
      <c r="AC191" s="101"/>
      <c r="AD191" s="3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93"/>
      <c r="AQ191" s="93"/>
      <c r="AR191" s="93"/>
      <c r="AS191" s="102"/>
      <c r="AT191" s="103"/>
      <c r="AU191" s="103"/>
      <c r="AV191" s="103"/>
      <c r="AW191" s="104"/>
      <c r="AX191" s="103"/>
      <c r="AY191" s="103"/>
      <c r="AZ191" s="103"/>
      <c r="BA191" s="103"/>
      <c r="BB191" s="104"/>
      <c r="BC191" s="103"/>
      <c r="BD191" s="105" t="str">
        <f ca="1">IFERROR(__xludf.DUMMYFUNCTION("""COMPUTED_VALUE"""),"")</f>
        <v/>
      </c>
      <c r="BE191" s="105"/>
      <c r="BF191" s="105"/>
      <c r="BG191" s="93"/>
      <c r="BH191" s="95"/>
      <c r="BI191" s="95" t="str">
        <f t="shared" si="137"/>
        <v/>
      </c>
      <c r="BJ191" s="95" t="str">
        <f t="shared" ref="BJ191:BW191" si="616">IF(AD191=0,"",AD191*$AS191*(AU191/10))</f>
        <v/>
      </c>
      <c r="BK191" s="95" t="str">
        <f t="shared" si="616"/>
        <v/>
      </c>
      <c r="BL191" s="95" t="str">
        <f t="shared" si="616"/>
        <v/>
      </c>
      <c r="BM191" s="95" t="str">
        <f t="shared" si="616"/>
        <v/>
      </c>
      <c r="BN191" s="95" t="str">
        <f t="shared" si="616"/>
        <v/>
      </c>
      <c r="BO191" s="95" t="str">
        <f t="shared" si="616"/>
        <v/>
      </c>
      <c r="BP191" s="95" t="str">
        <f t="shared" si="616"/>
        <v/>
      </c>
      <c r="BQ191" s="37" t="str">
        <f t="shared" si="616"/>
        <v/>
      </c>
      <c r="BR191" s="37" t="str">
        <f t="shared" si="616"/>
        <v/>
      </c>
      <c r="BS191" s="37" t="str">
        <f t="shared" si="616"/>
        <v/>
      </c>
      <c r="BT191" s="37" t="str">
        <f t="shared" si="616"/>
        <v/>
      </c>
      <c r="BU191" s="37" t="str">
        <f t="shared" si="616"/>
        <v/>
      </c>
      <c r="BV191" s="37" t="str">
        <f t="shared" si="616"/>
        <v/>
      </c>
      <c r="BW191" s="37" t="str">
        <f t="shared" si="616"/>
        <v/>
      </c>
      <c r="BX191" s="38">
        <f t="shared" si="566"/>
        <v>0</v>
      </c>
      <c r="BY191" s="106" t="str">
        <f t="shared" si="529"/>
        <v/>
      </c>
      <c r="BZ191" s="106" t="str">
        <f t="shared" ref="BZ191:CH191" si="617">IF(N191="x","1","")</f>
        <v/>
      </c>
      <c r="CA191" s="106" t="str">
        <f t="shared" si="617"/>
        <v/>
      </c>
      <c r="CB191" s="106" t="str">
        <f t="shared" si="617"/>
        <v/>
      </c>
      <c r="CC191" s="106" t="str">
        <f t="shared" si="617"/>
        <v/>
      </c>
      <c r="CD191" s="106" t="str">
        <f t="shared" si="617"/>
        <v/>
      </c>
      <c r="CE191" s="106" t="str">
        <f t="shared" si="617"/>
        <v/>
      </c>
      <c r="CF191" s="106" t="str">
        <f t="shared" si="617"/>
        <v/>
      </c>
      <c r="CG191" s="106" t="str">
        <f t="shared" si="617"/>
        <v/>
      </c>
      <c r="CH191" s="106" t="str">
        <f t="shared" si="617"/>
        <v/>
      </c>
      <c r="CI191" s="40"/>
      <c r="CJ191" s="40"/>
      <c r="CK191" s="40"/>
      <c r="CL191" s="40"/>
      <c r="CM191" s="40"/>
    </row>
    <row r="192" spans="1:91" ht="17.25" customHeight="1" x14ac:dyDescent="0.2">
      <c r="A192" s="92"/>
      <c r="B192" s="93"/>
      <c r="C192" s="93"/>
      <c r="D192" s="93"/>
      <c r="E192" s="93" t="str">
        <f t="shared" si="420"/>
        <v/>
      </c>
      <c r="F192" s="93"/>
      <c r="G192" s="93"/>
      <c r="H192" s="93" t="str">
        <f t="shared" si="94"/>
        <v/>
      </c>
      <c r="I192" s="95" t="str">
        <f t="shared" si="95"/>
        <v/>
      </c>
      <c r="J192" s="93"/>
      <c r="K192" s="97" t="b">
        <v>0</v>
      </c>
      <c r="L192" s="98" t="str">
        <f t="shared" si="302"/>
        <v>PENDENTE</v>
      </c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3"/>
      <c r="X192" s="100"/>
      <c r="Y192" s="100"/>
      <c r="Z192" s="100"/>
      <c r="AA192" s="100"/>
      <c r="AB192" s="100"/>
      <c r="AC192" s="101"/>
      <c r="AD192" s="3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93"/>
      <c r="AQ192" s="93"/>
      <c r="AR192" s="93"/>
      <c r="AS192" s="102"/>
      <c r="AT192" s="103"/>
      <c r="AU192" s="103"/>
      <c r="AV192" s="103"/>
      <c r="AW192" s="104"/>
      <c r="AX192" s="103"/>
      <c r="AY192" s="103"/>
      <c r="AZ192" s="103"/>
      <c r="BA192" s="103"/>
      <c r="BB192" s="104"/>
      <c r="BC192" s="103"/>
      <c r="BD192" s="105" t="str">
        <f ca="1">IFERROR(__xludf.DUMMYFUNCTION("""COMPUTED_VALUE"""),"")</f>
        <v/>
      </c>
      <c r="BE192" s="105"/>
      <c r="BF192" s="105"/>
      <c r="BG192" s="93"/>
      <c r="BH192" s="95"/>
      <c r="BI192" s="95" t="str">
        <f t="shared" si="137"/>
        <v/>
      </c>
      <c r="BJ192" s="95" t="str">
        <f t="shared" ref="BJ192:BW192" si="618">IF(AD192=0,"",AD192*$AS192*(AU192/10))</f>
        <v/>
      </c>
      <c r="BK192" s="95" t="str">
        <f t="shared" si="618"/>
        <v/>
      </c>
      <c r="BL192" s="95" t="str">
        <f t="shared" si="618"/>
        <v/>
      </c>
      <c r="BM192" s="95" t="str">
        <f t="shared" si="618"/>
        <v/>
      </c>
      <c r="BN192" s="95" t="str">
        <f t="shared" si="618"/>
        <v/>
      </c>
      <c r="BO192" s="95" t="str">
        <f t="shared" si="618"/>
        <v/>
      </c>
      <c r="BP192" s="95" t="str">
        <f t="shared" si="618"/>
        <v/>
      </c>
      <c r="BQ192" s="37" t="str">
        <f t="shared" si="618"/>
        <v/>
      </c>
      <c r="BR192" s="37" t="str">
        <f t="shared" si="618"/>
        <v/>
      </c>
      <c r="BS192" s="37" t="str">
        <f t="shared" si="618"/>
        <v/>
      </c>
      <c r="BT192" s="37" t="str">
        <f t="shared" si="618"/>
        <v/>
      </c>
      <c r="BU192" s="37" t="str">
        <f t="shared" si="618"/>
        <v/>
      </c>
      <c r="BV192" s="37" t="str">
        <f t="shared" si="618"/>
        <v/>
      </c>
      <c r="BW192" s="37" t="str">
        <f t="shared" si="618"/>
        <v/>
      </c>
      <c r="BX192" s="38">
        <f t="shared" si="566"/>
        <v>0</v>
      </c>
      <c r="BY192" s="106" t="str">
        <f t="shared" si="529"/>
        <v/>
      </c>
      <c r="BZ192" s="106" t="str">
        <f t="shared" ref="BZ192:CH192" si="619">IF(N192="x","1","")</f>
        <v/>
      </c>
      <c r="CA192" s="106" t="str">
        <f t="shared" si="619"/>
        <v/>
      </c>
      <c r="CB192" s="106" t="str">
        <f t="shared" si="619"/>
        <v/>
      </c>
      <c r="CC192" s="106" t="str">
        <f t="shared" si="619"/>
        <v/>
      </c>
      <c r="CD192" s="106" t="str">
        <f t="shared" si="619"/>
        <v/>
      </c>
      <c r="CE192" s="106" t="str">
        <f t="shared" si="619"/>
        <v/>
      </c>
      <c r="CF192" s="106" t="str">
        <f t="shared" si="619"/>
        <v/>
      </c>
      <c r="CG192" s="106" t="str">
        <f t="shared" si="619"/>
        <v/>
      </c>
      <c r="CH192" s="106" t="str">
        <f t="shared" si="619"/>
        <v/>
      </c>
      <c r="CI192" s="40"/>
      <c r="CJ192" s="40"/>
      <c r="CK192" s="40"/>
      <c r="CL192" s="40"/>
      <c r="CM192" s="40"/>
    </row>
    <row r="193" spans="1:91" ht="17.25" customHeight="1" x14ac:dyDescent="0.2">
      <c r="A193" s="92"/>
      <c r="B193" s="93"/>
      <c r="C193" s="93"/>
      <c r="D193" s="93"/>
      <c r="E193" s="93" t="str">
        <f t="shared" si="420"/>
        <v/>
      </c>
      <c r="F193" s="93"/>
      <c r="G193" s="93"/>
      <c r="H193" s="93" t="str">
        <f t="shared" si="94"/>
        <v/>
      </c>
      <c r="I193" s="95" t="str">
        <f t="shared" si="95"/>
        <v/>
      </c>
      <c r="J193" s="93"/>
      <c r="K193" s="97" t="b">
        <v>0</v>
      </c>
      <c r="L193" s="98" t="str">
        <f t="shared" si="302"/>
        <v>PENDENTE</v>
      </c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3"/>
      <c r="X193" s="100"/>
      <c r="Y193" s="100"/>
      <c r="Z193" s="100"/>
      <c r="AA193" s="100"/>
      <c r="AB193" s="100"/>
      <c r="AC193" s="101"/>
      <c r="AD193" s="3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93"/>
      <c r="AQ193" s="93"/>
      <c r="AR193" s="93"/>
      <c r="AS193" s="102"/>
      <c r="AT193" s="103"/>
      <c r="AU193" s="103"/>
      <c r="AV193" s="103"/>
      <c r="AW193" s="104"/>
      <c r="AX193" s="103"/>
      <c r="AY193" s="103"/>
      <c r="AZ193" s="103"/>
      <c r="BA193" s="103"/>
      <c r="BB193" s="104"/>
      <c r="BC193" s="103"/>
      <c r="BD193" s="105" t="str">
        <f ca="1">IFERROR(__xludf.DUMMYFUNCTION("""COMPUTED_VALUE"""),"")</f>
        <v/>
      </c>
      <c r="BE193" s="105"/>
      <c r="BF193" s="105"/>
      <c r="BG193" s="93"/>
      <c r="BH193" s="95"/>
      <c r="BI193" s="95" t="str">
        <f t="shared" si="137"/>
        <v/>
      </c>
      <c r="BJ193" s="95" t="str">
        <f t="shared" ref="BJ193:BW193" si="620">IF(AD193=0,"",AD193*$AS193*(AU193/10))</f>
        <v/>
      </c>
      <c r="BK193" s="95" t="str">
        <f t="shared" si="620"/>
        <v/>
      </c>
      <c r="BL193" s="95" t="str">
        <f t="shared" si="620"/>
        <v/>
      </c>
      <c r="BM193" s="95" t="str">
        <f t="shared" si="620"/>
        <v/>
      </c>
      <c r="BN193" s="95" t="str">
        <f t="shared" si="620"/>
        <v/>
      </c>
      <c r="BO193" s="95" t="str">
        <f t="shared" si="620"/>
        <v/>
      </c>
      <c r="BP193" s="95" t="str">
        <f t="shared" si="620"/>
        <v/>
      </c>
      <c r="BQ193" s="37" t="str">
        <f t="shared" si="620"/>
        <v/>
      </c>
      <c r="BR193" s="37" t="str">
        <f t="shared" si="620"/>
        <v/>
      </c>
      <c r="BS193" s="37" t="str">
        <f t="shared" si="620"/>
        <v/>
      </c>
      <c r="BT193" s="37" t="str">
        <f t="shared" si="620"/>
        <v/>
      </c>
      <c r="BU193" s="37" t="str">
        <f t="shared" si="620"/>
        <v/>
      </c>
      <c r="BV193" s="37" t="str">
        <f t="shared" si="620"/>
        <v/>
      </c>
      <c r="BW193" s="37" t="str">
        <f t="shared" si="620"/>
        <v/>
      </c>
      <c r="BX193" s="38">
        <f t="shared" si="566"/>
        <v>0</v>
      </c>
      <c r="BY193" s="106" t="str">
        <f t="shared" si="529"/>
        <v/>
      </c>
      <c r="BZ193" s="106" t="str">
        <f t="shared" ref="BZ193:CH193" si="621">IF(N193="x","1","")</f>
        <v/>
      </c>
      <c r="CA193" s="106" t="str">
        <f t="shared" si="621"/>
        <v/>
      </c>
      <c r="CB193" s="106" t="str">
        <f t="shared" si="621"/>
        <v/>
      </c>
      <c r="CC193" s="106" t="str">
        <f t="shared" si="621"/>
        <v/>
      </c>
      <c r="CD193" s="106" t="str">
        <f t="shared" si="621"/>
        <v/>
      </c>
      <c r="CE193" s="106" t="str">
        <f t="shared" si="621"/>
        <v/>
      </c>
      <c r="CF193" s="106" t="str">
        <f t="shared" si="621"/>
        <v/>
      </c>
      <c r="CG193" s="106" t="str">
        <f t="shared" si="621"/>
        <v/>
      </c>
      <c r="CH193" s="106" t="str">
        <f t="shared" si="621"/>
        <v/>
      </c>
      <c r="CI193" s="40"/>
      <c r="CJ193" s="40"/>
      <c r="CK193" s="40"/>
      <c r="CL193" s="40"/>
      <c r="CM193" s="40"/>
    </row>
    <row r="194" spans="1:91" ht="17.25" customHeight="1" x14ac:dyDescent="0.2">
      <c r="A194" s="92"/>
      <c r="B194" s="93"/>
      <c r="C194" s="93"/>
      <c r="D194" s="93"/>
      <c r="E194" s="93" t="str">
        <f t="shared" si="420"/>
        <v/>
      </c>
      <c r="F194" s="93"/>
      <c r="G194" s="93"/>
      <c r="H194" s="93" t="str">
        <f t="shared" si="94"/>
        <v/>
      </c>
      <c r="I194" s="95" t="str">
        <f t="shared" si="95"/>
        <v/>
      </c>
      <c r="J194" s="93"/>
      <c r="K194" s="97" t="b">
        <v>0</v>
      </c>
      <c r="L194" s="98" t="str">
        <f t="shared" si="302"/>
        <v>PENDENTE</v>
      </c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3"/>
      <c r="X194" s="100"/>
      <c r="Y194" s="100"/>
      <c r="Z194" s="100"/>
      <c r="AA194" s="100"/>
      <c r="AB194" s="100"/>
      <c r="AC194" s="101"/>
      <c r="AD194" s="3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93"/>
      <c r="AQ194" s="93"/>
      <c r="AR194" s="93"/>
      <c r="AS194" s="102"/>
      <c r="AT194" s="103"/>
      <c r="AU194" s="103"/>
      <c r="AV194" s="103"/>
      <c r="AW194" s="104"/>
      <c r="AX194" s="103"/>
      <c r="AY194" s="103"/>
      <c r="AZ194" s="103"/>
      <c r="BA194" s="103"/>
      <c r="BB194" s="104"/>
      <c r="BC194" s="103"/>
      <c r="BD194" s="105" t="str">
        <f ca="1">IFERROR(__xludf.DUMMYFUNCTION("""COMPUTED_VALUE"""),"")</f>
        <v/>
      </c>
      <c r="BE194" s="105"/>
      <c r="BF194" s="105"/>
      <c r="BG194" s="93"/>
      <c r="BH194" s="95"/>
      <c r="BI194" s="95" t="str">
        <f t="shared" si="137"/>
        <v/>
      </c>
      <c r="BJ194" s="95" t="str">
        <f t="shared" ref="BJ194:BW194" si="622">IF(AD194=0,"",AD194*$AS194*(AU194/10))</f>
        <v/>
      </c>
      <c r="BK194" s="95" t="str">
        <f t="shared" si="622"/>
        <v/>
      </c>
      <c r="BL194" s="95" t="str">
        <f t="shared" si="622"/>
        <v/>
      </c>
      <c r="BM194" s="95" t="str">
        <f t="shared" si="622"/>
        <v/>
      </c>
      <c r="BN194" s="95" t="str">
        <f t="shared" si="622"/>
        <v/>
      </c>
      <c r="BO194" s="95" t="str">
        <f t="shared" si="622"/>
        <v/>
      </c>
      <c r="BP194" s="95" t="str">
        <f t="shared" si="622"/>
        <v/>
      </c>
      <c r="BQ194" s="37" t="str">
        <f t="shared" si="622"/>
        <v/>
      </c>
      <c r="BR194" s="37" t="str">
        <f t="shared" si="622"/>
        <v/>
      </c>
      <c r="BS194" s="37" t="str">
        <f t="shared" si="622"/>
        <v/>
      </c>
      <c r="BT194" s="37" t="str">
        <f t="shared" si="622"/>
        <v/>
      </c>
      <c r="BU194" s="37" t="str">
        <f t="shared" si="622"/>
        <v/>
      </c>
      <c r="BV194" s="37" t="str">
        <f t="shared" si="622"/>
        <v/>
      </c>
      <c r="BW194" s="37" t="str">
        <f t="shared" si="622"/>
        <v/>
      </c>
      <c r="BX194" s="38">
        <f t="shared" si="566"/>
        <v>0</v>
      </c>
      <c r="BY194" s="106" t="str">
        <f t="shared" si="529"/>
        <v/>
      </c>
      <c r="BZ194" s="106" t="str">
        <f t="shared" ref="BZ194:CH194" si="623">IF(N194="x","1","")</f>
        <v/>
      </c>
      <c r="CA194" s="106" t="str">
        <f t="shared" si="623"/>
        <v/>
      </c>
      <c r="CB194" s="106" t="str">
        <f t="shared" si="623"/>
        <v/>
      </c>
      <c r="CC194" s="106" t="str">
        <f t="shared" si="623"/>
        <v/>
      </c>
      <c r="CD194" s="106" t="str">
        <f t="shared" si="623"/>
        <v/>
      </c>
      <c r="CE194" s="106" t="str">
        <f t="shared" si="623"/>
        <v/>
      </c>
      <c r="CF194" s="106" t="str">
        <f t="shared" si="623"/>
        <v/>
      </c>
      <c r="CG194" s="106" t="str">
        <f t="shared" si="623"/>
        <v/>
      </c>
      <c r="CH194" s="106" t="str">
        <f t="shared" si="623"/>
        <v/>
      </c>
      <c r="CI194" s="40"/>
      <c r="CJ194" s="40"/>
      <c r="CK194" s="40"/>
      <c r="CL194" s="40"/>
      <c r="CM194" s="40"/>
    </row>
    <row r="195" spans="1:91" ht="17.25" customHeight="1" x14ac:dyDescent="0.2">
      <c r="A195" s="92"/>
      <c r="B195" s="93"/>
      <c r="C195" s="93"/>
      <c r="D195" s="93"/>
      <c r="E195" s="93" t="str">
        <f t="shared" si="420"/>
        <v/>
      </c>
      <c r="F195" s="93"/>
      <c r="G195" s="93"/>
      <c r="H195" s="93" t="str">
        <f t="shared" si="94"/>
        <v/>
      </c>
      <c r="I195" s="95" t="str">
        <f t="shared" si="95"/>
        <v/>
      </c>
      <c r="J195" s="93"/>
      <c r="K195" s="97" t="b">
        <v>0</v>
      </c>
      <c r="L195" s="98" t="str">
        <f t="shared" si="302"/>
        <v>PENDENTE</v>
      </c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3"/>
      <c r="X195" s="100"/>
      <c r="Y195" s="100"/>
      <c r="Z195" s="100"/>
      <c r="AA195" s="100"/>
      <c r="AB195" s="100"/>
      <c r="AC195" s="101"/>
      <c r="AD195" s="3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93"/>
      <c r="AQ195" s="93"/>
      <c r="AR195" s="93"/>
      <c r="AS195" s="102"/>
      <c r="AT195" s="103"/>
      <c r="AU195" s="103"/>
      <c r="AV195" s="103"/>
      <c r="AW195" s="104"/>
      <c r="AX195" s="103"/>
      <c r="AY195" s="103"/>
      <c r="AZ195" s="103"/>
      <c r="BA195" s="103"/>
      <c r="BB195" s="104"/>
      <c r="BC195" s="103"/>
      <c r="BD195" s="105" t="str">
        <f ca="1">IFERROR(__xludf.DUMMYFUNCTION("""COMPUTED_VALUE"""),"")</f>
        <v/>
      </c>
      <c r="BE195" s="105"/>
      <c r="BF195" s="105"/>
      <c r="BG195" s="93"/>
      <c r="BH195" s="95"/>
      <c r="BI195" s="95" t="str">
        <f t="shared" si="137"/>
        <v/>
      </c>
      <c r="BJ195" s="95" t="str">
        <f t="shared" ref="BJ195:BW195" si="624">IF(AD195=0,"",AD195*$AS195*(AU195/10))</f>
        <v/>
      </c>
      <c r="BK195" s="95" t="str">
        <f t="shared" si="624"/>
        <v/>
      </c>
      <c r="BL195" s="95" t="str">
        <f t="shared" si="624"/>
        <v/>
      </c>
      <c r="BM195" s="95" t="str">
        <f t="shared" si="624"/>
        <v/>
      </c>
      <c r="BN195" s="95" t="str">
        <f t="shared" si="624"/>
        <v/>
      </c>
      <c r="BO195" s="95" t="str">
        <f t="shared" si="624"/>
        <v/>
      </c>
      <c r="BP195" s="95" t="str">
        <f t="shared" si="624"/>
        <v/>
      </c>
      <c r="BQ195" s="37" t="str">
        <f t="shared" si="624"/>
        <v/>
      </c>
      <c r="BR195" s="37" t="str">
        <f t="shared" si="624"/>
        <v/>
      </c>
      <c r="BS195" s="37" t="str">
        <f t="shared" si="624"/>
        <v/>
      </c>
      <c r="BT195" s="37" t="str">
        <f t="shared" si="624"/>
        <v/>
      </c>
      <c r="BU195" s="37" t="str">
        <f t="shared" si="624"/>
        <v/>
      </c>
      <c r="BV195" s="37" t="str">
        <f t="shared" si="624"/>
        <v/>
      </c>
      <c r="BW195" s="37" t="str">
        <f t="shared" si="624"/>
        <v/>
      </c>
      <c r="BX195" s="38">
        <f t="shared" si="566"/>
        <v>0</v>
      </c>
      <c r="BY195" s="106" t="str">
        <f t="shared" si="529"/>
        <v/>
      </c>
      <c r="BZ195" s="106" t="str">
        <f t="shared" ref="BZ195:CH195" si="625">IF(N195="x","1","")</f>
        <v/>
      </c>
      <c r="CA195" s="106" t="str">
        <f t="shared" si="625"/>
        <v/>
      </c>
      <c r="CB195" s="106" t="str">
        <f t="shared" si="625"/>
        <v/>
      </c>
      <c r="CC195" s="106" t="str">
        <f t="shared" si="625"/>
        <v/>
      </c>
      <c r="CD195" s="106" t="str">
        <f t="shared" si="625"/>
        <v/>
      </c>
      <c r="CE195" s="106" t="str">
        <f t="shared" si="625"/>
        <v/>
      </c>
      <c r="CF195" s="106" t="str">
        <f t="shared" si="625"/>
        <v/>
      </c>
      <c r="CG195" s="106" t="str">
        <f t="shared" si="625"/>
        <v/>
      </c>
      <c r="CH195" s="106" t="str">
        <f t="shared" si="625"/>
        <v/>
      </c>
      <c r="CI195" s="40"/>
      <c r="CJ195" s="40"/>
      <c r="CK195" s="40"/>
      <c r="CL195" s="40"/>
      <c r="CM195" s="40"/>
    </row>
    <row r="196" spans="1:91" ht="17.25" customHeight="1" x14ac:dyDescent="0.2">
      <c r="A196" s="92"/>
      <c r="B196" s="93"/>
      <c r="C196" s="93"/>
      <c r="D196" s="93"/>
      <c r="E196" s="93" t="str">
        <f t="shared" si="420"/>
        <v/>
      </c>
      <c r="F196" s="93"/>
      <c r="G196" s="93"/>
      <c r="H196" s="93" t="str">
        <f t="shared" si="94"/>
        <v/>
      </c>
      <c r="I196" s="95" t="str">
        <f t="shared" si="95"/>
        <v/>
      </c>
      <c r="J196" s="93"/>
      <c r="K196" s="97" t="b">
        <v>0</v>
      </c>
      <c r="L196" s="98" t="str">
        <f t="shared" si="302"/>
        <v>PENDENTE</v>
      </c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3"/>
      <c r="X196" s="100"/>
      <c r="Y196" s="100"/>
      <c r="Z196" s="100"/>
      <c r="AA196" s="100"/>
      <c r="AB196" s="100"/>
      <c r="AC196" s="101"/>
      <c r="AD196" s="3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93"/>
      <c r="AQ196" s="93"/>
      <c r="AR196" s="93"/>
      <c r="AS196" s="102"/>
      <c r="AT196" s="103"/>
      <c r="AU196" s="103"/>
      <c r="AV196" s="103"/>
      <c r="AW196" s="104"/>
      <c r="AX196" s="103"/>
      <c r="AY196" s="103"/>
      <c r="AZ196" s="103"/>
      <c r="BA196" s="103"/>
      <c r="BB196" s="104"/>
      <c r="BC196" s="103"/>
      <c r="BD196" s="105" t="str">
        <f ca="1">IFERROR(__xludf.DUMMYFUNCTION("""COMPUTED_VALUE"""),"")</f>
        <v/>
      </c>
      <c r="BE196" s="105"/>
      <c r="BF196" s="105"/>
      <c r="BG196" s="93"/>
      <c r="BH196" s="95"/>
      <c r="BI196" s="95" t="str">
        <f t="shared" si="137"/>
        <v/>
      </c>
      <c r="BJ196" s="95" t="str">
        <f t="shared" ref="BJ196:BW196" si="626">IF(AD196=0,"",AD196*$AS196*(AU196/10))</f>
        <v/>
      </c>
      <c r="BK196" s="95" t="str">
        <f t="shared" si="626"/>
        <v/>
      </c>
      <c r="BL196" s="95" t="str">
        <f t="shared" si="626"/>
        <v/>
      </c>
      <c r="BM196" s="95" t="str">
        <f t="shared" si="626"/>
        <v/>
      </c>
      <c r="BN196" s="95" t="str">
        <f t="shared" si="626"/>
        <v/>
      </c>
      <c r="BO196" s="95" t="str">
        <f t="shared" si="626"/>
        <v/>
      </c>
      <c r="BP196" s="95" t="str">
        <f t="shared" si="626"/>
        <v/>
      </c>
      <c r="BQ196" s="37" t="str">
        <f t="shared" si="626"/>
        <v/>
      </c>
      <c r="BR196" s="37" t="str">
        <f t="shared" si="626"/>
        <v/>
      </c>
      <c r="BS196" s="37" t="str">
        <f t="shared" si="626"/>
        <v/>
      </c>
      <c r="BT196" s="37" t="str">
        <f t="shared" si="626"/>
        <v/>
      </c>
      <c r="BU196" s="37" t="str">
        <f t="shared" si="626"/>
        <v/>
      </c>
      <c r="BV196" s="37" t="str">
        <f t="shared" si="626"/>
        <v/>
      </c>
      <c r="BW196" s="37" t="str">
        <f t="shared" si="626"/>
        <v/>
      </c>
      <c r="BX196" s="38">
        <f t="shared" si="566"/>
        <v>0</v>
      </c>
      <c r="BY196" s="106" t="str">
        <f t="shared" si="529"/>
        <v/>
      </c>
      <c r="BZ196" s="106" t="str">
        <f t="shared" ref="BZ196:CH196" si="627">IF(N196="x","1","")</f>
        <v/>
      </c>
      <c r="CA196" s="106" t="str">
        <f t="shared" si="627"/>
        <v/>
      </c>
      <c r="CB196" s="106" t="str">
        <f t="shared" si="627"/>
        <v/>
      </c>
      <c r="CC196" s="106" t="str">
        <f t="shared" si="627"/>
        <v/>
      </c>
      <c r="CD196" s="106" t="str">
        <f t="shared" si="627"/>
        <v/>
      </c>
      <c r="CE196" s="106" t="str">
        <f t="shared" si="627"/>
        <v/>
      </c>
      <c r="CF196" s="106" t="str">
        <f t="shared" si="627"/>
        <v/>
      </c>
      <c r="CG196" s="106" t="str">
        <f t="shared" si="627"/>
        <v/>
      </c>
      <c r="CH196" s="106" t="str">
        <f t="shared" si="627"/>
        <v/>
      </c>
      <c r="CI196" s="40"/>
      <c r="CJ196" s="40"/>
      <c r="CK196" s="40"/>
      <c r="CL196" s="40"/>
      <c r="CM196" s="40"/>
    </row>
    <row r="197" spans="1:91" ht="17.25" customHeight="1" x14ac:dyDescent="0.2">
      <c r="A197" s="92"/>
      <c r="B197" s="93"/>
      <c r="C197" s="93"/>
      <c r="D197" s="93"/>
      <c r="E197" s="93" t="str">
        <f t="shared" si="420"/>
        <v/>
      </c>
      <c r="F197" s="93"/>
      <c r="G197" s="93"/>
      <c r="H197" s="93" t="str">
        <f t="shared" si="94"/>
        <v/>
      </c>
      <c r="I197" s="95" t="str">
        <f t="shared" si="95"/>
        <v/>
      </c>
      <c r="J197" s="93"/>
      <c r="K197" s="97" t="b">
        <v>0</v>
      </c>
      <c r="L197" s="98" t="str">
        <f t="shared" si="302"/>
        <v>PENDENTE</v>
      </c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3"/>
      <c r="X197" s="100"/>
      <c r="Y197" s="100"/>
      <c r="Z197" s="100"/>
      <c r="AA197" s="100"/>
      <c r="AB197" s="100"/>
      <c r="AC197" s="101"/>
      <c r="AD197" s="3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93"/>
      <c r="AQ197" s="93"/>
      <c r="AR197" s="93"/>
      <c r="AS197" s="102"/>
      <c r="AT197" s="103"/>
      <c r="AU197" s="103"/>
      <c r="AV197" s="103"/>
      <c r="AW197" s="104"/>
      <c r="AX197" s="103"/>
      <c r="AY197" s="103"/>
      <c r="AZ197" s="103"/>
      <c r="BA197" s="103"/>
      <c r="BB197" s="104"/>
      <c r="BC197" s="103"/>
      <c r="BD197" s="105" t="str">
        <f ca="1">IFERROR(__xludf.DUMMYFUNCTION("""COMPUTED_VALUE"""),"")</f>
        <v/>
      </c>
      <c r="BE197" s="105"/>
      <c r="BF197" s="105"/>
      <c r="BG197" s="93"/>
      <c r="BH197" s="95"/>
      <c r="BI197" s="95" t="str">
        <f t="shared" si="137"/>
        <v/>
      </c>
      <c r="BJ197" s="95" t="str">
        <f t="shared" ref="BJ197:BW197" si="628">IF(AD197=0,"",AD197*$AS197*(AU197/10))</f>
        <v/>
      </c>
      <c r="BK197" s="95" t="str">
        <f t="shared" si="628"/>
        <v/>
      </c>
      <c r="BL197" s="95" t="str">
        <f t="shared" si="628"/>
        <v/>
      </c>
      <c r="BM197" s="95" t="str">
        <f t="shared" si="628"/>
        <v/>
      </c>
      <c r="BN197" s="95" t="str">
        <f t="shared" si="628"/>
        <v/>
      </c>
      <c r="BO197" s="95" t="str">
        <f t="shared" si="628"/>
        <v/>
      </c>
      <c r="BP197" s="95" t="str">
        <f t="shared" si="628"/>
        <v/>
      </c>
      <c r="BQ197" s="37" t="str">
        <f t="shared" si="628"/>
        <v/>
      </c>
      <c r="BR197" s="37" t="str">
        <f t="shared" si="628"/>
        <v/>
      </c>
      <c r="BS197" s="37" t="str">
        <f t="shared" si="628"/>
        <v/>
      </c>
      <c r="BT197" s="37" t="str">
        <f t="shared" si="628"/>
        <v/>
      </c>
      <c r="BU197" s="37" t="str">
        <f t="shared" si="628"/>
        <v/>
      </c>
      <c r="BV197" s="37" t="str">
        <f t="shared" si="628"/>
        <v/>
      </c>
      <c r="BW197" s="37" t="str">
        <f t="shared" si="628"/>
        <v/>
      </c>
      <c r="BX197" s="38">
        <f t="shared" si="566"/>
        <v>0</v>
      </c>
      <c r="BY197" s="106" t="str">
        <f t="shared" si="529"/>
        <v/>
      </c>
      <c r="BZ197" s="106" t="str">
        <f t="shared" ref="BZ197:CH197" si="629">IF(N197="x","1","")</f>
        <v/>
      </c>
      <c r="CA197" s="106" t="str">
        <f t="shared" si="629"/>
        <v/>
      </c>
      <c r="CB197" s="106" t="str">
        <f t="shared" si="629"/>
        <v/>
      </c>
      <c r="CC197" s="106" t="str">
        <f t="shared" si="629"/>
        <v/>
      </c>
      <c r="CD197" s="106" t="str">
        <f t="shared" si="629"/>
        <v/>
      </c>
      <c r="CE197" s="106" t="str">
        <f t="shared" si="629"/>
        <v/>
      </c>
      <c r="CF197" s="106" t="str">
        <f t="shared" si="629"/>
        <v/>
      </c>
      <c r="CG197" s="106" t="str">
        <f t="shared" si="629"/>
        <v/>
      </c>
      <c r="CH197" s="106" t="str">
        <f t="shared" si="629"/>
        <v/>
      </c>
      <c r="CI197" s="40"/>
      <c r="CJ197" s="40"/>
      <c r="CK197" s="40"/>
      <c r="CL197" s="40"/>
      <c r="CM197" s="40"/>
    </row>
    <row r="198" spans="1:91" ht="17.25" customHeight="1" x14ac:dyDescent="0.2">
      <c r="A198" s="92"/>
      <c r="B198" s="93"/>
      <c r="C198" s="93"/>
      <c r="D198" s="93"/>
      <c r="E198" s="93" t="str">
        <f t="shared" si="420"/>
        <v/>
      </c>
      <c r="F198" s="93"/>
      <c r="G198" s="93"/>
      <c r="H198" s="93" t="str">
        <f t="shared" si="94"/>
        <v/>
      </c>
      <c r="I198" s="95" t="str">
        <f t="shared" si="95"/>
        <v/>
      </c>
      <c r="J198" s="93"/>
      <c r="K198" s="97" t="b">
        <v>0</v>
      </c>
      <c r="L198" s="98" t="str">
        <f t="shared" si="302"/>
        <v>PENDENTE</v>
      </c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3"/>
      <c r="X198" s="100"/>
      <c r="Y198" s="100"/>
      <c r="Z198" s="100"/>
      <c r="AA198" s="100"/>
      <c r="AB198" s="100"/>
      <c r="AC198" s="101"/>
      <c r="AD198" s="3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93"/>
      <c r="AQ198" s="93"/>
      <c r="AR198" s="93"/>
      <c r="AS198" s="102"/>
      <c r="AT198" s="103"/>
      <c r="AU198" s="103"/>
      <c r="AV198" s="103"/>
      <c r="AW198" s="104"/>
      <c r="AX198" s="103"/>
      <c r="AY198" s="103"/>
      <c r="AZ198" s="103"/>
      <c r="BA198" s="103"/>
      <c r="BB198" s="104"/>
      <c r="BC198" s="103"/>
      <c r="BD198" s="105" t="str">
        <f ca="1">IFERROR(__xludf.DUMMYFUNCTION("""COMPUTED_VALUE"""),"")</f>
        <v/>
      </c>
      <c r="BE198" s="105"/>
      <c r="BF198" s="105"/>
      <c r="BG198" s="93"/>
      <c r="BH198" s="95"/>
      <c r="BI198" s="95" t="str">
        <f t="shared" si="137"/>
        <v/>
      </c>
      <c r="BJ198" s="95" t="str">
        <f t="shared" ref="BJ198:BR198" si="630">IF(AD198=0,"",AD198*$AS198*(AU198/10))</f>
        <v/>
      </c>
      <c r="BK198" s="95" t="str">
        <f t="shared" si="630"/>
        <v/>
      </c>
      <c r="BL198" s="95" t="str">
        <f t="shared" si="630"/>
        <v/>
      </c>
      <c r="BM198" s="95" t="str">
        <f t="shared" si="630"/>
        <v/>
      </c>
      <c r="BN198" s="95" t="str">
        <f t="shared" si="630"/>
        <v/>
      </c>
      <c r="BO198" s="95" t="str">
        <f t="shared" si="630"/>
        <v/>
      </c>
      <c r="BP198" s="95" t="str">
        <f t="shared" si="630"/>
        <v/>
      </c>
      <c r="BQ198" s="95" t="str">
        <f t="shared" si="630"/>
        <v/>
      </c>
      <c r="BR198" s="95" t="str">
        <f t="shared" si="630"/>
        <v/>
      </c>
      <c r="BS198" s="38"/>
      <c r="BT198" s="38"/>
      <c r="BU198" s="38"/>
      <c r="BV198" s="38"/>
      <c r="BW198" s="38"/>
      <c r="BX198" s="38">
        <f t="shared" si="566"/>
        <v>0</v>
      </c>
      <c r="BY198" s="106" t="str">
        <f t="shared" si="529"/>
        <v/>
      </c>
      <c r="BZ198" s="106" t="str">
        <f t="shared" ref="BZ198:CH198" si="631">IF(N198="x","1","")</f>
        <v/>
      </c>
      <c r="CA198" s="106" t="str">
        <f t="shared" si="631"/>
        <v/>
      </c>
      <c r="CB198" s="106" t="str">
        <f t="shared" si="631"/>
        <v/>
      </c>
      <c r="CC198" s="106" t="str">
        <f t="shared" si="631"/>
        <v/>
      </c>
      <c r="CD198" s="106" t="str">
        <f t="shared" si="631"/>
        <v/>
      </c>
      <c r="CE198" s="106" t="str">
        <f t="shared" si="631"/>
        <v/>
      </c>
      <c r="CF198" s="106" t="str">
        <f t="shared" si="631"/>
        <v/>
      </c>
      <c r="CG198" s="106" t="str">
        <f t="shared" si="631"/>
        <v/>
      </c>
      <c r="CH198" s="106" t="str">
        <f t="shared" si="631"/>
        <v/>
      </c>
      <c r="CI198" s="40"/>
      <c r="CJ198" s="40"/>
      <c r="CK198" s="40"/>
      <c r="CL198" s="40"/>
      <c r="CM198" s="40"/>
    </row>
    <row r="199" spans="1:91" ht="17.25" customHeight="1" x14ac:dyDescent="0.2">
      <c r="A199" s="92"/>
      <c r="B199" s="93"/>
      <c r="C199" s="93"/>
      <c r="D199" s="93"/>
      <c r="E199" s="93" t="str">
        <f t="shared" si="420"/>
        <v/>
      </c>
      <c r="F199" s="93"/>
      <c r="G199" s="93"/>
      <c r="H199" s="93" t="str">
        <f t="shared" si="94"/>
        <v/>
      </c>
      <c r="I199" s="95" t="str">
        <f t="shared" si="95"/>
        <v/>
      </c>
      <c r="J199" s="93"/>
      <c r="K199" s="97" t="b">
        <v>0</v>
      </c>
      <c r="L199" s="98" t="str">
        <f t="shared" si="302"/>
        <v>PENDENTE</v>
      </c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3"/>
      <c r="X199" s="100"/>
      <c r="Y199" s="100"/>
      <c r="Z199" s="100"/>
      <c r="AA199" s="100"/>
      <c r="AB199" s="100"/>
      <c r="AC199" s="101"/>
      <c r="AD199" s="3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93"/>
      <c r="AQ199" s="93"/>
      <c r="AR199" s="93"/>
      <c r="AS199" s="102"/>
      <c r="AT199" s="103"/>
      <c r="AU199" s="103"/>
      <c r="AV199" s="103"/>
      <c r="AW199" s="104"/>
      <c r="AX199" s="103"/>
      <c r="AY199" s="103"/>
      <c r="AZ199" s="103"/>
      <c r="BA199" s="103"/>
      <c r="BB199" s="104"/>
      <c r="BC199" s="103"/>
      <c r="BD199" s="105" t="str">
        <f ca="1">IFERROR(__xludf.DUMMYFUNCTION("""COMPUTED_VALUE"""),"")</f>
        <v/>
      </c>
      <c r="BE199" s="105"/>
      <c r="BF199" s="105"/>
      <c r="BG199" s="93"/>
      <c r="BH199" s="95"/>
      <c r="BI199" s="95" t="str">
        <f t="shared" si="137"/>
        <v/>
      </c>
      <c r="BJ199" s="95" t="str">
        <f t="shared" ref="BJ199:BR199" si="632">IF(AD199=0,"",AD199*$AS199*(AU199/10))</f>
        <v/>
      </c>
      <c r="BK199" s="95" t="str">
        <f t="shared" si="632"/>
        <v/>
      </c>
      <c r="BL199" s="95" t="str">
        <f t="shared" si="632"/>
        <v/>
      </c>
      <c r="BM199" s="95" t="str">
        <f t="shared" si="632"/>
        <v/>
      </c>
      <c r="BN199" s="95" t="str">
        <f t="shared" si="632"/>
        <v/>
      </c>
      <c r="BO199" s="95" t="str">
        <f t="shared" si="632"/>
        <v/>
      </c>
      <c r="BP199" s="95" t="str">
        <f t="shared" si="632"/>
        <v/>
      </c>
      <c r="BQ199" s="95" t="str">
        <f t="shared" si="632"/>
        <v/>
      </c>
      <c r="BR199" s="95" t="str">
        <f t="shared" si="632"/>
        <v/>
      </c>
      <c r="BS199" s="38"/>
      <c r="BT199" s="38"/>
      <c r="BU199" s="38"/>
      <c r="BV199" s="38"/>
      <c r="BW199" s="38"/>
      <c r="BX199" s="38">
        <f t="shared" si="566"/>
        <v>0</v>
      </c>
      <c r="BY199" s="106" t="str">
        <f t="shared" si="529"/>
        <v/>
      </c>
      <c r="BZ199" s="106" t="str">
        <f t="shared" ref="BZ199:CH199" si="633">IF(N199="x","1","")</f>
        <v/>
      </c>
      <c r="CA199" s="106" t="str">
        <f t="shared" si="633"/>
        <v/>
      </c>
      <c r="CB199" s="106" t="str">
        <f t="shared" si="633"/>
        <v/>
      </c>
      <c r="CC199" s="106" t="str">
        <f t="shared" si="633"/>
        <v/>
      </c>
      <c r="CD199" s="106" t="str">
        <f t="shared" si="633"/>
        <v/>
      </c>
      <c r="CE199" s="106" t="str">
        <f t="shared" si="633"/>
        <v/>
      </c>
      <c r="CF199" s="106" t="str">
        <f t="shared" si="633"/>
        <v/>
      </c>
      <c r="CG199" s="106" t="str">
        <f t="shared" si="633"/>
        <v/>
      </c>
      <c r="CH199" s="106" t="str">
        <f t="shared" si="633"/>
        <v/>
      </c>
      <c r="CI199" s="40"/>
      <c r="CJ199" s="40"/>
      <c r="CK199" s="40"/>
      <c r="CL199" s="40"/>
      <c r="CM199" s="40"/>
    </row>
    <row r="200" spans="1:91" ht="17.25" customHeight="1" x14ac:dyDescent="0.2">
      <c r="A200" s="92"/>
      <c r="B200" s="93"/>
      <c r="C200" s="93"/>
      <c r="D200" s="93"/>
      <c r="E200" s="93" t="str">
        <f t="shared" si="420"/>
        <v/>
      </c>
      <c r="F200" s="93"/>
      <c r="G200" s="93"/>
      <c r="H200" s="93" t="str">
        <f t="shared" si="94"/>
        <v/>
      </c>
      <c r="I200" s="95" t="str">
        <f t="shared" si="95"/>
        <v/>
      </c>
      <c r="J200" s="93"/>
      <c r="K200" s="97" t="b">
        <v>0</v>
      </c>
      <c r="L200" s="98" t="str">
        <f t="shared" si="302"/>
        <v>PENDENTE</v>
      </c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3"/>
      <c r="X200" s="100"/>
      <c r="Y200" s="100"/>
      <c r="Z200" s="100"/>
      <c r="AA200" s="100"/>
      <c r="AB200" s="100"/>
      <c r="AC200" s="101"/>
      <c r="AD200" s="3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93"/>
      <c r="AQ200" s="93"/>
      <c r="AR200" s="93"/>
      <c r="AS200" s="102"/>
      <c r="AT200" s="103"/>
      <c r="AU200" s="103"/>
      <c r="AV200" s="103"/>
      <c r="AW200" s="104"/>
      <c r="AX200" s="103"/>
      <c r="AY200" s="103"/>
      <c r="AZ200" s="103"/>
      <c r="BA200" s="103"/>
      <c r="BB200" s="104"/>
      <c r="BC200" s="103"/>
      <c r="BD200" s="105" t="str">
        <f ca="1">IFERROR(__xludf.DUMMYFUNCTION("""COMPUTED_VALUE"""),"")</f>
        <v/>
      </c>
      <c r="BE200" s="105"/>
      <c r="BF200" s="105"/>
      <c r="BG200" s="93"/>
      <c r="BH200" s="95"/>
      <c r="BI200" s="95" t="str">
        <f t="shared" si="137"/>
        <v/>
      </c>
      <c r="BJ200" s="95" t="str">
        <f t="shared" ref="BJ200:BR200" si="634">IF(AD200=0,"",AD200*$AS200*(AU200/10))</f>
        <v/>
      </c>
      <c r="BK200" s="95" t="str">
        <f t="shared" si="634"/>
        <v/>
      </c>
      <c r="BL200" s="95" t="str">
        <f t="shared" si="634"/>
        <v/>
      </c>
      <c r="BM200" s="95" t="str">
        <f t="shared" si="634"/>
        <v/>
      </c>
      <c r="BN200" s="95" t="str">
        <f t="shared" si="634"/>
        <v/>
      </c>
      <c r="BO200" s="95" t="str">
        <f t="shared" si="634"/>
        <v/>
      </c>
      <c r="BP200" s="95" t="str">
        <f t="shared" si="634"/>
        <v/>
      </c>
      <c r="BQ200" s="95" t="str">
        <f t="shared" si="634"/>
        <v/>
      </c>
      <c r="BR200" s="95" t="str">
        <f t="shared" si="634"/>
        <v/>
      </c>
      <c r="BS200" s="38"/>
      <c r="BT200" s="38"/>
      <c r="BU200" s="38"/>
      <c r="BV200" s="38"/>
      <c r="BW200" s="38"/>
      <c r="BX200" s="38">
        <f t="shared" si="566"/>
        <v>0</v>
      </c>
      <c r="BY200" s="106" t="str">
        <f t="shared" si="529"/>
        <v/>
      </c>
      <c r="BZ200" s="106" t="str">
        <f t="shared" ref="BZ200:CH200" si="635">IF(N200="x","1","")</f>
        <v/>
      </c>
      <c r="CA200" s="106" t="str">
        <f t="shared" si="635"/>
        <v/>
      </c>
      <c r="CB200" s="106" t="str">
        <f t="shared" si="635"/>
        <v/>
      </c>
      <c r="CC200" s="106" t="str">
        <f t="shared" si="635"/>
        <v/>
      </c>
      <c r="CD200" s="106" t="str">
        <f t="shared" si="635"/>
        <v/>
      </c>
      <c r="CE200" s="106" t="str">
        <f t="shared" si="635"/>
        <v/>
      </c>
      <c r="CF200" s="106" t="str">
        <f t="shared" si="635"/>
        <v/>
      </c>
      <c r="CG200" s="106" t="str">
        <f t="shared" si="635"/>
        <v/>
      </c>
      <c r="CH200" s="106" t="str">
        <f t="shared" si="635"/>
        <v/>
      </c>
      <c r="CI200" s="40"/>
      <c r="CJ200" s="40"/>
      <c r="CK200" s="40"/>
      <c r="CL200" s="40"/>
      <c r="CM200" s="40"/>
    </row>
    <row r="201" spans="1:91" ht="17.25" customHeight="1" x14ac:dyDescent="0.2">
      <c r="A201" s="92"/>
      <c r="B201" s="93"/>
      <c r="C201" s="93"/>
      <c r="D201" s="93"/>
      <c r="E201" s="93" t="str">
        <f t="shared" si="420"/>
        <v/>
      </c>
      <c r="F201" s="93"/>
      <c r="G201" s="93"/>
      <c r="H201" s="93" t="str">
        <f t="shared" si="94"/>
        <v/>
      </c>
      <c r="I201" s="95" t="str">
        <f t="shared" si="95"/>
        <v/>
      </c>
      <c r="J201" s="93"/>
      <c r="K201" s="97" t="b">
        <v>0</v>
      </c>
      <c r="L201" s="98" t="str">
        <f t="shared" si="302"/>
        <v>PENDENTE</v>
      </c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3"/>
      <c r="X201" s="100"/>
      <c r="Y201" s="100"/>
      <c r="Z201" s="100"/>
      <c r="AA201" s="100"/>
      <c r="AB201" s="100"/>
      <c r="AC201" s="101"/>
      <c r="AD201" s="3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93"/>
      <c r="AQ201" s="93"/>
      <c r="AR201" s="93"/>
      <c r="AS201" s="102"/>
      <c r="AT201" s="103"/>
      <c r="AU201" s="103"/>
      <c r="AV201" s="103"/>
      <c r="AW201" s="104"/>
      <c r="AX201" s="103"/>
      <c r="AY201" s="103"/>
      <c r="AZ201" s="103"/>
      <c r="BA201" s="103"/>
      <c r="BB201" s="104"/>
      <c r="BC201" s="103"/>
      <c r="BD201" s="105" t="str">
        <f ca="1">IFERROR(__xludf.DUMMYFUNCTION("""COMPUTED_VALUE"""),"")</f>
        <v/>
      </c>
      <c r="BE201" s="105"/>
      <c r="BF201" s="105"/>
      <c r="BG201" s="93"/>
      <c r="BH201" s="95"/>
      <c r="BI201" s="95" t="str">
        <f t="shared" si="137"/>
        <v/>
      </c>
      <c r="BJ201" s="95" t="str">
        <f t="shared" ref="BJ201:BR201" si="636">IF(AD201=0,"",AD201*$AS201*(AU201/10))</f>
        <v/>
      </c>
      <c r="BK201" s="95" t="str">
        <f t="shared" si="636"/>
        <v/>
      </c>
      <c r="BL201" s="95" t="str">
        <f t="shared" si="636"/>
        <v/>
      </c>
      <c r="BM201" s="95" t="str">
        <f t="shared" si="636"/>
        <v/>
      </c>
      <c r="BN201" s="95" t="str">
        <f t="shared" si="636"/>
        <v/>
      </c>
      <c r="BO201" s="95" t="str">
        <f t="shared" si="636"/>
        <v/>
      </c>
      <c r="BP201" s="95" t="str">
        <f t="shared" si="636"/>
        <v/>
      </c>
      <c r="BQ201" s="95" t="str">
        <f t="shared" si="636"/>
        <v/>
      </c>
      <c r="BR201" s="95" t="str">
        <f t="shared" si="636"/>
        <v/>
      </c>
      <c r="BS201" s="38"/>
      <c r="BT201" s="38"/>
      <c r="BU201" s="38"/>
      <c r="BV201" s="38"/>
      <c r="BW201" s="38"/>
      <c r="BX201" s="38">
        <f t="shared" si="566"/>
        <v>0</v>
      </c>
      <c r="BY201" s="106" t="str">
        <f t="shared" si="529"/>
        <v/>
      </c>
      <c r="BZ201" s="106" t="str">
        <f t="shared" ref="BZ201:CH201" si="637">IF(N201="x","1","")</f>
        <v/>
      </c>
      <c r="CA201" s="106" t="str">
        <f t="shared" si="637"/>
        <v/>
      </c>
      <c r="CB201" s="106" t="str">
        <f t="shared" si="637"/>
        <v/>
      </c>
      <c r="CC201" s="106" t="str">
        <f t="shared" si="637"/>
        <v/>
      </c>
      <c r="CD201" s="106" t="str">
        <f t="shared" si="637"/>
        <v/>
      </c>
      <c r="CE201" s="106" t="str">
        <f t="shared" si="637"/>
        <v/>
      </c>
      <c r="CF201" s="106" t="str">
        <f t="shared" si="637"/>
        <v/>
      </c>
      <c r="CG201" s="106" t="str">
        <f t="shared" si="637"/>
        <v/>
      </c>
      <c r="CH201" s="106" t="str">
        <f t="shared" si="637"/>
        <v/>
      </c>
      <c r="CI201" s="40"/>
      <c r="CJ201" s="40"/>
      <c r="CK201" s="40"/>
      <c r="CL201" s="40"/>
      <c r="CM201" s="40"/>
    </row>
    <row r="202" spans="1:91" ht="17.25" customHeight="1" x14ac:dyDescent="0.2">
      <c r="A202" s="92"/>
      <c r="B202" s="93"/>
      <c r="C202" s="93"/>
      <c r="D202" s="93"/>
      <c r="E202" s="93" t="str">
        <f t="shared" si="420"/>
        <v/>
      </c>
      <c r="F202" s="93"/>
      <c r="G202" s="93"/>
      <c r="H202" s="93" t="str">
        <f t="shared" si="94"/>
        <v/>
      </c>
      <c r="I202" s="95" t="str">
        <f t="shared" si="95"/>
        <v/>
      </c>
      <c r="J202" s="93"/>
      <c r="K202" s="97" t="b">
        <v>0</v>
      </c>
      <c r="L202" s="98" t="str">
        <f t="shared" si="302"/>
        <v>PENDENTE</v>
      </c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3"/>
      <c r="X202" s="100"/>
      <c r="Y202" s="100"/>
      <c r="Z202" s="100"/>
      <c r="AA202" s="100"/>
      <c r="AB202" s="100"/>
      <c r="AC202" s="101"/>
      <c r="AD202" s="3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93"/>
      <c r="AQ202" s="93"/>
      <c r="AR202" s="93"/>
      <c r="AS202" s="102"/>
      <c r="AT202" s="103"/>
      <c r="AU202" s="103"/>
      <c r="AV202" s="103"/>
      <c r="AW202" s="104"/>
      <c r="AX202" s="103"/>
      <c r="AY202" s="103"/>
      <c r="AZ202" s="103"/>
      <c r="BA202" s="103"/>
      <c r="BB202" s="104"/>
      <c r="BC202" s="103"/>
      <c r="BD202" s="105" t="str">
        <f ca="1">IFERROR(__xludf.DUMMYFUNCTION("""COMPUTED_VALUE"""),"")</f>
        <v/>
      </c>
      <c r="BE202" s="105"/>
      <c r="BF202" s="105"/>
      <c r="BG202" s="93"/>
      <c r="BH202" s="95"/>
      <c r="BI202" s="95" t="str">
        <f t="shared" si="137"/>
        <v/>
      </c>
      <c r="BJ202" s="95" t="str">
        <f t="shared" ref="BJ202:BR202" si="638">IF(AD202=0,"",AD202*$AS202*(AU202/10))</f>
        <v/>
      </c>
      <c r="BK202" s="95" t="str">
        <f t="shared" si="638"/>
        <v/>
      </c>
      <c r="BL202" s="95" t="str">
        <f t="shared" si="638"/>
        <v/>
      </c>
      <c r="BM202" s="95" t="str">
        <f t="shared" si="638"/>
        <v/>
      </c>
      <c r="BN202" s="95" t="str">
        <f t="shared" si="638"/>
        <v/>
      </c>
      <c r="BO202" s="95" t="str">
        <f t="shared" si="638"/>
        <v/>
      </c>
      <c r="BP202" s="95" t="str">
        <f t="shared" si="638"/>
        <v/>
      </c>
      <c r="BQ202" s="95" t="str">
        <f t="shared" si="638"/>
        <v/>
      </c>
      <c r="BR202" s="95" t="str">
        <f t="shared" si="638"/>
        <v/>
      </c>
      <c r="BS202" s="38"/>
      <c r="BT202" s="38"/>
      <c r="BU202" s="38"/>
      <c r="BV202" s="38"/>
      <c r="BW202" s="38"/>
      <c r="BX202" s="38">
        <f t="shared" si="566"/>
        <v>0</v>
      </c>
      <c r="BY202" s="106" t="str">
        <f t="shared" si="529"/>
        <v/>
      </c>
      <c r="BZ202" s="106" t="str">
        <f t="shared" ref="BZ202:CH202" si="639">IF(N202="x","1","")</f>
        <v/>
      </c>
      <c r="CA202" s="106" t="str">
        <f t="shared" si="639"/>
        <v/>
      </c>
      <c r="CB202" s="106" t="str">
        <f t="shared" si="639"/>
        <v/>
      </c>
      <c r="CC202" s="106" t="str">
        <f t="shared" si="639"/>
        <v/>
      </c>
      <c r="CD202" s="106" t="str">
        <f t="shared" si="639"/>
        <v/>
      </c>
      <c r="CE202" s="106" t="str">
        <f t="shared" si="639"/>
        <v/>
      </c>
      <c r="CF202" s="106" t="str">
        <f t="shared" si="639"/>
        <v/>
      </c>
      <c r="CG202" s="106" t="str">
        <f t="shared" si="639"/>
        <v/>
      </c>
      <c r="CH202" s="106" t="str">
        <f t="shared" si="639"/>
        <v/>
      </c>
      <c r="CI202" s="40"/>
      <c r="CJ202" s="40"/>
      <c r="CK202" s="40"/>
      <c r="CL202" s="40"/>
      <c r="CM202" s="40"/>
    </row>
    <row r="203" spans="1:91" ht="17.25" customHeight="1" x14ac:dyDescent="0.2">
      <c r="A203" s="92"/>
      <c r="B203" s="93"/>
      <c r="C203" s="93"/>
      <c r="D203" s="93"/>
      <c r="E203" s="93" t="str">
        <f t="shared" si="420"/>
        <v/>
      </c>
      <c r="F203" s="93"/>
      <c r="G203" s="93"/>
      <c r="H203" s="93" t="str">
        <f t="shared" si="94"/>
        <v/>
      </c>
      <c r="I203" s="95" t="str">
        <f t="shared" si="95"/>
        <v/>
      </c>
      <c r="J203" s="93"/>
      <c r="K203" s="97" t="b">
        <v>0</v>
      </c>
      <c r="L203" s="98" t="str">
        <f t="shared" si="302"/>
        <v>PENDENTE</v>
      </c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3"/>
      <c r="X203" s="100"/>
      <c r="Y203" s="100"/>
      <c r="Z203" s="100"/>
      <c r="AA203" s="100"/>
      <c r="AB203" s="100"/>
      <c r="AC203" s="101"/>
      <c r="AD203" s="3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93"/>
      <c r="AQ203" s="93"/>
      <c r="AR203" s="93"/>
      <c r="AS203" s="102"/>
      <c r="AT203" s="103"/>
      <c r="AU203" s="103"/>
      <c r="AV203" s="103"/>
      <c r="AW203" s="104"/>
      <c r="AX203" s="103"/>
      <c r="AY203" s="103"/>
      <c r="AZ203" s="103"/>
      <c r="BA203" s="103"/>
      <c r="BB203" s="104"/>
      <c r="BC203" s="103"/>
      <c r="BD203" s="105" t="str">
        <f ca="1">IFERROR(__xludf.DUMMYFUNCTION("""COMPUTED_VALUE"""),"")</f>
        <v/>
      </c>
      <c r="BE203" s="105"/>
      <c r="BF203" s="105"/>
      <c r="BG203" s="93"/>
      <c r="BH203" s="95"/>
      <c r="BI203" s="95" t="str">
        <f t="shared" si="137"/>
        <v/>
      </c>
      <c r="BJ203" s="95" t="str">
        <f t="shared" ref="BJ203:BR203" si="640">IF(AD203=0,"",AD203*$AS203*(AU203/10))</f>
        <v/>
      </c>
      <c r="BK203" s="95" t="str">
        <f t="shared" si="640"/>
        <v/>
      </c>
      <c r="BL203" s="95" t="str">
        <f t="shared" si="640"/>
        <v/>
      </c>
      <c r="BM203" s="95" t="str">
        <f t="shared" si="640"/>
        <v/>
      </c>
      <c r="BN203" s="95" t="str">
        <f t="shared" si="640"/>
        <v/>
      </c>
      <c r="BO203" s="95" t="str">
        <f t="shared" si="640"/>
        <v/>
      </c>
      <c r="BP203" s="95" t="str">
        <f t="shared" si="640"/>
        <v/>
      </c>
      <c r="BQ203" s="95" t="str">
        <f t="shared" si="640"/>
        <v/>
      </c>
      <c r="BR203" s="95" t="str">
        <f t="shared" si="640"/>
        <v/>
      </c>
      <c r="BS203" s="38"/>
      <c r="BT203" s="38"/>
      <c r="BU203" s="38"/>
      <c r="BV203" s="38"/>
      <c r="BW203" s="38"/>
      <c r="BX203" s="38">
        <f t="shared" si="566"/>
        <v>0</v>
      </c>
      <c r="BY203" s="106" t="str">
        <f t="shared" si="529"/>
        <v/>
      </c>
      <c r="BZ203" s="106" t="str">
        <f t="shared" ref="BZ203:CH203" si="641">IF(N203="x","1","")</f>
        <v/>
      </c>
      <c r="CA203" s="106" t="str">
        <f t="shared" si="641"/>
        <v/>
      </c>
      <c r="CB203" s="106" t="str">
        <f t="shared" si="641"/>
        <v/>
      </c>
      <c r="CC203" s="106" t="str">
        <f t="shared" si="641"/>
        <v/>
      </c>
      <c r="CD203" s="106" t="str">
        <f t="shared" si="641"/>
        <v/>
      </c>
      <c r="CE203" s="106" t="str">
        <f t="shared" si="641"/>
        <v/>
      </c>
      <c r="CF203" s="106" t="str">
        <f t="shared" si="641"/>
        <v/>
      </c>
      <c r="CG203" s="106" t="str">
        <f t="shared" si="641"/>
        <v/>
      </c>
      <c r="CH203" s="106" t="str">
        <f t="shared" si="641"/>
        <v/>
      </c>
      <c r="CI203" s="40"/>
      <c r="CJ203" s="40"/>
      <c r="CK203" s="40"/>
      <c r="CL203" s="40"/>
      <c r="CM203" s="40"/>
    </row>
    <row r="204" spans="1:91" ht="17.25" customHeight="1" x14ac:dyDescent="0.2">
      <c r="A204" s="92"/>
      <c r="B204" s="93"/>
      <c r="C204" s="93"/>
      <c r="D204" s="93"/>
      <c r="E204" s="93" t="str">
        <f t="shared" si="420"/>
        <v/>
      </c>
      <c r="F204" s="93"/>
      <c r="G204" s="93"/>
      <c r="H204" s="93" t="str">
        <f t="shared" si="94"/>
        <v/>
      </c>
      <c r="I204" s="95" t="str">
        <f t="shared" si="95"/>
        <v/>
      </c>
      <c r="J204" s="93"/>
      <c r="K204" s="97" t="b">
        <v>0</v>
      </c>
      <c r="L204" s="98" t="str">
        <f t="shared" si="302"/>
        <v>PENDENTE</v>
      </c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3"/>
      <c r="X204" s="100"/>
      <c r="Y204" s="100"/>
      <c r="Z204" s="100"/>
      <c r="AA204" s="100"/>
      <c r="AB204" s="100"/>
      <c r="AC204" s="101"/>
      <c r="AD204" s="3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93"/>
      <c r="AQ204" s="93"/>
      <c r="AR204" s="93"/>
      <c r="AS204" s="102"/>
      <c r="AT204" s="103"/>
      <c r="AU204" s="103"/>
      <c r="AV204" s="103"/>
      <c r="AW204" s="104"/>
      <c r="AX204" s="103"/>
      <c r="AY204" s="103"/>
      <c r="AZ204" s="103"/>
      <c r="BA204" s="103"/>
      <c r="BB204" s="104"/>
      <c r="BC204" s="103"/>
      <c r="BD204" s="105" t="str">
        <f ca="1">IFERROR(__xludf.DUMMYFUNCTION("""COMPUTED_VALUE"""),"")</f>
        <v/>
      </c>
      <c r="BE204" s="105"/>
      <c r="BF204" s="105"/>
      <c r="BG204" s="93"/>
      <c r="BH204" s="95"/>
      <c r="BI204" s="95" t="str">
        <f t="shared" si="137"/>
        <v/>
      </c>
      <c r="BJ204" s="95" t="str">
        <f t="shared" ref="BJ204:BR204" si="642">IF(AD204=0,"",AD204*$AS204*(AU204/10))</f>
        <v/>
      </c>
      <c r="BK204" s="95" t="str">
        <f t="shared" si="642"/>
        <v/>
      </c>
      <c r="BL204" s="95" t="str">
        <f t="shared" si="642"/>
        <v/>
      </c>
      <c r="BM204" s="95" t="str">
        <f t="shared" si="642"/>
        <v/>
      </c>
      <c r="BN204" s="95" t="str">
        <f t="shared" si="642"/>
        <v/>
      </c>
      <c r="BO204" s="95" t="str">
        <f t="shared" si="642"/>
        <v/>
      </c>
      <c r="BP204" s="95" t="str">
        <f t="shared" si="642"/>
        <v/>
      </c>
      <c r="BQ204" s="95" t="str">
        <f t="shared" si="642"/>
        <v/>
      </c>
      <c r="BR204" s="95" t="str">
        <f t="shared" si="642"/>
        <v/>
      </c>
      <c r="BS204" s="38"/>
      <c r="BT204" s="38"/>
      <c r="BU204" s="38"/>
      <c r="BV204" s="38"/>
      <c r="BW204" s="38"/>
      <c r="BX204" s="38">
        <f t="shared" si="566"/>
        <v>0</v>
      </c>
      <c r="BY204" s="106" t="str">
        <f t="shared" si="529"/>
        <v/>
      </c>
      <c r="BZ204" s="106" t="str">
        <f t="shared" ref="BZ204:CH204" si="643">IF(N204="x","1","")</f>
        <v/>
      </c>
      <c r="CA204" s="106" t="str">
        <f t="shared" si="643"/>
        <v/>
      </c>
      <c r="CB204" s="106" t="str">
        <f t="shared" si="643"/>
        <v/>
      </c>
      <c r="CC204" s="106" t="str">
        <f t="shared" si="643"/>
        <v/>
      </c>
      <c r="CD204" s="106" t="str">
        <f t="shared" si="643"/>
        <v/>
      </c>
      <c r="CE204" s="106" t="str">
        <f t="shared" si="643"/>
        <v/>
      </c>
      <c r="CF204" s="106" t="str">
        <f t="shared" si="643"/>
        <v/>
      </c>
      <c r="CG204" s="106" t="str">
        <f t="shared" si="643"/>
        <v/>
      </c>
      <c r="CH204" s="106" t="str">
        <f t="shared" si="643"/>
        <v/>
      </c>
      <c r="CI204" s="40"/>
      <c r="CJ204" s="40"/>
      <c r="CK204" s="40"/>
      <c r="CL204" s="40"/>
      <c r="CM204" s="40"/>
    </row>
    <row r="205" spans="1:91" ht="17.25" customHeight="1" x14ac:dyDescent="0.2">
      <c r="A205" s="92"/>
      <c r="B205" s="93"/>
      <c r="C205" s="93"/>
      <c r="D205" s="93"/>
      <c r="E205" s="93" t="str">
        <f t="shared" si="420"/>
        <v/>
      </c>
      <c r="F205" s="93"/>
      <c r="G205" s="93"/>
      <c r="H205" s="93" t="str">
        <f t="shared" si="94"/>
        <v/>
      </c>
      <c r="I205" s="95" t="str">
        <f t="shared" si="95"/>
        <v/>
      </c>
      <c r="J205" s="93"/>
      <c r="K205" s="97" t="b">
        <v>0</v>
      </c>
      <c r="L205" s="98" t="str">
        <f t="shared" si="302"/>
        <v>PENDENTE</v>
      </c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3"/>
      <c r="X205" s="100"/>
      <c r="Y205" s="100"/>
      <c r="Z205" s="100"/>
      <c r="AA205" s="100"/>
      <c r="AB205" s="100"/>
      <c r="AC205" s="101"/>
      <c r="AD205" s="3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93"/>
      <c r="AQ205" s="93"/>
      <c r="AR205" s="93"/>
      <c r="AS205" s="102"/>
      <c r="AT205" s="103"/>
      <c r="AU205" s="103"/>
      <c r="AV205" s="103"/>
      <c r="AW205" s="104"/>
      <c r="AX205" s="103"/>
      <c r="AY205" s="103"/>
      <c r="AZ205" s="103"/>
      <c r="BA205" s="103"/>
      <c r="BB205" s="104"/>
      <c r="BC205" s="103"/>
      <c r="BD205" s="105" t="str">
        <f ca="1">IFERROR(__xludf.DUMMYFUNCTION("""COMPUTED_VALUE"""),"")</f>
        <v/>
      </c>
      <c r="BE205" s="105"/>
      <c r="BF205" s="105"/>
      <c r="BG205" s="93"/>
      <c r="BH205" s="95"/>
      <c r="BI205" s="95" t="str">
        <f t="shared" si="137"/>
        <v/>
      </c>
      <c r="BJ205" s="95" t="str">
        <f t="shared" ref="BJ205:BR205" si="644">IF(AD205=0,"",AD205*$AS205*(AU205/10))</f>
        <v/>
      </c>
      <c r="BK205" s="95" t="str">
        <f t="shared" si="644"/>
        <v/>
      </c>
      <c r="BL205" s="95" t="str">
        <f t="shared" si="644"/>
        <v/>
      </c>
      <c r="BM205" s="95" t="str">
        <f t="shared" si="644"/>
        <v/>
      </c>
      <c r="BN205" s="95" t="str">
        <f t="shared" si="644"/>
        <v/>
      </c>
      <c r="BO205" s="95" t="str">
        <f t="shared" si="644"/>
        <v/>
      </c>
      <c r="BP205" s="95" t="str">
        <f t="shared" si="644"/>
        <v/>
      </c>
      <c r="BQ205" s="95" t="str">
        <f t="shared" si="644"/>
        <v/>
      </c>
      <c r="BR205" s="95" t="str">
        <f t="shared" si="644"/>
        <v/>
      </c>
      <c r="BS205" s="38"/>
      <c r="BT205" s="38"/>
      <c r="BU205" s="38"/>
      <c r="BV205" s="38"/>
      <c r="BW205" s="38"/>
      <c r="BX205" s="38">
        <f t="shared" si="566"/>
        <v>0</v>
      </c>
      <c r="BY205" s="106" t="str">
        <f t="shared" si="529"/>
        <v/>
      </c>
      <c r="BZ205" s="106" t="str">
        <f t="shared" ref="BZ205:CH205" si="645">IF(N205="x","1","")</f>
        <v/>
      </c>
      <c r="CA205" s="106" t="str">
        <f t="shared" si="645"/>
        <v/>
      </c>
      <c r="CB205" s="106" t="str">
        <f t="shared" si="645"/>
        <v/>
      </c>
      <c r="CC205" s="106" t="str">
        <f t="shared" si="645"/>
        <v/>
      </c>
      <c r="CD205" s="106" t="str">
        <f t="shared" si="645"/>
        <v/>
      </c>
      <c r="CE205" s="106" t="str">
        <f t="shared" si="645"/>
        <v/>
      </c>
      <c r="CF205" s="106" t="str">
        <f t="shared" si="645"/>
        <v/>
      </c>
      <c r="CG205" s="106" t="str">
        <f t="shared" si="645"/>
        <v/>
      </c>
      <c r="CH205" s="106" t="str">
        <f t="shared" si="645"/>
        <v/>
      </c>
      <c r="CI205" s="40"/>
      <c r="CJ205" s="40"/>
      <c r="CK205" s="40"/>
      <c r="CL205" s="40"/>
      <c r="CM205" s="40"/>
    </row>
    <row r="206" spans="1:91" ht="17.25" customHeight="1" x14ac:dyDescent="0.2">
      <c r="A206" s="92"/>
      <c r="B206" s="93"/>
      <c r="C206" s="93"/>
      <c r="D206" s="93"/>
      <c r="E206" s="93" t="str">
        <f t="shared" si="420"/>
        <v/>
      </c>
      <c r="F206" s="93"/>
      <c r="G206" s="93"/>
      <c r="H206" s="93" t="str">
        <f t="shared" si="94"/>
        <v/>
      </c>
      <c r="I206" s="95" t="str">
        <f t="shared" si="95"/>
        <v/>
      </c>
      <c r="J206" s="93"/>
      <c r="K206" s="97" t="b">
        <v>0</v>
      </c>
      <c r="L206" s="98" t="str">
        <f t="shared" si="302"/>
        <v>PENDENTE</v>
      </c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3"/>
      <c r="X206" s="100"/>
      <c r="Y206" s="100"/>
      <c r="Z206" s="100"/>
      <c r="AA206" s="100"/>
      <c r="AB206" s="100"/>
      <c r="AC206" s="101"/>
      <c r="AD206" s="3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93"/>
      <c r="AQ206" s="93"/>
      <c r="AR206" s="93"/>
      <c r="AS206" s="102"/>
      <c r="AT206" s="103"/>
      <c r="AU206" s="103"/>
      <c r="AV206" s="103"/>
      <c r="AW206" s="104"/>
      <c r="AX206" s="103"/>
      <c r="AY206" s="103"/>
      <c r="AZ206" s="103"/>
      <c r="BA206" s="103"/>
      <c r="BB206" s="104"/>
      <c r="BC206" s="103"/>
      <c r="BD206" s="105" t="str">
        <f ca="1">IFERROR(__xludf.DUMMYFUNCTION("""COMPUTED_VALUE"""),"")</f>
        <v/>
      </c>
      <c r="BE206" s="105"/>
      <c r="BF206" s="105"/>
      <c r="BG206" s="93"/>
      <c r="BH206" s="95"/>
      <c r="BI206" s="95" t="str">
        <f t="shared" si="137"/>
        <v/>
      </c>
      <c r="BJ206" s="95" t="str">
        <f t="shared" ref="BJ206:BR206" si="646">IF(AD206=0,"",AD206*$AS206*(AU206/10))</f>
        <v/>
      </c>
      <c r="BK206" s="95" t="str">
        <f t="shared" si="646"/>
        <v/>
      </c>
      <c r="BL206" s="95" t="str">
        <f t="shared" si="646"/>
        <v/>
      </c>
      <c r="BM206" s="95" t="str">
        <f t="shared" si="646"/>
        <v/>
      </c>
      <c r="BN206" s="95" t="str">
        <f t="shared" si="646"/>
        <v/>
      </c>
      <c r="BO206" s="95" t="str">
        <f t="shared" si="646"/>
        <v/>
      </c>
      <c r="BP206" s="95" t="str">
        <f t="shared" si="646"/>
        <v/>
      </c>
      <c r="BQ206" s="95" t="str">
        <f t="shared" si="646"/>
        <v/>
      </c>
      <c r="BR206" s="95" t="str">
        <f t="shared" si="646"/>
        <v/>
      </c>
      <c r="BS206" s="38"/>
      <c r="BT206" s="38"/>
      <c r="BU206" s="38"/>
      <c r="BV206" s="38"/>
      <c r="BW206" s="38"/>
      <c r="BX206" s="38">
        <f t="shared" si="566"/>
        <v>0</v>
      </c>
      <c r="BY206" s="106" t="str">
        <f t="shared" si="529"/>
        <v/>
      </c>
      <c r="BZ206" s="106" t="str">
        <f t="shared" ref="BZ206:CH206" si="647">IF(N206="x","1","")</f>
        <v/>
      </c>
      <c r="CA206" s="106" t="str">
        <f t="shared" si="647"/>
        <v/>
      </c>
      <c r="CB206" s="106" t="str">
        <f t="shared" si="647"/>
        <v/>
      </c>
      <c r="CC206" s="106" t="str">
        <f t="shared" si="647"/>
        <v/>
      </c>
      <c r="CD206" s="106" t="str">
        <f t="shared" si="647"/>
        <v/>
      </c>
      <c r="CE206" s="106" t="str">
        <f t="shared" si="647"/>
        <v/>
      </c>
      <c r="CF206" s="106" t="str">
        <f t="shared" si="647"/>
        <v/>
      </c>
      <c r="CG206" s="106" t="str">
        <f t="shared" si="647"/>
        <v/>
      </c>
      <c r="CH206" s="106" t="str">
        <f t="shared" si="647"/>
        <v/>
      </c>
      <c r="CI206" s="40"/>
      <c r="CJ206" s="40"/>
      <c r="CK206" s="40"/>
      <c r="CL206" s="40"/>
      <c r="CM206" s="40"/>
    </row>
    <row r="207" spans="1:91" ht="17.25" customHeight="1" x14ac:dyDescent="0.2">
      <c r="A207" s="92"/>
      <c r="B207" s="93"/>
      <c r="C207" s="93"/>
      <c r="D207" s="93"/>
      <c r="E207" s="93" t="str">
        <f t="shared" si="420"/>
        <v/>
      </c>
      <c r="F207" s="93"/>
      <c r="G207" s="93"/>
      <c r="H207" s="93" t="str">
        <f t="shared" si="94"/>
        <v/>
      </c>
      <c r="I207" s="95" t="str">
        <f t="shared" si="95"/>
        <v/>
      </c>
      <c r="J207" s="93"/>
      <c r="K207" s="97" t="b">
        <v>0</v>
      </c>
      <c r="L207" s="98" t="str">
        <f t="shared" si="302"/>
        <v>PENDENTE</v>
      </c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3"/>
      <c r="X207" s="100"/>
      <c r="Y207" s="100"/>
      <c r="Z207" s="100"/>
      <c r="AA207" s="100"/>
      <c r="AB207" s="100"/>
      <c r="AC207" s="101"/>
      <c r="AD207" s="3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93"/>
      <c r="AQ207" s="93"/>
      <c r="AR207" s="93"/>
      <c r="AS207" s="102"/>
      <c r="AT207" s="103"/>
      <c r="AU207" s="103"/>
      <c r="AV207" s="103"/>
      <c r="AW207" s="104"/>
      <c r="AX207" s="103"/>
      <c r="AY207" s="103"/>
      <c r="AZ207" s="103"/>
      <c r="BA207" s="103"/>
      <c r="BB207" s="104"/>
      <c r="BC207" s="103"/>
      <c r="BD207" s="105" t="str">
        <f ca="1">IFERROR(__xludf.DUMMYFUNCTION("""COMPUTED_VALUE"""),"")</f>
        <v/>
      </c>
      <c r="BE207" s="105"/>
      <c r="BF207" s="105"/>
      <c r="BG207" s="93"/>
      <c r="BH207" s="95"/>
      <c r="BI207" s="95" t="str">
        <f t="shared" si="137"/>
        <v/>
      </c>
      <c r="BJ207" s="95" t="str">
        <f t="shared" ref="BJ207:BR207" si="648">IF(AD207=0,"",AD207*$AS207*(AU207/10))</f>
        <v/>
      </c>
      <c r="BK207" s="95" t="str">
        <f t="shared" si="648"/>
        <v/>
      </c>
      <c r="BL207" s="95" t="str">
        <f t="shared" si="648"/>
        <v/>
      </c>
      <c r="BM207" s="95" t="str">
        <f t="shared" si="648"/>
        <v/>
      </c>
      <c r="BN207" s="95" t="str">
        <f t="shared" si="648"/>
        <v/>
      </c>
      <c r="BO207" s="95" t="str">
        <f t="shared" si="648"/>
        <v/>
      </c>
      <c r="BP207" s="95" t="str">
        <f t="shared" si="648"/>
        <v/>
      </c>
      <c r="BQ207" s="95" t="str">
        <f t="shared" si="648"/>
        <v/>
      </c>
      <c r="BR207" s="95" t="str">
        <f t="shared" si="648"/>
        <v/>
      </c>
      <c r="BS207" s="38"/>
      <c r="BT207" s="38"/>
      <c r="BU207" s="38"/>
      <c r="BV207" s="38"/>
      <c r="BW207" s="38"/>
      <c r="BX207" s="38">
        <f t="shared" si="566"/>
        <v>0</v>
      </c>
      <c r="BY207" s="106" t="str">
        <f t="shared" si="529"/>
        <v/>
      </c>
      <c r="BZ207" s="106" t="str">
        <f t="shared" ref="BZ207:CH207" si="649">IF(N207="x","1","")</f>
        <v/>
      </c>
      <c r="CA207" s="106" t="str">
        <f t="shared" si="649"/>
        <v/>
      </c>
      <c r="CB207" s="106" t="str">
        <f t="shared" si="649"/>
        <v/>
      </c>
      <c r="CC207" s="106" t="str">
        <f t="shared" si="649"/>
        <v/>
      </c>
      <c r="CD207" s="106" t="str">
        <f t="shared" si="649"/>
        <v/>
      </c>
      <c r="CE207" s="106" t="str">
        <f t="shared" si="649"/>
        <v/>
      </c>
      <c r="CF207" s="106" t="str">
        <f t="shared" si="649"/>
        <v/>
      </c>
      <c r="CG207" s="106" t="str">
        <f t="shared" si="649"/>
        <v/>
      </c>
      <c r="CH207" s="106" t="str">
        <f t="shared" si="649"/>
        <v/>
      </c>
      <c r="CI207" s="40"/>
      <c r="CJ207" s="40"/>
      <c r="CK207" s="40"/>
      <c r="CL207" s="40"/>
      <c r="CM207" s="40"/>
    </row>
    <row r="208" spans="1:91" ht="17.25" customHeight="1" x14ac:dyDescent="0.2">
      <c r="A208" s="92"/>
      <c r="B208" s="93"/>
      <c r="C208" s="93"/>
      <c r="D208" s="93"/>
      <c r="E208" s="93" t="str">
        <f t="shared" si="420"/>
        <v/>
      </c>
      <c r="F208" s="93"/>
      <c r="G208" s="93"/>
      <c r="H208" s="93" t="str">
        <f t="shared" si="94"/>
        <v/>
      </c>
      <c r="I208" s="95" t="str">
        <f t="shared" si="95"/>
        <v/>
      </c>
      <c r="J208" s="93"/>
      <c r="K208" s="97" t="b">
        <v>0</v>
      </c>
      <c r="L208" s="98" t="str">
        <f t="shared" si="302"/>
        <v>PENDENTE</v>
      </c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3"/>
      <c r="X208" s="100"/>
      <c r="Y208" s="100"/>
      <c r="Z208" s="100"/>
      <c r="AA208" s="100"/>
      <c r="AB208" s="100"/>
      <c r="AC208" s="101"/>
      <c r="AD208" s="3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93"/>
      <c r="AQ208" s="93"/>
      <c r="AR208" s="93"/>
      <c r="AS208" s="102"/>
      <c r="AT208" s="103"/>
      <c r="AU208" s="103"/>
      <c r="AV208" s="103"/>
      <c r="AW208" s="104"/>
      <c r="AX208" s="103"/>
      <c r="AY208" s="103"/>
      <c r="AZ208" s="103"/>
      <c r="BA208" s="103"/>
      <c r="BB208" s="104"/>
      <c r="BC208" s="103"/>
      <c r="BD208" s="105" t="str">
        <f ca="1">IFERROR(__xludf.DUMMYFUNCTION("""COMPUTED_VALUE"""),"")</f>
        <v/>
      </c>
      <c r="BE208" s="105"/>
      <c r="BF208" s="105"/>
      <c r="BG208" s="93"/>
      <c r="BH208" s="95"/>
      <c r="BI208" s="95" t="str">
        <f t="shared" si="137"/>
        <v/>
      </c>
      <c r="BJ208" s="95" t="str">
        <f t="shared" ref="BJ208:BR208" si="650">IF(AD208=0,"",AD208*$AS208*(AU208/10))</f>
        <v/>
      </c>
      <c r="BK208" s="95" t="str">
        <f t="shared" si="650"/>
        <v/>
      </c>
      <c r="BL208" s="95" t="str">
        <f t="shared" si="650"/>
        <v/>
      </c>
      <c r="BM208" s="95" t="str">
        <f t="shared" si="650"/>
        <v/>
      </c>
      <c r="BN208" s="95" t="str">
        <f t="shared" si="650"/>
        <v/>
      </c>
      <c r="BO208" s="95" t="str">
        <f t="shared" si="650"/>
        <v/>
      </c>
      <c r="BP208" s="95" t="str">
        <f t="shared" si="650"/>
        <v/>
      </c>
      <c r="BQ208" s="95" t="str">
        <f t="shared" si="650"/>
        <v/>
      </c>
      <c r="BR208" s="95" t="str">
        <f t="shared" si="650"/>
        <v/>
      </c>
      <c r="BS208" s="38"/>
      <c r="BT208" s="38"/>
      <c r="BU208" s="38"/>
      <c r="BV208" s="38"/>
      <c r="BW208" s="38"/>
      <c r="BX208" s="38">
        <f t="shared" si="566"/>
        <v>0</v>
      </c>
      <c r="BY208" s="106" t="str">
        <f t="shared" si="529"/>
        <v/>
      </c>
      <c r="BZ208" s="106" t="str">
        <f t="shared" ref="BZ208:CH208" si="651">IF(N208="x","1","")</f>
        <v/>
      </c>
      <c r="CA208" s="106" t="str">
        <f t="shared" si="651"/>
        <v/>
      </c>
      <c r="CB208" s="106" t="str">
        <f t="shared" si="651"/>
        <v/>
      </c>
      <c r="CC208" s="106" t="str">
        <f t="shared" si="651"/>
        <v/>
      </c>
      <c r="CD208" s="106" t="str">
        <f t="shared" si="651"/>
        <v/>
      </c>
      <c r="CE208" s="106" t="str">
        <f t="shared" si="651"/>
        <v/>
      </c>
      <c r="CF208" s="106" t="str">
        <f t="shared" si="651"/>
        <v/>
      </c>
      <c r="CG208" s="106" t="str">
        <f t="shared" si="651"/>
        <v/>
      </c>
      <c r="CH208" s="106" t="str">
        <f t="shared" si="651"/>
        <v/>
      </c>
      <c r="CI208" s="40"/>
      <c r="CJ208" s="40"/>
      <c r="CK208" s="40"/>
      <c r="CL208" s="40"/>
      <c r="CM208" s="40"/>
    </row>
    <row r="209" spans="1:91" ht="17.25" customHeight="1" x14ac:dyDescent="0.2">
      <c r="A209" s="92"/>
      <c r="B209" s="93"/>
      <c r="C209" s="93"/>
      <c r="D209" s="93"/>
      <c r="E209" s="93" t="str">
        <f t="shared" si="420"/>
        <v/>
      </c>
      <c r="F209" s="93"/>
      <c r="G209" s="93"/>
      <c r="H209" s="93" t="str">
        <f t="shared" si="94"/>
        <v/>
      </c>
      <c r="I209" s="95" t="str">
        <f t="shared" si="95"/>
        <v/>
      </c>
      <c r="J209" s="93"/>
      <c r="K209" s="97" t="b">
        <v>0</v>
      </c>
      <c r="L209" s="98" t="str">
        <f t="shared" si="302"/>
        <v>PENDENTE</v>
      </c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3"/>
      <c r="X209" s="100"/>
      <c r="Y209" s="100"/>
      <c r="Z209" s="100"/>
      <c r="AA209" s="100"/>
      <c r="AB209" s="100"/>
      <c r="AC209" s="101"/>
      <c r="AD209" s="3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93"/>
      <c r="AQ209" s="93"/>
      <c r="AR209" s="93"/>
      <c r="AS209" s="102"/>
      <c r="AT209" s="103"/>
      <c r="AU209" s="103"/>
      <c r="AV209" s="103"/>
      <c r="AW209" s="104"/>
      <c r="AX209" s="103"/>
      <c r="AY209" s="103"/>
      <c r="AZ209" s="103"/>
      <c r="BA209" s="103"/>
      <c r="BB209" s="104"/>
      <c r="BC209" s="103"/>
      <c r="BD209" s="105" t="str">
        <f ca="1">IFERROR(__xludf.DUMMYFUNCTION("""COMPUTED_VALUE"""),"")</f>
        <v/>
      </c>
      <c r="BE209" s="105"/>
      <c r="BF209" s="105"/>
      <c r="BG209" s="93"/>
      <c r="BH209" s="95"/>
      <c r="BI209" s="95" t="str">
        <f t="shared" si="137"/>
        <v/>
      </c>
      <c r="BJ209" s="95" t="str">
        <f t="shared" ref="BJ209:BR209" si="652">IF(AD209=0,"",AD209*$AS209*(AU209/10))</f>
        <v/>
      </c>
      <c r="BK209" s="95" t="str">
        <f t="shared" si="652"/>
        <v/>
      </c>
      <c r="BL209" s="95" t="str">
        <f t="shared" si="652"/>
        <v/>
      </c>
      <c r="BM209" s="95" t="str">
        <f t="shared" si="652"/>
        <v/>
      </c>
      <c r="BN209" s="95" t="str">
        <f t="shared" si="652"/>
        <v/>
      </c>
      <c r="BO209" s="95" t="str">
        <f t="shared" si="652"/>
        <v/>
      </c>
      <c r="BP209" s="95" t="str">
        <f t="shared" si="652"/>
        <v/>
      </c>
      <c r="BQ209" s="95" t="str">
        <f t="shared" si="652"/>
        <v/>
      </c>
      <c r="BR209" s="95" t="str">
        <f t="shared" si="652"/>
        <v/>
      </c>
      <c r="BS209" s="38"/>
      <c r="BT209" s="38"/>
      <c r="BU209" s="38"/>
      <c r="BV209" s="38"/>
      <c r="BW209" s="38"/>
      <c r="BX209" s="38">
        <f t="shared" si="566"/>
        <v>0</v>
      </c>
      <c r="BY209" s="106" t="str">
        <f t="shared" si="529"/>
        <v/>
      </c>
      <c r="BZ209" s="106" t="str">
        <f t="shared" ref="BZ209:CH209" si="653">IF(N209="x","1","")</f>
        <v/>
      </c>
      <c r="CA209" s="106" t="str">
        <f t="shared" si="653"/>
        <v/>
      </c>
      <c r="CB209" s="106" t="str">
        <f t="shared" si="653"/>
        <v/>
      </c>
      <c r="CC209" s="106" t="str">
        <f t="shared" si="653"/>
        <v/>
      </c>
      <c r="CD209" s="106" t="str">
        <f t="shared" si="653"/>
        <v/>
      </c>
      <c r="CE209" s="106" t="str">
        <f t="shared" si="653"/>
        <v/>
      </c>
      <c r="CF209" s="106" t="str">
        <f t="shared" si="653"/>
        <v/>
      </c>
      <c r="CG209" s="106" t="str">
        <f t="shared" si="653"/>
        <v/>
      </c>
      <c r="CH209" s="106" t="str">
        <f t="shared" si="653"/>
        <v/>
      </c>
      <c r="CI209" s="40"/>
      <c r="CJ209" s="40"/>
      <c r="CK209" s="40"/>
      <c r="CL209" s="40"/>
      <c r="CM209" s="40"/>
    </row>
    <row r="210" spans="1:91" ht="17.25" customHeight="1" x14ac:dyDescent="0.2">
      <c r="A210" s="92"/>
      <c r="B210" s="93"/>
      <c r="C210" s="93"/>
      <c r="D210" s="93"/>
      <c r="E210" s="93" t="str">
        <f t="shared" si="420"/>
        <v/>
      </c>
      <c r="F210" s="93"/>
      <c r="G210" s="93"/>
      <c r="H210" s="93" t="str">
        <f t="shared" si="94"/>
        <v/>
      </c>
      <c r="I210" s="95" t="str">
        <f t="shared" si="95"/>
        <v/>
      </c>
      <c r="J210" s="93"/>
      <c r="K210" s="97" t="b">
        <v>0</v>
      </c>
      <c r="L210" s="98" t="str">
        <f t="shared" si="302"/>
        <v>PENDENTE</v>
      </c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3"/>
      <c r="X210" s="100"/>
      <c r="Y210" s="100"/>
      <c r="Z210" s="100"/>
      <c r="AA210" s="100"/>
      <c r="AB210" s="100"/>
      <c r="AC210" s="101"/>
      <c r="AD210" s="3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93"/>
      <c r="AQ210" s="93"/>
      <c r="AR210" s="93"/>
      <c r="AS210" s="102"/>
      <c r="AT210" s="103"/>
      <c r="AU210" s="103"/>
      <c r="AV210" s="103"/>
      <c r="AW210" s="104"/>
      <c r="AX210" s="103"/>
      <c r="AY210" s="103"/>
      <c r="AZ210" s="103"/>
      <c r="BA210" s="103"/>
      <c r="BB210" s="104"/>
      <c r="BC210" s="103"/>
      <c r="BD210" s="105" t="str">
        <f ca="1">IFERROR(__xludf.DUMMYFUNCTION("""COMPUTED_VALUE"""),"")</f>
        <v/>
      </c>
      <c r="BE210" s="105"/>
      <c r="BF210" s="105"/>
      <c r="BG210" s="93"/>
      <c r="BH210" s="95"/>
      <c r="BI210" s="95" t="str">
        <f t="shared" si="137"/>
        <v/>
      </c>
      <c r="BJ210" s="95" t="str">
        <f t="shared" ref="BJ210:BR210" si="654">IF(AD210=0,"",AD210*$AS210*(AU210/10))</f>
        <v/>
      </c>
      <c r="BK210" s="95" t="str">
        <f t="shared" si="654"/>
        <v/>
      </c>
      <c r="BL210" s="95" t="str">
        <f t="shared" si="654"/>
        <v/>
      </c>
      <c r="BM210" s="95" t="str">
        <f t="shared" si="654"/>
        <v/>
      </c>
      <c r="BN210" s="95" t="str">
        <f t="shared" si="654"/>
        <v/>
      </c>
      <c r="BO210" s="95" t="str">
        <f t="shared" si="654"/>
        <v/>
      </c>
      <c r="BP210" s="95" t="str">
        <f t="shared" si="654"/>
        <v/>
      </c>
      <c r="BQ210" s="95" t="str">
        <f t="shared" si="654"/>
        <v/>
      </c>
      <c r="BR210" s="95" t="str">
        <f t="shared" si="654"/>
        <v/>
      </c>
      <c r="BS210" s="38"/>
      <c r="BT210" s="38"/>
      <c r="BU210" s="38"/>
      <c r="BV210" s="38"/>
      <c r="BW210" s="38"/>
      <c r="BX210" s="38">
        <f t="shared" si="566"/>
        <v>0</v>
      </c>
      <c r="BY210" s="106" t="str">
        <f t="shared" si="529"/>
        <v/>
      </c>
      <c r="BZ210" s="106" t="str">
        <f t="shared" ref="BZ210:CH210" si="655">IF(N210="x","1","")</f>
        <v/>
      </c>
      <c r="CA210" s="106" t="str">
        <f t="shared" si="655"/>
        <v/>
      </c>
      <c r="CB210" s="106" t="str">
        <f t="shared" si="655"/>
        <v/>
      </c>
      <c r="CC210" s="106" t="str">
        <f t="shared" si="655"/>
        <v/>
      </c>
      <c r="CD210" s="106" t="str">
        <f t="shared" si="655"/>
        <v/>
      </c>
      <c r="CE210" s="106" t="str">
        <f t="shared" si="655"/>
        <v/>
      </c>
      <c r="CF210" s="106" t="str">
        <f t="shared" si="655"/>
        <v/>
      </c>
      <c r="CG210" s="106" t="str">
        <f t="shared" si="655"/>
        <v/>
      </c>
      <c r="CH210" s="106" t="str">
        <f t="shared" si="655"/>
        <v/>
      </c>
      <c r="CI210" s="40"/>
      <c r="CJ210" s="40"/>
      <c r="CK210" s="40"/>
      <c r="CL210" s="40"/>
      <c r="CM210" s="40"/>
    </row>
    <row r="211" spans="1:91" ht="17.25" customHeight="1" x14ac:dyDescent="0.2">
      <c r="A211" s="92"/>
      <c r="B211" s="93"/>
      <c r="C211" s="93"/>
      <c r="D211" s="93"/>
      <c r="E211" s="93" t="str">
        <f t="shared" si="420"/>
        <v/>
      </c>
      <c r="F211" s="93"/>
      <c r="G211" s="93"/>
      <c r="H211" s="93" t="str">
        <f t="shared" si="94"/>
        <v/>
      </c>
      <c r="I211" s="95" t="str">
        <f t="shared" si="95"/>
        <v/>
      </c>
      <c r="J211" s="93"/>
      <c r="K211" s="97" t="b">
        <v>0</v>
      </c>
      <c r="L211" s="98" t="str">
        <f t="shared" si="302"/>
        <v>PENDENTE</v>
      </c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3"/>
      <c r="X211" s="100"/>
      <c r="Y211" s="100"/>
      <c r="Z211" s="100"/>
      <c r="AA211" s="100"/>
      <c r="AB211" s="100"/>
      <c r="AC211" s="101"/>
      <c r="AD211" s="3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93"/>
      <c r="AQ211" s="93"/>
      <c r="AR211" s="93"/>
      <c r="AS211" s="102"/>
      <c r="AT211" s="103"/>
      <c r="AU211" s="103"/>
      <c r="AV211" s="103"/>
      <c r="AW211" s="104"/>
      <c r="AX211" s="103"/>
      <c r="AY211" s="103"/>
      <c r="AZ211" s="103"/>
      <c r="BA211" s="103"/>
      <c r="BB211" s="104"/>
      <c r="BC211" s="103"/>
      <c r="BD211" s="105" t="str">
        <f ca="1">IFERROR(__xludf.DUMMYFUNCTION("""COMPUTED_VALUE"""),"")</f>
        <v/>
      </c>
      <c r="BE211" s="105"/>
      <c r="BF211" s="105"/>
      <c r="BG211" s="93"/>
      <c r="BH211" s="95"/>
      <c r="BI211" s="95" t="str">
        <f t="shared" si="137"/>
        <v/>
      </c>
      <c r="BJ211" s="95" t="str">
        <f t="shared" ref="BJ211:BR211" si="656">IF(AD211=0,"",AD211*$AS211*(AU211/10))</f>
        <v/>
      </c>
      <c r="BK211" s="95" t="str">
        <f t="shared" si="656"/>
        <v/>
      </c>
      <c r="BL211" s="95" t="str">
        <f t="shared" si="656"/>
        <v/>
      </c>
      <c r="BM211" s="95" t="str">
        <f t="shared" si="656"/>
        <v/>
      </c>
      <c r="BN211" s="95" t="str">
        <f t="shared" si="656"/>
        <v/>
      </c>
      <c r="BO211" s="95" t="str">
        <f t="shared" si="656"/>
        <v/>
      </c>
      <c r="BP211" s="95" t="str">
        <f t="shared" si="656"/>
        <v/>
      </c>
      <c r="BQ211" s="95" t="str">
        <f t="shared" si="656"/>
        <v/>
      </c>
      <c r="BR211" s="95" t="str">
        <f t="shared" si="656"/>
        <v/>
      </c>
      <c r="BS211" s="38"/>
      <c r="BT211" s="38"/>
      <c r="BU211" s="38"/>
      <c r="BV211" s="38"/>
      <c r="BW211" s="38"/>
      <c r="BX211" s="38">
        <f t="shared" si="566"/>
        <v>0</v>
      </c>
      <c r="BY211" s="106" t="str">
        <f t="shared" si="529"/>
        <v/>
      </c>
      <c r="BZ211" s="106" t="str">
        <f t="shared" ref="BZ211:CH211" si="657">IF(N211="x","1","")</f>
        <v/>
      </c>
      <c r="CA211" s="106" t="str">
        <f t="shared" si="657"/>
        <v/>
      </c>
      <c r="CB211" s="106" t="str">
        <f t="shared" si="657"/>
        <v/>
      </c>
      <c r="CC211" s="106" t="str">
        <f t="shared" si="657"/>
        <v/>
      </c>
      <c r="CD211" s="106" t="str">
        <f t="shared" si="657"/>
        <v/>
      </c>
      <c r="CE211" s="106" t="str">
        <f t="shared" si="657"/>
        <v/>
      </c>
      <c r="CF211" s="106" t="str">
        <f t="shared" si="657"/>
        <v/>
      </c>
      <c r="CG211" s="106" t="str">
        <f t="shared" si="657"/>
        <v/>
      </c>
      <c r="CH211" s="106" t="str">
        <f t="shared" si="657"/>
        <v/>
      </c>
      <c r="CI211" s="40"/>
      <c r="CJ211" s="40"/>
      <c r="CK211" s="40"/>
      <c r="CL211" s="40"/>
      <c r="CM211" s="40"/>
    </row>
    <row r="212" spans="1:91" ht="17.25" customHeight="1" x14ac:dyDescent="0.2">
      <c r="A212" s="92"/>
      <c r="B212" s="93"/>
      <c r="C212" s="93"/>
      <c r="D212" s="93"/>
      <c r="E212" s="93" t="str">
        <f t="shared" si="420"/>
        <v/>
      </c>
      <c r="F212" s="93"/>
      <c r="G212" s="93"/>
      <c r="H212" s="93" t="str">
        <f t="shared" si="94"/>
        <v/>
      </c>
      <c r="I212" s="95" t="str">
        <f t="shared" si="95"/>
        <v/>
      </c>
      <c r="J212" s="93"/>
      <c r="K212" s="97" t="b">
        <v>0</v>
      </c>
      <c r="L212" s="98" t="str">
        <f t="shared" si="302"/>
        <v>PENDENTE</v>
      </c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3"/>
      <c r="X212" s="100"/>
      <c r="Y212" s="100"/>
      <c r="Z212" s="100"/>
      <c r="AA212" s="100"/>
      <c r="AB212" s="100"/>
      <c r="AC212" s="101"/>
      <c r="AD212" s="3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93"/>
      <c r="AQ212" s="93"/>
      <c r="AR212" s="93"/>
      <c r="AS212" s="102"/>
      <c r="AT212" s="103"/>
      <c r="AU212" s="103"/>
      <c r="AV212" s="103"/>
      <c r="AW212" s="104"/>
      <c r="AX212" s="103"/>
      <c r="AY212" s="103"/>
      <c r="AZ212" s="103"/>
      <c r="BA212" s="103"/>
      <c r="BB212" s="104"/>
      <c r="BC212" s="103"/>
      <c r="BD212" s="105" t="str">
        <f ca="1">IFERROR(__xludf.DUMMYFUNCTION("""COMPUTED_VALUE"""),"")</f>
        <v/>
      </c>
      <c r="BE212" s="105"/>
      <c r="BF212" s="105"/>
      <c r="BG212" s="93"/>
      <c r="BH212" s="95"/>
      <c r="BI212" s="95" t="str">
        <f t="shared" si="137"/>
        <v/>
      </c>
      <c r="BJ212" s="95" t="str">
        <f t="shared" ref="BJ212:BR212" si="658">IF(AD212=0,"",AD212*$AS212*(AU212/10))</f>
        <v/>
      </c>
      <c r="BK212" s="95" t="str">
        <f t="shared" si="658"/>
        <v/>
      </c>
      <c r="BL212" s="95" t="str">
        <f t="shared" si="658"/>
        <v/>
      </c>
      <c r="BM212" s="95" t="str">
        <f t="shared" si="658"/>
        <v/>
      </c>
      <c r="BN212" s="95" t="str">
        <f t="shared" si="658"/>
        <v/>
      </c>
      <c r="BO212" s="95" t="str">
        <f t="shared" si="658"/>
        <v/>
      </c>
      <c r="BP212" s="95" t="str">
        <f t="shared" si="658"/>
        <v/>
      </c>
      <c r="BQ212" s="95" t="str">
        <f t="shared" si="658"/>
        <v/>
      </c>
      <c r="BR212" s="95" t="str">
        <f t="shared" si="658"/>
        <v/>
      </c>
      <c r="BS212" s="38"/>
      <c r="BT212" s="38"/>
      <c r="BU212" s="38"/>
      <c r="BV212" s="38"/>
      <c r="BW212" s="38"/>
      <c r="BX212" s="38">
        <f t="shared" si="566"/>
        <v>0</v>
      </c>
      <c r="BY212" s="106" t="str">
        <f t="shared" si="529"/>
        <v/>
      </c>
      <c r="BZ212" s="106" t="str">
        <f t="shared" ref="BZ212:CH212" si="659">IF(N212="x","1","")</f>
        <v/>
      </c>
      <c r="CA212" s="106" t="str">
        <f t="shared" si="659"/>
        <v/>
      </c>
      <c r="CB212" s="106" t="str">
        <f t="shared" si="659"/>
        <v/>
      </c>
      <c r="CC212" s="106" t="str">
        <f t="shared" si="659"/>
        <v/>
      </c>
      <c r="CD212" s="106" t="str">
        <f t="shared" si="659"/>
        <v/>
      </c>
      <c r="CE212" s="106" t="str">
        <f t="shared" si="659"/>
        <v/>
      </c>
      <c r="CF212" s="106" t="str">
        <f t="shared" si="659"/>
        <v/>
      </c>
      <c r="CG212" s="106" t="str">
        <f t="shared" si="659"/>
        <v/>
      </c>
      <c r="CH212" s="106" t="str">
        <f t="shared" si="659"/>
        <v/>
      </c>
      <c r="CI212" s="40"/>
      <c r="CJ212" s="40"/>
      <c r="CK212" s="40"/>
      <c r="CL212" s="40"/>
      <c r="CM212" s="40"/>
    </row>
    <row r="213" spans="1:91" ht="17.25" customHeight="1" x14ac:dyDescent="0.2">
      <c r="A213" s="92"/>
      <c r="B213" s="93"/>
      <c r="C213" s="93"/>
      <c r="D213" s="93"/>
      <c r="E213" s="93" t="str">
        <f t="shared" si="420"/>
        <v/>
      </c>
      <c r="F213" s="93"/>
      <c r="G213" s="93"/>
      <c r="H213" s="93" t="str">
        <f t="shared" si="94"/>
        <v/>
      </c>
      <c r="I213" s="95" t="str">
        <f t="shared" si="95"/>
        <v/>
      </c>
      <c r="J213" s="93"/>
      <c r="K213" s="97" t="b">
        <v>0</v>
      </c>
      <c r="L213" s="98" t="str">
        <f t="shared" si="302"/>
        <v>PENDENTE</v>
      </c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3"/>
      <c r="X213" s="100"/>
      <c r="Y213" s="100"/>
      <c r="Z213" s="100"/>
      <c r="AA213" s="100"/>
      <c r="AB213" s="100"/>
      <c r="AC213" s="101"/>
      <c r="AD213" s="3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93"/>
      <c r="AQ213" s="93"/>
      <c r="AR213" s="93"/>
      <c r="AS213" s="102"/>
      <c r="AT213" s="103"/>
      <c r="AU213" s="103"/>
      <c r="AV213" s="103"/>
      <c r="AW213" s="104"/>
      <c r="AX213" s="103"/>
      <c r="AY213" s="103"/>
      <c r="AZ213" s="103"/>
      <c r="BA213" s="103"/>
      <c r="BB213" s="104"/>
      <c r="BC213" s="103"/>
      <c r="BD213" s="105" t="str">
        <f ca="1">IFERROR(__xludf.DUMMYFUNCTION("""COMPUTED_VALUE"""),"")</f>
        <v/>
      </c>
      <c r="BE213" s="105"/>
      <c r="BF213" s="105"/>
      <c r="BG213" s="93"/>
      <c r="BH213" s="95"/>
      <c r="BI213" s="95" t="str">
        <f t="shared" si="137"/>
        <v/>
      </c>
      <c r="BJ213" s="95" t="str">
        <f t="shared" ref="BJ213:BR213" si="660">IF(AD213=0,"",AD213*$AS213*(AU213/10))</f>
        <v/>
      </c>
      <c r="BK213" s="95" t="str">
        <f t="shared" si="660"/>
        <v/>
      </c>
      <c r="BL213" s="95" t="str">
        <f t="shared" si="660"/>
        <v/>
      </c>
      <c r="BM213" s="95" t="str">
        <f t="shared" si="660"/>
        <v/>
      </c>
      <c r="BN213" s="95" t="str">
        <f t="shared" si="660"/>
        <v/>
      </c>
      <c r="BO213" s="95" t="str">
        <f t="shared" si="660"/>
        <v/>
      </c>
      <c r="BP213" s="95" t="str">
        <f t="shared" si="660"/>
        <v/>
      </c>
      <c r="BQ213" s="95" t="str">
        <f t="shared" si="660"/>
        <v/>
      </c>
      <c r="BR213" s="95" t="str">
        <f t="shared" si="660"/>
        <v/>
      </c>
      <c r="BS213" s="38"/>
      <c r="BT213" s="38"/>
      <c r="BU213" s="38"/>
      <c r="BV213" s="38"/>
      <c r="BW213" s="38"/>
      <c r="BX213" s="38">
        <f t="shared" si="566"/>
        <v>0</v>
      </c>
      <c r="BY213" s="106" t="str">
        <f t="shared" si="529"/>
        <v/>
      </c>
      <c r="BZ213" s="106" t="str">
        <f t="shared" ref="BZ213:CH213" si="661">IF(N213="x","1","")</f>
        <v/>
      </c>
      <c r="CA213" s="106" t="str">
        <f t="shared" si="661"/>
        <v/>
      </c>
      <c r="CB213" s="106" t="str">
        <f t="shared" si="661"/>
        <v/>
      </c>
      <c r="CC213" s="106" t="str">
        <f t="shared" si="661"/>
        <v/>
      </c>
      <c r="CD213" s="106" t="str">
        <f t="shared" si="661"/>
        <v/>
      </c>
      <c r="CE213" s="106" t="str">
        <f t="shared" si="661"/>
        <v/>
      </c>
      <c r="CF213" s="106" t="str">
        <f t="shared" si="661"/>
        <v/>
      </c>
      <c r="CG213" s="106" t="str">
        <f t="shared" si="661"/>
        <v/>
      </c>
      <c r="CH213" s="106" t="str">
        <f t="shared" si="661"/>
        <v/>
      </c>
      <c r="CI213" s="40"/>
      <c r="CJ213" s="40"/>
      <c r="CK213" s="40"/>
      <c r="CL213" s="40"/>
      <c r="CM213" s="40"/>
    </row>
    <row r="214" spans="1:91" ht="17.25" customHeight="1" x14ac:dyDescent="0.2">
      <c r="A214" s="92"/>
      <c r="B214" s="93"/>
      <c r="C214" s="93"/>
      <c r="D214" s="93"/>
      <c r="E214" s="93" t="str">
        <f t="shared" si="420"/>
        <v/>
      </c>
      <c r="F214" s="93"/>
      <c r="G214" s="93"/>
      <c r="H214" s="93" t="str">
        <f t="shared" si="94"/>
        <v/>
      </c>
      <c r="I214" s="95" t="str">
        <f t="shared" si="95"/>
        <v/>
      </c>
      <c r="J214" s="93"/>
      <c r="K214" s="97" t="b">
        <v>0</v>
      </c>
      <c r="L214" s="98" t="str">
        <f t="shared" si="302"/>
        <v>PENDENTE</v>
      </c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3"/>
      <c r="X214" s="100"/>
      <c r="Y214" s="100"/>
      <c r="Z214" s="100"/>
      <c r="AA214" s="100"/>
      <c r="AB214" s="100"/>
      <c r="AC214" s="101"/>
      <c r="AD214" s="3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93"/>
      <c r="AQ214" s="93"/>
      <c r="AR214" s="93"/>
      <c r="AS214" s="102"/>
      <c r="AT214" s="103"/>
      <c r="AU214" s="103"/>
      <c r="AV214" s="103"/>
      <c r="AW214" s="104"/>
      <c r="AX214" s="103"/>
      <c r="AY214" s="103"/>
      <c r="AZ214" s="103"/>
      <c r="BA214" s="103"/>
      <c r="BB214" s="104"/>
      <c r="BC214" s="103"/>
      <c r="BD214" s="105" t="str">
        <f ca="1">IFERROR(__xludf.DUMMYFUNCTION("""COMPUTED_VALUE"""),"")</f>
        <v/>
      </c>
      <c r="BE214" s="105"/>
      <c r="BF214" s="105"/>
      <c r="BG214" s="93"/>
      <c r="BH214" s="95"/>
      <c r="BI214" s="95" t="str">
        <f t="shared" si="137"/>
        <v/>
      </c>
      <c r="BJ214" s="95" t="str">
        <f t="shared" ref="BJ214:BR214" si="662">IF(AD214=0,"",AD214*$AS214*(AU214/10))</f>
        <v/>
      </c>
      <c r="BK214" s="95" t="str">
        <f t="shared" si="662"/>
        <v/>
      </c>
      <c r="BL214" s="95" t="str">
        <f t="shared" si="662"/>
        <v/>
      </c>
      <c r="BM214" s="95" t="str">
        <f t="shared" si="662"/>
        <v/>
      </c>
      <c r="BN214" s="95" t="str">
        <f t="shared" si="662"/>
        <v/>
      </c>
      <c r="BO214" s="95" t="str">
        <f t="shared" si="662"/>
        <v/>
      </c>
      <c r="BP214" s="95" t="str">
        <f t="shared" si="662"/>
        <v/>
      </c>
      <c r="BQ214" s="95" t="str">
        <f t="shared" si="662"/>
        <v/>
      </c>
      <c r="BR214" s="95" t="str">
        <f t="shared" si="662"/>
        <v/>
      </c>
      <c r="BS214" s="38"/>
      <c r="BT214" s="38"/>
      <c r="BU214" s="38"/>
      <c r="BV214" s="38"/>
      <c r="BW214" s="38"/>
      <c r="BX214" s="38">
        <f t="shared" si="566"/>
        <v>0</v>
      </c>
      <c r="BY214" s="106" t="str">
        <f t="shared" si="529"/>
        <v/>
      </c>
      <c r="BZ214" s="106" t="str">
        <f t="shared" ref="BZ214:CH214" si="663">IF(N214="x","1","")</f>
        <v/>
      </c>
      <c r="CA214" s="106" t="str">
        <f t="shared" si="663"/>
        <v/>
      </c>
      <c r="CB214" s="106" t="str">
        <f t="shared" si="663"/>
        <v/>
      </c>
      <c r="CC214" s="106" t="str">
        <f t="shared" si="663"/>
        <v/>
      </c>
      <c r="CD214" s="106" t="str">
        <f t="shared" si="663"/>
        <v/>
      </c>
      <c r="CE214" s="106" t="str">
        <f t="shared" si="663"/>
        <v/>
      </c>
      <c r="CF214" s="106" t="str">
        <f t="shared" si="663"/>
        <v/>
      </c>
      <c r="CG214" s="106" t="str">
        <f t="shared" si="663"/>
        <v/>
      </c>
      <c r="CH214" s="106" t="str">
        <f t="shared" si="663"/>
        <v/>
      </c>
      <c r="CI214" s="40"/>
      <c r="CJ214" s="40"/>
      <c r="CK214" s="40"/>
      <c r="CL214" s="40"/>
      <c r="CM214" s="40"/>
    </row>
    <row r="215" spans="1:91" ht="17.25" customHeight="1" x14ac:dyDescent="0.2">
      <c r="A215" s="92"/>
      <c r="B215" s="93"/>
      <c r="C215" s="93"/>
      <c r="D215" s="93"/>
      <c r="E215" s="93" t="str">
        <f t="shared" si="420"/>
        <v/>
      </c>
      <c r="F215" s="93"/>
      <c r="G215" s="93"/>
      <c r="H215" s="93" t="str">
        <f t="shared" si="94"/>
        <v/>
      </c>
      <c r="I215" s="95" t="str">
        <f t="shared" si="95"/>
        <v/>
      </c>
      <c r="J215" s="93"/>
      <c r="K215" s="97" t="b">
        <v>0</v>
      </c>
      <c r="L215" s="98" t="str">
        <f t="shared" si="302"/>
        <v>PENDENTE</v>
      </c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3"/>
      <c r="X215" s="100"/>
      <c r="Y215" s="100"/>
      <c r="Z215" s="100"/>
      <c r="AA215" s="100"/>
      <c r="AB215" s="100"/>
      <c r="AC215" s="101"/>
      <c r="AD215" s="3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93"/>
      <c r="AQ215" s="93"/>
      <c r="AR215" s="93"/>
      <c r="AS215" s="102"/>
      <c r="AT215" s="103"/>
      <c r="AU215" s="103"/>
      <c r="AV215" s="103"/>
      <c r="AW215" s="104"/>
      <c r="AX215" s="103"/>
      <c r="AY215" s="103"/>
      <c r="AZ215" s="103"/>
      <c r="BA215" s="103"/>
      <c r="BB215" s="104"/>
      <c r="BC215" s="103"/>
      <c r="BD215" s="105" t="str">
        <f ca="1">IFERROR(__xludf.DUMMYFUNCTION("""COMPUTED_VALUE"""),"")</f>
        <v/>
      </c>
      <c r="BE215" s="105"/>
      <c r="BF215" s="105"/>
      <c r="BG215" s="93"/>
      <c r="BH215" s="95"/>
      <c r="BI215" s="95" t="str">
        <f t="shared" si="137"/>
        <v/>
      </c>
      <c r="BJ215" s="95" t="str">
        <f t="shared" ref="BJ215:BR215" si="664">IF(AD215=0,"",AD215*$AS215*(AU215/10))</f>
        <v/>
      </c>
      <c r="BK215" s="95" t="str">
        <f t="shared" si="664"/>
        <v/>
      </c>
      <c r="BL215" s="95" t="str">
        <f t="shared" si="664"/>
        <v/>
      </c>
      <c r="BM215" s="95" t="str">
        <f t="shared" si="664"/>
        <v/>
      </c>
      <c r="BN215" s="95" t="str">
        <f t="shared" si="664"/>
        <v/>
      </c>
      <c r="BO215" s="95" t="str">
        <f t="shared" si="664"/>
        <v/>
      </c>
      <c r="BP215" s="95" t="str">
        <f t="shared" si="664"/>
        <v/>
      </c>
      <c r="BQ215" s="95" t="str">
        <f t="shared" si="664"/>
        <v/>
      </c>
      <c r="BR215" s="95" t="str">
        <f t="shared" si="664"/>
        <v/>
      </c>
      <c r="BS215" s="38"/>
      <c r="BT215" s="38"/>
      <c r="BU215" s="38"/>
      <c r="BV215" s="38"/>
      <c r="BW215" s="38"/>
      <c r="BX215" s="38">
        <f t="shared" si="566"/>
        <v>0</v>
      </c>
      <c r="BY215" s="106" t="str">
        <f t="shared" si="529"/>
        <v/>
      </c>
      <c r="BZ215" s="106" t="str">
        <f t="shared" ref="BZ215:CH215" si="665">IF(N215="x","1","")</f>
        <v/>
      </c>
      <c r="CA215" s="106" t="str">
        <f t="shared" si="665"/>
        <v/>
      </c>
      <c r="CB215" s="106" t="str">
        <f t="shared" si="665"/>
        <v/>
      </c>
      <c r="CC215" s="106" t="str">
        <f t="shared" si="665"/>
        <v/>
      </c>
      <c r="CD215" s="106" t="str">
        <f t="shared" si="665"/>
        <v/>
      </c>
      <c r="CE215" s="106" t="str">
        <f t="shared" si="665"/>
        <v/>
      </c>
      <c r="CF215" s="106" t="str">
        <f t="shared" si="665"/>
        <v/>
      </c>
      <c r="CG215" s="106" t="str">
        <f t="shared" si="665"/>
        <v/>
      </c>
      <c r="CH215" s="106" t="str">
        <f t="shared" si="665"/>
        <v/>
      </c>
      <c r="CI215" s="40"/>
      <c r="CJ215" s="40"/>
      <c r="CK215" s="40"/>
      <c r="CL215" s="40"/>
      <c r="CM215" s="40"/>
    </row>
    <row r="216" spans="1:91" ht="17.25" customHeight="1" x14ac:dyDescent="0.2">
      <c r="A216" s="92"/>
      <c r="B216" s="93"/>
      <c r="C216" s="93"/>
      <c r="D216" s="93"/>
      <c r="E216" s="93" t="str">
        <f t="shared" si="420"/>
        <v/>
      </c>
      <c r="F216" s="93"/>
      <c r="G216" s="93"/>
      <c r="H216" s="93" t="str">
        <f t="shared" si="94"/>
        <v/>
      </c>
      <c r="I216" s="95" t="str">
        <f t="shared" si="95"/>
        <v/>
      </c>
      <c r="J216" s="93"/>
      <c r="K216" s="97" t="b">
        <v>0</v>
      </c>
      <c r="L216" s="98" t="str">
        <f t="shared" si="302"/>
        <v>PENDENTE</v>
      </c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3"/>
      <c r="X216" s="100"/>
      <c r="Y216" s="100"/>
      <c r="Z216" s="100"/>
      <c r="AA216" s="100"/>
      <c r="AB216" s="100"/>
      <c r="AC216" s="101"/>
      <c r="AD216" s="3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93"/>
      <c r="AQ216" s="93"/>
      <c r="AR216" s="93"/>
      <c r="AS216" s="102"/>
      <c r="AT216" s="103"/>
      <c r="AU216" s="103"/>
      <c r="AV216" s="103"/>
      <c r="AW216" s="104"/>
      <c r="AX216" s="103"/>
      <c r="AY216" s="103"/>
      <c r="AZ216" s="103"/>
      <c r="BA216" s="103"/>
      <c r="BB216" s="104"/>
      <c r="BC216" s="103"/>
      <c r="BD216" s="105" t="str">
        <f ca="1">IFERROR(__xludf.DUMMYFUNCTION("""COMPUTED_VALUE"""),"")</f>
        <v/>
      </c>
      <c r="BE216" s="105"/>
      <c r="BF216" s="105"/>
      <c r="BG216" s="93"/>
      <c r="BH216" s="95"/>
      <c r="BI216" s="95" t="str">
        <f t="shared" si="137"/>
        <v/>
      </c>
      <c r="BJ216" s="95" t="str">
        <f t="shared" ref="BJ216:BR216" si="666">IF(AD216=0,"",AD216*$AS216*(AU216/10))</f>
        <v/>
      </c>
      <c r="BK216" s="95" t="str">
        <f t="shared" si="666"/>
        <v/>
      </c>
      <c r="BL216" s="95" t="str">
        <f t="shared" si="666"/>
        <v/>
      </c>
      <c r="BM216" s="95" t="str">
        <f t="shared" si="666"/>
        <v/>
      </c>
      <c r="BN216" s="95" t="str">
        <f t="shared" si="666"/>
        <v/>
      </c>
      <c r="BO216" s="95" t="str">
        <f t="shared" si="666"/>
        <v/>
      </c>
      <c r="BP216" s="95" t="str">
        <f t="shared" si="666"/>
        <v/>
      </c>
      <c r="BQ216" s="95" t="str">
        <f t="shared" si="666"/>
        <v/>
      </c>
      <c r="BR216" s="95" t="str">
        <f t="shared" si="666"/>
        <v/>
      </c>
      <c r="BS216" s="38"/>
      <c r="BT216" s="38"/>
      <c r="BU216" s="38"/>
      <c r="BV216" s="38"/>
      <c r="BW216" s="38"/>
      <c r="BX216" s="38">
        <f t="shared" si="566"/>
        <v>0</v>
      </c>
      <c r="BY216" s="106" t="str">
        <f t="shared" si="529"/>
        <v/>
      </c>
      <c r="BZ216" s="106" t="str">
        <f t="shared" ref="BZ216:CH216" si="667">IF(N216="x","1","")</f>
        <v/>
      </c>
      <c r="CA216" s="106" t="str">
        <f t="shared" si="667"/>
        <v/>
      </c>
      <c r="CB216" s="106" t="str">
        <f t="shared" si="667"/>
        <v/>
      </c>
      <c r="CC216" s="106" t="str">
        <f t="shared" si="667"/>
        <v/>
      </c>
      <c r="CD216" s="106" t="str">
        <f t="shared" si="667"/>
        <v/>
      </c>
      <c r="CE216" s="106" t="str">
        <f t="shared" si="667"/>
        <v/>
      </c>
      <c r="CF216" s="106" t="str">
        <f t="shared" si="667"/>
        <v/>
      </c>
      <c r="CG216" s="106" t="str">
        <f t="shared" si="667"/>
        <v/>
      </c>
      <c r="CH216" s="106" t="str">
        <f t="shared" si="667"/>
        <v/>
      </c>
      <c r="CI216" s="40"/>
      <c r="CJ216" s="40"/>
      <c r="CK216" s="40"/>
      <c r="CL216" s="40"/>
      <c r="CM216" s="40"/>
    </row>
    <row r="217" spans="1:91" ht="17.25" customHeight="1" x14ac:dyDescent="0.2">
      <c r="A217" s="92"/>
      <c r="B217" s="93"/>
      <c r="C217" s="93"/>
      <c r="D217" s="93"/>
      <c r="E217" s="93" t="str">
        <f t="shared" si="420"/>
        <v/>
      </c>
      <c r="F217" s="93"/>
      <c r="G217" s="93"/>
      <c r="H217" s="93" t="str">
        <f t="shared" si="94"/>
        <v/>
      </c>
      <c r="I217" s="95" t="str">
        <f t="shared" si="95"/>
        <v/>
      </c>
      <c r="J217" s="93"/>
      <c r="K217" s="97" t="b">
        <v>0</v>
      </c>
      <c r="L217" s="98" t="str">
        <f t="shared" si="302"/>
        <v>PENDENTE</v>
      </c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3"/>
      <c r="X217" s="100"/>
      <c r="Y217" s="100"/>
      <c r="Z217" s="100"/>
      <c r="AA217" s="100"/>
      <c r="AB217" s="100"/>
      <c r="AC217" s="101"/>
      <c r="AD217" s="3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93"/>
      <c r="AQ217" s="93"/>
      <c r="AR217" s="93"/>
      <c r="AS217" s="102"/>
      <c r="AT217" s="103"/>
      <c r="AU217" s="103"/>
      <c r="AV217" s="103"/>
      <c r="AW217" s="104"/>
      <c r="AX217" s="103"/>
      <c r="AY217" s="103"/>
      <c r="AZ217" s="103"/>
      <c r="BA217" s="103"/>
      <c r="BB217" s="104"/>
      <c r="BC217" s="103"/>
      <c r="BD217" s="105" t="str">
        <f ca="1">IFERROR(__xludf.DUMMYFUNCTION("""COMPUTED_VALUE"""),"")</f>
        <v/>
      </c>
      <c r="BE217" s="105"/>
      <c r="BF217" s="105"/>
      <c r="BG217" s="93"/>
      <c r="BH217" s="95"/>
      <c r="BI217" s="95" t="str">
        <f t="shared" si="137"/>
        <v/>
      </c>
      <c r="BJ217" s="95" t="str">
        <f t="shared" ref="BJ217:BR217" si="668">IF(AD217=0,"",AD217*$AS217*(AU217/10))</f>
        <v/>
      </c>
      <c r="BK217" s="95" t="str">
        <f t="shared" si="668"/>
        <v/>
      </c>
      <c r="BL217" s="95" t="str">
        <f t="shared" si="668"/>
        <v/>
      </c>
      <c r="BM217" s="95" t="str">
        <f t="shared" si="668"/>
        <v/>
      </c>
      <c r="BN217" s="95" t="str">
        <f t="shared" si="668"/>
        <v/>
      </c>
      <c r="BO217" s="95" t="str">
        <f t="shared" si="668"/>
        <v/>
      </c>
      <c r="BP217" s="95" t="str">
        <f t="shared" si="668"/>
        <v/>
      </c>
      <c r="BQ217" s="95" t="str">
        <f t="shared" si="668"/>
        <v/>
      </c>
      <c r="BR217" s="95" t="str">
        <f t="shared" si="668"/>
        <v/>
      </c>
      <c r="BS217" s="38"/>
      <c r="BT217" s="38"/>
      <c r="BU217" s="38"/>
      <c r="BV217" s="38"/>
      <c r="BW217" s="38"/>
      <c r="BX217" s="38">
        <f t="shared" si="566"/>
        <v>0</v>
      </c>
      <c r="BY217" s="106" t="str">
        <f t="shared" si="529"/>
        <v/>
      </c>
      <c r="BZ217" s="106" t="str">
        <f t="shared" ref="BZ217:CH217" si="669">IF(N217="x","1","")</f>
        <v/>
      </c>
      <c r="CA217" s="106" t="str">
        <f t="shared" si="669"/>
        <v/>
      </c>
      <c r="CB217" s="106" t="str">
        <f t="shared" si="669"/>
        <v/>
      </c>
      <c r="CC217" s="106" t="str">
        <f t="shared" si="669"/>
        <v/>
      </c>
      <c r="CD217" s="106" t="str">
        <f t="shared" si="669"/>
        <v/>
      </c>
      <c r="CE217" s="106" t="str">
        <f t="shared" si="669"/>
        <v/>
      </c>
      <c r="CF217" s="106" t="str">
        <f t="shared" si="669"/>
        <v/>
      </c>
      <c r="CG217" s="106" t="str">
        <f t="shared" si="669"/>
        <v/>
      </c>
      <c r="CH217" s="106" t="str">
        <f t="shared" si="669"/>
        <v/>
      </c>
      <c r="CI217" s="40"/>
      <c r="CJ217" s="40"/>
      <c r="CK217" s="40"/>
      <c r="CL217" s="40"/>
      <c r="CM217" s="40"/>
    </row>
    <row r="218" spans="1:91" ht="17.25" customHeight="1" x14ac:dyDescent="0.2">
      <c r="A218" s="92"/>
      <c r="B218" s="93"/>
      <c r="C218" s="93"/>
      <c r="D218" s="93"/>
      <c r="E218" s="93" t="str">
        <f t="shared" si="420"/>
        <v/>
      </c>
      <c r="F218" s="93"/>
      <c r="G218" s="93"/>
      <c r="H218" s="93" t="str">
        <f t="shared" si="94"/>
        <v/>
      </c>
      <c r="I218" s="95" t="str">
        <f t="shared" si="95"/>
        <v/>
      </c>
      <c r="J218" s="93"/>
      <c r="K218" s="97" t="b">
        <v>0</v>
      </c>
      <c r="L218" s="98" t="str">
        <f t="shared" si="302"/>
        <v>PENDENTE</v>
      </c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3"/>
      <c r="X218" s="100"/>
      <c r="Y218" s="100"/>
      <c r="Z218" s="100"/>
      <c r="AA218" s="100"/>
      <c r="AB218" s="100"/>
      <c r="AC218" s="101"/>
      <c r="AD218" s="3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93"/>
      <c r="AQ218" s="93"/>
      <c r="AR218" s="93"/>
      <c r="AS218" s="102"/>
      <c r="AT218" s="103"/>
      <c r="AU218" s="103"/>
      <c r="AV218" s="103"/>
      <c r="AW218" s="104"/>
      <c r="AX218" s="103"/>
      <c r="AY218" s="103"/>
      <c r="AZ218" s="103"/>
      <c r="BA218" s="103"/>
      <c r="BB218" s="104"/>
      <c r="BC218" s="103"/>
      <c r="BD218" s="105" t="str">
        <f ca="1">IFERROR(__xludf.DUMMYFUNCTION("""COMPUTED_VALUE"""),"")</f>
        <v/>
      </c>
      <c r="BE218" s="105"/>
      <c r="BF218" s="105"/>
      <c r="BG218" s="93"/>
      <c r="BH218" s="95"/>
      <c r="BI218" s="95" t="str">
        <f t="shared" si="137"/>
        <v/>
      </c>
      <c r="BJ218" s="95" t="str">
        <f t="shared" ref="BJ218:BR218" si="670">IF(AD218=0,"",AD218*$AS218*(AU218/10))</f>
        <v/>
      </c>
      <c r="BK218" s="95" t="str">
        <f t="shared" si="670"/>
        <v/>
      </c>
      <c r="BL218" s="95" t="str">
        <f t="shared" si="670"/>
        <v/>
      </c>
      <c r="BM218" s="95" t="str">
        <f t="shared" si="670"/>
        <v/>
      </c>
      <c r="BN218" s="95" t="str">
        <f t="shared" si="670"/>
        <v/>
      </c>
      <c r="BO218" s="95" t="str">
        <f t="shared" si="670"/>
        <v/>
      </c>
      <c r="BP218" s="95" t="str">
        <f t="shared" si="670"/>
        <v/>
      </c>
      <c r="BQ218" s="95" t="str">
        <f t="shared" si="670"/>
        <v/>
      </c>
      <c r="BR218" s="95" t="str">
        <f t="shared" si="670"/>
        <v/>
      </c>
      <c r="BS218" s="38"/>
      <c r="BT218" s="38"/>
      <c r="BU218" s="38"/>
      <c r="BV218" s="38"/>
      <c r="BW218" s="38"/>
      <c r="BX218" s="38">
        <f t="shared" si="566"/>
        <v>0</v>
      </c>
      <c r="BY218" s="106" t="str">
        <f t="shared" si="529"/>
        <v/>
      </c>
      <c r="BZ218" s="106" t="str">
        <f t="shared" ref="BZ218:CH218" si="671">IF(N218="x","1","")</f>
        <v/>
      </c>
      <c r="CA218" s="106" t="str">
        <f t="shared" si="671"/>
        <v/>
      </c>
      <c r="CB218" s="106" t="str">
        <f t="shared" si="671"/>
        <v/>
      </c>
      <c r="CC218" s="106" t="str">
        <f t="shared" si="671"/>
        <v/>
      </c>
      <c r="CD218" s="106" t="str">
        <f t="shared" si="671"/>
        <v/>
      </c>
      <c r="CE218" s="106" t="str">
        <f t="shared" si="671"/>
        <v/>
      </c>
      <c r="CF218" s="106" t="str">
        <f t="shared" si="671"/>
        <v/>
      </c>
      <c r="CG218" s="106" t="str">
        <f t="shared" si="671"/>
        <v/>
      </c>
      <c r="CH218" s="106" t="str">
        <f t="shared" si="671"/>
        <v/>
      </c>
      <c r="CI218" s="40"/>
      <c r="CJ218" s="40"/>
      <c r="CK218" s="40"/>
      <c r="CL218" s="40"/>
      <c r="CM218" s="40"/>
    </row>
    <row r="219" spans="1:91" ht="17.25" customHeight="1" x14ac:dyDescent="0.2">
      <c r="A219" s="92"/>
      <c r="B219" s="93"/>
      <c r="C219" s="93"/>
      <c r="D219" s="93"/>
      <c r="E219" s="93" t="str">
        <f t="shared" si="420"/>
        <v/>
      </c>
      <c r="F219" s="93"/>
      <c r="G219" s="93"/>
      <c r="H219" s="93" t="str">
        <f t="shared" si="94"/>
        <v/>
      </c>
      <c r="I219" s="95" t="str">
        <f t="shared" si="95"/>
        <v/>
      </c>
      <c r="J219" s="93"/>
      <c r="K219" s="97" t="b">
        <v>0</v>
      </c>
      <c r="L219" s="98" t="str">
        <f t="shared" si="302"/>
        <v>PENDENTE</v>
      </c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3"/>
      <c r="X219" s="100"/>
      <c r="Y219" s="100"/>
      <c r="Z219" s="100"/>
      <c r="AA219" s="100"/>
      <c r="AB219" s="100"/>
      <c r="AC219" s="101"/>
      <c r="AD219" s="3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93"/>
      <c r="AQ219" s="93"/>
      <c r="AR219" s="93"/>
      <c r="AS219" s="102"/>
      <c r="AT219" s="103"/>
      <c r="AU219" s="103"/>
      <c r="AV219" s="103"/>
      <c r="AW219" s="104"/>
      <c r="AX219" s="103"/>
      <c r="AY219" s="103"/>
      <c r="AZ219" s="103"/>
      <c r="BA219" s="103"/>
      <c r="BB219" s="104"/>
      <c r="BC219" s="103"/>
      <c r="BD219" s="105" t="str">
        <f ca="1">IFERROR(__xludf.DUMMYFUNCTION("""COMPUTED_VALUE"""),"")</f>
        <v/>
      </c>
      <c r="BE219" s="105"/>
      <c r="BF219" s="105"/>
      <c r="BG219" s="93"/>
      <c r="BH219" s="95"/>
      <c r="BI219" s="95" t="str">
        <f t="shared" si="137"/>
        <v/>
      </c>
      <c r="BJ219" s="95" t="str">
        <f t="shared" ref="BJ219:BR219" si="672">IF(AD219=0,"",AD219*$AS219*(AU219/10))</f>
        <v/>
      </c>
      <c r="BK219" s="95" t="str">
        <f t="shared" si="672"/>
        <v/>
      </c>
      <c r="BL219" s="95" t="str">
        <f t="shared" si="672"/>
        <v/>
      </c>
      <c r="BM219" s="95" t="str">
        <f t="shared" si="672"/>
        <v/>
      </c>
      <c r="BN219" s="95" t="str">
        <f t="shared" si="672"/>
        <v/>
      </c>
      <c r="BO219" s="95" t="str">
        <f t="shared" si="672"/>
        <v/>
      </c>
      <c r="BP219" s="95" t="str">
        <f t="shared" si="672"/>
        <v/>
      </c>
      <c r="BQ219" s="95" t="str">
        <f t="shared" si="672"/>
        <v/>
      </c>
      <c r="BR219" s="95" t="str">
        <f t="shared" si="672"/>
        <v/>
      </c>
      <c r="BS219" s="38"/>
      <c r="BT219" s="38"/>
      <c r="BU219" s="38"/>
      <c r="BV219" s="38"/>
      <c r="BW219" s="38"/>
      <c r="BX219" s="38">
        <f t="shared" si="566"/>
        <v>0</v>
      </c>
      <c r="BY219" s="106" t="str">
        <f t="shared" si="529"/>
        <v/>
      </c>
      <c r="BZ219" s="106" t="str">
        <f t="shared" ref="BZ219:CH219" si="673">IF(N219="x","1","")</f>
        <v/>
      </c>
      <c r="CA219" s="106" t="str">
        <f t="shared" si="673"/>
        <v/>
      </c>
      <c r="CB219" s="106" t="str">
        <f t="shared" si="673"/>
        <v/>
      </c>
      <c r="CC219" s="106" t="str">
        <f t="shared" si="673"/>
        <v/>
      </c>
      <c r="CD219" s="106" t="str">
        <f t="shared" si="673"/>
        <v/>
      </c>
      <c r="CE219" s="106" t="str">
        <f t="shared" si="673"/>
        <v/>
      </c>
      <c r="CF219" s="106" t="str">
        <f t="shared" si="673"/>
        <v/>
      </c>
      <c r="CG219" s="106" t="str">
        <f t="shared" si="673"/>
        <v/>
      </c>
      <c r="CH219" s="106" t="str">
        <f t="shared" si="673"/>
        <v/>
      </c>
      <c r="CI219" s="40"/>
      <c r="CJ219" s="40"/>
      <c r="CK219" s="40"/>
      <c r="CL219" s="40"/>
      <c r="CM219" s="40"/>
    </row>
    <row r="220" spans="1:91" ht="17.25" customHeight="1" x14ac:dyDescent="0.2">
      <c r="A220" s="92"/>
      <c r="B220" s="93"/>
      <c r="C220" s="93"/>
      <c r="D220" s="93"/>
      <c r="E220" s="93" t="str">
        <f t="shared" si="420"/>
        <v/>
      </c>
      <c r="F220" s="93"/>
      <c r="G220" s="93"/>
      <c r="H220" s="93" t="str">
        <f t="shared" si="94"/>
        <v/>
      </c>
      <c r="I220" s="95" t="str">
        <f t="shared" si="95"/>
        <v/>
      </c>
      <c r="J220" s="93"/>
      <c r="K220" s="97" t="b">
        <v>0</v>
      </c>
      <c r="L220" s="98" t="str">
        <f t="shared" si="302"/>
        <v>PENDENTE</v>
      </c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3"/>
      <c r="X220" s="100"/>
      <c r="Y220" s="100"/>
      <c r="Z220" s="100"/>
      <c r="AA220" s="100"/>
      <c r="AB220" s="100"/>
      <c r="AC220" s="101"/>
      <c r="AD220" s="3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93"/>
      <c r="AQ220" s="93"/>
      <c r="AR220" s="93"/>
      <c r="AS220" s="102"/>
      <c r="AT220" s="103"/>
      <c r="AU220" s="103"/>
      <c r="AV220" s="103"/>
      <c r="AW220" s="104"/>
      <c r="AX220" s="103"/>
      <c r="AY220" s="103"/>
      <c r="AZ220" s="103"/>
      <c r="BA220" s="103"/>
      <c r="BB220" s="104"/>
      <c r="BC220" s="103"/>
      <c r="BD220" s="105" t="str">
        <f ca="1">IFERROR(__xludf.DUMMYFUNCTION("""COMPUTED_VALUE"""),"")</f>
        <v/>
      </c>
      <c r="BE220" s="105"/>
      <c r="BF220" s="105"/>
      <c r="BG220" s="93"/>
      <c r="BH220" s="95"/>
      <c r="BI220" s="95" t="str">
        <f t="shared" si="137"/>
        <v/>
      </c>
      <c r="BJ220" s="95" t="str">
        <f t="shared" ref="BJ220:BR220" si="674">IF(AD220=0,"",AD220*$AS220*(AU220/10))</f>
        <v/>
      </c>
      <c r="BK220" s="95" t="str">
        <f t="shared" si="674"/>
        <v/>
      </c>
      <c r="BL220" s="95" t="str">
        <f t="shared" si="674"/>
        <v/>
      </c>
      <c r="BM220" s="95" t="str">
        <f t="shared" si="674"/>
        <v/>
      </c>
      <c r="BN220" s="95" t="str">
        <f t="shared" si="674"/>
        <v/>
      </c>
      <c r="BO220" s="95" t="str">
        <f t="shared" si="674"/>
        <v/>
      </c>
      <c r="BP220" s="95" t="str">
        <f t="shared" si="674"/>
        <v/>
      </c>
      <c r="BQ220" s="95" t="str">
        <f t="shared" si="674"/>
        <v/>
      </c>
      <c r="BR220" s="95" t="str">
        <f t="shared" si="674"/>
        <v/>
      </c>
      <c r="BS220" s="38"/>
      <c r="BT220" s="38"/>
      <c r="BU220" s="38"/>
      <c r="BV220" s="38"/>
      <c r="BW220" s="38"/>
      <c r="BX220" s="38">
        <f t="shared" si="566"/>
        <v>0</v>
      </c>
      <c r="BY220" s="106" t="str">
        <f t="shared" si="529"/>
        <v/>
      </c>
      <c r="BZ220" s="106" t="str">
        <f t="shared" ref="BZ220:CH220" si="675">IF(N220="x","1","")</f>
        <v/>
      </c>
      <c r="CA220" s="106" t="str">
        <f t="shared" si="675"/>
        <v/>
      </c>
      <c r="CB220" s="106" t="str">
        <f t="shared" si="675"/>
        <v/>
      </c>
      <c r="CC220" s="106" t="str">
        <f t="shared" si="675"/>
        <v/>
      </c>
      <c r="CD220" s="106" t="str">
        <f t="shared" si="675"/>
        <v/>
      </c>
      <c r="CE220" s="106" t="str">
        <f t="shared" si="675"/>
        <v/>
      </c>
      <c r="CF220" s="106" t="str">
        <f t="shared" si="675"/>
        <v/>
      </c>
      <c r="CG220" s="106" t="str">
        <f t="shared" si="675"/>
        <v/>
      </c>
      <c r="CH220" s="106" t="str">
        <f t="shared" si="675"/>
        <v/>
      </c>
      <c r="CI220" s="40"/>
      <c r="CJ220" s="40"/>
      <c r="CK220" s="40"/>
      <c r="CL220" s="40"/>
      <c r="CM220" s="40"/>
    </row>
    <row r="221" spans="1:91" ht="17.25" customHeight="1" x14ac:dyDescent="0.2">
      <c r="A221" s="92"/>
      <c r="B221" s="93"/>
      <c r="C221" s="93"/>
      <c r="D221" s="93"/>
      <c r="E221" s="93" t="str">
        <f t="shared" si="420"/>
        <v/>
      </c>
      <c r="F221" s="93"/>
      <c r="G221" s="93"/>
      <c r="H221" s="93" t="str">
        <f t="shared" si="94"/>
        <v/>
      </c>
      <c r="I221" s="95" t="str">
        <f t="shared" si="95"/>
        <v/>
      </c>
      <c r="J221" s="93"/>
      <c r="K221" s="97" t="b">
        <v>0</v>
      </c>
      <c r="L221" s="98" t="str">
        <f t="shared" si="302"/>
        <v>PENDENTE</v>
      </c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3"/>
      <c r="X221" s="100"/>
      <c r="Y221" s="100"/>
      <c r="Z221" s="100"/>
      <c r="AA221" s="100"/>
      <c r="AB221" s="100"/>
      <c r="AC221" s="101"/>
      <c r="AD221" s="3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93"/>
      <c r="AQ221" s="93"/>
      <c r="AR221" s="93"/>
      <c r="AS221" s="102"/>
      <c r="AT221" s="103"/>
      <c r="AU221" s="103"/>
      <c r="AV221" s="103"/>
      <c r="AW221" s="104"/>
      <c r="AX221" s="103"/>
      <c r="AY221" s="103"/>
      <c r="AZ221" s="103"/>
      <c r="BA221" s="103"/>
      <c r="BB221" s="104"/>
      <c r="BC221" s="103"/>
      <c r="BD221" s="105" t="str">
        <f ca="1">IFERROR(__xludf.DUMMYFUNCTION("""COMPUTED_VALUE"""),"")</f>
        <v/>
      </c>
      <c r="BE221" s="105"/>
      <c r="BF221" s="105"/>
      <c r="BG221" s="93"/>
      <c r="BH221" s="95"/>
      <c r="BI221" s="95" t="str">
        <f t="shared" si="137"/>
        <v/>
      </c>
      <c r="BJ221" s="95" t="str">
        <f t="shared" ref="BJ221:BR221" si="676">IF(AD221=0,"",AD221*$AS221*(AU221/10))</f>
        <v/>
      </c>
      <c r="BK221" s="95" t="str">
        <f t="shared" si="676"/>
        <v/>
      </c>
      <c r="BL221" s="95" t="str">
        <f t="shared" si="676"/>
        <v/>
      </c>
      <c r="BM221" s="95" t="str">
        <f t="shared" si="676"/>
        <v/>
      </c>
      <c r="BN221" s="95" t="str">
        <f t="shared" si="676"/>
        <v/>
      </c>
      <c r="BO221" s="95" t="str">
        <f t="shared" si="676"/>
        <v/>
      </c>
      <c r="BP221" s="95" t="str">
        <f t="shared" si="676"/>
        <v/>
      </c>
      <c r="BQ221" s="95" t="str">
        <f t="shared" si="676"/>
        <v/>
      </c>
      <c r="BR221" s="95" t="str">
        <f t="shared" si="676"/>
        <v/>
      </c>
      <c r="BS221" s="38"/>
      <c r="BT221" s="38"/>
      <c r="BU221" s="38"/>
      <c r="BV221" s="38"/>
      <c r="BW221" s="38"/>
      <c r="BX221" s="38">
        <f t="shared" si="566"/>
        <v>0</v>
      </c>
      <c r="BY221" s="106" t="str">
        <f t="shared" si="529"/>
        <v/>
      </c>
      <c r="BZ221" s="106" t="str">
        <f t="shared" ref="BZ221:CH221" si="677">IF(N221="x","1","")</f>
        <v/>
      </c>
      <c r="CA221" s="106" t="str">
        <f t="shared" si="677"/>
        <v/>
      </c>
      <c r="CB221" s="106" t="str">
        <f t="shared" si="677"/>
        <v/>
      </c>
      <c r="CC221" s="106" t="str">
        <f t="shared" si="677"/>
        <v/>
      </c>
      <c r="CD221" s="106" t="str">
        <f t="shared" si="677"/>
        <v/>
      </c>
      <c r="CE221" s="106" t="str">
        <f t="shared" si="677"/>
        <v/>
      </c>
      <c r="CF221" s="106" t="str">
        <f t="shared" si="677"/>
        <v/>
      </c>
      <c r="CG221" s="106" t="str">
        <f t="shared" si="677"/>
        <v/>
      </c>
      <c r="CH221" s="106" t="str">
        <f t="shared" si="677"/>
        <v/>
      </c>
      <c r="CI221" s="40"/>
      <c r="CJ221" s="40"/>
      <c r="CK221" s="40"/>
      <c r="CL221" s="40"/>
      <c r="CM221" s="40"/>
    </row>
    <row r="222" spans="1:91" ht="17.25" customHeight="1" x14ac:dyDescent="0.2">
      <c r="A222" s="92"/>
      <c r="B222" s="93"/>
      <c r="C222" s="93"/>
      <c r="D222" s="93"/>
      <c r="E222" s="93" t="str">
        <f t="shared" si="420"/>
        <v/>
      </c>
      <c r="F222" s="93"/>
      <c r="G222" s="93"/>
      <c r="H222" s="93" t="str">
        <f t="shared" si="94"/>
        <v/>
      </c>
      <c r="I222" s="95" t="str">
        <f t="shared" si="95"/>
        <v/>
      </c>
      <c r="J222" s="93"/>
      <c r="K222" s="97" t="b">
        <v>0</v>
      </c>
      <c r="L222" s="98" t="str">
        <f t="shared" si="302"/>
        <v>PENDENTE</v>
      </c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3"/>
      <c r="X222" s="100"/>
      <c r="Y222" s="100"/>
      <c r="Z222" s="100"/>
      <c r="AA222" s="100"/>
      <c r="AB222" s="100"/>
      <c r="AC222" s="101"/>
      <c r="AD222" s="3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93"/>
      <c r="AQ222" s="93"/>
      <c r="AR222" s="93"/>
      <c r="AS222" s="102"/>
      <c r="AT222" s="103"/>
      <c r="AU222" s="103"/>
      <c r="AV222" s="103"/>
      <c r="AW222" s="104"/>
      <c r="AX222" s="103"/>
      <c r="AY222" s="103"/>
      <c r="AZ222" s="103"/>
      <c r="BA222" s="103"/>
      <c r="BB222" s="104"/>
      <c r="BC222" s="103"/>
      <c r="BD222" s="105" t="str">
        <f ca="1">IFERROR(__xludf.DUMMYFUNCTION("""COMPUTED_VALUE"""),"")</f>
        <v/>
      </c>
      <c r="BE222" s="105"/>
      <c r="BF222" s="105"/>
      <c r="BG222" s="93"/>
      <c r="BH222" s="95"/>
      <c r="BI222" s="95" t="str">
        <f t="shared" si="137"/>
        <v/>
      </c>
      <c r="BJ222" s="95" t="str">
        <f t="shared" ref="BJ222:BR222" si="678">IF(AD222=0,"",AD222*$AS222*(AU222/10))</f>
        <v/>
      </c>
      <c r="BK222" s="95" t="str">
        <f t="shared" si="678"/>
        <v/>
      </c>
      <c r="BL222" s="95" t="str">
        <f t="shared" si="678"/>
        <v/>
      </c>
      <c r="BM222" s="95" t="str">
        <f t="shared" si="678"/>
        <v/>
      </c>
      <c r="BN222" s="95" t="str">
        <f t="shared" si="678"/>
        <v/>
      </c>
      <c r="BO222" s="95" t="str">
        <f t="shared" si="678"/>
        <v/>
      </c>
      <c r="BP222" s="95" t="str">
        <f t="shared" si="678"/>
        <v/>
      </c>
      <c r="BQ222" s="95" t="str">
        <f t="shared" si="678"/>
        <v/>
      </c>
      <c r="BR222" s="95" t="str">
        <f t="shared" si="678"/>
        <v/>
      </c>
      <c r="BS222" s="38"/>
      <c r="BT222" s="38"/>
      <c r="BU222" s="38"/>
      <c r="BV222" s="38"/>
      <c r="BW222" s="38"/>
      <c r="BX222" s="38">
        <f t="shared" si="566"/>
        <v>0</v>
      </c>
      <c r="BY222" s="106" t="str">
        <f t="shared" si="529"/>
        <v/>
      </c>
      <c r="BZ222" s="106" t="str">
        <f t="shared" ref="BZ222:CH222" si="679">IF(N222="x","1","")</f>
        <v/>
      </c>
      <c r="CA222" s="106" t="str">
        <f t="shared" si="679"/>
        <v/>
      </c>
      <c r="CB222" s="106" t="str">
        <f t="shared" si="679"/>
        <v/>
      </c>
      <c r="CC222" s="106" t="str">
        <f t="shared" si="679"/>
        <v/>
      </c>
      <c r="CD222" s="106" t="str">
        <f t="shared" si="679"/>
        <v/>
      </c>
      <c r="CE222" s="106" t="str">
        <f t="shared" si="679"/>
        <v/>
      </c>
      <c r="CF222" s="106" t="str">
        <f t="shared" si="679"/>
        <v/>
      </c>
      <c r="CG222" s="106" t="str">
        <f t="shared" si="679"/>
        <v/>
      </c>
      <c r="CH222" s="106" t="str">
        <f t="shared" si="679"/>
        <v/>
      </c>
      <c r="CI222" s="40"/>
      <c r="CJ222" s="40"/>
      <c r="CK222" s="40"/>
      <c r="CL222" s="40"/>
      <c r="CM222" s="40"/>
    </row>
    <row r="223" spans="1:91" ht="17.25" customHeight="1" x14ac:dyDescent="0.2">
      <c r="A223" s="92"/>
      <c r="B223" s="93"/>
      <c r="C223" s="93"/>
      <c r="D223" s="93"/>
      <c r="E223" s="93" t="str">
        <f t="shared" si="420"/>
        <v/>
      </c>
      <c r="F223" s="93"/>
      <c r="G223" s="93"/>
      <c r="H223" s="93" t="str">
        <f t="shared" si="94"/>
        <v/>
      </c>
      <c r="I223" s="95" t="str">
        <f t="shared" si="95"/>
        <v/>
      </c>
      <c r="J223" s="93"/>
      <c r="K223" s="97" t="b">
        <v>0</v>
      </c>
      <c r="L223" s="98" t="str">
        <f t="shared" si="302"/>
        <v>PENDENTE</v>
      </c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3"/>
      <c r="X223" s="100"/>
      <c r="Y223" s="100"/>
      <c r="Z223" s="100"/>
      <c r="AA223" s="100"/>
      <c r="AB223" s="100"/>
      <c r="AC223" s="101"/>
      <c r="AD223" s="3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93"/>
      <c r="AQ223" s="93"/>
      <c r="AR223" s="93"/>
      <c r="AS223" s="102"/>
      <c r="AT223" s="103"/>
      <c r="AU223" s="103"/>
      <c r="AV223" s="103"/>
      <c r="AW223" s="104"/>
      <c r="AX223" s="103"/>
      <c r="AY223" s="103"/>
      <c r="AZ223" s="103"/>
      <c r="BA223" s="103"/>
      <c r="BB223" s="104"/>
      <c r="BC223" s="103"/>
      <c r="BD223" s="105" t="str">
        <f ca="1">IFERROR(__xludf.DUMMYFUNCTION("""COMPUTED_VALUE"""),"")</f>
        <v/>
      </c>
      <c r="BE223" s="105"/>
      <c r="BF223" s="105"/>
      <c r="BG223" s="93"/>
      <c r="BH223" s="95"/>
      <c r="BI223" s="95" t="str">
        <f t="shared" si="137"/>
        <v/>
      </c>
      <c r="BJ223" s="95" t="str">
        <f t="shared" ref="BJ223:BR223" si="680">IF(AD223=0,"",AD223*$AS223*(AU223/10))</f>
        <v/>
      </c>
      <c r="BK223" s="95" t="str">
        <f t="shared" si="680"/>
        <v/>
      </c>
      <c r="BL223" s="95" t="str">
        <f t="shared" si="680"/>
        <v/>
      </c>
      <c r="BM223" s="95" t="str">
        <f t="shared" si="680"/>
        <v/>
      </c>
      <c r="BN223" s="95" t="str">
        <f t="shared" si="680"/>
        <v/>
      </c>
      <c r="BO223" s="95" t="str">
        <f t="shared" si="680"/>
        <v/>
      </c>
      <c r="BP223" s="95" t="str">
        <f t="shared" si="680"/>
        <v/>
      </c>
      <c r="BQ223" s="95" t="str">
        <f t="shared" si="680"/>
        <v/>
      </c>
      <c r="BR223" s="95" t="str">
        <f t="shared" si="680"/>
        <v/>
      </c>
      <c r="BS223" s="38"/>
      <c r="BT223" s="38"/>
      <c r="BU223" s="38"/>
      <c r="BV223" s="38"/>
      <c r="BW223" s="38"/>
      <c r="BX223" s="38">
        <f t="shared" si="566"/>
        <v>0</v>
      </c>
      <c r="BY223" s="106" t="str">
        <f t="shared" si="529"/>
        <v/>
      </c>
      <c r="BZ223" s="106" t="str">
        <f t="shared" ref="BZ223:CH223" si="681">IF(N223="x","1","")</f>
        <v/>
      </c>
      <c r="CA223" s="106" t="str">
        <f t="shared" si="681"/>
        <v/>
      </c>
      <c r="CB223" s="106" t="str">
        <f t="shared" si="681"/>
        <v/>
      </c>
      <c r="CC223" s="106" t="str">
        <f t="shared" si="681"/>
        <v/>
      </c>
      <c r="CD223" s="106" t="str">
        <f t="shared" si="681"/>
        <v/>
      </c>
      <c r="CE223" s="106" t="str">
        <f t="shared" si="681"/>
        <v/>
      </c>
      <c r="CF223" s="106" t="str">
        <f t="shared" si="681"/>
        <v/>
      </c>
      <c r="CG223" s="106" t="str">
        <f t="shared" si="681"/>
        <v/>
      </c>
      <c r="CH223" s="106" t="str">
        <f t="shared" si="681"/>
        <v/>
      </c>
      <c r="CI223" s="40"/>
      <c r="CJ223" s="40"/>
      <c r="CK223" s="40"/>
      <c r="CL223" s="40"/>
      <c r="CM223" s="40"/>
    </row>
    <row r="224" spans="1:91" ht="17.25" customHeight="1" x14ac:dyDescent="0.2">
      <c r="A224" s="92"/>
      <c r="B224" s="93"/>
      <c r="C224" s="93"/>
      <c r="D224" s="93"/>
      <c r="E224" s="93" t="str">
        <f t="shared" si="420"/>
        <v/>
      </c>
      <c r="F224" s="93"/>
      <c r="G224" s="93"/>
      <c r="H224" s="93" t="str">
        <f t="shared" si="94"/>
        <v/>
      </c>
      <c r="I224" s="95" t="str">
        <f t="shared" si="95"/>
        <v/>
      </c>
      <c r="J224" s="93"/>
      <c r="K224" s="97" t="b">
        <v>0</v>
      </c>
      <c r="L224" s="98" t="str">
        <f t="shared" si="302"/>
        <v>PENDENTE</v>
      </c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3"/>
      <c r="X224" s="100"/>
      <c r="Y224" s="100"/>
      <c r="Z224" s="100"/>
      <c r="AA224" s="100"/>
      <c r="AB224" s="100"/>
      <c r="AC224" s="101"/>
      <c r="AD224" s="3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93"/>
      <c r="AQ224" s="93"/>
      <c r="AR224" s="93"/>
      <c r="AS224" s="102"/>
      <c r="AT224" s="103"/>
      <c r="AU224" s="103"/>
      <c r="AV224" s="103"/>
      <c r="AW224" s="104"/>
      <c r="AX224" s="103"/>
      <c r="AY224" s="103"/>
      <c r="AZ224" s="103"/>
      <c r="BA224" s="103"/>
      <c r="BB224" s="104"/>
      <c r="BC224" s="103"/>
      <c r="BD224" s="105" t="str">
        <f ca="1">IFERROR(__xludf.DUMMYFUNCTION("""COMPUTED_VALUE"""),"")</f>
        <v/>
      </c>
      <c r="BE224" s="105"/>
      <c r="BF224" s="105"/>
      <c r="BG224" s="93"/>
      <c r="BH224" s="95"/>
      <c r="BI224" s="95" t="str">
        <f t="shared" si="137"/>
        <v/>
      </c>
      <c r="BJ224" s="95" t="str">
        <f t="shared" ref="BJ224:BR224" si="682">IF(AD224=0,"",AD224*$AS224*(AU224/10))</f>
        <v/>
      </c>
      <c r="BK224" s="95" t="str">
        <f t="shared" si="682"/>
        <v/>
      </c>
      <c r="BL224" s="95" t="str">
        <f t="shared" si="682"/>
        <v/>
      </c>
      <c r="BM224" s="95" t="str">
        <f t="shared" si="682"/>
        <v/>
      </c>
      <c r="BN224" s="95" t="str">
        <f t="shared" si="682"/>
        <v/>
      </c>
      <c r="BO224" s="95" t="str">
        <f t="shared" si="682"/>
        <v/>
      </c>
      <c r="BP224" s="95" t="str">
        <f t="shared" si="682"/>
        <v/>
      </c>
      <c r="BQ224" s="95" t="str">
        <f t="shared" si="682"/>
        <v/>
      </c>
      <c r="BR224" s="95" t="str">
        <f t="shared" si="682"/>
        <v/>
      </c>
      <c r="BS224" s="38"/>
      <c r="BT224" s="38"/>
      <c r="BU224" s="38"/>
      <c r="BV224" s="38"/>
      <c r="BW224" s="38"/>
      <c r="BX224" s="38">
        <f t="shared" si="566"/>
        <v>0</v>
      </c>
      <c r="BY224" s="106" t="str">
        <f t="shared" si="529"/>
        <v/>
      </c>
      <c r="BZ224" s="106" t="str">
        <f t="shared" ref="BZ224:CH224" si="683">IF(N224="x","1","")</f>
        <v/>
      </c>
      <c r="CA224" s="106" t="str">
        <f t="shared" si="683"/>
        <v/>
      </c>
      <c r="CB224" s="106" t="str">
        <f t="shared" si="683"/>
        <v/>
      </c>
      <c r="CC224" s="106" t="str">
        <f t="shared" si="683"/>
        <v/>
      </c>
      <c r="CD224" s="106" t="str">
        <f t="shared" si="683"/>
        <v/>
      </c>
      <c r="CE224" s="106" t="str">
        <f t="shared" si="683"/>
        <v/>
      </c>
      <c r="CF224" s="106" t="str">
        <f t="shared" si="683"/>
        <v/>
      </c>
      <c r="CG224" s="106" t="str">
        <f t="shared" si="683"/>
        <v/>
      </c>
      <c r="CH224" s="106" t="str">
        <f t="shared" si="683"/>
        <v/>
      </c>
      <c r="CI224" s="40"/>
      <c r="CJ224" s="40"/>
      <c r="CK224" s="40"/>
      <c r="CL224" s="40"/>
      <c r="CM224" s="40"/>
    </row>
    <row r="225" spans="1:91" ht="17.25" customHeight="1" x14ac:dyDescent="0.2">
      <c r="A225" s="92"/>
      <c r="B225" s="93"/>
      <c r="C225" s="93"/>
      <c r="D225" s="93"/>
      <c r="E225" s="93" t="str">
        <f t="shared" si="420"/>
        <v/>
      </c>
      <c r="F225" s="93"/>
      <c r="G225" s="93"/>
      <c r="H225" s="93" t="str">
        <f t="shared" si="94"/>
        <v/>
      </c>
      <c r="I225" s="95" t="str">
        <f t="shared" si="95"/>
        <v/>
      </c>
      <c r="J225" s="93"/>
      <c r="K225" s="97" t="b">
        <v>0</v>
      </c>
      <c r="L225" s="98" t="str">
        <f t="shared" si="302"/>
        <v>PENDENTE</v>
      </c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3"/>
      <c r="X225" s="100"/>
      <c r="Y225" s="100"/>
      <c r="Z225" s="100"/>
      <c r="AA225" s="100"/>
      <c r="AB225" s="100"/>
      <c r="AC225" s="101"/>
      <c r="AD225" s="3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93"/>
      <c r="AQ225" s="93"/>
      <c r="AR225" s="93"/>
      <c r="AS225" s="102"/>
      <c r="AT225" s="103"/>
      <c r="AU225" s="103"/>
      <c r="AV225" s="103"/>
      <c r="AW225" s="104"/>
      <c r="AX225" s="103"/>
      <c r="AY225" s="103"/>
      <c r="AZ225" s="103"/>
      <c r="BA225" s="103"/>
      <c r="BB225" s="104"/>
      <c r="BC225" s="103"/>
      <c r="BD225" s="105" t="str">
        <f ca="1">IFERROR(__xludf.DUMMYFUNCTION("""COMPUTED_VALUE"""),"")</f>
        <v/>
      </c>
      <c r="BE225" s="105"/>
      <c r="BF225" s="105"/>
      <c r="BG225" s="93"/>
      <c r="BH225" s="95"/>
      <c r="BI225" s="95" t="str">
        <f t="shared" si="137"/>
        <v/>
      </c>
      <c r="BJ225" s="95" t="str">
        <f t="shared" ref="BJ225:BR225" si="684">IF(AD225=0,"",AD225*$AS225*(AU225/10))</f>
        <v/>
      </c>
      <c r="BK225" s="95" t="str">
        <f t="shared" si="684"/>
        <v/>
      </c>
      <c r="BL225" s="95" t="str">
        <f t="shared" si="684"/>
        <v/>
      </c>
      <c r="BM225" s="95" t="str">
        <f t="shared" si="684"/>
        <v/>
      </c>
      <c r="BN225" s="95" t="str">
        <f t="shared" si="684"/>
        <v/>
      </c>
      <c r="BO225" s="95" t="str">
        <f t="shared" si="684"/>
        <v/>
      </c>
      <c r="BP225" s="95" t="str">
        <f t="shared" si="684"/>
        <v/>
      </c>
      <c r="BQ225" s="95" t="str">
        <f t="shared" si="684"/>
        <v/>
      </c>
      <c r="BR225" s="95" t="str">
        <f t="shared" si="684"/>
        <v/>
      </c>
      <c r="BS225" s="38"/>
      <c r="BT225" s="38"/>
      <c r="BU225" s="38"/>
      <c r="BV225" s="38"/>
      <c r="BW225" s="38"/>
      <c r="BX225" s="38">
        <f t="shared" si="566"/>
        <v>0</v>
      </c>
      <c r="BY225" s="106" t="str">
        <f t="shared" si="529"/>
        <v/>
      </c>
      <c r="BZ225" s="106" t="str">
        <f t="shared" ref="BZ225:CH225" si="685">IF(N225="x","1","")</f>
        <v/>
      </c>
      <c r="CA225" s="106" t="str">
        <f t="shared" si="685"/>
        <v/>
      </c>
      <c r="CB225" s="106" t="str">
        <f t="shared" si="685"/>
        <v/>
      </c>
      <c r="CC225" s="106" t="str">
        <f t="shared" si="685"/>
        <v/>
      </c>
      <c r="CD225" s="106" t="str">
        <f t="shared" si="685"/>
        <v/>
      </c>
      <c r="CE225" s="106" t="str">
        <f t="shared" si="685"/>
        <v/>
      </c>
      <c r="CF225" s="106" t="str">
        <f t="shared" si="685"/>
        <v/>
      </c>
      <c r="CG225" s="106" t="str">
        <f t="shared" si="685"/>
        <v/>
      </c>
      <c r="CH225" s="106" t="str">
        <f t="shared" si="685"/>
        <v/>
      </c>
      <c r="CI225" s="40"/>
      <c r="CJ225" s="40"/>
      <c r="CK225" s="40"/>
      <c r="CL225" s="40"/>
      <c r="CM225" s="40"/>
    </row>
    <row r="226" spans="1:91" ht="17.25" customHeight="1" x14ac:dyDescent="0.2">
      <c r="A226" s="92"/>
      <c r="B226" s="93"/>
      <c r="C226" s="93"/>
      <c r="D226" s="93"/>
      <c r="E226" s="93" t="str">
        <f t="shared" si="420"/>
        <v/>
      </c>
      <c r="F226" s="93"/>
      <c r="G226" s="93"/>
      <c r="H226" s="93" t="str">
        <f t="shared" si="94"/>
        <v/>
      </c>
      <c r="I226" s="95" t="str">
        <f t="shared" si="95"/>
        <v/>
      </c>
      <c r="J226" s="93"/>
      <c r="K226" s="97" t="b">
        <v>0</v>
      </c>
      <c r="L226" s="98" t="str">
        <f t="shared" si="302"/>
        <v>PENDENTE</v>
      </c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3"/>
      <c r="X226" s="100"/>
      <c r="Y226" s="100"/>
      <c r="Z226" s="100"/>
      <c r="AA226" s="100"/>
      <c r="AB226" s="100"/>
      <c r="AC226" s="101"/>
      <c r="AD226" s="3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93"/>
      <c r="AQ226" s="93"/>
      <c r="AR226" s="93"/>
      <c r="AS226" s="102"/>
      <c r="AT226" s="103"/>
      <c r="AU226" s="103"/>
      <c r="AV226" s="103"/>
      <c r="AW226" s="104"/>
      <c r="AX226" s="103"/>
      <c r="AY226" s="103"/>
      <c r="AZ226" s="103"/>
      <c r="BA226" s="103"/>
      <c r="BB226" s="104"/>
      <c r="BC226" s="103"/>
      <c r="BD226" s="105" t="str">
        <f ca="1">IFERROR(__xludf.DUMMYFUNCTION("""COMPUTED_VALUE"""),"")</f>
        <v/>
      </c>
      <c r="BE226" s="105"/>
      <c r="BF226" s="105"/>
      <c r="BG226" s="93"/>
      <c r="BH226" s="95"/>
      <c r="BI226" s="95" t="str">
        <f t="shared" si="137"/>
        <v/>
      </c>
      <c r="BJ226" s="95" t="str">
        <f t="shared" ref="BJ226:BR226" si="686">IF(AD226=0,"",AD226*$AS226*(AU226/10))</f>
        <v/>
      </c>
      <c r="BK226" s="95" t="str">
        <f t="shared" si="686"/>
        <v/>
      </c>
      <c r="BL226" s="95" t="str">
        <f t="shared" si="686"/>
        <v/>
      </c>
      <c r="BM226" s="95" t="str">
        <f t="shared" si="686"/>
        <v/>
      </c>
      <c r="BN226" s="95" t="str">
        <f t="shared" si="686"/>
        <v/>
      </c>
      <c r="BO226" s="95" t="str">
        <f t="shared" si="686"/>
        <v/>
      </c>
      <c r="BP226" s="95" t="str">
        <f t="shared" si="686"/>
        <v/>
      </c>
      <c r="BQ226" s="95" t="str">
        <f t="shared" si="686"/>
        <v/>
      </c>
      <c r="BR226" s="95" t="str">
        <f t="shared" si="686"/>
        <v/>
      </c>
      <c r="BS226" s="38"/>
      <c r="BT226" s="38"/>
      <c r="BU226" s="38"/>
      <c r="BV226" s="38"/>
      <c r="BW226" s="38"/>
      <c r="BX226" s="38">
        <f t="shared" si="566"/>
        <v>0</v>
      </c>
      <c r="BY226" s="106" t="str">
        <f t="shared" si="529"/>
        <v/>
      </c>
      <c r="BZ226" s="106" t="str">
        <f t="shared" ref="BZ226:CH226" si="687">IF(N226="x","1","")</f>
        <v/>
      </c>
      <c r="CA226" s="106" t="str">
        <f t="shared" si="687"/>
        <v/>
      </c>
      <c r="CB226" s="106" t="str">
        <f t="shared" si="687"/>
        <v/>
      </c>
      <c r="CC226" s="106" t="str">
        <f t="shared" si="687"/>
        <v/>
      </c>
      <c r="CD226" s="106" t="str">
        <f t="shared" si="687"/>
        <v/>
      </c>
      <c r="CE226" s="106" t="str">
        <f t="shared" si="687"/>
        <v/>
      </c>
      <c r="CF226" s="106" t="str">
        <f t="shared" si="687"/>
        <v/>
      </c>
      <c r="CG226" s="106" t="str">
        <f t="shared" si="687"/>
        <v/>
      </c>
      <c r="CH226" s="106" t="str">
        <f t="shared" si="687"/>
        <v/>
      </c>
      <c r="CI226" s="40"/>
      <c r="CJ226" s="40"/>
      <c r="CK226" s="40"/>
      <c r="CL226" s="40"/>
      <c r="CM226" s="40"/>
    </row>
    <row r="227" spans="1:91" ht="17.25" customHeight="1" x14ac:dyDescent="0.2">
      <c r="A227" s="92"/>
      <c r="B227" s="93"/>
      <c r="C227" s="93"/>
      <c r="D227" s="93"/>
      <c r="E227" s="93" t="str">
        <f t="shared" si="420"/>
        <v/>
      </c>
      <c r="F227" s="93"/>
      <c r="G227" s="93"/>
      <c r="H227" s="93" t="str">
        <f t="shared" si="94"/>
        <v/>
      </c>
      <c r="I227" s="95" t="str">
        <f t="shared" si="95"/>
        <v/>
      </c>
      <c r="J227" s="93"/>
      <c r="K227" s="97" t="b">
        <v>0</v>
      </c>
      <c r="L227" s="98" t="str">
        <f t="shared" si="302"/>
        <v>PENDENTE</v>
      </c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3"/>
      <c r="X227" s="100"/>
      <c r="Y227" s="100"/>
      <c r="Z227" s="100"/>
      <c r="AA227" s="100"/>
      <c r="AB227" s="100"/>
      <c r="AC227" s="101"/>
      <c r="AD227" s="3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93"/>
      <c r="AQ227" s="93"/>
      <c r="AR227" s="93"/>
      <c r="AS227" s="102"/>
      <c r="AT227" s="103"/>
      <c r="AU227" s="103"/>
      <c r="AV227" s="103"/>
      <c r="AW227" s="104"/>
      <c r="AX227" s="103"/>
      <c r="AY227" s="103"/>
      <c r="AZ227" s="103"/>
      <c r="BA227" s="103"/>
      <c r="BB227" s="104"/>
      <c r="BC227" s="103"/>
      <c r="BD227" s="105" t="str">
        <f ca="1">IFERROR(__xludf.DUMMYFUNCTION("""COMPUTED_VALUE"""),"")</f>
        <v/>
      </c>
      <c r="BE227" s="105"/>
      <c r="BF227" s="105"/>
      <c r="BG227" s="93"/>
      <c r="BH227" s="95"/>
      <c r="BI227" s="95" t="str">
        <f t="shared" si="137"/>
        <v/>
      </c>
      <c r="BJ227" s="95" t="str">
        <f t="shared" ref="BJ227:BR227" si="688">IF(AD227=0,"",AD227*$AS227*(AU227/10))</f>
        <v/>
      </c>
      <c r="BK227" s="95" t="str">
        <f t="shared" si="688"/>
        <v/>
      </c>
      <c r="BL227" s="95" t="str">
        <f t="shared" si="688"/>
        <v/>
      </c>
      <c r="BM227" s="95" t="str">
        <f t="shared" si="688"/>
        <v/>
      </c>
      <c r="BN227" s="95" t="str">
        <f t="shared" si="688"/>
        <v/>
      </c>
      <c r="BO227" s="95" t="str">
        <f t="shared" si="688"/>
        <v/>
      </c>
      <c r="BP227" s="95" t="str">
        <f t="shared" si="688"/>
        <v/>
      </c>
      <c r="BQ227" s="95" t="str">
        <f t="shared" si="688"/>
        <v/>
      </c>
      <c r="BR227" s="95" t="str">
        <f t="shared" si="688"/>
        <v/>
      </c>
      <c r="BS227" s="38"/>
      <c r="BT227" s="38"/>
      <c r="BU227" s="38"/>
      <c r="BV227" s="38"/>
      <c r="BW227" s="38"/>
      <c r="BX227" s="38">
        <f t="shared" si="566"/>
        <v>0</v>
      </c>
      <c r="BY227" s="106" t="str">
        <f t="shared" si="529"/>
        <v/>
      </c>
      <c r="BZ227" s="106" t="str">
        <f t="shared" ref="BZ227:CH227" si="689">IF(N227="x","1","")</f>
        <v/>
      </c>
      <c r="CA227" s="106" t="str">
        <f t="shared" si="689"/>
        <v/>
      </c>
      <c r="CB227" s="106" t="str">
        <f t="shared" si="689"/>
        <v/>
      </c>
      <c r="CC227" s="106" t="str">
        <f t="shared" si="689"/>
        <v/>
      </c>
      <c r="CD227" s="106" t="str">
        <f t="shared" si="689"/>
        <v/>
      </c>
      <c r="CE227" s="106" t="str">
        <f t="shared" si="689"/>
        <v/>
      </c>
      <c r="CF227" s="106" t="str">
        <f t="shared" si="689"/>
        <v/>
      </c>
      <c r="CG227" s="106" t="str">
        <f t="shared" si="689"/>
        <v/>
      </c>
      <c r="CH227" s="106" t="str">
        <f t="shared" si="689"/>
        <v/>
      </c>
      <c r="CI227" s="40"/>
      <c r="CJ227" s="40"/>
      <c r="CK227" s="40"/>
      <c r="CL227" s="40"/>
      <c r="CM227" s="40"/>
    </row>
    <row r="228" spans="1:91" ht="17.25" customHeight="1" x14ac:dyDescent="0.2">
      <c r="A228" s="92"/>
      <c r="B228" s="93"/>
      <c r="C228" s="93"/>
      <c r="D228" s="93"/>
      <c r="E228" s="93" t="str">
        <f t="shared" si="420"/>
        <v/>
      </c>
      <c r="F228" s="93"/>
      <c r="G228" s="93"/>
      <c r="H228" s="93" t="str">
        <f t="shared" si="94"/>
        <v/>
      </c>
      <c r="I228" s="95" t="str">
        <f t="shared" si="95"/>
        <v/>
      </c>
      <c r="J228" s="93"/>
      <c r="K228" s="97" t="b">
        <v>0</v>
      </c>
      <c r="L228" s="98" t="str">
        <f t="shared" si="302"/>
        <v>PENDENTE</v>
      </c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3"/>
      <c r="X228" s="100"/>
      <c r="Y228" s="100"/>
      <c r="Z228" s="100"/>
      <c r="AA228" s="100"/>
      <c r="AB228" s="100"/>
      <c r="AC228" s="101"/>
      <c r="AD228" s="3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93"/>
      <c r="AQ228" s="93"/>
      <c r="AR228" s="93"/>
      <c r="AS228" s="102"/>
      <c r="AT228" s="103"/>
      <c r="AU228" s="103"/>
      <c r="AV228" s="103"/>
      <c r="AW228" s="104"/>
      <c r="AX228" s="103"/>
      <c r="AY228" s="103"/>
      <c r="AZ228" s="103"/>
      <c r="BA228" s="103"/>
      <c r="BB228" s="104"/>
      <c r="BC228" s="103"/>
      <c r="BD228" s="105" t="str">
        <f ca="1">IFERROR(__xludf.DUMMYFUNCTION("""COMPUTED_VALUE"""),"")</f>
        <v/>
      </c>
      <c r="BE228" s="105"/>
      <c r="BF228" s="105"/>
      <c r="BG228" s="93"/>
      <c r="BH228" s="95"/>
      <c r="BI228" s="95" t="str">
        <f t="shared" si="137"/>
        <v/>
      </c>
      <c r="BJ228" s="95" t="str">
        <f t="shared" ref="BJ228:BR228" si="690">IF(AD228=0,"",AD228*$AS228*(AU228/10))</f>
        <v/>
      </c>
      <c r="BK228" s="95" t="str">
        <f t="shared" si="690"/>
        <v/>
      </c>
      <c r="BL228" s="95" t="str">
        <f t="shared" si="690"/>
        <v/>
      </c>
      <c r="BM228" s="95" t="str">
        <f t="shared" si="690"/>
        <v/>
      </c>
      <c r="BN228" s="95" t="str">
        <f t="shared" si="690"/>
        <v/>
      </c>
      <c r="BO228" s="95" t="str">
        <f t="shared" si="690"/>
        <v/>
      </c>
      <c r="BP228" s="95" t="str">
        <f t="shared" si="690"/>
        <v/>
      </c>
      <c r="BQ228" s="95" t="str">
        <f t="shared" si="690"/>
        <v/>
      </c>
      <c r="BR228" s="95" t="str">
        <f t="shared" si="690"/>
        <v/>
      </c>
      <c r="BS228" s="38"/>
      <c r="BT228" s="38"/>
      <c r="BU228" s="38"/>
      <c r="BV228" s="38"/>
      <c r="BW228" s="38"/>
      <c r="BX228" s="38">
        <f t="shared" si="566"/>
        <v>0</v>
      </c>
      <c r="BY228" s="106" t="str">
        <f t="shared" si="529"/>
        <v/>
      </c>
      <c r="BZ228" s="106" t="str">
        <f t="shared" ref="BZ228:CH228" si="691">IF(N228="x","1","")</f>
        <v/>
      </c>
      <c r="CA228" s="106" t="str">
        <f t="shared" si="691"/>
        <v/>
      </c>
      <c r="CB228" s="106" t="str">
        <f t="shared" si="691"/>
        <v/>
      </c>
      <c r="CC228" s="106" t="str">
        <f t="shared" si="691"/>
        <v/>
      </c>
      <c r="CD228" s="106" t="str">
        <f t="shared" si="691"/>
        <v/>
      </c>
      <c r="CE228" s="106" t="str">
        <f t="shared" si="691"/>
        <v/>
      </c>
      <c r="CF228" s="106" t="str">
        <f t="shared" si="691"/>
        <v/>
      </c>
      <c r="CG228" s="106" t="str">
        <f t="shared" si="691"/>
        <v/>
      </c>
      <c r="CH228" s="106" t="str">
        <f t="shared" si="691"/>
        <v/>
      </c>
      <c r="CI228" s="40"/>
      <c r="CJ228" s="40"/>
      <c r="CK228" s="40"/>
      <c r="CL228" s="40"/>
      <c r="CM228" s="40"/>
    </row>
    <row r="229" spans="1:91" ht="17.25" customHeight="1" x14ac:dyDescent="0.2">
      <c r="A229" s="92"/>
      <c r="B229" s="93"/>
      <c r="C229" s="93"/>
      <c r="D229" s="93"/>
      <c r="E229" s="93" t="str">
        <f t="shared" si="420"/>
        <v/>
      </c>
      <c r="F229" s="93"/>
      <c r="G229" s="93"/>
      <c r="H229" s="93" t="str">
        <f t="shared" si="94"/>
        <v/>
      </c>
      <c r="I229" s="95" t="str">
        <f t="shared" si="95"/>
        <v/>
      </c>
      <c r="J229" s="93"/>
      <c r="K229" s="97" t="b">
        <v>0</v>
      </c>
      <c r="L229" s="98" t="str">
        <f t="shared" si="302"/>
        <v>PENDENTE</v>
      </c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3"/>
      <c r="X229" s="100"/>
      <c r="Y229" s="100"/>
      <c r="Z229" s="100"/>
      <c r="AA229" s="100"/>
      <c r="AB229" s="100"/>
      <c r="AC229" s="101"/>
      <c r="AD229" s="3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93"/>
      <c r="AQ229" s="93"/>
      <c r="AR229" s="93"/>
      <c r="AS229" s="102"/>
      <c r="AT229" s="103"/>
      <c r="AU229" s="103"/>
      <c r="AV229" s="103"/>
      <c r="AW229" s="104"/>
      <c r="AX229" s="103"/>
      <c r="AY229" s="103"/>
      <c r="AZ229" s="103"/>
      <c r="BA229" s="103"/>
      <c r="BB229" s="104"/>
      <c r="BC229" s="103"/>
      <c r="BD229" s="105" t="str">
        <f ca="1">IFERROR(__xludf.DUMMYFUNCTION("""COMPUTED_VALUE"""),"")</f>
        <v/>
      </c>
      <c r="BE229" s="105"/>
      <c r="BF229" s="105"/>
      <c r="BG229" s="93"/>
      <c r="BH229" s="95"/>
      <c r="BI229" s="95" t="str">
        <f t="shared" si="137"/>
        <v/>
      </c>
      <c r="BJ229" s="95" t="str">
        <f t="shared" ref="BJ229:BR229" si="692">IF(AD229=0,"",AD229*$AS229*(AU229/10))</f>
        <v/>
      </c>
      <c r="BK229" s="95" t="str">
        <f t="shared" si="692"/>
        <v/>
      </c>
      <c r="BL229" s="95" t="str">
        <f t="shared" si="692"/>
        <v/>
      </c>
      <c r="BM229" s="95" t="str">
        <f t="shared" si="692"/>
        <v/>
      </c>
      <c r="BN229" s="95" t="str">
        <f t="shared" si="692"/>
        <v/>
      </c>
      <c r="BO229" s="95" t="str">
        <f t="shared" si="692"/>
        <v/>
      </c>
      <c r="BP229" s="95" t="str">
        <f t="shared" si="692"/>
        <v/>
      </c>
      <c r="BQ229" s="95" t="str">
        <f t="shared" si="692"/>
        <v/>
      </c>
      <c r="BR229" s="95" t="str">
        <f t="shared" si="692"/>
        <v/>
      </c>
      <c r="BS229" s="38"/>
      <c r="BT229" s="38"/>
      <c r="BU229" s="38"/>
      <c r="BV229" s="38"/>
      <c r="BW229" s="38"/>
      <c r="BX229" s="38">
        <f t="shared" si="566"/>
        <v>0</v>
      </c>
      <c r="BY229" s="106" t="str">
        <f t="shared" si="529"/>
        <v/>
      </c>
      <c r="BZ229" s="106" t="str">
        <f t="shared" ref="BZ229:CH229" si="693">IF(N229="x","1","")</f>
        <v/>
      </c>
      <c r="CA229" s="106" t="str">
        <f t="shared" si="693"/>
        <v/>
      </c>
      <c r="CB229" s="106" t="str">
        <f t="shared" si="693"/>
        <v/>
      </c>
      <c r="CC229" s="106" t="str">
        <f t="shared" si="693"/>
        <v/>
      </c>
      <c r="CD229" s="106" t="str">
        <f t="shared" si="693"/>
        <v/>
      </c>
      <c r="CE229" s="106" t="str">
        <f t="shared" si="693"/>
        <v/>
      </c>
      <c r="CF229" s="106" t="str">
        <f t="shared" si="693"/>
        <v/>
      </c>
      <c r="CG229" s="106" t="str">
        <f t="shared" si="693"/>
        <v/>
      </c>
      <c r="CH229" s="106" t="str">
        <f t="shared" si="693"/>
        <v/>
      </c>
      <c r="CI229" s="40"/>
      <c r="CJ229" s="40"/>
      <c r="CK229" s="40"/>
      <c r="CL229" s="40"/>
      <c r="CM229" s="40"/>
    </row>
    <row r="230" spans="1:91" ht="17.25" customHeight="1" x14ac:dyDescent="0.2">
      <c r="A230" s="92"/>
      <c r="B230" s="93"/>
      <c r="C230" s="93"/>
      <c r="D230" s="93"/>
      <c r="E230" s="93" t="str">
        <f t="shared" si="420"/>
        <v/>
      </c>
      <c r="F230" s="93"/>
      <c r="G230" s="93"/>
      <c r="H230" s="93" t="str">
        <f t="shared" si="94"/>
        <v/>
      </c>
      <c r="I230" s="95" t="str">
        <f t="shared" si="95"/>
        <v/>
      </c>
      <c r="J230" s="93"/>
      <c r="K230" s="97" t="b">
        <v>0</v>
      </c>
      <c r="L230" s="98" t="str">
        <f t="shared" si="302"/>
        <v>PENDENTE</v>
      </c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3"/>
      <c r="X230" s="100"/>
      <c r="Y230" s="100"/>
      <c r="Z230" s="100"/>
      <c r="AA230" s="100"/>
      <c r="AB230" s="100"/>
      <c r="AC230" s="101"/>
      <c r="AD230" s="3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93"/>
      <c r="AQ230" s="93"/>
      <c r="AR230" s="93"/>
      <c r="AS230" s="102"/>
      <c r="AT230" s="103"/>
      <c r="AU230" s="103"/>
      <c r="AV230" s="103"/>
      <c r="AW230" s="104"/>
      <c r="AX230" s="103"/>
      <c r="AY230" s="103"/>
      <c r="AZ230" s="103"/>
      <c r="BA230" s="103"/>
      <c r="BB230" s="104"/>
      <c r="BC230" s="103"/>
      <c r="BD230" s="105" t="str">
        <f ca="1">IFERROR(__xludf.DUMMYFUNCTION("""COMPUTED_VALUE"""),"")</f>
        <v/>
      </c>
      <c r="BE230" s="105"/>
      <c r="BF230" s="105"/>
      <c r="BG230" s="93"/>
      <c r="BH230" s="95"/>
      <c r="BI230" s="95" t="str">
        <f t="shared" si="137"/>
        <v/>
      </c>
      <c r="BJ230" s="95" t="str">
        <f t="shared" ref="BJ230:BR230" si="694">IF(AD230=0,"",AD230*$AS230*(AU230/10))</f>
        <v/>
      </c>
      <c r="BK230" s="95" t="str">
        <f t="shared" si="694"/>
        <v/>
      </c>
      <c r="BL230" s="95" t="str">
        <f t="shared" si="694"/>
        <v/>
      </c>
      <c r="BM230" s="95" t="str">
        <f t="shared" si="694"/>
        <v/>
      </c>
      <c r="BN230" s="95" t="str">
        <f t="shared" si="694"/>
        <v/>
      </c>
      <c r="BO230" s="95" t="str">
        <f t="shared" si="694"/>
        <v/>
      </c>
      <c r="BP230" s="95" t="str">
        <f t="shared" si="694"/>
        <v/>
      </c>
      <c r="BQ230" s="95" t="str">
        <f t="shared" si="694"/>
        <v/>
      </c>
      <c r="BR230" s="95" t="str">
        <f t="shared" si="694"/>
        <v/>
      </c>
      <c r="BS230" s="38"/>
      <c r="BT230" s="38"/>
      <c r="BU230" s="38"/>
      <c r="BV230" s="38"/>
      <c r="BW230" s="38"/>
      <c r="BX230" s="38">
        <f t="shared" si="566"/>
        <v>0</v>
      </c>
      <c r="BY230" s="106" t="str">
        <f t="shared" si="529"/>
        <v/>
      </c>
      <c r="BZ230" s="106" t="str">
        <f t="shared" ref="BZ230:CH230" si="695">IF(N230="x","1","")</f>
        <v/>
      </c>
      <c r="CA230" s="106" t="str">
        <f t="shared" si="695"/>
        <v/>
      </c>
      <c r="CB230" s="106" t="str">
        <f t="shared" si="695"/>
        <v/>
      </c>
      <c r="CC230" s="106" t="str">
        <f t="shared" si="695"/>
        <v/>
      </c>
      <c r="CD230" s="106" t="str">
        <f t="shared" si="695"/>
        <v/>
      </c>
      <c r="CE230" s="106" t="str">
        <f t="shared" si="695"/>
        <v/>
      </c>
      <c r="CF230" s="106" t="str">
        <f t="shared" si="695"/>
        <v/>
      </c>
      <c r="CG230" s="106" t="str">
        <f t="shared" si="695"/>
        <v/>
      </c>
      <c r="CH230" s="106" t="str">
        <f t="shared" si="695"/>
        <v/>
      </c>
      <c r="CI230" s="40"/>
      <c r="CJ230" s="40"/>
      <c r="CK230" s="40"/>
      <c r="CL230" s="40"/>
      <c r="CM230" s="40"/>
    </row>
    <row r="231" spans="1:91" ht="17.25" customHeight="1" x14ac:dyDescent="0.2">
      <c r="A231" s="92"/>
      <c r="B231" s="93"/>
      <c r="C231" s="93"/>
      <c r="D231" s="93"/>
      <c r="E231" s="93" t="str">
        <f t="shared" si="420"/>
        <v/>
      </c>
      <c r="F231" s="93"/>
      <c r="G231" s="93"/>
      <c r="H231" s="93" t="str">
        <f t="shared" si="94"/>
        <v/>
      </c>
      <c r="I231" s="95" t="str">
        <f t="shared" si="95"/>
        <v/>
      </c>
      <c r="J231" s="93"/>
      <c r="K231" s="97" t="b">
        <v>0</v>
      </c>
      <c r="L231" s="98" t="str">
        <f t="shared" si="302"/>
        <v>PENDENTE</v>
      </c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3"/>
      <c r="X231" s="100"/>
      <c r="Y231" s="100"/>
      <c r="Z231" s="100"/>
      <c r="AA231" s="100"/>
      <c r="AB231" s="100"/>
      <c r="AC231" s="101"/>
      <c r="AD231" s="3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93"/>
      <c r="AQ231" s="93"/>
      <c r="AR231" s="93"/>
      <c r="AS231" s="102"/>
      <c r="AT231" s="103"/>
      <c r="AU231" s="103"/>
      <c r="AV231" s="103"/>
      <c r="AW231" s="104"/>
      <c r="AX231" s="103"/>
      <c r="AY231" s="103"/>
      <c r="AZ231" s="103"/>
      <c r="BA231" s="103"/>
      <c r="BB231" s="104"/>
      <c r="BC231" s="103"/>
      <c r="BD231" s="105" t="str">
        <f ca="1">IFERROR(__xludf.DUMMYFUNCTION("""COMPUTED_VALUE"""),"")</f>
        <v/>
      </c>
      <c r="BE231" s="105"/>
      <c r="BF231" s="105"/>
      <c r="BG231" s="93"/>
      <c r="BH231" s="95"/>
      <c r="BI231" s="95" t="str">
        <f t="shared" si="137"/>
        <v/>
      </c>
      <c r="BJ231" s="95" t="str">
        <f t="shared" ref="BJ231:BR231" si="696">IF(AD231=0,"",AD231*$AS231*(AU231/10))</f>
        <v/>
      </c>
      <c r="BK231" s="95" t="str">
        <f t="shared" si="696"/>
        <v/>
      </c>
      <c r="BL231" s="95" t="str">
        <f t="shared" si="696"/>
        <v/>
      </c>
      <c r="BM231" s="95" t="str">
        <f t="shared" si="696"/>
        <v/>
      </c>
      <c r="BN231" s="95" t="str">
        <f t="shared" si="696"/>
        <v/>
      </c>
      <c r="BO231" s="95" t="str">
        <f t="shared" si="696"/>
        <v/>
      </c>
      <c r="BP231" s="95" t="str">
        <f t="shared" si="696"/>
        <v/>
      </c>
      <c r="BQ231" s="95" t="str">
        <f t="shared" si="696"/>
        <v/>
      </c>
      <c r="BR231" s="95" t="str">
        <f t="shared" si="696"/>
        <v/>
      </c>
      <c r="BS231" s="38"/>
      <c r="BT231" s="38"/>
      <c r="BU231" s="38"/>
      <c r="BV231" s="38"/>
      <c r="BW231" s="38"/>
      <c r="BX231" s="38">
        <f t="shared" si="566"/>
        <v>0</v>
      </c>
      <c r="BY231" s="106" t="str">
        <f t="shared" si="529"/>
        <v/>
      </c>
      <c r="BZ231" s="106" t="str">
        <f t="shared" ref="BZ231:CH231" si="697">IF(N231="x","1","")</f>
        <v/>
      </c>
      <c r="CA231" s="106" t="str">
        <f t="shared" si="697"/>
        <v/>
      </c>
      <c r="CB231" s="106" t="str">
        <f t="shared" si="697"/>
        <v/>
      </c>
      <c r="CC231" s="106" t="str">
        <f t="shared" si="697"/>
        <v/>
      </c>
      <c r="CD231" s="106" t="str">
        <f t="shared" si="697"/>
        <v/>
      </c>
      <c r="CE231" s="106" t="str">
        <f t="shared" si="697"/>
        <v/>
      </c>
      <c r="CF231" s="106" t="str">
        <f t="shared" si="697"/>
        <v/>
      </c>
      <c r="CG231" s="106" t="str">
        <f t="shared" si="697"/>
        <v/>
      </c>
      <c r="CH231" s="106" t="str">
        <f t="shared" si="697"/>
        <v/>
      </c>
      <c r="CI231" s="40"/>
      <c r="CJ231" s="40"/>
      <c r="CK231" s="40"/>
      <c r="CL231" s="40"/>
      <c r="CM231" s="40"/>
    </row>
    <row r="232" spans="1:91" ht="17.25" customHeight="1" x14ac:dyDescent="0.2">
      <c r="A232" s="92"/>
      <c r="B232" s="93"/>
      <c r="C232" s="93"/>
      <c r="D232" s="93"/>
      <c r="E232" s="93" t="str">
        <f t="shared" si="420"/>
        <v/>
      </c>
      <c r="F232" s="93"/>
      <c r="G232" s="93"/>
      <c r="H232" s="93" t="str">
        <f t="shared" si="94"/>
        <v/>
      </c>
      <c r="I232" s="95" t="str">
        <f t="shared" si="95"/>
        <v/>
      </c>
      <c r="J232" s="93"/>
      <c r="K232" s="97" t="b">
        <v>0</v>
      </c>
      <c r="L232" s="98" t="str">
        <f t="shared" si="302"/>
        <v>PENDENTE</v>
      </c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3"/>
      <c r="X232" s="100"/>
      <c r="Y232" s="100"/>
      <c r="Z232" s="100"/>
      <c r="AA232" s="100"/>
      <c r="AB232" s="100"/>
      <c r="AC232" s="101"/>
      <c r="AD232" s="3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93"/>
      <c r="AQ232" s="93"/>
      <c r="AR232" s="93"/>
      <c r="AS232" s="102"/>
      <c r="AT232" s="103"/>
      <c r="AU232" s="103"/>
      <c r="AV232" s="103"/>
      <c r="AW232" s="104"/>
      <c r="AX232" s="103"/>
      <c r="AY232" s="103"/>
      <c r="AZ232" s="103"/>
      <c r="BA232" s="103"/>
      <c r="BB232" s="104"/>
      <c r="BC232" s="103"/>
      <c r="BD232" s="105" t="str">
        <f ca="1">IFERROR(__xludf.DUMMYFUNCTION("""COMPUTED_VALUE"""),"")</f>
        <v/>
      </c>
      <c r="BE232" s="105"/>
      <c r="BF232" s="105"/>
      <c r="BG232" s="93"/>
      <c r="BH232" s="95"/>
      <c r="BI232" s="95" t="str">
        <f t="shared" si="137"/>
        <v/>
      </c>
      <c r="BJ232" s="95" t="str">
        <f t="shared" ref="BJ232:BR232" si="698">IF(AD232=0,"",AD232*$AS232*(AU232/10))</f>
        <v/>
      </c>
      <c r="BK232" s="95" t="str">
        <f t="shared" si="698"/>
        <v/>
      </c>
      <c r="BL232" s="95" t="str">
        <f t="shared" si="698"/>
        <v/>
      </c>
      <c r="BM232" s="95" t="str">
        <f t="shared" si="698"/>
        <v/>
      </c>
      <c r="BN232" s="95" t="str">
        <f t="shared" si="698"/>
        <v/>
      </c>
      <c r="BO232" s="95" t="str">
        <f t="shared" si="698"/>
        <v/>
      </c>
      <c r="BP232" s="95" t="str">
        <f t="shared" si="698"/>
        <v/>
      </c>
      <c r="BQ232" s="95" t="str">
        <f t="shared" si="698"/>
        <v/>
      </c>
      <c r="BR232" s="95" t="str">
        <f t="shared" si="698"/>
        <v/>
      </c>
      <c r="BS232" s="38"/>
      <c r="BT232" s="38"/>
      <c r="BU232" s="38"/>
      <c r="BV232" s="38"/>
      <c r="BW232" s="38"/>
      <c r="BX232" s="38">
        <f t="shared" si="566"/>
        <v>0</v>
      </c>
      <c r="BY232" s="106" t="str">
        <f t="shared" si="529"/>
        <v/>
      </c>
      <c r="BZ232" s="106" t="str">
        <f t="shared" ref="BZ232:CH232" si="699">IF(N232="x","1","")</f>
        <v/>
      </c>
      <c r="CA232" s="106" t="str">
        <f t="shared" si="699"/>
        <v/>
      </c>
      <c r="CB232" s="106" t="str">
        <f t="shared" si="699"/>
        <v/>
      </c>
      <c r="CC232" s="106" t="str">
        <f t="shared" si="699"/>
        <v/>
      </c>
      <c r="CD232" s="106" t="str">
        <f t="shared" si="699"/>
        <v/>
      </c>
      <c r="CE232" s="106" t="str">
        <f t="shared" si="699"/>
        <v/>
      </c>
      <c r="CF232" s="106" t="str">
        <f t="shared" si="699"/>
        <v/>
      </c>
      <c r="CG232" s="106" t="str">
        <f t="shared" si="699"/>
        <v/>
      </c>
      <c r="CH232" s="106" t="str">
        <f t="shared" si="699"/>
        <v/>
      </c>
      <c r="CI232" s="40"/>
      <c r="CJ232" s="40"/>
      <c r="CK232" s="40"/>
      <c r="CL232" s="40"/>
      <c r="CM232" s="40"/>
    </row>
    <row r="233" spans="1:91" ht="17.25" customHeight="1" x14ac:dyDescent="0.2">
      <c r="A233" s="92"/>
      <c r="B233" s="93"/>
      <c r="C233" s="93"/>
      <c r="D233" s="93"/>
      <c r="E233" s="93" t="str">
        <f t="shared" si="420"/>
        <v/>
      </c>
      <c r="F233" s="93"/>
      <c r="G233" s="93"/>
      <c r="H233" s="93" t="str">
        <f t="shared" si="94"/>
        <v/>
      </c>
      <c r="I233" s="95" t="str">
        <f t="shared" si="95"/>
        <v/>
      </c>
      <c r="J233" s="93"/>
      <c r="K233" s="97" t="b">
        <v>0</v>
      </c>
      <c r="L233" s="98" t="str">
        <f t="shared" si="302"/>
        <v>PENDENTE</v>
      </c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3"/>
      <c r="X233" s="100"/>
      <c r="Y233" s="100"/>
      <c r="Z233" s="100"/>
      <c r="AA233" s="100"/>
      <c r="AB233" s="100"/>
      <c r="AC233" s="101"/>
      <c r="AD233" s="3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93"/>
      <c r="AQ233" s="93"/>
      <c r="AR233" s="93"/>
      <c r="AS233" s="102"/>
      <c r="AT233" s="103"/>
      <c r="AU233" s="103"/>
      <c r="AV233" s="103"/>
      <c r="AW233" s="104"/>
      <c r="AX233" s="103"/>
      <c r="AY233" s="103"/>
      <c r="AZ233" s="103"/>
      <c r="BA233" s="103"/>
      <c r="BB233" s="104"/>
      <c r="BC233" s="103"/>
      <c r="BD233" s="105" t="str">
        <f ca="1">IFERROR(__xludf.DUMMYFUNCTION("""COMPUTED_VALUE"""),"")</f>
        <v/>
      </c>
      <c r="BE233" s="105"/>
      <c r="BF233" s="105"/>
      <c r="BG233" s="93"/>
      <c r="BH233" s="95"/>
      <c r="BI233" s="95" t="str">
        <f t="shared" si="137"/>
        <v/>
      </c>
      <c r="BJ233" s="95" t="str">
        <f t="shared" ref="BJ233:BR233" si="700">IF(AD233=0,"",AD233*$AS233*(AU233/10))</f>
        <v/>
      </c>
      <c r="BK233" s="95" t="str">
        <f t="shared" si="700"/>
        <v/>
      </c>
      <c r="BL233" s="95" t="str">
        <f t="shared" si="700"/>
        <v/>
      </c>
      <c r="BM233" s="95" t="str">
        <f t="shared" si="700"/>
        <v/>
      </c>
      <c r="BN233" s="95" t="str">
        <f t="shared" si="700"/>
        <v/>
      </c>
      <c r="BO233" s="95" t="str">
        <f t="shared" si="700"/>
        <v/>
      </c>
      <c r="BP233" s="95" t="str">
        <f t="shared" si="700"/>
        <v/>
      </c>
      <c r="BQ233" s="95" t="str">
        <f t="shared" si="700"/>
        <v/>
      </c>
      <c r="BR233" s="95" t="str">
        <f t="shared" si="700"/>
        <v/>
      </c>
      <c r="BS233" s="38"/>
      <c r="BT233" s="38"/>
      <c r="BU233" s="38"/>
      <c r="BV233" s="38"/>
      <c r="BW233" s="38"/>
      <c r="BX233" s="38">
        <f t="shared" si="566"/>
        <v>0</v>
      </c>
      <c r="BY233" s="106" t="str">
        <f t="shared" si="529"/>
        <v/>
      </c>
      <c r="BZ233" s="106" t="str">
        <f t="shared" ref="BZ233:CH233" si="701">IF(N233="x","1","")</f>
        <v/>
      </c>
      <c r="CA233" s="106" t="str">
        <f t="shared" si="701"/>
        <v/>
      </c>
      <c r="CB233" s="106" t="str">
        <f t="shared" si="701"/>
        <v/>
      </c>
      <c r="CC233" s="106" t="str">
        <f t="shared" si="701"/>
        <v/>
      </c>
      <c r="CD233" s="106" t="str">
        <f t="shared" si="701"/>
        <v/>
      </c>
      <c r="CE233" s="106" t="str">
        <f t="shared" si="701"/>
        <v/>
      </c>
      <c r="CF233" s="106" t="str">
        <f t="shared" si="701"/>
        <v/>
      </c>
      <c r="CG233" s="106" t="str">
        <f t="shared" si="701"/>
        <v/>
      </c>
      <c r="CH233" s="106" t="str">
        <f t="shared" si="701"/>
        <v/>
      </c>
      <c r="CI233" s="40"/>
      <c r="CJ233" s="40"/>
      <c r="CK233" s="40"/>
      <c r="CL233" s="40"/>
      <c r="CM233" s="40"/>
    </row>
    <row r="234" spans="1:91" ht="17.25" customHeight="1" x14ac:dyDescent="0.2">
      <c r="A234" s="92"/>
      <c r="B234" s="93"/>
      <c r="C234" s="93"/>
      <c r="D234" s="93"/>
      <c r="E234" s="93" t="str">
        <f t="shared" si="420"/>
        <v/>
      </c>
      <c r="F234" s="93"/>
      <c r="G234" s="93"/>
      <c r="H234" s="93" t="str">
        <f t="shared" si="94"/>
        <v/>
      </c>
      <c r="I234" s="95" t="str">
        <f t="shared" si="95"/>
        <v/>
      </c>
      <c r="J234" s="93"/>
      <c r="K234" s="97" t="b">
        <v>0</v>
      </c>
      <c r="L234" s="98" t="str">
        <f t="shared" si="302"/>
        <v>PENDENTE</v>
      </c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3"/>
      <c r="X234" s="100"/>
      <c r="Y234" s="100"/>
      <c r="Z234" s="100"/>
      <c r="AA234" s="100"/>
      <c r="AB234" s="100"/>
      <c r="AC234" s="101"/>
      <c r="AD234" s="3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93"/>
      <c r="AQ234" s="93"/>
      <c r="AR234" s="93"/>
      <c r="AS234" s="102"/>
      <c r="AT234" s="103"/>
      <c r="AU234" s="103"/>
      <c r="AV234" s="103"/>
      <c r="AW234" s="104"/>
      <c r="AX234" s="103"/>
      <c r="AY234" s="103"/>
      <c r="AZ234" s="103"/>
      <c r="BA234" s="103"/>
      <c r="BB234" s="104"/>
      <c r="BC234" s="103"/>
      <c r="BD234" s="105" t="str">
        <f ca="1">IFERROR(__xludf.DUMMYFUNCTION("""COMPUTED_VALUE"""),"")</f>
        <v/>
      </c>
      <c r="BE234" s="105"/>
      <c r="BF234" s="105"/>
      <c r="BG234" s="93"/>
      <c r="BH234" s="95"/>
      <c r="BI234" s="95" t="str">
        <f t="shared" si="137"/>
        <v/>
      </c>
      <c r="BJ234" s="95" t="str">
        <f t="shared" ref="BJ234:BR234" si="702">IF(AD234=0,"",AD234*$AS234*(AU234/10))</f>
        <v/>
      </c>
      <c r="BK234" s="95" t="str">
        <f t="shared" si="702"/>
        <v/>
      </c>
      <c r="BL234" s="95" t="str">
        <f t="shared" si="702"/>
        <v/>
      </c>
      <c r="BM234" s="95" t="str">
        <f t="shared" si="702"/>
        <v/>
      </c>
      <c r="BN234" s="95" t="str">
        <f t="shared" si="702"/>
        <v/>
      </c>
      <c r="BO234" s="95" t="str">
        <f t="shared" si="702"/>
        <v/>
      </c>
      <c r="BP234" s="95" t="str">
        <f t="shared" si="702"/>
        <v/>
      </c>
      <c r="BQ234" s="95" t="str">
        <f t="shared" si="702"/>
        <v/>
      </c>
      <c r="BR234" s="95" t="str">
        <f t="shared" si="702"/>
        <v/>
      </c>
      <c r="BS234" s="38"/>
      <c r="BT234" s="38"/>
      <c r="BU234" s="38"/>
      <c r="BV234" s="38"/>
      <c r="BW234" s="38"/>
      <c r="BX234" s="38">
        <f t="shared" si="566"/>
        <v>0</v>
      </c>
      <c r="BY234" s="106" t="str">
        <f t="shared" si="529"/>
        <v/>
      </c>
      <c r="BZ234" s="106" t="str">
        <f t="shared" ref="BZ234:CH234" si="703">IF(N234="x","1","")</f>
        <v/>
      </c>
      <c r="CA234" s="106" t="str">
        <f t="shared" si="703"/>
        <v/>
      </c>
      <c r="CB234" s="106" t="str">
        <f t="shared" si="703"/>
        <v/>
      </c>
      <c r="CC234" s="106" t="str">
        <f t="shared" si="703"/>
        <v/>
      </c>
      <c r="CD234" s="106" t="str">
        <f t="shared" si="703"/>
        <v/>
      </c>
      <c r="CE234" s="106" t="str">
        <f t="shared" si="703"/>
        <v/>
      </c>
      <c r="CF234" s="106" t="str">
        <f t="shared" si="703"/>
        <v/>
      </c>
      <c r="CG234" s="106" t="str">
        <f t="shared" si="703"/>
        <v/>
      </c>
      <c r="CH234" s="106" t="str">
        <f t="shared" si="703"/>
        <v/>
      </c>
      <c r="CI234" s="40"/>
      <c r="CJ234" s="40"/>
      <c r="CK234" s="40"/>
      <c r="CL234" s="40"/>
      <c r="CM234" s="40"/>
    </row>
    <row r="235" spans="1:91" ht="17.25" customHeight="1" x14ac:dyDescent="0.2">
      <c r="A235" s="92"/>
      <c r="B235" s="93"/>
      <c r="C235" s="93"/>
      <c r="D235" s="93"/>
      <c r="E235" s="93" t="str">
        <f t="shared" si="420"/>
        <v/>
      </c>
      <c r="F235" s="93"/>
      <c r="G235" s="93"/>
      <c r="H235" s="93" t="str">
        <f t="shared" si="94"/>
        <v/>
      </c>
      <c r="I235" s="95" t="str">
        <f t="shared" si="95"/>
        <v/>
      </c>
      <c r="J235" s="93"/>
      <c r="K235" s="97" t="b">
        <v>0</v>
      </c>
      <c r="L235" s="98" t="str">
        <f t="shared" si="302"/>
        <v>PENDENTE</v>
      </c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3"/>
      <c r="X235" s="100"/>
      <c r="Y235" s="100"/>
      <c r="Z235" s="100"/>
      <c r="AA235" s="100"/>
      <c r="AB235" s="100"/>
      <c r="AC235" s="101"/>
      <c r="AD235" s="3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93"/>
      <c r="AQ235" s="93"/>
      <c r="AR235" s="93"/>
      <c r="AS235" s="102"/>
      <c r="AT235" s="103"/>
      <c r="AU235" s="103"/>
      <c r="AV235" s="103"/>
      <c r="AW235" s="104"/>
      <c r="AX235" s="103"/>
      <c r="AY235" s="103"/>
      <c r="AZ235" s="103"/>
      <c r="BA235" s="103"/>
      <c r="BB235" s="104"/>
      <c r="BC235" s="103"/>
      <c r="BD235" s="105" t="str">
        <f ca="1">IFERROR(__xludf.DUMMYFUNCTION("""COMPUTED_VALUE"""),"")</f>
        <v/>
      </c>
      <c r="BE235" s="105"/>
      <c r="BF235" s="105"/>
      <c r="BG235" s="93"/>
      <c r="BH235" s="95"/>
      <c r="BI235" s="95" t="str">
        <f t="shared" si="137"/>
        <v/>
      </c>
      <c r="BJ235" s="95" t="str">
        <f t="shared" ref="BJ235:BR235" si="704">IF(AD235=0,"",AD235*$AS235*(AU235/10))</f>
        <v/>
      </c>
      <c r="BK235" s="95" t="str">
        <f t="shared" si="704"/>
        <v/>
      </c>
      <c r="BL235" s="95" t="str">
        <f t="shared" si="704"/>
        <v/>
      </c>
      <c r="BM235" s="95" t="str">
        <f t="shared" si="704"/>
        <v/>
      </c>
      <c r="BN235" s="95" t="str">
        <f t="shared" si="704"/>
        <v/>
      </c>
      <c r="BO235" s="95" t="str">
        <f t="shared" si="704"/>
        <v/>
      </c>
      <c r="BP235" s="95" t="str">
        <f t="shared" si="704"/>
        <v/>
      </c>
      <c r="BQ235" s="95" t="str">
        <f t="shared" si="704"/>
        <v/>
      </c>
      <c r="BR235" s="95" t="str">
        <f t="shared" si="704"/>
        <v/>
      </c>
      <c r="BS235" s="38"/>
      <c r="BT235" s="38"/>
      <c r="BU235" s="38"/>
      <c r="BV235" s="38"/>
      <c r="BW235" s="38"/>
      <c r="BX235" s="38">
        <f t="shared" si="566"/>
        <v>0</v>
      </c>
      <c r="BY235" s="106" t="str">
        <f t="shared" si="529"/>
        <v/>
      </c>
      <c r="BZ235" s="106" t="str">
        <f t="shared" ref="BZ235:CH235" si="705">IF(N235="x","1","")</f>
        <v/>
      </c>
      <c r="CA235" s="106" t="str">
        <f t="shared" si="705"/>
        <v/>
      </c>
      <c r="CB235" s="106" t="str">
        <f t="shared" si="705"/>
        <v/>
      </c>
      <c r="CC235" s="106" t="str">
        <f t="shared" si="705"/>
        <v/>
      </c>
      <c r="CD235" s="106" t="str">
        <f t="shared" si="705"/>
        <v/>
      </c>
      <c r="CE235" s="106" t="str">
        <f t="shared" si="705"/>
        <v/>
      </c>
      <c r="CF235" s="106" t="str">
        <f t="shared" si="705"/>
        <v/>
      </c>
      <c r="CG235" s="106" t="str">
        <f t="shared" si="705"/>
        <v/>
      </c>
      <c r="CH235" s="106" t="str">
        <f t="shared" si="705"/>
        <v/>
      </c>
      <c r="CI235" s="40"/>
      <c r="CJ235" s="40"/>
      <c r="CK235" s="40"/>
      <c r="CL235" s="40"/>
      <c r="CM235" s="40"/>
    </row>
    <row r="236" spans="1:91" ht="17.25" customHeight="1" x14ac:dyDescent="0.2">
      <c r="A236" s="92"/>
      <c r="B236" s="93"/>
      <c r="C236" s="93"/>
      <c r="D236" s="93"/>
      <c r="E236" s="93" t="str">
        <f t="shared" si="420"/>
        <v/>
      </c>
      <c r="F236" s="93"/>
      <c r="G236" s="93"/>
      <c r="H236" s="93" t="str">
        <f t="shared" si="94"/>
        <v/>
      </c>
      <c r="I236" s="95" t="str">
        <f t="shared" si="95"/>
        <v/>
      </c>
      <c r="J236" s="93"/>
      <c r="K236" s="97" t="b">
        <v>0</v>
      </c>
      <c r="L236" s="98" t="str">
        <f t="shared" si="302"/>
        <v>PENDENTE</v>
      </c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3"/>
      <c r="X236" s="100"/>
      <c r="Y236" s="100"/>
      <c r="Z236" s="100"/>
      <c r="AA236" s="100"/>
      <c r="AB236" s="100"/>
      <c r="AC236" s="101"/>
      <c r="AD236" s="3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93"/>
      <c r="AQ236" s="93"/>
      <c r="AR236" s="93"/>
      <c r="AS236" s="102"/>
      <c r="AT236" s="103"/>
      <c r="AU236" s="103"/>
      <c r="AV236" s="103"/>
      <c r="AW236" s="104"/>
      <c r="AX236" s="103"/>
      <c r="AY236" s="103"/>
      <c r="AZ236" s="103"/>
      <c r="BA236" s="103"/>
      <c r="BB236" s="104"/>
      <c r="BC236" s="103"/>
      <c r="BD236" s="105" t="str">
        <f ca="1">IFERROR(__xludf.DUMMYFUNCTION("""COMPUTED_VALUE"""),"")</f>
        <v/>
      </c>
      <c r="BE236" s="105"/>
      <c r="BF236" s="105"/>
      <c r="BG236" s="93"/>
      <c r="BH236" s="95"/>
      <c r="BI236" s="95" t="str">
        <f t="shared" si="137"/>
        <v/>
      </c>
      <c r="BJ236" s="95" t="str">
        <f t="shared" ref="BJ236:BR236" si="706">IF(AD236=0,"",AD236*$AS236*(AU236/10))</f>
        <v/>
      </c>
      <c r="BK236" s="95" t="str">
        <f t="shared" si="706"/>
        <v/>
      </c>
      <c r="BL236" s="95" t="str">
        <f t="shared" si="706"/>
        <v/>
      </c>
      <c r="BM236" s="95" t="str">
        <f t="shared" si="706"/>
        <v/>
      </c>
      <c r="BN236" s="95" t="str">
        <f t="shared" si="706"/>
        <v/>
      </c>
      <c r="BO236" s="95" t="str">
        <f t="shared" si="706"/>
        <v/>
      </c>
      <c r="BP236" s="95" t="str">
        <f t="shared" si="706"/>
        <v/>
      </c>
      <c r="BQ236" s="95" t="str">
        <f t="shared" si="706"/>
        <v/>
      </c>
      <c r="BR236" s="95" t="str">
        <f t="shared" si="706"/>
        <v/>
      </c>
      <c r="BS236" s="38"/>
      <c r="BT236" s="38"/>
      <c r="BU236" s="38"/>
      <c r="BV236" s="38"/>
      <c r="BW236" s="38"/>
      <c r="BX236" s="38">
        <f t="shared" si="566"/>
        <v>0</v>
      </c>
      <c r="BY236" s="106" t="str">
        <f t="shared" si="529"/>
        <v/>
      </c>
      <c r="BZ236" s="106" t="str">
        <f t="shared" ref="BZ236:CH236" si="707">IF(N236="x","1","")</f>
        <v/>
      </c>
      <c r="CA236" s="106" t="str">
        <f t="shared" si="707"/>
        <v/>
      </c>
      <c r="CB236" s="106" t="str">
        <f t="shared" si="707"/>
        <v/>
      </c>
      <c r="CC236" s="106" t="str">
        <f t="shared" si="707"/>
        <v/>
      </c>
      <c r="CD236" s="106" t="str">
        <f t="shared" si="707"/>
        <v/>
      </c>
      <c r="CE236" s="106" t="str">
        <f t="shared" si="707"/>
        <v/>
      </c>
      <c r="CF236" s="106" t="str">
        <f t="shared" si="707"/>
        <v/>
      </c>
      <c r="CG236" s="106" t="str">
        <f t="shared" si="707"/>
        <v/>
      </c>
      <c r="CH236" s="106" t="str">
        <f t="shared" si="707"/>
        <v/>
      </c>
      <c r="CI236" s="40"/>
      <c r="CJ236" s="40"/>
      <c r="CK236" s="40"/>
      <c r="CL236" s="40"/>
      <c r="CM236" s="40"/>
    </row>
    <row r="237" spans="1:91" ht="17.25" customHeight="1" x14ac:dyDescent="0.2">
      <c r="A237" s="92"/>
      <c r="B237" s="93"/>
      <c r="C237" s="93"/>
      <c r="D237" s="93"/>
      <c r="E237" s="93" t="str">
        <f t="shared" si="420"/>
        <v/>
      </c>
      <c r="F237" s="93"/>
      <c r="G237" s="93"/>
      <c r="H237" s="93" t="str">
        <f t="shared" si="94"/>
        <v/>
      </c>
      <c r="I237" s="95" t="str">
        <f t="shared" si="95"/>
        <v/>
      </c>
      <c r="J237" s="93"/>
      <c r="K237" s="97" t="b">
        <v>0</v>
      </c>
      <c r="L237" s="98" t="str">
        <f t="shared" si="302"/>
        <v>PENDENTE</v>
      </c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3"/>
      <c r="X237" s="100"/>
      <c r="Y237" s="100"/>
      <c r="Z237" s="100"/>
      <c r="AA237" s="100"/>
      <c r="AB237" s="100"/>
      <c r="AC237" s="101"/>
      <c r="AD237" s="3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93"/>
      <c r="AQ237" s="93"/>
      <c r="AR237" s="93"/>
      <c r="AS237" s="102"/>
      <c r="AT237" s="103"/>
      <c r="AU237" s="103"/>
      <c r="AV237" s="103"/>
      <c r="AW237" s="104"/>
      <c r="AX237" s="103"/>
      <c r="AY237" s="103"/>
      <c r="AZ237" s="103"/>
      <c r="BA237" s="103"/>
      <c r="BB237" s="104"/>
      <c r="BC237" s="103"/>
      <c r="BD237" s="105" t="str">
        <f ca="1">IFERROR(__xludf.DUMMYFUNCTION("""COMPUTED_VALUE"""),"")</f>
        <v/>
      </c>
      <c r="BE237" s="105"/>
      <c r="BF237" s="105"/>
      <c r="BG237" s="93"/>
      <c r="BH237" s="95"/>
      <c r="BI237" s="95" t="str">
        <f t="shared" si="137"/>
        <v/>
      </c>
      <c r="BJ237" s="95" t="str">
        <f t="shared" ref="BJ237:BR237" si="708">IF(AD237=0,"",AD237*$AS237*(AU237/10))</f>
        <v/>
      </c>
      <c r="BK237" s="95" t="str">
        <f t="shared" si="708"/>
        <v/>
      </c>
      <c r="BL237" s="95" t="str">
        <f t="shared" si="708"/>
        <v/>
      </c>
      <c r="BM237" s="95" t="str">
        <f t="shared" si="708"/>
        <v/>
      </c>
      <c r="BN237" s="95" t="str">
        <f t="shared" si="708"/>
        <v/>
      </c>
      <c r="BO237" s="95" t="str">
        <f t="shared" si="708"/>
        <v/>
      </c>
      <c r="BP237" s="95" t="str">
        <f t="shared" si="708"/>
        <v/>
      </c>
      <c r="BQ237" s="95" t="str">
        <f t="shared" si="708"/>
        <v/>
      </c>
      <c r="BR237" s="95" t="str">
        <f t="shared" si="708"/>
        <v/>
      </c>
      <c r="BS237" s="38"/>
      <c r="BT237" s="38"/>
      <c r="BU237" s="38"/>
      <c r="BV237" s="38"/>
      <c r="BW237" s="38"/>
      <c r="BX237" s="38">
        <f t="shared" si="566"/>
        <v>0</v>
      </c>
      <c r="BY237" s="106" t="str">
        <f t="shared" si="529"/>
        <v/>
      </c>
      <c r="BZ237" s="106" t="str">
        <f t="shared" ref="BZ237:CH237" si="709">IF(N237="x","1","")</f>
        <v/>
      </c>
      <c r="CA237" s="106" t="str">
        <f t="shared" si="709"/>
        <v/>
      </c>
      <c r="CB237" s="106" t="str">
        <f t="shared" si="709"/>
        <v/>
      </c>
      <c r="CC237" s="106" t="str">
        <f t="shared" si="709"/>
        <v/>
      </c>
      <c r="CD237" s="106" t="str">
        <f t="shared" si="709"/>
        <v/>
      </c>
      <c r="CE237" s="106" t="str">
        <f t="shared" si="709"/>
        <v/>
      </c>
      <c r="CF237" s="106" t="str">
        <f t="shared" si="709"/>
        <v/>
      </c>
      <c r="CG237" s="106" t="str">
        <f t="shared" si="709"/>
        <v/>
      </c>
      <c r="CH237" s="106" t="str">
        <f t="shared" si="709"/>
        <v/>
      </c>
      <c r="CI237" s="40"/>
      <c r="CJ237" s="40"/>
      <c r="CK237" s="40"/>
      <c r="CL237" s="40"/>
      <c r="CM237" s="40"/>
    </row>
    <row r="238" spans="1:91" ht="17.25" customHeight="1" x14ac:dyDescent="0.2">
      <c r="A238" s="92"/>
      <c r="B238" s="93"/>
      <c r="C238" s="93"/>
      <c r="D238" s="93"/>
      <c r="E238" s="93" t="str">
        <f t="shared" si="420"/>
        <v/>
      </c>
      <c r="F238" s="93"/>
      <c r="G238" s="93"/>
      <c r="H238" s="93" t="str">
        <f t="shared" si="94"/>
        <v/>
      </c>
      <c r="I238" s="95" t="str">
        <f t="shared" si="95"/>
        <v/>
      </c>
      <c r="J238" s="93"/>
      <c r="K238" s="97" t="b">
        <v>0</v>
      </c>
      <c r="L238" s="98" t="str">
        <f t="shared" si="302"/>
        <v>PENDENTE</v>
      </c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3"/>
      <c r="X238" s="100"/>
      <c r="Y238" s="100"/>
      <c r="Z238" s="100"/>
      <c r="AA238" s="100"/>
      <c r="AB238" s="100"/>
      <c r="AC238" s="101"/>
      <c r="AD238" s="3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93"/>
      <c r="AQ238" s="93"/>
      <c r="AR238" s="93"/>
      <c r="AS238" s="102"/>
      <c r="AT238" s="103"/>
      <c r="AU238" s="103"/>
      <c r="AV238" s="103"/>
      <c r="AW238" s="104"/>
      <c r="AX238" s="103"/>
      <c r="AY238" s="103"/>
      <c r="AZ238" s="103"/>
      <c r="BA238" s="103"/>
      <c r="BB238" s="104"/>
      <c r="BC238" s="103"/>
      <c r="BD238" s="105" t="str">
        <f ca="1">IFERROR(__xludf.DUMMYFUNCTION("""COMPUTED_VALUE"""),"")</f>
        <v/>
      </c>
      <c r="BE238" s="105"/>
      <c r="BF238" s="105"/>
      <c r="BG238" s="93"/>
      <c r="BH238" s="95"/>
      <c r="BI238" s="95" t="str">
        <f t="shared" si="137"/>
        <v/>
      </c>
      <c r="BJ238" s="95" t="str">
        <f t="shared" ref="BJ238:BR238" si="710">IF(AD238=0,"",AD238*$AS238*(AU238/10))</f>
        <v/>
      </c>
      <c r="BK238" s="95" t="str">
        <f t="shared" si="710"/>
        <v/>
      </c>
      <c r="BL238" s="95" t="str">
        <f t="shared" si="710"/>
        <v/>
      </c>
      <c r="BM238" s="95" t="str">
        <f t="shared" si="710"/>
        <v/>
      </c>
      <c r="BN238" s="95" t="str">
        <f t="shared" si="710"/>
        <v/>
      </c>
      <c r="BO238" s="95" t="str">
        <f t="shared" si="710"/>
        <v/>
      </c>
      <c r="BP238" s="95" t="str">
        <f t="shared" si="710"/>
        <v/>
      </c>
      <c r="BQ238" s="95" t="str">
        <f t="shared" si="710"/>
        <v/>
      </c>
      <c r="BR238" s="95" t="str">
        <f t="shared" si="710"/>
        <v/>
      </c>
      <c r="BS238" s="38"/>
      <c r="BT238" s="38"/>
      <c r="BU238" s="38"/>
      <c r="BV238" s="38"/>
      <c r="BW238" s="38"/>
      <c r="BX238" s="38">
        <f t="shared" si="566"/>
        <v>0</v>
      </c>
      <c r="BY238" s="106" t="str">
        <f t="shared" si="529"/>
        <v/>
      </c>
      <c r="BZ238" s="106" t="str">
        <f t="shared" ref="BZ238:CH238" si="711">IF(N238="x","1","")</f>
        <v/>
      </c>
      <c r="CA238" s="106" t="str">
        <f t="shared" si="711"/>
        <v/>
      </c>
      <c r="CB238" s="106" t="str">
        <f t="shared" si="711"/>
        <v/>
      </c>
      <c r="CC238" s="106" t="str">
        <f t="shared" si="711"/>
        <v/>
      </c>
      <c r="CD238" s="106" t="str">
        <f t="shared" si="711"/>
        <v/>
      </c>
      <c r="CE238" s="106" t="str">
        <f t="shared" si="711"/>
        <v/>
      </c>
      <c r="CF238" s="106" t="str">
        <f t="shared" si="711"/>
        <v/>
      </c>
      <c r="CG238" s="106" t="str">
        <f t="shared" si="711"/>
        <v/>
      </c>
      <c r="CH238" s="106" t="str">
        <f t="shared" si="711"/>
        <v/>
      </c>
      <c r="CI238" s="40"/>
      <c r="CJ238" s="40"/>
      <c r="CK238" s="40"/>
      <c r="CL238" s="40"/>
      <c r="CM238" s="40"/>
    </row>
    <row r="239" spans="1:91" ht="17.25" customHeight="1" x14ac:dyDescent="0.2">
      <c r="A239" s="92"/>
      <c r="B239" s="93"/>
      <c r="C239" s="93"/>
      <c r="D239" s="93"/>
      <c r="E239" s="93" t="str">
        <f t="shared" si="420"/>
        <v/>
      </c>
      <c r="F239" s="93"/>
      <c r="G239" s="93"/>
      <c r="H239" s="93" t="str">
        <f t="shared" si="94"/>
        <v/>
      </c>
      <c r="I239" s="95" t="str">
        <f t="shared" si="95"/>
        <v/>
      </c>
      <c r="J239" s="93"/>
      <c r="K239" s="97" t="b">
        <v>0</v>
      </c>
      <c r="L239" s="98" t="str">
        <f t="shared" si="302"/>
        <v>PENDENTE</v>
      </c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3"/>
      <c r="X239" s="100"/>
      <c r="Y239" s="100"/>
      <c r="Z239" s="100"/>
      <c r="AA239" s="100"/>
      <c r="AB239" s="100"/>
      <c r="AC239" s="101"/>
      <c r="AD239" s="3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93"/>
      <c r="AQ239" s="93"/>
      <c r="AR239" s="93"/>
      <c r="AS239" s="102"/>
      <c r="AT239" s="103"/>
      <c r="AU239" s="103"/>
      <c r="AV239" s="103"/>
      <c r="AW239" s="104"/>
      <c r="AX239" s="103"/>
      <c r="AY239" s="103"/>
      <c r="AZ239" s="103"/>
      <c r="BA239" s="103"/>
      <c r="BB239" s="104"/>
      <c r="BC239" s="103"/>
      <c r="BD239" s="105" t="str">
        <f ca="1">IFERROR(__xludf.DUMMYFUNCTION("""COMPUTED_VALUE"""),"")</f>
        <v/>
      </c>
      <c r="BE239" s="105"/>
      <c r="BF239" s="105"/>
      <c r="BG239" s="93"/>
      <c r="BH239" s="95"/>
      <c r="BI239" s="95" t="str">
        <f t="shared" si="137"/>
        <v/>
      </c>
      <c r="BJ239" s="95" t="str">
        <f t="shared" ref="BJ239:BR239" si="712">IF(AD239=0,"",AD239*$AS239*(AU239/10))</f>
        <v/>
      </c>
      <c r="BK239" s="95" t="str">
        <f t="shared" si="712"/>
        <v/>
      </c>
      <c r="BL239" s="95" t="str">
        <f t="shared" si="712"/>
        <v/>
      </c>
      <c r="BM239" s="95" t="str">
        <f t="shared" si="712"/>
        <v/>
      </c>
      <c r="BN239" s="95" t="str">
        <f t="shared" si="712"/>
        <v/>
      </c>
      <c r="BO239" s="95" t="str">
        <f t="shared" si="712"/>
        <v/>
      </c>
      <c r="BP239" s="95" t="str">
        <f t="shared" si="712"/>
        <v/>
      </c>
      <c r="BQ239" s="95" t="str">
        <f t="shared" si="712"/>
        <v/>
      </c>
      <c r="BR239" s="95" t="str">
        <f t="shared" si="712"/>
        <v/>
      </c>
      <c r="BS239" s="38"/>
      <c r="BT239" s="38"/>
      <c r="BU239" s="38"/>
      <c r="BV239" s="38"/>
      <c r="BW239" s="38"/>
      <c r="BX239" s="38">
        <f t="shared" si="566"/>
        <v>0</v>
      </c>
      <c r="BY239" s="106" t="str">
        <f t="shared" si="529"/>
        <v/>
      </c>
      <c r="BZ239" s="106" t="str">
        <f t="shared" ref="BZ239:CH239" si="713">IF(N239="x","1","")</f>
        <v/>
      </c>
      <c r="CA239" s="106" t="str">
        <f t="shared" si="713"/>
        <v/>
      </c>
      <c r="CB239" s="106" t="str">
        <f t="shared" si="713"/>
        <v/>
      </c>
      <c r="CC239" s="106" t="str">
        <f t="shared" si="713"/>
        <v/>
      </c>
      <c r="CD239" s="106" t="str">
        <f t="shared" si="713"/>
        <v/>
      </c>
      <c r="CE239" s="106" t="str">
        <f t="shared" si="713"/>
        <v/>
      </c>
      <c r="CF239" s="106" t="str">
        <f t="shared" si="713"/>
        <v/>
      </c>
      <c r="CG239" s="106" t="str">
        <f t="shared" si="713"/>
        <v/>
      </c>
      <c r="CH239" s="106" t="str">
        <f t="shared" si="713"/>
        <v/>
      </c>
      <c r="CI239" s="40"/>
      <c r="CJ239" s="40"/>
      <c r="CK239" s="40"/>
      <c r="CL239" s="40"/>
      <c r="CM239" s="40"/>
    </row>
    <row r="240" spans="1:91" ht="17.25" customHeight="1" x14ac:dyDescent="0.2">
      <c r="A240" s="92"/>
      <c r="B240" s="93"/>
      <c r="C240" s="93"/>
      <c r="D240" s="93"/>
      <c r="E240" s="93" t="str">
        <f t="shared" si="420"/>
        <v/>
      </c>
      <c r="F240" s="93"/>
      <c r="G240" s="93"/>
      <c r="H240" s="93" t="str">
        <f t="shared" si="94"/>
        <v/>
      </c>
      <c r="I240" s="95" t="str">
        <f t="shared" si="95"/>
        <v/>
      </c>
      <c r="J240" s="93"/>
      <c r="K240" s="97" t="b">
        <v>0</v>
      </c>
      <c r="L240" s="98" t="str">
        <f t="shared" si="302"/>
        <v>PENDENTE</v>
      </c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3"/>
      <c r="X240" s="100"/>
      <c r="Y240" s="100"/>
      <c r="Z240" s="100"/>
      <c r="AA240" s="100"/>
      <c r="AB240" s="100"/>
      <c r="AC240" s="101"/>
      <c r="AD240" s="3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93"/>
      <c r="AQ240" s="93"/>
      <c r="AR240" s="93"/>
      <c r="AS240" s="102"/>
      <c r="AT240" s="103"/>
      <c r="AU240" s="103"/>
      <c r="AV240" s="103"/>
      <c r="AW240" s="104"/>
      <c r="AX240" s="103"/>
      <c r="AY240" s="103"/>
      <c r="AZ240" s="103"/>
      <c r="BA240" s="103"/>
      <c r="BB240" s="104"/>
      <c r="BC240" s="103"/>
      <c r="BD240" s="105" t="str">
        <f ca="1">IFERROR(__xludf.DUMMYFUNCTION("""COMPUTED_VALUE"""),"")</f>
        <v/>
      </c>
      <c r="BE240" s="105"/>
      <c r="BF240" s="105"/>
      <c r="BG240" s="93"/>
      <c r="BH240" s="95"/>
      <c r="BI240" s="95" t="str">
        <f t="shared" si="137"/>
        <v/>
      </c>
      <c r="BJ240" s="95" t="str">
        <f t="shared" ref="BJ240:BR240" si="714">IF(AD240=0,"",AD240*$AS240*(AU240/10))</f>
        <v/>
      </c>
      <c r="BK240" s="95" t="str">
        <f t="shared" si="714"/>
        <v/>
      </c>
      <c r="BL240" s="95" t="str">
        <f t="shared" si="714"/>
        <v/>
      </c>
      <c r="BM240" s="95" t="str">
        <f t="shared" si="714"/>
        <v/>
      </c>
      <c r="BN240" s="95" t="str">
        <f t="shared" si="714"/>
        <v/>
      </c>
      <c r="BO240" s="95" t="str">
        <f t="shared" si="714"/>
        <v/>
      </c>
      <c r="BP240" s="95" t="str">
        <f t="shared" si="714"/>
        <v/>
      </c>
      <c r="BQ240" s="95" t="str">
        <f t="shared" si="714"/>
        <v/>
      </c>
      <c r="BR240" s="95" t="str">
        <f t="shared" si="714"/>
        <v/>
      </c>
      <c r="BS240" s="38"/>
      <c r="BT240" s="38"/>
      <c r="BU240" s="38"/>
      <c r="BV240" s="38"/>
      <c r="BW240" s="38"/>
      <c r="BX240" s="38">
        <f t="shared" si="566"/>
        <v>0</v>
      </c>
      <c r="BY240" s="106" t="str">
        <f t="shared" si="529"/>
        <v/>
      </c>
      <c r="BZ240" s="106" t="str">
        <f t="shared" ref="BZ240:CH240" si="715">IF(N240="x","1","")</f>
        <v/>
      </c>
      <c r="CA240" s="106" t="str">
        <f t="shared" si="715"/>
        <v/>
      </c>
      <c r="CB240" s="106" t="str">
        <f t="shared" si="715"/>
        <v/>
      </c>
      <c r="CC240" s="106" t="str">
        <f t="shared" si="715"/>
        <v/>
      </c>
      <c r="CD240" s="106" t="str">
        <f t="shared" si="715"/>
        <v/>
      </c>
      <c r="CE240" s="106" t="str">
        <f t="shared" si="715"/>
        <v/>
      </c>
      <c r="CF240" s="106" t="str">
        <f t="shared" si="715"/>
        <v/>
      </c>
      <c r="CG240" s="106" t="str">
        <f t="shared" si="715"/>
        <v/>
      </c>
      <c r="CH240" s="106" t="str">
        <f t="shared" si="715"/>
        <v/>
      </c>
      <c r="CI240" s="40"/>
      <c r="CJ240" s="40"/>
      <c r="CK240" s="40"/>
      <c r="CL240" s="40"/>
      <c r="CM240" s="40"/>
    </row>
    <row r="241" spans="1:91" ht="17.25" customHeight="1" x14ac:dyDescent="0.2">
      <c r="A241" s="92"/>
      <c r="B241" s="93"/>
      <c r="C241" s="93"/>
      <c r="D241" s="93"/>
      <c r="E241" s="93" t="str">
        <f t="shared" si="420"/>
        <v/>
      </c>
      <c r="F241" s="93"/>
      <c r="G241" s="93"/>
      <c r="H241" s="93" t="str">
        <f t="shared" si="94"/>
        <v/>
      </c>
      <c r="I241" s="95" t="str">
        <f t="shared" si="95"/>
        <v/>
      </c>
      <c r="J241" s="93"/>
      <c r="K241" s="97" t="b">
        <v>0</v>
      </c>
      <c r="L241" s="98" t="str">
        <f t="shared" si="302"/>
        <v>PENDENTE</v>
      </c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3"/>
      <c r="X241" s="100"/>
      <c r="Y241" s="100"/>
      <c r="Z241" s="100"/>
      <c r="AA241" s="100"/>
      <c r="AB241" s="100"/>
      <c r="AC241" s="101"/>
      <c r="AD241" s="3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93"/>
      <c r="AQ241" s="93"/>
      <c r="AR241" s="93"/>
      <c r="AS241" s="102"/>
      <c r="AT241" s="103"/>
      <c r="AU241" s="103"/>
      <c r="AV241" s="103"/>
      <c r="AW241" s="104"/>
      <c r="AX241" s="103"/>
      <c r="AY241" s="103"/>
      <c r="AZ241" s="103"/>
      <c r="BA241" s="103"/>
      <c r="BB241" s="104"/>
      <c r="BC241" s="103"/>
      <c r="BD241" s="105" t="str">
        <f ca="1">IFERROR(__xludf.DUMMYFUNCTION("""COMPUTED_VALUE"""),"")</f>
        <v/>
      </c>
      <c r="BE241" s="105"/>
      <c r="BF241" s="105"/>
      <c r="BG241" s="93"/>
      <c r="BH241" s="95"/>
      <c r="BI241" s="95" t="str">
        <f t="shared" si="137"/>
        <v/>
      </c>
      <c r="BJ241" s="95" t="str">
        <f t="shared" ref="BJ241:BR241" si="716">IF(AD241=0,"",AD241*$AS241*(AU241/10))</f>
        <v/>
      </c>
      <c r="BK241" s="95" t="str">
        <f t="shared" si="716"/>
        <v/>
      </c>
      <c r="BL241" s="95" t="str">
        <f t="shared" si="716"/>
        <v/>
      </c>
      <c r="BM241" s="95" t="str">
        <f t="shared" si="716"/>
        <v/>
      </c>
      <c r="BN241" s="95" t="str">
        <f t="shared" si="716"/>
        <v/>
      </c>
      <c r="BO241" s="95" t="str">
        <f t="shared" si="716"/>
        <v/>
      </c>
      <c r="BP241" s="95" t="str">
        <f t="shared" si="716"/>
        <v/>
      </c>
      <c r="BQ241" s="95" t="str">
        <f t="shared" si="716"/>
        <v/>
      </c>
      <c r="BR241" s="95" t="str">
        <f t="shared" si="716"/>
        <v/>
      </c>
      <c r="BS241" s="38"/>
      <c r="BT241" s="38"/>
      <c r="BU241" s="38"/>
      <c r="BV241" s="38"/>
      <c r="BW241" s="38"/>
      <c r="BX241" s="38">
        <f t="shared" si="566"/>
        <v>0</v>
      </c>
      <c r="BY241" s="106" t="str">
        <f t="shared" si="529"/>
        <v/>
      </c>
      <c r="BZ241" s="106" t="str">
        <f t="shared" ref="BZ241:CH241" si="717">IF(N241="x","1","")</f>
        <v/>
      </c>
      <c r="CA241" s="106" t="str">
        <f t="shared" si="717"/>
        <v/>
      </c>
      <c r="CB241" s="106" t="str">
        <f t="shared" si="717"/>
        <v/>
      </c>
      <c r="CC241" s="106" t="str">
        <f t="shared" si="717"/>
        <v/>
      </c>
      <c r="CD241" s="106" t="str">
        <f t="shared" si="717"/>
        <v/>
      </c>
      <c r="CE241" s="106" t="str">
        <f t="shared" si="717"/>
        <v/>
      </c>
      <c r="CF241" s="106" t="str">
        <f t="shared" si="717"/>
        <v/>
      </c>
      <c r="CG241" s="106" t="str">
        <f t="shared" si="717"/>
        <v/>
      </c>
      <c r="CH241" s="106" t="str">
        <f t="shared" si="717"/>
        <v/>
      </c>
      <c r="CI241" s="40"/>
      <c r="CJ241" s="40"/>
      <c r="CK241" s="40"/>
      <c r="CL241" s="40"/>
      <c r="CM241" s="40"/>
    </row>
    <row r="242" spans="1:91" ht="17.25" customHeight="1" x14ac:dyDescent="0.2">
      <c r="A242" s="92"/>
      <c r="B242" s="93"/>
      <c r="C242" s="93"/>
      <c r="D242" s="93"/>
      <c r="E242" s="93" t="str">
        <f t="shared" si="420"/>
        <v/>
      </c>
      <c r="F242" s="93"/>
      <c r="G242" s="93"/>
      <c r="H242" s="93" t="str">
        <f t="shared" si="94"/>
        <v/>
      </c>
      <c r="I242" s="95" t="str">
        <f t="shared" si="95"/>
        <v/>
      </c>
      <c r="J242" s="93"/>
      <c r="K242" s="97" t="b">
        <v>0</v>
      </c>
      <c r="L242" s="98" t="str">
        <f t="shared" si="302"/>
        <v>PENDENTE</v>
      </c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3"/>
      <c r="X242" s="100"/>
      <c r="Y242" s="100"/>
      <c r="Z242" s="100"/>
      <c r="AA242" s="100"/>
      <c r="AB242" s="100"/>
      <c r="AC242" s="101"/>
      <c r="AD242" s="3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93"/>
      <c r="AQ242" s="93"/>
      <c r="AR242" s="93"/>
      <c r="AS242" s="102"/>
      <c r="AT242" s="103"/>
      <c r="AU242" s="103"/>
      <c r="AV242" s="103"/>
      <c r="AW242" s="104"/>
      <c r="AX242" s="103"/>
      <c r="AY242" s="103"/>
      <c r="AZ242" s="103"/>
      <c r="BA242" s="103"/>
      <c r="BB242" s="104"/>
      <c r="BC242" s="103"/>
      <c r="BD242" s="105" t="str">
        <f ca="1">IFERROR(__xludf.DUMMYFUNCTION("""COMPUTED_VALUE"""),"")</f>
        <v/>
      </c>
      <c r="BE242" s="105"/>
      <c r="BF242" s="105"/>
      <c r="BG242" s="93"/>
      <c r="BH242" s="95"/>
      <c r="BI242" s="95" t="str">
        <f t="shared" si="137"/>
        <v/>
      </c>
      <c r="BJ242" s="95" t="str">
        <f t="shared" ref="BJ242:BR242" si="718">IF(AD242=0,"",AD242*$AS242*(AU242/10))</f>
        <v/>
      </c>
      <c r="BK242" s="95" t="str">
        <f t="shared" si="718"/>
        <v/>
      </c>
      <c r="BL242" s="95" t="str">
        <f t="shared" si="718"/>
        <v/>
      </c>
      <c r="BM242" s="95" t="str">
        <f t="shared" si="718"/>
        <v/>
      </c>
      <c r="BN242" s="95" t="str">
        <f t="shared" si="718"/>
        <v/>
      </c>
      <c r="BO242" s="95" t="str">
        <f t="shared" si="718"/>
        <v/>
      </c>
      <c r="BP242" s="95" t="str">
        <f t="shared" si="718"/>
        <v/>
      </c>
      <c r="BQ242" s="95" t="str">
        <f t="shared" si="718"/>
        <v/>
      </c>
      <c r="BR242" s="95" t="str">
        <f t="shared" si="718"/>
        <v/>
      </c>
      <c r="BS242" s="38"/>
      <c r="BT242" s="38"/>
      <c r="BU242" s="38"/>
      <c r="BV242" s="38"/>
      <c r="BW242" s="38"/>
      <c r="BX242" s="38">
        <f t="shared" si="566"/>
        <v>0</v>
      </c>
      <c r="BY242" s="106" t="str">
        <f t="shared" si="529"/>
        <v/>
      </c>
      <c r="BZ242" s="106" t="str">
        <f t="shared" ref="BZ242:CH242" si="719">IF(N242="x","1","")</f>
        <v/>
      </c>
      <c r="CA242" s="106" t="str">
        <f t="shared" si="719"/>
        <v/>
      </c>
      <c r="CB242" s="106" t="str">
        <f t="shared" si="719"/>
        <v/>
      </c>
      <c r="CC242" s="106" t="str">
        <f t="shared" si="719"/>
        <v/>
      </c>
      <c r="CD242" s="106" t="str">
        <f t="shared" si="719"/>
        <v/>
      </c>
      <c r="CE242" s="106" t="str">
        <f t="shared" si="719"/>
        <v/>
      </c>
      <c r="CF242" s="106" t="str">
        <f t="shared" si="719"/>
        <v/>
      </c>
      <c r="CG242" s="106" t="str">
        <f t="shared" si="719"/>
        <v/>
      </c>
      <c r="CH242" s="106" t="str">
        <f t="shared" si="719"/>
        <v/>
      </c>
      <c r="CI242" s="40"/>
      <c r="CJ242" s="40"/>
      <c r="CK242" s="40"/>
      <c r="CL242" s="40"/>
      <c r="CM242" s="40"/>
    </row>
    <row r="243" spans="1:91" ht="17.25" customHeight="1" x14ac:dyDescent="0.2">
      <c r="A243" s="92"/>
      <c r="B243" s="93"/>
      <c r="C243" s="93"/>
      <c r="D243" s="93"/>
      <c r="E243" s="93" t="str">
        <f t="shared" si="420"/>
        <v/>
      </c>
      <c r="F243" s="93"/>
      <c r="G243" s="93"/>
      <c r="H243" s="93" t="str">
        <f t="shared" si="94"/>
        <v/>
      </c>
      <c r="I243" s="95" t="str">
        <f t="shared" si="95"/>
        <v/>
      </c>
      <c r="J243" s="93"/>
      <c r="K243" s="97" t="b">
        <v>0</v>
      </c>
      <c r="L243" s="98" t="str">
        <f t="shared" si="302"/>
        <v>PENDENTE</v>
      </c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3"/>
      <c r="X243" s="100"/>
      <c r="Y243" s="100"/>
      <c r="Z243" s="100"/>
      <c r="AA243" s="100"/>
      <c r="AB243" s="100"/>
      <c r="AC243" s="101"/>
      <c r="AD243" s="3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93"/>
      <c r="AQ243" s="93"/>
      <c r="AR243" s="93"/>
      <c r="AS243" s="102"/>
      <c r="AT243" s="103"/>
      <c r="AU243" s="103"/>
      <c r="AV243" s="103"/>
      <c r="AW243" s="104"/>
      <c r="AX243" s="103"/>
      <c r="AY243" s="103"/>
      <c r="AZ243" s="103"/>
      <c r="BA243" s="103"/>
      <c r="BB243" s="104"/>
      <c r="BC243" s="103"/>
      <c r="BD243" s="105" t="str">
        <f ca="1">IFERROR(__xludf.DUMMYFUNCTION("""COMPUTED_VALUE"""),"")</f>
        <v/>
      </c>
      <c r="BE243" s="105"/>
      <c r="BF243" s="105"/>
      <c r="BG243" s="93"/>
      <c r="BH243" s="95"/>
      <c r="BI243" s="95" t="str">
        <f t="shared" si="137"/>
        <v/>
      </c>
      <c r="BJ243" s="95" t="str">
        <f t="shared" ref="BJ243:BR243" si="720">IF(AD243=0,"",AD243*$AS243*(AU243/10))</f>
        <v/>
      </c>
      <c r="BK243" s="95" t="str">
        <f t="shared" si="720"/>
        <v/>
      </c>
      <c r="BL243" s="95" t="str">
        <f t="shared" si="720"/>
        <v/>
      </c>
      <c r="BM243" s="95" t="str">
        <f t="shared" si="720"/>
        <v/>
      </c>
      <c r="BN243" s="95" t="str">
        <f t="shared" si="720"/>
        <v/>
      </c>
      <c r="BO243" s="95" t="str">
        <f t="shared" si="720"/>
        <v/>
      </c>
      <c r="BP243" s="95" t="str">
        <f t="shared" si="720"/>
        <v/>
      </c>
      <c r="BQ243" s="95" t="str">
        <f t="shared" si="720"/>
        <v/>
      </c>
      <c r="BR243" s="95" t="str">
        <f t="shared" si="720"/>
        <v/>
      </c>
      <c r="BS243" s="38"/>
      <c r="BT243" s="38"/>
      <c r="BU243" s="38"/>
      <c r="BV243" s="38"/>
      <c r="BW243" s="38"/>
      <c r="BX243" s="38">
        <f t="shared" si="566"/>
        <v>0</v>
      </c>
      <c r="BY243" s="106" t="str">
        <f t="shared" si="529"/>
        <v/>
      </c>
      <c r="BZ243" s="106" t="str">
        <f t="shared" ref="BZ243:CH243" si="721">IF(N243="x","1","")</f>
        <v/>
      </c>
      <c r="CA243" s="106" t="str">
        <f t="shared" si="721"/>
        <v/>
      </c>
      <c r="CB243" s="106" t="str">
        <f t="shared" si="721"/>
        <v/>
      </c>
      <c r="CC243" s="106" t="str">
        <f t="shared" si="721"/>
        <v/>
      </c>
      <c r="CD243" s="106" t="str">
        <f t="shared" si="721"/>
        <v/>
      </c>
      <c r="CE243" s="106" t="str">
        <f t="shared" si="721"/>
        <v/>
      </c>
      <c r="CF243" s="106" t="str">
        <f t="shared" si="721"/>
        <v/>
      </c>
      <c r="CG243" s="106" t="str">
        <f t="shared" si="721"/>
        <v/>
      </c>
      <c r="CH243" s="106" t="str">
        <f t="shared" si="721"/>
        <v/>
      </c>
      <c r="CI243" s="40"/>
      <c r="CJ243" s="40"/>
      <c r="CK243" s="40"/>
      <c r="CL243" s="40"/>
      <c r="CM243" s="40"/>
    </row>
    <row r="244" spans="1:91" ht="17.25" customHeight="1" x14ac:dyDescent="0.2">
      <c r="A244" s="92"/>
      <c r="B244" s="93"/>
      <c r="C244" s="93"/>
      <c r="D244" s="93"/>
      <c r="E244" s="93" t="str">
        <f t="shared" si="420"/>
        <v/>
      </c>
      <c r="F244" s="93"/>
      <c r="G244" s="93"/>
      <c r="H244" s="93" t="str">
        <f t="shared" si="94"/>
        <v/>
      </c>
      <c r="I244" s="95" t="str">
        <f t="shared" si="95"/>
        <v/>
      </c>
      <c r="J244" s="93"/>
      <c r="K244" s="97" t="b">
        <v>0</v>
      </c>
      <c r="L244" s="98" t="str">
        <f t="shared" si="302"/>
        <v>PENDENTE</v>
      </c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3"/>
      <c r="X244" s="100"/>
      <c r="Y244" s="100"/>
      <c r="Z244" s="100"/>
      <c r="AA244" s="100"/>
      <c r="AB244" s="100"/>
      <c r="AC244" s="101"/>
      <c r="AD244" s="3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93"/>
      <c r="AQ244" s="93"/>
      <c r="AR244" s="93"/>
      <c r="AS244" s="102"/>
      <c r="AT244" s="103"/>
      <c r="AU244" s="103"/>
      <c r="AV244" s="103"/>
      <c r="AW244" s="104"/>
      <c r="AX244" s="103"/>
      <c r="AY244" s="103"/>
      <c r="AZ244" s="103"/>
      <c r="BA244" s="103"/>
      <c r="BB244" s="104"/>
      <c r="BC244" s="103"/>
      <c r="BD244" s="105" t="str">
        <f ca="1">IFERROR(__xludf.DUMMYFUNCTION("""COMPUTED_VALUE"""),"")</f>
        <v/>
      </c>
      <c r="BE244" s="105"/>
      <c r="BF244" s="105"/>
      <c r="BG244" s="93"/>
      <c r="BH244" s="95"/>
      <c r="BI244" s="95" t="str">
        <f t="shared" si="137"/>
        <v/>
      </c>
      <c r="BJ244" s="95" t="str">
        <f t="shared" ref="BJ244:BR244" si="722">IF(AD244=0,"",AD244*$AS244*(AU244/10))</f>
        <v/>
      </c>
      <c r="BK244" s="95" t="str">
        <f t="shared" si="722"/>
        <v/>
      </c>
      <c r="BL244" s="95" t="str">
        <f t="shared" si="722"/>
        <v/>
      </c>
      <c r="BM244" s="95" t="str">
        <f t="shared" si="722"/>
        <v/>
      </c>
      <c r="BN244" s="95" t="str">
        <f t="shared" si="722"/>
        <v/>
      </c>
      <c r="BO244" s="95" t="str">
        <f t="shared" si="722"/>
        <v/>
      </c>
      <c r="BP244" s="95" t="str">
        <f t="shared" si="722"/>
        <v/>
      </c>
      <c r="BQ244" s="95" t="str">
        <f t="shared" si="722"/>
        <v/>
      </c>
      <c r="BR244" s="95" t="str">
        <f t="shared" si="722"/>
        <v/>
      </c>
      <c r="BS244" s="38"/>
      <c r="BT244" s="38"/>
      <c r="BU244" s="38"/>
      <c r="BV244" s="38"/>
      <c r="BW244" s="38"/>
      <c r="BX244" s="38">
        <f t="shared" si="566"/>
        <v>0</v>
      </c>
      <c r="BY244" s="106" t="str">
        <f t="shared" si="529"/>
        <v/>
      </c>
      <c r="BZ244" s="106" t="str">
        <f t="shared" ref="BZ244:CH244" si="723">IF(N244="x","1","")</f>
        <v/>
      </c>
      <c r="CA244" s="106" t="str">
        <f t="shared" si="723"/>
        <v/>
      </c>
      <c r="CB244" s="106" t="str">
        <f t="shared" si="723"/>
        <v/>
      </c>
      <c r="CC244" s="106" t="str">
        <f t="shared" si="723"/>
        <v/>
      </c>
      <c r="CD244" s="106" t="str">
        <f t="shared" si="723"/>
        <v/>
      </c>
      <c r="CE244" s="106" t="str">
        <f t="shared" si="723"/>
        <v/>
      </c>
      <c r="CF244" s="106" t="str">
        <f t="shared" si="723"/>
        <v/>
      </c>
      <c r="CG244" s="106" t="str">
        <f t="shared" si="723"/>
        <v/>
      </c>
      <c r="CH244" s="106" t="str">
        <f t="shared" si="723"/>
        <v/>
      </c>
      <c r="CI244" s="40"/>
      <c r="CJ244" s="40"/>
      <c r="CK244" s="40"/>
      <c r="CL244" s="40"/>
      <c r="CM244" s="40"/>
    </row>
    <row r="245" spans="1:91" ht="17.25" customHeight="1" x14ac:dyDescent="0.2">
      <c r="A245" s="92"/>
      <c r="B245" s="93"/>
      <c r="C245" s="93"/>
      <c r="D245" s="93"/>
      <c r="E245" s="93" t="str">
        <f t="shared" si="420"/>
        <v/>
      </c>
      <c r="F245" s="93"/>
      <c r="G245" s="93"/>
      <c r="H245" s="93" t="str">
        <f t="shared" si="94"/>
        <v/>
      </c>
      <c r="I245" s="95" t="str">
        <f t="shared" si="95"/>
        <v/>
      </c>
      <c r="J245" s="93"/>
      <c r="K245" s="97" t="b">
        <v>0</v>
      </c>
      <c r="L245" s="98" t="str">
        <f t="shared" si="302"/>
        <v>PENDENTE</v>
      </c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3"/>
      <c r="X245" s="100"/>
      <c r="Y245" s="100"/>
      <c r="Z245" s="100"/>
      <c r="AA245" s="100"/>
      <c r="AB245" s="100"/>
      <c r="AC245" s="101"/>
      <c r="AD245" s="3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93"/>
      <c r="AQ245" s="93"/>
      <c r="AR245" s="93"/>
      <c r="AS245" s="102"/>
      <c r="AT245" s="103"/>
      <c r="AU245" s="103"/>
      <c r="AV245" s="103"/>
      <c r="AW245" s="104"/>
      <c r="AX245" s="103"/>
      <c r="AY245" s="103"/>
      <c r="AZ245" s="103"/>
      <c r="BA245" s="103"/>
      <c r="BB245" s="104"/>
      <c r="BC245" s="103"/>
      <c r="BD245" s="105" t="str">
        <f ca="1">IFERROR(__xludf.DUMMYFUNCTION("""COMPUTED_VALUE"""),"")</f>
        <v/>
      </c>
      <c r="BE245" s="105"/>
      <c r="BF245" s="105"/>
      <c r="BG245" s="93"/>
      <c r="BH245" s="95"/>
      <c r="BI245" s="95" t="str">
        <f t="shared" si="137"/>
        <v/>
      </c>
      <c r="BJ245" s="95" t="str">
        <f t="shared" ref="BJ245:BR245" si="724">IF(AD245=0,"",AD245*$AS245*(AU245/10))</f>
        <v/>
      </c>
      <c r="BK245" s="95" t="str">
        <f t="shared" si="724"/>
        <v/>
      </c>
      <c r="BL245" s="95" t="str">
        <f t="shared" si="724"/>
        <v/>
      </c>
      <c r="BM245" s="95" t="str">
        <f t="shared" si="724"/>
        <v/>
      </c>
      <c r="BN245" s="95" t="str">
        <f t="shared" si="724"/>
        <v/>
      </c>
      <c r="BO245" s="95" t="str">
        <f t="shared" si="724"/>
        <v/>
      </c>
      <c r="BP245" s="95" t="str">
        <f t="shared" si="724"/>
        <v/>
      </c>
      <c r="BQ245" s="95" t="str">
        <f t="shared" si="724"/>
        <v/>
      </c>
      <c r="BR245" s="95" t="str">
        <f t="shared" si="724"/>
        <v/>
      </c>
      <c r="BS245" s="38"/>
      <c r="BT245" s="38"/>
      <c r="BU245" s="38"/>
      <c r="BV245" s="38"/>
      <c r="BW245" s="38"/>
      <c r="BX245" s="38">
        <f t="shared" si="566"/>
        <v>0</v>
      </c>
      <c r="BY245" s="106" t="str">
        <f t="shared" si="529"/>
        <v/>
      </c>
      <c r="BZ245" s="106" t="str">
        <f t="shared" ref="BZ245:CH245" si="725">IF(N245="x","1","")</f>
        <v/>
      </c>
      <c r="CA245" s="106" t="str">
        <f t="shared" si="725"/>
        <v/>
      </c>
      <c r="CB245" s="106" t="str">
        <f t="shared" si="725"/>
        <v/>
      </c>
      <c r="CC245" s="106" t="str">
        <f t="shared" si="725"/>
        <v/>
      </c>
      <c r="CD245" s="106" t="str">
        <f t="shared" si="725"/>
        <v/>
      </c>
      <c r="CE245" s="106" t="str">
        <f t="shared" si="725"/>
        <v/>
      </c>
      <c r="CF245" s="106" t="str">
        <f t="shared" si="725"/>
        <v/>
      </c>
      <c r="CG245" s="106" t="str">
        <f t="shared" si="725"/>
        <v/>
      </c>
      <c r="CH245" s="106" t="str">
        <f t="shared" si="725"/>
        <v/>
      </c>
      <c r="CI245" s="40"/>
      <c r="CJ245" s="40"/>
      <c r="CK245" s="40"/>
      <c r="CL245" s="40"/>
      <c r="CM245" s="40"/>
    </row>
    <row r="246" spans="1:91" ht="17.25" customHeight="1" x14ac:dyDescent="0.2">
      <c r="A246" s="92"/>
      <c r="B246" s="93"/>
      <c r="C246" s="93"/>
      <c r="D246" s="93"/>
      <c r="E246" s="93" t="str">
        <f t="shared" si="420"/>
        <v/>
      </c>
      <c r="F246" s="93"/>
      <c r="G246" s="93"/>
      <c r="H246" s="93" t="str">
        <f t="shared" si="94"/>
        <v/>
      </c>
      <c r="I246" s="95" t="str">
        <f t="shared" si="95"/>
        <v/>
      </c>
      <c r="J246" s="93"/>
      <c r="K246" s="97" t="b">
        <v>0</v>
      </c>
      <c r="L246" s="98" t="str">
        <f t="shared" si="302"/>
        <v>PENDENTE</v>
      </c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3"/>
      <c r="X246" s="100"/>
      <c r="Y246" s="100"/>
      <c r="Z246" s="100"/>
      <c r="AA246" s="100"/>
      <c r="AB246" s="100"/>
      <c r="AC246" s="101"/>
      <c r="AD246" s="3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93"/>
      <c r="AQ246" s="93"/>
      <c r="AR246" s="93"/>
      <c r="AS246" s="102"/>
      <c r="AT246" s="103"/>
      <c r="AU246" s="103"/>
      <c r="AV246" s="103"/>
      <c r="AW246" s="104"/>
      <c r="AX246" s="103"/>
      <c r="AY246" s="103"/>
      <c r="AZ246" s="103"/>
      <c r="BA246" s="103"/>
      <c r="BB246" s="104"/>
      <c r="BC246" s="103"/>
      <c r="BD246" s="105" t="str">
        <f ca="1">IFERROR(__xludf.DUMMYFUNCTION("""COMPUTED_VALUE"""),"")</f>
        <v/>
      </c>
      <c r="BE246" s="105"/>
      <c r="BF246" s="105"/>
      <c r="BG246" s="93"/>
      <c r="BH246" s="95"/>
      <c r="BI246" s="95" t="str">
        <f t="shared" si="137"/>
        <v/>
      </c>
      <c r="BJ246" s="95" t="str">
        <f t="shared" ref="BJ246:BR246" si="726">IF(AD246=0,"",AD246*$AS246*(AU246/10))</f>
        <v/>
      </c>
      <c r="BK246" s="95" t="str">
        <f t="shared" si="726"/>
        <v/>
      </c>
      <c r="BL246" s="95" t="str">
        <f t="shared" si="726"/>
        <v/>
      </c>
      <c r="BM246" s="95" t="str">
        <f t="shared" si="726"/>
        <v/>
      </c>
      <c r="BN246" s="95" t="str">
        <f t="shared" si="726"/>
        <v/>
      </c>
      <c r="BO246" s="95" t="str">
        <f t="shared" si="726"/>
        <v/>
      </c>
      <c r="BP246" s="95" t="str">
        <f t="shared" si="726"/>
        <v/>
      </c>
      <c r="BQ246" s="95" t="str">
        <f t="shared" si="726"/>
        <v/>
      </c>
      <c r="BR246" s="95" t="str">
        <f t="shared" si="726"/>
        <v/>
      </c>
      <c r="BS246" s="38"/>
      <c r="BT246" s="38"/>
      <c r="BU246" s="38"/>
      <c r="BV246" s="38"/>
      <c r="BW246" s="38"/>
      <c r="BX246" s="38">
        <f t="shared" si="566"/>
        <v>0</v>
      </c>
      <c r="BY246" s="106" t="str">
        <f t="shared" si="529"/>
        <v/>
      </c>
      <c r="BZ246" s="106" t="str">
        <f t="shared" ref="BZ246:CH246" si="727">IF(N246="x","1","")</f>
        <v/>
      </c>
      <c r="CA246" s="106" t="str">
        <f t="shared" si="727"/>
        <v/>
      </c>
      <c r="CB246" s="106" t="str">
        <f t="shared" si="727"/>
        <v/>
      </c>
      <c r="CC246" s="106" t="str">
        <f t="shared" si="727"/>
        <v/>
      </c>
      <c r="CD246" s="106" t="str">
        <f t="shared" si="727"/>
        <v/>
      </c>
      <c r="CE246" s="106" t="str">
        <f t="shared" si="727"/>
        <v/>
      </c>
      <c r="CF246" s="106" t="str">
        <f t="shared" si="727"/>
        <v/>
      </c>
      <c r="CG246" s="106" t="str">
        <f t="shared" si="727"/>
        <v/>
      </c>
      <c r="CH246" s="106" t="str">
        <f t="shared" si="727"/>
        <v/>
      </c>
      <c r="CI246" s="40"/>
      <c r="CJ246" s="40"/>
      <c r="CK246" s="40"/>
      <c r="CL246" s="40"/>
      <c r="CM246" s="40"/>
    </row>
    <row r="247" spans="1:91" ht="17.25" customHeight="1" x14ac:dyDescent="0.2">
      <c r="A247" s="92"/>
      <c r="B247" s="93"/>
      <c r="C247" s="93"/>
      <c r="D247" s="93"/>
      <c r="E247" s="93" t="str">
        <f t="shared" si="420"/>
        <v/>
      </c>
      <c r="F247" s="93"/>
      <c r="G247" s="93"/>
      <c r="H247" s="93" t="str">
        <f t="shared" si="94"/>
        <v/>
      </c>
      <c r="I247" s="95" t="str">
        <f t="shared" si="95"/>
        <v/>
      </c>
      <c r="J247" s="93"/>
      <c r="K247" s="97" t="b">
        <v>0</v>
      </c>
      <c r="L247" s="98" t="str">
        <f t="shared" si="302"/>
        <v>PENDENTE</v>
      </c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3"/>
      <c r="X247" s="100"/>
      <c r="Y247" s="100"/>
      <c r="Z247" s="100"/>
      <c r="AA247" s="100"/>
      <c r="AB247" s="100"/>
      <c r="AC247" s="101"/>
      <c r="AD247" s="3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93"/>
      <c r="AQ247" s="93"/>
      <c r="AR247" s="93"/>
      <c r="AS247" s="102"/>
      <c r="AT247" s="103"/>
      <c r="AU247" s="103"/>
      <c r="AV247" s="103"/>
      <c r="AW247" s="104"/>
      <c r="AX247" s="103"/>
      <c r="AY247" s="103"/>
      <c r="AZ247" s="103"/>
      <c r="BA247" s="103"/>
      <c r="BB247" s="104"/>
      <c r="BC247" s="103"/>
      <c r="BD247" s="105" t="str">
        <f ca="1">IFERROR(__xludf.DUMMYFUNCTION("""COMPUTED_VALUE"""),"")</f>
        <v/>
      </c>
      <c r="BE247" s="105"/>
      <c r="BF247" s="105"/>
      <c r="BG247" s="93"/>
      <c r="BH247" s="95"/>
      <c r="BI247" s="95" t="str">
        <f t="shared" si="137"/>
        <v/>
      </c>
      <c r="BJ247" s="95" t="str">
        <f t="shared" ref="BJ247:BR247" si="728">IF(AD247=0,"",AD247*$AS247*(AU247/10))</f>
        <v/>
      </c>
      <c r="BK247" s="95" t="str">
        <f t="shared" si="728"/>
        <v/>
      </c>
      <c r="BL247" s="95" t="str">
        <f t="shared" si="728"/>
        <v/>
      </c>
      <c r="BM247" s="95" t="str">
        <f t="shared" si="728"/>
        <v/>
      </c>
      <c r="BN247" s="95" t="str">
        <f t="shared" si="728"/>
        <v/>
      </c>
      <c r="BO247" s="95" t="str">
        <f t="shared" si="728"/>
        <v/>
      </c>
      <c r="BP247" s="95" t="str">
        <f t="shared" si="728"/>
        <v/>
      </c>
      <c r="BQ247" s="95" t="str">
        <f t="shared" si="728"/>
        <v/>
      </c>
      <c r="BR247" s="95" t="str">
        <f t="shared" si="728"/>
        <v/>
      </c>
      <c r="BS247" s="38"/>
      <c r="BT247" s="38"/>
      <c r="BU247" s="38"/>
      <c r="BV247" s="38"/>
      <c r="BW247" s="38"/>
      <c r="BX247" s="38">
        <f t="shared" si="566"/>
        <v>0</v>
      </c>
      <c r="BY247" s="106" t="str">
        <f t="shared" si="529"/>
        <v/>
      </c>
      <c r="BZ247" s="106" t="str">
        <f t="shared" ref="BZ247:CH247" si="729">IF(N247="x","1","")</f>
        <v/>
      </c>
      <c r="CA247" s="106" t="str">
        <f t="shared" si="729"/>
        <v/>
      </c>
      <c r="CB247" s="106" t="str">
        <f t="shared" si="729"/>
        <v/>
      </c>
      <c r="CC247" s="106" t="str">
        <f t="shared" si="729"/>
        <v/>
      </c>
      <c r="CD247" s="106" t="str">
        <f t="shared" si="729"/>
        <v/>
      </c>
      <c r="CE247" s="106" t="str">
        <f t="shared" si="729"/>
        <v/>
      </c>
      <c r="CF247" s="106" t="str">
        <f t="shared" si="729"/>
        <v/>
      </c>
      <c r="CG247" s="106" t="str">
        <f t="shared" si="729"/>
        <v/>
      </c>
      <c r="CH247" s="106" t="str">
        <f t="shared" si="729"/>
        <v/>
      </c>
      <c r="CI247" s="40"/>
      <c r="CJ247" s="40"/>
      <c r="CK247" s="40"/>
      <c r="CL247" s="40"/>
      <c r="CM247" s="40"/>
    </row>
    <row r="248" spans="1:91" ht="17.25" customHeight="1" x14ac:dyDescent="0.2">
      <c r="A248" s="92"/>
      <c r="B248" s="93"/>
      <c r="C248" s="93"/>
      <c r="D248" s="93"/>
      <c r="E248" s="93" t="str">
        <f t="shared" si="420"/>
        <v/>
      </c>
      <c r="F248" s="93"/>
      <c r="G248" s="93"/>
      <c r="H248" s="93" t="str">
        <f t="shared" si="94"/>
        <v/>
      </c>
      <c r="I248" s="95" t="str">
        <f t="shared" si="95"/>
        <v/>
      </c>
      <c r="J248" s="93"/>
      <c r="K248" s="97" t="b">
        <v>0</v>
      </c>
      <c r="L248" s="98" t="str">
        <f t="shared" si="302"/>
        <v>PENDENTE</v>
      </c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3"/>
      <c r="X248" s="100"/>
      <c r="Y248" s="100"/>
      <c r="Z248" s="100"/>
      <c r="AA248" s="100"/>
      <c r="AB248" s="100"/>
      <c r="AC248" s="101"/>
      <c r="AD248" s="3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93"/>
      <c r="AQ248" s="93"/>
      <c r="AR248" s="93"/>
      <c r="AS248" s="102"/>
      <c r="AT248" s="103"/>
      <c r="AU248" s="103"/>
      <c r="AV248" s="103"/>
      <c r="AW248" s="104"/>
      <c r="AX248" s="103"/>
      <c r="AY248" s="103"/>
      <c r="AZ248" s="103"/>
      <c r="BA248" s="103"/>
      <c r="BB248" s="104"/>
      <c r="BC248" s="103"/>
      <c r="BD248" s="105" t="str">
        <f ca="1">IFERROR(__xludf.DUMMYFUNCTION("""COMPUTED_VALUE"""),"")</f>
        <v/>
      </c>
      <c r="BE248" s="105"/>
      <c r="BF248" s="105"/>
      <c r="BG248" s="93"/>
      <c r="BH248" s="95"/>
      <c r="BI248" s="95" t="str">
        <f t="shared" si="137"/>
        <v/>
      </c>
      <c r="BJ248" s="95" t="str">
        <f t="shared" ref="BJ248:BR248" si="730">IF(AD248=0,"",AD248*$AS248*(AU248/10))</f>
        <v/>
      </c>
      <c r="BK248" s="95" t="str">
        <f t="shared" si="730"/>
        <v/>
      </c>
      <c r="BL248" s="95" t="str">
        <f t="shared" si="730"/>
        <v/>
      </c>
      <c r="BM248" s="95" t="str">
        <f t="shared" si="730"/>
        <v/>
      </c>
      <c r="BN248" s="95" t="str">
        <f t="shared" si="730"/>
        <v/>
      </c>
      <c r="BO248" s="95" t="str">
        <f t="shared" si="730"/>
        <v/>
      </c>
      <c r="BP248" s="95" t="str">
        <f t="shared" si="730"/>
        <v/>
      </c>
      <c r="BQ248" s="95" t="str">
        <f t="shared" si="730"/>
        <v/>
      </c>
      <c r="BR248" s="95" t="str">
        <f t="shared" si="730"/>
        <v/>
      </c>
      <c r="BS248" s="38"/>
      <c r="BT248" s="38"/>
      <c r="BU248" s="38"/>
      <c r="BV248" s="38"/>
      <c r="BW248" s="38"/>
      <c r="BX248" s="38">
        <f t="shared" si="566"/>
        <v>0</v>
      </c>
      <c r="BY248" s="106" t="str">
        <f t="shared" si="529"/>
        <v/>
      </c>
      <c r="BZ248" s="106" t="str">
        <f t="shared" ref="BZ248:CH248" si="731">IF(N248="x","1","")</f>
        <v/>
      </c>
      <c r="CA248" s="106" t="str">
        <f t="shared" si="731"/>
        <v/>
      </c>
      <c r="CB248" s="106" t="str">
        <f t="shared" si="731"/>
        <v/>
      </c>
      <c r="CC248" s="106" t="str">
        <f t="shared" si="731"/>
        <v/>
      </c>
      <c r="CD248" s="106" t="str">
        <f t="shared" si="731"/>
        <v/>
      </c>
      <c r="CE248" s="106" t="str">
        <f t="shared" si="731"/>
        <v/>
      </c>
      <c r="CF248" s="106" t="str">
        <f t="shared" si="731"/>
        <v/>
      </c>
      <c r="CG248" s="106" t="str">
        <f t="shared" si="731"/>
        <v/>
      </c>
      <c r="CH248" s="106" t="str">
        <f t="shared" si="731"/>
        <v/>
      </c>
      <c r="CI248" s="40"/>
      <c r="CJ248" s="40"/>
      <c r="CK248" s="40"/>
      <c r="CL248" s="40"/>
      <c r="CM248" s="40"/>
    </row>
    <row r="249" spans="1:91" ht="17.25" customHeight="1" x14ac:dyDescent="0.2">
      <c r="A249" s="92"/>
      <c r="B249" s="93"/>
      <c r="C249" s="93"/>
      <c r="D249" s="93"/>
      <c r="E249" s="93" t="str">
        <f t="shared" si="420"/>
        <v/>
      </c>
      <c r="F249" s="93"/>
      <c r="G249" s="93"/>
      <c r="H249" s="93" t="str">
        <f t="shared" si="94"/>
        <v/>
      </c>
      <c r="I249" s="95" t="str">
        <f t="shared" si="95"/>
        <v/>
      </c>
      <c r="J249" s="93"/>
      <c r="K249" s="97" t="b">
        <v>0</v>
      </c>
      <c r="L249" s="98" t="str">
        <f t="shared" si="302"/>
        <v>PENDENTE</v>
      </c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3"/>
      <c r="X249" s="100"/>
      <c r="Y249" s="100"/>
      <c r="Z249" s="100"/>
      <c r="AA249" s="100"/>
      <c r="AB249" s="100"/>
      <c r="AC249" s="101"/>
      <c r="AD249" s="3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93"/>
      <c r="AQ249" s="93"/>
      <c r="AR249" s="93"/>
      <c r="AS249" s="102"/>
      <c r="AT249" s="103"/>
      <c r="AU249" s="103"/>
      <c r="AV249" s="103"/>
      <c r="AW249" s="104"/>
      <c r="AX249" s="103"/>
      <c r="AY249" s="103"/>
      <c r="AZ249" s="103"/>
      <c r="BA249" s="103"/>
      <c r="BB249" s="104"/>
      <c r="BC249" s="103"/>
      <c r="BD249" s="105" t="str">
        <f ca="1">IFERROR(__xludf.DUMMYFUNCTION("""COMPUTED_VALUE"""),"")</f>
        <v/>
      </c>
      <c r="BE249" s="105"/>
      <c r="BF249" s="105"/>
      <c r="BG249" s="93"/>
      <c r="BH249" s="95"/>
      <c r="BI249" s="95" t="str">
        <f t="shared" si="137"/>
        <v/>
      </c>
      <c r="BJ249" s="95" t="str">
        <f t="shared" ref="BJ249:BR249" si="732">IF(AD249=0,"",AD249*$AS249*(AU249/10))</f>
        <v/>
      </c>
      <c r="BK249" s="95" t="str">
        <f t="shared" si="732"/>
        <v/>
      </c>
      <c r="BL249" s="95" t="str">
        <f t="shared" si="732"/>
        <v/>
      </c>
      <c r="BM249" s="95" t="str">
        <f t="shared" si="732"/>
        <v/>
      </c>
      <c r="BN249" s="95" t="str">
        <f t="shared" si="732"/>
        <v/>
      </c>
      <c r="BO249" s="95" t="str">
        <f t="shared" si="732"/>
        <v/>
      </c>
      <c r="BP249" s="95" t="str">
        <f t="shared" si="732"/>
        <v/>
      </c>
      <c r="BQ249" s="95" t="str">
        <f t="shared" si="732"/>
        <v/>
      </c>
      <c r="BR249" s="95" t="str">
        <f t="shared" si="732"/>
        <v/>
      </c>
      <c r="BS249" s="38"/>
      <c r="BT249" s="38"/>
      <c r="BU249" s="38"/>
      <c r="BV249" s="38"/>
      <c r="BW249" s="38"/>
      <c r="BX249" s="38">
        <f t="shared" si="566"/>
        <v>0</v>
      </c>
      <c r="BY249" s="106" t="str">
        <f t="shared" si="529"/>
        <v/>
      </c>
      <c r="BZ249" s="106" t="str">
        <f t="shared" ref="BZ249:CH249" si="733">IF(N249="x","1","")</f>
        <v/>
      </c>
      <c r="CA249" s="106" t="str">
        <f t="shared" si="733"/>
        <v/>
      </c>
      <c r="CB249" s="106" t="str">
        <f t="shared" si="733"/>
        <v/>
      </c>
      <c r="CC249" s="106" t="str">
        <f t="shared" si="733"/>
        <v/>
      </c>
      <c r="CD249" s="106" t="str">
        <f t="shared" si="733"/>
        <v/>
      </c>
      <c r="CE249" s="106" t="str">
        <f t="shared" si="733"/>
        <v/>
      </c>
      <c r="CF249" s="106" t="str">
        <f t="shared" si="733"/>
        <v/>
      </c>
      <c r="CG249" s="106" t="str">
        <f t="shared" si="733"/>
        <v/>
      </c>
      <c r="CH249" s="106" t="str">
        <f t="shared" si="733"/>
        <v/>
      </c>
      <c r="CI249" s="40"/>
      <c r="CJ249" s="40"/>
      <c r="CK249" s="40"/>
      <c r="CL249" s="40"/>
      <c r="CM249" s="40"/>
    </row>
    <row r="250" spans="1:91" ht="17.25" customHeight="1" x14ac:dyDescent="0.2">
      <c r="A250" s="92"/>
      <c r="B250" s="93"/>
      <c r="C250" s="93"/>
      <c r="D250" s="93"/>
      <c r="E250" s="93" t="str">
        <f t="shared" si="420"/>
        <v/>
      </c>
      <c r="F250" s="93"/>
      <c r="G250" s="93"/>
      <c r="H250" s="93" t="str">
        <f t="shared" si="94"/>
        <v/>
      </c>
      <c r="I250" s="95" t="str">
        <f t="shared" si="95"/>
        <v/>
      </c>
      <c r="J250" s="93"/>
      <c r="K250" s="97" t="b">
        <v>0</v>
      </c>
      <c r="L250" s="98" t="str">
        <f t="shared" si="302"/>
        <v>PENDENTE</v>
      </c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3"/>
      <c r="X250" s="100"/>
      <c r="Y250" s="100"/>
      <c r="Z250" s="100"/>
      <c r="AA250" s="100"/>
      <c r="AB250" s="100"/>
      <c r="AC250" s="101"/>
      <c r="AD250" s="3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93"/>
      <c r="AQ250" s="93"/>
      <c r="AR250" s="93"/>
      <c r="AS250" s="102"/>
      <c r="AT250" s="103"/>
      <c r="AU250" s="103"/>
      <c r="AV250" s="103"/>
      <c r="AW250" s="104"/>
      <c r="AX250" s="103"/>
      <c r="AY250" s="103"/>
      <c r="AZ250" s="103"/>
      <c r="BA250" s="103"/>
      <c r="BB250" s="104"/>
      <c r="BC250" s="103"/>
      <c r="BD250" s="105" t="str">
        <f ca="1">IFERROR(__xludf.DUMMYFUNCTION("""COMPUTED_VALUE"""),"")</f>
        <v/>
      </c>
      <c r="BE250" s="105"/>
      <c r="BF250" s="105"/>
      <c r="BG250" s="93"/>
      <c r="BH250" s="95"/>
      <c r="BI250" s="95" t="str">
        <f t="shared" si="137"/>
        <v/>
      </c>
      <c r="BJ250" s="95" t="str">
        <f t="shared" ref="BJ250:BR250" si="734">IF(AD250=0,"",AD250*$AS250*(AU250/10))</f>
        <v/>
      </c>
      <c r="BK250" s="95" t="str">
        <f t="shared" si="734"/>
        <v/>
      </c>
      <c r="BL250" s="95" t="str">
        <f t="shared" si="734"/>
        <v/>
      </c>
      <c r="BM250" s="95" t="str">
        <f t="shared" si="734"/>
        <v/>
      </c>
      <c r="BN250" s="95" t="str">
        <f t="shared" si="734"/>
        <v/>
      </c>
      <c r="BO250" s="95" t="str">
        <f t="shared" si="734"/>
        <v/>
      </c>
      <c r="BP250" s="95" t="str">
        <f t="shared" si="734"/>
        <v/>
      </c>
      <c r="BQ250" s="95" t="str">
        <f t="shared" si="734"/>
        <v/>
      </c>
      <c r="BR250" s="95" t="str">
        <f t="shared" si="734"/>
        <v/>
      </c>
      <c r="BS250" s="38"/>
      <c r="BT250" s="38"/>
      <c r="BU250" s="38"/>
      <c r="BV250" s="38"/>
      <c r="BW250" s="38"/>
      <c r="BX250" s="38">
        <f t="shared" si="566"/>
        <v>0</v>
      </c>
      <c r="BY250" s="106" t="str">
        <f t="shared" si="529"/>
        <v/>
      </c>
      <c r="BZ250" s="106" t="str">
        <f t="shared" ref="BZ250:CH250" si="735">IF(N250="x","1","")</f>
        <v/>
      </c>
      <c r="CA250" s="106" t="str">
        <f t="shared" si="735"/>
        <v/>
      </c>
      <c r="CB250" s="106" t="str">
        <f t="shared" si="735"/>
        <v/>
      </c>
      <c r="CC250" s="106" t="str">
        <f t="shared" si="735"/>
        <v/>
      </c>
      <c r="CD250" s="106" t="str">
        <f t="shared" si="735"/>
        <v/>
      </c>
      <c r="CE250" s="106" t="str">
        <f t="shared" si="735"/>
        <v/>
      </c>
      <c r="CF250" s="106" t="str">
        <f t="shared" si="735"/>
        <v/>
      </c>
      <c r="CG250" s="106" t="str">
        <f t="shared" si="735"/>
        <v/>
      </c>
      <c r="CH250" s="106" t="str">
        <f t="shared" si="735"/>
        <v/>
      </c>
      <c r="CI250" s="40"/>
      <c r="CJ250" s="40"/>
      <c r="CK250" s="40"/>
      <c r="CL250" s="40"/>
      <c r="CM250" s="40"/>
    </row>
    <row r="251" spans="1:91" ht="17.25" customHeight="1" x14ac:dyDescent="0.2">
      <c r="A251" s="92"/>
      <c r="B251" s="93"/>
      <c r="C251" s="93"/>
      <c r="D251" s="93"/>
      <c r="E251" s="93" t="str">
        <f t="shared" si="420"/>
        <v/>
      </c>
      <c r="F251" s="93"/>
      <c r="G251" s="93"/>
      <c r="H251" s="93" t="str">
        <f t="shared" si="94"/>
        <v/>
      </c>
      <c r="I251" s="95" t="str">
        <f t="shared" si="95"/>
        <v/>
      </c>
      <c r="J251" s="93"/>
      <c r="K251" s="97" t="b">
        <v>0</v>
      </c>
      <c r="L251" s="98" t="str">
        <f t="shared" si="302"/>
        <v>PENDENTE</v>
      </c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3"/>
      <c r="X251" s="100"/>
      <c r="Y251" s="100"/>
      <c r="Z251" s="100"/>
      <c r="AA251" s="100"/>
      <c r="AB251" s="100"/>
      <c r="AC251" s="101"/>
      <c r="AD251" s="3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93"/>
      <c r="AQ251" s="93"/>
      <c r="AR251" s="93"/>
      <c r="AS251" s="102"/>
      <c r="AT251" s="103"/>
      <c r="AU251" s="103"/>
      <c r="AV251" s="103"/>
      <c r="AW251" s="104"/>
      <c r="AX251" s="103"/>
      <c r="AY251" s="103"/>
      <c r="AZ251" s="103"/>
      <c r="BA251" s="103"/>
      <c r="BB251" s="104"/>
      <c r="BC251" s="103"/>
      <c r="BD251" s="105" t="str">
        <f ca="1">IFERROR(__xludf.DUMMYFUNCTION("""COMPUTED_VALUE"""),"")</f>
        <v/>
      </c>
      <c r="BE251" s="105"/>
      <c r="BF251" s="105"/>
      <c r="BG251" s="93"/>
      <c r="BH251" s="95"/>
      <c r="BI251" s="95" t="str">
        <f t="shared" si="137"/>
        <v/>
      </c>
      <c r="BJ251" s="95" t="str">
        <f t="shared" ref="BJ251:BR251" si="736">IF(AD251=0,"",AD251*$AS251*(AU251/10))</f>
        <v/>
      </c>
      <c r="BK251" s="95" t="str">
        <f t="shared" si="736"/>
        <v/>
      </c>
      <c r="BL251" s="95" t="str">
        <f t="shared" si="736"/>
        <v/>
      </c>
      <c r="BM251" s="95" t="str">
        <f t="shared" si="736"/>
        <v/>
      </c>
      <c r="BN251" s="95" t="str">
        <f t="shared" si="736"/>
        <v/>
      </c>
      <c r="BO251" s="95" t="str">
        <f t="shared" si="736"/>
        <v/>
      </c>
      <c r="BP251" s="95" t="str">
        <f t="shared" si="736"/>
        <v/>
      </c>
      <c r="BQ251" s="95" t="str">
        <f t="shared" si="736"/>
        <v/>
      </c>
      <c r="BR251" s="95" t="str">
        <f t="shared" si="736"/>
        <v/>
      </c>
      <c r="BS251" s="38"/>
      <c r="BT251" s="38"/>
      <c r="BU251" s="38"/>
      <c r="BV251" s="38"/>
      <c r="BW251" s="38"/>
      <c r="BX251" s="38">
        <f t="shared" si="566"/>
        <v>0</v>
      </c>
      <c r="BY251" s="106" t="str">
        <f t="shared" si="529"/>
        <v/>
      </c>
      <c r="BZ251" s="106" t="str">
        <f t="shared" ref="BZ251:CH251" si="737">IF(N251="x","1","")</f>
        <v/>
      </c>
      <c r="CA251" s="106" t="str">
        <f t="shared" si="737"/>
        <v/>
      </c>
      <c r="CB251" s="106" t="str">
        <f t="shared" si="737"/>
        <v/>
      </c>
      <c r="CC251" s="106" t="str">
        <f t="shared" si="737"/>
        <v/>
      </c>
      <c r="CD251" s="106" t="str">
        <f t="shared" si="737"/>
        <v/>
      </c>
      <c r="CE251" s="106" t="str">
        <f t="shared" si="737"/>
        <v/>
      </c>
      <c r="CF251" s="106" t="str">
        <f t="shared" si="737"/>
        <v/>
      </c>
      <c r="CG251" s="106" t="str">
        <f t="shared" si="737"/>
        <v/>
      </c>
      <c r="CH251" s="106" t="str">
        <f t="shared" si="737"/>
        <v/>
      </c>
      <c r="CI251" s="40"/>
      <c r="CJ251" s="40"/>
      <c r="CK251" s="40"/>
      <c r="CL251" s="40"/>
      <c r="CM251" s="40"/>
    </row>
    <row r="252" spans="1:91" ht="17.25" customHeight="1" x14ac:dyDescent="0.2">
      <c r="A252" s="92"/>
      <c r="B252" s="93"/>
      <c r="C252" s="93"/>
      <c r="D252" s="93"/>
      <c r="E252" s="93" t="str">
        <f t="shared" si="420"/>
        <v/>
      </c>
      <c r="F252" s="93"/>
      <c r="G252" s="93"/>
      <c r="H252" s="93" t="str">
        <f t="shared" si="94"/>
        <v/>
      </c>
      <c r="I252" s="95" t="str">
        <f t="shared" si="95"/>
        <v/>
      </c>
      <c r="J252" s="93"/>
      <c r="K252" s="97" t="b">
        <v>0</v>
      </c>
      <c r="L252" s="98" t="str">
        <f t="shared" si="302"/>
        <v>PENDENTE</v>
      </c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3"/>
      <c r="X252" s="100"/>
      <c r="Y252" s="100"/>
      <c r="Z252" s="100"/>
      <c r="AA252" s="100"/>
      <c r="AB252" s="100"/>
      <c r="AC252" s="101"/>
      <c r="AD252" s="3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93"/>
      <c r="AQ252" s="93"/>
      <c r="AR252" s="93"/>
      <c r="AS252" s="102"/>
      <c r="AT252" s="103"/>
      <c r="AU252" s="103"/>
      <c r="AV252" s="103"/>
      <c r="AW252" s="104"/>
      <c r="AX252" s="103"/>
      <c r="AY252" s="103"/>
      <c r="AZ252" s="103"/>
      <c r="BA252" s="103"/>
      <c r="BB252" s="104"/>
      <c r="BC252" s="103"/>
      <c r="BD252" s="105" t="str">
        <f ca="1">IFERROR(__xludf.DUMMYFUNCTION("""COMPUTED_VALUE"""),"")</f>
        <v/>
      </c>
      <c r="BE252" s="105"/>
      <c r="BF252" s="105"/>
      <c r="BG252" s="93"/>
      <c r="BH252" s="95"/>
      <c r="BI252" s="95" t="str">
        <f t="shared" si="137"/>
        <v/>
      </c>
      <c r="BJ252" s="95" t="str">
        <f t="shared" ref="BJ252:BR252" si="738">IF(AD252=0,"",AD252*$AS252*(AU252/10))</f>
        <v/>
      </c>
      <c r="BK252" s="95" t="str">
        <f t="shared" si="738"/>
        <v/>
      </c>
      <c r="BL252" s="95" t="str">
        <f t="shared" si="738"/>
        <v/>
      </c>
      <c r="BM252" s="95" t="str">
        <f t="shared" si="738"/>
        <v/>
      </c>
      <c r="BN252" s="95" t="str">
        <f t="shared" si="738"/>
        <v/>
      </c>
      <c r="BO252" s="95" t="str">
        <f t="shared" si="738"/>
        <v/>
      </c>
      <c r="BP252" s="95" t="str">
        <f t="shared" si="738"/>
        <v/>
      </c>
      <c r="BQ252" s="95" t="str">
        <f t="shared" si="738"/>
        <v/>
      </c>
      <c r="BR252" s="95" t="str">
        <f t="shared" si="738"/>
        <v/>
      </c>
      <c r="BS252" s="38"/>
      <c r="BT252" s="38"/>
      <c r="BU252" s="38"/>
      <c r="BV252" s="38"/>
      <c r="BW252" s="38"/>
      <c r="BX252" s="38">
        <f t="shared" si="566"/>
        <v>0</v>
      </c>
      <c r="BY252" s="106" t="str">
        <f t="shared" si="529"/>
        <v/>
      </c>
      <c r="BZ252" s="106" t="str">
        <f t="shared" ref="BZ252:CH252" si="739">IF(N252="x","1","")</f>
        <v/>
      </c>
      <c r="CA252" s="106" t="str">
        <f t="shared" si="739"/>
        <v/>
      </c>
      <c r="CB252" s="106" t="str">
        <f t="shared" si="739"/>
        <v/>
      </c>
      <c r="CC252" s="106" t="str">
        <f t="shared" si="739"/>
        <v/>
      </c>
      <c r="CD252" s="106" t="str">
        <f t="shared" si="739"/>
        <v/>
      </c>
      <c r="CE252" s="106" t="str">
        <f t="shared" si="739"/>
        <v/>
      </c>
      <c r="CF252" s="106" t="str">
        <f t="shared" si="739"/>
        <v/>
      </c>
      <c r="CG252" s="106" t="str">
        <f t="shared" si="739"/>
        <v/>
      </c>
      <c r="CH252" s="106" t="str">
        <f t="shared" si="739"/>
        <v/>
      </c>
      <c r="CI252" s="40"/>
      <c r="CJ252" s="40"/>
      <c r="CK252" s="40"/>
      <c r="CL252" s="40"/>
      <c r="CM252" s="40"/>
    </row>
    <row r="253" spans="1:91" ht="17.25" customHeight="1" x14ac:dyDescent="0.2">
      <c r="A253" s="92"/>
      <c r="B253" s="93"/>
      <c r="C253" s="93"/>
      <c r="D253" s="93"/>
      <c r="E253" s="93" t="str">
        <f t="shared" si="420"/>
        <v/>
      </c>
      <c r="F253" s="93"/>
      <c r="G253" s="93"/>
      <c r="H253" s="93" t="str">
        <f t="shared" si="94"/>
        <v/>
      </c>
      <c r="I253" s="95" t="str">
        <f t="shared" si="95"/>
        <v/>
      </c>
      <c r="J253" s="93"/>
      <c r="K253" s="97" t="b">
        <v>0</v>
      </c>
      <c r="L253" s="98" t="str">
        <f t="shared" si="302"/>
        <v>PENDENTE</v>
      </c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3"/>
      <c r="X253" s="100"/>
      <c r="Y253" s="100"/>
      <c r="Z253" s="100"/>
      <c r="AA253" s="100"/>
      <c r="AB253" s="100"/>
      <c r="AC253" s="101"/>
      <c r="AD253" s="3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93"/>
      <c r="AQ253" s="93"/>
      <c r="AR253" s="93"/>
      <c r="AS253" s="102"/>
      <c r="AT253" s="103"/>
      <c r="AU253" s="103"/>
      <c r="AV253" s="103"/>
      <c r="AW253" s="104"/>
      <c r="AX253" s="103"/>
      <c r="AY253" s="103"/>
      <c r="AZ253" s="103"/>
      <c r="BA253" s="103"/>
      <c r="BB253" s="104"/>
      <c r="BC253" s="103"/>
      <c r="BD253" s="105" t="str">
        <f ca="1">IFERROR(__xludf.DUMMYFUNCTION("""COMPUTED_VALUE"""),"")</f>
        <v/>
      </c>
      <c r="BE253" s="105"/>
      <c r="BF253" s="105"/>
      <c r="BG253" s="93"/>
      <c r="BH253" s="95"/>
      <c r="BI253" s="95" t="str">
        <f t="shared" si="137"/>
        <v/>
      </c>
      <c r="BJ253" s="95" t="str">
        <f t="shared" ref="BJ253:BR253" si="740">IF(AD253=0,"",AD253*$AS253*(AU253/10))</f>
        <v/>
      </c>
      <c r="BK253" s="95" t="str">
        <f t="shared" si="740"/>
        <v/>
      </c>
      <c r="BL253" s="95" t="str">
        <f t="shared" si="740"/>
        <v/>
      </c>
      <c r="BM253" s="95" t="str">
        <f t="shared" si="740"/>
        <v/>
      </c>
      <c r="BN253" s="95" t="str">
        <f t="shared" si="740"/>
        <v/>
      </c>
      <c r="BO253" s="95" t="str">
        <f t="shared" si="740"/>
        <v/>
      </c>
      <c r="BP253" s="95" t="str">
        <f t="shared" si="740"/>
        <v/>
      </c>
      <c r="BQ253" s="95" t="str">
        <f t="shared" si="740"/>
        <v/>
      </c>
      <c r="BR253" s="95" t="str">
        <f t="shared" si="740"/>
        <v/>
      </c>
      <c r="BS253" s="38"/>
      <c r="BT253" s="38"/>
      <c r="BU253" s="38"/>
      <c r="BV253" s="38"/>
      <c r="BW253" s="38"/>
      <c r="BX253" s="38">
        <f t="shared" si="566"/>
        <v>0</v>
      </c>
      <c r="BY253" s="106" t="str">
        <f t="shared" si="529"/>
        <v/>
      </c>
      <c r="BZ253" s="106" t="str">
        <f t="shared" ref="BZ253:CH253" si="741">IF(N253="x","1","")</f>
        <v/>
      </c>
      <c r="CA253" s="106" t="str">
        <f t="shared" si="741"/>
        <v/>
      </c>
      <c r="CB253" s="106" t="str">
        <f t="shared" si="741"/>
        <v/>
      </c>
      <c r="CC253" s="106" t="str">
        <f t="shared" si="741"/>
        <v/>
      </c>
      <c r="CD253" s="106" t="str">
        <f t="shared" si="741"/>
        <v/>
      </c>
      <c r="CE253" s="106" t="str">
        <f t="shared" si="741"/>
        <v/>
      </c>
      <c r="CF253" s="106" t="str">
        <f t="shared" si="741"/>
        <v/>
      </c>
      <c r="CG253" s="106" t="str">
        <f t="shared" si="741"/>
        <v/>
      </c>
      <c r="CH253" s="106" t="str">
        <f t="shared" si="741"/>
        <v/>
      </c>
      <c r="CI253" s="40"/>
      <c r="CJ253" s="40"/>
      <c r="CK253" s="40"/>
      <c r="CL253" s="40"/>
      <c r="CM253" s="40"/>
    </row>
    <row r="254" spans="1:91" ht="17.25" customHeight="1" x14ac:dyDescent="0.2">
      <c r="A254" s="92"/>
      <c r="B254" s="93"/>
      <c r="C254" s="93"/>
      <c r="D254" s="93"/>
      <c r="E254" s="93" t="str">
        <f t="shared" si="420"/>
        <v/>
      </c>
      <c r="F254" s="93"/>
      <c r="G254" s="93"/>
      <c r="H254" s="93" t="str">
        <f t="shared" si="94"/>
        <v/>
      </c>
      <c r="I254" s="95" t="str">
        <f t="shared" si="95"/>
        <v/>
      </c>
      <c r="J254" s="93"/>
      <c r="K254" s="97" t="b">
        <v>0</v>
      </c>
      <c r="L254" s="98" t="str">
        <f t="shared" si="302"/>
        <v>PENDENTE</v>
      </c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3"/>
      <c r="X254" s="100"/>
      <c r="Y254" s="100"/>
      <c r="Z254" s="100"/>
      <c r="AA254" s="100"/>
      <c r="AB254" s="100"/>
      <c r="AC254" s="101"/>
      <c r="AD254" s="3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93"/>
      <c r="AQ254" s="93"/>
      <c r="AR254" s="93"/>
      <c r="AS254" s="102"/>
      <c r="AT254" s="103"/>
      <c r="AU254" s="103"/>
      <c r="AV254" s="103"/>
      <c r="AW254" s="104"/>
      <c r="AX254" s="103"/>
      <c r="AY254" s="103"/>
      <c r="AZ254" s="103"/>
      <c r="BA254" s="103"/>
      <c r="BB254" s="104"/>
      <c r="BC254" s="103"/>
      <c r="BD254" s="105" t="str">
        <f ca="1">IFERROR(__xludf.DUMMYFUNCTION("""COMPUTED_VALUE"""),"")</f>
        <v/>
      </c>
      <c r="BE254" s="105"/>
      <c r="BF254" s="105"/>
      <c r="BG254" s="93"/>
      <c r="BH254" s="95"/>
      <c r="BI254" s="95" t="str">
        <f t="shared" si="137"/>
        <v/>
      </c>
      <c r="BJ254" s="95" t="str">
        <f t="shared" ref="BJ254:BR254" si="742">IF(AD254=0,"",AD254*$AS254*(AU254/10))</f>
        <v/>
      </c>
      <c r="BK254" s="95" t="str">
        <f t="shared" si="742"/>
        <v/>
      </c>
      <c r="BL254" s="95" t="str">
        <f t="shared" si="742"/>
        <v/>
      </c>
      <c r="BM254" s="95" t="str">
        <f t="shared" si="742"/>
        <v/>
      </c>
      <c r="BN254" s="95" t="str">
        <f t="shared" si="742"/>
        <v/>
      </c>
      <c r="BO254" s="95" t="str">
        <f t="shared" si="742"/>
        <v/>
      </c>
      <c r="BP254" s="95" t="str">
        <f t="shared" si="742"/>
        <v/>
      </c>
      <c r="BQ254" s="95" t="str">
        <f t="shared" si="742"/>
        <v/>
      </c>
      <c r="BR254" s="95" t="str">
        <f t="shared" si="742"/>
        <v/>
      </c>
      <c r="BS254" s="38"/>
      <c r="BT254" s="38"/>
      <c r="BU254" s="38"/>
      <c r="BV254" s="38"/>
      <c r="BW254" s="38"/>
      <c r="BX254" s="38">
        <f t="shared" si="566"/>
        <v>0</v>
      </c>
      <c r="BY254" s="106" t="str">
        <f t="shared" si="529"/>
        <v/>
      </c>
      <c r="BZ254" s="106" t="str">
        <f t="shared" ref="BZ254:CH254" si="743">IF(N254="x","1","")</f>
        <v/>
      </c>
      <c r="CA254" s="106" t="str">
        <f t="shared" si="743"/>
        <v/>
      </c>
      <c r="CB254" s="106" t="str">
        <f t="shared" si="743"/>
        <v/>
      </c>
      <c r="CC254" s="106" t="str">
        <f t="shared" si="743"/>
        <v/>
      </c>
      <c r="CD254" s="106" t="str">
        <f t="shared" si="743"/>
        <v/>
      </c>
      <c r="CE254" s="106" t="str">
        <f t="shared" si="743"/>
        <v/>
      </c>
      <c r="CF254" s="106" t="str">
        <f t="shared" si="743"/>
        <v/>
      </c>
      <c r="CG254" s="106" t="str">
        <f t="shared" si="743"/>
        <v/>
      </c>
      <c r="CH254" s="106" t="str">
        <f t="shared" si="743"/>
        <v/>
      </c>
      <c r="CI254" s="40"/>
      <c r="CJ254" s="40"/>
      <c r="CK254" s="40"/>
      <c r="CL254" s="40"/>
      <c r="CM254" s="40"/>
    </row>
    <row r="255" spans="1:91" ht="17.25" customHeight="1" x14ac:dyDescent="0.2">
      <c r="A255" s="92"/>
      <c r="B255" s="93"/>
      <c r="C255" s="93"/>
      <c r="D255" s="93"/>
      <c r="E255" s="93" t="str">
        <f t="shared" si="420"/>
        <v/>
      </c>
      <c r="F255" s="93"/>
      <c r="G255" s="93"/>
      <c r="H255" s="93" t="str">
        <f t="shared" si="94"/>
        <v/>
      </c>
      <c r="I255" s="95" t="str">
        <f t="shared" si="95"/>
        <v/>
      </c>
      <c r="J255" s="93"/>
      <c r="K255" s="97" t="b">
        <v>0</v>
      </c>
      <c r="L255" s="98" t="str">
        <f t="shared" si="302"/>
        <v>PENDENTE</v>
      </c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3"/>
      <c r="X255" s="100"/>
      <c r="Y255" s="100"/>
      <c r="Z255" s="100"/>
      <c r="AA255" s="100"/>
      <c r="AB255" s="100"/>
      <c r="AC255" s="101"/>
      <c r="AD255" s="3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93"/>
      <c r="AQ255" s="93"/>
      <c r="AR255" s="93"/>
      <c r="AS255" s="102"/>
      <c r="AT255" s="103"/>
      <c r="AU255" s="103"/>
      <c r="AV255" s="103"/>
      <c r="AW255" s="104"/>
      <c r="AX255" s="103"/>
      <c r="AY255" s="103"/>
      <c r="AZ255" s="103"/>
      <c r="BA255" s="103"/>
      <c r="BB255" s="104"/>
      <c r="BC255" s="103"/>
      <c r="BD255" s="105" t="str">
        <f ca="1">IFERROR(__xludf.DUMMYFUNCTION("""COMPUTED_VALUE"""),"")</f>
        <v/>
      </c>
      <c r="BE255" s="105"/>
      <c r="BF255" s="105"/>
      <c r="BG255" s="93"/>
      <c r="BH255" s="95"/>
      <c r="BI255" s="95" t="str">
        <f t="shared" si="137"/>
        <v/>
      </c>
      <c r="BJ255" s="95" t="str">
        <f t="shared" ref="BJ255:BR255" si="744">IF(AD255=0,"",AD255*$AS255*(AU255/10))</f>
        <v/>
      </c>
      <c r="BK255" s="95" t="str">
        <f t="shared" si="744"/>
        <v/>
      </c>
      <c r="BL255" s="95" t="str">
        <f t="shared" si="744"/>
        <v/>
      </c>
      <c r="BM255" s="95" t="str">
        <f t="shared" si="744"/>
        <v/>
      </c>
      <c r="BN255" s="95" t="str">
        <f t="shared" si="744"/>
        <v/>
      </c>
      <c r="BO255" s="95" t="str">
        <f t="shared" si="744"/>
        <v/>
      </c>
      <c r="BP255" s="95" t="str">
        <f t="shared" si="744"/>
        <v/>
      </c>
      <c r="BQ255" s="95" t="str">
        <f t="shared" si="744"/>
        <v/>
      </c>
      <c r="BR255" s="95" t="str">
        <f t="shared" si="744"/>
        <v/>
      </c>
      <c r="BS255" s="38"/>
      <c r="BT255" s="38"/>
      <c r="BU255" s="38"/>
      <c r="BV255" s="38"/>
      <c r="BW255" s="38"/>
      <c r="BX255" s="38">
        <f t="shared" si="566"/>
        <v>0</v>
      </c>
      <c r="BY255" s="106" t="str">
        <f t="shared" si="529"/>
        <v/>
      </c>
      <c r="BZ255" s="106" t="str">
        <f t="shared" ref="BZ255:CH255" si="745">IF(N255="x","1","")</f>
        <v/>
      </c>
      <c r="CA255" s="106" t="str">
        <f t="shared" si="745"/>
        <v/>
      </c>
      <c r="CB255" s="106" t="str">
        <f t="shared" si="745"/>
        <v/>
      </c>
      <c r="CC255" s="106" t="str">
        <f t="shared" si="745"/>
        <v/>
      </c>
      <c r="CD255" s="106" t="str">
        <f t="shared" si="745"/>
        <v/>
      </c>
      <c r="CE255" s="106" t="str">
        <f t="shared" si="745"/>
        <v/>
      </c>
      <c r="CF255" s="106" t="str">
        <f t="shared" si="745"/>
        <v/>
      </c>
      <c r="CG255" s="106" t="str">
        <f t="shared" si="745"/>
        <v/>
      </c>
      <c r="CH255" s="106" t="str">
        <f t="shared" si="745"/>
        <v/>
      </c>
      <c r="CI255" s="40"/>
      <c r="CJ255" s="40"/>
      <c r="CK255" s="40"/>
      <c r="CL255" s="40"/>
      <c r="CM255" s="40"/>
    </row>
    <row r="256" spans="1:91" ht="17.25" customHeight="1" x14ac:dyDescent="0.2">
      <c r="A256" s="92"/>
      <c r="B256" s="93"/>
      <c r="C256" s="93"/>
      <c r="D256" s="93"/>
      <c r="E256" s="93" t="str">
        <f t="shared" si="420"/>
        <v/>
      </c>
      <c r="F256" s="93"/>
      <c r="G256" s="93"/>
      <c r="H256" s="93" t="str">
        <f t="shared" si="94"/>
        <v/>
      </c>
      <c r="I256" s="95" t="str">
        <f t="shared" si="95"/>
        <v/>
      </c>
      <c r="J256" s="93"/>
      <c r="K256" s="97" t="b">
        <v>0</v>
      </c>
      <c r="L256" s="98" t="str">
        <f t="shared" si="302"/>
        <v>PENDENTE</v>
      </c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3"/>
      <c r="X256" s="100"/>
      <c r="Y256" s="100"/>
      <c r="Z256" s="100"/>
      <c r="AA256" s="100"/>
      <c r="AB256" s="100"/>
      <c r="AC256" s="101"/>
      <c r="AD256" s="3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93"/>
      <c r="AQ256" s="93"/>
      <c r="AR256" s="93"/>
      <c r="AS256" s="102"/>
      <c r="AT256" s="103"/>
      <c r="AU256" s="103"/>
      <c r="AV256" s="103"/>
      <c r="AW256" s="104"/>
      <c r="AX256" s="103"/>
      <c r="AY256" s="103"/>
      <c r="AZ256" s="103"/>
      <c r="BA256" s="103"/>
      <c r="BB256" s="104"/>
      <c r="BC256" s="103"/>
      <c r="BD256" s="105" t="str">
        <f ca="1">IFERROR(__xludf.DUMMYFUNCTION("""COMPUTED_VALUE"""),"")</f>
        <v/>
      </c>
      <c r="BE256" s="105"/>
      <c r="BF256" s="105"/>
      <c r="BG256" s="93"/>
      <c r="BH256" s="95"/>
      <c r="BI256" s="95" t="str">
        <f t="shared" si="137"/>
        <v/>
      </c>
      <c r="BJ256" s="95" t="str">
        <f t="shared" ref="BJ256:BR256" si="746">IF(AD256=0,"",AD256*$AS256*(AU256/10))</f>
        <v/>
      </c>
      <c r="BK256" s="95" t="str">
        <f t="shared" si="746"/>
        <v/>
      </c>
      <c r="BL256" s="95" t="str">
        <f t="shared" si="746"/>
        <v/>
      </c>
      <c r="BM256" s="95" t="str">
        <f t="shared" si="746"/>
        <v/>
      </c>
      <c r="BN256" s="95" t="str">
        <f t="shared" si="746"/>
        <v/>
      </c>
      <c r="BO256" s="95" t="str">
        <f t="shared" si="746"/>
        <v/>
      </c>
      <c r="BP256" s="95" t="str">
        <f t="shared" si="746"/>
        <v/>
      </c>
      <c r="BQ256" s="95" t="str">
        <f t="shared" si="746"/>
        <v/>
      </c>
      <c r="BR256" s="95" t="str">
        <f t="shared" si="746"/>
        <v/>
      </c>
      <c r="BS256" s="38"/>
      <c r="BT256" s="38"/>
      <c r="BU256" s="38"/>
      <c r="BV256" s="38"/>
      <c r="BW256" s="38"/>
      <c r="BX256" s="38">
        <f t="shared" si="566"/>
        <v>0</v>
      </c>
      <c r="BY256" s="106" t="str">
        <f t="shared" si="529"/>
        <v/>
      </c>
      <c r="BZ256" s="106" t="str">
        <f t="shared" ref="BZ256:CH256" si="747">IF(N256="x","1","")</f>
        <v/>
      </c>
      <c r="CA256" s="106" t="str">
        <f t="shared" si="747"/>
        <v/>
      </c>
      <c r="CB256" s="106" t="str">
        <f t="shared" si="747"/>
        <v/>
      </c>
      <c r="CC256" s="106" t="str">
        <f t="shared" si="747"/>
        <v/>
      </c>
      <c r="CD256" s="106" t="str">
        <f t="shared" si="747"/>
        <v/>
      </c>
      <c r="CE256" s="106" t="str">
        <f t="shared" si="747"/>
        <v/>
      </c>
      <c r="CF256" s="106" t="str">
        <f t="shared" si="747"/>
        <v/>
      </c>
      <c r="CG256" s="106" t="str">
        <f t="shared" si="747"/>
        <v/>
      </c>
      <c r="CH256" s="106" t="str">
        <f t="shared" si="747"/>
        <v/>
      </c>
      <c r="CI256" s="40"/>
      <c r="CJ256" s="40"/>
      <c r="CK256" s="40"/>
      <c r="CL256" s="40"/>
      <c r="CM256" s="40"/>
    </row>
    <row r="257" spans="1:91" ht="17.25" customHeight="1" x14ac:dyDescent="0.2">
      <c r="A257" s="92"/>
      <c r="B257" s="93"/>
      <c r="C257" s="93"/>
      <c r="D257" s="93"/>
      <c r="E257" s="93" t="str">
        <f t="shared" si="420"/>
        <v/>
      </c>
      <c r="F257" s="93"/>
      <c r="G257" s="93"/>
      <c r="H257" s="93" t="str">
        <f t="shared" si="94"/>
        <v/>
      </c>
      <c r="I257" s="95" t="str">
        <f t="shared" si="95"/>
        <v/>
      </c>
      <c r="J257" s="93"/>
      <c r="K257" s="97" t="b">
        <v>0</v>
      </c>
      <c r="L257" s="98" t="str">
        <f t="shared" si="302"/>
        <v>PENDENTE</v>
      </c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3"/>
      <c r="X257" s="100"/>
      <c r="Y257" s="100"/>
      <c r="Z257" s="100"/>
      <c r="AA257" s="100"/>
      <c r="AB257" s="100"/>
      <c r="AC257" s="101"/>
      <c r="AD257" s="3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93"/>
      <c r="AQ257" s="93"/>
      <c r="AR257" s="93"/>
      <c r="AS257" s="102"/>
      <c r="AT257" s="103"/>
      <c r="AU257" s="103"/>
      <c r="AV257" s="103"/>
      <c r="AW257" s="104"/>
      <c r="AX257" s="103"/>
      <c r="AY257" s="103"/>
      <c r="AZ257" s="103"/>
      <c r="BA257" s="103"/>
      <c r="BB257" s="104"/>
      <c r="BC257" s="103"/>
      <c r="BD257" s="105" t="str">
        <f ca="1">IFERROR(__xludf.DUMMYFUNCTION("""COMPUTED_VALUE"""),"")</f>
        <v/>
      </c>
      <c r="BE257" s="105"/>
      <c r="BF257" s="105"/>
      <c r="BG257" s="93"/>
      <c r="BH257" s="95"/>
      <c r="BI257" s="95" t="str">
        <f t="shared" si="137"/>
        <v/>
      </c>
      <c r="BJ257" s="95" t="str">
        <f t="shared" ref="BJ257:BR257" si="748">IF(AD257=0,"",AD257*$AS257*(AU257/10))</f>
        <v/>
      </c>
      <c r="BK257" s="95" t="str">
        <f t="shared" si="748"/>
        <v/>
      </c>
      <c r="BL257" s="95" t="str">
        <f t="shared" si="748"/>
        <v/>
      </c>
      <c r="BM257" s="95" t="str">
        <f t="shared" si="748"/>
        <v/>
      </c>
      <c r="BN257" s="95" t="str">
        <f t="shared" si="748"/>
        <v/>
      </c>
      <c r="BO257" s="95" t="str">
        <f t="shared" si="748"/>
        <v/>
      </c>
      <c r="BP257" s="95" t="str">
        <f t="shared" si="748"/>
        <v/>
      </c>
      <c r="BQ257" s="95" t="str">
        <f t="shared" si="748"/>
        <v/>
      </c>
      <c r="BR257" s="95" t="str">
        <f t="shared" si="748"/>
        <v/>
      </c>
      <c r="BS257" s="38"/>
      <c r="BT257" s="38"/>
      <c r="BU257" s="38"/>
      <c r="BV257" s="38"/>
      <c r="BW257" s="38"/>
      <c r="BX257" s="38">
        <f t="shared" si="566"/>
        <v>0</v>
      </c>
      <c r="BY257" s="106" t="str">
        <f t="shared" si="529"/>
        <v/>
      </c>
      <c r="BZ257" s="106" t="str">
        <f t="shared" ref="BZ257:CH257" si="749">IF(N257="x","1","")</f>
        <v/>
      </c>
      <c r="CA257" s="106" t="str">
        <f t="shared" si="749"/>
        <v/>
      </c>
      <c r="CB257" s="106" t="str">
        <f t="shared" si="749"/>
        <v/>
      </c>
      <c r="CC257" s="106" t="str">
        <f t="shared" si="749"/>
        <v/>
      </c>
      <c r="CD257" s="106" t="str">
        <f t="shared" si="749"/>
        <v/>
      </c>
      <c r="CE257" s="106" t="str">
        <f t="shared" si="749"/>
        <v/>
      </c>
      <c r="CF257" s="106" t="str">
        <f t="shared" si="749"/>
        <v/>
      </c>
      <c r="CG257" s="106" t="str">
        <f t="shared" si="749"/>
        <v/>
      </c>
      <c r="CH257" s="106" t="str">
        <f t="shared" si="749"/>
        <v/>
      </c>
      <c r="CI257" s="40"/>
      <c r="CJ257" s="40"/>
      <c r="CK257" s="40"/>
      <c r="CL257" s="40"/>
      <c r="CM257" s="40"/>
    </row>
    <row r="258" spans="1:91" ht="17.25" customHeight="1" x14ac:dyDescent="0.2">
      <c r="A258" s="92"/>
      <c r="B258" s="93"/>
      <c r="C258" s="93"/>
      <c r="D258" s="93"/>
      <c r="E258" s="93" t="str">
        <f t="shared" si="420"/>
        <v/>
      </c>
      <c r="F258" s="93"/>
      <c r="G258" s="93"/>
      <c r="H258" s="93" t="str">
        <f t="shared" si="94"/>
        <v/>
      </c>
      <c r="I258" s="95" t="str">
        <f t="shared" si="95"/>
        <v/>
      </c>
      <c r="J258" s="93"/>
      <c r="K258" s="97" t="b">
        <v>0</v>
      </c>
      <c r="L258" s="98" t="str">
        <f t="shared" si="302"/>
        <v>PENDENTE</v>
      </c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3"/>
      <c r="X258" s="100"/>
      <c r="Y258" s="100"/>
      <c r="Z258" s="100"/>
      <c r="AA258" s="100"/>
      <c r="AB258" s="100"/>
      <c r="AC258" s="101"/>
      <c r="AD258" s="3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93"/>
      <c r="AQ258" s="93"/>
      <c r="AR258" s="93"/>
      <c r="AS258" s="102"/>
      <c r="AT258" s="103"/>
      <c r="AU258" s="103"/>
      <c r="AV258" s="103"/>
      <c r="AW258" s="104"/>
      <c r="AX258" s="103"/>
      <c r="AY258" s="103"/>
      <c r="AZ258" s="103"/>
      <c r="BA258" s="103"/>
      <c r="BB258" s="104"/>
      <c r="BC258" s="103"/>
      <c r="BD258" s="105" t="str">
        <f ca="1">IFERROR(__xludf.DUMMYFUNCTION("""COMPUTED_VALUE"""),"")</f>
        <v/>
      </c>
      <c r="BE258" s="105"/>
      <c r="BF258" s="105"/>
      <c r="BG258" s="93"/>
      <c r="BH258" s="95"/>
      <c r="BI258" s="95" t="str">
        <f t="shared" si="137"/>
        <v/>
      </c>
      <c r="BJ258" s="95" t="str">
        <f t="shared" ref="BJ258:BR258" si="750">IF(AD258=0,"",AD258*$AS258*(AU258/10))</f>
        <v/>
      </c>
      <c r="BK258" s="95" t="str">
        <f t="shared" si="750"/>
        <v/>
      </c>
      <c r="BL258" s="95" t="str">
        <f t="shared" si="750"/>
        <v/>
      </c>
      <c r="BM258" s="95" t="str">
        <f t="shared" si="750"/>
        <v/>
      </c>
      <c r="BN258" s="95" t="str">
        <f t="shared" si="750"/>
        <v/>
      </c>
      <c r="BO258" s="95" t="str">
        <f t="shared" si="750"/>
        <v/>
      </c>
      <c r="BP258" s="95" t="str">
        <f t="shared" si="750"/>
        <v/>
      </c>
      <c r="BQ258" s="95" t="str">
        <f t="shared" si="750"/>
        <v/>
      </c>
      <c r="BR258" s="95" t="str">
        <f t="shared" si="750"/>
        <v/>
      </c>
      <c r="BS258" s="38"/>
      <c r="BT258" s="38"/>
      <c r="BU258" s="38"/>
      <c r="BV258" s="38"/>
      <c r="BW258" s="38"/>
      <c r="BX258" s="38">
        <f t="shared" si="566"/>
        <v>0</v>
      </c>
      <c r="BY258" s="106" t="str">
        <f t="shared" si="529"/>
        <v/>
      </c>
      <c r="BZ258" s="106" t="str">
        <f t="shared" ref="BZ258:CH258" si="751">IF(N258="x","1","")</f>
        <v/>
      </c>
      <c r="CA258" s="106" t="str">
        <f t="shared" si="751"/>
        <v/>
      </c>
      <c r="CB258" s="106" t="str">
        <f t="shared" si="751"/>
        <v/>
      </c>
      <c r="CC258" s="106" t="str">
        <f t="shared" si="751"/>
        <v/>
      </c>
      <c r="CD258" s="106" t="str">
        <f t="shared" si="751"/>
        <v/>
      </c>
      <c r="CE258" s="106" t="str">
        <f t="shared" si="751"/>
        <v/>
      </c>
      <c r="CF258" s="106" t="str">
        <f t="shared" si="751"/>
        <v/>
      </c>
      <c r="CG258" s="106" t="str">
        <f t="shared" si="751"/>
        <v/>
      </c>
      <c r="CH258" s="106" t="str">
        <f t="shared" si="751"/>
        <v/>
      </c>
      <c r="CI258" s="40"/>
      <c r="CJ258" s="40"/>
      <c r="CK258" s="40"/>
      <c r="CL258" s="40"/>
      <c r="CM258" s="40"/>
    </row>
    <row r="259" spans="1:91" ht="17.25" customHeight="1" x14ac:dyDescent="0.2">
      <c r="A259" s="92"/>
      <c r="B259" s="93"/>
      <c r="C259" s="93"/>
      <c r="D259" s="93"/>
      <c r="E259" s="93" t="str">
        <f t="shared" si="420"/>
        <v/>
      </c>
      <c r="F259" s="93"/>
      <c r="G259" s="93"/>
      <c r="H259" s="93" t="str">
        <f t="shared" si="94"/>
        <v/>
      </c>
      <c r="I259" s="95" t="str">
        <f t="shared" si="95"/>
        <v/>
      </c>
      <c r="J259" s="93"/>
      <c r="K259" s="97" t="b">
        <v>0</v>
      </c>
      <c r="L259" s="98" t="str">
        <f t="shared" si="302"/>
        <v>PENDENTE</v>
      </c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3"/>
      <c r="X259" s="100"/>
      <c r="Y259" s="100"/>
      <c r="Z259" s="100"/>
      <c r="AA259" s="100"/>
      <c r="AB259" s="100"/>
      <c r="AC259" s="101"/>
      <c r="AD259" s="3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93"/>
      <c r="AQ259" s="93"/>
      <c r="AR259" s="93"/>
      <c r="AS259" s="102"/>
      <c r="AT259" s="103"/>
      <c r="AU259" s="103"/>
      <c r="AV259" s="103"/>
      <c r="AW259" s="104"/>
      <c r="AX259" s="103"/>
      <c r="AY259" s="103"/>
      <c r="AZ259" s="103"/>
      <c r="BA259" s="103"/>
      <c r="BB259" s="104"/>
      <c r="BC259" s="103"/>
      <c r="BD259" s="105" t="str">
        <f ca="1">IFERROR(__xludf.DUMMYFUNCTION("""COMPUTED_VALUE"""),"")</f>
        <v/>
      </c>
      <c r="BE259" s="105"/>
      <c r="BF259" s="105"/>
      <c r="BG259" s="93"/>
      <c r="BH259" s="95"/>
      <c r="BI259" s="95" t="str">
        <f t="shared" si="137"/>
        <v/>
      </c>
      <c r="BJ259" s="95" t="str">
        <f t="shared" ref="BJ259:BR259" si="752">IF(AD259=0,"",AD259*$AS259*(AU259/10))</f>
        <v/>
      </c>
      <c r="BK259" s="95" t="str">
        <f t="shared" si="752"/>
        <v/>
      </c>
      <c r="BL259" s="95" t="str">
        <f t="shared" si="752"/>
        <v/>
      </c>
      <c r="BM259" s="95" t="str">
        <f t="shared" si="752"/>
        <v/>
      </c>
      <c r="BN259" s="95" t="str">
        <f t="shared" si="752"/>
        <v/>
      </c>
      <c r="BO259" s="95" t="str">
        <f t="shared" si="752"/>
        <v/>
      </c>
      <c r="BP259" s="95" t="str">
        <f t="shared" si="752"/>
        <v/>
      </c>
      <c r="BQ259" s="95" t="str">
        <f t="shared" si="752"/>
        <v/>
      </c>
      <c r="BR259" s="95" t="str">
        <f t="shared" si="752"/>
        <v/>
      </c>
      <c r="BS259" s="38"/>
      <c r="BT259" s="38"/>
      <c r="BU259" s="38"/>
      <c r="BV259" s="38"/>
      <c r="BW259" s="38"/>
      <c r="BX259" s="38">
        <f t="shared" si="566"/>
        <v>0</v>
      </c>
      <c r="BY259" s="106" t="str">
        <f t="shared" si="529"/>
        <v/>
      </c>
      <c r="BZ259" s="106" t="str">
        <f t="shared" ref="BZ259:CH259" si="753">IF(N259="x","1","")</f>
        <v/>
      </c>
      <c r="CA259" s="106" t="str">
        <f t="shared" si="753"/>
        <v/>
      </c>
      <c r="CB259" s="106" t="str">
        <f t="shared" si="753"/>
        <v/>
      </c>
      <c r="CC259" s="106" t="str">
        <f t="shared" si="753"/>
        <v/>
      </c>
      <c r="CD259" s="106" t="str">
        <f t="shared" si="753"/>
        <v/>
      </c>
      <c r="CE259" s="106" t="str">
        <f t="shared" si="753"/>
        <v/>
      </c>
      <c r="CF259" s="106" t="str">
        <f t="shared" si="753"/>
        <v/>
      </c>
      <c r="CG259" s="106" t="str">
        <f t="shared" si="753"/>
        <v/>
      </c>
      <c r="CH259" s="106" t="str">
        <f t="shared" si="753"/>
        <v/>
      </c>
      <c r="CI259" s="40"/>
      <c r="CJ259" s="40"/>
      <c r="CK259" s="40"/>
      <c r="CL259" s="40"/>
      <c r="CM259" s="40"/>
    </row>
    <row r="260" spans="1:91" ht="17.25" customHeight="1" x14ac:dyDescent="0.2">
      <c r="A260" s="92"/>
      <c r="B260" s="93"/>
      <c r="C260" s="93"/>
      <c r="D260" s="93"/>
      <c r="E260" s="93" t="str">
        <f t="shared" si="420"/>
        <v/>
      </c>
      <c r="F260" s="93"/>
      <c r="G260" s="93"/>
      <c r="H260" s="93" t="str">
        <f t="shared" si="94"/>
        <v/>
      </c>
      <c r="I260" s="95" t="str">
        <f t="shared" si="95"/>
        <v/>
      </c>
      <c r="J260" s="93"/>
      <c r="K260" s="97" t="b">
        <v>0</v>
      </c>
      <c r="L260" s="98" t="str">
        <f t="shared" si="302"/>
        <v>PENDENTE</v>
      </c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3"/>
      <c r="X260" s="100"/>
      <c r="Y260" s="100"/>
      <c r="Z260" s="100"/>
      <c r="AA260" s="100"/>
      <c r="AB260" s="100"/>
      <c r="AC260" s="101"/>
      <c r="AD260" s="3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93"/>
      <c r="AQ260" s="93"/>
      <c r="AR260" s="93"/>
      <c r="AS260" s="102"/>
      <c r="AT260" s="103"/>
      <c r="AU260" s="103"/>
      <c r="AV260" s="103"/>
      <c r="AW260" s="104"/>
      <c r="AX260" s="103"/>
      <c r="AY260" s="103"/>
      <c r="AZ260" s="103"/>
      <c r="BA260" s="103"/>
      <c r="BB260" s="104"/>
      <c r="BC260" s="103"/>
      <c r="BD260" s="105" t="str">
        <f ca="1">IFERROR(__xludf.DUMMYFUNCTION("""COMPUTED_VALUE"""),"")</f>
        <v/>
      </c>
      <c r="BE260" s="105"/>
      <c r="BF260" s="105"/>
      <c r="BG260" s="93"/>
      <c r="BH260" s="95"/>
      <c r="BI260" s="95" t="str">
        <f t="shared" si="137"/>
        <v/>
      </c>
      <c r="BJ260" s="95" t="str">
        <f t="shared" ref="BJ260:BR260" si="754">IF(AD260=0,"",AD260*$AS260*(AU260/10))</f>
        <v/>
      </c>
      <c r="BK260" s="95" t="str">
        <f t="shared" si="754"/>
        <v/>
      </c>
      <c r="BL260" s="95" t="str">
        <f t="shared" si="754"/>
        <v/>
      </c>
      <c r="BM260" s="95" t="str">
        <f t="shared" si="754"/>
        <v/>
      </c>
      <c r="BN260" s="95" t="str">
        <f t="shared" si="754"/>
        <v/>
      </c>
      <c r="BO260" s="95" t="str">
        <f t="shared" si="754"/>
        <v/>
      </c>
      <c r="BP260" s="95" t="str">
        <f t="shared" si="754"/>
        <v/>
      </c>
      <c r="BQ260" s="95" t="str">
        <f t="shared" si="754"/>
        <v/>
      </c>
      <c r="BR260" s="95" t="str">
        <f t="shared" si="754"/>
        <v/>
      </c>
      <c r="BS260" s="38"/>
      <c r="BT260" s="38"/>
      <c r="BU260" s="38"/>
      <c r="BV260" s="38"/>
      <c r="BW260" s="38"/>
      <c r="BX260" s="38">
        <f t="shared" si="566"/>
        <v>0</v>
      </c>
      <c r="BY260" s="106" t="str">
        <f t="shared" si="529"/>
        <v/>
      </c>
      <c r="BZ260" s="106" t="str">
        <f t="shared" ref="BZ260:CH260" si="755">IF(N260="x","1","")</f>
        <v/>
      </c>
      <c r="CA260" s="106" t="str">
        <f t="shared" si="755"/>
        <v/>
      </c>
      <c r="CB260" s="106" t="str">
        <f t="shared" si="755"/>
        <v/>
      </c>
      <c r="CC260" s="106" t="str">
        <f t="shared" si="755"/>
        <v/>
      </c>
      <c r="CD260" s="106" t="str">
        <f t="shared" si="755"/>
        <v/>
      </c>
      <c r="CE260" s="106" t="str">
        <f t="shared" si="755"/>
        <v/>
      </c>
      <c r="CF260" s="106" t="str">
        <f t="shared" si="755"/>
        <v/>
      </c>
      <c r="CG260" s="106" t="str">
        <f t="shared" si="755"/>
        <v/>
      </c>
      <c r="CH260" s="106" t="str">
        <f t="shared" si="755"/>
        <v/>
      </c>
      <c r="CI260" s="40"/>
      <c r="CJ260" s="40"/>
      <c r="CK260" s="40"/>
      <c r="CL260" s="40"/>
      <c r="CM260" s="40"/>
    </row>
    <row r="261" spans="1:91" ht="17.25" customHeight="1" x14ac:dyDescent="0.2">
      <c r="A261" s="92"/>
      <c r="B261" s="93"/>
      <c r="C261" s="93"/>
      <c r="D261" s="93"/>
      <c r="E261" s="93" t="str">
        <f t="shared" si="420"/>
        <v/>
      </c>
      <c r="F261" s="93"/>
      <c r="G261" s="93"/>
      <c r="H261" s="93" t="str">
        <f t="shared" si="94"/>
        <v/>
      </c>
      <c r="I261" s="95" t="str">
        <f t="shared" si="95"/>
        <v/>
      </c>
      <c r="J261" s="93"/>
      <c r="K261" s="97" t="b">
        <v>0</v>
      </c>
      <c r="L261" s="98" t="str">
        <f t="shared" si="302"/>
        <v>PENDENTE</v>
      </c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3"/>
      <c r="X261" s="100"/>
      <c r="Y261" s="100"/>
      <c r="Z261" s="100"/>
      <c r="AA261" s="100"/>
      <c r="AB261" s="100"/>
      <c r="AC261" s="101"/>
      <c r="AD261" s="3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93"/>
      <c r="AQ261" s="93"/>
      <c r="AR261" s="93"/>
      <c r="AS261" s="102"/>
      <c r="AT261" s="103"/>
      <c r="AU261" s="103"/>
      <c r="AV261" s="103"/>
      <c r="AW261" s="104"/>
      <c r="AX261" s="103"/>
      <c r="AY261" s="103"/>
      <c r="AZ261" s="103"/>
      <c r="BA261" s="103"/>
      <c r="BB261" s="104"/>
      <c r="BC261" s="103"/>
      <c r="BD261" s="105" t="str">
        <f ca="1">IFERROR(__xludf.DUMMYFUNCTION("""COMPUTED_VALUE"""),"")</f>
        <v/>
      </c>
      <c r="BE261" s="105"/>
      <c r="BF261" s="105"/>
      <c r="BG261" s="93"/>
      <c r="BH261" s="95"/>
      <c r="BI261" s="95" t="str">
        <f t="shared" si="137"/>
        <v/>
      </c>
      <c r="BJ261" s="95" t="str">
        <f t="shared" ref="BJ261:BR261" si="756">IF(AD261=0,"",AD261*$AS261*(AU261/10))</f>
        <v/>
      </c>
      <c r="BK261" s="95" t="str">
        <f t="shared" si="756"/>
        <v/>
      </c>
      <c r="BL261" s="95" t="str">
        <f t="shared" si="756"/>
        <v/>
      </c>
      <c r="BM261" s="95" t="str">
        <f t="shared" si="756"/>
        <v/>
      </c>
      <c r="BN261" s="95" t="str">
        <f t="shared" si="756"/>
        <v/>
      </c>
      <c r="BO261" s="95" t="str">
        <f t="shared" si="756"/>
        <v/>
      </c>
      <c r="BP261" s="95" t="str">
        <f t="shared" si="756"/>
        <v/>
      </c>
      <c r="BQ261" s="95" t="str">
        <f t="shared" si="756"/>
        <v/>
      </c>
      <c r="BR261" s="95" t="str">
        <f t="shared" si="756"/>
        <v/>
      </c>
      <c r="BS261" s="38"/>
      <c r="BT261" s="38"/>
      <c r="BU261" s="38"/>
      <c r="BV261" s="38"/>
      <c r="BW261" s="38"/>
      <c r="BX261" s="38">
        <f t="shared" si="566"/>
        <v>0</v>
      </c>
      <c r="BY261" s="106" t="str">
        <f t="shared" si="529"/>
        <v/>
      </c>
      <c r="BZ261" s="106" t="str">
        <f t="shared" ref="BZ261:CH261" si="757">IF(N261="x","1","")</f>
        <v/>
      </c>
      <c r="CA261" s="106" t="str">
        <f t="shared" si="757"/>
        <v/>
      </c>
      <c r="CB261" s="106" t="str">
        <f t="shared" si="757"/>
        <v/>
      </c>
      <c r="CC261" s="106" t="str">
        <f t="shared" si="757"/>
        <v/>
      </c>
      <c r="CD261" s="106" t="str">
        <f t="shared" si="757"/>
        <v/>
      </c>
      <c r="CE261" s="106" t="str">
        <f t="shared" si="757"/>
        <v/>
      </c>
      <c r="CF261" s="106" t="str">
        <f t="shared" si="757"/>
        <v/>
      </c>
      <c r="CG261" s="106" t="str">
        <f t="shared" si="757"/>
        <v/>
      </c>
      <c r="CH261" s="106" t="str">
        <f t="shared" si="757"/>
        <v/>
      </c>
      <c r="CI261" s="40"/>
      <c r="CJ261" s="40"/>
      <c r="CK261" s="40"/>
      <c r="CL261" s="40"/>
      <c r="CM261" s="40"/>
    </row>
    <row r="262" spans="1:91" ht="17.25" customHeight="1" x14ac:dyDescent="0.2">
      <c r="A262" s="92"/>
      <c r="B262" s="93"/>
      <c r="C262" s="93"/>
      <c r="D262" s="93"/>
      <c r="E262" s="93" t="str">
        <f t="shared" si="420"/>
        <v/>
      </c>
      <c r="F262" s="93"/>
      <c r="G262" s="93"/>
      <c r="H262" s="93" t="str">
        <f t="shared" si="94"/>
        <v/>
      </c>
      <c r="I262" s="95" t="str">
        <f t="shared" si="95"/>
        <v/>
      </c>
      <c r="J262" s="93"/>
      <c r="K262" s="97" t="b">
        <v>0</v>
      </c>
      <c r="L262" s="98" t="str">
        <f t="shared" si="302"/>
        <v>PENDENTE</v>
      </c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3"/>
      <c r="X262" s="100"/>
      <c r="Y262" s="100"/>
      <c r="Z262" s="100"/>
      <c r="AA262" s="100"/>
      <c r="AB262" s="100"/>
      <c r="AC262" s="101"/>
      <c r="AD262" s="3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93"/>
      <c r="AQ262" s="93"/>
      <c r="AR262" s="93"/>
      <c r="AS262" s="102"/>
      <c r="AT262" s="103"/>
      <c r="AU262" s="103"/>
      <c r="AV262" s="103"/>
      <c r="AW262" s="104"/>
      <c r="AX262" s="103"/>
      <c r="AY262" s="103"/>
      <c r="AZ262" s="103"/>
      <c r="BA262" s="103"/>
      <c r="BB262" s="104"/>
      <c r="BC262" s="103"/>
      <c r="BD262" s="105" t="str">
        <f ca="1">IFERROR(__xludf.DUMMYFUNCTION("""COMPUTED_VALUE"""),"")</f>
        <v/>
      </c>
      <c r="BE262" s="105"/>
      <c r="BF262" s="105"/>
      <c r="BG262" s="93"/>
      <c r="BH262" s="95"/>
      <c r="BI262" s="95" t="str">
        <f t="shared" si="137"/>
        <v/>
      </c>
      <c r="BJ262" s="95" t="str">
        <f t="shared" ref="BJ262:BR262" si="758">IF(AD262=0,"",AD262*$AS262*(AU262/10))</f>
        <v/>
      </c>
      <c r="BK262" s="95" t="str">
        <f t="shared" si="758"/>
        <v/>
      </c>
      <c r="BL262" s="95" t="str">
        <f t="shared" si="758"/>
        <v/>
      </c>
      <c r="BM262" s="95" t="str">
        <f t="shared" si="758"/>
        <v/>
      </c>
      <c r="BN262" s="95" t="str">
        <f t="shared" si="758"/>
        <v/>
      </c>
      <c r="BO262" s="95" t="str">
        <f t="shared" si="758"/>
        <v/>
      </c>
      <c r="BP262" s="95" t="str">
        <f t="shared" si="758"/>
        <v/>
      </c>
      <c r="BQ262" s="95" t="str">
        <f t="shared" si="758"/>
        <v/>
      </c>
      <c r="BR262" s="95" t="str">
        <f t="shared" si="758"/>
        <v/>
      </c>
      <c r="BS262" s="38"/>
      <c r="BT262" s="38"/>
      <c r="BU262" s="38"/>
      <c r="BV262" s="38"/>
      <c r="BW262" s="38"/>
      <c r="BX262" s="38">
        <f t="shared" si="566"/>
        <v>0</v>
      </c>
      <c r="BY262" s="106" t="str">
        <f t="shared" si="529"/>
        <v/>
      </c>
      <c r="BZ262" s="106" t="str">
        <f t="shared" ref="BZ262:CH262" si="759">IF(N262="x","1","")</f>
        <v/>
      </c>
      <c r="CA262" s="106" t="str">
        <f t="shared" si="759"/>
        <v/>
      </c>
      <c r="CB262" s="106" t="str">
        <f t="shared" si="759"/>
        <v/>
      </c>
      <c r="CC262" s="106" t="str">
        <f t="shared" si="759"/>
        <v/>
      </c>
      <c r="CD262" s="106" t="str">
        <f t="shared" si="759"/>
        <v/>
      </c>
      <c r="CE262" s="106" t="str">
        <f t="shared" si="759"/>
        <v/>
      </c>
      <c r="CF262" s="106" t="str">
        <f t="shared" si="759"/>
        <v/>
      </c>
      <c r="CG262" s="106" t="str">
        <f t="shared" si="759"/>
        <v/>
      </c>
      <c r="CH262" s="106" t="str">
        <f t="shared" si="759"/>
        <v/>
      </c>
      <c r="CI262" s="40"/>
      <c r="CJ262" s="40"/>
      <c r="CK262" s="40"/>
      <c r="CL262" s="40"/>
      <c r="CM262" s="40"/>
    </row>
    <row r="263" spans="1:91" ht="17.25" customHeight="1" x14ac:dyDescent="0.2">
      <c r="A263" s="92"/>
      <c r="B263" s="93"/>
      <c r="C263" s="93"/>
      <c r="D263" s="93"/>
      <c r="E263" s="93" t="str">
        <f t="shared" si="420"/>
        <v/>
      </c>
      <c r="F263" s="93"/>
      <c r="G263" s="93"/>
      <c r="H263" s="93" t="str">
        <f t="shared" si="94"/>
        <v/>
      </c>
      <c r="I263" s="95" t="str">
        <f t="shared" si="95"/>
        <v/>
      </c>
      <c r="J263" s="93"/>
      <c r="K263" s="97" t="b">
        <v>0</v>
      </c>
      <c r="L263" s="98" t="str">
        <f t="shared" si="302"/>
        <v>PENDENTE</v>
      </c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3"/>
      <c r="X263" s="100"/>
      <c r="Y263" s="100"/>
      <c r="Z263" s="100"/>
      <c r="AA263" s="100"/>
      <c r="AB263" s="100"/>
      <c r="AC263" s="101"/>
      <c r="AD263" s="3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93"/>
      <c r="AQ263" s="93"/>
      <c r="AR263" s="93"/>
      <c r="AS263" s="102"/>
      <c r="AT263" s="103"/>
      <c r="AU263" s="103"/>
      <c r="AV263" s="103"/>
      <c r="AW263" s="104"/>
      <c r="AX263" s="103"/>
      <c r="AY263" s="103"/>
      <c r="AZ263" s="103"/>
      <c r="BA263" s="103"/>
      <c r="BB263" s="104"/>
      <c r="BC263" s="103"/>
      <c r="BD263" s="105" t="str">
        <f ca="1">IFERROR(__xludf.DUMMYFUNCTION("""COMPUTED_VALUE"""),"")</f>
        <v/>
      </c>
      <c r="BE263" s="105"/>
      <c r="BF263" s="105"/>
      <c r="BG263" s="93"/>
      <c r="BH263" s="95"/>
      <c r="BI263" s="95" t="str">
        <f t="shared" si="137"/>
        <v/>
      </c>
      <c r="BJ263" s="95" t="str">
        <f t="shared" ref="BJ263:BR263" si="760">IF(AD263=0,"",AD263*$AS263*(AU263/10))</f>
        <v/>
      </c>
      <c r="BK263" s="95" t="str">
        <f t="shared" si="760"/>
        <v/>
      </c>
      <c r="BL263" s="95" t="str">
        <f t="shared" si="760"/>
        <v/>
      </c>
      <c r="BM263" s="95" t="str">
        <f t="shared" si="760"/>
        <v/>
      </c>
      <c r="BN263" s="95" t="str">
        <f t="shared" si="760"/>
        <v/>
      </c>
      <c r="BO263" s="95" t="str">
        <f t="shared" si="760"/>
        <v/>
      </c>
      <c r="BP263" s="95" t="str">
        <f t="shared" si="760"/>
        <v/>
      </c>
      <c r="BQ263" s="95" t="str">
        <f t="shared" si="760"/>
        <v/>
      </c>
      <c r="BR263" s="95" t="str">
        <f t="shared" si="760"/>
        <v/>
      </c>
      <c r="BS263" s="38"/>
      <c r="BT263" s="38"/>
      <c r="BU263" s="38"/>
      <c r="BV263" s="38"/>
      <c r="BW263" s="38"/>
      <c r="BX263" s="38">
        <f t="shared" si="566"/>
        <v>0</v>
      </c>
      <c r="BY263" s="106" t="str">
        <f t="shared" si="529"/>
        <v/>
      </c>
      <c r="BZ263" s="106" t="str">
        <f t="shared" ref="BZ263:CH263" si="761">IF(N263="x","1","")</f>
        <v/>
      </c>
      <c r="CA263" s="106" t="str">
        <f t="shared" si="761"/>
        <v/>
      </c>
      <c r="CB263" s="106" t="str">
        <f t="shared" si="761"/>
        <v/>
      </c>
      <c r="CC263" s="106" t="str">
        <f t="shared" si="761"/>
        <v/>
      </c>
      <c r="CD263" s="106" t="str">
        <f t="shared" si="761"/>
        <v/>
      </c>
      <c r="CE263" s="106" t="str">
        <f t="shared" si="761"/>
        <v/>
      </c>
      <c r="CF263" s="106" t="str">
        <f t="shared" si="761"/>
        <v/>
      </c>
      <c r="CG263" s="106" t="str">
        <f t="shared" si="761"/>
        <v/>
      </c>
      <c r="CH263" s="106" t="str">
        <f t="shared" si="761"/>
        <v/>
      </c>
      <c r="CI263" s="40"/>
      <c r="CJ263" s="40"/>
      <c r="CK263" s="40"/>
      <c r="CL263" s="40"/>
      <c r="CM263" s="40"/>
    </row>
    <row r="264" spans="1:91" ht="17.25" customHeight="1" x14ac:dyDescent="0.2">
      <c r="A264" s="92"/>
      <c r="B264" s="93"/>
      <c r="C264" s="93"/>
      <c r="D264" s="93"/>
      <c r="E264" s="93" t="str">
        <f t="shared" si="420"/>
        <v/>
      </c>
      <c r="F264" s="93"/>
      <c r="G264" s="93"/>
      <c r="H264" s="93" t="str">
        <f t="shared" si="94"/>
        <v/>
      </c>
      <c r="I264" s="95" t="str">
        <f t="shared" si="95"/>
        <v/>
      </c>
      <c r="J264" s="93"/>
      <c r="K264" s="97" t="b">
        <v>0</v>
      </c>
      <c r="L264" s="98" t="str">
        <f t="shared" si="302"/>
        <v>PENDENTE</v>
      </c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3"/>
      <c r="X264" s="100"/>
      <c r="Y264" s="100"/>
      <c r="Z264" s="100"/>
      <c r="AA264" s="100"/>
      <c r="AB264" s="100"/>
      <c r="AC264" s="101"/>
      <c r="AD264" s="3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93"/>
      <c r="AQ264" s="93"/>
      <c r="AR264" s="93"/>
      <c r="AS264" s="102"/>
      <c r="AT264" s="103"/>
      <c r="AU264" s="103"/>
      <c r="AV264" s="103"/>
      <c r="AW264" s="104"/>
      <c r="AX264" s="103"/>
      <c r="AY264" s="103"/>
      <c r="AZ264" s="103"/>
      <c r="BA264" s="103"/>
      <c r="BB264" s="104"/>
      <c r="BC264" s="103"/>
      <c r="BD264" s="105" t="str">
        <f ca="1">IFERROR(__xludf.DUMMYFUNCTION("""COMPUTED_VALUE"""),"")</f>
        <v/>
      </c>
      <c r="BE264" s="105"/>
      <c r="BF264" s="105"/>
      <c r="BG264" s="93"/>
      <c r="BH264" s="95"/>
      <c r="BI264" s="95" t="str">
        <f t="shared" si="137"/>
        <v/>
      </c>
      <c r="BJ264" s="95" t="str">
        <f t="shared" ref="BJ264:BR264" si="762">IF(AD264=0,"",AD264*$AS264*(AU264/10))</f>
        <v/>
      </c>
      <c r="BK264" s="95" t="str">
        <f t="shared" si="762"/>
        <v/>
      </c>
      <c r="BL264" s="95" t="str">
        <f t="shared" si="762"/>
        <v/>
      </c>
      <c r="BM264" s="95" t="str">
        <f t="shared" si="762"/>
        <v/>
      </c>
      <c r="BN264" s="95" t="str">
        <f t="shared" si="762"/>
        <v/>
      </c>
      <c r="BO264" s="95" t="str">
        <f t="shared" si="762"/>
        <v/>
      </c>
      <c r="BP264" s="95" t="str">
        <f t="shared" si="762"/>
        <v/>
      </c>
      <c r="BQ264" s="95" t="str">
        <f t="shared" si="762"/>
        <v/>
      </c>
      <c r="BR264" s="95" t="str">
        <f t="shared" si="762"/>
        <v/>
      </c>
      <c r="BS264" s="38"/>
      <c r="BT264" s="38"/>
      <c r="BU264" s="38"/>
      <c r="BV264" s="38"/>
      <c r="BW264" s="38"/>
      <c r="BX264" s="38">
        <f t="shared" si="566"/>
        <v>0</v>
      </c>
      <c r="BY264" s="106" t="str">
        <f t="shared" si="529"/>
        <v/>
      </c>
      <c r="BZ264" s="106" t="str">
        <f t="shared" ref="BZ264:CH264" si="763">IF(N264="x","1","")</f>
        <v/>
      </c>
      <c r="CA264" s="106" t="str">
        <f t="shared" si="763"/>
        <v/>
      </c>
      <c r="CB264" s="106" t="str">
        <f t="shared" si="763"/>
        <v/>
      </c>
      <c r="CC264" s="106" t="str">
        <f t="shared" si="763"/>
        <v/>
      </c>
      <c r="CD264" s="106" t="str">
        <f t="shared" si="763"/>
        <v/>
      </c>
      <c r="CE264" s="106" t="str">
        <f t="shared" si="763"/>
        <v/>
      </c>
      <c r="CF264" s="106" t="str">
        <f t="shared" si="763"/>
        <v/>
      </c>
      <c r="CG264" s="106" t="str">
        <f t="shared" si="763"/>
        <v/>
      </c>
      <c r="CH264" s="106" t="str">
        <f t="shared" si="763"/>
        <v/>
      </c>
      <c r="CI264" s="40"/>
      <c r="CJ264" s="40"/>
      <c r="CK264" s="40"/>
      <c r="CL264" s="40"/>
      <c r="CM264" s="40"/>
    </row>
    <row r="265" spans="1:91" ht="17.25" customHeight="1" x14ac:dyDescent="0.2">
      <c r="A265" s="92"/>
      <c r="B265" s="93"/>
      <c r="C265" s="93"/>
      <c r="D265" s="93"/>
      <c r="E265" s="93" t="str">
        <f t="shared" si="420"/>
        <v/>
      </c>
      <c r="F265" s="93"/>
      <c r="G265" s="93"/>
      <c r="H265" s="93" t="str">
        <f t="shared" si="94"/>
        <v/>
      </c>
      <c r="I265" s="95" t="str">
        <f t="shared" si="95"/>
        <v/>
      </c>
      <c r="J265" s="93"/>
      <c r="K265" s="97" t="b">
        <v>0</v>
      </c>
      <c r="L265" s="98" t="str">
        <f t="shared" si="302"/>
        <v>PENDENTE</v>
      </c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3"/>
      <c r="X265" s="100"/>
      <c r="Y265" s="100"/>
      <c r="Z265" s="100"/>
      <c r="AA265" s="100"/>
      <c r="AB265" s="100"/>
      <c r="AC265" s="101"/>
      <c r="AD265" s="3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93"/>
      <c r="AQ265" s="93"/>
      <c r="AR265" s="93"/>
      <c r="AS265" s="102"/>
      <c r="AT265" s="103"/>
      <c r="AU265" s="103"/>
      <c r="AV265" s="103"/>
      <c r="AW265" s="104"/>
      <c r="AX265" s="103"/>
      <c r="AY265" s="103"/>
      <c r="AZ265" s="103"/>
      <c r="BA265" s="103"/>
      <c r="BB265" s="104"/>
      <c r="BC265" s="103"/>
      <c r="BD265" s="105" t="str">
        <f ca="1">IFERROR(__xludf.DUMMYFUNCTION("""COMPUTED_VALUE"""),"")</f>
        <v/>
      </c>
      <c r="BE265" s="105"/>
      <c r="BF265" s="105"/>
      <c r="BG265" s="93"/>
      <c r="BH265" s="95"/>
      <c r="BI265" s="95" t="str">
        <f t="shared" si="137"/>
        <v/>
      </c>
      <c r="BJ265" s="95" t="str">
        <f t="shared" ref="BJ265:BR265" si="764">IF(AD265=0,"",AD265*$AS265*(AU265/10))</f>
        <v/>
      </c>
      <c r="BK265" s="95" t="str">
        <f t="shared" si="764"/>
        <v/>
      </c>
      <c r="BL265" s="95" t="str">
        <f t="shared" si="764"/>
        <v/>
      </c>
      <c r="BM265" s="95" t="str">
        <f t="shared" si="764"/>
        <v/>
      </c>
      <c r="BN265" s="95" t="str">
        <f t="shared" si="764"/>
        <v/>
      </c>
      <c r="BO265" s="95" t="str">
        <f t="shared" si="764"/>
        <v/>
      </c>
      <c r="BP265" s="95" t="str">
        <f t="shared" si="764"/>
        <v/>
      </c>
      <c r="BQ265" s="95" t="str">
        <f t="shared" si="764"/>
        <v/>
      </c>
      <c r="BR265" s="95" t="str">
        <f t="shared" si="764"/>
        <v/>
      </c>
      <c r="BS265" s="38"/>
      <c r="BT265" s="38"/>
      <c r="BU265" s="38"/>
      <c r="BV265" s="38"/>
      <c r="BW265" s="38"/>
      <c r="BX265" s="38">
        <f t="shared" si="566"/>
        <v>0</v>
      </c>
      <c r="BY265" s="106" t="str">
        <f t="shared" si="529"/>
        <v/>
      </c>
      <c r="BZ265" s="106" t="str">
        <f t="shared" ref="BZ265:CH265" si="765">IF(N265="x","1","")</f>
        <v/>
      </c>
      <c r="CA265" s="106" t="str">
        <f t="shared" si="765"/>
        <v/>
      </c>
      <c r="CB265" s="106" t="str">
        <f t="shared" si="765"/>
        <v/>
      </c>
      <c r="CC265" s="106" t="str">
        <f t="shared" si="765"/>
        <v/>
      </c>
      <c r="CD265" s="106" t="str">
        <f t="shared" si="765"/>
        <v/>
      </c>
      <c r="CE265" s="106" t="str">
        <f t="shared" si="765"/>
        <v/>
      </c>
      <c r="CF265" s="106" t="str">
        <f t="shared" si="765"/>
        <v/>
      </c>
      <c r="CG265" s="106" t="str">
        <f t="shared" si="765"/>
        <v/>
      </c>
      <c r="CH265" s="106" t="str">
        <f t="shared" si="765"/>
        <v/>
      </c>
      <c r="CI265" s="40"/>
      <c r="CJ265" s="40"/>
      <c r="CK265" s="40"/>
      <c r="CL265" s="40"/>
      <c r="CM265" s="40"/>
    </row>
    <row r="266" spans="1:91" ht="17.25" customHeight="1" x14ac:dyDescent="0.2">
      <c r="A266" s="92"/>
      <c r="B266" s="93"/>
      <c r="C266" s="93"/>
      <c r="D266" s="93"/>
      <c r="E266" s="93" t="str">
        <f t="shared" si="420"/>
        <v/>
      </c>
      <c r="F266" s="93"/>
      <c r="G266" s="93"/>
      <c r="H266" s="93" t="str">
        <f t="shared" si="94"/>
        <v/>
      </c>
      <c r="I266" s="95" t="str">
        <f t="shared" si="95"/>
        <v/>
      </c>
      <c r="J266" s="93"/>
      <c r="K266" s="97" t="b">
        <v>0</v>
      </c>
      <c r="L266" s="98" t="str">
        <f t="shared" si="302"/>
        <v>PENDENTE</v>
      </c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3"/>
      <c r="X266" s="100"/>
      <c r="Y266" s="100"/>
      <c r="Z266" s="100"/>
      <c r="AA266" s="100"/>
      <c r="AB266" s="100"/>
      <c r="AC266" s="101"/>
      <c r="AD266" s="3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93"/>
      <c r="AQ266" s="93"/>
      <c r="AR266" s="93"/>
      <c r="AS266" s="102"/>
      <c r="AT266" s="103"/>
      <c r="AU266" s="103"/>
      <c r="AV266" s="103"/>
      <c r="AW266" s="104"/>
      <c r="AX266" s="103"/>
      <c r="AY266" s="103"/>
      <c r="AZ266" s="103"/>
      <c r="BA266" s="103"/>
      <c r="BB266" s="104"/>
      <c r="BC266" s="103"/>
      <c r="BD266" s="105" t="str">
        <f ca="1">IFERROR(__xludf.DUMMYFUNCTION("""COMPUTED_VALUE"""),"")</f>
        <v/>
      </c>
      <c r="BE266" s="105"/>
      <c r="BF266" s="105"/>
      <c r="BG266" s="93"/>
      <c r="BH266" s="95"/>
      <c r="BI266" s="95" t="str">
        <f t="shared" si="137"/>
        <v/>
      </c>
      <c r="BJ266" s="95" t="str">
        <f t="shared" ref="BJ266:BR266" si="766">IF(AD266=0,"",AD266*$AS266*(AU266/10))</f>
        <v/>
      </c>
      <c r="BK266" s="95" t="str">
        <f t="shared" si="766"/>
        <v/>
      </c>
      <c r="BL266" s="95" t="str">
        <f t="shared" si="766"/>
        <v/>
      </c>
      <c r="BM266" s="95" t="str">
        <f t="shared" si="766"/>
        <v/>
      </c>
      <c r="BN266" s="95" t="str">
        <f t="shared" si="766"/>
        <v/>
      </c>
      <c r="BO266" s="95" t="str">
        <f t="shared" si="766"/>
        <v/>
      </c>
      <c r="BP266" s="95" t="str">
        <f t="shared" si="766"/>
        <v/>
      </c>
      <c r="BQ266" s="95" t="str">
        <f t="shared" si="766"/>
        <v/>
      </c>
      <c r="BR266" s="95" t="str">
        <f t="shared" si="766"/>
        <v/>
      </c>
      <c r="BS266" s="38"/>
      <c r="BT266" s="38"/>
      <c r="BU266" s="38"/>
      <c r="BV266" s="38"/>
      <c r="BW266" s="38"/>
      <c r="BX266" s="38">
        <f t="shared" si="566"/>
        <v>0</v>
      </c>
      <c r="BY266" s="106" t="str">
        <f t="shared" si="529"/>
        <v/>
      </c>
      <c r="BZ266" s="106" t="str">
        <f t="shared" ref="BZ266:CH266" si="767">IF(N266="x","1","")</f>
        <v/>
      </c>
      <c r="CA266" s="106" t="str">
        <f t="shared" si="767"/>
        <v/>
      </c>
      <c r="CB266" s="106" t="str">
        <f t="shared" si="767"/>
        <v/>
      </c>
      <c r="CC266" s="106" t="str">
        <f t="shared" si="767"/>
        <v/>
      </c>
      <c r="CD266" s="106" t="str">
        <f t="shared" si="767"/>
        <v/>
      </c>
      <c r="CE266" s="106" t="str">
        <f t="shared" si="767"/>
        <v/>
      </c>
      <c r="CF266" s="106" t="str">
        <f t="shared" si="767"/>
        <v/>
      </c>
      <c r="CG266" s="106" t="str">
        <f t="shared" si="767"/>
        <v/>
      </c>
      <c r="CH266" s="106" t="str">
        <f t="shared" si="767"/>
        <v/>
      </c>
      <c r="CI266" s="40"/>
      <c r="CJ266" s="40"/>
      <c r="CK266" s="40"/>
      <c r="CL266" s="40"/>
      <c r="CM266" s="40"/>
    </row>
    <row r="267" spans="1:91" ht="17.25" customHeight="1" x14ac:dyDescent="0.2">
      <c r="A267" s="92"/>
      <c r="B267" s="93"/>
      <c r="C267" s="93"/>
      <c r="D267" s="93"/>
      <c r="E267" s="93" t="str">
        <f t="shared" si="420"/>
        <v/>
      </c>
      <c r="F267" s="93"/>
      <c r="G267" s="93"/>
      <c r="H267" s="93" t="str">
        <f t="shared" si="94"/>
        <v/>
      </c>
      <c r="I267" s="95" t="str">
        <f t="shared" si="95"/>
        <v/>
      </c>
      <c r="J267" s="93"/>
      <c r="K267" s="97" t="b">
        <v>0</v>
      </c>
      <c r="L267" s="98" t="str">
        <f t="shared" si="302"/>
        <v>PENDENTE</v>
      </c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3"/>
      <c r="X267" s="100"/>
      <c r="Y267" s="100"/>
      <c r="Z267" s="100"/>
      <c r="AA267" s="100"/>
      <c r="AB267" s="100"/>
      <c r="AC267" s="101"/>
      <c r="AD267" s="3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93"/>
      <c r="AQ267" s="93"/>
      <c r="AR267" s="93"/>
      <c r="AS267" s="102"/>
      <c r="AT267" s="103"/>
      <c r="AU267" s="103"/>
      <c r="AV267" s="103"/>
      <c r="AW267" s="104"/>
      <c r="AX267" s="103"/>
      <c r="AY267" s="103"/>
      <c r="AZ267" s="103"/>
      <c r="BA267" s="103"/>
      <c r="BB267" s="104"/>
      <c r="BC267" s="103"/>
      <c r="BD267" s="105" t="str">
        <f ca="1">IFERROR(__xludf.DUMMYFUNCTION("""COMPUTED_VALUE"""),"")</f>
        <v/>
      </c>
      <c r="BE267" s="105"/>
      <c r="BF267" s="105"/>
      <c r="BG267" s="93"/>
      <c r="BH267" s="95"/>
      <c r="BI267" s="95" t="str">
        <f t="shared" si="137"/>
        <v/>
      </c>
      <c r="BJ267" s="95" t="str">
        <f t="shared" ref="BJ267:BR267" si="768">IF(AD267=0,"",AD267*$AS267*(AU267/10))</f>
        <v/>
      </c>
      <c r="BK267" s="95" t="str">
        <f t="shared" si="768"/>
        <v/>
      </c>
      <c r="BL267" s="95" t="str">
        <f t="shared" si="768"/>
        <v/>
      </c>
      <c r="BM267" s="95" t="str">
        <f t="shared" si="768"/>
        <v/>
      </c>
      <c r="BN267" s="95" t="str">
        <f t="shared" si="768"/>
        <v/>
      </c>
      <c r="BO267" s="95" t="str">
        <f t="shared" si="768"/>
        <v/>
      </c>
      <c r="BP267" s="95" t="str">
        <f t="shared" si="768"/>
        <v/>
      </c>
      <c r="BQ267" s="95" t="str">
        <f t="shared" si="768"/>
        <v/>
      </c>
      <c r="BR267" s="95" t="str">
        <f t="shared" si="768"/>
        <v/>
      </c>
      <c r="BS267" s="38"/>
      <c r="BT267" s="38"/>
      <c r="BU267" s="38"/>
      <c r="BV267" s="38"/>
      <c r="BW267" s="38"/>
      <c r="BX267" s="38">
        <f t="shared" si="566"/>
        <v>0</v>
      </c>
      <c r="BY267" s="106" t="str">
        <f t="shared" si="529"/>
        <v/>
      </c>
      <c r="BZ267" s="106" t="str">
        <f t="shared" ref="BZ267:CH267" si="769">IF(N267="x","1","")</f>
        <v/>
      </c>
      <c r="CA267" s="106" t="str">
        <f t="shared" si="769"/>
        <v/>
      </c>
      <c r="CB267" s="106" t="str">
        <f t="shared" si="769"/>
        <v/>
      </c>
      <c r="CC267" s="106" t="str">
        <f t="shared" si="769"/>
        <v/>
      </c>
      <c r="CD267" s="106" t="str">
        <f t="shared" si="769"/>
        <v/>
      </c>
      <c r="CE267" s="106" t="str">
        <f t="shared" si="769"/>
        <v/>
      </c>
      <c r="CF267" s="106" t="str">
        <f t="shared" si="769"/>
        <v/>
      </c>
      <c r="CG267" s="106" t="str">
        <f t="shared" si="769"/>
        <v/>
      </c>
      <c r="CH267" s="106" t="str">
        <f t="shared" si="769"/>
        <v/>
      </c>
      <c r="CI267" s="40"/>
      <c r="CJ267" s="40"/>
      <c r="CK267" s="40"/>
      <c r="CL267" s="40"/>
      <c r="CM267" s="40"/>
    </row>
    <row r="268" spans="1:91" ht="17.25" customHeight="1" x14ac:dyDescent="0.2">
      <c r="A268" s="92"/>
      <c r="B268" s="93"/>
      <c r="C268" s="93"/>
      <c r="D268" s="93"/>
      <c r="E268" s="93" t="str">
        <f t="shared" si="420"/>
        <v/>
      </c>
      <c r="F268" s="93"/>
      <c r="G268" s="93"/>
      <c r="H268" s="93" t="str">
        <f t="shared" si="94"/>
        <v/>
      </c>
      <c r="I268" s="95" t="str">
        <f t="shared" si="95"/>
        <v/>
      </c>
      <c r="J268" s="93"/>
      <c r="K268" s="97" t="b">
        <v>0</v>
      </c>
      <c r="L268" s="98" t="str">
        <f t="shared" si="302"/>
        <v>PENDENTE</v>
      </c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3"/>
      <c r="X268" s="100"/>
      <c r="Y268" s="100"/>
      <c r="Z268" s="100"/>
      <c r="AA268" s="100"/>
      <c r="AB268" s="100"/>
      <c r="AC268" s="101"/>
      <c r="AD268" s="3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93"/>
      <c r="AQ268" s="93"/>
      <c r="AR268" s="93"/>
      <c r="AS268" s="102"/>
      <c r="AT268" s="103"/>
      <c r="AU268" s="103"/>
      <c r="AV268" s="103"/>
      <c r="AW268" s="104"/>
      <c r="AX268" s="103"/>
      <c r="AY268" s="103"/>
      <c r="AZ268" s="103"/>
      <c r="BA268" s="103"/>
      <c r="BB268" s="104"/>
      <c r="BC268" s="103"/>
      <c r="BD268" s="105" t="str">
        <f ca="1">IFERROR(__xludf.DUMMYFUNCTION("""COMPUTED_VALUE"""),"")</f>
        <v/>
      </c>
      <c r="BE268" s="105"/>
      <c r="BF268" s="105"/>
      <c r="BG268" s="93"/>
      <c r="BH268" s="95"/>
      <c r="BI268" s="95" t="str">
        <f t="shared" si="137"/>
        <v/>
      </c>
      <c r="BJ268" s="95" t="str">
        <f t="shared" ref="BJ268:BR268" si="770">IF(AD268=0,"",AD268*$AS268*(AU268/10))</f>
        <v/>
      </c>
      <c r="BK268" s="95" t="str">
        <f t="shared" si="770"/>
        <v/>
      </c>
      <c r="BL268" s="95" t="str">
        <f t="shared" si="770"/>
        <v/>
      </c>
      <c r="BM268" s="95" t="str">
        <f t="shared" si="770"/>
        <v/>
      </c>
      <c r="BN268" s="95" t="str">
        <f t="shared" si="770"/>
        <v/>
      </c>
      <c r="BO268" s="95" t="str">
        <f t="shared" si="770"/>
        <v/>
      </c>
      <c r="BP268" s="95" t="str">
        <f t="shared" si="770"/>
        <v/>
      </c>
      <c r="BQ268" s="95" t="str">
        <f t="shared" si="770"/>
        <v/>
      </c>
      <c r="BR268" s="95" t="str">
        <f t="shared" si="770"/>
        <v/>
      </c>
      <c r="BS268" s="38"/>
      <c r="BT268" s="38"/>
      <c r="BU268" s="38"/>
      <c r="BV268" s="38"/>
      <c r="BW268" s="38"/>
      <c r="BX268" s="38">
        <f t="shared" si="566"/>
        <v>0</v>
      </c>
      <c r="BY268" s="106" t="str">
        <f t="shared" si="529"/>
        <v/>
      </c>
      <c r="BZ268" s="106" t="str">
        <f t="shared" ref="BZ268:CH268" si="771">IF(N268="x","1","")</f>
        <v/>
      </c>
      <c r="CA268" s="106" t="str">
        <f t="shared" si="771"/>
        <v/>
      </c>
      <c r="CB268" s="106" t="str">
        <f t="shared" si="771"/>
        <v/>
      </c>
      <c r="CC268" s="106" t="str">
        <f t="shared" si="771"/>
        <v/>
      </c>
      <c r="CD268" s="106" t="str">
        <f t="shared" si="771"/>
        <v/>
      </c>
      <c r="CE268" s="106" t="str">
        <f t="shared" si="771"/>
        <v/>
      </c>
      <c r="CF268" s="106" t="str">
        <f t="shared" si="771"/>
        <v/>
      </c>
      <c r="CG268" s="106" t="str">
        <f t="shared" si="771"/>
        <v/>
      </c>
      <c r="CH268" s="106" t="str">
        <f t="shared" si="771"/>
        <v/>
      </c>
      <c r="CI268" s="40"/>
      <c r="CJ268" s="40"/>
      <c r="CK268" s="40"/>
      <c r="CL268" s="40"/>
      <c r="CM268" s="40"/>
    </row>
    <row r="269" spans="1:91" ht="17.25" customHeight="1" x14ac:dyDescent="0.2">
      <c r="A269" s="92"/>
      <c r="B269" s="93"/>
      <c r="C269" s="93"/>
      <c r="D269" s="93"/>
      <c r="E269" s="93" t="str">
        <f t="shared" si="420"/>
        <v/>
      </c>
      <c r="F269" s="93"/>
      <c r="G269" s="93"/>
      <c r="H269" s="93" t="str">
        <f t="shared" si="94"/>
        <v/>
      </c>
      <c r="I269" s="95" t="str">
        <f t="shared" si="95"/>
        <v/>
      </c>
      <c r="J269" s="93"/>
      <c r="K269" s="97" t="b">
        <v>0</v>
      </c>
      <c r="L269" s="98" t="str">
        <f t="shared" si="302"/>
        <v>PENDENTE</v>
      </c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3"/>
      <c r="X269" s="100"/>
      <c r="Y269" s="100"/>
      <c r="Z269" s="100"/>
      <c r="AA269" s="100"/>
      <c r="AB269" s="100"/>
      <c r="AC269" s="101"/>
      <c r="AD269" s="3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93"/>
      <c r="AQ269" s="93"/>
      <c r="AR269" s="93"/>
      <c r="AS269" s="102"/>
      <c r="AT269" s="103"/>
      <c r="AU269" s="103"/>
      <c r="AV269" s="103"/>
      <c r="AW269" s="104"/>
      <c r="AX269" s="103"/>
      <c r="AY269" s="103"/>
      <c r="AZ269" s="103"/>
      <c r="BA269" s="103"/>
      <c r="BB269" s="104"/>
      <c r="BC269" s="103"/>
      <c r="BD269" s="105" t="str">
        <f ca="1">IFERROR(__xludf.DUMMYFUNCTION("""COMPUTED_VALUE"""),"")</f>
        <v/>
      </c>
      <c r="BE269" s="105"/>
      <c r="BF269" s="105"/>
      <c r="BG269" s="93"/>
      <c r="BH269" s="95"/>
      <c r="BI269" s="95" t="str">
        <f t="shared" si="137"/>
        <v/>
      </c>
      <c r="BJ269" s="95" t="str">
        <f t="shared" ref="BJ269:BR269" si="772">IF(AD269=0,"",AD269*$AS269*(AU269/10))</f>
        <v/>
      </c>
      <c r="BK269" s="95" t="str">
        <f t="shared" si="772"/>
        <v/>
      </c>
      <c r="BL269" s="95" t="str">
        <f t="shared" si="772"/>
        <v/>
      </c>
      <c r="BM269" s="95" t="str">
        <f t="shared" si="772"/>
        <v/>
      </c>
      <c r="BN269" s="95" t="str">
        <f t="shared" si="772"/>
        <v/>
      </c>
      <c r="BO269" s="95" t="str">
        <f t="shared" si="772"/>
        <v/>
      </c>
      <c r="BP269" s="95" t="str">
        <f t="shared" si="772"/>
        <v/>
      </c>
      <c r="BQ269" s="95" t="str">
        <f t="shared" si="772"/>
        <v/>
      </c>
      <c r="BR269" s="95" t="str">
        <f t="shared" si="772"/>
        <v/>
      </c>
      <c r="BS269" s="38"/>
      <c r="BT269" s="38"/>
      <c r="BU269" s="38"/>
      <c r="BV269" s="38"/>
      <c r="BW269" s="38"/>
      <c r="BX269" s="38">
        <f t="shared" si="566"/>
        <v>0</v>
      </c>
      <c r="BY269" s="106" t="str">
        <f t="shared" si="529"/>
        <v/>
      </c>
      <c r="BZ269" s="106" t="str">
        <f t="shared" ref="BZ269:CH269" si="773">IF(N269="x","1","")</f>
        <v/>
      </c>
      <c r="CA269" s="106" t="str">
        <f t="shared" si="773"/>
        <v/>
      </c>
      <c r="CB269" s="106" t="str">
        <f t="shared" si="773"/>
        <v/>
      </c>
      <c r="CC269" s="106" t="str">
        <f t="shared" si="773"/>
        <v/>
      </c>
      <c r="CD269" s="106" t="str">
        <f t="shared" si="773"/>
        <v/>
      </c>
      <c r="CE269" s="106" t="str">
        <f t="shared" si="773"/>
        <v/>
      </c>
      <c r="CF269" s="106" t="str">
        <f t="shared" si="773"/>
        <v/>
      </c>
      <c r="CG269" s="106" t="str">
        <f t="shared" si="773"/>
        <v/>
      </c>
      <c r="CH269" s="106" t="str">
        <f t="shared" si="773"/>
        <v/>
      </c>
      <c r="CI269" s="40"/>
      <c r="CJ269" s="40"/>
      <c r="CK269" s="40"/>
      <c r="CL269" s="40"/>
      <c r="CM269" s="40"/>
    </row>
    <row r="270" spans="1:91" ht="17.25" customHeight="1" x14ac:dyDescent="0.2">
      <c r="A270" s="92"/>
      <c r="B270" s="93"/>
      <c r="C270" s="93"/>
      <c r="D270" s="93"/>
      <c r="E270" s="93" t="str">
        <f t="shared" si="420"/>
        <v/>
      </c>
      <c r="F270" s="93"/>
      <c r="G270" s="93"/>
      <c r="H270" s="93" t="str">
        <f t="shared" si="94"/>
        <v/>
      </c>
      <c r="I270" s="95" t="str">
        <f t="shared" si="95"/>
        <v/>
      </c>
      <c r="J270" s="93"/>
      <c r="K270" s="97" t="b">
        <v>0</v>
      </c>
      <c r="L270" s="98" t="str">
        <f t="shared" si="302"/>
        <v>PENDENTE</v>
      </c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3"/>
      <c r="X270" s="100"/>
      <c r="Y270" s="100"/>
      <c r="Z270" s="100"/>
      <c r="AA270" s="100"/>
      <c r="AB270" s="100"/>
      <c r="AC270" s="101"/>
      <c r="AD270" s="3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93"/>
      <c r="AQ270" s="93"/>
      <c r="AR270" s="93"/>
      <c r="AS270" s="102"/>
      <c r="AT270" s="103"/>
      <c r="AU270" s="103"/>
      <c r="AV270" s="103"/>
      <c r="AW270" s="104"/>
      <c r="AX270" s="103"/>
      <c r="AY270" s="103"/>
      <c r="AZ270" s="103"/>
      <c r="BA270" s="103"/>
      <c r="BB270" s="104"/>
      <c r="BC270" s="103"/>
      <c r="BD270" s="105" t="str">
        <f ca="1">IFERROR(__xludf.DUMMYFUNCTION("""COMPUTED_VALUE"""),"")</f>
        <v/>
      </c>
      <c r="BE270" s="105"/>
      <c r="BF270" s="105"/>
      <c r="BG270" s="93"/>
      <c r="BH270" s="95"/>
      <c r="BI270" s="95" t="str">
        <f t="shared" si="137"/>
        <v/>
      </c>
      <c r="BJ270" s="95" t="str">
        <f t="shared" ref="BJ270:BR270" si="774">IF(AD270=0,"",AD270*$AS270*(AU270/10))</f>
        <v/>
      </c>
      <c r="BK270" s="95" t="str">
        <f t="shared" si="774"/>
        <v/>
      </c>
      <c r="BL270" s="95" t="str">
        <f t="shared" si="774"/>
        <v/>
      </c>
      <c r="BM270" s="95" t="str">
        <f t="shared" si="774"/>
        <v/>
      </c>
      <c r="BN270" s="95" t="str">
        <f t="shared" si="774"/>
        <v/>
      </c>
      <c r="BO270" s="95" t="str">
        <f t="shared" si="774"/>
        <v/>
      </c>
      <c r="BP270" s="95" t="str">
        <f t="shared" si="774"/>
        <v/>
      </c>
      <c r="BQ270" s="95" t="str">
        <f t="shared" si="774"/>
        <v/>
      </c>
      <c r="BR270" s="95" t="str">
        <f t="shared" si="774"/>
        <v/>
      </c>
      <c r="BS270" s="38"/>
      <c r="BT270" s="38"/>
      <c r="BU270" s="38"/>
      <c r="BV270" s="38"/>
      <c r="BW270" s="38"/>
      <c r="BX270" s="38">
        <f t="shared" si="566"/>
        <v>0</v>
      </c>
      <c r="BY270" s="106" t="str">
        <f t="shared" si="529"/>
        <v/>
      </c>
      <c r="BZ270" s="106" t="str">
        <f t="shared" ref="BZ270:CH270" si="775">IF(N270="x","1","")</f>
        <v/>
      </c>
      <c r="CA270" s="106" t="str">
        <f t="shared" si="775"/>
        <v/>
      </c>
      <c r="CB270" s="106" t="str">
        <f t="shared" si="775"/>
        <v/>
      </c>
      <c r="CC270" s="106" t="str">
        <f t="shared" si="775"/>
        <v/>
      </c>
      <c r="CD270" s="106" t="str">
        <f t="shared" si="775"/>
        <v/>
      </c>
      <c r="CE270" s="106" t="str">
        <f t="shared" si="775"/>
        <v/>
      </c>
      <c r="CF270" s="106" t="str">
        <f t="shared" si="775"/>
        <v/>
      </c>
      <c r="CG270" s="106" t="str">
        <f t="shared" si="775"/>
        <v/>
      </c>
      <c r="CH270" s="106" t="str">
        <f t="shared" si="775"/>
        <v/>
      </c>
      <c r="CI270" s="40"/>
      <c r="CJ270" s="40"/>
      <c r="CK270" s="40"/>
      <c r="CL270" s="40"/>
      <c r="CM270" s="40"/>
    </row>
    <row r="271" spans="1:91" ht="17.25" customHeight="1" x14ac:dyDescent="0.2">
      <c r="A271" s="92"/>
      <c r="B271" s="93"/>
      <c r="C271" s="93"/>
      <c r="D271" s="93"/>
      <c r="E271" s="93" t="str">
        <f t="shared" si="420"/>
        <v/>
      </c>
      <c r="F271" s="93"/>
      <c r="G271" s="93"/>
      <c r="H271" s="93" t="str">
        <f t="shared" si="94"/>
        <v/>
      </c>
      <c r="I271" s="95" t="str">
        <f t="shared" si="95"/>
        <v/>
      </c>
      <c r="J271" s="93"/>
      <c r="K271" s="97" t="b">
        <v>0</v>
      </c>
      <c r="L271" s="98" t="str">
        <f t="shared" si="302"/>
        <v>PENDENTE</v>
      </c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3"/>
      <c r="X271" s="100"/>
      <c r="Y271" s="100"/>
      <c r="Z271" s="100"/>
      <c r="AA271" s="100"/>
      <c r="AB271" s="100"/>
      <c r="AC271" s="101"/>
      <c r="AD271" s="3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93"/>
      <c r="AQ271" s="93"/>
      <c r="AR271" s="93"/>
      <c r="AS271" s="102"/>
      <c r="AT271" s="103"/>
      <c r="AU271" s="103"/>
      <c r="AV271" s="103"/>
      <c r="AW271" s="104"/>
      <c r="AX271" s="103"/>
      <c r="AY271" s="103"/>
      <c r="AZ271" s="103"/>
      <c r="BA271" s="103"/>
      <c r="BB271" s="104"/>
      <c r="BC271" s="103"/>
      <c r="BD271" s="105" t="str">
        <f ca="1">IFERROR(__xludf.DUMMYFUNCTION("""COMPUTED_VALUE"""),"")</f>
        <v/>
      </c>
      <c r="BE271" s="105"/>
      <c r="BF271" s="105"/>
      <c r="BG271" s="93"/>
      <c r="BH271" s="95"/>
      <c r="BI271" s="95" t="str">
        <f t="shared" si="137"/>
        <v/>
      </c>
      <c r="BJ271" s="95" t="str">
        <f t="shared" ref="BJ271:BR271" si="776">IF(AD271=0,"",AD271*$AS271*(AU271/10))</f>
        <v/>
      </c>
      <c r="BK271" s="95" t="str">
        <f t="shared" si="776"/>
        <v/>
      </c>
      <c r="BL271" s="95" t="str">
        <f t="shared" si="776"/>
        <v/>
      </c>
      <c r="BM271" s="95" t="str">
        <f t="shared" si="776"/>
        <v/>
      </c>
      <c r="BN271" s="95" t="str">
        <f t="shared" si="776"/>
        <v/>
      </c>
      <c r="BO271" s="95" t="str">
        <f t="shared" si="776"/>
        <v/>
      </c>
      <c r="BP271" s="95" t="str">
        <f t="shared" si="776"/>
        <v/>
      </c>
      <c r="BQ271" s="95" t="str">
        <f t="shared" si="776"/>
        <v/>
      </c>
      <c r="BR271" s="95" t="str">
        <f t="shared" si="776"/>
        <v/>
      </c>
      <c r="BS271" s="38"/>
      <c r="BT271" s="38"/>
      <c r="BU271" s="38"/>
      <c r="BV271" s="38"/>
      <c r="BW271" s="38"/>
      <c r="BX271" s="38">
        <f t="shared" si="566"/>
        <v>0</v>
      </c>
      <c r="BY271" s="106" t="str">
        <f t="shared" si="529"/>
        <v/>
      </c>
      <c r="BZ271" s="106" t="str">
        <f t="shared" ref="BZ271:CH271" si="777">IF(N271="x","1","")</f>
        <v/>
      </c>
      <c r="CA271" s="106" t="str">
        <f t="shared" si="777"/>
        <v/>
      </c>
      <c r="CB271" s="106" t="str">
        <f t="shared" si="777"/>
        <v/>
      </c>
      <c r="CC271" s="106" t="str">
        <f t="shared" si="777"/>
        <v/>
      </c>
      <c r="CD271" s="106" t="str">
        <f t="shared" si="777"/>
        <v/>
      </c>
      <c r="CE271" s="106" t="str">
        <f t="shared" si="777"/>
        <v/>
      </c>
      <c r="CF271" s="106" t="str">
        <f t="shared" si="777"/>
        <v/>
      </c>
      <c r="CG271" s="106" t="str">
        <f t="shared" si="777"/>
        <v/>
      </c>
      <c r="CH271" s="106" t="str">
        <f t="shared" si="777"/>
        <v/>
      </c>
      <c r="CI271" s="40"/>
      <c r="CJ271" s="40"/>
      <c r="CK271" s="40"/>
      <c r="CL271" s="40"/>
      <c r="CM271" s="40"/>
    </row>
    <row r="272" spans="1:91" ht="17.25" customHeight="1" x14ac:dyDescent="0.2">
      <c r="A272" s="92"/>
      <c r="B272" s="93"/>
      <c r="C272" s="93"/>
      <c r="D272" s="93"/>
      <c r="E272" s="93" t="str">
        <f t="shared" si="420"/>
        <v/>
      </c>
      <c r="F272" s="93"/>
      <c r="G272" s="93"/>
      <c r="H272" s="93" t="str">
        <f t="shared" si="94"/>
        <v/>
      </c>
      <c r="I272" s="95" t="str">
        <f t="shared" si="95"/>
        <v/>
      </c>
      <c r="J272" s="93"/>
      <c r="K272" s="97" t="b">
        <v>0</v>
      </c>
      <c r="L272" s="98" t="str">
        <f t="shared" si="302"/>
        <v>PENDENTE</v>
      </c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3"/>
      <c r="X272" s="100"/>
      <c r="Y272" s="100"/>
      <c r="Z272" s="100"/>
      <c r="AA272" s="100"/>
      <c r="AB272" s="100"/>
      <c r="AC272" s="101"/>
      <c r="AD272" s="3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93"/>
      <c r="AQ272" s="93"/>
      <c r="AR272" s="93"/>
      <c r="AS272" s="102"/>
      <c r="AT272" s="103"/>
      <c r="AU272" s="103"/>
      <c r="AV272" s="103"/>
      <c r="AW272" s="104"/>
      <c r="AX272" s="103"/>
      <c r="AY272" s="103"/>
      <c r="AZ272" s="103"/>
      <c r="BA272" s="103"/>
      <c r="BB272" s="104"/>
      <c r="BC272" s="103"/>
      <c r="BD272" s="105" t="str">
        <f ca="1">IFERROR(__xludf.DUMMYFUNCTION("""COMPUTED_VALUE"""),"")</f>
        <v/>
      </c>
      <c r="BE272" s="105"/>
      <c r="BF272" s="105"/>
      <c r="BG272" s="93"/>
      <c r="BH272" s="95"/>
      <c r="BI272" s="95" t="str">
        <f t="shared" si="137"/>
        <v/>
      </c>
      <c r="BJ272" s="95" t="str">
        <f t="shared" ref="BJ272:BR272" si="778">IF(AD272=0,"",AD272*$AS272*(AU272/10))</f>
        <v/>
      </c>
      <c r="BK272" s="95" t="str">
        <f t="shared" si="778"/>
        <v/>
      </c>
      <c r="BL272" s="95" t="str">
        <f t="shared" si="778"/>
        <v/>
      </c>
      <c r="BM272" s="95" t="str">
        <f t="shared" si="778"/>
        <v/>
      </c>
      <c r="BN272" s="95" t="str">
        <f t="shared" si="778"/>
        <v/>
      </c>
      <c r="BO272" s="95" t="str">
        <f t="shared" si="778"/>
        <v/>
      </c>
      <c r="BP272" s="95" t="str">
        <f t="shared" si="778"/>
        <v/>
      </c>
      <c r="BQ272" s="95" t="str">
        <f t="shared" si="778"/>
        <v/>
      </c>
      <c r="BR272" s="95" t="str">
        <f t="shared" si="778"/>
        <v/>
      </c>
      <c r="BS272" s="38"/>
      <c r="BT272" s="38"/>
      <c r="BU272" s="38"/>
      <c r="BV272" s="38"/>
      <c r="BW272" s="38"/>
      <c r="BX272" s="38">
        <f t="shared" si="566"/>
        <v>0</v>
      </c>
      <c r="BY272" s="106" t="str">
        <f t="shared" si="529"/>
        <v/>
      </c>
      <c r="BZ272" s="106" t="str">
        <f t="shared" ref="BZ272:CH272" si="779">IF(N272="x","1","")</f>
        <v/>
      </c>
      <c r="CA272" s="106" t="str">
        <f t="shared" si="779"/>
        <v/>
      </c>
      <c r="CB272" s="106" t="str">
        <f t="shared" si="779"/>
        <v/>
      </c>
      <c r="CC272" s="106" t="str">
        <f t="shared" si="779"/>
        <v/>
      </c>
      <c r="CD272" s="106" t="str">
        <f t="shared" si="779"/>
        <v/>
      </c>
      <c r="CE272" s="106" t="str">
        <f t="shared" si="779"/>
        <v/>
      </c>
      <c r="CF272" s="106" t="str">
        <f t="shared" si="779"/>
        <v/>
      </c>
      <c r="CG272" s="106" t="str">
        <f t="shared" si="779"/>
        <v/>
      </c>
      <c r="CH272" s="106" t="str">
        <f t="shared" si="779"/>
        <v/>
      </c>
      <c r="CI272" s="40"/>
      <c r="CJ272" s="40"/>
      <c r="CK272" s="40"/>
      <c r="CL272" s="40"/>
      <c r="CM272" s="40"/>
    </row>
    <row r="273" spans="1:91" ht="17.25" customHeight="1" x14ac:dyDescent="0.2">
      <c r="A273" s="92"/>
      <c r="B273" s="93"/>
      <c r="C273" s="93"/>
      <c r="D273" s="93"/>
      <c r="E273" s="93" t="str">
        <f t="shared" si="420"/>
        <v/>
      </c>
      <c r="F273" s="93"/>
      <c r="G273" s="93"/>
      <c r="H273" s="93" t="str">
        <f t="shared" si="94"/>
        <v/>
      </c>
      <c r="I273" s="95" t="str">
        <f t="shared" si="95"/>
        <v/>
      </c>
      <c r="J273" s="93"/>
      <c r="K273" s="97" t="b">
        <v>0</v>
      </c>
      <c r="L273" s="98" t="str">
        <f t="shared" si="302"/>
        <v>PENDENTE</v>
      </c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3"/>
      <c r="X273" s="100"/>
      <c r="Y273" s="100"/>
      <c r="Z273" s="100"/>
      <c r="AA273" s="100"/>
      <c r="AB273" s="100"/>
      <c r="AC273" s="101"/>
      <c r="AD273" s="3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93"/>
      <c r="AQ273" s="93"/>
      <c r="AR273" s="93"/>
      <c r="AS273" s="102"/>
      <c r="AT273" s="103"/>
      <c r="AU273" s="103"/>
      <c r="AV273" s="103"/>
      <c r="AW273" s="104"/>
      <c r="AX273" s="103"/>
      <c r="AY273" s="103"/>
      <c r="AZ273" s="103"/>
      <c r="BA273" s="103"/>
      <c r="BB273" s="104"/>
      <c r="BC273" s="103"/>
      <c r="BD273" s="105" t="str">
        <f ca="1">IFERROR(__xludf.DUMMYFUNCTION("""COMPUTED_VALUE"""),"")</f>
        <v/>
      </c>
      <c r="BE273" s="105"/>
      <c r="BF273" s="105"/>
      <c r="BG273" s="93"/>
      <c r="BH273" s="95"/>
      <c r="BI273" s="95" t="str">
        <f t="shared" si="137"/>
        <v/>
      </c>
      <c r="BJ273" s="95" t="str">
        <f t="shared" ref="BJ273:BR273" si="780">IF(AD273=0,"",AD273*$AS273*(AU273/10))</f>
        <v/>
      </c>
      <c r="BK273" s="95" t="str">
        <f t="shared" si="780"/>
        <v/>
      </c>
      <c r="BL273" s="95" t="str">
        <f t="shared" si="780"/>
        <v/>
      </c>
      <c r="BM273" s="95" t="str">
        <f t="shared" si="780"/>
        <v/>
      </c>
      <c r="BN273" s="95" t="str">
        <f t="shared" si="780"/>
        <v/>
      </c>
      <c r="BO273" s="95" t="str">
        <f t="shared" si="780"/>
        <v/>
      </c>
      <c r="BP273" s="95" t="str">
        <f t="shared" si="780"/>
        <v/>
      </c>
      <c r="BQ273" s="95" t="str">
        <f t="shared" si="780"/>
        <v/>
      </c>
      <c r="BR273" s="95" t="str">
        <f t="shared" si="780"/>
        <v/>
      </c>
      <c r="BS273" s="38"/>
      <c r="BT273" s="38"/>
      <c r="BU273" s="38"/>
      <c r="BV273" s="38"/>
      <c r="BW273" s="38"/>
      <c r="BX273" s="38">
        <f t="shared" si="566"/>
        <v>0</v>
      </c>
      <c r="BY273" s="106" t="str">
        <f t="shared" si="529"/>
        <v/>
      </c>
      <c r="BZ273" s="106" t="str">
        <f t="shared" ref="BZ273:CH273" si="781">IF(N273="x","1","")</f>
        <v/>
      </c>
      <c r="CA273" s="106" t="str">
        <f t="shared" si="781"/>
        <v/>
      </c>
      <c r="CB273" s="106" t="str">
        <f t="shared" si="781"/>
        <v/>
      </c>
      <c r="CC273" s="106" t="str">
        <f t="shared" si="781"/>
        <v/>
      </c>
      <c r="CD273" s="106" t="str">
        <f t="shared" si="781"/>
        <v/>
      </c>
      <c r="CE273" s="106" t="str">
        <f t="shared" si="781"/>
        <v/>
      </c>
      <c r="CF273" s="106" t="str">
        <f t="shared" si="781"/>
        <v/>
      </c>
      <c r="CG273" s="106" t="str">
        <f t="shared" si="781"/>
        <v/>
      </c>
      <c r="CH273" s="106" t="str">
        <f t="shared" si="781"/>
        <v/>
      </c>
      <c r="CI273" s="40"/>
      <c r="CJ273" s="40"/>
      <c r="CK273" s="40"/>
      <c r="CL273" s="40"/>
      <c r="CM273" s="40"/>
    </row>
    <row r="274" spans="1:91" ht="17.25" customHeight="1" x14ac:dyDescent="0.2">
      <c r="A274" s="92"/>
      <c r="B274" s="93"/>
      <c r="C274" s="93"/>
      <c r="D274" s="93"/>
      <c r="E274" s="93" t="str">
        <f t="shared" si="420"/>
        <v/>
      </c>
      <c r="F274" s="93"/>
      <c r="G274" s="93"/>
      <c r="H274" s="93" t="str">
        <f t="shared" si="94"/>
        <v/>
      </c>
      <c r="I274" s="95" t="str">
        <f t="shared" si="95"/>
        <v/>
      </c>
      <c r="J274" s="93"/>
      <c r="K274" s="97" t="b">
        <v>0</v>
      </c>
      <c r="L274" s="98" t="str">
        <f t="shared" si="302"/>
        <v>PENDENTE</v>
      </c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3"/>
      <c r="X274" s="100"/>
      <c r="Y274" s="100"/>
      <c r="Z274" s="100"/>
      <c r="AA274" s="100"/>
      <c r="AB274" s="100"/>
      <c r="AC274" s="101"/>
      <c r="AD274" s="3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93"/>
      <c r="AQ274" s="93"/>
      <c r="AR274" s="93"/>
      <c r="AS274" s="102"/>
      <c r="AT274" s="103"/>
      <c r="AU274" s="103"/>
      <c r="AV274" s="103"/>
      <c r="AW274" s="104"/>
      <c r="AX274" s="103"/>
      <c r="AY274" s="103"/>
      <c r="AZ274" s="103"/>
      <c r="BA274" s="103"/>
      <c r="BB274" s="104"/>
      <c r="BC274" s="103"/>
      <c r="BD274" s="105" t="str">
        <f ca="1">IFERROR(__xludf.DUMMYFUNCTION("""COMPUTED_VALUE"""),"")</f>
        <v/>
      </c>
      <c r="BE274" s="105"/>
      <c r="BF274" s="105"/>
      <c r="BG274" s="93"/>
      <c r="BH274" s="95"/>
      <c r="BI274" s="95" t="str">
        <f t="shared" si="137"/>
        <v/>
      </c>
      <c r="BJ274" s="95" t="str">
        <f t="shared" ref="BJ274:BR274" si="782">IF(AD274=0,"",AD274*$AS274*(AU274/10))</f>
        <v/>
      </c>
      <c r="BK274" s="95" t="str">
        <f t="shared" si="782"/>
        <v/>
      </c>
      <c r="BL274" s="95" t="str">
        <f t="shared" si="782"/>
        <v/>
      </c>
      <c r="BM274" s="95" t="str">
        <f t="shared" si="782"/>
        <v/>
      </c>
      <c r="BN274" s="95" t="str">
        <f t="shared" si="782"/>
        <v/>
      </c>
      <c r="BO274" s="95" t="str">
        <f t="shared" si="782"/>
        <v/>
      </c>
      <c r="BP274" s="95" t="str">
        <f t="shared" si="782"/>
        <v/>
      </c>
      <c r="BQ274" s="95" t="str">
        <f t="shared" si="782"/>
        <v/>
      </c>
      <c r="BR274" s="95" t="str">
        <f t="shared" si="782"/>
        <v/>
      </c>
      <c r="BS274" s="38"/>
      <c r="BT274" s="38"/>
      <c r="BU274" s="38"/>
      <c r="BV274" s="38"/>
      <c r="BW274" s="38"/>
      <c r="BX274" s="38">
        <f t="shared" si="566"/>
        <v>0</v>
      </c>
      <c r="BY274" s="106" t="str">
        <f t="shared" si="529"/>
        <v/>
      </c>
      <c r="BZ274" s="106" t="str">
        <f t="shared" ref="BZ274:CH274" si="783">IF(N274="x","1","")</f>
        <v/>
      </c>
      <c r="CA274" s="106" t="str">
        <f t="shared" si="783"/>
        <v/>
      </c>
      <c r="CB274" s="106" t="str">
        <f t="shared" si="783"/>
        <v/>
      </c>
      <c r="CC274" s="106" t="str">
        <f t="shared" si="783"/>
        <v/>
      </c>
      <c r="CD274" s="106" t="str">
        <f t="shared" si="783"/>
        <v/>
      </c>
      <c r="CE274" s="106" t="str">
        <f t="shared" si="783"/>
        <v/>
      </c>
      <c r="CF274" s="106" t="str">
        <f t="shared" si="783"/>
        <v/>
      </c>
      <c r="CG274" s="106" t="str">
        <f t="shared" si="783"/>
        <v/>
      </c>
      <c r="CH274" s="106" t="str">
        <f t="shared" si="783"/>
        <v/>
      </c>
      <c r="CI274" s="40"/>
      <c r="CJ274" s="40"/>
      <c r="CK274" s="40"/>
      <c r="CL274" s="40"/>
      <c r="CM274" s="40"/>
    </row>
    <row r="275" spans="1:91" ht="17.25" customHeight="1" x14ac:dyDescent="0.2">
      <c r="A275" s="92"/>
      <c r="B275" s="93"/>
      <c r="C275" s="93"/>
      <c r="D275" s="93"/>
      <c r="E275" s="93" t="str">
        <f t="shared" si="420"/>
        <v/>
      </c>
      <c r="F275" s="93"/>
      <c r="G275" s="93"/>
      <c r="H275" s="93" t="str">
        <f t="shared" si="94"/>
        <v/>
      </c>
      <c r="I275" s="95" t="str">
        <f t="shared" si="95"/>
        <v/>
      </c>
      <c r="J275" s="93"/>
      <c r="K275" s="97" t="b">
        <v>0</v>
      </c>
      <c r="L275" s="98" t="str">
        <f t="shared" si="302"/>
        <v>PENDENTE</v>
      </c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3"/>
      <c r="X275" s="100"/>
      <c r="Y275" s="100"/>
      <c r="Z275" s="100"/>
      <c r="AA275" s="100"/>
      <c r="AB275" s="100"/>
      <c r="AC275" s="101"/>
      <c r="AD275" s="3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93"/>
      <c r="AQ275" s="93"/>
      <c r="AR275" s="93"/>
      <c r="AS275" s="102"/>
      <c r="AT275" s="103"/>
      <c r="AU275" s="103"/>
      <c r="AV275" s="103"/>
      <c r="AW275" s="104"/>
      <c r="AX275" s="103"/>
      <c r="AY275" s="103"/>
      <c r="AZ275" s="103"/>
      <c r="BA275" s="103"/>
      <c r="BB275" s="104"/>
      <c r="BC275" s="103"/>
      <c r="BD275" s="105" t="str">
        <f ca="1">IFERROR(__xludf.DUMMYFUNCTION("""COMPUTED_VALUE"""),"")</f>
        <v/>
      </c>
      <c r="BE275" s="105"/>
      <c r="BF275" s="105"/>
      <c r="BG275" s="93"/>
      <c r="BH275" s="95"/>
      <c r="BI275" s="95" t="str">
        <f t="shared" si="137"/>
        <v/>
      </c>
      <c r="BJ275" s="95" t="str">
        <f t="shared" ref="BJ275:BR275" si="784">IF(AD275=0,"",AD275*$AS275*(AU275/10))</f>
        <v/>
      </c>
      <c r="BK275" s="95" t="str">
        <f t="shared" si="784"/>
        <v/>
      </c>
      <c r="BL275" s="95" t="str">
        <f t="shared" si="784"/>
        <v/>
      </c>
      <c r="BM275" s="95" t="str">
        <f t="shared" si="784"/>
        <v/>
      </c>
      <c r="BN275" s="95" t="str">
        <f t="shared" si="784"/>
        <v/>
      </c>
      <c r="BO275" s="95" t="str">
        <f t="shared" si="784"/>
        <v/>
      </c>
      <c r="BP275" s="95" t="str">
        <f t="shared" si="784"/>
        <v/>
      </c>
      <c r="BQ275" s="95" t="str">
        <f t="shared" si="784"/>
        <v/>
      </c>
      <c r="BR275" s="95" t="str">
        <f t="shared" si="784"/>
        <v/>
      </c>
      <c r="BS275" s="38"/>
      <c r="BT275" s="38"/>
      <c r="BU275" s="38"/>
      <c r="BV275" s="38"/>
      <c r="BW275" s="38"/>
      <c r="BX275" s="38">
        <f t="shared" si="566"/>
        <v>0</v>
      </c>
      <c r="BY275" s="106" t="str">
        <f t="shared" si="529"/>
        <v/>
      </c>
      <c r="BZ275" s="106" t="str">
        <f t="shared" ref="BZ275:CH275" si="785">IF(N275="x","1","")</f>
        <v/>
      </c>
      <c r="CA275" s="106" t="str">
        <f t="shared" si="785"/>
        <v/>
      </c>
      <c r="CB275" s="106" t="str">
        <f t="shared" si="785"/>
        <v/>
      </c>
      <c r="CC275" s="106" t="str">
        <f t="shared" si="785"/>
        <v/>
      </c>
      <c r="CD275" s="106" t="str">
        <f t="shared" si="785"/>
        <v/>
      </c>
      <c r="CE275" s="106" t="str">
        <f t="shared" si="785"/>
        <v/>
      </c>
      <c r="CF275" s="106" t="str">
        <f t="shared" si="785"/>
        <v/>
      </c>
      <c r="CG275" s="106" t="str">
        <f t="shared" si="785"/>
        <v/>
      </c>
      <c r="CH275" s="106" t="str">
        <f t="shared" si="785"/>
        <v/>
      </c>
      <c r="CI275" s="40"/>
      <c r="CJ275" s="40"/>
      <c r="CK275" s="40"/>
      <c r="CL275" s="40"/>
      <c r="CM275" s="40"/>
    </row>
    <row r="276" spans="1:91" ht="17.25" customHeight="1" x14ac:dyDescent="0.2">
      <c r="A276" s="92"/>
      <c r="B276" s="93"/>
      <c r="C276" s="93"/>
      <c r="D276" s="93"/>
      <c r="E276" s="93" t="str">
        <f t="shared" si="420"/>
        <v/>
      </c>
      <c r="F276" s="93"/>
      <c r="G276" s="93"/>
      <c r="H276" s="93" t="str">
        <f t="shared" si="94"/>
        <v/>
      </c>
      <c r="I276" s="95" t="str">
        <f t="shared" si="95"/>
        <v/>
      </c>
      <c r="J276" s="93"/>
      <c r="K276" s="97" t="b">
        <v>0</v>
      </c>
      <c r="L276" s="98" t="str">
        <f t="shared" si="302"/>
        <v>PENDENTE</v>
      </c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3"/>
      <c r="X276" s="100"/>
      <c r="Y276" s="100"/>
      <c r="Z276" s="100"/>
      <c r="AA276" s="100"/>
      <c r="AB276" s="100"/>
      <c r="AC276" s="101"/>
      <c r="AD276" s="3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93"/>
      <c r="AQ276" s="93"/>
      <c r="AR276" s="93"/>
      <c r="AS276" s="102"/>
      <c r="AT276" s="103"/>
      <c r="AU276" s="103"/>
      <c r="AV276" s="103"/>
      <c r="AW276" s="104"/>
      <c r="AX276" s="103"/>
      <c r="AY276" s="103"/>
      <c r="AZ276" s="103"/>
      <c r="BA276" s="103"/>
      <c r="BB276" s="104"/>
      <c r="BC276" s="103"/>
      <c r="BD276" s="105" t="str">
        <f ca="1">IFERROR(__xludf.DUMMYFUNCTION("""COMPUTED_VALUE"""),"")</f>
        <v/>
      </c>
      <c r="BE276" s="105"/>
      <c r="BF276" s="105"/>
      <c r="BG276" s="93"/>
      <c r="BH276" s="95"/>
      <c r="BI276" s="95" t="str">
        <f t="shared" si="137"/>
        <v/>
      </c>
      <c r="BJ276" s="95" t="str">
        <f t="shared" ref="BJ276:BR276" si="786">IF(AD276=0,"",AD276*$AS276*(AU276/10))</f>
        <v/>
      </c>
      <c r="BK276" s="95" t="str">
        <f t="shared" si="786"/>
        <v/>
      </c>
      <c r="BL276" s="95" t="str">
        <f t="shared" si="786"/>
        <v/>
      </c>
      <c r="BM276" s="95" t="str">
        <f t="shared" si="786"/>
        <v/>
      </c>
      <c r="BN276" s="95" t="str">
        <f t="shared" si="786"/>
        <v/>
      </c>
      <c r="BO276" s="95" t="str">
        <f t="shared" si="786"/>
        <v/>
      </c>
      <c r="BP276" s="95" t="str">
        <f t="shared" si="786"/>
        <v/>
      </c>
      <c r="BQ276" s="95" t="str">
        <f t="shared" si="786"/>
        <v/>
      </c>
      <c r="BR276" s="95" t="str">
        <f t="shared" si="786"/>
        <v/>
      </c>
      <c r="BS276" s="38"/>
      <c r="BT276" s="38"/>
      <c r="BU276" s="38"/>
      <c r="BV276" s="38"/>
      <c r="BW276" s="38"/>
      <c r="BX276" s="38">
        <f t="shared" si="566"/>
        <v>0</v>
      </c>
      <c r="BY276" s="106" t="str">
        <f t="shared" si="529"/>
        <v/>
      </c>
      <c r="BZ276" s="106" t="str">
        <f t="shared" ref="BZ276:CH276" si="787">IF(N276="x","1","")</f>
        <v/>
      </c>
      <c r="CA276" s="106" t="str">
        <f t="shared" si="787"/>
        <v/>
      </c>
      <c r="CB276" s="106" t="str">
        <f t="shared" si="787"/>
        <v/>
      </c>
      <c r="CC276" s="106" t="str">
        <f t="shared" si="787"/>
        <v/>
      </c>
      <c r="CD276" s="106" t="str">
        <f t="shared" si="787"/>
        <v/>
      </c>
      <c r="CE276" s="106" t="str">
        <f t="shared" si="787"/>
        <v/>
      </c>
      <c r="CF276" s="106" t="str">
        <f t="shared" si="787"/>
        <v/>
      </c>
      <c r="CG276" s="106" t="str">
        <f t="shared" si="787"/>
        <v/>
      </c>
      <c r="CH276" s="106" t="str">
        <f t="shared" si="787"/>
        <v/>
      </c>
      <c r="CI276" s="40"/>
      <c r="CJ276" s="40"/>
      <c r="CK276" s="40"/>
      <c r="CL276" s="40"/>
      <c r="CM276" s="40"/>
    </row>
    <row r="277" spans="1:91" ht="17.25" customHeight="1" x14ac:dyDescent="0.2">
      <c r="A277" s="92"/>
      <c r="B277" s="93"/>
      <c r="C277" s="93"/>
      <c r="D277" s="93"/>
      <c r="E277" s="93" t="str">
        <f t="shared" si="420"/>
        <v/>
      </c>
      <c r="F277" s="93"/>
      <c r="G277" s="93"/>
      <c r="H277" s="93" t="str">
        <f t="shared" si="94"/>
        <v/>
      </c>
      <c r="I277" s="95" t="str">
        <f t="shared" si="95"/>
        <v/>
      </c>
      <c r="J277" s="93"/>
      <c r="K277" s="97" t="b">
        <v>0</v>
      </c>
      <c r="L277" s="98" t="str">
        <f t="shared" si="302"/>
        <v>PENDENTE</v>
      </c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3"/>
      <c r="X277" s="100"/>
      <c r="Y277" s="100"/>
      <c r="Z277" s="100"/>
      <c r="AA277" s="100"/>
      <c r="AB277" s="100"/>
      <c r="AC277" s="101"/>
      <c r="AD277" s="3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93"/>
      <c r="AQ277" s="93"/>
      <c r="AR277" s="93"/>
      <c r="AS277" s="102"/>
      <c r="AT277" s="103"/>
      <c r="AU277" s="103"/>
      <c r="AV277" s="103"/>
      <c r="AW277" s="104"/>
      <c r="AX277" s="103"/>
      <c r="AY277" s="103"/>
      <c r="AZ277" s="103"/>
      <c r="BA277" s="103"/>
      <c r="BB277" s="104"/>
      <c r="BC277" s="103"/>
      <c r="BD277" s="105" t="str">
        <f ca="1">IFERROR(__xludf.DUMMYFUNCTION("""COMPUTED_VALUE"""),"")</f>
        <v/>
      </c>
      <c r="BE277" s="105"/>
      <c r="BF277" s="105"/>
      <c r="BG277" s="93"/>
      <c r="BH277" s="95"/>
      <c r="BI277" s="95" t="str">
        <f t="shared" si="137"/>
        <v/>
      </c>
      <c r="BJ277" s="95" t="str">
        <f t="shared" ref="BJ277:BR277" si="788">IF(AD277=0,"",AD277*$AS277*(AU277/10))</f>
        <v/>
      </c>
      <c r="BK277" s="95" t="str">
        <f t="shared" si="788"/>
        <v/>
      </c>
      <c r="BL277" s="95" t="str">
        <f t="shared" si="788"/>
        <v/>
      </c>
      <c r="BM277" s="95" t="str">
        <f t="shared" si="788"/>
        <v/>
      </c>
      <c r="BN277" s="95" t="str">
        <f t="shared" si="788"/>
        <v/>
      </c>
      <c r="BO277" s="95" t="str">
        <f t="shared" si="788"/>
        <v/>
      </c>
      <c r="BP277" s="95" t="str">
        <f t="shared" si="788"/>
        <v/>
      </c>
      <c r="BQ277" s="95" t="str">
        <f t="shared" si="788"/>
        <v/>
      </c>
      <c r="BR277" s="95" t="str">
        <f t="shared" si="788"/>
        <v/>
      </c>
      <c r="BS277" s="38"/>
      <c r="BT277" s="38"/>
      <c r="BU277" s="38"/>
      <c r="BV277" s="38"/>
      <c r="BW277" s="38"/>
      <c r="BX277" s="38">
        <f t="shared" si="566"/>
        <v>0</v>
      </c>
      <c r="BY277" s="106" t="str">
        <f t="shared" si="529"/>
        <v/>
      </c>
      <c r="BZ277" s="106" t="str">
        <f t="shared" ref="BZ277:CH277" si="789">IF(N277="x","1","")</f>
        <v/>
      </c>
      <c r="CA277" s="106" t="str">
        <f t="shared" si="789"/>
        <v/>
      </c>
      <c r="CB277" s="106" t="str">
        <f t="shared" si="789"/>
        <v/>
      </c>
      <c r="CC277" s="106" t="str">
        <f t="shared" si="789"/>
        <v/>
      </c>
      <c r="CD277" s="106" t="str">
        <f t="shared" si="789"/>
        <v/>
      </c>
      <c r="CE277" s="106" t="str">
        <f t="shared" si="789"/>
        <v/>
      </c>
      <c r="CF277" s="106" t="str">
        <f t="shared" si="789"/>
        <v/>
      </c>
      <c r="CG277" s="106" t="str">
        <f t="shared" si="789"/>
        <v/>
      </c>
      <c r="CH277" s="106" t="str">
        <f t="shared" si="789"/>
        <v/>
      </c>
      <c r="CI277" s="40"/>
      <c r="CJ277" s="40"/>
      <c r="CK277" s="40"/>
      <c r="CL277" s="40"/>
      <c r="CM277" s="40"/>
    </row>
    <row r="278" spans="1:91" ht="17.25" customHeight="1" x14ac:dyDescent="0.2">
      <c r="A278" s="92"/>
      <c r="B278" s="93"/>
      <c r="C278" s="93"/>
      <c r="D278" s="93"/>
      <c r="E278" s="93" t="str">
        <f t="shared" si="420"/>
        <v/>
      </c>
      <c r="F278" s="93"/>
      <c r="G278" s="93"/>
      <c r="H278" s="93" t="str">
        <f t="shared" si="94"/>
        <v/>
      </c>
      <c r="I278" s="95" t="str">
        <f t="shared" si="95"/>
        <v/>
      </c>
      <c r="J278" s="93"/>
      <c r="K278" s="97" t="b">
        <v>0</v>
      </c>
      <c r="L278" s="98" t="str">
        <f t="shared" si="302"/>
        <v>PENDENTE</v>
      </c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3"/>
      <c r="X278" s="100"/>
      <c r="Y278" s="100"/>
      <c r="Z278" s="100"/>
      <c r="AA278" s="100"/>
      <c r="AB278" s="100"/>
      <c r="AC278" s="101"/>
      <c r="AD278" s="3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93"/>
      <c r="AQ278" s="93"/>
      <c r="AR278" s="93"/>
      <c r="AS278" s="102"/>
      <c r="AT278" s="103"/>
      <c r="AU278" s="103"/>
      <c r="AV278" s="103"/>
      <c r="AW278" s="104"/>
      <c r="AX278" s="103"/>
      <c r="AY278" s="103"/>
      <c r="AZ278" s="103"/>
      <c r="BA278" s="103"/>
      <c r="BB278" s="104"/>
      <c r="BC278" s="103"/>
      <c r="BD278" s="105" t="str">
        <f ca="1">IFERROR(__xludf.DUMMYFUNCTION("""COMPUTED_VALUE"""),"")</f>
        <v/>
      </c>
      <c r="BE278" s="105"/>
      <c r="BF278" s="105"/>
      <c r="BG278" s="93"/>
      <c r="BH278" s="95"/>
      <c r="BI278" s="95" t="str">
        <f t="shared" si="137"/>
        <v/>
      </c>
      <c r="BJ278" s="95" t="str">
        <f t="shared" ref="BJ278:BR278" si="790">IF(AD278=0,"",AD278*$AS278*(AU278/10))</f>
        <v/>
      </c>
      <c r="BK278" s="95" t="str">
        <f t="shared" si="790"/>
        <v/>
      </c>
      <c r="BL278" s="95" t="str">
        <f t="shared" si="790"/>
        <v/>
      </c>
      <c r="BM278" s="95" t="str">
        <f t="shared" si="790"/>
        <v/>
      </c>
      <c r="BN278" s="95" t="str">
        <f t="shared" si="790"/>
        <v/>
      </c>
      <c r="BO278" s="95" t="str">
        <f t="shared" si="790"/>
        <v/>
      </c>
      <c r="BP278" s="95" t="str">
        <f t="shared" si="790"/>
        <v/>
      </c>
      <c r="BQ278" s="95" t="str">
        <f t="shared" si="790"/>
        <v/>
      </c>
      <c r="BR278" s="95" t="str">
        <f t="shared" si="790"/>
        <v/>
      </c>
      <c r="BS278" s="38"/>
      <c r="BT278" s="38"/>
      <c r="BU278" s="38"/>
      <c r="BV278" s="38"/>
      <c r="BW278" s="38"/>
      <c r="BX278" s="38">
        <f t="shared" si="566"/>
        <v>0</v>
      </c>
      <c r="BY278" s="106" t="str">
        <f t="shared" si="529"/>
        <v/>
      </c>
      <c r="BZ278" s="106" t="str">
        <f t="shared" ref="BZ278:CH278" si="791">IF(N278="x","1","")</f>
        <v/>
      </c>
      <c r="CA278" s="106" t="str">
        <f t="shared" si="791"/>
        <v/>
      </c>
      <c r="CB278" s="106" t="str">
        <f t="shared" si="791"/>
        <v/>
      </c>
      <c r="CC278" s="106" t="str">
        <f t="shared" si="791"/>
        <v/>
      </c>
      <c r="CD278" s="106" t="str">
        <f t="shared" si="791"/>
        <v/>
      </c>
      <c r="CE278" s="106" t="str">
        <f t="shared" si="791"/>
        <v/>
      </c>
      <c r="CF278" s="106" t="str">
        <f t="shared" si="791"/>
        <v/>
      </c>
      <c r="CG278" s="106" t="str">
        <f t="shared" si="791"/>
        <v/>
      </c>
      <c r="CH278" s="106" t="str">
        <f t="shared" si="791"/>
        <v/>
      </c>
      <c r="CI278" s="40"/>
      <c r="CJ278" s="40"/>
      <c r="CK278" s="40"/>
      <c r="CL278" s="40"/>
      <c r="CM278" s="40"/>
    </row>
    <row r="279" spans="1:91" ht="17.25" customHeight="1" x14ac:dyDescent="0.2">
      <c r="A279" s="92"/>
      <c r="B279" s="93"/>
      <c r="C279" s="93"/>
      <c r="D279" s="93"/>
      <c r="E279" s="93" t="str">
        <f t="shared" si="420"/>
        <v/>
      </c>
      <c r="F279" s="93"/>
      <c r="G279" s="93"/>
      <c r="H279" s="93" t="str">
        <f t="shared" si="94"/>
        <v/>
      </c>
      <c r="I279" s="95" t="str">
        <f t="shared" si="95"/>
        <v/>
      </c>
      <c r="J279" s="93"/>
      <c r="K279" s="97" t="b">
        <v>0</v>
      </c>
      <c r="L279" s="98" t="str">
        <f t="shared" si="302"/>
        <v>PENDENTE</v>
      </c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3"/>
      <c r="X279" s="100"/>
      <c r="Y279" s="100"/>
      <c r="Z279" s="100"/>
      <c r="AA279" s="100"/>
      <c r="AB279" s="100"/>
      <c r="AC279" s="101"/>
      <c r="AD279" s="3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93"/>
      <c r="AQ279" s="93"/>
      <c r="AR279" s="93"/>
      <c r="AS279" s="102"/>
      <c r="AT279" s="103"/>
      <c r="AU279" s="103"/>
      <c r="AV279" s="103"/>
      <c r="AW279" s="104"/>
      <c r="AX279" s="103"/>
      <c r="AY279" s="103"/>
      <c r="AZ279" s="103"/>
      <c r="BA279" s="103"/>
      <c r="BB279" s="104"/>
      <c r="BC279" s="103"/>
      <c r="BD279" s="105" t="str">
        <f ca="1">IFERROR(__xludf.DUMMYFUNCTION("""COMPUTED_VALUE"""),"")</f>
        <v/>
      </c>
      <c r="BE279" s="105"/>
      <c r="BF279" s="105"/>
      <c r="BG279" s="93"/>
      <c r="BH279" s="95"/>
      <c r="BI279" s="95" t="str">
        <f t="shared" si="137"/>
        <v/>
      </c>
      <c r="BJ279" s="95" t="str">
        <f t="shared" ref="BJ279:BR279" si="792">IF(AD279=0,"",AD279*$AS279*(AU279/10))</f>
        <v/>
      </c>
      <c r="BK279" s="95" t="str">
        <f t="shared" si="792"/>
        <v/>
      </c>
      <c r="BL279" s="95" t="str">
        <f t="shared" si="792"/>
        <v/>
      </c>
      <c r="BM279" s="95" t="str">
        <f t="shared" si="792"/>
        <v/>
      </c>
      <c r="BN279" s="95" t="str">
        <f t="shared" si="792"/>
        <v/>
      </c>
      <c r="BO279" s="95" t="str">
        <f t="shared" si="792"/>
        <v/>
      </c>
      <c r="BP279" s="95" t="str">
        <f t="shared" si="792"/>
        <v/>
      </c>
      <c r="BQ279" s="95" t="str">
        <f t="shared" si="792"/>
        <v/>
      </c>
      <c r="BR279" s="95" t="str">
        <f t="shared" si="792"/>
        <v/>
      </c>
      <c r="BS279" s="38"/>
      <c r="BT279" s="38"/>
      <c r="BU279" s="38"/>
      <c r="BV279" s="38"/>
      <c r="BW279" s="38"/>
      <c r="BX279" s="38">
        <f t="shared" si="566"/>
        <v>0</v>
      </c>
      <c r="BY279" s="106" t="str">
        <f t="shared" si="529"/>
        <v/>
      </c>
      <c r="BZ279" s="106" t="str">
        <f t="shared" ref="BZ279:CH279" si="793">IF(N279="x","1","")</f>
        <v/>
      </c>
      <c r="CA279" s="106" t="str">
        <f t="shared" si="793"/>
        <v/>
      </c>
      <c r="CB279" s="106" t="str">
        <f t="shared" si="793"/>
        <v/>
      </c>
      <c r="CC279" s="106" t="str">
        <f t="shared" si="793"/>
        <v/>
      </c>
      <c r="CD279" s="106" t="str">
        <f t="shared" si="793"/>
        <v/>
      </c>
      <c r="CE279" s="106" t="str">
        <f t="shared" si="793"/>
        <v/>
      </c>
      <c r="CF279" s="106" t="str">
        <f t="shared" si="793"/>
        <v/>
      </c>
      <c r="CG279" s="106" t="str">
        <f t="shared" si="793"/>
        <v/>
      </c>
      <c r="CH279" s="106" t="str">
        <f t="shared" si="793"/>
        <v/>
      </c>
      <c r="CI279" s="40"/>
      <c r="CJ279" s="40"/>
      <c r="CK279" s="40"/>
      <c r="CL279" s="40"/>
      <c r="CM279" s="40"/>
    </row>
    <row r="280" spans="1:91" ht="17.25" customHeight="1" x14ac:dyDescent="0.2">
      <c r="A280" s="92"/>
      <c r="B280" s="93"/>
      <c r="C280" s="93"/>
      <c r="D280" s="93"/>
      <c r="E280" s="93" t="str">
        <f t="shared" si="420"/>
        <v/>
      </c>
      <c r="F280" s="93"/>
      <c r="G280" s="93"/>
      <c r="H280" s="93" t="str">
        <f t="shared" si="94"/>
        <v/>
      </c>
      <c r="I280" s="95" t="str">
        <f t="shared" si="95"/>
        <v/>
      </c>
      <c r="J280" s="93"/>
      <c r="K280" s="97" t="b">
        <v>0</v>
      </c>
      <c r="L280" s="98" t="str">
        <f t="shared" si="302"/>
        <v>PENDENTE</v>
      </c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3"/>
      <c r="X280" s="100"/>
      <c r="Y280" s="100"/>
      <c r="Z280" s="100"/>
      <c r="AA280" s="100"/>
      <c r="AB280" s="100"/>
      <c r="AC280" s="101"/>
      <c r="AD280" s="3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93"/>
      <c r="AQ280" s="93"/>
      <c r="AR280" s="93"/>
      <c r="AS280" s="102"/>
      <c r="AT280" s="103"/>
      <c r="AU280" s="103"/>
      <c r="AV280" s="103"/>
      <c r="AW280" s="104"/>
      <c r="AX280" s="103"/>
      <c r="AY280" s="103"/>
      <c r="AZ280" s="103"/>
      <c r="BA280" s="103"/>
      <c r="BB280" s="104"/>
      <c r="BC280" s="103"/>
      <c r="BD280" s="105" t="str">
        <f ca="1">IFERROR(__xludf.DUMMYFUNCTION("""COMPUTED_VALUE"""),"")</f>
        <v/>
      </c>
      <c r="BE280" s="105"/>
      <c r="BF280" s="105"/>
      <c r="BG280" s="93"/>
      <c r="BH280" s="95"/>
      <c r="BI280" s="95" t="str">
        <f t="shared" si="137"/>
        <v/>
      </c>
      <c r="BJ280" s="95" t="str">
        <f t="shared" ref="BJ280:BR280" si="794">IF(AD280=0,"",AD280*$AS280*(AU280/10))</f>
        <v/>
      </c>
      <c r="BK280" s="95" t="str">
        <f t="shared" si="794"/>
        <v/>
      </c>
      <c r="BL280" s="95" t="str">
        <f t="shared" si="794"/>
        <v/>
      </c>
      <c r="BM280" s="95" t="str">
        <f t="shared" si="794"/>
        <v/>
      </c>
      <c r="BN280" s="95" t="str">
        <f t="shared" si="794"/>
        <v/>
      </c>
      <c r="BO280" s="95" t="str">
        <f t="shared" si="794"/>
        <v/>
      </c>
      <c r="BP280" s="95" t="str">
        <f t="shared" si="794"/>
        <v/>
      </c>
      <c r="BQ280" s="95" t="str">
        <f t="shared" si="794"/>
        <v/>
      </c>
      <c r="BR280" s="95" t="str">
        <f t="shared" si="794"/>
        <v/>
      </c>
      <c r="BS280" s="38"/>
      <c r="BT280" s="38"/>
      <c r="BU280" s="38"/>
      <c r="BV280" s="38"/>
      <c r="BW280" s="38"/>
      <c r="BX280" s="38">
        <f t="shared" si="566"/>
        <v>0</v>
      </c>
      <c r="BY280" s="106" t="str">
        <f t="shared" si="529"/>
        <v/>
      </c>
      <c r="BZ280" s="106" t="str">
        <f t="shared" ref="BZ280:CH280" si="795">IF(N280="x","1","")</f>
        <v/>
      </c>
      <c r="CA280" s="106" t="str">
        <f t="shared" si="795"/>
        <v/>
      </c>
      <c r="CB280" s="106" t="str">
        <f t="shared" si="795"/>
        <v/>
      </c>
      <c r="CC280" s="106" t="str">
        <f t="shared" si="795"/>
        <v/>
      </c>
      <c r="CD280" s="106" t="str">
        <f t="shared" si="795"/>
        <v/>
      </c>
      <c r="CE280" s="106" t="str">
        <f t="shared" si="795"/>
        <v/>
      </c>
      <c r="CF280" s="106" t="str">
        <f t="shared" si="795"/>
        <v/>
      </c>
      <c r="CG280" s="106" t="str">
        <f t="shared" si="795"/>
        <v/>
      </c>
      <c r="CH280" s="106" t="str">
        <f t="shared" si="795"/>
        <v/>
      </c>
      <c r="CI280" s="40"/>
      <c r="CJ280" s="40"/>
      <c r="CK280" s="40"/>
      <c r="CL280" s="40"/>
      <c r="CM280" s="40"/>
    </row>
    <row r="281" spans="1:91" ht="17.25" customHeight="1" x14ac:dyDescent="0.2">
      <c r="A281" s="92"/>
      <c r="B281" s="93"/>
      <c r="C281" s="93"/>
      <c r="D281" s="93"/>
      <c r="E281" s="93" t="str">
        <f t="shared" si="420"/>
        <v/>
      </c>
      <c r="F281" s="93"/>
      <c r="G281" s="93"/>
      <c r="H281" s="93" t="str">
        <f t="shared" si="94"/>
        <v/>
      </c>
      <c r="I281" s="95" t="str">
        <f t="shared" si="95"/>
        <v/>
      </c>
      <c r="J281" s="93"/>
      <c r="K281" s="97" t="b">
        <v>0</v>
      </c>
      <c r="L281" s="98" t="str">
        <f t="shared" si="302"/>
        <v>PENDENTE</v>
      </c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3"/>
      <c r="X281" s="100"/>
      <c r="Y281" s="100"/>
      <c r="Z281" s="100"/>
      <c r="AA281" s="100"/>
      <c r="AB281" s="100"/>
      <c r="AC281" s="101"/>
      <c r="AD281" s="3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93"/>
      <c r="AQ281" s="93"/>
      <c r="AR281" s="93"/>
      <c r="AS281" s="102"/>
      <c r="AT281" s="103"/>
      <c r="AU281" s="103"/>
      <c r="AV281" s="103"/>
      <c r="AW281" s="104"/>
      <c r="AX281" s="103"/>
      <c r="AY281" s="103"/>
      <c r="AZ281" s="103"/>
      <c r="BA281" s="103"/>
      <c r="BB281" s="104"/>
      <c r="BC281" s="103"/>
      <c r="BD281" s="105" t="str">
        <f ca="1">IFERROR(__xludf.DUMMYFUNCTION("""COMPUTED_VALUE"""),"")</f>
        <v/>
      </c>
      <c r="BE281" s="105"/>
      <c r="BF281" s="105"/>
      <c r="BG281" s="93"/>
      <c r="BH281" s="95"/>
      <c r="BI281" s="95" t="str">
        <f t="shared" si="137"/>
        <v/>
      </c>
      <c r="BJ281" s="95" t="str">
        <f t="shared" ref="BJ281:BR281" si="796">IF(AD281=0,"",AD281*$AS281*(AU281/10))</f>
        <v/>
      </c>
      <c r="BK281" s="95" t="str">
        <f t="shared" si="796"/>
        <v/>
      </c>
      <c r="BL281" s="95" t="str">
        <f t="shared" si="796"/>
        <v/>
      </c>
      <c r="BM281" s="95" t="str">
        <f t="shared" si="796"/>
        <v/>
      </c>
      <c r="BN281" s="95" t="str">
        <f t="shared" si="796"/>
        <v/>
      </c>
      <c r="BO281" s="95" t="str">
        <f t="shared" si="796"/>
        <v/>
      </c>
      <c r="BP281" s="95" t="str">
        <f t="shared" si="796"/>
        <v/>
      </c>
      <c r="BQ281" s="95" t="str">
        <f t="shared" si="796"/>
        <v/>
      </c>
      <c r="BR281" s="95" t="str">
        <f t="shared" si="796"/>
        <v/>
      </c>
      <c r="BS281" s="38"/>
      <c r="BT281" s="38"/>
      <c r="BU281" s="38"/>
      <c r="BV281" s="38"/>
      <c r="BW281" s="38"/>
      <c r="BX281" s="38">
        <f t="shared" si="566"/>
        <v>0</v>
      </c>
      <c r="BY281" s="106" t="str">
        <f t="shared" si="529"/>
        <v/>
      </c>
      <c r="BZ281" s="106" t="str">
        <f t="shared" ref="BZ281:CH281" si="797">IF(N281="x","1","")</f>
        <v/>
      </c>
      <c r="CA281" s="106" t="str">
        <f t="shared" si="797"/>
        <v/>
      </c>
      <c r="CB281" s="106" t="str">
        <f t="shared" si="797"/>
        <v/>
      </c>
      <c r="CC281" s="106" t="str">
        <f t="shared" si="797"/>
        <v/>
      </c>
      <c r="CD281" s="106" t="str">
        <f t="shared" si="797"/>
        <v/>
      </c>
      <c r="CE281" s="106" t="str">
        <f t="shared" si="797"/>
        <v/>
      </c>
      <c r="CF281" s="106" t="str">
        <f t="shared" si="797"/>
        <v/>
      </c>
      <c r="CG281" s="106" t="str">
        <f t="shared" si="797"/>
        <v/>
      </c>
      <c r="CH281" s="106" t="str">
        <f t="shared" si="797"/>
        <v/>
      </c>
      <c r="CI281" s="40"/>
      <c r="CJ281" s="40"/>
      <c r="CK281" s="40"/>
      <c r="CL281" s="40"/>
      <c r="CM281" s="40"/>
    </row>
    <row r="282" spans="1:91" ht="17.25" customHeight="1" x14ac:dyDescent="0.2">
      <c r="A282" s="92"/>
      <c r="B282" s="93"/>
      <c r="C282" s="93"/>
      <c r="D282" s="93"/>
      <c r="E282" s="93" t="str">
        <f t="shared" si="420"/>
        <v/>
      </c>
      <c r="F282" s="93"/>
      <c r="G282" s="93"/>
      <c r="H282" s="93" t="str">
        <f t="shared" si="94"/>
        <v/>
      </c>
      <c r="I282" s="95" t="str">
        <f t="shared" si="95"/>
        <v/>
      </c>
      <c r="J282" s="93"/>
      <c r="K282" s="97" t="b">
        <v>0</v>
      </c>
      <c r="L282" s="98" t="str">
        <f t="shared" si="302"/>
        <v>PENDENTE</v>
      </c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3"/>
      <c r="X282" s="100"/>
      <c r="Y282" s="100"/>
      <c r="Z282" s="100"/>
      <c r="AA282" s="100"/>
      <c r="AB282" s="100"/>
      <c r="AC282" s="101"/>
      <c r="AD282" s="3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93"/>
      <c r="AQ282" s="93"/>
      <c r="AR282" s="93"/>
      <c r="AS282" s="102"/>
      <c r="AT282" s="103"/>
      <c r="AU282" s="103"/>
      <c r="AV282" s="103"/>
      <c r="AW282" s="104"/>
      <c r="AX282" s="103"/>
      <c r="AY282" s="103"/>
      <c r="AZ282" s="103"/>
      <c r="BA282" s="103"/>
      <c r="BB282" s="104"/>
      <c r="BC282" s="103"/>
      <c r="BD282" s="105" t="str">
        <f ca="1">IFERROR(__xludf.DUMMYFUNCTION("""COMPUTED_VALUE"""),"")</f>
        <v/>
      </c>
      <c r="BE282" s="105"/>
      <c r="BF282" s="105"/>
      <c r="BG282" s="93"/>
      <c r="BH282" s="95"/>
      <c r="BI282" s="95" t="str">
        <f t="shared" si="137"/>
        <v/>
      </c>
      <c r="BJ282" s="95" t="str">
        <f t="shared" ref="BJ282:BR282" si="798">IF(AD282=0,"",AD282*$AS282*(AU282/10))</f>
        <v/>
      </c>
      <c r="BK282" s="95" t="str">
        <f t="shared" si="798"/>
        <v/>
      </c>
      <c r="BL282" s="95" t="str">
        <f t="shared" si="798"/>
        <v/>
      </c>
      <c r="BM282" s="95" t="str">
        <f t="shared" si="798"/>
        <v/>
      </c>
      <c r="BN282" s="95" t="str">
        <f t="shared" si="798"/>
        <v/>
      </c>
      <c r="BO282" s="95" t="str">
        <f t="shared" si="798"/>
        <v/>
      </c>
      <c r="BP282" s="95" t="str">
        <f t="shared" si="798"/>
        <v/>
      </c>
      <c r="BQ282" s="95" t="str">
        <f t="shared" si="798"/>
        <v/>
      </c>
      <c r="BR282" s="95" t="str">
        <f t="shared" si="798"/>
        <v/>
      </c>
      <c r="BS282" s="38"/>
      <c r="BT282" s="38"/>
      <c r="BU282" s="38"/>
      <c r="BV282" s="38"/>
      <c r="BW282" s="38"/>
      <c r="BX282" s="38">
        <f t="shared" si="566"/>
        <v>0</v>
      </c>
      <c r="BY282" s="106" t="str">
        <f t="shared" si="529"/>
        <v/>
      </c>
      <c r="BZ282" s="106" t="str">
        <f t="shared" ref="BZ282:CH282" si="799">IF(N282="x","1","")</f>
        <v/>
      </c>
      <c r="CA282" s="106" t="str">
        <f t="shared" si="799"/>
        <v/>
      </c>
      <c r="CB282" s="106" t="str">
        <f t="shared" si="799"/>
        <v/>
      </c>
      <c r="CC282" s="106" t="str">
        <f t="shared" si="799"/>
        <v/>
      </c>
      <c r="CD282" s="106" t="str">
        <f t="shared" si="799"/>
        <v/>
      </c>
      <c r="CE282" s="106" t="str">
        <f t="shared" si="799"/>
        <v/>
      </c>
      <c r="CF282" s="106" t="str">
        <f t="shared" si="799"/>
        <v/>
      </c>
      <c r="CG282" s="106" t="str">
        <f t="shared" si="799"/>
        <v/>
      </c>
      <c r="CH282" s="106" t="str">
        <f t="shared" si="799"/>
        <v/>
      </c>
      <c r="CI282" s="40"/>
      <c r="CJ282" s="40"/>
      <c r="CK282" s="40"/>
      <c r="CL282" s="40"/>
      <c r="CM282" s="40"/>
    </row>
    <row r="283" spans="1:91" ht="17.25" customHeight="1" x14ac:dyDescent="0.2">
      <c r="A283" s="92"/>
      <c r="B283" s="93"/>
      <c r="C283" s="93"/>
      <c r="D283" s="93"/>
      <c r="E283" s="93" t="str">
        <f t="shared" si="420"/>
        <v/>
      </c>
      <c r="F283" s="93"/>
      <c r="G283" s="93"/>
      <c r="H283" s="93" t="str">
        <f t="shared" si="94"/>
        <v/>
      </c>
      <c r="I283" s="95" t="str">
        <f t="shared" si="95"/>
        <v/>
      </c>
      <c r="J283" s="93"/>
      <c r="K283" s="97" t="b">
        <v>0</v>
      </c>
      <c r="L283" s="98" t="str">
        <f t="shared" si="302"/>
        <v>PENDENTE</v>
      </c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3"/>
      <c r="X283" s="100"/>
      <c r="Y283" s="100"/>
      <c r="Z283" s="100"/>
      <c r="AA283" s="100"/>
      <c r="AB283" s="100"/>
      <c r="AC283" s="101"/>
      <c r="AD283" s="3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93"/>
      <c r="AQ283" s="93"/>
      <c r="AR283" s="93"/>
      <c r="AS283" s="102"/>
      <c r="AT283" s="103"/>
      <c r="AU283" s="103"/>
      <c r="AV283" s="103"/>
      <c r="AW283" s="104"/>
      <c r="AX283" s="103"/>
      <c r="AY283" s="103"/>
      <c r="AZ283" s="103"/>
      <c r="BA283" s="103"/>
      <c r="BB283" s="104"/>
      <c r="BC283" s="103"/>
      <c r="BD283" s="105" t="str">
        <f ca="1">IFERROR(__xludf.DUMMYFUNCTION("""COMPUTED_VALUE"""),"")</f>
        <v/>
      </c>
      <c r="BE283" s="105"/>
      <c r="BF283" s="105"/>
      <c r="BG283" s="93"/>
      <c r="BH283" s="95"/>
      <c r="BI283" s="95" t="str">
        <f t="shared" si="137"/>
        <v/>
      </c>
      <c r="BJ283" s="95" t="str">
        <f t="shared" ref="BJ283:BR283" si="800">IF(AD283=0,"",AD283*$AS283*(AU283/10))</f>
        <v/>
      </c>
      <c r="BK283" s="95" t="str">
        <f t="shared" si="800"/>
        <v/>
      </c>
      <c r="BL283" s="95" t="str">
        <f t="shared" si="800"/>
        <v/>
      </c>
      <c r="BM283" s="95" t="str">
        <f t="shared" si="800"/>
        <v/>
      </c>
      <c r="BN283" s="95" t="str">
        <f t="shared" si="800"/>
        <v/>
      </c>
      <c r="BO283" s="95" t="str">
        <f t="shared" si="800"/>
        <v/>
      </c>
      <c r="BP283" s="95" t="str">
        <f t="shared" si="800"/>
        <v/>
      </c>
      <c r="BQ283" s="95" t="str">
        <f t="shared" si="800"/>
        <v/>
      </c>
      <c r="BR283" s="95" t="str">
        <f t="shared" si="800"/>
        <v/>
      </c>
      <c r="BS283" s="38"/>
      <c r="BT283" s="38"/>
      <c r="BU283" s="38"/>
      <c r="BV283" s="38"/>
      <c r="BW283" s="38"/>
      <c r="BX283" s="38">
        <f t="shared" si="566"/>
        <v>0</v>
      </c>
      <c r="BY283" s="106" t="str">
        <f t="shared" si="529"/>
        <v/>
      </c>
      <c r="BZ283" s="106" t="str">
        <f t="shared" ref="BZ283:CH283" si="801">IF(N283="x","1","")</f>
        <v/>
      </c>
      <c r="CA283" s="106" t="str">
        <f t="shared" si="801"/>
        <v/>
      </c>
      <c r="CB283" s="106" t="str">
        <f t="shared" si="801"/>
        <v/>
      </c>
      <c r="CC283" s="106" t="str">
        <f t="shared" si="801"/>
        <v/>
      </c>
      <c r="CD283" s="106" t="str">
        <f t="shared" si="801"/>
        <v/>
      </c>
      <c r="CE283" s="106" t="str">
        <f t="shared" si="801"/>
        <v/>
      </c>
      <c r="CF283" s="106" t="str">
        <f t="shared" si="801"/>
        <v/>
      </c>
      <c r="CG283" s="106" t="str">
        <f t="shared" si="801"/>
        <v/>
      </c>
      <c r="CH283" s="106" t="str">
        <f t="shared" si="801"/>
        <v/>
      </c>
      <c r="CI283" s="40"/>
      <c r="CJ283" s="40"/>
      <c r="CK283" s="40"/>
      <c r="CL283" s="40"/>
      <c r="CM283" s="40"/>
    </row>
    <row r="284" spans="1:91" ht="17.25" customHeight="1" x14ac:dyDescent="0.2">
      <c r="A284" s="92"/>
      <c r="B284" s="93"/>
      <c r="C284" s="93"/>
      <c r="D284" s="93"/>
      <c r="E284" s="93" t="str">
        <f t="shared" si="420"/>
        <v/>
      </c>
      <c r="F284" s="93"/>
      <c r="G284" s="93"/>
      <c r="H284" s="93" t="str">
        <f t="shared" ref="H284:H538" si="802">IF(ISBLANK(G284),"",F284*G284/1000)</f>
        <v/>
      </c>
      <c r="I284" s="95" t="str">
        <f t="shared" ref="I284:I538" si="803">IF(ISBLANK(F284),"",IF(H284&lt;5,200,IF(H284&lt;10,300,IF(H284&lt;20,500,IF(H284&lt;30,750,IF(H284&lt;50,1000,IF(H284&lt;75,1500,IF(H284&gt;75,2000))))))))</f>
        <v/>
      </c>
      <c r="J284" s="93"/>
      <c r="K284" s="97" t="b">
        <v>0</v>
      </c>
      <c r="L284" s="98" t="str">
        <f t="shared" si="302"/>
        <v>PENDENTE</v>
      </c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3"/>
      <c r="X284" s="100"/>
      <c r="Y284" s="100"/>
      <c r="Z284" s="100"/>
      <c r="AA284" s="100"/>
      <c r="AB284" s="100"/>
      <c r="AC284" s="101"/>
      <c r="AD284" s="3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93"/>
      <c r="AQ284" s="93"/>
      <c r="AR284" s="93"/>
      <c r="AS284" s="102"/>
      <c r="AT284" s="103"/>
      <c r="AU284" s="103"/>
      <c r="AV284" s="103"/>
      <c r="AW284" s="104"/>
      <c r="AX284" s="103"/>
      <c r="AY284" s="103"/>
      <c r="AZ284" s="103"/>
      <c r="BA284" s="103"/>
      <c r="BB284" s="104"/>
      <c r="BC284" s="103"/>
      <c r="BD284" s="105" t="str">
        <f ca="1">IFERROR(__xludf.DUMMYFUNCTION("""COMPUTED_VALUE"""),"")</f>
        <v/>
      </c>
      <c r="BE284" s="105"/>
      <c r="BF284" s="105"/>
      <c r="BG284" s="93"/>
      <c r="BH284" s="95"/>
      <c r="BI284" s="95" t="str">
        <f t="shared" si="137"/>
        <v/>
      </c>
      <c r="BJ284" s="95" t="str">
        <f t="shared" ref="BJ284:BR284" si="804">IF(AD284=0,"",AD284*$AS284*(AU284/10))</f>
        <v/>
      </c>
      <c r="BK284" s="95" t="str">
        <f t="shared" si="804"/>
        <v/>
      </c>
      <c r="BL284" s="95" t="str">
        <f t="shared" si="804"/>
        <v/>
      </c>
      <c r="BM284" s="95" t="str">
        <f t="shared" si="804"/>
        <v/>
      </c>
      <c r="BN284" s="95" t="str">
        <f t="shared" si="804"/>
        <v/>
      </c>
      <c r="BO284" s="95" t="str">
        <f t="shared" si="804"/>
        <v/>
      </c>
      <c r="BP284" s="95" t="str">
        <f t="shared" si="804"/>
        <v/>
      </c>
      <c r="BQ284" s="95" t="str">
        <f t="shared" si="804"/>
        <v/>
      </c>
      <c r="BR284" s="95" t="str">
        <f t="shared" si="804"/>
        <v/>
      </c>
      <c r="BS284" s="38"/>
      <c r="BT284" s="38"/>
      <c r="BU284" s="38"/>
      <c r="BV284" s="38"/>
      <c r="BW284" s="38"/>
      <c r="BX284" s="38">
        <f t="shared" si="566"/>
        <v>0</v>
      </c>
      <c r="BY284" s="106" t="str">
        <f t="shared" si="529"/>
        <v/>
      </c>
      <c r="BZ284" s="106" t="str">
        <f t="shared" ref="BZ284:CH284" si="805">IF(N284="x","1","")</f>
        <v/>
      </c>
      <c r="CA284" s="106" t="str">
        <f t="shared" si="805"/>
        <v/>
      </c>
      <c r="CB284" s="106" t="str">
        <f t="shared" si="805"/>
        <v/>
      </c>
      <c r="CC284" s="106" t="str">
        <f t="shared" si="805"/>
        <v/>
      </c>
      <c r="CD284" s="106" t="str">
        <f t="shared" si="805"/>
        <v/>
      </c>
      <c r="CE284" s="106" t="str">
        <f t="shared" si="805"/>
        <v/>
      </c>
      <c r="CF284" s="106" t="str">
        <f t="shared" si="805"/>
        <v/>
      </c>
      <c r="CG284" s="106" t="str">
        <f t="shared" si="805"/>
        <v/>
      </c>
      <c r="CH284" s="106" t="str">
        <f t="shared" si="805"/>
        <v/>
      </c>
      <c r="CI284" s="40"/>
      <c r="CJ284" s="40"/>
      <c r="CK284" s="40"/>
      <c r="CL284" s="40"/>
      <c r="CM284" s="40"/>
    </row>
    <row r="285" spans="1:91" ht="17.25" customHeight="1" x14ac:dyDescent="0.2">
      <c r="A285" s="92"/>
      <c r="B285" s="93"/>
      <c r="C285" s="93"/>
      <c r="D285" s="93"/>
      <c r="E285" s="93" t="str">
        <f t="shared" si="420"/>
        <v/>
      </c>
      <c r="F285" s="93"/>
      <c r="G285" s="93"/>
      <c r="H285" s="93" t="str">
        <f t="shared" si="802"/>
        <v/>
      </c>
      <c r="I285" s="95" t="str">
        <f t="shared" si="803"/>
        <v/>
      </c>
      <c r="J285" s="93"/>
      <c r="K285" s="97" t="b">
        <v>0</v>
      </c>
      <c r="L285" s="98" t="str">
        <f t="shared" si="302"/>
        <v>PENDENTE</v>
      </c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3"/>
      <c r="X285" s="100"/>
      <c r="Y285" s="100"/>
      <c r="Z285" s="100"/>
      <c r="AA285" s="100"/>
      <c r="AB285" s="100"/>
      <c r="AC285" s="101"/>
      <c r="AD285" s="3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93"/>
      <c r="AQ285" s="93"/>
      <c r="AR285" s="93"/>
      <c r="AS285" s="102"/>
      <c r="AT285" s="103"/>
      <c r="AU285" s="103"/>
      <c r="AV285" s="103"/>
      <c r="AW285" s="104"/>
      <c r="AX285" s="103"/>
      <c r="AY285" s="103"/>
      <c r="AZ285" s="103"/>
      <c r="BA285" s="103"/>
      <c r="BB285" s="104"/>
      <c r="BC285" s="103"/>
      <c r="BD285" s="105" t="str">
        <f ca="1">IFERROR(__xludf.DUMMYFUNCTION("""COMPUTED_VALUE"""),"")</f>
        <v/>
      </c>
      <c r="BE285" s="105"/>
      <c r="BF285" s="105"/>
      <c r="BG285" s="93"/>
      <c r="BH285" s="95"/>
      <c r="BI285" s="95" t="str">
        <f t="shared" si="137"/>
        <v/>
      </c>
      <c r="BJ285" s="95" t="str">
        <f t="shared" ref="BJ285:BR285" si="806">IF(AD285=0,"",AD285*$AS285*(AU285/10))</f>
        <v/>
      </c>
      <c r="BK285" s="95" t="str">
        <f t="shared" si="806"/>
        <v/>
      </c>
      <c r="BL285" s="95" t="str">
        <f t="shared" si="806"/>
        <v/>
      </c>
      <c r="BM285" s="95" t="str">
        <f t="shared" si="806"/>
        <v/>
      </c>
      <c r="BN285" s="95" t="str">
        <f t="shared" si="806"/>
        <v/>
      </c>
      <c r="BO285" s="95" t="str">
        <f t="shared" si="806"/>
        <v/>
      </c>
      <c r="BP285" s="95" t="str">
        <f t="shared" si="806"/>
        <v/>
      </c>
      <c r="BQ285" s="95" t="str">
        <f t="shared" si="806"/>
        <v/>
      </c>
      <c r="BR285" s="95" t="str">
        <f t="shared" si="806"/>
        <v/>
      </c>
      <c r="BS285" s="38"/>
      <c r="BT285" s="38"/>
      <c r="BU285" s="38"/>
      <c r="BV285" s="38"/>
      <c r="BW285" s="38"/>
      <c r="BX285" s="38">
        <f t="shared" si="566"/>
        <v>0</v>
      </c>
      <c r="BY285" s="106" t="str">
        <f t="shared" si="529"/>
        <v/>
      </c>
      <c r="BZ285" s="106" t="str">
        <f t="shared" ref="BZ285:CH285" si="807">IF(N285="x","1","")</f>
        <v/>
      </c>
      <c r="CA285" s="106" t="str">
        <f t="shared" si="807"/>
        <v/>
      </c>
      <c r="CB285" s="106" t="str">
        <f t="shared" si="807"/>
        <v/>
      </c>
      <c r="CC285" s="106" t="str">
        <f t="shared" si="807"/>
        <v/>
      </c>
      <c r="CD285" s="106" t="str">
        <f t="shared" si="807"/>
        <v/>
      </c>
      <c r="CE285" s="106" t="str">
        <f t="shared" si="807"/>
        <v/>
      </c>
      <c r="CF285" s="106" t="str">
        <f t="shared" si="807"/>
        <v/>
      </c>
      <c r="CG285" s="106" t="str">
        <f t="shared" si="807"/>
        <v/>
      </c>
      <c r="CH285" s="106" t="str">
        <f t="shared" si="807"/>
        <v/>
      </c>
      <c r="CI285" s="40"/>
      <c r="CJ285" s="40"/>
      <c r="CK285" s="40"/>
      <c r="CL285" s="40"/>
      <c r="CM285" s="40"/>
    </row>
    <row r="286" spans="1:91" ht="17.25" customHeight="1" x14ac:dyDescent="0.2">
      <c r="A286" s="92"/>
      <c r="B286" s="93"/>
      <c r="C286" s="93"/>
      <c r="D286" s="93"/>
      <c r="E286" s="93" t="str">
        <f t="shared" si="420"/>
        <v/>
      </c>
      <c r="F286" s="93"/>
      <c r="G286" s="93"/>
      <c r="H286" s="93" t="str">
        <f t="shared" si="802"/>
        <v/>
      </c>
      <c r="I286" s="95" t="str">
        <f t="shared" si="803"/>
        <v/>
      </c>
      <c r="J286" s="93"/>
      <c r="K286" s="97" t="b">
        <v>0</v>
      </c>
      <c r="L286" s="98" t="str">
        <f t="shared" si="302"/>
        <v>PENDENTE</v>
      </c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3"/>
      <c r="X286" s="100"/>
      <c r="Y286" s="100"/>
      <c r="Z286" s="100"/>
      <c r="AA286" s="100"/>
      <c r="AB286" s="100"/>
      <c r="AC286" s="101"/>
      <c r="AD286" s="3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93"/>
      <c r="AQ286" s="93"/>
      <c r="AR286" s="93"/>
      <c r="AS286" s="102"/>
      <c r="AT286" s="103"/>
      <c r="AU286" s="103"/>
      <c r="AV286" s="103"/>
      <c r="AW286" s="104"/>
      <c r="AX286" s="103"/>
      <c r="AY286" s="103"/>
      <c r="AZ286" s="103"/>
      <c r="BA286" s="103"/>
      <c r="BB286" s="104"/>
      <c r="BC286" s="103"/>
      <c r="BD286" s="105" t="str">
        <f ca="1">IFERROR(__xludf.DUMMYFUNCTION("""COMPUTED_VALUE"""),"")</f>
        <v/>
      </c>
      <c r="BE286" s="105"/>
      <c r="BF286" s="105"/>
      <c r="BG286" s="93"/>
      <c r="BH286" s="95"/>
      <c r="BI286" s="95" t="str">
        <f t="shared" si="137"/>
        <v/>
      </c>
      <c r="BJ286" s="95" t="str">
        <f t="shared" ref="BJ286:BR286" si="808">IF(AD286=0,"",AD286*$AS286*(AU286/10))</f>
        <v/>
      </c>
      <c r="BK286" s="95" t="str">
        <f t="shared" si="808"/>
        <v/>
      </c>
      <c r="BL286" s="95" t="str">
        <f t="shared" si="808"/>
        <v/>
      </c>
      <c r="BM286" s="95" t="str">
        <f t="shared" si="808"/>
        <v/>
      </c>
      <c r="BN286" s="95" t="str">
        <f t="shared" si="808"/>
        <v/>
      </c>
      <c r="BO286" s="95" t="str">
        <f t="shared" si="808"/>
        <v/>
      </c>
      <c r="BP286" s="95" t="str">
        <f t="shared" si="808"/>
        <v/>
      </c>
      <c r="BQ286" s="95" t="str">
        <f t="shared" si="808"/>
        <v/>
      </c>
      <c r="BR286" s="95" t="str">
        <f t="shared" si="808"/>
        <v/>
      </c>
      <c r="BS286" s="38"/>
      <c r="BT286" s="38"/>
      <c r="BU286" s="38"/>
      <c r="BV286" s="38"/>
      <c r="BW286" s="38"/>
      <c r="BX286" s="38">
        <f t="shared" si="566"/>
        <v>0</v>
      </c>
      <c r="BY286" s="106" t="str">
        <f t="shared" si="529"/>
        <v/>
      </c>
      <c r="BZ286" s="106" t="str">
        <f t="shared" ref="BZ286:CH286" si="809">IF(N286="x","1","")</f>
        <v/>
      </c>
      <c r="CA286" s="106" t="str">
        <f t="shared" si="809"/>
        <v/>
      </c>
      <c r="CB286" s="106" t="str">
        <f t="shared" si="809"/>
        <v/>
      </c>
      <c r="CC286" s="106" t="str">
        <f t="shared" si="809"/>
        <v/>
      </c>
      <c r="CD286" s="106" t="str">
        <f t="shared" si="809"/>
        <v/>
      </c>
      <c r="CE286" s="106" t="str">
        <f t="shared" si="809"/>
        <v/>
      </c>
      <c r="CF286" s="106" t="str">
        <f t="shared" si="809"/>
        <v/>
      </c>
      <c r="CG286" s="106" t="str">
        <f t="shared" si="809"/>
        <v/>
      </c>
      <c r="CH286" s="106" t="str">
        <f t="shared" si="809"/>
        <v/>
      </c>
      <c r="CI286" s="40"/>
      <c r="CJ286" s="40"/>
      <c r="CK286" s="40"/>
      <c r="CL286" s="40"/>
      <c r="CM286" s="40"/>
    </row>
    <row r="287" spans="1:91" ht="17.25" customHeight="1" x14ac:dyDescent="0.2">
      <c r="A287" s="92"/>
      <c r="B287" s="93"/>
      <c r="C287" s="93"/>
      <c r="D287" s="93"/>
      <c r="E287" s="93" t="str">
        <f t="shared" si="420"/>
        <v/>
      </c>
      <c r="F287" s="93"/>
      <c r="G287" s="93"/>
      <c r="H287" s="93" t="str">
        <f t="shared" si="802"/>
        <v/>
      </c>
      <c r="I287" s="95" t="str">
        <f t="shared" si="803"/>
        <v/>
      </c>
      <c r="J287" s="93"/>
      <c r="K287" s="97" t="b">
        <v>0</v>
      </c>
      <c r="L287" s="98" t="str">
        <f t="shared" si="302"/>
        <v>PENDENTE</v>
      </c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3"/>
      <c r="X287" s="100"/>
      <c r="Y287" s="100"/>
      <c r="Z287" s="100"/>
      <c r="AA287" s="100"/>
      <c r="AB287" s="100"/>
      <c r="AC287" s="101"/>
      <c r="AD287" s="3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93"/>
      <c r="AQ287" s="93"/>
      <c r="AR287" s="93"/>
      <c r="AS287" s="102"/>
      <c r="AT287" s="103"/>
      <c r="AU287" s="103"/>
      <c r="AV287" s="103"/>
      <c r="AW287" s="104"/>
      <c r="AX287" s="103"/>
      <c r="AY287" s="103"/>
      <c r="AZ287" s="103"/>
      <c r="BA287" s="103"/>
      <c r="BB287" s="104"/>
      <c r="BC287" s="103"/>
      <c r="BD287" s="105" t="str">
        <f ca="1">IFERROR(__xludf.DUMMYFUNCTION("""COMPUTED_VALUE"""),"")</f>
        <v/>
      </c>
      <c r="BE287" s="105"/>
      <c r="BF287" s="105"/>
      <c r="BG287" s="93"/>
      <c r="BH287" s="95"/>
      <c r="BI287" s="95" t="str">
        <f t="shared" si="137"/>
        <v/>
      </c>
      <c r="BJ287" s="95" t="str">
        <f t="shared" ref="BJ287:BR287" si="810">IF(AD287=0,"",AD287*$AS287*(AU287/10))</f>
        <v/>
      </c>
      <c r="BK287" s="95" t="str">
        <f t="shared" si="810"/>
        <v/>
      </c>
      <c r="BL287" s="95" t="str">
        <f t="shared" si="810"/>
        <v/>
      </c>
      <c r="BM287" s="95" t="str">
        <f t="shared" si="810"/>
        <v/>
      </c>
      <c r="BN287" s="95" t="str">
        <f t="shared" si="810"/>
        <v/>
      </c>
      <c r="BO287" s="95" t="str">
        <f t="shared" si="810"/>
        <v/>
      </c>
      <c r="BP287" s="95" t="str">
        <f t="shared" si="810"/>
        <v/>
      </c>
      <c r="BQ287" s="95" t="str">
        <f t="shared" si="810"/>
        <v/>
      </c>
      <c r="BR287" s="95" t="str">
        <f t="shared" si="810"/>
        <v/>
      </c>
      <c r="BS287" s="38"/>
      <c r="BT287" s="38"/>
      <c r="BU287" s="38"/>
      <c r="BV287" s="38"/>
      <c r="BW287" s="38"/>
      <c r="BX287" s="38">
        <f t="shared" si="566"/>
        <v>0</v>
      </c>
      <c r="BY287" s="106" t="str">
        <f t="shared" si="529"/>
        <v/>
      </c>
      <c r="BZ287" s="106" t="str">
        <f t="shared" ref="BZ287:CH287" si="811">IF(N287="x","1","")</f>
        <v/>
      </c>
      <c r="CA287" s="106" t="str">
        <f t="shared" si="811"/>
        <v/>
      </c>
      <c r="CB287" s="106" t="str">
        <f t="shared" si="811"/>
        <v/>
      </c>
      <c r="CC287" s="106" t="str">
        <f t="shared" si="811"/>
        <v/>
      </c>
      <c r="CD287" s="106" t="str">
        <f t="shared" si="811"/>
        <v/>
      </c>
      <c r="CE287" s="106" t="str">
        <f t="shared" si="811"/>
        <v/>
      </c>
      <c r="CF287" s="106" t="str">
        <f t="shared" si="811"/>
        <v/>
      </c>
      <c r="CG287" s="106" t="str">
        <f t="shared" si="811"/>
        <v/>
      </c>
      <c r="CH287" s="106" t="str">
        <f t="shared" si="811"/>
        <v/>
      </c>
      <c r="CI287" s="40"/>
      <c r="CJ287" s="40"/>
      <c r="CK287" s="40"/>
      <c r="CL287" s="40"/>
      <c r="CM287" s="40"/>
    </row>
    <row r="288" spans="1:91" ht="17.25" customHeight="1" x14ac:dyDescent="0.2">
      <c r="A288" s="92"/>
      <c r="B288" s="93"/>
      <c r="C288" s="93"/>
      <c r="D288" s="93"/>
      <c r="E288" s="93" t="str">
        <f t="shared" si="420"/>
        <v/>
      </c>
      <c r="F288" s="93"/>
      <c r="G288" s="93"/>
      <c r="H288" s="93" t="str">
        <f t="shared" si="802"/>
        <v/>
      </c>
      <c r="I288" s="95" t="str">
        <f t="shared" si="803"/>
        <v/>
      </c>
      <c r="J288" s="93"/>
      <c r="K288" s="97" t="b">
        <v>0</v>
      </c>
      <c r="L288" s="98" t="str">
        <f t="shared" si="302"/>
        <v>PENDENTE</v>
      </c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3"/>
      <c r="X288" s="100"/>
      <c r="Y288" s="100"/>
      <c r="Z288" s="100"/>
      <c r="AA288" s="100"/>
      <c r="AB288" s="100"/>
      <c r="AC288" s="101"/>
      <c r="AD288" s="3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93"/>
      <c r="AQ288" s="93"/>
      <c r="AR288" s="93"/>
      <c r="AS288" s="102"/>
      <c r="AT288" s="103"/>
      <c r="AU288" s="103"/>
      <c r="AV288" s="103"/>
      <c r="AW288" s="104"/>
      <c r="AX288" s="103"/>
      <c r="AY288" s="103"/>
      <c r="AZ288" s="103"/>
      <c r="BA288" s="103"/>
      <c r="BB288" s="104"/>
      <c r="BC288" s="103"/>
      <c r="BD288" s="105" t="str">
        <f ca="1">IFERROR(__xludf.DUMMYFUNCTION("""COMPUTED_VALUE"""),"")</f>
        <v/>
      </c>
      <c r="BE288" s="105"/>
      <c r="BF288" s="105"/>
      <c r="BG288" s="93"/>
      <c r="BH288" s="95"/>
      <c r="BI288" s="95" t="str">
        <f t="shared" si="137"/>
        <v/>
      </c>
      <c r="BJ288" s="95" t="str">
        <f t="shared" ref="BJ288:BR288" si="812">IF(AD288=0,"",AD288*$AS288*(AU288/10))</f>
        <v/>
      </c>
      <c r="BK288" s="95" t="str">
        <f t="shared" si="812"/>
        <v/>
      </c>
      <c r="BL288" s="95" t="str">
        <f t="shared" si="812"/>
        <v/>
      </c>
      <c r="BM288" s="95" t="str">
        <f t="shared" si="812"/>
        <v/>
      </c>
      <c r="BN288" s="95" t="str">
        <f t="shared" si="812"/>
        <v/>
      </c>
      <c r="BO288" s="95" t="str">
        <f t="shared" si="812"/>
        <v/>
      </c>
      <c r="BP288" s="95" t="str">
        <f t="shared" si="812"/>
        <v/>
      </c>
      <c r="BQ288" s="95" t="str">
        <f t="shared" si="812"/>
        <v/>
      </c>
      <c r="BR288" s="95" t="str">
        <f t="shared" si="812"/>
        <v/>
      </c>
      <c r="BS288" s="38"/>
      <c r="BT288" s="38"/>
      <c r="BU288" s="38"/>
      <c r="BV288" s="38"/>
      <c r="BW288" s="38"/>
      <c r="BX288" s="38">
        <f t="shared" si="566"/>
        <v>0</v>
      </c>
      <c r="BY288" s="106" t="str">
        <f t="shared" si="529"/>
        <v/>
      </c>
      <c r="BZ288" s="106" t="str">
        <f t="shared" ref="BZ288:CH288" si="813">IF(N288="x","1","")</f>
        <v/>
      </c>
      <c r="CA288" s="106" t="str">
        <f t="shared" si="813"/>
        <v/>
      </c>
      <c r="CB288" s="106" t="str">
        <f t="shared" si="813"/>
        <v/>
      </c>
      <c r="CC288" s="106" t="str">
        <f t="shared" si="813"/>
        <v/>
      </c>
      <c r="CD288" s="106" t="str">
        <f t="shared" si="813"/>
        <v/>
      </c>
      <c r="CE288" s="106" t="str">
        <f t="shared" si="813"/>
        <v/>
      </c>
      <c r="CF288" s="106" t="str">
        <f t="shared" si="813"/>
        <v/>
      </c>
      <c r="CG288" s="106" t="str">
        <f t="shared" si="813"/>
        <v/>
      </c>
      <c r="CH288" s="106" t="str">
        <f t="shared" si="813"/>
        <v/>
      </c>
      <c r="CI288" s="40"/>
      <c r="CJ288" s="40"/>
      <c r="CK288" s="40"/>
      <c r="CL288" s="40"/>
      <c r="CM288" s="40"/>
    </row>
    <row r="289" spans="1:91" ht="17.25" customHeight="1" x14ac:dyDescent="0.2">
      <c r="A289" s="92"/>
      <c r="B289" s="93"/>
      <c r="C289" s="93"/>
      <c r="D289" s="93"/>
      <c r="E289" s="93" t="str">
        <f t="shared" si="420"/>
        <v/>
      </c>
      <c r="F289" s="93"/>
      <c r="G289" s="93"/>
      <c r="H289" s="93" t="str">
        <f t="shared" si="802"/>
        <v/>
      </c>
      <c r="I289" s="95" t="str">
        <f t="shared" si="803"/>
        <v/>
      </c>
      <c r="J289" s="93"/>
      <c r="K289" s="97" t="b">
        <v>0</v>
      </c>
      <c r="L289" s="98" t="str">
        <f t="shared" si="302"/>
        <v>PENDENTE</v>
      </c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3"/>
      <c r="X289" s="100"/>
      <c r="Y289" s="100"/>
      <c r="Z289" s="100"/>
      <c r="AA289" s="100"/>
      <c r="AB289" s="100"/>
      <c r="AC289" s="101"/>
      <c r="AD289" s="3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93"/>
      <c r="AQ289" s="93"/>
      <c r="AR289" s="93"/>
      <c r="AS289" s="102"/>
      <c r="AT289" s="103"/>
      <c r="AU289" s="103"/>
      <c r="AV289" s="103"/>
      <c r="AW289" s="104"/>
      <c r="AX289" s="103"/>
      <c r="AY289" s="103"/>
      <c r="AZ289" s="103"/>
      <c r="BA289" s="103"/>
      <c r="BB289" s="104"/>
      <c r="BC289" s="103"/>
      <c r="BD289" s="105" t="str">
        <f ca="1">IFERROR(__xludf.DUMMYFUNCTION("""COMPUTED_VALUE"""),"")</f>
        <v/>
      </c>
      <c r="BE289" s="105"/>
      <c r="BF289" s="105"/>
      <c r="BG289" s="93"/>
      <c r="BH289" s="95"/>
      <c r="BI289" s="95" t="str">
        <f t="shared" si="137"/>
        <v/>
      </c>
      <c r="BJ289" s="95" t="str">
        <f t="shared" ref="BJ289:BR289" si="814">IF(AD289=0,"",AD289*$AS289*(AU289/10))</f>
        <v/>
      </c>
      <c r="BK289" s="95" t="str">
        <f t="shared" si="814"/>
        <v/>
      </c>
      <c r="BL289" s="95" t="str">
        <f t="shared" si="814"/>
        <v/>
      </c>
      <c r="BM289" s="95" t="str">
        <f t="shared" si="814"/>
        <v/>
      </c>
      <c r="BN289" s="95" t="str">
        <f t="shared" si="814"/>
        <v/>
      </c>
      <c r="BO289" s="95" t="str">
        <f t="shared" si="814"/>
        <v/>
      </c>
      <c r="BP289" s="95" t="str">
        <f t="shared" si="814"/>
        <v/>
      </c>
      <c r="BQ289" s="95" t="str">
        <f t="shared" si="814"/>
        <v/>
      </c>
      <c r="BR289" s="95" t="str">
        <f t="shared" si="814"/>
        <v/>
      </c>
      <c r="BS289" s="38"/>
      <c r="BT289" s="38"/>
      <c r="BU289" s="38"/>
      <c r="BV289" s="38"/>
      <c r="BW289" s="38"/>
      <c r="BX289" s="38">
        <f t="shared" si="566"/>
        <v>0</v>
      </c>
      <c r="BY289" s="106" t="str">
        <f t="shared" si="529"/>
        <v/>
      </c>
      <c r="BZ289" s="106" t="str">
        <f t="shared" ref="BZ289:CH289" si="815">IF(N289="x","1","")</f>
        <v/>
      </c>
      <c r="CA289" s="106" t="str">
        <f t="shared" si="815"/>
        <v/>
      </c>
      <c r="CB289" s="106" t="str">
        <f t="shared" si="815"/>
        <v/>
      </c>
      <c r="CC289" s="106" t="str">
        <f t="shared" si="815"/>
        <v/>
      </c>
      <c r="CD289" s="106" t="str">
        <f t="shared" si="815"/>
        <v/>
      </c>
      <c r="CE289" s="106" t="str">
        <f t="shared" si="815"/>
        <v/>
      </c>
      <c r="CF289" s="106" t="str">
        <f t="shared" si="815"/>
        <v/>
      </c>
      <c r="CG289" s="106" t="str">
        <f t="shared" si="815"/>
        <v/>
      </c>
      <c r="CH289" s="106" t="str">
        <f t="shared" si="815"/>
        <v/>
      </c>
      <c r="CI289" s="40"/>
      <c r="CJ289" s="40"/>
      <c r="CK289" s="40"/>
      <c r="CL289" s="40"/>
      <c r="CM289" s="40"/>
    </row>
    <row r="290" spans="1:91" ht="17.25" customHeight="1" x14ac:dyDescent="0.2">
      <c r="A290" s="92"/>
      <c r="B290" s="93"/>
      <c r="C290" s="93"/>
      <c r="D290" s="93"/>
      <c r="E290" s="93" t="str">
        <f t="shared" si="420"/>
        <v/>
      </c>
      <c r="F290" s="93"/>
      <c r="G290" s="93"/>
      <c r="H290" s="93" t="str">
        <f t="shared" si="802"/>
        <v/>
      </c>
      <c r="I290" s="95" t="str">
        <f t="shared" si="803"/>
        <v/>
      </c>
      <c r="J290" s="93"/>
      <c r="K290" s="97" t="b">
        <v>0</v>
      </c>
      <c r="L290" s="98" t="str">
        <f t="shared" si="302"/>
        <v>PENDENTE</v>
      </c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3"/>
      <c r="X290" s="100"/>
      <c r="Y290" s="100"/>
      <c r="Z290" s="100"/>
      <c r="AA290" s="100"/>
      <c r="AB290" s="100"/>
      <c r="AC290" s="101"/>
      <c r="AD290" s="3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93"/>
      <c r="AQ290" s="93"/>
      <c r="AR290" s="93"/>
      <c r="AS290" s="102"/>
      <c r="AT290" s="103"/>
      <c r="AU290" s="103"/>
      <c r="AV290" s="103"/>
      <c r="AW290" s="104"/>
      <c r="AX290" s="103"/>
      <c r="AY290" s="103"/>
      <c r="AZ290" s="103"/>
      <c r="BA290" s="103"/>
      <c r="BB290" s="104"/>
      <c r="BC290" s="103"/>
      <c r="BD290" s="105" t="str">
        <f ca="1">IFERROR(__xludf.DUMMYFUNCTION("""COMPUTED_VALUE"""),"")</f>
        <v/>
      </c>
      <c r="BE290" s="105"/>
      <c r="BF290" s="105"/>
      <c r="BG290" s="93"/>
      <c r="BH290" s="95"/>
      <c r="BI290" s="95" t="str">
        <f t="shared" si="137"/>
        <v/>
      </c>
      <c r="BJ290" s="95" t="str">
        <f t="shared" ref="BJ290:BR290" si="816">IF(AD290=0,"",AD290*$AS290*(AU290/10))</f>
        <v/>
      </c>
      <c r="BK290" s="95" t="str">
        <f t="shared" si="816"/>
        <v/>
      </c>
      <c r="BL290" s="95" t="str">
        <f t="shared" si="816"/>
        <v/>
      </c>
      <c r="BM290" s="95" t="str">
        <f t="shared" si="816"/>
        <v/>
      </c>
      <c r="BN290" s="95" t="str">
        <f t="shared" si="816"/>
        <v/>
      </c>
      <c r="BO290" s="95" t="str">
        <f t="shared" si="816"/>
        <v/>
      </c>
      <c r="BP290" s="95" t="str">
        <f t="shared" si="816"/>
        <v/>
      </c>
      <c r="BQ290" s="95" t="str">
        <f t="shared" si="816"/>
        <v/>
      </c>
      <c r="BR290" s="95" t="str">
        <f t="shared" si="816"/>
        <v/>
      </c>
      <c r="BS290" s="38"/>
      <c r="BT290" s="38"/>
      <c r="BU290" s="38"/>
      <c r="BV290" s="38"/>
      <c r="BW290" s="38"/>
      <c r="BX290" s="38">
        <f t="shared" si="566"/>
        <v>0</v>
      </c>
      <c r="BY290" s="106" t="str">
        <f t="shared" si="529"/>
        <v/>
      </c>
      <c r="BZ290" s="106" t="str">
        <f t="shared" ref="BZ290:CH290" si="817">IF(N290="x","1","")</f>
        <v/>
      </c>
      <c r="CA290" s="106" t="str">
        <f t="shared" si="817"/>
        <v/>
      </c>
      <c r="CB290" s="106" t="str">
        <f t="shared" si="817"/>
        <v/>
      </c>
      <c r="CC290" s="106" t="str">
        <f t="shared" si="817"/>
        <v/>
      </c>
      <c r="CD290" s="106" t="str">
        <f t="shared" si="817"/>
        <v/>
      </c>
      <c r="CE290" s="106" t="str">
        <f t="shared" si="817"/>
        <v/>
      </c>
      <c r="CF290" s="106" t="str">
        <f t="shared" si="817"/>
        <v/>
      </c>
      <c r="CG290" s="106" t="str">
        <f t="shared" si="817"/>
        <v/>
      </c>
      <c r="CH290" s="106" t="str">
        <f t="shared" si="817"/>
        <v/>
      </c>
      <c r="CI290" s="40"/>
      <c r="CJ290" s="40"/>
      <c r="CK290" s="40"/>
      <c r="CL290" s="40"/>
      <c r="CM290" s="40"/>
    </row>
    <row r="291" spans="1:91" ht="17.25" customHeight="1" x14ac:dyDescent="0.2">
      <c r="A291" s="92"/>
      <c r="B291" s="93"/>
      <c r="C291" s="93"/>
      <c r="D291" s="93"/>
      <c r="E291" s="93" t="str">
        <f t="shared" si="420"/>
        <v/>
      </c>
      <c r="F291" s="93"/>
      <c r="G291" s="93"/>
      <c r="H291" s="93" t="str">
        <f t="shared" si="802"/>
        <v/>
      </c>
      <c r="I291" s="95" t="str">
        <f t="shared" si="803"/>
        <v/>
      </c>
      <c r="J291" s="93"/>
      <c r="K291" s="97" t="b">
        <v>0</v>
      </c>
      <c r="L291" s="98" t="str">
        <f t="shared" si="302"/>
        <v>PENDENTE</v>
      </c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3"/>
      <c r="X291" s="100"/>
      <c r="Y291" s="100"/>
      <c r="Z291" s="100"/>
      <c r="AA291" s="100"/>
      <c r="AB291" s="100"/>
      <c r="AC291" s="101"/>
      <c r="AD291" s="3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93"/>
      <c r="AQ291" s="93"/>
      <c r="AR291" s="93"/>
      <c r="AS291" s="102"/>
      <c r="AT291" s="103"/>
      <c r="AU291" s="103"/>
      <c r="AV291" s="103"/>
      <c r="AW291" s="104"/>
      <c r="AX291" s="103"/>
      <c r="AY291" s="103"/>
      <c r="AZ291" s="103"/>
      <c r="BA291" s="103"/>
      <c r="BB291" s="104"/>
      <c r="BC291" s="103"/>
      <c r="BD291" s="105" t="str">
        <f ca="1">IFERROR(__xludf.DUMMYFUNCTION("""COMPUTED_VALUE"""),"")</f>
        <v/>
      </c>
      <c r="BE291" s="105"/>
      <c r="BF291" s="105"/>
      <c r="BG291" s="93"/>
      <c r="BH291" s="95"/>
      <c r="BI291" s="95" t="str">
        <f t="shared" si="137"/>
        <v/>
      </c>
      <c r="BJ291" s="95" t="str">
        <f t="shared" ref="BJ291:BR291" si="818">IF(AD291=0,"",AD291*$AS291*(AU291/10))</f>
        <v/>
      </c>
      <c r="BK291" s="95" t="str">
        <f t="shared" si="818"/>
        <v/>
      </c>
      <c r="BL291" s="95" t="str">
        <f t="shared" si="818"/>
        <v/>
      </c>
      <c r="BM291" s="95" t="str">
        <f t="shared" si="818"/>
        <v/>
      </c>
      <c r="BN291" s="95" t="str">
        <f t="shared" si="818"/>
        <v/>
      </c>
      <c r="BO291" s="95" t="str">
        <f t="shared" si="818"/>
        <v/>
      </c>
      <c r="BP291" s="95" t="str">
        <f t="shared" si="818"/>
        <v/>
      </c>
      <c r="BQ291" s="95" t="str">
        <f t="shared" si="818"/>
        <v/>
      </c>
      <c r="BR291" s="95" t="str">
        <f t="shared" si="818"/>
        <v/>
      </c>
      <c r="BS291" s="38"/>
      <c r="BT291" s="38"/>
      <c r="BU291" s="38"/>
      <c r="BV291" s="38"/>
      <c r="BW291" s="38"/>
      <c r="BX291" s="38">
        <f t="shared" si="566"/>
        <v>0</v>
      </c>
      <c r="BY291" s="106" t="str">
        <f t="shared" si="529"/>
        <v/>
      </c>
      <c r="BZ291" s="106" t="str">
        <f t="shared" ref="BZ291:CH291" si="819">IF(N291="x","1","")</f>
        <v/>
      </c>
      <c r="CA291" s="106" t="str">
        <f t="shared" si="819"/>
        <v/>
      </c>
      <c r="CB291" s="106" t="str">
        <f t="shared" si="819"/>
        <v/>
      </c>
      <c r="CC291" s="106" t="str">
        <f t="shared" si="819"/>
        <v/>
      </c>
      <c r="CD291" s="106" t="str">
        <f t="shared" si="819"/>
        <v/>
      </c>
      <c r="CE291" s="106" t="str">
        <f t="shared" si="819"/>
        <v/>
      </c>
      <c r="CF291" s="106" t="str">
        <f t="shared" si="819"/>
        <v/>
      </c>
      <c r="CG291" s="106" t="str">
        <f t="shared" si="819"/>
        <v/>
      </c>
      <c r="CH291" s="106" t="str">
        <f t="shared" si="819"/>
        <v/>
      </c>
      <c r="CI291" s="40"/>
      <c r="CJ291" s="40"/>
      <c r="CK291" s="40"/>
      <c r="CL291" s="40"/>
      <c r="CM291" s="40"/>
    </row>
    <row r="292" spans="1:91" ht="17.25" customHeight="1" x14ac:dyDescent="0.2">
      <c r="A292" s="92"/>
      <c r="B292" s="93"/>
      <c r="C292" s="93"/>
      <c r="D292" s="93"/>
      <c r="E292" s="93" t="str">
        <f t="shared" si="420"/>
        <v/>
      </c>
      <c r="F292" s="93"/>
      <c r="G292" s="93"/>
      <c r="H292" s="93" t="str">
        <f t="shared" si="802"/>
        <v/>
      </c>
      <c r="I292" s="95" t="str">
        <f t="shared" si="803"/>
        <v/>
      </c>
      <c r="J292" s="93"/>
      <c r="K292" s="97" t="b">
        <v>0</v>
      </c>
      <c r="L292" s="98" t="str">
        <f t="shared" si="302"/>
        <v>PENDENTE</v>
      </c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3"/>
      <c r="X292" s="100"/>
      <c r="Y292" s="100"/>
      <c r="Z292" s="100"/>
      <c r="AA292" s="100"/>
      <c r="AB292" s="100"/>
      <c r="AC292" s="101"/>
      <c r="AD292" s="3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93"/>
      <c r="AQ292" s="93"/>
      <c r="AR292" s="93"/>
      <c r="AS292" s="102"/>
      <c r="AT292" s="103"/>
      <c r="AU292" s="103"/>
      <c r="AV292" s="103"/>
      <c r="AW292" s="104"/>
      <c r="AX292" s="103"/>
      <c r="AY292" s="103"/>
      <c r="AZ292" s="103"/>
      <c r="BA292" s="103"/>
      <c r="BB292" s="104"/>
      <c r="BC292" s="103"/>
      <c r="BD292" s="105" t="str">
        <f ca="1">IFERROR(__xludf.DUMMYFUNCTION("""COMPUTED_VALUE"""),"")</f>
        <v/>
      </c>
      <c r="BE292" s="105"/>
      <c r="BF292" s="105"/>
      <c r="BG292" s="93"/>
      <c r="BH292" s="95"/>
      <c r="BI292" s="95" t="str">
        <f t="shared" si="137"/>
        <v/>
      </c>
      <c r="BJ292" s="95" t="str">
        <f t="shared" ref="BJ292:BR292" si="820">IF(AD292=0,"",AD292*$AS292*(AU292/10))</f>
        <v/>
      </c>
      <c r="BK292" s="95" t="str">
        <f t="shared" si="820"/>
        <v/>
      </c>
      <c r="BL292" s="95" t="str">
        <f t="shared" si="820"/>
        <v/>
      </c>
      <c r="BM292" s="95" t="str">
        <f t="shared" si="820"/>
        <v/>
      </c>
      <c r="BN292" s="95" t="str">
        <f t="shared" si="820"/>
        <v/>
      </c>
      <c r="BO292" s="95" t="str">
        <f t="shared" si="820"/>
        <v/>
      </c>
      <c r="BP292" s="95" t="str">
        <f t="shared" si="820"/>
        <v/>
      </c>
      <c r="BQ292" s="95" t="str">
        <f t="shared" si="820"/>
        <v/>
      </c>
      <c r="BR292" s="95" t="str">
        <f t="shared" si="820"/>
        <v/>
      </c>
      <c r="BS292" s="38"/>
      <c r="BT292" s="38"/>
      <c r="BU292" s="38"/>
      <c r="BV292" s="38"/>
      <c r="BW292" s="38"/>
      <c r="BX292" s="38">
        <f t="shared" si="566"/>
        <v>0</v>
      </c>
      <c r="BY292" s="106" t="str">
        <f t="shared" si="529"/>
        <v/>
      </c>
      <c r="BZ292" s="106" t="str">
        <f t="shared" ref="BZ292:CH292" si="821">IF(N292="x","1","")</f>
        <v/>
      </c>
      <c r="CA292" s="106" t="str">
        <f t="shared" si="821"/>
        <v/>
      </c>
      <c r="CB292" s="106" t="str">
        <f t="shared" si="821"/>
        <v/>
      </c>
      <c r="CC292" s="106" t="str">
        <f t="shared" si="821"/>
        <v/>
      </c>
      <c r="CD292" s="106" t="str">
        <f t="shared" si="821"/>
        <v/>
      </c>
      <c r="CE292" s="106" t="str">
        <f t="shared" si="821"/>
        <v/>
      </c>
      <c r="CF292" s="106" t="str">
        <f t="shared" si="821"/>
        <v/>
      </c>
      <c r="CG292" s="106" t="str">
        <f t="shared" si="821"/>
        <v/>
      </c>
      <c r="CH292" s="106" t="str">
        <f t="shared" si="821"/>
        <v/>
      </c>
      <c r="CI292" s="40"/>
      <c r="CJ292" s="40"/>
      <c r="CK292" s="40"/>
      <c r="CL292" s="40"/>
      <c r="CM292" s="40"/>
    </row>
    <row r="293" spans="1:91" ht="17.25" customHeight="1" x14ac:dyDescent="0.2">
      <c r="A293" s="92"/>
      <c r="B293" s="93"/>
      <c r="C293" s="93"/>
      <c r="D293" s="93"/>
      <c r="E293" s="93" t="str">
        <f t="shared" si="420"/>
        <v/>
      </c>
      <c r="F293" s="93"/>
      <c r="G293" s="93"/>
      <c r="H293" s="93" t="str">
        <f t="shared" si="802"/>
        <v/>
      </c>
      <c r="I293" s="95" t="str">
        <f t="shared" si="803"/>
        <v/>
      </c>
      <c r="J293" s="93"/>
      <c r="K293" s="97" t="b">
        <v>0</v>
      </c>
      <c r="L293" s="98" t="str">
        <f t="shared" si="302"/>
        <v>PENDENTE</v>
      </c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3"/>
      <c r="X293" s="100"/>
      <c r="Y293" s="100"/>
      <c r="Z293" s="100"/>
      <c r="AA293" s="100"/>
      <c r="AB293" s="100"/>
      <c r="AC293" s="101"/>
      <c r="AD293" s="3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93"/>
      <c r="AQ293" s="93"/>
      <c r="AR293" s="93"/>
      <c r="AS293" s="102"/>
      <c r="AT293" s="103"/>
      <c r="AU293" s="103"/>
      <c r="AV293" s="103"/>
      <c r="AW293" s="104"/>
      <c r="AX293" s="103"/>
      <c r="AY293" s="103"/>
      <c r="AZ293" s="103"/>
      <c r="BA293" s="103"/>
      <c r="BB293" s="104"/>
      <c r="BC293" s="103"/>
      <c r="BD293" s="105" t="str">
        <f ca="1">IFERROR(__xludf.DUMMYFUNCTION("""COMPUTED_VALUE"""),"")</f>
        <v/>
      </c>
      <c r="BE293" s="105"/>
      <c r="BF293" s="105"/>
      <c r="BG293" s="93"/>
      <c r="BH293" s="95"/>
      <c r="BI293" s="95" t="str">
        <f t="shared" si="137"/>
        <v/>
      </c>
      <c r="BJ293" s="95" t="str">
        <f t="shared" ref="BJ293:BR293" si="822">IF(AD293=0,"",AD293*$AS293*(AU293/10))</f>
        <v/>
      </c>
      <c r="BK293" s="95" t="str">
        <f t="shared" si="822"/>
        <v/>
      </c>
      <c r="BL293" s="95" t="str">
        <f t="shared" si="822"/>
        <v/>
      </c>
      <c r="BM293" s="95" t="str">
        <f t="shared" si="822"/>
        <v/>
      </c>
      <c r="BN293" s="95" t="str">
        <f t="shared" si="822"/>
        <v/>
      </c>
      <c r="BO293" s="95" t="str">
        <f t="shared" si="822"/>
        <v/>
      </c>
      <c r="BP293" s="95" t="str">
        <f t="shared" si="822"/>
        <v/>
      </c>
      <c r="BQ293" s="95" t="str">
        <f t="shared" si="822"/>
        <v/>
      </c>
      <c r="BR293" s="95" t="str">
        <f t="shared" si="822"/>
        <v/>
      </c>
      <c r="BS293" s="38"/>
      <c r="BT293" s="38"/>
      <c r="BU293" s="38"/>
      <c r="BV293" s="38"/>
      <c r="BW293" s="38"/>
      <c r="BX293" s="38">
        <f t="shared" si="566"/>
        <v>0</v>
      </c>
      <c r="BY293" s="106" t="str">
        <f t="shared" si="529"/>
        <v/>
      </c>
      <c r="BZ293" s="106" t="str">
        <f t="shared" ref="BZ293:CH293" si="823">IF(N293="x","1","")</f>
        <v/>
      </c>
      <c r="CA293" s="106" t="str">
        <f t="shared" si="823"/>
        <v/>
      </c>
      <c r="CB293" s="106" t="str">
        <f t="shared" si="823"/>
        <v/>
      </c>
      <c r="CC293" s="106" t="str">
        <f t="shared" si="823"/>
        <v/>
      </c>
      <c r="CD293" s="106" t="str">
        <f t="shared" si="823"/>
        <v/>
      </c>
      <c r="CE293" s="106" t="str">
        <f t="shared" si="823"/>
        <v/>
      </c>
      <c r="CF293" s="106" t="str">
        <f t="shared" si="823"/>
        <v/>
      </c>
      <c r="CG293" s="106" t="str">
        <f t="shared" si="823"/>
        <v/>
      </c>
      <c r="CH293" s="106" t="str">
        <f t="shared" si="823"/>
        <v/>
      </c>
      <c r="CI293" s="40"/>
      <c r="CJ293" s="40"/>
      <c r="CK293" s="40"/>
      <c r="CL293" s="40"/>
      <c r="CM293" s="40"/>
    </row>
    <row r="294" spans="1:91" ht="17.25" customHeight="1" x14ac:dyDescent="0.2">
      <c r="A294" s="92"/>
      <c r="B294" s="93"/>
      <c r="C294" s="93"/>
      <c r="D294" s="93"/>
      <c r="E294" s="93" t="str">
        <f t="shared" si="420"/>
        <v/>
      </c>
      <c r="F294" s="93"/>
      <c r="G294" s="93"/>
      <c r="H294" s="93" t="str">
        <f t="shared" si="802"/>
        <v/>
      </c>
      <c r="I294" s="95" t="str">
        <f t="shared" si="803"/>
        <v/>
      </c>
      <c r="J294" s="93"/>
      <c r="K294" s="97" t="b">
        <v>0</v>
      </c>
      <c r="L294" s="98" t="str">
        <f t="shared" si="302"/>
        <v>PENDENTE</v>
      </c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3"/>
      <c r="X294" s="100"/>
      <c r="Y294" s="100"/>
      <c r="Z294" s="100"/>
      <c r="AA294" s="100"/>
      <c r="AB294" s="100"/>
      <c r="AC294" s="101"/>
      <c r="AD294" s="3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93"/>
      <c r="AQ294" s="93"/>
      <c r="AR294" s="93"/>
      <c r="AS294" s="102"/>
      <c r="AT294" s="103"/>
      <c r="AU294" s="103"/>
      <c r="AV294" s="103"/>
      <c r="AW294" s="104"/>
      <c r="AX294" s="103"/>
      <c r="AY294" s="103"/>
      <c r="AZ294" s="103"/>
      <c r="BA294" s="103"/>
      <c r="BB294" s="104"/>
      <c r="BC294" s="103"/>
      <c r="BD294" s="105" t="str">
        <f ca="1">IFERROR(__xludf.DUMMYFUNCTION("""COMPUTED_VALUE"""),"")</f>
        <v/>
      </c>
      <c r="BE294" s="105"/>
      <c r="BF294" s="105"/>
      <c r="BG294" s="93"/>
      <c r="BH294" s="95"/>
      <c r="BI294" s="95" t="str">
        <f t="shared" si="137"/>
        <v/>
      </c>
      <c r="BJ294" s="95" t="str">
        <f t="shared" ref="BJ294:BR294" si="824">IF(AD294=0,"",AD294*$AS294*(AU294/10))</f>
        <v/>
      </c>
      <c r="BK294" s="95" t="str">
        <f t="shared" si="824"/>
        <v/>
      </c>
      <c r="BL294" s="95" t="str">
        <f t="shared" si="824"/>
        <v/>
      </c>
      <c r="BM294" s="95" t="str">
        <f t="shared" si="824"/>
        <v/>
      </c>
      <c r="BN294" s="95" t="str">
        <f t="shared" si="824"/>
        <v/>
      </c>
      <c r="BO294" s="95" t="str">
        <f t="shared" si="824"/>
        <v/>
      </c>
      <c r="BP294" s="95" t="str">
        <f t="shared" si="824"/>
        <v/>
      </c>
      <c r="BQ294" s="95" t="str">
        <f t="shared" si="824"/>
        <v/>
      </c>
      <c r="BR294" s="95" t="str">
        <f t="shared" si="824"/>
        <v/>
      </c>
      <c r="BS294" s="38"/>
      <c r="BT294" s="38"/>
      <c r="BU294" s="38"/>
      <c r="BV294" s="38"/>
      <c r="BW294" s="38"/>
      <c r="BX294" s="38">
        <f t="shared" si="566"/>
        <v>0</v>
      </c>
      <c r="BY294" s="106" t="str">
        <f t="shared" si="529"/>
        <v/>
      </c>
      <c r="BZ294" s="106" t="str">
        <f t="shared" ref="BZ294:CH294" si="825">IF(N294="x","1","")</f>
        <v/>
      </c>
      <c r="CA294" s="106" t="str">
        <f t="shared" si="825"/>
        <v/>
      </c>
      <c r="CB294" s="106" t="str">
        <f t="shared" si="825"/>
        <v/>
      </c>
      <c r="CC294" s="106" t="str">
        <f t="shared" si="825"/>
        <v/>
      </c>
      <c r="CD294" s="106" t="str">
        <f t="shared" si="825"/>
        <v/>
      </c>
      <c r="CE294" s="106" t="str">
        <f t="shared" si="825"/>
        <v/>
      </c>
      <c r="CF294" s="106" t="str">
        <f t="shared" si="825"/>
        <v/>
      </c>
      <c r="CG294" s="106" t="str">
        <f t="shared" si="825"/>
        <v/>
      </c>
      <c r="CH294" s="106" t="str">
        <f t="shared" si="825"/>
        <v/>
      </c>
      <c r="CI294" s="40"/>
      <c r="CJ294" s="40"/>
      <c r="CK294" s="40"/>
      <c r="CL294" s="40"/>
      <c r="CM294" s="40"/>
    </row>
    <row r="295" spans="1:91" ht="17.25" customHeight="1" x14ac:dyDescent="0.2">
      <c r="A295" s="92"/>
      <c r="B295" s="93"/>
      <c r="C295" s="93"/>
      <c r="D295" s="93"/>
      <c r="E295" s="93" t="str">
        <f t="shared" si="420"/>
        <v/>
      </c>
      <c r="F295" s="93"/>
      <c r="G295" s="93"/>
      <c r="H295" s="93" t="str">
        <f t="shared" si="802"/>
        <v/>
      </c>
      <c r="I295" s="95" t="str">
        <f t="shared" si="803"/>
        <v/>
      </c>
      <c r="J295" s="93"/>
      <c r="K295" s="97" t="b">
        <v>0</v>
      </c>
      <c r="L295" s="98" t="str">
        <f t="shared" si="302"/>
        <v>PENDENTE</v>
      </c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3"/>
      <c r="X295" s="100"/>
      <c r="Y295" s="100"/>
      <c r="Z295" s="100"/>
      <c r="AA295" s="100"/>
      <c r="AB295" s="100"/>
      <c r="AC295" s="101"/>
      <c r="AD295" s="3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93"/>
      <c r="AQ295" s="93"/>
      <c r="AR295" s="93"/>
      <c r="AS295" s="102"/>
      <c r="AT295" s="103"/>
      <c r="AU295" s="103"/>
      <c r="AV295" s="103"/>
      <c r="AW295" s="104"/>
      <c r="AX295" s="103"/>
      <c r="AY295" s="103"/>
      <c r="AZ295" s="103"/>
      <c r="BA295" s="103"/>
      <c r="BB295" s="104"/>
      <c r="BC295" s="103"/>
      <c r="BD295" s="105" t="str">
        <f ca="1">IFERROR(__xludf.DUMMYFUNCTION("""COMPUTED_VALUE"""),"")</f>
        <v/>
      </c>
      <c r="BE295" s="105"/>
      <c r="BF295" s="105"/>
      <c r="BG295" s="93"/>
      <c r="BH295" s="95"/>
      <c r="BI295" s="95" t="str">
        <f t="shared" si="137"/>
        <v/>
      </c>
      <c r="BJ295" s="95" t="str">
        <f t="shared" ref="BJ295:BR295" si="826">IF(AD295=0,"",AD295*$AS295*(AU295/10))</f>
        <v/>
      </c>
      <c r="BK295" s="95" t="str">
        <f t="shared" si="826"/>
        <v/>
      </c>
      <c r="BL295" s="95" t="str">
        <f t="shared" si="826"/>
        <v/>
      </c>
      <c r="BM295" s="95" t="str">
        <f t="shared" si="826"/>
        <v/>
      </c>
      <c r="BN295" s="95" t="str">
        <f t="shared" si="826"/>
        <v/>
      </c>
      <c r="BO295" s="95" t="str">
        <f t="shared" si="826"/>
        <v/>
      </c>
      <c r="BP295" s="95" t="str">
        <f t="shared" si="826"/>
        <v/>
      </c>
      <c r="BQ295" s="95" t="str">
        <f t="shared" si="826"/>
        <v/>
      </c>
      <c r="BR295" s="95" t="str">
        <f t="shared" si="826"/>
        <v/>
      </c>
      <c r="BS295" s="38"/>
      <c r="BT295" s="38"/>
      <c r="BU295" s="38"/>
      <c r="BV295" s="38"/>
      <c r="BW295" s="38"/>
      <c r="BX295" s="38">
        <f t="shared" si="566"/>
        <v>0</v>
      </c>
      <c r="BY295" s="106" t="str">
        <f t="shared" si="529"/>
        <v/>
      </c>
      <c r="BZ295" s="106" t="str">
        <f t="shared" ref="BZ295:CH295" si="827">IF(N295="x","1","")</f>
        <v/>
      </c>
      <c r="CA295" s="106" t="str">
        <f t="shared" si="827"/>
        <v/>
      </c>
      <c r="CB295" s="106" t="str">
        <f t="shared" si="827"/>
        <v/>
      </c>
      <c r="CC295" s="106" t="str">
        <f t="shared" si="827"/>
        <v/>
      </c>
      <c r="CD295" s="106" t="str">
        <f t="shared" si="827"/>
        <v/>
      </c>
      <c r="CE295" s="106" t="str">
        <f t="shared" si="827"/>
        <v/>
      </c>
      <c r="CF295" s="106" t="str">
        <f t="shared" si="827"/>
        <v/>
      </c>
      <c r="CG295" s="106" t="str">
        <f t="shared" si="827"/>
        <v/>
      </c>
      <c r="CH295" s="106" t="str">
        <f t="shared" si="827"/>
        <v/>
      </c>
      <c r="CI295" s="40"/>
      <c r="CJ295" s="40"/>
      <c r="CK295" s="40"/>
      <c r="CL295" s="40"/>
      <c r="CM295" s="40"/>
    </row>
    <row r="296" spans="1:91" ht="17.25" customHeight="1" x14ac:dyDescent="0.2">
      <c r="A296" s="92"/>
      <c r="B296" s="93"/>
      <c r="C296" s="93"/>
      <c r="D296" s="93"/>
      <c r="E296" s="93" t="str">
        <f t="shared" si="420"/>
        <v/>
      </c>
      <c r="F296" s="93"/>
      <c r="G296" s="93"/>
      <c r="H296" s="93" t="str">
        <f t="shared" si="802"/>
        <v/>
      </c>
      <c r="I296" s="95" t="str">
        <f t="shared" si="803"/>
        <v/>
      </c>
      <c r="J296" s="93"/>
      <c r="K296" s="97" t="b">
        <v>0</v>
      </c>
      <c r="L296" s="98" t="str">
        <f t="shared" si="302"/>
        <v>PENDENTE</v>
      </c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3"/>
      <c r="X296" s="100"/>
      <c r="Y296" s="100"/>
      <c r="Z296" s="100"/>
      <c r="AA296" s="100"/>
      <c r="AB296" s="100"/>
      <c r="AC296" s="101"/>
      <c r="AD296" s="3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93"/>
      <c r="AQ296" s="93"/>
      <c r="AR296" s="93"/>
      <c r="AS296" s="102"/>
      <c r="AT296" s="103"/>
      <c r="AU296" s="103"/>
      <c r="AV296" s="103"/>
      <c r="AW296" s="104"/>
      <c r="AX296" s="103"/>
      <c r="AY296" s="103"/>
      <c r="AZ296" s="103"/>
      <c r="BA296" s="103"/>
      <c r="BB296" s="104"/>
      <c r="BC296" s="103"/>
      <c r="BD296" s="105" t="str">
        <f ca="1">IFERROR(__xludf.DUMMYFUNCTION("""COMPUTED_VALUE"""),"")</f>
        <v/>
      </c>
      <c r="BE296" s="105"/>
      <c r="BF296" s="105"/>
      <c r="BG296" s="93"/>
      <c r="BH296" s="95"/>
      <c r="BI296" s="95" t="str">
        <f t="shared" si="137"/>
        <v/>
      </c>
      <c r="BJ296" s="95" t="str">
        <f t="shared" ref="BJ296:BR296" si="828">IF(AD296=0,"",AD296*$AS296*(AU296/10))</f>
        <v/>
      </c>
      <c r="BK296" s="95" t="str">
        <f t="shared" si="828"/>
        <v/>
      </c>
      <c r="BL296" s="95" t="str">
        <f t="shared" si="828"/>
        <v/>
      </c>
      <c r="BM296" s="95" t="str">
        <f t="shared" si="828"/>
        <v/>
      </c>
      <c r="BN296" s="95" t="str">
        <f t="shared" si="828"/>
        <v/>
      </c>
      <c r="BO296" s="95" t="str">
        <f t="shared" si="828"/>
        <v/>
      </c>
      <c r="BP296" s="95" t="str">
        <f t="shared" si="828"/>
        <v/>
      </c>
      <c r="BQ296" s="95" t="str">
        <f t="shared" si="828"/>
        <v/>
      </c>
      <c r="BR296" s="95" t="str">
        <f t="shared" si="828"/>
        <v/>
      </c>
      <c r="BS296" s="38"/>
      <c r="BT296" s="38"/>
      <c r="BU296" s="38"/>
      <c r="BV296" s="38"/>
      <c r="BW296" s="38"/>
      <c r="BX296" s="38">
        <f t="shared" si="566"/>
        <v>0</v>
      </c>
      <c r="BY296" s="106" t="str">
        <f t="shared" si="529"/>
        <v/>
      </c>
      <c r="BZ296" s="106" t="str">
        <f t="shared" ref="BZ296:CH296" si="829">IF(N296="x","1","")</f>
        <v/>
      </c>
      <c r="CA296" s="106" t="str">
        <f t="shared" si="829"/>
        <v/>
      </c>
      <c r="CB296" s="106" t="str">
        <f t="shared" si="829"/>
        <v/>
      </c>
      <c r="CC296" s="106" t="str">
        <f t="shared" si="829"/>
        <v/>
      </c>
      <c r="CD296" s="106" t="str">
        <f t="shared" si="829"/>
        <v/>
      </c>
      <c r="CE296" s="106" t="str">
        <f t="shared" si="829"/>
        <v/>
      </c>
      <c r="CF296" s="106" t="str">
        <f t="shared" si="829"/>
        <v/>
      </c>
      <c r="CG296" s="106" t="str">
        <f t="shared" si="829"/>
        <v/>
      </c>
      <c r="CH296" s="106" t="str">
        <f t="shared" si="829"/>
        <v/>
      </c>
      <c r="CI296" s="40"/>
      <c r="CJ296" s="40"/>
      <c r="CK296" s="40"/>
      <c r="CL296" s="40"/>
      <c r="CM296" s="40"/>
    </row>
    <row r="297" spans="1:91" ht="17.25" customHeight="1" x14ac:dyDescent="0.2">
      <c r="A297" s="92"/>
      <c r="B297" s="93"/>
      <c r="C297" s="93"/>
      <c r="D297" s="93"/>
      <c r="E297" s="93" t="str">
        <f t="shared" si="420"/>
        <v/>
      </c>
      <c r="F297" s="93"/>
      <c r="G297" s="93"/>
      <c r="H297" s="93" t="str">
        <f t="shared" si="802"/>
        <v/>
      </c>
      <c r="I297" s="95" t="str">
        <f t="shared" si="803"/>
        <v/>
      </c>
      <c r="J297" s="93"/>
      <c r="K297" s="97" t="b">
        <v>0</v>
      </c>
      <c r="L297" s="98" t="str">
        <f t="shared" si="302"/>
        <v>PENDENTE</v>
      </c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3"/>
      <c r="X297" s="100"/>
      <c r="Y297" s="100"/>
      <c r="Z297" s="100"/>
      <c r="AA297" s="100"/>
      <c r="AB297" s="100"/>
      <c r="AC297" s="101"/>
      <c r="AD297" s="3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93"/>
      <c r="AQ297" s="93"/>
      <c r="AR297" s="93"/>
      <c r="AS297" s="102"/>
      <c r="AT297" s="103"/>
      <c r="AU297" s="103"/>
      <c r="AV297" s="103"/>
      <c r="AW297" s="104"/>
      <c r="AX297" s="103"/>
      <c r="AY297" s="103"/>
      <c r="AZ297" s="103"/>
      <c r="BA297" s="103"/>
      <c r="BB297" s="104"/>
      <c r="BC297" s="103"/>
      <c r="BD297" s="105" t="str">
        <f ca="1">IFERROR(__xludf.DUMMYFUNCTION("""COMPUTED_VALUE"""),"")</f>
        <v/>
      </c>
      <c r="BE297" s="105"/>
      <c r="BF297" s="105"/>
      <c r="BG297" s="93"/>
      <c r="BH297" s="95"/>
      <c r="BI297" s="95" t="str">
        <f t="shared" ref="BI297:BI551" si="830">IF(AC297=0,"",AC297*$AS297*(AT297/10))</f>
        <v/>
      </c>
      <c r="BJ297" s="95" t="str">
        <f t="shared" ref="BJ297:BR297" si="831">IF(AD297=0,"",AD297*$AS297*(AU297/10))</f>
        <v/>
      </c>
      <c r="BK297" s="95" t="str">
        <f t="shared" si="831"/>
        <v/>
      </c>
      <c r="BL297" s="95" t="str">
        <f t="shared" si="831"/>
        <v/>
      </c>
      <c r="BM297" s="95" t="str">
        <f t="shared" si="831"/>
        <v/>
      </c>
      <c r="BN297" s="95" t="str">
        <f t="shared" si="831"/>
        <v/>
      </c>
      <c r="BO297" s="95" t="str">
        <f t="shared" si="831"/>
        <v/>
      </c>
      <c r="BP297" s="95" t="str">
        <f t="shared" si="831"/>
        <v/>
      </c>
      <c r="BQ297" s="95" t="str">
        <f t="shared" si="831"/>
        <v/>
      </c>
      <c r="BR297" s="95" t="str">
        <f t="shared" si="831"/>
        <v/>
      </c>
      <c r="BS297" s="38"/>
      <c r="BT297" s="38"/>
      <c r="BU297" s="38"/>
      <c r="BV297" s="38"/>
      <c r="BW297" s="38"/>
      <c r="BX297" s="38">
        <f t="shared" si="566"/>
        <v>0</v>
      </c>
      <c r="BY297" s="106" t="str">
        <f t="shared" si="529"/>
        <v/>
      </c>
      <c r="BZ297" s="106" t="str">
        <f t="shared" ref="BZ297:CH297" si="832">IF(N297="x","1","")</f>
        <v/>
      </c>
      <c r="CA297" s="106" t="str">
        <f t="shared" si="832"/>
        <v/>
      </c>
      <c r="CB297" s="106" t="str">
        <f t="shared" si="832"/>
        <v/>
      </c>
      <c r="CC297" s="106" t="str">
        <f t="shared" si="832"/>
        <v/>
      </c>
      <c r="CD297" s="106" t="str">
        <f t="shared" si="832"/>
        <v/>
      </c>
      <c r="CE297" s="106" t="str">
        <f t="shared" si="832"/>
        <v/>
      </c>
      <c r="CF297" s="106" t="str">
        <f t="shared" si="832"/>
        <v/>
      </c>
      <c r="CG297" s="106" t="str">
        <f t="shared" si="832"/>
        <v/>
      </c>
      <c r="CH297" s="106" t="str">
        <f t="shared" si="832"/>
        <v/>
      </c>
      <c r="CI297" s="40"/>
      <c r="CJ297" s="40"/>
      <c r="CK297" s="40"/>
      <c r="CL297" s="40"/>
      <c r="CM297" s="40"/>
    </row>
    <row r="298" spans="1:91" ht="17.25" customHeight="1" x14ac:dyDescent="0.2">
      <c r="A298" s="92"/>
      <c r="B298" s="93"/>
      <c r="C298" s="93"/>
      <c r="D298" s="93"/>
      <c r="E298" s="93" t="str">
        <f t="shared" si="420"/>
        <v/>
      </c>
      <c r="F298" s="93"/>
      <c r="G298" s="93"/>
      <c r="H298" s="93" t="str">
        <f t="shared" si="802"/>
        <v/>
      </c>
      <c r="I298" s="95" t="str">
        <f t="shared" si="803"/>
        <v/>
      </c>
      <c r="J298" s="93"/>
      <c r="K298" s="97" t="b">
        <v>0</v>
      </c>
      <c r="L298" s="98" t="str">
        <f t="shared" si="302"/>
        <v>PENDENTE</v>
      </c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3"/>
      <c r="X298" s="100"/>
      <c r="Y298" s="100"/>
      <c r="Z298" s="100"/>
      <c r="AA298" s="100"/>
      <c r="AB298" s="100"/>
      <c r="AC298" s="101"/>
      <c r="AD298" s="3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93"/>
      <c r="AQ298" s="93"/>
      <c r="AR298" s="93"/>
      <c r="AS298" s="102"/>
      <c r="AT298" s="103"/>
      <c r="AU298" s="103"/>
      <c r="AV298" s="103"/>
      <c r="AW298" s="104"/>
      <c r="AX298" s="103"/>
      <c r="AY298" s="103"/>
      <c r="AZ298" s="103"/>
      <c r="BA298" s="103"/>
      <c r="BB298" s="104"/>
      <c r="BC298" s="103"/>
      <c r="BD298" s="105" t="str">
        <f ca="1">IFERROR(__xludf.DUMMYFUNCTION("""COMPUTED_VALUE"""),"")</f>
        <v/>
      </c>
      <c r="BE298" s="105"/>
      <c r="BF298" s="105"/>
      <c r="BG298" s="93"/>
      <c r="BH298" s="95"/>
      <c r="BI298" s="95" t="str">
        <f t="shared" si="830"/>
        <v/>
      </c>
      <c r="BJ298" s="95" t="str">
        <f t="shared" ref="BJ298:BR298" si="833">IF(AD298=0,"",AD298*$AS298*(AU298/10))</f>
        <v/>
      </c>
      <c r="BK298" s="95" t="str">
        <f t="shared" si="833"/>
        <v/>
      </c>
      <c r="BL298" s="95" t="str">
        <f t="shared" si="833"/>
        <v/>
      </c>
      <c r="BM298" s="95" t="str">
        <f t="shared" si="833"/>
        <v/>
      </c>
      <c r="BN298" s="95" t="str">
        <f t="shared" si="833"/>
        <v/>
      </c>
      <c r="BO298" s="95" t="str">
        <f t="shared" si="833"/>
        <v/>
      </c>
      <c r="BP298" s="95" t="str">
        <f t="shared" si="833"/>
        <v/>
      </c>
      <c r="BQ298" s="95" t="str">
        <f t="shared" si="833"/>
        <v/>
      </c>
      <c r="BR298" s="95" t="str">
        <f t="shared" si="833"/>
        <v/>
      </c>
      <c r="BS298" s="38"/>
      <c r="BT298" s="38"/>
      <c r="BU298" s="38"/>
      <c r="BV298" s="38"/>
      <c r="BW298" s="38"/>
      <c r="BX298" s="38">
        <f t="shared" si="566"/>
        <v>0</v>
      </c>
      <c r="BY298" s="106" t="str">
        <f t="shared" si="529"/>
        <v/>
      </c>
      <c r="BZ298" s="106" t="str">
        <f t="shared" ref="BZ298:CH298" si="834">IF(N298="x","1","")</f>
        <v/>
      </c>
      <c r="CA298" s="106" t="str">
        <f t="shared" si="834"/>
        <v/>
      </c>
      <c r="CB298" s="106" t="str">
        <f t="shared" si="834"/>
        <v/>
      </c>
      <c r="CC298" s="106" t="str">
        <f t="shared" si="834"/>
        <v/>
      </c>
      <c r="CD298" s="106" t="str">
        <f t="shared" si="834"/>
        <v/>
      </c>
      <c r="CE298" s="106" t="str">
        <f t="shared" si="834"/>
        <v/>
      </c>
      <c r="CF298" s="106" t="str">
        <f t="shared" si="834"/>
        <v/>
      </c>
      <c r="CG298" s="106" t="str">
        <f t="shared" si="834"/>
        <v/>
      </c>
      <c r="CH298" s="106" t="str">
        <f t="shared" si="834"/>
        <v/>
      </c>
      <c r="CI298" s="40"/>
      <c r="CJ298" s="40"/>
      <c r="CK298" s="40"/>
      <c r="CL298" s="40"/>
      <c r="CM298" s="40"/>
    </row>
    <row r="299" spans="1:91" ht="17.25" customHeight="1" x14ac:dyDescent="0.2">
      <c r="A299" s="92"/>
      <c r="B299" s="93"/>
      <c r="C299" s="93"/>
      <c r="D299" s="93"/>
      <c r="E299" s="93" t="str">
        <f t="shared" si="420"/>
        <v/>
      </c>
      <c r="F299" s="93"/>
      <c r="G299" s="93"/>
      <c r="H299" s="93" t="str">
        <f t="shared" si="802"/>
        <v/>
      </c>
      <c r="I299" s="95" t="str">
        <f t="shared" si="803"/>
        <v/>
      </c>
      <c r="J299" s="93"/>
      <c r="K299" s="97" t="b">
        <v>0</v>
      </c>
      <c r="L299" s="98" t="str">
        <f t="shared" si="302"/>
        <v>PENDENTE</v>
      </c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3"/>
      <c r="X299" s="100"/>
      <c r="Y299" s="100"/>
      <c r="Z299" s="100"/>
      <c r="AA299" s="100"/>
      <c r="AB299" s="100"/>
      <c r="AC299" s="101"/>
      <c r="AD299" s="3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93"/>
      <c r="AQ299" s="93"/>
      <c r="AR299" s="93"/>
      <c r="AS299" s="102"/>
      <c r="AT299" s="103"/>
      <c r="AU299" s="103"/>
      <c r="AV299" s="103"/>
      <c r="AW299" s="104"/>
      <c r="AX299" s="103"/>
      <c r="AY299" s="103"/>
      <c r="AZ299" s="103"/>
      <c r="BA299" s="103"/>
      <c r="BB299" s="104"/>
      <c r="BC299" s="103"/>
      <c r="BD299" s="105" t="str">
        <f ca="1">IFERROR(__xludf.DUMMYFUNCTION("""COMPUTED_VALUE"""),"")</f>
        <v/>
      </c>
      <c r="BE299" s="105"/>
      <c r="BF299" s="105"/>
      <c r="BG299" s="93"/>
      <c r="BH299" s="95"/>
      <c r="BI299" s="95" t="str">
        <f t="shared" si="830"/>
        <v/>
      </c>
      <c r="BJ299" s="95" t="str">
        <f t="shared" ref="BJ299:BR299" si="835">IF(AD299=0,"",AD299*$AS299*(AU299/10))</f>
        <v/>
      </c>
      <c r="BK299" s="95" t="str">
        <f t="shared" si="835"/>
        <v/>
      </c>
      <c r="BL299" s="95" t="str">
        <f t="shared" si="835"/>
        <v/>
      </c>
      <c r="BM299" s="95" t="str">
        <f t="shared" si="835"/>
        <v/>
      </c>
      <c r="BN299" s="95" t="str">
        <f t="shared" si="835"/>
        <v/>
      </c>
      <c r="BO299" s="95" t="str">
        <f t="shared" si="835"/>
        <v/>
      </c>
      <c r="BP299" s="95" t="str">
        <f t="shared" si="835"/>
        <v/>
      </c>
      <c r="BQ299" s="95" t="str">
        <f t="shared" si="835"/>
        <v/>
      </c>
      <c r="BR299" s="95" t="str">
        <f t="shared" si="835"/>
        <v/>
      </c>
      <c r="BS299" s="38"/>
      <c r="BT299" s="38"/>
      <c r="BU299" s="38"/>
      <c r="BV299" s="38"/>
      <c r="BW299" s="38"/>
      <c r="BX299" s="38">
        <f t="shared" si="566"/>
        <v>0</v>
      </c>
      <c r="BY299" s="106" t="str">
        <f t="shared" si="529"/>
        <v/>
      </c>
      <c r="BZ299" s="106" t="str">
        <f t="shared" ref="BZ299:CH299" si="836">IF(N299="x","1","")</f>
        <v/>
      </c>
      <c r="CA299" s="106" t="str">
        <f t="shared" si="836"/>
        <v/>
      </c>
      <c r="CB299" s="106" t="str">
        <f t="shared" si="836"/>
        <v/>
      </c>
      <c r="CC299" s="106" t="str">
        <f t="shared" si="836"/>
        <v/>
      </c>
      <c r="CD299" s="106" t="str">
        <f t="shared" si="836"/>
        <v/>
      </c>
      <c r="CE299" s="106" t="str">
        <f t="shared" si="836"/>
        <v/>
      </c>
      <c r="CF299" s="106" t="str">
        <f t="shared" si="836"/>
        <v/>
      </c>
      <c r="CG299" s="106" t="str">
        <f t="shared" si="836"/>
        <v/>
      </c>
      <c r="CH299" s="106" t="str">
        <f t="shared" si="836"/>
        <v/>
      </c>
      <c r="CI299" s="40"/>
      <c r="CJ299" s="40"/>
      <c r="CK299" s="40"/>
      <c r="CL299" s="40"/>
      <c r="CM299" s="40"/>
    </row>
    <row r="300" spans="1:91" ht="17.25" customHeight="1" x14ac:dyDescent="0.2">
      <c r="A300" s="92"/>
      <c r="B300" s="93"/>
      <c r="C300" s="93"/>
      <c r="D300" s="93"/>
      <c r="E300" s="93" t="str">
        <f t="shared" si="420"/>
        <v/>
      </c>
      <c r="F300" s="93"/>
      <c r="G300" s="93"/>
      <c r="H300" s="93" t="str">
        <f t="shared" si="802"/>
        <v/>
      </c>
      <c r="I300" s="95" t="str">
        <f t="shared" si="803"/>
        <v/>
      </c>
      <c r="J300" s="93"/>
      <c r="K300" s="97" t="b">
        <v>0</v>
      </c>
      <c r="L300" s="98" t="str">
        <f t="shared" si="302"/>
        <v>PENDENTE</v>
      </c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3"/>
      <c r="X300" s="100"/>
      <c r="Y300" s="100"/>
      <c r="Z300" s="100"/>
      <c r="AA300" s="100"/>
      <c r="AB300" s="100"/>
      <c r="AC300" s="101"/>
      <c r="AD300" s="3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93"/>
      <c r="AQ300" s="93"/>
      <c r="AR300" s="93"/>
      <c r="AS300" s="102"/>
      <c r="AT300" s="103"/>
      <c r="AU300" s="103"/>
      <c r="AV300" s="103"/>
      <c r="AW300" s="104"/>
      <c r="AX300" s="103"/>
      <c r="AY300" s="103"/>
      <c r="AZ300" s="103"/>
      <c r="BA300" s="103"/>
      <c r="BB300" s="104"/>
      <c r="BC300" s="103"/>
      <c r="BD300" s="105" t="str">
        <f ca="1">IFERROR(__xludf.DUMMYFUNCTION("""COMPUTED_VALUE"""),"")</f>
        <v/>
      </c>
      <c r="BE300" s="105"/>
      <c r="BF300" s="105"/>
      <c r="BG300" s="93"/>
      <c r="BH300" s="95"/>
      <c r="BI300" s="95" t="str">
        <f t="shared" si="830"/>
        <v/>
      </c>
      <c r="BJ300" s="95" t="str">
        <f t="shared" ref="BJ300:BR300" si="837">IF(AD300=0,"",AD300*$AS300*(AU300/10))</f>
        <v/>
      </c>
      <c r="BK300" s="95" t="str">
        <f t="shared" si="837"/>
        <v/>
      </c>
      <c r="BL300" s="95" t="str">
        <f t="shared" si="837"/>
        <v/>
      </c>
      <c r="BM300" s="95" t="str">
        <f t="shared" si="837"/>
        <v/>
      </c>
      <c r="BN300" s="95" t="str">
        <f t="shared" si="837"/>
        <v/>
      </c>
      <c r="BO300" s="95" t="str">
        <f t="shared" si="837"/>
        <v/>
      </c>
      <c r="BP300" s="95" t="str">
        <f t="shared" si="837"/>
        <v/>
      </c>
      <c r="BQ300" s="95" t="str">
        <f t="shared" si="837"/>
        <v/>
      </c>
      <c r="BR300" s="95" t="str">
        <f t="shared" si="837"/>
        <v/>
      </c>
      <c r="BS300" s="38"/>
      <c r="BT300" s="38"/>
      <c r="BU300" s="38"/>
      <c r="BV300" s="38"/>
      <c r="BW300" s="38"/>
      <c r="BX300" s="38">
        <f t="shared" si="566"/>
        <v>0</v>
      </c>
      <c r="BY300" s="106" t="str">
        <f t="shared" si="529"/>
        <v/>
      </c>
      <c r="BZ300" s="106" t="str">
        <f t="shared" ref="BZ300:CH300" si="838">IF(N300="x","1","")</f>
        <v/>
      </c>
      <c r="CA300" s="106" t="str">
        <f t="shared" si="838"/>
        <v/>
      </c>
      <c r="CB300" s="106" t="str">
        <f t="shared" si="838"/>
        <v/>
      </c>
      <c r="CC300" s="106" t="str">
        <f t="shared" si="838"/>
        <v/>
      </c>
      <c r="CD300" s="106" t="str">
        <f t="shared" si="838"/>
        <v/>
      </c>
      <c r="CE300" s="106" t="str">
        <f t="shared" si="838"/>
        <v/>
      </c>
      <c r="CF300" s="106" t="str">
        <f t="shared" si="838"/>
        <v/>
      </c>
      <c r="CG300" s="106" t="str">
        <f t="shared" si="838"/>
        <v/>
      </c>
      <c r="CH300" s="106" t="str">
        <f t="shared" si="838"/>
        <v/>
      </c>
      <c r="CI300" s="40"/>
      <c r="CJ300" s="40"/>
      <c r="CK300" s="40"/>
      <c r="CL300" s="40"/>
      <c r="CM300" s="40"/>
    </row>
    <row r="301" spans="1:91" ht="17.25" customHeight="1" x14ac:dyDescent="0.2">
      <c r="A301" s="92"/>
      <c r="B301" s="93"/>
      <c r="C301" s="93"/>
      <c r="D301" s="93"/>
      <c r="E301" s="93" t="str">
        <f t="shared" si="420"/>
        <v/>
      </c>
      <c r="F301" s="93"/>
      <c r="G301" s="93"/>
      <c r="H301" s="93" t="str">
        <f t="shared" si="802"/>
        <v/>
      </c>
      <c r="I301" s="95" t="str">
        <f t="shared" si="803"/>
        <v/>
      </c>
      <c r="J301" s="93"/>
      <c r="K301" s="97" t="b">
        <v>0</v>
      </c>
      <c r="L301" s="98" t="str">
        <f t="shared" si="302"/>
        <v>PENDENTE</v>
      </c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3"/>
      <c r="X301" s="100"/>
      <c r="Y301" s="100"/>
      <c r="Z301" s="100"/>
      <c r="AA301" s="100"/>
      <c r="AB301" s="100"/>
      <c r="AC301" s="101"/>
      <c r="AD301" s="3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93"/>
      <c r="AQ301" s="93"/>
      <c r="AR301" s="93"/>
      <c r="AS301" s="102"/>
      <c r="AT301" s="103"/>
      <c r="AU301" s="103"/>
      <c r="AV301" s="103"/>
      <c r="AW301" s="104"/>
      <c r="AX301" s="103"/>
      <c r="AY301" s="103"/>
      <c r="AZ301" s="103"/>
      <c r="BA301" s="103"/>
      <c r="BB301" s="104"/>
      <c r="BC301" s="103"/>
      <c r="BD301" s="105" t="str">
        <f ca="1">IFERROR(__xludf.DUMMYFUNCTION("""COMPUTED_VALUE"""),"")</f>
        <v/>
      </c>
      <c r="BE301" s="105"/>
      <c r="BF301" s="105"/>
      <c r="BG301" s="93"/>
      <c r="BH301" s="95"/>
      <c r="BI301" s="95" t="str">
        <f t="shared" si="830"/>
        <v/>
      </c>
      <c r="BJ301" s="95" t="str">
        <f t="shared" ref="BJ301:BR301" si="839">IF(AD301=0,"",AD301*$AS301*(AU301/10))</f>
        <v/>
      </c>
      <c r="BK301" s="95" t="str">
        <f t="shared" si="839"/>
        <v/>
      </c>
      <c r="BL301" s="95" t="str">
        <f t="shared" si="839"/>
        <v/>
      </c>
      <c r="BM301" s="95" t="str">
        <f t="shared" si="839"/>
        <v/>
      </c>
      <c r="BN301" s="95" t="str">
        <f t="shared" si="839"/>
        <v/>
      </c>
      <c r="BO301" s="95" t="str">
        <f t="shared" si="839"/>
        <v/>
      </c>
      <c r="BP301" s="95" t="str">
        <f t="shared" si="839"/>
        <v/>
      </c>
      <c r="BQ301" s="95" t="str">
        <f t="shared" si="839"/>
        <v/>
      </c>
      <c r="BR301" s="95" t="str">
        <f t="shared" si="839"/>
        <v/>
      </c>
      <c r="BS301" s="38"/>
      <c r="BT301" s="38"/>
      <c r="BU301" s="38"/>
      <c r="BV301" s="38"/>
      <c r="BW301" s="38"/>
      <c r="BX301" s="38">
        <f t="shared" si="566"/>
        <v>0</v>
      </c>
      <c r="BY301" s="106" t="str">
        <f t="shared" si="529"/>
        <v/>
      </c>
      <c r="BZ301" s="106" t="str">
        <f t="shared" ref="BZ301:CH301" si="840">IF(N301="x","1","")</f>
        <v/>
      </c>
      <c r="CA301" s="106" t="str">
        <f t="shared" si="840"/>
        <v/>
      </c>
      <c r="CB301" s="106" t="str">
        <f t="shared" si="840"/>
        <v/>
      </c>
      <c r="CC301" s="106" t="str">
        <f t="shared" si="840"/>
        <v/>
      </c>
      <c r="CD301" s="106" t="str">
        <f t="shared" si="840"/>
        <v/>
      </c>
      <c r="CE301" s="106" t="str">
        <f t="shared" si="840"/>
        <v/>
      </c>
      <c r="CF301" s="106" t="str">
        <f t="shared" si="840"/>
        <v/>
      </c>
      <c r="CG301" s="106" t="str">
        <f t="shared" si="840"/>
        <v/>
      </c>
      <c r="CH301" s="106" t="str">
        <f t="shared" si="840"/>
        <v/>
      </c>
      <c r="CI301" s="40"/>
      <c r="CJ301" s="40"/>
      <c r="CK301" s="40"/>
      <c r="CL301" s="40"/>
      <c r="CM301" s="40"/>
    </row>
    <row r="302" spans="1:91" ht="17.25" customHeight="1" x14ac:dyDescent="0.2">
      <c r="A302" s="92"/>
      <c r="B302" s="93"/>
      <c r="C302" s="93"/>
      <c r="D302" s="93"/>
      <c r="E302" s="93" t="str">
        <f t="shared" si="420"/>
        <v/>
      </c>
      <c r="F302" s="93"/>
      <c r="G302" s="93"/>
      <c r="H302" s="93" t="str">
        <f t="shared" si="802"/>
        <v/>
      </c>
      <c r="I302" s="95" t="str">
        <f t="shared" si="803"/>
        <v/>
      </c>
      <c r="J302" s="93"/>
      <c r="K302" s="97" t="b">
        <v>0</v>
      </c>
      <c r="L302" s="98" t="str">
        <f t="shared" si="302"/>
        <v>PENDENTE</v>
      </c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3"/>
      <c r="X302" s="100"/>
      <c r="Y302" s="100"/>
      <c r="Z302" s="100"/>
      <c r="AA302" s="100"/>
      <c r="AB302" s="100"/>
      <c r="AC302" s="101"/>
      <c r="AD302" s="3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93"/>
      <c r="AQ302" s="93"/>
      <c r="AR302" s="93"/>
      <c r="AS302" s="102"/>
      <c r="AT302" s="103"/>
      <c r="AU302" s="103"/>
      <c r="AV302" s="103"/>
      <c r="AW302" s="104"/>
      <c r="AX302" s="103"/>
      <c r="AY302" s="103"/>
      <c r="AZ302" s="103"/>
      <c r="BA302" s="103"/>
      <c r="BB302" s="104"/>
      <c r="BC302" s="103"/>
      <c r="BD302" s="105" t="str">
        <f ca="1">IFERROR(__xludf.DUMMYFUNCTION("""COMPUTED_VALUE"""),"")</f>
        <v/>
      </c>
      <c r="BE302" s="105"/>
      <c r="BF302" s="105"/>
      <c r="BG302" s="93"/>
      <c r="BH302" s="95"/>
      <c r="BI302" s="95" t="str">
        <f t="shared" si="830"/>
        <v/>
      </c>
      <c r="BJ302" s="95" t="str">
        <f t="shared" ref="BJ302:BR302" si="841">IF(AD302=0,"",AD302*$AS302*(AU302/10))</f>
        <v/>
      </c>
      <c r="BK302" s="95" t="str">
        <f t="shared" si="841"/>
        <v/>
      </c>
      <c r="BL302" s="95" t="str">
        <f t="shared" si="841"/>
        <v/>
      </c>
      <c r="BM302" s="95" t="str">
        <f t="shared" si="841"/>
        <v/>
      </c>
      <c r="BN302" s="95" t="str">
        <f t="shared" si="841"/>
        <v/>
      </c>
      <c r="BO302" s="95" t="str">
        <f t="shared" si="841"/>
        <v/>
      </c>
      <c r="BP302" s="95" t="str">
        <f t="shared" si="841"/>
        <v/>
      </c>
      <c r="BQ302" s="95" t="str">
        <f t="shared" si="841"/>
        <v/>
      </c>
      <c r="BR302" s="95" t="str">
        <f t="shared" si="841"/>
        <v/>
      </c>
      <c r="BS302" s="38"/>
      <c r="BT302" s="38"/>
      <c r="BU302" s="38"/>
      <c r="BV302" s="38"/>
      <c r="BW302" s="38"/>
      <c r="BX302" s="38">
        <f t="shared" si="566"/>
        <v>0</v>
      </c>
      <c r="BY302" s="106" t="str">
        <f t="shared" si="529"/>
        <v/>
      </c>
      <c r="BZ302" s="106" t="str">
        <f t="shared" ref="BZ302:CH302" si="842">IF(N302="x","1","")</f>
        <v/>
      </c>
      <c r="CA302" s="106" t="str">
        <f t="shared" si="842"/>
        <v/>
      </c>
      <c r="CB302" s="106" t="str">
        <f t="shared" si="842"/>
        <v/>
      </c>
      <c r="CC302" s="106" t="str">
        <f t="shared" si="842"/>
        <v/>
      </c>
      <c r="CD302" s="106" t="str">
        <f t="shared" si="842"/>
        <v/>
      </c>
      <c r="CE302" s="106" t="str">
        <f t="shared" si="842"/>
        <v/>
      </c>
      <c r="CF302" s="106" t="str">
        <f t="shared" si="842"/>
        <v/>
      </c>
      <c r="CG302" s="106" t="str">
        <f t="shared" si="842"/>
        <v/>
      </c>
      <c r="CH302" s="106" t="str">
        <f t="shared" si="842"/>
        <v/>
      </c>
      <c r="CI302" s="40"/>
      <c r="CJ302" s="40"/>
      <c r="CK302" s="40"/>
      <c r="CL302" s="40"/>
      <c r="CM302" s="40"/>
    </row>
    <row r="303" spans="1:91" ht="17.25" customHeight="1" x14ac:dyDescent="0.2">
      <c r="A303" s="92"/>
      <c r="B303" s="93"/>
      <c r="C303" s="93"/>
      <c r="D303" s="93"/>
      <c r="E303" s="93" t="str">
        <f t="shared" si="420"/>
        <v/>
      </c>
      <c r="F303" s="93"/>
      <c r="G303" s="93"/>
      <c r="H303" s="93" t="str">
        <f t="shared" si="802"/>
        <v/>
      </c>
      <c r="I303" s="95" t="str">
        <f t="shared" si="803"/>
        <v/>
      </c>
      <c r="J303" s="93"/>
      <c r="K303" s="97" t="b">
        <v>0</v>
      </c>
      <c r="L303" s="98" t="str">
        <f t="shared" si="302"/>
        <v>PENDENTE</v>
      </c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3"/>
      <c r="X303" s="100"/>
      <c r="Y303" s="100"/>
      <c r="Z303" s="100"/>
      <c r="AA303" s="100"/>
      <c r="AB303" s="100"/>
      <c r="AC303" s="101"/>
      <c r="AD303" s="3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93"/>
      <c r="AQ303" s="93"/>
      <c r="AR303" s="93"/>
      <c r="AS303" s="102"/>
      <c r="AT303" s="103"/>
      <c r="AU303" s="103"/>
      <c r="AV303" s="103"/>
      <c r="AW303" s="104"/>
      <c r="AX303" s="103"/>
      <c r="AY303" s="103"/>
      <c r="AZ303" s="103"/>
      <c r="BA303" s="103"/>
      <c r="BB303" s="104"/>
      <c r="BC303" s="103"/>
      <c r="BD303" s="105" t="str">
        <f ca="1">IFERROR(__xludf.DUMMYFUNCTION("""COMPUTED_VALUE"""),"")</f>
        <v/>
      </c>
      <c r="BE303" s="105"/>
      <c r="BF303" s="105"/>
      <c r="BG303" s="93"/>
      <c r="BH303" s="95"/>
      <c r="BI303" s="95" t="str">
        <f t="shared" si="830"/>
        <v/>
      </c>
      <c r="BJ303" s="95" t="str">
        <f t="shared" ref="BJ303:BR303" si="843">IF(AD303=0,"",AD303*$AS303*(AU303/10))</f>
        <v/>
      </c>
      <c r="BK303" s="95" t="str">
        <f t="shared" si="843"/>
        <v/>
      </c>
      <c r="BL303" s="95" t="str">
        <f t="shared" si="843"/>
        <v/>
      </c>
      <c r="BM303" s="95" t="str">
        <f t="shared" si="843"/>
        <v/>
      </c>
      <c r="BN303" s="95" t="str">
        <f t="shared" si="843"/>
        <v/>
      </c>
      <c r="BO303" s="95" t="str">
        <f t="shared" si="843"/>
        <v/>
      </c>
      <c r="BP303" s="95" t="str">
        <f t="shared" si="843"/>
        <v/>
      </c>
      <c r="BQ303" s="95" t="str">
        <f t="shared" si="843"/>
        <v/>
      </c>
      <c r="BR303" s="95" t="str">
        <f t="shared" si="843"/>
        <v/>
      </c>
      <c r="BS303" s="38"/>
      <c r="BT303" s="38"/>
      <c r="BU303" s="38"/>
      <c r="BV303" s="38"/>
      <c r="BW303" s="38"/>
      <c r="BX303" s="38">
        <f t="shared" si="566"/>
        <v>0</v>
      </c>
      <c r="BY303" s="106" t="str">
        <f t="shared" si="529"/>
        <v/>
      </c>
      <c r="BZ303" s="106" t="str">
        <f t="shared" ref="BZ303:CH303" si="844">IF(N303="x","1","")</f>
        <v/>
      </c>
      <c r="CA303" s="106" t="str">
        <f t="shared" si="844"/>
        <v/>
      </c>
      <c r="CB303" s="106" t="str">
        <f t="shared" si="844"/>
        <v/>
      </c>
      <c r="CC303" s="106" t="str">
        <f t="shared" si="844"/>
        <v/>
      </c>
      <c r="CD303" s="106" t="str">
        <f t="shared" si="844"/>
        <v/>
      </c>
      <c r="CE303" s="106" t="str">
        <f t="shared" si="844"/>
        <v/>
      </c>
      <c r="CF303" s="106" t="str">
        <f t="shared" si="844"/>
        <v/>
      </c>
      <c r="CG303" s="106" t="str">
        <f t="shared" si="844"/>
        <v/>
      </c>
      <c r="CH303" s="106" t="str">
        <f t="shared" si="844"/>
        <v/>
      </c>
      <c r="CI303" s="40"/>
      <c r="CJ303" s="40"/>
      <c r="CK303" s="40"/>
      <c r="CL303" s="40"/>
      <c r="CM303" s="40"/>
    </row>
    <row r="304" spans="1:91" ht="17.25" customHeight="1" x14ac:dyDescent="0.2">
      <c r="A304" s="92"/>
      <c r="B304" s="93"/>
      <c r="C304" s="93"/>
      <c r="D304" s="93"/>
      <c r="E304" s="93" t="str">
        <f t="shared" si="420"/>
        <v/>
      </c>
      <c r="F304" s="93"/>
      <c r="G304" s="93"/>
      <c r="H304" s="93" t="str">
        <f t="shared" si="802"/>
        <v/>
      </c>
      <c r="I304" s="95" t="str">
        <f t="shared" si="803"/>
        <v/>
      </c>
      <c r="J304" s="93"/>
      <c r="K304" s="97" t="b">
        <v>0</v>
      </c>
      <c r="L304" s="98" t="str">
        <f t="shared" si="302"/>
        <v>PENDENTE</v>
      </c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3"/>
      <c r="X304" s="100"/>
      <c r="Y304" s="100"/>
      <c r="Z304" s="100"/>
      <c r="AA304" s="100"/>
      <c r="AB304" s="100"/>
      <c r="AC304" s="101"/>
      <c r="AD304" s="3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93"/>
      <c r="AQ304" s="93"/>
      <c r="AR304" s="93"/>
      <c r="AS304" s="102"/>
      <c r="AT304" s="103"/>
      <c r="AU304" s="103"/>
      <c r="AV304" s="103"/>
      <c r="AW304" s="104"/>
      <c r="AX304" s="103"/>
      <c r="AY304" s="103"/>
      <c r="AZ304" s="103"/>
      <c r="BA304" s="103"/>
      <c r="BB304" s="104"/>
      <c r="BC304" s="103"/>
      <c r="BD304" s="105" t="str">
        <f ca="1">IFERROR(__xludf.DUMMYFUNCTION("""COMPUTED_VALUE"""),"")</f>
        <v/>
      </c>
      <c r="BE304" s="105"/>
      <c r="BF304" s="105"/>
      <c r="BG304" s="93"/>
      <c r="BH304" s="95"/>
      <c r="BI304" s="95" t="str">
        <f t="shared" si="830"/>
        <v/>
      </c>
      <c r="BJ304" s="95" t="str">
        <f t="shared" ref="BJ304:BR304" si="845">IF(AD304=0,"",AD304*$AS304*(AU304/10))</f>
        <v/>
      </c>
      <c r="BK304" s="95" t="str">
        <f t="shared" si="845"/>
        <v/>
      </c>
      <c r="BL304" s="95" t="str">
        <f t="shared" si="845"/>
        <v/>
      </c>
      <c r="BM304" s="95" t="str">
        <f t="shared" si="845"/>
        <v/>
      </c>
      <c r="BN304" s="95" t="str">
        <f t="shared" si="845"/>
        <v/>
      </c>
      <c r="BO304" s="95" t="str">
        <f t="shared" si="845"/>
        <v/>
      </c>
      <c r="BP304" s="95" t="str">
        <f t="shared" si="845"/>
        <v/>
      </c>
      <c r="BQ304" s="95" t="str">
        <f t="shared" si="845"/>
        <v/>
      </c>
      <c r="BR304" s="95" t="str">
        <f t="shared" si="845"/>
        <v/>
      </c>
      <c r="BS304" s="38"/>
      <c r="BT304" s="38"/>
      <c r="BU304" s="38"/>
      <c r="BV304" s="38"/>
      <c r="BW304" s="38"/>
      <c r="BX304" s="38">
        <f t="shared" si="566"/>
        <v>0</v>
      </c>
      <c r="BY304" s="106" t="str">
        <f t="shared" si="529"/>
        <v/>
      </c>
      <c r="BZ304" s="106" t="str">
        <f t="shared" ref="BZ304:CH304" si="846">IF(N304="x","1","")</f>
        <v/>
      </c>
      <c r="CA304" s="106" t="str">
        <f t="shared" si="846"/>
        <v/>
      </c>
      <c r="CB304" s="106" t="str">
        <f t="shared" si="846"/>
        <v/>
      </c>
      <c r="CC304" s="106" t="str">
        <f t="shared" si="846"/>
        <v/>
      </c>
      <c r="CD304" s="106" t="str">
        <f t="shared" si="846"/>
        <v/>
      </c>
      <c r="CE304" s="106" t="str">
        <f t="shared" si="846"/>
        <v/>
      </c>
      <c r="CF304" s="106" t="str">
        <f t="shared" si="846"/>
        <v/>
      </c>
      <c r="CG304" s="106" t="str">
        <f t="shared" si="846"/>
        <v/>
      </c>
      <c r="CH304" s="106" t="str">
        <f t="shared" si="846"/>
        <v/>
      </c>
      <c r="CI304" s="40"/>
      <c r="CJ304" s="40"/>
      <c r="CK304" s="40"/>
      <c r="CL304" s="40"/>
      <c r="CM304" s="40"/>
    </row>
    <row r="305" spans="1:91" ht="17.25" customHeight="1" x14ac:dyDescent="0.2">
      <c r="A305" s="92"/>
      <c r="B305" s="93"/>
      <c r="C305" s="93"/>
      <c r="D305" s="93"/>
      <c r="E305" s="93" t="str">
        <f t="shared" si="420"/>
        <v/>
      </c>
      <c r="F305" s="93"/>
      <c r="G305" s="93"/>
      <c r="H305" s="93" t="str">
        <f t="shared" si="802"/>
        <v/>
      </c>
      <c r="I305" s="95" t="str">
        <f t="shared" si="803"/>
        <v/>
      </c>
      <c r="J305" s="93"/>
      <c r="K305" s="97" t="b">
        <v>0</v>
      </c>
      <c r="L305" s="98" t="str">
        <f t="shared" si="302"/>
        <v>PENDENTE</v>
      </c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3"/>
      <c r="X305" s="100"/>
      <c r="Y305" s="100"/>
      <c r="Z305" s="100"/>
      <c r="AA305" s="100"/>
      <c r="AB305" s="100"/>
      <c r="AC305" s="101"/>
      <c r="AD305" s="3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93"/>
      <c r="AQ305" s="93"/>
      <c r="AR305" s="93"/>
      <c r="AS305" s="102"/>
      <c r="AT305" s="103"/>
      <c r="AU305" s="103"/>
      <c r="AV305" s="103"/>
      <c r="AW305" s="104"/>
      <c r="AX305" s="103"/>
      <c r="AY305" s="103"/>
      <c r="AZ305" s="103"/>
      <c r="BA305" s="103"/>
      <c r="BB305" s="104"/>
      <c r="BC305" s="103"/>
      <c r="BD305" s="105" t="str">
        <f ca="1">IFERROR(__xludf.DUMMYFUNCTION("""COMPUTED_VALUE"""),"")</f>
        <v/>
      </c>
      <c r="BE305" s="105"/>
      <c r="BF305" s="105"/>
      <c r="BG305" s="93"/>
      <c r="BH305" s="95"/>
      <c r="BI305" s="95" t="str">
        <f t="shared" si="830"/>
        <v/>
      </c>
      <c r="BJ305" s="95" t="str">
        <f t="shared" ref="BJ305:BR305" si="847">IF(AD305=0,"",AD305*$AS305*(AU305/10))</f>
        <v/>
      </c>
      <c r="BK305" s="95" t="str">
        <f t="shared" si="847"/>
        <v/>
      </c>
      <c r="BL305" s="95" t="str">
        <f t="shared" si="847"/>
        <v/>
      </c>
      <c r="BM305" s="95" t="str">
        <f t="shared" si="847"/>
        <v/>
      </c>
      <c r="BN305" s="95" t="str">
        <f t="shared" si="847"/>
        <v/>
      </c>
      <c r="BO305" s="95" t="str">
        <f t="shared" si="847"/>
        <v/>
      </c>
      <c r="BP305" s="95" t="str">
        <f t="shared" si="847"/>
        <v/>
      </c>
      <c r="BQ305" s="95" t="str">
        <f t="shared" si="847"/>
        <v/>
      </c>
      <c r="BR305" s="95" t="str">
        <f t="shared" si="847"/>
        <v/>
      </c>
      <c r="BS305" s="38"/>
      <c r="BT305" s="38"/>
      <c r="BU305" s="38"/>
      <c r="BV305" s="38"/>
      <c r="BW305" s="38"/>
      <c r="BX305" s="38">
        <f t="shared" si="566"/>
        <v>0</v>
      </c>
      <c r="BY305" s="106" t="str">
        <f t="shared" si="529"/>
        <v/>
      </c>
      <c r="BZ305" s="106" t="str">
        <f t="shared" ref="BZ305:CH305" si="848">IF(N305="x","1","")</f>
        <v/>
      </c>
      <c r="CA305" s="106" t="str">
        <f t="shared" si="848"/>
        <v/>
      </c>
      <c r="CB305" s="106" t="str">
        <f t="shared" si="848"/>
        <v/>
      </c>
      <c r="CC305" s="106" t="str">
        <f t="shared" si="848"/>
        <v/>
      </c>
      <c r="CD305" s="106" t="str">
        <f t="shared" si="848"/>
        <v/>
      </c>
      <c r="CE305" s="106" t="str">
        <f t="shared" si="848"/>
        <v/>
      </c>
      <c r="CF305" s="106" t="str">
        <f t="shared" si="848"/>
        <v/>
      </c>
      <c r="CG305" s="106" t="str">
        <f t="shared" si="848"/>
        <v/>
      </c>
      <c r="CH305" s="106" t="str">
        <f t="shared" si="848"/>
        <v/>
      </c>
      <c r="CI305" s="40"/>
      <c r="CJ305" s="40"/>
      <c r="CK305" s="40"/>
      <c r="CL305" s="40"/>
      <c r="CM305" s="40"/>
    </row>
    <row r="306" spans="1:91" ht="17.25" customHeight="1" x14ac:dyDescent="0.2">
      <c r="A306" s="92"/>
      <c r="B306" s="93"/>
      <c r="C306" s="93"/>
      <c r="D306" s="93"/>
      <c r="E306" s="93" t="str">
        <f t="shared" si="420"/>
        <v/>
      </c>
      <c r="F306" s="93"/>
      <c r="G306" s="93"/>
      <c r="H306" s="93" t="str">
        <f t="shared" si="802"/>
        <v/>
      </c>
      <c r="I306" s="95" t="str">
        <f t="shared" si="803"/>
        <v/>
      </c>
      <c r="J306" s="93"/>
      <c r="K306" s="97" t="b">
        <v>0</v>
      </c>
      <c r="L306" s="98" t="str">
        <f t="shared" si="302"/>
        <v>PENDENTE</v>
      </c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3"/>
      <c r="X306" s="100"/>
      <c r="Y306" s="100"/>
      <c r="Z306" s="100"/>
      <c r="AA306" s="100"/>
      <c r="AB306" s="100"/>
      <c r="AC306" s="101"/>
      <c r="AD306" s="3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93"/>
      <c r="AQ306" s="93"/>
      <c r="AR306" s="93"/>
      <c r="AS306" s="102"/>
      <c r="AT306" s="103"/>
      <c r="AU306" s="103"/>
      <c r="AV306" s="103"/>
      <c r="AW306" s="104"/>
      <c r="AX306" s="103"/>
      <c r="AY306" s="103"/>
      <c r="AZ306" s="103"/>
      <c r="BA306" s="103"/>
      <c r="BB306" s="104"/>
      <c r="BC306" s="103"/>
      <c r="BD306" s="105" t="str">
        <f ca="1">IFERROR(__xludf.DUMMYFUNCTION("""COMPUTED_VALUE"""),"")</f>
        <v/>
      </c>
      <c r="BE306" s="105"/>
      <c r="BF306" s="105"/>
      <c r="BG306" s="93"/>
      <c r="BH306" s="95"/>
      <c r="BI306" s="95" t="str">
        <f t="shared" si="830"/>
        <v/>
      </c>
      <c r="BJ306" s="95" t="str">
        <f t="shared" ref="BJ306:BR306" si="849">IF(AD306=0,"",AD306*$AS306*(AU306/10))</f>
        <v/>
      </c>
      <c r="BK306" s="95" t="str">
        <f t="shared" si="849"/>
        <v/>
      </c>
      <c r="BL306" s="95" t="str">
        <f t="shared" si="849"/>
        <v/>
      </c>
      <c r="BM306" s="95" t="str">
        <f t="shared" si="849"/>
        <v/>
      </c>
      <c r="BN306" s="95" t="str">
        <f t="shared" si="849"/>
        <v/>
      </c>
      <c r="BO306" s="95" t="str">
        <f t="shared" si="849"/>
        <v/>
      </c>
      <c r="BP306" s="95" t="str">
        <f t="shared" si="849"/>
        <v/>
      </c>
      <c r="BQ306" s="95" t="str">
        <f t="shared" si="849"/>
        <v/>
      </c>
      <c r="BR306" s="95" t="str">
        <f t="shared" si="849"/>
        <v/>
      </c>
      <c r="BS306" s="38"/>
      <c r="BT306" s="38"/>
      <c r="BU306" s="38"/>
      <c r="BV306" s="38"/>
      <c r="BW306" s="38"/>
      <c r="BX306" s="38">
        <f t="shared" si="566"/>
        <v>0</v>
      </c>
      <c r="BY306" s="106" t="str">
        <f t="shared" si="529"/>
        <v/>
      </c>
      <c r="BZ306" s="106" t="str">
        <f t="shared" ref="BZ306:CH306" si="850">IF(N306="x","1","")</f>
        <v/>
      </c>
      <c r="CA306" s="106" t="str">
        <f t="shared" si="850"/>
        <v/>
      </c>
      <c r="CB306" s="106" t="str">
        <f t="shared" si="850"/>
        <v/>
      </c>
      <c r="CC306" s="106" t="str">
        <f t="shared" si="850"/>
        <v/>
      </c>
      <c r="CD306" s="106" t="str">
        <f t="shared" si="850"/>
        <v/>
      </c>
      <c r="CE306" s="106" t="str">
        <f t="shared" si="850"/>
        <v/>
      </c>
      <c r="CF306" s="106" t="str">
        <f t="shared" si="850"/>
        <v/>
      </c>
      <c r="CG306" s="106" t="str">
        <f t="shared" si="850"/>
        <v/>
      </c>
      <c r="CH306" s="106" t="str">
        <f t="shared" si="850"/>
        <v/>
      </c>
      <c r="CI306" s="40"/>
      <c r="CJ306" s="40"/>
      <c r="CK306" s="40"/>
      <c r="CL306" s="40"/>
      <c r="CM306" s="40"/>
    </row>
    <row r="307" spans="1:91" ht="17.25" customHeight="1" x14ac:dyDescent="0.2">
      <c r="A307" s="92"/>
      <c r="B307" s="93"/>
      <c r="C307" s="93"/>
      <c r="D307" s="93"/>
      <c r="E307" s="93" t="str">
        <f t="shared" si="420"/>
        <v/>
      </c>
      <c r="F307" s="93"/>
      <c r="G307" s="93"/>
      <c r="H307" s="93" t="str">
        <f t="shared" si="802"/>
        <v/>
      </c>
      <c r="I307" s="95" t="str">
        <f t="shared" si="803"/>
        <v/>
      </c>
      <c r="J307" s="93"/>
      <c r="K307" s="97" t="b">
        <v>0</v>
      </c>
      <c r="L307" s="98" t="str">
        <f t="shared" si="302"/>
        <v>PENDENTE</v>
      </c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3"/>
      <c r="X307" s="100"/>
      <c r="Y307" s="100"/>
      <c r="Z307" s="100"/>
      <c r="AA307" s="100"/>
      <c r="AB307" s="100"/>
      <c r="AC307" s="101"/>
      <c r="AD307" s="3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93"/>
      <c r="AQ307" s="93"/>
      <c r="AR307" s="93"/>
      <c r="AS307" s="102"/>
      <c r="AT307" s="103"/>
      <c r="AU307" s="103"/>
      <c r="AV307" s="103"/>
      <c r="AW307" s="104"/>
      <c r="AX307" s="103"/>
      <c r="AY307" s="103"/>
      <c r="AZ307" s="103"/>
      <c r="BA307" s="103"/>
      <c r="BB307" s="104"/>
      <c r="BC307" s="103"/>
      <c r="BD307" s="105" t="str">
        <f ca="1">IFERROR(__xludf.DUMMYFUNCTION("""COMPUTED_VALUE"""),"")</f>
        <v/>
      </c>
      <c r="BE307" s="105"/>
      <c r="BF307" s="105"/>
      <c r="BG307" s="93"/>
      <c r="BH307" s="95"/>
      <c r="BI307" s="95" t="str">
        <f t="shared" si="830"/>
        <v/>
      </c>
      <c r="BJ307" s="95" t="str">
        <f t="shared" ref="BJ307:BR307" si="851">IF(AD307=0,"",AD307*$AS307*(AU307/10))</f>
        <v/>
      </c>
      <c r="BK307" s="95" t="str">
        <f t="shared" si="851"/>
        <v/>
      </c>
      <c r="BL307" s="95" t="str">
        <f t="shared" si="851"/>
        <v/>
      </c>
      <c r="BM307" s="95" t="str">
        <f t="shared" si="851"/>
        <v/>
      </c>
      <c r="BN307" s="95" t="str">
        <f t="shared" si="851"/>
        <v/>
      </c>
      <c r="BO307" s="95" t="str">
        <f t="shared" si="851"/>
        <v/>
      </c>
      <c r="BP307" s="95" t="str">
        <f t="shared" si="851"/>
        <v/>
      </c>
      <c r="BQ307" s="95" t="str">
        <f t="shared" si="851"/>
        <v/>
      </c>
      <c r="BR307" s="95" t="str">
        <f t="shared" si="851"/>
        <v/>
      </c>
      <c r="BS307" s="38"/>
      <c r="BT307" s="38"/>
      <c r="BU307" s="38"/>
      <c r="BV307" s="38"/>
      <c r="BW307" s="38"/>
      <c r="BX307" s="38">
        <f t="shared" si="566"/>
        <v>0</v>
      </c>
      <c r="BY307" s="106" t="str">
        <f t="shared" si="529"/>
        <v/>
      </c>
      <c r="BZ307" s="106" t="str">
        <f t="shared" ref="BZ307:CH307" si="852">IF(N307="x","1","")</f>
        <v/>
      </c>
      <c r="CA307" s="106" t="str">
        <f t="shared" si="852"/>
        <v/>
      </c>
      <c r="CB307" s="106" t="str">
        <f t="shared" si="852"/>
        <v/>
      </c>
      <c r="CC307" s="106" t="str">
        <f t="shared" si="852"/>
        <v/>
      </c>
      <c r="CD307" s="106" t="str">
        <f t="shared" si="852"/>
        <v/>
      </c>
      <c r="CE307" s="106" t="str">
        <f t="shared" si="852"/>
        <v/>
      </c>
      <c r="CF307" s="106" t="str">
        <f t="shared" si="852"/>
        <v/>
      </c>
      <c r="CG307" s="106" t="str">
        <f t="shared" si="852"/>
        <v/>
      </c>
      <c r="CH307" s="106" t="str">
        <f t="shared" si="852"/>
        <v/>
      </c>
      <c r="CI307" s="40"/>
      <c r="CJ307" s="40"/>
      <c r="CK307" s="40"/>
      <c r="CL307" s="40"/>
      <c r="CM307" s="40"/>
    </row>
    <row r="308" spans="1:91" ht="17.25" customHeight="1" x14ac:dyDescent="0.2">
      <c r="A308" s="92"/>
      <c r="B308" s="93"/>
      <c r="C308" s="93"/>
      <c r="D308" s="93"/>
      <c r="E308" s="93" t="str">
        <f t="shared" si="420"/>
        <v/>
      </c>
      <c r="F308" s="93"/>
      <c r="G308" s="93"/>
      <c r="H308" s="93" t="str">
        <f t="shared" si="802"/>
        <v/>
      </c>
      <c r="I308" s="95" t="str">
        <f t="shared" si="803"/>
        <v/>
      </c>
      <c r="J308" s="93"/>
      <c r="K308" s="97" t="b">
        <v>0</v>
      </c>
      <c r="L308" s="98" t="str">
        <f t="shared" si="302"/>
        <v>PENDENTE</v>
      </c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3"/>
      <c r="X308" s="100"/>
      <c r="Y308" s="100"/>
      <c r="Z308" s="100"/>
      <c r="AA308" s="100"/>
      <c r="AB308" s="100"/>
      <c r="AC308" s="101"/>
      <c r="AD308" s="3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93"/>
      <c r="AQ308" s="93"/>
      <c r="AR308" s="93"/>
      <c r="AS308" s="102"/>
      <c r="AT308" s="103"/>
      <c r="AU308" s="103"/>
      <c r="AV308" s="103"/>
      <c r="AW308" s="104"/>
      <c r="AX308" s="103"/>
      <c r="AY308" s="103"/>
      <c r="AZ308" s="103"/>
      <c r="BA308" s="103"/>
      <c r="BB308" s="104"/>
      <c r="BC308" s="103"/>
      <c r="BD308" s="105" t="str">
        <f ca="1">IFERROR(__xludf.DUMMYFUNCTION("""COMPUTED_VALUE"""),"")</f>
        <v/>
      </c>
      <c r="BE308" s="105"/>
      <c r="BF308" s="105"/>
      <c r="BG308" s="93"/>
      <c r="BH308" s="95"/>
      <c r="BI308" s="95" t="str">
        <f t="shared" si="830"/>
        <v/>
      </c>
      <c r="BJ308" s="95" t="str">
        <f t="shared" ref="BJ308:BR308" si="853">IF(AD308=0,"",AD308*$AS308*(AU308/10))</f>
        <v/>
      </c>
      <c r="BK308" s="95" t="str">
        <f t="shared" si="853"/>
        <v/>
      </c>
      <c r="BL308" s="95" t="str">
        <f t="shared" si="853"/>
        <v/>
      </c>
      <c r="BM308" s="95" t="str">
        <f t="shared" si="853"/>
        <v/>
      </c>
      <c r="BN308" s="95" t="str">
        <f t="shared" si="853"/>
        <v/>
      </c>
      <c r="BO308" s="95" t="str">
        <f t="shared" si="853"/>
        <v/>
      </c>
      <c r="BP308" s="95" t="str">
        <f t="shared" si="853"/>
        <v/>
      </c>
      <c r="BQ308" s="95" t="str">
        <f t="shared" si="853"/>
        <v/>
      </c>
      <c r="BR308" s="95" t="str">
        <f t="shared" si="853"/>
        <v/>
      </c>
      <c r="BS308" s="38"/>
      <c r="BT308" s="38"/>
      <c r="BU308" s="38"/>
      <c r="BV308" s="38"/>
      <c r="BW308" s="38"/>
      <c r="BX308" s="38">
        <f t="shared" si="566"/>
        <v>0</v>
      </c>
      <c r="BY308" s="106" t="str">
        <f t="shared" si="529"/>
        <v/>
      </c>
      <c r="BZ308" s="106" t="str">
        <f t="shared" ref="BZ308:CH308" si="854">IF(N308="x","1","")</f>
        <v/>
      </c>
      <c r="CA308" s="106" t="str">
        <f t="shared" si="854"/>
        <v/>
      </c>
      <c r="CB308" s="106" t="str">
        <f t="shared" si="854"/>
        <v/>
      </c>
      <c r="CC308" s="106" t="str">
        <f t="shared" si="854"/>
        <v/>
      </c>
      <c r="CD308" s="106" t="str">
        <f t="shared" si="854"/>
        <v/>
      </c>
      <c r="CE308" s="106" t="str">
        <f t="shared" si="854"/>
        <v/>
      </c>
      <c r="CF308" s="106" t="str">
        <f t="shared" si="854"/>
        <v/>
      </c>
      <c r="CG308" s="106" t="str">
        <f t="shared" si="854"/>
        <v/>
      </c>
      <c r="CH308" s="106" t="str">
        <f t="shared" si="854"/>
        <v/>
      </c>
      <c r="CI308" s="40"/>
      <c r="CJ308" s="40"/>
      <c r="CK308" s="40"/>
      <c r="CL308" s="40"/>
      <c r="CM308" s="40"/>
    </row>
    <row r="309" spans="1:91" ht="17.25" customHeight="1" x14ac:dyDescent="0.2">
      <c r="A309" s="92"/>
      <c r="B309" s="93"/>
      <c r="C309" s="93"/>
      <c r="D309" s="93"/>
      <c r="E309" s="93" t="str">
        <f t="shared" si="420"/>
        <v/>
      </c>
      <c r="F309" s="93"/>
      <c r="G309" s="93"/>
      <c r="H309" s="93" t="str">
        <f t="shared" si="802"/>
        <v/>
      </c>
      <c r="I309" s="95" t="str">
        <f t="shared" si="803"/>
        <v/>
      </c>
      <c r="J309" s="93"/>
      <c r="K309" s="97" t="b">
        <v>0</v>
      </c>
      <c r="L309" s="98" t="str">
        <f t="shared" si="302"/>
        <v>PENDENTE</v>
      </c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3"/>
      <c r="X309" s="100"/>
      <c r="Y309" s="100"/>
      <c r="Z309" s="100"/>
      <c r="AA309" s="100"/>
      <c r="AB309" s="100"/>
      <c r="AC309" s="101"/>
      <c r="AD309" s="3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93"/>
      <c r="AQ309" s="93"/>
      <c r="AR309" s="93"/>
      <c r="AS309" s="102"/>
      <c r="AT309" s="103"/>
      <c r="AU309" s="103"/>
      <c r="AV309" s="103"/>
      <c r="AW309" s="104"/>
      <c r="AX309" s="103"/>
      <c r="AY309" s="103"/>
      <c r="AZ309" s="103"/>
      <c r="BA309" s="103"/>
      <c r="BB309" s="104"/>
      <c r="BC309" s="103"/>
      <c r="BD309" s="105" t="str">
        <f ca="1">IFERROR(__xludf.DUMMYFUNCTION("""COMPUTED_VALUE"""),"")</f>
        <v/>
      </c>
      <c r="BE309" s="105"/>
      <c r="BF309" s="105"/>
      <c r="BG309" s="93"/>
      <c r="BH309" s="95"/>
      <c r="BI309" s="95" t="str">
        <f t="shared" si="830"/>
        <v/>
      </c>
      <c r="BJ309" s="95" t="str">
        <f t="shared" ref="BJ309:BR309" si="855">IF(AD309=0,"",AD309*$AS309*(AU309/10))</f>
        <v/>
      </c>
      <c r="BK309" s="95" t="str">
        <f t="shared" si="855"/>
        <v/>
      </c>
      <c r="BL309" s="95" t="str">
        <f t="shared" si="855"/>
        <v/>
      </c>
      <c r="BM309" s="95" t="str">
        <f t="shared" si="855"/>
        <v/>
      </c>
      <c r="BN309" s="95" t="str">
        <f t="shared" si="855"/>
        <v/>
      </c>
      <c r="BO309" s="95" t="str">
        <f t="shared" si="855"/>
        <v/>
      </c>
      <c r="BP309" s="95" t="str">
        <f t="shared" si="855"/>
        <v/>
      </c>
      <c r="BQ309" s="95" t="str">
        <f t="shared" si="855"/>
        <v/>
      </c>
      <c r="BR309" s="95" t="str">
        <f t="shared" si="855"/>
        <v/>
      </c>
      <c r="BS309" s="38"/>
      <c r="BT309" s="38"/>
      <c r="BU309" s="38"/>
      <c r="BV309" s="38"/>
      <c r="BW309" s="38"/>
      <c r="BX309" s="38">
        <f t="shared" si="566"/>
        <v>0</v>
      </c>
      <c r="BY309" s="106" t="str">
        <f t="shared" si="529"/>
        <v/>
      </c>
      <c r="BZ309" s="106" t="str">
        <f t="shared" ref="BZ309:CH309" si="856">IF(N309="x","1","")</f>
        <v/>
      </c>
      <c r="CA309" s="106" t="str">
        <f t="shared" si="856"/>
        <v/>
      </c>
      <c r="CB309" s="106" t="str">
        <f t="shared" si="856"/>
        <v/>
      </c>
      <c r="CC309" s="106" t="str">
        <f t="shared" si="856"/>
        <v/>
      </c>
      <c r="CD309" s="106" t="str">
        <f t="shared" si="856"/>
        <v/>
      </c>
      <c r="CE309" s="106" t="str">
        <f t="shared" si="856"/>
        <v/>
      </c>
      <c r="CF309" s="106" t="str">
        <f t="shared" si="856"/>
        <v/>
      </c>
      <c r="CG309" s="106" t="str">
        <f t="shared" si="856"/>
        <v/>
      </c>
      <c r="CH309" s="106" t="str">
        <f t="shared" si="856"/>
        <v/>
      </c>
      <c r="CI309" s="40"/>
      <c r="CJ309" s="40"/>
      <c r="CK309" s="40"/>
      <c r="CL309" s="40"/>
      <c r="CM309" s="40"/>
    </row>
    <row r="310" spans="1:91" ht="17.25" customHeight="1" x14ac:dyDescent="0.2">
      <c r="A310" s="92"/>
      <c r="B310" s="93"/>
      <c r="C310" s="93"/>
      <c r="D310" s="93"/>
      <c r="E310" s="93" t="str">
        <f t="shared" si="420"/>
        <v/>
      </c>
      <c r="F310" s="93"/>
      <c r="G310" s="93"/>
      <c r="H310" s="93" t="str">
        <f t="shared" si="802"/>
        <v/>
      </c>
      <c r="I310" s="95" t="str">
        <f t="shared" si="803"/>
        <v/>
      </c>
      <c r="J310" s="93"/>
      <c r="K310" s="97" t="b">
        <v>0</v>
      </c>
      <c r="L310" s="98" t="str">
        <f t="shared" si="302"/>
        <v>PENDENTE</v>
      </c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3"/>
      <c r="X310" s="100"/>
      <c r="Y310" s="100"/>
      <c r="Z310" s="100"/>
      <c r="AA310" s="100"/>
      <c r="AB310" s="100"/>
      <c r="AC310" s="101"/>
      <c r="AD310" s="3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93"/>
      <c r="AQ310" s="93"/>
      <c r="AR310" s="93"/>
      <c r="AS310" s="102"/>
      <c r="AT310" s="103"/>
      <c r="AU310" s="103"/>
      <c r="AV310" s="103"/>
      <c r="AW310" s="104"/>
      <c r="AX310" s="103"/>
      <c r="AY310" s="103"/>
      <c r="AZ310" s="103"/>
      <c r="BA310" s="103"/>
      <c r="BB310" s="104"/>
      <c r="BC310" s="103"/>
      <c r="BD310" s="105" t="str">
        <f ca="1">IFERROR(__xludf.DUMMYFUNCTION("""COMPUTED_VALUE"""),"")</f>
        <v/>
      </c>
      <c r="BE310" s="105"/>
      <c r="BF310" s="105"/>
      <c r="BG310" s="93"/>
      <c r="BH310" s="95"/>
      <c r="BI310" s="95" t="str">
        <f t="shared" si="830"/>
        <v/>
      </c>
      <c r="BJ310" s="95" t="str">
        <f t="shared" ref="BJ310:BR310" si="857">IF(AD310=0,"",AD310*$AS310*(AU310/10))</f>
        <v/>
      </c>
      <c r="BK310" s="95" t="str">
        <f t="shared" si="857"/>
        <v/>
      </c>
      <c r="BL310" s="95" t="str">
        <f t="shared" si="857"/>
        <v/>
      </c>
      <c r="BM310" s="95" t="str">
        <f t="shared" si="857"/>
        <v/>
      </c>
      <c r="BN310" s="95" t="str">
        <f t="shared" si="857"/>
        <v/>
      </c>
      <c r="BO310" s="95" t="str">
        <f t="shared" si="857"/>
        <v/>
      </c>
      <c r="BP310" s="95" t="str">
        <f t="shared" si="857"/>
        <v/>
      </c>
      <c r="BQ310" s="95" t="str">
        <f t="shared" si="857"/>
        <v/>
      </c>
      <c r="BR310" s="95" t="str">
        <f t="shared" si="857"/>
        <v/>
      </c>
      <c r="BS310" s="38"/>
      <c r="BT310" s="38"/>
      <c r="BU310" s="38"/>
      <c r="BV310" s="38"/>
      <c r="BW310" s="38"/>
      <c r="BX310" s="38">
        <f t="shared" si="566"/>
        <v>0</v>
      </c>
      <c r="BY310" s="106" t="str">
        <f t="shared" si="529"/>
        <v/>
      </c>
      <c r="BZ310" s="106" t="str">
        <f t="shared" ref="BZ310:CH310" si="858">IF(N310="x","1","")</f>
        <v/>
      </c>
      <c r="CA310" s="106" t="str">
        <f t="shared" si="858"/>
        <v/>
      </c>
      <c r="CB310" s="106" t="str">
        <f t="shared" si="858"/>
        <v/>
      </c>
      <c r="CC310" s="106" t="str">
        <f t="shared" si="858"/>
        <v/>
      </c>
      <c r="CD310" s="106" t="str">
        <f t="shared" si="858"/>
        <v/>
      </c>
      <c r="CE310" s="106" t="str">
        <f t="shared" si="858"/>
        <v/>
      </c>
      <c r="CF310" s="106" t="str">
        <f t="shared" si="858"/>
        <v/>
      </c>
      <c r="CG310" s="106" t="str">
        <f t="shared" si="858"/>
        <v/>
      </c>
      <c r="CH310" s="106" t="str">
        <f t="shared" si="858"/>
        <v/>
      </c>
      <c r="CI310" s="40"/>
      <c r="CJ310" s="40"/>
      <c r="CK310" s="40"/>
      <c r="CL310" s="40"/>
      <c r="CM310" s="40"/>
    </row>
    <row r="311" spans="1:91" ht="17.25" customHeight="1" x14ac:dyDescent="0.2">
      <c r="A311" s="92"/>
      <c r="B311" s="93"/>
      <c r="C311" s="93"/>
      <c r="D311" s="93"/>
      <c r="E311" s="93" t="str">
        <f t="shared" si="420"/>
        <v/>
      </c>
      <c r="F311" s="93"/>
      <c r="G311" s="93"/>
      <c r="H311" s="93" t="str">
        <f t="shared" si="802"/>
        <v/>
      </c>
      <c r="I311" s="95" t="str">
        <f t="shared" si="803"/>
        <v/>
      </c>
      <c r="J311" s="93"/>
      <c r="K311" s="97" t="b">
        <v>0</v>
      </c>
      <c r="L311" s="98" t="str">
        <f t="shared" si="302"/>
        <v>PENDENTE</v>
      </c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3"/>
      <c r="X311" s="100"/>
      <c r="Y311" s="100"/>
      <c r="Z311" s="100"/>
      <c r="AA311" s="100"/>
      <c r="AB311" s="100"/>
      <c r="AC311" s="101"/>
      <c r="AD311" s="3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93"/>
      <c r="AQ311" s="93"/>
      <c r="AR311" s="93"/>
      <c r="AS311" s="102"/>
      <c r="AT311" s="103"/>
      <c r="AU311" s="103"/>
      <c r="AV311" s="103"/>
      <c r="AW311" s="104"/>
      <c r="AX311" s="103"/>
      <c r="AY311" s="103"/>
      <c r="AZ311" s="103"/>
      <c r="BA311" s="103"/>
      <c r="BB311" s="104"/>
      <c r="BC311" s="103"/>
      <c r="BD311" s="105" t="str">
        <f ca="1">IFERROR(__xludf.DUMMYFUNCTION("""COMPUTED_VALUE"""),"")</f>
        <v/>
      </c>
      <c r="BE311" s="105"/>
      <c r="BF311" s="105"/>
      <c r="BG311" s="93"/>
      <c r="BH311" s="95"/>
      <c r="BI311" s="95" t="str">
        <f t="shared" si="830"/>
        <v/>
      </c>
      <c r="BJ311" s="95" t="str">
        <f t="shared" ref="BJ311:BR311" si="859">IF(AD311=0,"",AD311*$AS311*(AU311/10))</f>
        <v/>
      </c>
      <c r="BK311" s="95" t="str">
        <f t="shared" si="859"/>
        <v/>
      </c>
      <c r="BL311" s="95" t="str">
        <f t="shared" si="859"/>
        <v/>
      </c>
      <c r="BM311" s="95" t="str">
        <f t="shared" si="859"/>
        <v/>
      </c>
      <c r="BN311" s="95" t="str">
        <f t="shared" si="859"/>
        <v/>
      </c>
      <c r="BO311" s="95" t="str">
        <f t="shared" si="859"/>
        <v/>
      </c>
      <c r="BP311" s="95" t="str">
        <f t="shared" si="859"/>
        <v/>
      </c>
      <c r="BQ311" s="95" t="str">
        <f t="shared" si="859"/>
        <v/>
      </c>
      <c r="BR311" s="95" t="str">
        <f t="shared" si="859"/>
        <v/>
      </c>
      <c r="BS311" s="38"/>
      <c r="BT311" s="38"/>
      <c r="BU311" s="38"/>
      <c r="BV311" s="38"/>
      <c r="BW311" s="38"/>
      <c r="BX311" s="38">
        <f t="shared" si="566"/>
        <v>0</v>
      </c>
      <c r="BY311" s="106" t="str">
        <f t="shared" si="529"/>
        <v/>
      </c>
      <c r="BZ311" s="106" t="str">
        <f t="shared" ref="BZ311:CH311" si="860">IF(N311="x","1","")</f>
        <v/>
      </c>
      <c r="CA311" s="106" t="str">
        <f t="shared" si="860"/>
        <v/>
      </c>
      <c r="CB311" s="106" t="str">
        <f t="shared" si="860"/>
        <v/>
      </c>
      <c r="CC311" s="106" t="str">
        <f t="shared" si="860"/>
        <v/>
      </c>
      <c r="CD311" s="106" t="str">
        <f t="shared" si="860"/>
        <v/>
      </c>
      <c r="CE311" s="106" t="str">
        <f t="shared" si="860"/>
        <v/>
      </c>
      <c r="CF311" s="106" t="str">
        <f t="shared" si="860"/>
        <v/>
      </c>
      <c r="CG311" s="106" t="str">
        <f t="shared" si="860"/>
        <v/>
      </c>
      <c r="CH311" s="106" t="str">
        <f t="shared" si="860"/>
        <v/>
      </c>
      <c r="CI311" s="40"/>
      <c r="CJ311" s="40"/>
      <c r="CK311" s="40"/>
      <c r="CL311" s="40"/>
      <c r="CM311" s="40"/>
    </row>
    <row r="312" spans="1:91" ht="17.25" customHeight="1" x14ac:dyDescent="0.2">
      <c r="A312" s="92"/>
      <c r="B312" s="93"/>
      <c r="C312" s="93"/>
      <c r="D312" s="93"/>
      <c r="E312" s="93" t="str">
        <f t="shared" si="420"/>
        <v/>
      </c>
      <c r="F312" s="93"/>
      <c r="G312" s="93"/>
      <c r="H312" s="93" t="str">
        <f t="shared" si="802"/>
        <v/>
      </c>
      <c r="I312" s="95" t="str">
        <f t="shared" si="803"/>
        <v/>
      </c>
      <c r="J312" s="93"/>
      <c r="K312" s="97" t="b">
        <v>0</v>
      </c>
      <c r="L312" s="98" t="str">
        <f t="shared" si="302"/>
        <v>PENDENTE</v>
      </c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3"/>
      <c r="X312" s="100"/>
      <c r="Y312" s="100"/>
      <c r="Z312" s="100"/>
      <c r="AA312" s="100"/>
      <c r="AB312" s="100"/>
      <c r="AC312" s="101"/>
      <c r="AD312" s="3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93"/>
      <c r="AQ312" s="93"/>
      <c r="AR312" s="93"/>
      <c r="AS312" s="102"/>
      <c r="AT312" s="103"/>
      <c r="AU312" s="103"/>
      <c r="AV312" s="103"/>
      <c r="AW312" s="104"/>
      <c r="AX312" s="103"/>
      <c r="AY312" s="103"/>
      <c r="AZ312" s="103"/>
      <c r="BA312" s="103"/>
      <c r="BB312" s="104"/>
      <c r="BC312" s="103"/>
      <c r="BD312" s="105" t="str">
        <f ca="1">IFERROR(__xludf.DUMMYFUNCTION("""COMPUTED_VALUE"""),"")</f>
        <v/>
      </c>
      <c r="BE312" s="105"/>
      <c r="BF312" s="105"/>
      <c r="BG312" s="93"/>
      <c r="BH312" s="95"/>
      <c r="BI312" s="95" t="str">
        <f t="shared" si="830"/>
        <v/>
      </c>
      <c r="BJ312" s="95" t="str">
        <f t="shared" ref="BJ312:BR312" si="861">IF(AD312=0,"",AD312*$AS312*(AU312/10))</f>
        <v/>
      </c>
      <c r="BK312" s="95" t="str">
        <f t="shared" si="861"/>
        <v/>
      </c>
      <c r="BL312" s="95" t="str">
        <f t="shared" si="861"/>
        <v/>
      </c>
      <c r="BM312" s="95" t="str">
        <f t="shared" si="861"/>
        <v/>
      </c>
      <c r="BN312" s="95" t="str">
        <f t="shared" si="861"/>
        <v/>
      </c>
      <c r="BO312" s="95" t="str">
        <f t="shared" si="861"/>
        <v/>
      </c>
      <c r="BP312" s="95" t="str">
        <f t="shared" si="861"/>
        <v/>
      </c>
      <c r="BQ312" s="95" t="str">
        <f t="shared" si="861"/>
        <v/>
      </c>
      <c r="BR312" s="95" t="str">
        <f t="shared" si="861"/>
        <v/>
      </c>
      <c r="BS312" s="38"/>
      <c r="BT312" s="38"/>
      <c r="BU312" s="38"/>
      <c r="BV312" s="38"/>
      <c r="BW312" s="38"/>
      <c r="BX312" s="38">
        <f t="shared" si="566"/>
        <v>0</v>
      </c>
      <c r="BY312" s="106" t="str">
        <f t="shared" si="529"/>
        <v/>
      </c>
      <c r="BZ312" s="106" t="str">
        <f t="shared" ref="BZ312:CH312" si="862">IF(N312="x","1","")</f>
        <v/>
      </c>
      <c r="CA312" s="106" t="str">
        <f t="shared" si="862"/>
        <v/>
      </c>
      <c r="CB312" s="106" t="str">
        <f t="shared" si="862"/>
        <v/>
      </c>
      <c r="CC312" s="106" t="str">
        <f t="shared" si="862"/>
        <v/>
      </c>
      <c r="CD312" s="106" t="str">
        <f t="shared" si="862"/>
        <v/>
      </c>
      <c r="CE312" s="106" t="str">
        <f t="shared" si="862"/>
        <v/>
      </c>
      <c r="CF312" s="106" t="str">
        <f t="shared" si="862"/>
        <v/>
      </c>
      <c r="CG312" s="106" t="str">
        <f t="shared" si="862"/>
        <v/>
      </c>
      <c r="CH312" s="106" t="str">
        <f t="shared" si="862"/>
        <v/>
      </c>
      <c r="CI312" s="40"/>
      <c r="CJ312" s="40"/>
      <c r="CK312" s="40"/>
      <c r="CL312" s="40"/>
      <c r="CM312" s="40"/>
    </row>
    <row r="313" spans="1:91" ht="17.25" customHeight="1" x14ac:dyDescent="0.2">
      <c r="A313" s="92"/>
      <c r="B313" s="93"/>
      <c r="C313" s="93"/>
      <c r="D313" s="93"/>
      <c r="E313" s="93" t="str">
        <f t="shared" si="420"/>
        <v/>
      </c>
      <c r="F313" s="93"/>
      <c r="G313" s="93"/>
      <c r="H313" s="93" t="str">
        <f t="shared" si="802"/>
        <v/>
      </c>
      <c r="I313" s="95" t="str">
        <f t="shared" si="803"/>
        <v/>
      </c>
      <c r="J313" s="93"/>
      <c r="K313" s="97" t="b">
        <v>0</v>
      </c>
      <c r="L313" s="98" t="str">
        <f t="shared" si="302"/>
        <v>PENDENTE</v>
      </c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3"/>
      <c r="X313" s="100"/>
      <c r="Y313" s="100"/>
      <c r="Z313" s="100"/>
      <c r="AA313" s="100"/>
      <c r="AB313" s="100"/>
      <c r="AC313" s="101"/>
      <c r="AD313" s="3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93"/>
      <c r="AQ313" s="93"/>
      <c r="AR313" s="93"/>
      <c r="AS313" s="102"/>
      <c r="AT313" s="103"/>
      <c r="AU313" s="103"/>
      <c r="AV313" s="103"/>
      <c r="AW313" s="104"/>
      <c r="AX313" s="103"/>
      <c r="AY313" s="103"/>
      <c r="AZ313" s="103"/>
      <c r="BA313" s="103"/>
      <c r="BB313" s="104"/>
      <c r="BC313" s="103"/>
      <c r="BD313" s="105" t="str">
        <f ca="1">IFERROR(__xludf.DUMMYFUNCTION("""COMPUTED_VALUE"""),"")</f>
        <v/>
      </c>
      <c r="BE313" s="105"/>
      <c r="BF313" s="105"/>
      <c r="BG313" s="93"/>
      <c r="BH313" s="95"/>
      <c r="BI313" s="95" t="str">
        <f t="shared" si="830"/>
        <v/>
      </c>
      <c r="BJ313" s="95" t="str">
        <f t="shared" ref="BJ313:BR313" si="863">IF(AD313=0,"",AD313*$AS313*(AU313/10))</f>
        <v/>
      </c>
      <c r="BK313" s="95" t="str">
        <f t="shared" si="863"/>
        <v/>
      </c>
      <c r="BL313" s="95" t="str">
        <f t="shared" si="863"/>
        <v/>
      </c>
      <c r="BM313" s="95" t="str">
        <f t="shared" si="863"/>
        <v/>
      </c>
      <c r="BN313" s="95" t="str">
        <f t="shared" si="863"/>
        <v/>
      </c>
      <c r="BO313" s="95" t="str">
        <f t="shared" si="863"/>
        <v/>
      </c>
      <c r="BP313" s="95" t="str">
        <f t="shared" si="863"/>
        <v/>
      </c>
      <c r="BQ313" s="95" t="str">
        <f t="shared" si="863"/>
        <v/>
      </c>
      <c r="BR313" s="95" t="str">
        <f t="shared" si="863"/>
        <v/>
      </c>
      <c r="BS313" s="38"/>
      <c r="BT313" s="38"/>
      <c r="BU313" s="38"/>
      <c r="BV313" s="38"/>
      <c r="BW313" s="38"/>
      <c r="BX313" s="38">
        <f t="shared" si="566"/>
        <v>0</v>
      </c>
      <c r="BY313" s="106" t="str">
        <f t="shared" si="529"/>
        <v/>
      </c>
      <c r="BZ313" s="106" t="str">
        <f t="shared" ref="BZ313:CH313" si="864">IF(N313="x","1","")</f>
        <v/>
      </c>
      <c r="CA313" s="106" t="str">
        <f t="shared" si="864"/>
        <v/>
      </c>
      <c r="CB313" s="106" t="str">
        <f t="shared" si="864"/>
        <v/>
      </c>
      <c r="CC313" s="106" t="str">
        <f t="shared" si="864"/>
        <v/>
      </c>
      <c r="CD313" s="106" t="str">
        <f t="shared" si="864"/>
        <v/>
      </c>
      <c r="CE313" s="106" t="str">
        <f t="shared" si="864"/>
        <v/>
      </c>
      <c r="CF313" s="106" t="str">
        <f t="shared" si="864"/>
        <v/>
      </c>
      <c r="CG313" s="106" t="str">
        <f t="shared" si="864"/>
        <v/>
      </c>
      <c r="CH313" s="106" t="str">
        <f t="shared" si="864"/>
        <v/>
      </c>
      <c r="CI313" s="40"/>
      <c r="CJ313" s="40"/>
      <c r="CK313" s="40"/>
      <c r="CL313" s="40"/>
      <c r="CM313" s="40"/>
    </row>
    <row r="314" spans="1:91" ht="17.25" customHeight="1" x14ac:dyDescent="0.2">
      <c r="A314" s="92"/>
      <c r="B314" s="93"/>
      <c r="C314" s="93"/>
      <c r="D314" s="93"/>
      <c r="E314" s="93" t="str">
        <f t="shared" si="420"/>
        <v/>
      </c>
      <c r="F314" s="93"/>
      <c r="G314" s="93"/>
      <c r="H314" s="93" t="str">
        <f t="shared" si="802"/>
        <v/>
      </c>
      <c r="I314" s="95" t="str">
        <f t="shared" si="803"/>
        <v/>
      </c>
      <c r="J314" s="93"/>
      <c r="K314" s="97" t="b">
        <v>0</v>
      </c>
      <c r="L314" s="98" t="str">
        <f t="shared" si="302"/>
        <v>PENDENTE</v>
      </c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3"/>
      <c r="X314" s="100"/>
      <c r="Y314" s="100"/>
      <c r="Z314" s="100"/>
      <c r="AA314" s="100"/>
      <c r="AB314" s="100"/>
      <c r="AC314" s="101"/>
      <c r="AD314" s="3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93"/>
      <c r="AQ314" s="93"/>
      <c r="AR314" s="93"/>
      <c r="AS314" s="102"/>
      <c r="AT314" s="103"/>
      <c r="AU314" s="103"/>
      <c r="AV314" s="103"/>
      <c r="AW314" s="104"/>
      <c r="AX314" s="103"/>
      <c r="AY314" s="103"/>
      <c r="AZ314" s="103"/>
      <c r="BA314" s="103"/>
      <c r="BB314" s="104"/>
      <c r="BC314" s="103"/>
      <c r="BD314" s="105" t="str">
        <f ca="1">IFERROR(__xludf.DUMMYFUNCTION("""COMPUTED_VALUE"""),"")</f>
        <v/>
      </c>
      <c r="BE314" s="105"/>
      <c r="BF314" s="105"/>
      <c r="BG314" s="93"/>
      <c r="BH314" s="95"/>
      <c r="BI314" s="95" t="str">
        <f t="shared" si="830"/>
        <v/>
      </c>
      <c r="BJ314" s="95" t="str">
        <f t="shared" ref="BJ314:BR314" si="865">IF(AD314=0,"",AD314*$AS314*(AU314/10))</f>
        <v/>
      </c>
      <c r="BK314" s="95" t="str">
        <f t="shared" si="865"/>
        <v/>
      </c>
      <c r="BL314" s="95" t="str">
        <f t="shared" si="865"/>
        <v/>
      </c>
      <c r="BM314" s="95" t="str">
        <f t="shared" si="865"/>
        <v/>
      </c>
      <c r="BN314" s="95" t="str">
        <f t="shared" si="865"/>
        <v/>
      </c>
      <c r="BO314" s="95" t="str">
        <f t="shared" si="865"/>
        <v/>
      </c>
      <c r="BP314" s="95" t="str">
        <f t="shared" si="865"/>
        <v/>
      </c>
      <c r="BQ314" s="95" t="str">
        <f t="shared" si="865"/>
        <v/>
      </c>
      <c r="BR314" s="95" t="str">
        <f t="shared" si="865"/>
        <v/>
      </c>
      <c r="BS314" s="38"/>
      <c r="BT314" s="38"/>
      <c r="BU314" s="38"/>
      <c r="BV314" s="38"/>
      <c r="BW314" s="38"/>
      <c r="BX314" s="38">
        <f t="shared" si="566"/>
        <v>0</v>
      </c>
      <c r="BY314" s="106" t="str">
        <f t="shared" si="529"/>
        <v/>
      </c>
      <c r="BZ314" s="106" t="str">
        <f t="shared" ref="BZ314:CH314" si="866">IF(N314="x","1","")</f>
        <v/>
      </c>
      <c r="CA314" s="106" t="str">
        <f t="shared" si="866"/>
        <v/>
      </c>
      <c r="CB314" s="106" t="str">
        <f t="shared" si="866"/>
        <v/>
      </c>
      <c r="CC314" s="106" t="str">
        <f t="shared" si="866"/>
        <v/>
      </c>
      <c r="CD314" s="106" t="str">
        <f t="shared" si="866"/>
        <v/>
      </c>
      <c r="CE314" s="106" t="str">
        <f t="shared" si="866"/>
        <v/>
      </c>
      <c r="CF314" s="106" t="str">
        <f t="shared" si="866"/>
        <v/>
      </c>
      <c r="CG314" s="106" t="str">
        <f t="shared" si="866"/>
        <v/>
      </c>
      <c r="CH314" s="106" t="str">
        <f t="shared" si="866"/>
        <v/>
      </c>
      <c r="CI314" s="40"/>
      <c r="CJ314" s="40"/>
      <c r="CK314" s="40"/>
      <c r="CL314" s="40"/>
      <c r="CM314" s="40"/>
    </row>
    <row r="315" spans="1:91" ht="17.25" customHeight="1" x14ac:dyDescent="0.2">
      <c r="A315" s="92"/>
      <c r="B315" s="93"/>
      <c r="C315" s="93"/>
      <c r="D315" s="93"/>
      <c r="E315" s="93" t="str">
        <f t="shared" si="420"/>
        <v/>
      </c>
      <c r="F315" s="93"/>
      <c r="G315" s="93"/>
      <c r="H315" s="93" t="str">
        <f t="shared" si="802"/>
        <v/>
      </c>
      <c r="I315" s="95" t="str">
        <f t="shared" si="803"/>
        <v/>
      </c>
      <c r="J315" s="93"/>
      <c r="K315" s="97" t="b">
        <v>0</v>
      </c>
      <c r="L315" s="98" t="str">
        <f t="shared" si="302"/>
        <v>PENDENTE</v>
      </c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3"/>
      <c r="X315" s="100"/>
      <c r="Y315" s="100"/>
      <c r="Z315" s="100"/>
      <c r="AA315" s="100"/>
      <c r="AB315" s="100"/>
      <c r="AC315" s="101"/>
      <c r="AD315" s="3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93"/>
      <c r="AQ315" s="93"/>
      <c r="AR315" s="93"/>
      <c r="AS315" s="102"/>
      <c r="AT315" s="103"/>
      <c r="AU315" s="103"/>
      <c r="AV315" s="103"/>
      <c r="AW315" s="104"/>
      <c r="AX315" s="103"/>
      <c r="AY315" s="103"/>
      <c r="AZ315" s="103"/>
      <c r="BA315" s="103"/>
      <c r="BB315" s="104"/>
      <c r="BC315" s="103"/>
      <c r="BD315" s="105" t="str">
        <f ca="1">IFERROR(__xludf.DUMMYFUNCTION("""COMPUTED_VALUE"""),"")</f>
        <v/>
      </c>
      <c r="BE315" s="105"/>
      <c r="BF315" s="105"/>
      <c r="BG315" s="93"/>
      <c r="BH315" s="95"/>
      <c r="BI315" s="95" t="str">
        <f t="shared" si="830"/>
        <v/>
      </c>
      <c r="BJ315" s="95" t="str">
        <f t="shared" ref="BJ315:BR315" si="867">IF(AD315=0,"",AD315*$AS315*(AU315/10))</f>
        <v/>
      </c>
      <c r="BK315" s="95" t="str">
        <f t="shared" si="867"/>
        <v/>
      </c>
      <c r="BL315" s="95" t="str">
        <f t="shared" si="867"/>
        <v/>
      </c>
      <c r="BM315" s="95" t="str">
        <f t="shared" si="867"/>
        <v/>
      </c>
      <c r="BN315" s="95" t="str">
        <f t="shared" si="867"/>
        <v/>
      </c>
      <c r="BO315" s="95" t="str">
        <f t="shared" si="867"/>
        <v/>
      </c>
      <c r="BP315" s="95" t="str">
        <f t="shared" si="867"/>
        <v/>
      </c>
      <c r="BQ315" s="95" t="str">
        <f t="shared" si="867"/>
        <v/>
      </c>
      <c r="BR315" s="95" t="str">
        <f t="shared" si="867"/>
        <v/>
      </c>
      <c r="BS315" s="38"/>
      <c r="BT315" s="38"/>
      <c r="BU315" s="38"/>
      <c r="BV315" s="38"/>
      <c r="BW315" s="38"/>
      <c r="BX315" s="38">
        <f t="shared" si="566"/>
        <v>0</v>
      </c>
      <c r="BY315" s="106" t="str">
        <f t="shared" si="529"/>
        <v/>
      </c>
      <c r="BZ315" s="106" t="str">
        <f t="shared" ref="BZ315:CH315" si="868">IF(N315="x","1","")</f>
        <v/>
      </c>
      <c r="CA315" s="106" t="str">
        <f t="shared" si="868"/>
        <v/>
      </c>
      <c r="CB315" s="106" t="str">
        <f t="shared" si="868"/>
        <v/>
      </c>
      <c r="CC315" s="106" t="str">
        <f t="shared" si="868"/>
        <v/>
      </c>
      <c r="CD315" s="106" t="str">
        <f t="shared" si="868"/>
        <v/>
      </c>
      <c r="CE315" s="106" t="str">
        <f t="shared" si="868"/>
        <v/>
      </c>
      <c r="CF315" s="106" t="str">
        <f t="shared" si="868"/>
        <v/>
      </c>
      <c r="CG315" s="106" t="str">
        <f t="shared" si="868"/>
        <v/>
      </c>
      <c r="CH315" s="106" t="str">
        <f t="shared" si="868"/>
        <v/>
      </c>
      <c r="CI315" s="40"/>
      <c r="CJ315" s="40"/>
      <c r="CK315" s="40"/>
      <c r="CL315" s="40"/>
      <c r="CM315" s="40"/>
    </row>
    <row r="316" spans="1:91" ht="17.25" customHeight="1" x14ac:dyDescent="0.2">
      <c r="A316" s="92"/>
      <c r="B316" s="93"/>
      <c r="C316" s="93"/>
      <c r="D316" s="93"/>
      <c r="E316" s="93" t="str">
        <f t="shared" si="420"/>
        <v/>
      </c>
      <c r="F316" s="93"/>
      <c r="G316" s="93"/>
      <c r="H316" s="93" t="str">
        <f t="shared" si="802"/>
        <v/>
      </c>
      <c r="I316" s="95" t="str">
        <f t="shared" si="803"/>
        <v/>
      </c>
      <c r="J316" s="93"/>
      <c r="K316" s="97" t="b">
        <v>0</v>
      </c>
      <c r="L316" s="98" t="str">
        <f t="shared" si="302"/>
        <v>PENDENTE</v>
      </c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3"/>
      <c r="X316" s="100"/>
      <c r="Y316" s="100"/>
      <c r="Z316" s="100"/>
      <c r="AA316" s="100"/>
      <c r="AB316" s="100"/>
      <c r="AC316" s="101"/>
      <c r="AD316" s="3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93"/>
      <c r="AQ316" s="93"/>
      <c r="AR316" s="93"/>
      <c r="AS316" s="102"/>
      <c r="AT316" s="103"/>
      <c r="AU316" s="103"/>
      <c r="AV316" s="103"/>
      <c r="AW316" s="104"/>
      <c r="AX316" s="103"/>
      <c r="AY316" s="103"/>
      <c r="AZ316" s="103"/>
      <c r="BA316" s="103"/>
      <c r="BB316" s="104"/>
      <c r="BC316" s="103"/>
      <c r="BD316" s="105" t="str">
        <f ca="1">IFERROR(__xludf.DUMMYFUNCTION("""COMPUTED_VALUE"""),"")</f>
        <v/>
      </c>
      <c r="BE316" s="105"/>
      <c r="BF316" s="105"/>
      <c r="BG316" s="93"/>
      <c r="BH316" s="95"/>
      <c r="BI316" s="95" t="str">
        <f t="shared" si="830"/>
        <v/>
      </c>
      <c r="BJ316" s="95" t="str">
        <f t="shared" ref="BJ316:BR316" si="869">IF(AD316=0,"",AD316*$AS316*(AU316/10))</f>
        <v/>
      </c>
      <c r="BK316" s="95" t="str">
        <f t="shared" si="869"/>
        <v/>
      </c>
      <c r="BL316" s="95" t="str">
        <f t="shared" si="869"/>
        <v/>
      </c>
      <c r="BM316" s="95" t="str">
        <f t="shared" si="869"/>
        <v/>
      </c>
      <c r="BN316" s="95" t="str">
        <f t="shared" si="869"/>
        <v/>
      </c>
      <c r="BO316" s="95" t="str">
        <f t="shared" si="869"/>
        <v/>
      </c>
      <c r="BP316" s="95" t="str">
        <f t="shared" si="869"/>
        <v/>
      </c>
      <c r="BQ316" s="95" t="str">
        <f t="shared" si="869"/>
        <v/>
      </c>
      <c r="BR316" s="95" t="str">
        <f t="shared" si="869"/>
        <v/>
      </c>
      <c r="BS316" s="38"/>
      <c r="BT316" s="38"/>
      <c r="BU316" s="38"/>
      <c r="BV316" s="38"/>
      <c r="BW316" s="38"/>
      <c r="BX316" s="38">
        <f t="shared" si="566"/>
        <v>0</v>
      </c>
      <c r="BY316" s="106" t="str">
        <f t="shared" si="529"/>
        <v/>
      </c>
      <c r="BZ316" s="106" t="str">
        <f t="shared" ref="BZ316:CH316" si="870">IF(N316="x","1","")</f>
        <v/>
      </c>
      <c r="CA316" s="106" t="str">
        <f t="shared" si="870"/>
        <v/>
      </c>
      <c r="CB316" s="106" t="str">
        <f t="shared" si="870"/>
        <v/>
      </c>
      <c r="CC316" s="106" t="str">
        <f t="shared" si="870"/>
        <v/>
      </c>
      <c r="CD316" s="106" t="str">
        <f t="shared" si="870"/>
        <v/>
      </c>
      <c r="CE316" s="106" t="str">
        <f t="shared" si="870"/>
        <v/>
      </c>
      <c r="CF316" s="106" t="str">
        <f t="shared" si="870"/>
        <v/>
      </c>
      <c r="CG316" s="106" t="str">
        <f t="shared" si="870"/>
        <v/>
      </c>
      <c r="CH316" s="106" t="str">
        <f t="shared" si="870"/>
        <v/>
      </c>
      <c r="CI316" s="40"/>
      <c r="CJ316" s="40"/>
      <c r="CK316" s="40"/>
      <c r="CL316" s="40"/>
      <c r="CM316" s="40"/>
    </row>
    <row r="317" spans="1:91" ht="17.25" customHeight="1" x14ac:dyDescent="0.2">
      <c r="A317" s="92"/>
      <c r="B317" s="93"/>
      <c r="C317" s="93"/>
      <c r="D317" s="93"/>
      <c r="E317" s="93" t="str">
        <f t="shared" si="420"/>
        <v/>
      </c>
      <c r="F317" s="93"/>
      <c r="G317" s="93"/>
      <c r="H317" s="93" t="str">
        <f t="shared" si="802"/>
        <v/>
      </c>
      <c r="I317" s="95" t="str">
        <f t="shared" si="803"/>
        <v/>
      </c>
      <c r="J317" s="93"/>
      <c r="K317" s="97" t="b">
        <v>0</v>
      </c>
      <c r="L317" s="98" t="str">
        <f t="shared" si="302"/>
        <v>PENDENTE</v>
      </c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3"/>
      <c r="X317" s="100"/>
      <c r="Y317" s="100"/>
      <c r="Z317" s="100"/>
      <c r="AA317" s="100"/>
      <c r="AB317" s="100"/>
      <c r="AC317" s="101"/>
      <c r="AD317" s="3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93"/>
      <c r="AQ317" s="93"/>
      <c r="AR317" s="93"/>
      <c r="AS317" s="102"/>
      <c r="AT317" s="103"/>
      <c r="AU317" s="103"/>
      <c r="AV317" s="103"/>
      <c r="AW317" s="104"/>
      <c r="AX317" s="103"/>
      <c r="AY317" s="103"/>
      <c r="AZ317" s="103"/>
      <c r="BA317" s="103"/>
      <c r="BB317" s="104"/>
      <c r="BC317" s="103"/>
      <c r="BD317" s="105" t="str">
        <f ca="1">IFERROR(__xludf.DUMMYFUNCTION("""COMPUTED_VALUE"""),"")</f>
        <v/>
      </c>
      <c r="BE317" s="105"/>
      <c r="BF317" s="105"/>
      <c r="BG317" s="93"/>
      <c r="BH317" s="95"/>
      <c r="BI317" s="95" t="str">
        <f t="shared" si="830"/>
        <v/>
      </c>
      <c r="BJ317" s="95" t="str">
        <f t="shared" ref="BJ317:BR317" si="871">IF(AD317=0,"",AD317*$AS317*(AU317/10))</f>
        <v/>
      </c>
      <c r="BK317" s="95" t="str">
        <f t="shared" si="871"/>
        <v/>
      </c>
      <c r="BL317" s="95" t="str">
        <f t="shared" si="871"/>
        <v/>
      </c>
      <c r="BM317" s="95" t="str">
        <f t="shared" si="871"/>
        <v/>
      </c>
      <c r="BN317" s="95" t="str">
        <f t="shared" si="871"/>
        <v/>
      </c>
      <c r="BO317" s="95" t="str">
        <f t="shared" si="871"/>
        <v/>
      </c>
      <c r="BP317" s="95" t="str">
        <f t="shared" si="871"/>
        <v/>
      </c>
      <c r="BQ317" s="95" t="str">
        <f t="shared" si="871"/>
        <v/>
      </c>
      <c r="BR317" s="95" t="str">
        <f t="shared" si="871"/>
        <v/>
      </c>
      <c r="BS317" s="38"/>
      <c r="BT317" s="38"/>
      <c r="BU317" s="38"/>
      <c r="BV317" s="38"/>
      <c r="BW317" s="38"/>
      <c r="BX317" s="38">
        <f t="shared" si="566"/>
        <v>0</v>
      </c>
      <c r="BY317" s="106" t="str">
        <f t="shared" si="529"/>
        <v/>
      </c>
      <c r="BZ317" s="106" t="str">
        <f t="shared" ref="BZ317:CH317" si="872">IF(N317="x","1","")</f>
        <v/>
      </c>
      <c r="CA317" s="106" t="str">
        <f t="shared" si="872"/>
        <v/>
      </c>
      <c r="CB317" s="106" t="str">
        <f t="shared" si="872"/>
        <v/>
      </c>
      <c r="CC317" s="106" t="str">
        <f t="shared" si="872"/>
        <v/>
      </c>
      <c r="CD317" s="106" t="str">
        <f t="shared" si="872"/>
        <v/>
      </c>
      <c r="CE317" s="106" t="str">
        <f t="shared" si="872"/>
        <v/>
      </c>
      <c r="CF317" s="106" t="str">
        <f t="shared" si="872"/>
        <v/>
      </c>
      <c r="CG317" s="106" t="str">
        <f t="shared" si="872"/>
        <v/>
      </c>
      <c r="CH317" s="106" t="str">
        <f t="shared" si="872"/>
        <v/>
      </c>
      <c r="CI317" s="40"/>
      <c r="CJ317" s="40"/>
      <c r="CK317" s="40"/>
      <c r="CL317" s="40"/>
      <c r="CM317" s="40"/>
    </row>
    <row r="318" spans="1:91" ht="17.25" customHeight="1" x14ac:dyDescent="0.2">
      <c r="A318" s="92"/>
      <c r="B318" s="93"/>
      <c r="C318" s="93"/>
      <c r="D318" s="93"/>
      <c r="E318" s="93" t="str">
        <f t="shared" si="420"/>
        <v/>
      </c>
      <c r="F318" s="93"/>
      <c r="G318" s="93"/>
      <c r="H318" s="93" t="str">
        <f t="shared" si="802"/>
        <v/>
      </c>
      <c r="I318" s="95" t="str">
        <f t="shared" si="803"/>
        <v/>
      </c>
      <c r="J318" s="93"/>
      <c r="K318" s="97" t="b">
        <v>0</v>
      </c>
      <c r="L318" s="98" t="str">
        <f t="shared" si="302"/>
        <v>PENDENTE</v>
      </c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3"/>
      <c r="X318" s="100"/>
      <c r="Y318" s="100"/>
      <c r="Z318" s="100"/>
      <c r="AA318" s="100"/>
      <c r="AB318" s="100"/>
      <c r="AC318" s="101"/>
      <c r="AD318" s="3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93"/>
      <c r="AQ318" s="93"/>
      <c r="AR318" s="93"/>
      <c r="AS318" s="102"/>
      <c r="AT318" s="103"/>
      <c r="AU318" s="103"/>
      <c r="AV318" s="103"/>
      <c r="AW318" s="104"/>
      <c r="AX318" s="103"/>
      <c r="AY318" s="103"/>
      <c r="AZ318" s="103"/>
      <c r="BA318" s="103"/>
      <c r="BB318" s="104"/>
      <c r="BC318" s="103"/>
      <c r="BD318" s="105" t="str">
        <f ca="1">IFERROR(__xludf.DUMMYFUNCTION("""COMPUTED_VALUE"""),"")</f>
        <v/>
      </c>
      <c r="BE318" s="105"/>
      <c r="BF318" s="105"/>
      <c r="BG318" s="93"/>
      <c r="BH318" s="95"/>
      <c r="BI318" s="95" t="str">
        <f t="shared" si="830"/>
        <v/>
      </c>
      <c r="BJ318" s="95" t="str">
        <f t="shared" ref="BJ318:BR318" si="873">IF(AD318=0,"",AD318*$AS318*(AU318/10))</f>
        <v/>
      </c>
      <c r="BK318" s="95" t="str">
        <f t="shared" si="873"/>
        <v/>
      </c>
      <c r="BL318" s="95" t="str">
        <f t="shared" si="873"/>
        <v/>
      </c>
      <c r="BM318" s="95" t="str">
        <f t="shared" si="873"/>
        <v/>
      </c>
      <c r="BN318" s="95" t="str">
        <f t="shared" si="873"/>
        <v/>
      </c>
      <c r="BO318" s="95" t="str">
        <f t="shared" si="873"/>
        <v/>
      </c>
      <c r="BP318" s="95" t="str">
        <f t="shared" si="873"/>
        <v/>
      </c>
      <c r="BQ318" s="95" t="str">
        <f t="shared" si="873"/>
        <v/>
      </c>
      <c r="BR318" s="95" t="str">
        <f t="shared" si="873"/>
        <v/>
      </c>
      <c r="BS318" s="38"/>
      <c r="BT318" s="38"/>
      <c r="BU318" s="38"/>
      <c r="BV318" s="38"/>
      <c r="BW318" s="38"/>
      <c r="BX318" s="38">
        <f t="shared" si="566"/>
        <v>0</v>
      </c>
      <c r="BY318" s="106" t="str">
        <f t="shared" si="529"/>
        <v/>
      </c>
      <c r="BZ318" s="106" t="str">
        <f t="shared" ref="BZ318:CH318" si="874">IF(N318="x","1","")</f>
        <v/>
      </c>
      <c r="CA318" s="106" t="str">
        <f t="shared" si="874"/>
        <v/>
      </c>
      <c r="CB318" s="106" t="str">
        <f t="shared" si="874"/>
        <v/>
      </c>
      <c r="CC318" s="106" t="str">
        <f t="shared" si="874"/>
        <v/>
      </c>
      <c r="CD318" s="106" t="str">
        <f t="shared" si="874"/>
        <v/>
      </c>
      <c r="CE318" s="106" t="str">
        <f t="shared" si="874"/>
        <v/>
      </c>
      <c r="CF318" s="106" t="str">
        <f t="shared" si="874"/>
        <v/>
      </c>
      <c r="CG318" s="106" t="str">
        <f t="shared" si="874"/>
        <v/>
      </c>
      <c r="CH318" s="106" t="str">
        <f t="shared" si="874"/>
        <v/>
      </c>
      <c r="CI318" s="40"/>
      <c r="CJ318" s="40"/>
      <c r="CK318" s="40"/>
      <c r="CL318" s="40"/>
      <c r="CM318" s="40"/>
    </row>
    <row r="319" spans="1:91" ht="17.25" customHeight="1" x14ac:dyDescent="0.2">
      <c r="A319" s="92"/>
      <c r="B319" s="93"/>
      <c r="C319" s="93"/>
      <c r="D319" s="93"/>
      <c r="E319" s="93" t="str">
        <f t="shared" si="420"/>
        <v/>
      </c>
      <c r="F319" s="93"/>
      <c r="G319" s="93"/>
      <c r="H319" s="93" t="str">
        <f t="shared" si="802"/>
        <v/>
      </c>
      <c r="I319" s="95" t="str">
        <f t="shared" si="803"/>
        <v/>
      </c>
      <c r="J319" s="93"/>
      <c r="K319" s="97" t="b">
        <v>0</v>
      </c>
      <c r="L319" s="98" t="str">
        <f t="shared" si="302"/>
        <v>PENDENTE</v>
      </c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3"/>
      <c r="X319" s="100"/>
      <c r="Y319" s="100"/>
      <c r="Z319" s="100"/>
      <c r="AA319" s="100"/>
      <c r="AB319" s="100"/>
      <c r="AC319" s="101"/>
      <c r="AD319" s="3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93"/>
      <c r="AQ319" s="93"/>
      <c r="AR319" s="93"/>
      <c r="AS319" s="102"/>
      <c r="AT319" s="103"/>
      <c r="AU319" s="103"/>
      <c r="AV319" s="103"/>
      <c r="AW319" s="104"/>
      <c r="AX319" s="103"/>
      <c r="AY319" s="103"/>
      <c r="AZ319" s="103"/>
      <c r="BA319" s="103"/>
      <c r="BB319" s="104"/>
      <c r="BC319" s="103"/>
      <c r="BD319" s="105" t="str">
        <f ca="1">IFERROR(__xludf.DUMMYFUNCTION("""COMPUTED_VALUE"""),"")</f>
        <v/>
      </c>
      <c r="BE319" s="105"/>
      <c r="BF319" s="105"/>
      <c r="BG319" s="93"/>
      <c r="BH319" s="95"/>
      <c r="BI319" s="95" t="str">
        <f t="shared" si="830"/>
        <v/>
      </c>
      <c r="BJ319" s="95" t="str">
        <f t="shared" ref="BJ319:BR319" si="875">IF(AD319=0,"",AD319*$AS319*(AU319/10))</f>
        <v/>
      </c>
      <c r="BK319" s="95" t="str">
        <f t="shared" si="875"/>
        <v/>
      </c>
      <c r="BL319" s="95" t="str">
        <f t="shared" si="875"/>
        <v/>
      </c>
      <c r="BM319" s="95" t="str">
        <f t="shared" si="875"/>
        <v/>
      </c>
      <c r="BN319" s="95" t="str">
        <f t="shared" si="875"/>
        <v/>
      </c>
      <c r="BO319" s="95" t="str">
        <f t="shared" si="875"/>
        <v/>
      </c>
      <c r="BP319" s="95" t="str">
        <f t="shared" si="875"/>
        <v/>
      </c>
      <c r="BQ319" s="95" t="str">
        <f t="shared" si="875"/>
        <v/>
      </c>
      <c r="BR319" s="95" t="str">
        <f t="shared" si="875"/>
        <v/>
      </c>
      <c r="BS319" s="38"/>
      <c r="BT319" s="38"/>
      <c r="BU319" s="38"/>
      <c r="BV319" s="38"/>
      <c r="BW319" s="38"/>
      <c r="BX319" s="38">
        <f t="shared" si="566"/>
        <v>0</v>
      </c>
      <c r="BY319" s="106" t="str">
        <f t="shared" si="529"/>
        <v/>
      </c>
      <c r="BZ319" s="106" t="str">
        <f t="shared" ref="BZ319:CH319" si="876">IF(N319="x","1","")</f>
        <v/>
      </c>
      <c r="CA319" s="106" t="str">
        <f t="shared" si="876"/>
        <v/>
      </c>
      <c r="CB319" s="106" t="str">
        <f t="shared" si="876"/>
        <v/>
      </c>
      <c r="CC319" s="106" t="str">
        <f t="shared" si="876"/>
        <v/>
      </c>
      <c r="CD319" s="106" t="str">
        <f t="shared" si="876"/>
        <v/>
      </c>
      <c r="CE319" s="106" t="str">
        <f t="shared" si="876"/>
        <v/>
      </c>
      <c r="CF319" s="106" t="str">
        <f t="shared" si="876"/>
        <v/>
      </c>
      <c r="CG319" s="106" t="str">
        <f t="shared" si="876"/>
        <v/>
      </c>
      <c r="CH319" s="106" t="str">
        <f t="shared" si="876"/>
        <v/>
      </c>
      <c r="CI319" s="40"/>
      <c r="CJ319" s="40"/>
      <c r="CK319" s="40"/>
      <c r="CL319" s="40"/>
      <c r="CM319" s="40"/>
    </row>
    <row r="320" spans="1:91" ht="17.25" customHeight="1" x14ac:dyDescent="0.2">
      <c r="A320" s="92"/>
      <c r="B320" s="93"/>
      <c r="C320" s="93"/>
      <c r="D320" s="93"/>
      <c r="E320" s="93" t="str">
        <f t="shared" si="420"/>
        <v/>
      </c>
      <c r="F320" s="93"/>
      <c r="G320" s="93"/>
      <c r="H320" s="93" t="str">
        <f t="shared" si="802"/>
        <v/>
      </c>
      <c r="I320" s="95" t="str">
        <f t="shared" si="803"/>
        <v/>
      </c>
      <c r="J320" s="93"/>
      <c r="K320" s="97" t="b">
        <v>0</v>
      </c>
      <c r="L320" s="98" t="str">
        <f t="shared" si="302"/>
        <v>PENDENTE</v>
      </c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3"/>
      <c r="X320" s="100"/>
      <c r="Y320" s="100"/>
      <c r="Z320" s="100"/>
      <c r="AA320" s="100"/>
      <c r="AB320" s="100"/>
      <c r="AC320" s="101"/>
      <c r="AD320" s="3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93"/>
      <c r="AQ320" s="93"/>
      <c r="AR320" s="93"/>
      <c r="AS320" s="102"/>
      <c r="AT320" s="103"/>
      <c r="AU320" s="103"/>
      <c r="AV320" s="103"/>
      <c r="AW320" s="104"/>
      <c r="AX320" s="103"/>
      <c r="AY320" s="103"/>
      <c r="AZ320" s="103"/>
      <c r="BA320" s="103"/>
      <c r="BB320" s="104"/>
      <c r="BC320" s="103"/>
      <c r="BD320" s="105" t="str">
        <f ca="1">IFERROR(__xludf.DUMMYFUNCTION("""COMPUTED_VALUE"""),"")</f>
        <v/>
      </c>
      <c r="BE320" s="105"/>
      <c r="BF320" s="105"/>
      <c r="BG320" s="93"/>
      <c r="BH320" s="95"/>
      <c r="BI320" s="95" t="str">
        <f t="shared" si="830"/>
        <v/>
      </c>
      <c r="BJ320" s="95" t="str">
        <f t="shared" ref="BJ320:BR320" si="877">IF(AD320=0,"",AD320*$AS320*(AU320/10))</f>
        <v/>
      </c>
      <c r="BK320" s="95" t="str">
        <f t="shared" si="877"/>
        <v/>
      </c>
      <c r="BL320" s="95" t="str">
        <f t="shared" si="877"/>
        <v/>
      </c>
      <c r="BM320" s="95" t="str">
        <f t="shared" si="877"/>
        <v/>
      </c>
      <c r="BN320" s="95" t="str">
        <f t="shared" si="877"/>
        <v/>
      </c>
      <c r="BO320" s="95" t="str">
        <f t="shared" si="877"/>
        <v/>
      </c>
      <c r="BP320" s="95" t="str">
        <f t="shared" si="877"/>
        <v/>
      </c>
      <c r="BQ320" s="95" t="str">
        <f t="shared" si="877"/>
        <v/>
      </c>
      <c r="BR320" s="95" t="str">
        <f t="shared" si="877"/>
        <v/>
      </c>
      <c r="BS320" s="38"/>
      <c r="BT320" s="38"/>
      <c r="BU320" s="38"/>
      <c r="BV320" s="38"/>
      <c r="BW320" s="38"/>
      <c r="BX320" s="38">
        <f t="shared" si="566"/>
        <v>0</v>
      </c>
      <c r="BY320" s="106" t="str">
        <f t="shared" si="529"/>
        <v/>
      </c>
      <c r="BZ320" s="106" t="str">
        <f t="shared" ref="BZ320:CH320" si="878">IF(N320="x","1","")</f>
        <v/>
      </c>
      <c r="CA320" s="106" t="str">
        <f t="shared" si="878"/>
        <v/>
      </c>
      <c r="CB320" s="106" t="str">
        <f t="shared" si="878"/>
        <v/>
      </c>
      <c r="CC320" s="106" t="str">
        <f t="shared" si="878"/>
        <v/>
      </c>
      <c r="CD320" s="106" t="str">
        <f t="shared" si="878"/>
        <v/>
      </c>
      <c r="CE320" s="106" t="str">
        <f t="shared" si="878"/>
        <v/>
      </c>
      <c r="CF320" s="106" t="str">
        <f t="shared" si="878"/>
        <v/>
      </c>
      <c r="CG320" s="106" t="str">
        <f t="shared" si="878"/>
        <v/>
      </c>
      <c r="CH320" s="106" t="str">
        <f t="shared" si="878"/>
        <v/>
      </c>
      <c r="CI320" s="40"/>
      <c r="CJ320" s="40"/>
      <c r="CK320" s="40"/>
      <c r="CL320" s="40"/>
      <c r="CM320" s="40"/>
    </row>
    <row r="321" spans="1:91" ht="17.25" customHeight="1" x14ac:dyDescent="0.2">
      <c r="A321" s="92"/>
      <c r="B321" s="93"/>
      <c r="C321" s="93"/>
      <c r="D321" s="93"/>
      <c r="E321" s="93" t="str">
        <f t="shared" si="420"/>
        <v/>
      </c>
      <c r="F321" s="93"/>
      <c r="G321" s="93"/>
      <c r="H321" s="93" t="str">
        <f t="shared" si="802"/>
        <v/>
      </c>
      <c r="I321" s="95" t="str">
        <f t="shared" si="803"/>
        <v/>
      </c>
      <c r="J321" s="93"/>
      <c r="K321" s="97" t="b">
        <v>0</v>
      </c>
      <c r="L321" s="98" t="str">
        <f t="shared" si="302"/>
        <v>PENDENTE</v>
      </c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3"/>
      <c r="X321" s="100"/>
      <c r="Y321" s="100"/>
      <c r="Z321" s="100"/>
      <c r="AA321" s="100"/>
      <c r="AB321" s="100"/>
      <c r="AC321" s="101"/>
      <c r="AD321" s="3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93"/>
      <c r="AQ321" s="93"/>
      <c r="AR321" s="93"/>
      <c r="AS321" s="102"/>
      <c r="AT321" s="103"/>
      <c r="AU321" s="103"/>
      <c r="AV321" s="103"/>
      <c r="AW321" s="104"/>
      <c r="AX321" s="103"/>
      <c r="AY321" s="103"/>
      <c r="AZ321" s="103"/>
      <c r="BA321" s="103"/>
      <c r="BB321" s="104"/>
      <c r="BC321" s="103"/>
      <c r="BD321" s="105" t="str">
        <f ca="1">IFERROR(__xludf.DUMMYFUNCTION("""COMPUTED_VALUE"""),"")</f>
        <v/>
      </c>
      <c r="BE321" s="105"/>
      <c r="BF321" s="105"/>
      <c r="BG321" s="93"/>
      <c r="BH321" s="95"/>
      <c r="BI321" s="95" t="str">
        <f t="shared" si="830"/>
        <v/>
      </c>
      <c r="BJ321" s="95" t="str">
        <f t="shared" ref="BJ321:BR321" si="879">IF(AD321=0,"",AD321*$AS321*(AU321/10))</f>
        <v/>
      </c>
      <c r="BK321" s="95" t="str">
        <f t="shared" si="879"/>
        <v/>
      </c>
      <c r="BL321" s="95" t="str">
        <f t="shared" si="879"/>
        <v/>
      </c>
      <c r="BM321" s="95" t="str">
        <f t="shared" si="879"/>
        <v/>
      </c>
      <c r="BN321" s="95" t="str">
        <f t="shared" si="879"/>
        <v/>
      </c>
      <c r="BO321" s="95" t="str">
        <f t="shared" si="879"/>
        <v/>
      </c>
      <c r="BP321" s="95" t="str">
        <f t="shared" si="879"/>
        <v/>
      </c>
      <c r="BQ321" s="95" t="str">
        <f t="shared" si="879"/>
        <v/>
      </c>
      <c r="BR321" s="95" t="str">
        <f t="shared" si="879"/>
        <v/>
      </c>
      <c r="BS321" s="38"/>
      <c r="BT321" s="38"/>
      <c r="BU321" s="38"/>
      <c r="BV321" s="38"/>
      <c r="BW321" s="38"/>
      <c r="BX321" s="38">
        <f t="shared" si="566"/>
        <v>0</v>
      </c>
      <c r="BY321" s="106" t="str">
        <f t="shared" si="529"/>
        <v/>
      </c>
      <c r="BZ321" s="106" t="str">
        <f t="shared" ref="BZ321:CH321" si="880">IF(N321="x","1","")</f>
        <v/>
      </c>
      <c r="CA321" s="106" t="str">
        <f t="shared" si="880"/>
        <v/>
      </c>
      <c r="CB321" s="106" t="str">
        <f t="shared" si="880"/>
        <v/>
      </c>
      <c r="CC321" s="106" t="str">
        <f t="shared" si="880"/>
        <v/>
      </c>
      <c r="CD321" s="106" t="str">
        <f t="shared" si="880"/>
        <v/>
      </c>
      <c r="CE321" s="106" t="str">
        <f t="shared" si="880"/>
        <v/>
      </c>
      <c r="CF321" s="106" t="str">
        <f t="shared" si="880"/>
        <v/>
      </c>
      <c r="CG321" s="106" t="str">
        <f t="shared" si="880"/>
        <v/>
      </c>
      <c r="CH321" s="106" t="str">
        <f t="shared" si="880"/>
        <v/>
      </c>
      <c r="CI321" s="40"/>
      <c r="CJ321" s="40"/>
      <c r="CK321" s="40"/>
      <c r="CL321" s="40"/>
      <c r="CM321" s="40"/>
    </row>
    <row r="322" spans="1:91" ht="17.25" customHeight="1" x14ac:dyDescent="0.2">
      <c r="A322" s="92"/>
      <c r="B322" s="93"/>
      <c r="C322" s="93"/>
      <c r="D322" s="93"/>
      <c r="E322" s="93" t="str">
        <f t="shared" si="420"/>
        <v/>
      </c>
      <c r="F322" s="93"/>
      <c r="G322" s="93"/>
      <c r="H322" s="93" t="str">
        <f t="shared" si="802"/>
        <v/>
      </c>
      <c r="I322" s="95" t="str">
        <f t="shared" si="803"/>
        <v/>
      </c>
      <c r="J322" s="93"/>
      <c r="K322" s="97" t="b">
        <v>0</v>
      </c>
      <c r="L322" s="98" t="str">
        <f t="shared" si="302"/>
        <v>PENDENTE</v>
      </c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3"/>
      <c r="X322" s="100"/>
      <c r="Y322" s="100"/>
      <c r="Z322" s="100"/>
      <c r="AA322" s="100"/>
      <c r="AB322" s="100"/>
      <c r="AC322" s="101"/>
      <c r="AD322" s="3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93"/>
      <c r="AQ322" s="93"/>
      <c r="AR322" s="93"/>
      <c r="AS322" s="102"/>
      <c r="AT322" s="103"/>
      <c r="AU322" s="103"/>
      <c r="AV322" s="103"/>
      <c r="AW322" s="104"/>
      <c r="AX322" s="103"/>
      <c r="AY322" s="103"/>
      <c r="AZ322" s="103"/>
      <c r="BA322" s="103"/>
      <c r="BB322" s="104"/>
      <c r="BC322" s="103"/>
      <c r="BD322" s="105" t="str">
        <f ca="1">IFERROR(__xludf.DUMMYFUNCTION("""COMPUTED_VALUE"""),"")</f>
        <v/>
      </c>
      <c r="BE322" s="105"/>
      <c r="BF322" s="105"/>
      <c r="BG322" s="93"/>
      <c r="BH322" s="95"/>
      <c r="BI322" s="95" t="str">
        <f t="shared" si="830"/>
        <v/>
      </c>
      <c r="BJ322" s="95" t="str">
        <f t="shared" ref="BJ322:BR322" si="881">IF(AD322=0,"",AD322*$AS322*(AU322/10))</f>
        <v/>
      </c>
      <c r="BK322" s="95" t="str">
        <f t="shared" si="881"/>
        <v/>
      </c>
      <c r="BL322" s="95" t="str">
        <f t="shared" si="881"/>
        <v/>
      </c>
      <c r="BM322" s="95" t="str">
        <f t="shared" si="881"/>
        <v/>
      </c>
      <c r="BN322" s="95" t="str">
        <f t="shared" si="881"/>
        <v/>
      </c>
      <c r="BO322" s="95" t="str">
        <f t="shared" si="881"/>
        <v/>
      </c>
      <c r="BP322" s="95" t="str">
        <f t="shared" si="881"/>
        <v/>
      </c>
      <c r="BQ322" s="95" t="str">
        <f t="shared" si="881"/>
        <v/>
      </c>
      <c r="BR322" s="95" t="str">
        <f t="shared" si="881"/>
        <v/>
      </c>
      <c r="BS322" s="38"/>
      <c r="BT322" s="38"/>
      <c r="BU322" s="38"/>
      <c r="BV322" s="38"/>
      <c r="BW322" s="38"/>
      <c r="BX322" s="38">
        <f t="shared" si="566"/>
        <v>0</v>
      </c>
      <c r="BY322" s="106" t="str">
        <f t="shared" si="529"/>
        <v/>
      </c>
      <c r="BZ322" s="106" t="str">
        <f t="shared" ref="BZ322:CH322" si="882">IF(N322="x","1","")</f>
        <v/>
      </c>
      <c r="CA322" s="106" t="str">
        <f t="shared" si="882"/>
        <v/>
      </c>
      <c r="CB322" s="106" t="str">
        <f t="shared" si="882"/>
        <v/>
      </c>
      <c r="CC322" s="106" t="str">
        <f t="shared" si="882"/>
        <v/>
      </c>
      <c r="CD322" s="106" t="str">
        <f t="shared" si="882"/>
        <v/>
      </c>
      <c r="CE322" s="106" t="str">
        <f t="shared" si="882"/>
        <v/>
      </c>
      <c r="CF322" s="106" t="str">
        <f t="shared" si="882"/>
        <v/>
      </c>
      <c r="CG322" s="106" t="str">
        <f t="shared" si="882"/>
        <v/>
      </c>
      <c r="CH322" s="106" t="str">
        <f t="shared" si="882"/>
        <v/>
      </c>
      <c r="CI322" s="40"/>
      <c r="CJ322" s="40"/>
      <c r="CK322" s="40"/>
      <c r="CL322" s="40"/>
      <c r="CM322" s="40"/>
    </row>
    <row r="323" spans="1:91" ht="17.25" customHeight="1" x14ac:dyDescent="0.2">
      <c r="A323" s="92"/>
      <c r="B323" s="93"/>
      <c r="C323" s="93"/>
      <c r="D323" s="93"/>
      <c r="E323" s="93" t="str">
        <f t="shared" si="420"/>
        <v/>
      </c>
      <c r="F323" s="93"/>
      <c r="G323" s="93"/>
      <c r="H323" s="93" t="str">
        <f t="shared" si="802"/>
        <v/>
      </c>
      <c r="I323" s="95" t="str">
        <f t="shared" si="803"/>
        <v/>
      </c>
      <c r="J323" s="93"/>
      <c r="K323" s="97" t="b">
        <v>0</v>
      </c>
      <c r="L323" s="98" t="str">
        <f t="shared" si="302"/>
        <v>PENDENTE</v>
      </c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3"/>
      <c r="X323" s="100"/>
      <c r="Y323" s="100"/>
      <c r="Z323" s="100"/>
      <c r="AA323" s="100"/>
      <c r="AB323" s="100"/>
      <c r="AC323" s="101"/>
      <c r="AD323" s="3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93"/>
      <c r="AQ323" s="93"/>
      <c r="AR323" s="93"/>
      <c r="AS323" s="102"/>
      <c r="AT323" s="103"/>
      <c r="AU323" s="103"/>
      <c r="AV323" s="103"/>
      <c r="AW323" s="104"/>
      <c r="AX323" s="103"/>
      <c r="AY323" s="103"/>
      <c r="AZ323" s="103"/>
      <c r="BA323" s="103"/>
      <c r="BB323" s="104"/>
      <c r="BC323" s="103"/>
      <c r="BD323" s="105" t="str">
        <f ca="1">IFERROR(__xludf.DUMMYFUNCTION("""COMPUTED_VALUE"""),"")</f>
        <v/>
      </c>
      <c r="BE323" s="105"/>
      <c r="BF323" s="105"/>
      <c r="BG323" s="93"/>
      <c r="BH323" s="95"/>
      <c r="BI323" s="95" t="str">
        <f t="shared" si="830"/>
        <v/>
      </c>
      <c r="BJ323" s="95" t="str">
        <f t="shared" ref="BJ323:BR323" si="883">IF(AD323=0,"",AD323*$AS323*(AU323/10))</f>
        <v/>
      </c>
      <c r="BK323" s="95" t="str">
        <f t="shared" si="883"/>
        <v/>
      </c>
      <c r="BL323" s="95" t="str">
        <f t="shared" si="883"/>
        <v/>
      </c>
      <c r="BM323" s="95" t="str">
        <f t="shared" si="883"/>
        <v/>
      </c>
      <c r="BN323" s="95" t="str">
        <f t="shared" si="883"/>
        <v/>
      </c>
      <c r="BO323" s="95" t="str">
        <f t="shared" si="883"/>
        <v/>
      </c>
      <c r="BP323" s="95" t="str">
        <f t="shared" si="883"/>
        <v/>
      </c>
      <c r="BQ323" s="95" t="str">
        <f t="shared" si="883"/>
        <v/>
      </c>
      <c r="BR323" s="95" t="str">
        <f t="shared" si="883"/>
        <v/>
      </c>
      <c r="BS323" s="38"/>
      <c r="BT323" s="38"/>
      <c r="BU323" s="38"/>
      <c r="BV323" s="38"/>
      <c r="BW323" s="38"/>
      <c r="BX323" s="38">
        <f t="shared" si="566"/>
        <v>0</v>
      </c>
      <c r="BY323" s="106" t="str">
        <f t="shared" si="529"/>
        <v/>
      </c>
      <c r="BZ323" s="106" t="str">
        <f t="shared" ref="BZ323:CH323" si="884">IF(N323="x","1","")</f>
        <v/>
      </c>
      <c r="CA323" s="106" t="str">
        <f t="shared" si="884"/>
        <v/>
      </c>
      <c r="CB323" s="106" t="str">
        <f t="shared" si="884"/>
        <v/>
      </c>
      <c r="CC323" s="106" t="str">
        <f t="shared" si="884"/>
        <v/>
      </c>
      <c r="CD323" s="106" t="str">
        <f t="shared" si="884"/>
        <v/>
      </c>
      <c r="CE323" s="106" t="str">
        <f t="shared" si="884"/>
        <v/>
      </c>
      <c r="CF323" s="106" t="str">
        <f t="shared" si="884"/>
        <v/>
      </c>
      <c r="CG323" s="106" t="str">
        <f t="shared" si="884"/>
        <v/>
      </c>
      <c r="CH323" s="106" t="str">
        <f t="shared" si="884"/>
        <v/>
      </c>
      <c r="CI323" s="40"/>
      <c r="CJ323" s="40"/>
      <c r="CK323" s="40"/>
      <c r="CL323" s="40"/>
      <c r="CM323" s="40"/>
    </row>
    <row r="324" spans="1:91" ht="17.25" customHeight="1" x14ac:dyDescent="0.2">
      <c r="A324" s="92"/>
      <c r="B324" s="93"/>
      <c r="C324" s="93"/>
      <c r="D324" s="93"/>
      <c r="E324" s="93" t="str">
        <f t="shared" si="420"/>
        <v/>
      </c>
      <c r="F324" s="93"/>
      <c r="G324" s="93"/>
      <c r="H324" s="93" t="str">
        <f t="shared" si="802"/>
        <v/>
      </c>
      <c r="I324" s="95" t="str">
        <f t="shared" si="803"/>
        <v/>
      </c>
      <c r="J324" s="93"/>
      <c r="K324" s="97" t="b">
        <v>0</v>
      </c>
      <c r="L324" s="98" t="str">
        <f t="shared" si="302"/>
        <v>PENDENTE</v>
      </c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3"/>
      <c r="X324" s="100"/>
      <c r="Y324" s="100"/>
      <c r="Z324" s="100"/>
      <c r="AA324" s="100"/>
      <c r="AB324" s="100"/>
      <c r="AC324" s="101"/>
      <c r="AD324" s="3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93"/>
      <c r="AQ324" s="93"/>
      <c r="AR324" s="93"/>
      <c r="AS324" s="102"/>
      <c r="AT324" s="103"/>
      <c r="AU324" s="103"/>
      <c r="AV324" s="103"/>
      <c r="AW324" s="104"/>
      <c r="AX324" s="103"/>
      <c r="AY324" s="103"/>
      <c r="AZ324" s="103"/>
      <c r="BA324" s="103"/>
      <c r="BB324" s="104"/>
      <c r="BC324" s="103"/>
      <c r="BD324" s="105" t="str">
        <f ca="1">IFERROR(__xludf.DUMMYFUNCTION("""COMPUTED_VALUE"""),"")</f>
        <v/>
      </c>
      <c r="BE324" s="105"/>
      <c r="BF324" s="105"/>
      <c r="BG324" s="93"/>
      <c r="BH324" s="95"/>
      <c r="BI324" s="95" t="str">
        <f t="shared" si="830"/>
        <v/>
      </c>
      <c r="BJ324" s="95" t="str">
        <f t="shared" ref="BJ324:BR324" si="885">IF(AD324=0,"",AD324*$AS324*(AU324/10))</f>
        <v/>
      </c>
      <c r="BK324" s="95" t="str">
        <f t="shared" si="885"/>
        <v/>
      </c>
      <c r="BL324" s="95" t="str">
        <f t="shared" si="885"/>
        <v/>
      </c>
      <c r="BM324" s="95" t="str">
        <f t="shared" si="885"/>
        <v/>
      </c>
      <c r="BN324" s="95" t="str">
        <f t="shared" si="885"/>
        <v/>
      </c>
      <c r="BO324" s="95" t="str">
        <f t="shared" si="885"/>
        <v/>
      </c>
      <c r="BP324" s="95" t="str">
        <f t="shared" si="885"/>
        <v/>
      </c>
      <c r="BQ324" s="95" t="str">
        <f t="shared" si="885"/>
        <v/>
      </c>
      <c r="BR324" s="95" t="str">
        <f t="shared" si="885"/>
        <v/>
      </c>
      <c r="BS324" s="38"/>
      <c r="BT324" s="38"/>
      <c r="BU324" s="38"/>
      <c r="BV324" s="38"/>
      <c r="BW324" s="38"/>
      <c r="BX324" s="38">
        <f t="shared" si="566"/>
        <v>0</v>
      </c>
      <c r="BY324" s="106" t="str">
        <f t="shared" si="529"/>
        <v/>
      </c>
      <c r="BZ324" s="106" t="str">
        <f t="shared" ref="BZ324:CH324" si="886">IF(N324="x","1","")</f>
        <v/>
      </c>
      <c r="CA324" s="106" t="str">
        <f t="shared" si="886"/>
        <v/>
      </c>
      <c r="CB324" s="106" t="str">
        <f t="shared" si="886"/>
        <v/>
      </c>
      <c r="CC324" s="106" t="str">
        <f t="shared" si="886"/>
        <v/>
      </c>
      <c r="CD324" s="106" t="str">
        <f t="shared" si="886"/>
        <v/>
      </c>
      <c r="CE324" s="106" t="str">
        <f t="shared" si="886"/>
        <v/>
      </c>
      <c r="CF324" s="106" t="str">
        <f t="shared" si="886"/>
        <v/>
      </c>
      <c r="CG324" s="106" t="str">
        <f t="shared" si="886"/>
        <v/>
      </c>
      <c r="CH324" s="106" t="str">
        <f t="shared" si="886"/>
        <v/>
      </c>
      <c r="CI324" s="40"/>
      <c r="CJ324" s="40"/>
      <c r="CK324" s="40"/>
      <c r="CL324" s="40"/>
      <c r="CM324" s="40"/>
    </row>
    <row r="325" spans="1:91" ht="17.25" customHeight="1" x14ac:dyDescent="0.2">
      <c r="A325" s="92"/>
      <c r="B325" s="93"/>
      <c r="C325" s="93"/>
      <c r="D325" s="93"/>
      <c r="E325" s="93" t="str">
        <f t="shared" si="420"/>
        <v/>
      </c>
      <c r="F325" s="93"/>
      <c r="G325" s="93"/>
      <c r="H325" s="93" t="str">
        <f t="shared" si="802"/>
        <v/>
      </c>
      <c r="I325" s="95" t="str">
        <f t="shared" si="803"/>
        <v/>
      </c>
      <c r="J325" s="93"/>
      <c r="K325" s="97" t="b">
        <v>0</v>
      </c>
      <c r="L325" s="98" t="str">
        <f t="shared" si="302"/>
        <v>PENDENTE</v>
      </c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3"/>
      <c r="X325" s="100"/>
      <c r="Y325" s="100"/>
      <c r="Z325" s="100"/>
      <c r="AA325" s="100"/>
      <c r="AB325" s="100"/>
      <c r="AC325" s="101"/>
      <c r="AD325" s="3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93"/>
      <c r="AQ325" s="93"/>
      <c r="AR325" s="93"/>
      <c r="AS325" s="102"/>
      <c r="AT325" s="103"/>
      <c r="AU325" s="103"/>
      <c r="AV325" s="103"/>
      <c r="AW325" s="104"/>
      <c r="AX325" s="103"/>
      <c r="AY325" s="103"/>
      <c r="AZ325" s="103"/>
      <c r="BA325" s="103"/>
      <c r="BB325" s="104"/>
      <c r="BC325" s="103"/>
      <c r="BD325" s="105" t="str">
        <f ca="1">IFERROR(__xludf.DUMMYFUNCTION("""COMPUTED_VALUE"""),"")</f>
        <v/>
      </c>
      <c r="BE325" s="105"/>
      <c r="BF325" s="105"/>
      <c r="BG325" s="93"/>
      <c r="BH325" s="95"/>
      <c r="BI325" s="95" t="str">
        <f t="shared" si="830"/>
        <v/>
      </c>
      <c r="BJ325" s="95" t="str">
        <f t="shared" ref="BJ325:BR325" si="887">IF(AD325=0,"",AD325*$AS325*(AU325/10))</f>
        <v/>
      </c>
      <c r="BK325" s="95" t="str">
        <f t="shared" si="887"/>
        <v/>
      </c>
      <c r="BL325" s="95" t="str">
        <f t="shared" si="887"/>
        <v/>
      </c>
      <c r="BM325" s="95" t="str">
        <f t="shared" si="887"/>
        <v/>
      </c>
      <c r="BN325" s="95" t="str">
        <f t="shared" si="887"/>
        <v/>
      </c>
      <c r="BO325" s="95" t="str">
        <f t="shared" si="887"/>
        <v/>
      </c>
      <c r="BP325" s="95" t="str">
        <f t="shared" si="887"/>
        <v/>
      </c>
      <c r="BQ325" s="95" t="str">
        <f t="shared" si="887"/>
        <v/>
      </c>
      <c r="BR325" s="95" t="str">
        <f t="shared" si="887"/>
        <v/>
      </c>
      <c r="BS325" s="38"/>
      <c r="BT325" s="38"/>
      <c r="BU325" s="38"/>
      <c r="BV325" s="38"/>
      <c r="BW325" s="38"/>
      <c r="BX325" s="38">
        <f t="shared" si="566"/>
        <v>0</v>
      </c>
      <c r="BY325" s="106" t="str">
        <f t="shared" si="529"/>
        <v/>
      </c>
      <c r="BZ325" s="106" t="str">
        <f t="shared" ref="BZ325:CH325" si="888">IF(N325="x","1","")</f>
        <v/>
      </c>
      <c r="CA325" s="106" t="str">
        <f t="shared" si="888"/>
        <v/>
      </c>
      <c r="CB325" s="106" t="str">
        <f t="shared" si="888"/>
        <v/>
      </c>
      <c r="CC325" s="106" t="str">
        <f t="shared" si="888"/>
        <v/>
      </c>
      <c r="CD325" s="106" t="str">
        <f t="shared" si="888"/>
        <v/>
      </c>
      <c r="CE325" s="106" t="str">
        <f t="shared" si="888"/>
        <v/>
      </c>
      <c r="CF325" s="106" t="str">
        <f t="shared" si="888"/>
        <v/>
      </c>
      <c r="CG325" s="106" t="str">
        <f t="shared" si="888"/>
        <v/>
      </c>
      <c r="CH325" s="106" t="str">
        <f t="shared" si="888"/>
        <v/>
      </c>
      <c r="CI325" s="40"/>
      <c r="CJ325" s="40"/>
      <c r="CK325" s="40"/>
      <c r="CL325" s="40"/>
      <c r="CM325" s="40"/>
    </row>
    <row r="326" spans="1:91" ht="17.25" customHeight="1" x14ac:dyDescent="0.2">
      <c r="A326" s="92"/>
      <c r="B326" s="93"/>
      <c r="C326" s="93"/>
      <c r="D326" s="93"/>
      <c r="E326" s="93" t="str">
        <f t="shared" si="420"/>
        <v/>
      </c>
      <c r="F326" s="93"/>
      <c r="G326" s="93"/>
      <c r="H326" s="93" t="str">
        <f t="shared" si="802"/>
        <v/>
      </c>
      <c r="I326" s="95" t="str">
        <f t="shared" si="803"/>
        <v/>
      </c>
      <c r="J326" s="93"/>
      <c r="K326" s="97" t="b">
        <v>0</v>
      </c>
      <c r="L326" s="98" t="str">
        <f t="shared" si="302"/>
        <v>PENDENTE</v>
      </c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3"/>
      <c r="X326" s="100"/>
      <c r="Y326" s="100"/>
      <c r="Z326" s="100"/>
      <c r="AA326" s="100"/>
      <c r="AB326" s="100"/>
      <c r="AC326" s="101"/>
      <c r="AD326" s="3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93"/>
      <c r="AQ326" s="93"/>
      <c r="AR326" s="93"/>
      <c r="AS326" s="102"/>
      <c r="AT326" s="103"/>
      <c r="AU326" s="103"/>
      <c r="AV326" s="103"/>
      <c r="AW326" s="104"/>
      <c r="AX326" s="103"/>
      <c r="AY326" s="103"/>
      <c r="AZ326" s="103"/>
      <c r="BA326" s="103"/>
      <c r="BB326" s="104"/>
      <c r="BC326" s="103"/>
      <c r="BD326" s="105" t="str">
        <f ca="1">IFERROR(__xludf.DUMMYFUNCTION("""COMPUTED_VALUE"""),"")</f>
        <v/>
      </c>
      <c r="BE326" s="105"/>
      <c r="BF326" s="105"/>
      <c r="BG326" s="93"/>
      <c r="BH326" s="95"/>
      <c r="BI326" s="95" t="str">
        <f t="shared" si="830"/>
        <v/>
      </c>
      <c r="BJ326" s="95" t="str">
        <f t="shared" ref="BJ326:BR326" si="889">IF(AD326=0,"",AD326*$AS326*(AU326/10))</f>
        <v/>
      </c>
      <c r="BK326" s="95" t="str">
        <f t="shared" si="889"/>
        <v/>
      </c>
      <c r="BL326" s="95" t="str">
        <f t="shared" si="889"/>
        <v/>
      </c>
      <c r="BM326" s="95" t="str">
        <f t="shared" si="889"/>
        <v/>
      </c>
      <c r="BN326" s="95" t="str">
        <f t="shared" si="889"/>
        <v/>
      </c>
      <c r="BO326" s="95" t="str">
        <f t="shared" si="889"/>
        <v/>
      </c>
      <c r="BP326" s="95" t="str">
        <f t="shared" si="889"/>
        <v/>
      </c>
      <c r="BQ326" s="95" t="str">
        <f t="shared" si="889"/>
        <v/>
      </c>
      <c r="BR326" s="95" t="str">
        <f t="shared" si="889"/>
        <v/>
      </c>
      <c r="BS326" s="38"/>
      <c r="BT326" s="38"/>
      <c r="BU326" s="38"/>
      <c r="BV326" s="38"/>
      <c r="BW326" s="38"/>
      <c r="BX326" s="38">
        <f t="shared" si="566"/>
        <v>0</v>
      </c>
      <c r="BY326" s="106" t="str">
        <f t="shared" si="529"/>
        <v/>
      </c>
      <c r="BZ326" s="106" t="str">
        <f t="shared" ref="BZ326:CH326" si="890">IF(N326="x","1","")</f>
        <v/>
      </c>
      <c r="CA326" s="106" t="str">
        <f t="shared" si="890"/>
        <v/>
      </c>
      <c r="CB326" s="106" t="str">
        <f t="shared" si="890"/>
        <v/>
      </c>
      <c r="CC326" s="106" t="str">
        <f t="shared" si="890"/>
        <v/>
      </c>
      <c r="CD326" s="106" t="str">
        <f t="shared" si="890"/>
        <v/>
      </c>
      <c r="CE326" s="106" t="str">
        <f t="shared" si="890"/>
        <v/>
      </c>
      <c r="CF326" s="106" t="str">
        <f t="shared" si="890"/>
        <v/>
      </c>
      <c r="CG326" s="106" t="str">
        <f t="shared" si="890"/>
        <v/>
      </c>
      <c r="CH326" s="106" t="str">
        <f t="shared" si="890"/>
        <v/>
      </c>
      <c r="CI326" s="40"/>
      <c r="CJ326" s="40"/>
      <c r="CK326" s="40"/>
      <c r="CL326" s="40"/>
      <c r="CM326" s="40"/>
    </row>
    <row r="327" spans="1:91" ht="17.25" customHeight="1" x14ac:dyDescent="0.2">
      <c r="A327" s="92"/>
      <c r="B327" s="93"/>
      <c r="C327" s="93"/>
      <c r="D327" s="93"/>
      <c r="E327" s="93" t="str">
        <f t="shared" si="420"/>
        <v/>
      </c>
      <c r="F327" s="93"/>
      <c r="G327" s="93"/>
      <c r="H327" s="93" t="str">
        <f t="shared" si="802"/>
        <v/>
      </c>
      <c r="I327" s="95" t="str">
        <f t="shared" si="803"/>
        <v/>
      </c>
      <c r="J327" s="93"/>
      <c r="K327" s="97" t="b">
        <v>0</v>
      </c>
      <c r="L327" s="98" t="str">
        <f t="shared" si="302"/>
        <v>PENDENTE</v>
      </c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3"/>
      <c r="X327" s="100"/>
      <c r="Y327" s="100"/>
      <c r="Z327" s="100"/>
      <c r="AA327" s="100"/>
      <c r="AB327" s="100"/>
      <c r="AC327" s="101"/>
      <c r="AD327" s="3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93"/>
      <c r="AQ327" s="93"/>
      <c r="AR327" s="93"/>
      <c r="AS327" s="102"/>
      <c r="AT327" s="103"/>
      <c r="AU327" s="103"/>
      <c r="AV327" s="103"/>
      <c r="AW327" s="104"/>
      <c r="AX327" s="103"/>
      <c r="AY327" s="103"/>
      <c r="AZ327" s="103"/>
      <c r="BA327" s="103"/>
      <c r="BB327" s="104"/>
      <c r="BC327" s="103"/>
      <c r="BD327" s="105" t="str">
        <f ca="1">IFERROR(__xludf.DUMMYFUNCTION("""COMPUTED_VALUE"""),"")</f>
        <v/>
      </c>
      <c r="BE327" s="105"/>
      <c r="BF327" s="105"/>
      <c r="BG327" s="93"/>
      <c r="BH327" s="95"/>
      <c r="BI327" s="95" t="str">
        <f t="shared" si="830"/>
        <v/>
      </c>
      <c r="BJ327" s="95" t="str">
        <f t="shared" ref="BJ327:BR327" si="891">IF(AD327=0,"",AD327*$AS327*(AU327/10))</f>
        <v/>
      </c>
      <c r="BK327" s="95" t="str">
        <f t="shared" si="891"/>
        <v/>
      </c>
      <c r="BL327" s="95" t="str">
        <f t="shared" si="891"/>
        <v/>
      </c>
      <c r="BM327" s="95" t="str">
        <f t="shared" si="891"/>
        <v/>
      </c>
      <c r="BN327" s="95" t="str">
        <f t="shared" si="891"/>
        <v/>
      </c>
      <c r="BO327" s="95" t="str">
        <f t="shared" si="891"/>
        <v/>
      </c>
      <c r="BP327" s="95" t="str">
        <f t="shared" si="891"/>
        <v/>
      </c>
      <c r="BQ327" s="95" t="str">
        <f t="shared" si="891"/>
        <v/>
      </c>
      <c r="BR327" s="95" t="str">
        <f t="shared" si="891"/>
        <v/>
      </c>
      <c r="BS327" s="38"/>
      <c r="BT327" s="38"/>
      <c r="BU327" s="38"/>
      <c r="BV327" s="38"/>
      <c r="BW327" s="38"/>
      <c r="BX327" s="38">
        <f t="shared" si="566"/>
        <v>0</v>
      </c>
      <c r="BY327" s="106" t="str">
        <f t="shared" si="529"/>
        <v/>
      </c>
      <c r="BZ327" s="106" t="str">
        <f t="shared" ref="BZ327:CH327" si="892">IF(N327="x","1","")</f>
        <v/>
      </c>
      <c r="CA327" s="106" t="str">
        <f t="shared" si="892"/>
        <v/>
      </c>
      <c r="CB327" s="106" t="str">
        <f t="shared" si="892"/>
        <v/>
      </c>
      <c r="CC327" s="106" t="str">
        <f t="shared" si="892"/>
        <v/>
      </c>
      <c r="CD327" s="106" t="str">
        <f t="shared" si="892"/>
        <v/>
      </c>
      <c r="CE327" s="106" t="str">
        <f t="shared" si="892"/>
        <v/>
      </c>
      <c r="CF327" s="106" t="str">
        <f t="shared" si="892"/>
        <v/>
      </c>
      <c r="CG327" s="106" t="str">
        <f t="shared" si="892"/>
        <v/>
      </c>
      <c r="CH327" s="106" t="str">
        <f t="shared" si="892"/>
        <v/>
      </c>
      <c r="CI327" s="40"/>
      <c r="CJ327" s="40"/>
      <c r="CK327" s="40"/>
      <c r="CL327" s="40"/>
      <c r="CM327" s="40"/>
    </row>
    <row r="328" spans="1:91" ht="17.25" customHeight="1" x14ac:dyDescent="0.2">
      <c r="A328" s="92"/>
      <c r="B328" s="93"/>
      <c r="C328" s="93"/>
      <c r="D328" s="93"/>
      <c r="E328" s="93" t="str">
        <f t="shared" si="420"/>
        <v/>
      </c>
      <c r="F328" s="93"/>
      <c r="G328" s="93"/>
      <c r="H328" s="93" t="str">
        <f t="shared" si="802"/>
        <v/>
      </c>
      <c r="I328" s="95" t="str">
        <f t="shared" si="803"/>
        <v/>
      </c>
      <c r="J328" s="93"/>
      <c r="K328" s="97" t="b">
        <v>0</v>
      </c>
      <c r="L328" s="98" t="str">
        <f t="shared" si="302"/>
        <v>PENDENTE</v>
      </c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3"/>
      <c r="X328" s="100"/>
      <c r="Y328" s="100"/>
      <c r="Z328" s="100"/>
      <c r="AA328" s="100"/>
      <c r="AB328" s="100"/>
      <c r="AC328" s="101"/>
      <c r="AD328" s="3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93"/>
      <c r="AQ328" s="93"/>
      <c r="AR328" s="93"/>
      <c r="AS328" s="102"/>
      <c r="AT328" s="103"/>
      <c r="AU328" s="103"/>
      <c r="AV328" s="103"/>
      <c r="AW328" s="104"/>
      <c r="AX328" s="103"/>
      <c r="AY328" s="103"/>
      <c r="AZ328" s="103"/>
      <c r="BA328" s="103"/>
      <c r="BB328" s="104"/>
      <c r="BC328" s="103"/>
      <c r="BD328" s="105" t="str">
        <f ca="1">IFERROR(__xludf.DUMMYFUNCTION("""COMPUTED_VALUE"""),"")</f>
        <v/>
      </c>
      <c r="BE328" s="105"/>
      <c r="BF328" s="105"/>
      <c r="BG328" s="93"/>
      <c r="BH328" s="95"/>
      <c r="BI328" s="95" t="str">
        <f t="shared" si="830"/>
        <v/>
      </c>
      <c r="BJ328" s="95" t="str">
        <f t="shared" ref="BJ328:BR328" si="893">IF(AD328=0,"",AD328*$AS328*(AU328/10))</f>
        <v/>
      </c>
      <c r="BK328" s="95" t="str">
        <f t="shared" si="893"/>
        <v/>
      </c>
      <c r="BL328" s="95" t="str">
        <f t="shared" si="893"/>
        <v/>
      </c>
      <c r="BM328" s="95" t="str">
        <f t="shared" si="893"/>
        <v/>
      </c>
      <c r="BN328" s="95" t="str">
        <f t="shared" si="893"/>
        <v/>
      </c>
      <c r="BO328" s="95" t="str">
        <f t="shared" si="893"/>
        <v/>
      </c>
      <c r="BP328" s="95" t="str">
        <f t="shared" si="893"/>
        <v/>
      </c>
      <c r="BQ328" s="95" t="str">
        <f t="shared" si="893"/>
        <v/>
      </c>
      <c r="BR328" s="95" t="str">
        <f t="shared" si="893"/>
        <v/>
      </c>
      <c r="BS328" s="38"/>
      <c r="BT328" s="38"/>
      <c r="BU328" s="38"/>
      <c r="BV328" s="38"/>
      <c r="BW328" s="38"/>
      <c r="BX328" s="38">
        <f t="shared" si="566"/>
        <v>0</v>
      </c>
      <c r="BY328" s="106" t="str">
        <f t="shared" si="529"/>
        <v/>
      </c>
      <c r="BZ328" s="106" t="str">
        <f t="shared" ref="BZ328:CH328" si="894">IF(N328="x","1","")</f>
        <v/>
      </c>
      <c r="CA328" s="106" t="str">
        <f t="shared" si="894"/>
        <v/>
      </c>
      <c r="CB328" s="106" t="str">
        <f t="shared" si="894"/>
        <v/>
      </c>
      <c r="CC328" s="106" t="str">
        <f t="shared" si="894"/>
        <v/>
      </c>
      <c r="CD328" s="106" t="str">
        <f t="shared" si="894"/>
        <v/>
      </c>
      <c r="CE328" s="106" t="str">
        <f t="shared" si="894"/>
        <v/>
      </c>
      <c r="CF328" s="106" t="str">
        <f t="shared" si="894"/>
        <v/>
      </c>
      <c r="CG328" s="106" t="str">
        <f t="shared" si="894"/>
        <v/>
      </c>
      <c r="CH328" s="106" t="str">
        <f t="shared" si="894"/>
        <v/>
      </c>
      <c r="CI328" s="40"/>
      <c r="CJ328" s="40"/>
      <c r="CK328" s="40"/>
      <c r="CL328" s="40"/>
      <c r="CM328" s="40"/>
    </row>
    <row r="329" spans="1:91" ht="17.25" customHeight="1" x14ac:dyDescent="0.2">
      <c r="A329" s="92"/>
      <c r="B329" s="93"/>
      <c r="C329" s="93"/>
      <c r="D329" s="93"/>
      <c r="E329" s="93" t="str">
        <f t="shared" si="420"/>
        <v/>
      </c>
      <c r="F329" s="93"/>
      <c r="G329" s="93"/>
      <c r="H329" s="93" t="str">
        <f t="shared" si="802"/>
        <v/>
      </c>
      <c r="I329" s="95" t="str">
        <f t="shared" si="803"/>
        <v/>
      </c>
      <c r="J329" s="93"/>
      <c r="K329" s="97" t="b">
        <v>0</v>
      </c>
      <c r="L329" s="98" t="str">
        <f t="shared" si="302"/>
        <v>PENDENTE</v>
      </c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3"/>
      <c r="X329" s="100"/>
      <c r="Y329" s="100"/>
      <c r="Z329" s="100"/>
      <c r="AA329" s="100"/>
      <c r="AB329" s="100"/>
      <c r="AC329" s="101"/>
      <c r="AD329" s="3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93"/>
      <c r="AQ329" s="93"/>
      <c r="AR329" s="93"/>
      <c r="AS329" s="102"/>
      <c r="AT329" s="103"/>
      <c r="AU329" s="103"/>
      <c r="AV329" s="103"/>
      <c r="AW329" s="104"/>
      <c r="AX329" s="103"/>
      <c r="AY329" s="103"/>
      <c r="AZ329" s="103"/>
      <c r="BA329" s="103"/>
      <c r="BB329" s="104"/>
      <c r="BC329" s="103"/>
      <c r="BD329" s="105" t="str">
        <f ca="1">IFERROR(__xludf.DUMMYFUNCTION("""COMPUTED_VALUE"""),"")</f>
        <v/>
      </c>
      <c r="BE329" s="105"/>
      <c r="BF329" s="105"/>
      <c r="BG329" s="93"/>
      <c r="BH329" s="95"/>
      <c r="BI329" s="95" t="str">
        <f t="shared" si="830"/>
        <v/>
      </c>
      <c r="BJ329" s="95" t="str">
        <f t="shared" ref="BJ329:BR329" si="895">IF(AD329=0,"",AD329*$AS329*(AU329/10))</f>
        <v/>
      </c>
      <c r="BK329" s="95" t="str">
        <f t="shared" si="895"/>
        <v/>
      </c>
      <c r="BL329" s="95" t="str">
        <f t="shared" si="895"/>
        <v/>
      </c>
      <c r="BM329" s="95" t="str">
        <f t="shared" si="895"/>
        <v/>
      </c>
      <c r="BN329" s="95" t="str">
        <f t="shared" si="895"/>
        <v/>
      </c>
      <c r="BO329" s="95" t="str">
        <f t="shared" si="895"/>
        <v/>
      </c>
      <c r="BP329" s="95" t="str">
        <f t="shared" si="895"/>
        <v/>
      </c>
      <c r="BQ329" s="95" t="str">
        <f t="shared" si="895"/>
        <v/>
      </c>
      <c r="BR329" s="95" t="str">
        <f t="shared" si="895"/>
        <v/>
      </c>
      <c r="BS329" s="38"/>
      <c r="BT329" s="38"/>
      <c r="BU329" s="38"/>
      <c r="BV329" s="38"/>
      <c r="BW329" s="38"/>
      <c r="BX329" s="38">
        <f t="shared" si="566"/>
        <v>0</v>
      </c>
      <c r="BY329" s="106" t="str">
        <f t="shared" si="529"/>
        <v/>
      </c>
      <c r="BZ329" s="106" t="str">
        <f t="shared" ref="BZ329:CH329" si="896">IF(N329="x","1","")</f>
        <v/>
      </c>
      <c r="CA329" s="106" t="str">
        <f t="shared" si="896"/>
        <v/>
      </c>
      <c r="CB329" s="106" t="str">
        <f t="shared" si="896"/>
        <v/>
      </c>
      <c r="CC329" s="106" t="str">
        <f t="shared" si="896"/>
        <v/>
      </c>
      <c r="CD329" s="106" t="str">
        <f t="shared" si="896"/>
        <v/>
      </c>
      <c r="CE329" s="106" t="str">
        <f t="shared" si="896"/>
        <v/>
      </c>
      <c r="CF329" s="106" t="str">
        <f t="shared" si="896"/>
        <v/>
      </c>
      <c r="CG329" s="106" t="str">
        <f t="shared" si="896"/>
        <v/>
      </c>
      <c r="CH329" s="106" t="str">
        <f t="shared" si="896"/>
        <v/>
      </c>
      <c r="CI329" s="40"/>
      <c r="CJ329" s="40"/>
      <c r="CK329" s="40"/>
      <c r="CL329" s="40"/>
      <c r="CM329" s="40"/>
    </row>
    <row r="330" spans="1:91" ht="17.25" customHeight="1" x14ac:dyDescent="0.2">
      <c r="A330" s="92"/>
      <c r="B330" s="93"/>
      <c r="C330" s="93"/>
      <c r="D330" s="93"/>
      <c r="E330" s="93" t="str">
        <f t="shared" si="420"/>
        <v/>
      </c>
      <c r="F330" s="93"/>
      <c r="G330" s="93"/>
      <c r="H330" s="93" t="str">
        <f t="shared" si="802"/>
        <v/>
      </c>
      <c r="I330" s="95" t="str">
        <f t="shared" si="803"/>
        <v/>
      </c>
      <c r="J330" s="93"/>
      <c r="K330" s="97" t="b">
        <v>0</v>
      </c>
      <c r="L330" s="98" t="str">
        <f t="shared" si="302"/>
        <v>PENDENTE</v>
      </c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3"/>
      <c r="X330" s="100"/>
      <c r="Y330" s="100"/>
      <c r="Z330" s="100"/>
      <c r="AA330" s="100"/>
      <c r="AB330" s="100"/>
      <c r="AC330" s="101"/>
      <c r="AD330" s="3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93"/>
      <c r="AQ330" s="93"/>
      <c r="AR330" s="93"/>
      <c r="AS330" s="102"/>
      <c r="AT330" s="103"/>
      <c r="AU330" s="103"/>
      <c r="AV330" s="103"/>
      <c r="AW330" s="104"/>
      <c r="AX330" s="103"/>
      <c r="AY330" s="103"/>
      <c r="AZ330" s="103"/>
      <c r="BA330" s="103"/>
      <c r="BB330" s="104"/>
      <c r="BC330" s="103"/>
      <c r="BD330" s="105" t="str">
        <f ca="1">IFERROR(__xludf.DUMMYFUNCTION("""COMPUTED_VALUE"""),"")</f>
        <v/>
      </c>
      <c r="BE330" s="105"/>
      <c r="BF330" s="105"/>
      <c r="BG330" s="93"/>
      <c r="BH330" s="95"/>
      <c r="BI330" s="95" t="str">
        <f t="shared" si="830"/>
        <v/>
      </c>
      <c r="BJ330" s="95" t="str">
        <f t="shared" ref="BJ330:BR330" si="897">IF(AD330=0,"",AD330*$AS330*(AU330/10))</f>
        <v/>
      </c>
      <c r="BK330" s="95" t="str">
        <f t="shared" si="897"/>
        <v/>
      </c>
      <c r="BL330" s="95" t="str">
        <f t="shared" si="897"/>
        <v/>
      </c>
      <c r="BM330" s="95" t="str">
        <f t="shared" si="897"/>
        <v/>
      </c>
      <c r="BN330" s="95" t="str">
        <f t="shared" si="897"/>
        <v/>
      </c>
      <c r="BO330" s="95" t="str">
        <f t="shared" si="897"/>
        <v/>
      </c>
      <c r="BP330" s="95" t="str">
        <f t="shared" si="897"/>
        <v/>
      </c>
      <c r="BQ330" s="95" t="str">
        <f t="shared" si="897"/>
        <v/>
      </c>
      <c r="BR330" s="95" t="str">
        <f t="shared" si="897"/>
        <v/>
      </c>
      <c r="BS330" s="38"/>
      <c r="BT330" s="38"/>
      <c r="BU330" s="38"/>
      <c r="BV330" s="38"/>
      <c r="BW330" s="38"/>
      <c r="BX330" s="38">
        <f t="shared" si="566"/>
        <v>0</v>
      </c>
      <c r="BY330" s="106" t="str">
        <f t="shared" si="529"/>
        <v/>
      </c>
      <c r="BZ330" s="106" t="str">
        <f t="shared" ref="BZ330:CH330" si="898">IF(N330="x","1","")</f>
        <v/>
      </c>
      <c r="CA330" s="106" t="str">
        <f t="shared" si="898"/>
        <v/>
      </c>
      <c r="CB330" s="106" t="str">
        <f t="shared" si="898"/>
        <v/>
      </c>
      <c r="CC330" s="106" t="str">
        <f t="shared" si="898"/>
        <v/>
      </c>
      <c r="CD330" s="106" t="str">
        <f t="shared" si="898"/>
        <v/>
      </c>
      <c r="CE330" s="106" t="str">
        <f t="shared" si="898"/>
        <v/>
      </c>
      <c r="CF330" s="106" t="str">
        <f t="shared" si="898"/>
        <v/>
      </c>
      <c r="CG330" s="106" t="str">
        <f t="shared" si="898"/>
        <v/>
      </c>
      <c r="CH330" s="106" t="str">
        <f t="shared" si="898"/>
        <v/>
      </c>
      <c r="CI330" s="40"/>
      <c r="CJ330" s="40"/>
      <c r="CK330" s="40"/>
      <c r="CL330" s="40"/>
      <c r="CM330" s="40"/>
    </row>
    <row r="331" spans="1:91" ht="17.25" customHeight="1" x14ac:dyDescent="0.2">
      <c r="A331" s="92"/>
      <c r="B331" s="93"/>
      <c r="C331" s="93"/>
      <c r="D331" s="93"/>
      <c r="E331" s="93" t="str">
        <f t="shared" si="420"/>
        <v/>
      </c>
      <c r="F331" s="93"/>
      <c r="G331" s="93"/>
      <c r="H331" s="93" t="str">
        <f t="shared" si="802"/>
        <v/>
      </c>
      <c r="I331" s="95" t="str">
        <f t="shared" si="803"/>
        <v/>
      </c>
      <c r="J331" s="93"/>
      <c r="K331" s="97" t="b">
        <v>0</v>
      </c>
      <c r="L331" s="98" t="str">
        <f t="shared" si="302"/>
        <v>PENDENTE</v>
      </c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3"/>
      <c r="X331" s="100"/>
      <c r="Y331" s="100"/>
      <c r="Z331" s="100"/>
      <c r="AA331" s="100"/>
      <c r="AB331" s="100"/>
      <c r="AC331" s="101"/>
      <c r="AD331" s="3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93"/>
      <c r="AQ331" s="93"/>
      <c r="AR331" s="93"/>
      <c r="AS331" s="102"/>
      <c r="AT331" s="103"/>
      <c r="AU331" s="103"/>
      <c r="AV331" s="103"/>
      <c r="AW331" s="104"/>
      <c r="AX331" s="103"/>
      <c r="AY331" s="103"/>
      <c r="AZ331" s="103"/>
      <c r="BA331" s="103"/>
      <c r="BB331" s="104"/>
      <c r="BC331" s="103"/>
      <c r="BD331" s="105" t="str">
        <f ca="1">IFERROR(__xludf.DUMMYFUNCTION("""COMPUTED_VALUE"""),"")</f>
        <v/>
      </c>
      <c r="BE331" s="105"/>
      <c r="BF331" s="105"/>
      <c r="BG331" s="93"/>
      <c r="BH331" s="95"/>
      <c r="BI331" s="95" t="str">
        <f t="shared" si="830"/>
        <v/>
      </c>
      <c r="BJ331" s="95" t="str">
        <f t="shared" ref="BJ331:BR331" si="899">IF(AD331=0,"",AD331*$AS331*(AU331/10))</f>
        <v/>
      </c>
      <c r="BK331" s="95" t="str">
        <f t="shared" si="899"/>
        <v/>
      </c>
      <c r="BL331" s="95" t="str">
        <f t="shared" si="899"/>
        <v/>
      </c>
      <c r="BM331" s="95" t="str">
        <f t="shared" si="899"/>
        <v/>
      </c>
      <c r="BN331" s="95" t="str">
        <f t="shared" si="899"/>
        <v/>
      </c>
      <c r="BO331" s="95" t="str">
        <f t="shared" si="899"/>
        <v/>
      </c>
      <c r="BP331" s="95" t="str">
        <f t="shared" si="899"/>
        <v/>
      </c>
      <c r="BQ331" s="95" t="str">
        <f t="shared" si="899"/>
        <v/>
      </c>
      <c r="BR331" s="95" t="str">
        <f t="shared" si="899"/>
        <v/>
      </c>
      <c r="BS331" s="38"/>
      <c r="BT331" s="38"/>
      <c r="BU331" s="38"/>
      <c r="BV331" s="38"/>
      <c r="BW331" s="38"/>
      <c r="BX331" s="38">
        <f t="shared" si="566"/>
        <v>0</v>
      </c>
      <c r="BY331" s="106" t="str">
        <f t="shared" si="529"/>
        <v/>
      </c>
      <c r="BZ331" s="106" t="str">
        <f t="shared" ref="BZ331:CH331" si="900">IF(N331="x","1","")</f>
        <v/>
      </c>
      <c r="CA331" s="106" t="str">
        <f t="shared" si="900"/>
        <v/>
      </c>
      <c r="CB331" s="106" t="str">
        <f t="shared" si="900"/>
        <v/>
      </c>
      <c r="CC331" s="106" t="str">
        <f t="shared" si="900"/>
        <v/>
      </c>
      <c r="CD331" s="106" t="str">
        <f t="shared" si="900"/>
        <v/>
      </c>
      <c r="CE331" s="106" t="str">
        <f t="shared" si="900"/>
        <v/>
      </c>
      <c r="CF331" s="106" t="str">
        <f t="shared" si="900"/>
        <v/>
      </c>
      <c r="CG331" s="106" t="str">
        <f t="shared" si="900"/>
        <v/>
      </c>
      <c r="CH331" s="106" t="str">
        <f t="shared" si="900"/>
        <v/>
      </c>
      <c r="CI331" s="40"/>
      <c r="CJ331" s="40"/>
      <c r="CK331" s="40"/>
      <c r="CL331" s="40"/>
      <c r="CM331" s="40"/>
    </row>
    <row r="332" spans="1:91" ht="17.25" customHeight="1" x14ac:dyDescent="0.2">
      <c r="A332" s="92"/>
      <c r="B332" s="93"/>
      <c r="C332" s="93"/>
      <c r="D332" s="93"/>
      <c r="E332" s="93" t="str">
        <f t="shared" si="420"/>
        <v/>
      </c>
      <c r="F332" s="93"/>
      <c r="G332" s="93"/>
      <c r="H332" s="93" t="str">
        <f t="shared" si="802"/>
        <v/>
      </c>
      <c r="I332" s="95" t="str">
        <f t="shared" si="803"/>
        <v/>
      </c>
      <c r="J332" s="93"/>
      <c r="K332" s="97" t="b">
        <v>0</v>
      </c>
      <c r="L332" s="98" t="str">
        <f t="shared" si="302"/>
        <v>PENDENTE</v>
      </c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3"/>
      <c r="X332" s="100"/>
      <c r="Y332" s="100"/>
      <c r="Z332" s="100"/>
      <c r="AA332" s="100"/>
      <c r="AB332" s="100"/>
      <c r="AC332" s="101"/>
      <c r="AD332" s="3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93"/>
      <c r="AQ332" s="93"/>
      <c r="AR332" s="93"/>
      <c r="AS332" s="102"/>
      <c r="AT332" s="103"/>
      <c r="AU332" s="103"/>
      <c r="AV332" s="103"/>
      <c r="AW332" s="104"/>
      <c r="AX332" s="103"/>
      <c r="AY332" s="103"/>
      <c r="AZ332" s="103"/>
      <c r="BA332" s="103"/>
      <c r="BB332" s="104"/>
      <c r="BC332" s="103"/>
      <c r="BD332" s="105" t="str">
        <f ca="1">IFERROR(__xludf.DUMMYFUNCTION("""COMPUTED_VALUE"""),"")</f>
        <v/>
      </c>
      <c r="BE332" s="105"/>
      <c r="BF332" s="105"/>
      <c r="BG332" s="93"/>
      <c r="BH332" s="95"/>
      <c r="BI332" s="95" t="str">
        <f t="shared" si="830"/>
        <v/>
      </c>
      <c r="BJ332" s="95" t="str">
        <f t="shared" ref="BJ332:BR332" si="901">IF(AD332=0,"",AD332*$AS332*(AU332/10))</f>
        <v/>
      </c>
      <c r="BK332" s="95" t="str">
        <f t="shared" si="901"/>
        <v/>
      </c>
      <c r="BL332" s="95" t="str">
        <f t="shared" si="901"/>
        <v/>
      </c>
      <c r="BM332" s="95" t="str">
        <f t="shared" si="901"/>
        <v/>
      </c>
      <c r="BN332" s="95" t="str">
        <f t="shared" si="901"/>
        <v/>
      </c>
      <c r="BO332" s="95" t="str">
        <f t="shared" si="901"/>
        <v/>
      </c>
      <c r="BP332" s="95" t="str">
        <f t="shared" si="901"/>
        <v/>
      </c>
      <c r="BQ332" s="95" t="str">
        <f t="shared" si="901"/>
        <v/>
      </c>
      <c r="BR332" s="95" t="str">
        <f t="shared" si="901"/>
        <v/>
      </c>
      <c r="BS332" s="38"/>
      <c r="BT332" s="38"/>
      <c r="BU332" s="38"/>
      <c r="BV332" s="38"/>
      <c r="BW332" s="38"/>
      <c r="BX332" s="38">
        <f t="shared" si="566"/>
        <v>0</v>
      </c>
      <c r="BY332" s="106" t="str">
        <f t="shared" si="529"/>
        <v/>
      </c>
      <c r="BZ332" s="106" t="str">
        <f t="shared" ref="BZ332:CH332" si="902">IF(N332="x","1","")</f>
        <v/>
      </c>
      <c r="CA332" s="106" t="str">
        <f t="shared" si="902"/>
        <v/>
      </c>
      <c r="CB332" s="106" t="str">
        <f t="shared" si="902"/>
        <v/>
      </c>
      <c r="CC332" s="106" t="str">
        <f t="shared" si="902"/>
        <v/>
      </c>
      <c r="CD332" s="106" t="str">
        <f t="shared" si="902"/>
        <v/>
      </c>
      <c r="CE332" s="106" t="str">
        <f t="shared" si="902"/>
        <v/>
      </c>
      <c r="CF332" s="106" t="str">
        <f t="shared" si="902"/>
        <v/>
      </c>
      <c r="CG332" s="106" t="str">
        <f t="shared" si="902"/>
        <v/>
      </c>
      <c r="CH332" s="106" t="str">
        <f t="shared" si="902"/>
        <v/>
      </c>
      <c r="CI332" s="40"/>
      <c r="CJ332" s="40"/>
      <c r="CK332" s="40"/>
      <c r="CL332" s="40"/>
      <c r="CM332" s="40"/>
    </row>
    <row r="333" spans="1:91" ht="17.25" customHeight="1" x14ac:dyDescent="0.2">
      <c r="A333" s="92"/>
      <c r="B333" s="93"/>
      <c r="C333" s="93"/>
      <c r="D333" s="93"/>
      <c r="E333" s="93" t="str">
        <f t="shared" si="420"/>
        <v/>
      </c>
      <c r="F333" s="93"/>
      <c r="G333" s="93"/>
      <c r="H333" s="93" t="str">
        <f t="shared" si="802"/>
        <v/>
      </c>
      <c r="I333" s="95" t="str">
        <f t="shared" si="803"/>
        <v/>
      </c>
      <c r="J333" s="93"/>
      <c r="K333" s="97" t="b">
        <v>0</v>
      </c>
      <c r="L333" s="98" t="str">
        <f t="shared" si="302"/>
        <v>PENDENTE</v>
      </c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3"/>
      <c r="X333" s="100"/>
      <c r="Y333" s="100"/>
      <c r="Z333" s="100"/>
      <c r="AA333" s="100"/>
      <c r="AB333" s="100"/>
      <c r="AC333" s="101"/>
      <c r="AD333" s="3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93"/>
      <c r="AQ333" s="93"/>
      <c r="AR333" s="93"/>
      <c r="AS333" s="102"/>
      <c r="AT333" s="103"/>
      <c r="AU333" s="103"/>
      <c r="AV333" s="103"/>
      <c r="AW333" s="104"/>
      <c r="AX333" s="103"/>
      <c r="AY333" s="103"/>
      <c r="AZ333" s="103"/>
      <c r="BA333" s="103"/>
      <c r="BB333" s="104"/>
      <c r="BC333" s="103"/>
      <c r="BD333" s="105" t="str">
        <f ca="1">IFERROR(__xludf.DUMMYFUNCTION("""COMPUTED_VALUE"""),"")</f>
        <v/>
      </c>
      <c r="BE333" s="105"/>
      <c r="BF333" s="105"/>
      <c r="BG333" s="93"/>
      <c r="BH333" s="95"/>
      <c r="BI333" s="95" t="str">
        <f t="shared" si="830"/>
        <v/>
      </c>
      <c r="BJ333" s="95" t="str">
        <f t="shared" ref="BJ333:BR333" si="903">IF(AD333=0,"",AD333*$AS333*(AU333/10))</f>
        <v/>
      </c>
      <c r="BK333" s="95" t="str">
        <f t="shared" si="903"/>
        <v/>
      </c>
      <c r="BL333" s="95" t="str">
        <f t="shared" si="903"/>
        <v/>
      </c>
      <c r="BM333" s="95" t="str">
        <f t="shared" si="903"/>
        <v/>
      </c>
      <c r="BN333" s="95" t="str">
        <f t="shared" si="903"/>
        <v/>
      </c>
      <c r="BO333" s="95" t="str">
        <f t="shared" si="903"/>
        <v/>
      </c>
      <c r="BP333" s="95" t="str">
        <f t="shared" si="903"/>
        <v/>
      </c>
      <c r="BQ333" s="95" t="str">
        <f t="shared" si="903"/>
        <v/>
      </c>
      <c r="BR333" s="95" t="str">
        <f t="shared" si="903"/>
        <v/>
      </c>
      <c r="BS333" s="38"/>
      <c r="BT333" s="38"/>
      <c r="BU333" s="38"/>
      <c r="BV333" s="38"/>
      <c r="BW333" s="38"/>
      <c r="BX333" s="38">
        <f t="shared" si="566"/>
        <v>0</v>
      </c>
      <c r="BY333" s="106" t="str">
        <f t="shared" si="529"/>
        <v/>
      </c>
      <c r="BZ333" s="106" t="str">
        <f t="shared" ref="BZ333:CH333" si="904">IF(N333="x","1","")</f>
        <v/>
      </c>
      <c r="CA333" s="106" t="str">
        <f t="shared" si="904"/>
        <v/>
      </c>
      <c r="CB333" s="106" t="str">
        <f t="shared" si="904"/>
        <v/>
      </c>
      <c r="CC333" s="106" t="str">
        <f t="shared" si="904"/>
        <v/>
      </c>
      <c r="CD333" s="106" t="str">
        <f t="shared" si="904"/>
        <v/>
      </c>
      <c r="CE333" s="106" t="str">
        <f t="shared" si="904"/>
        <v/>
      </c>
      <c r="CF333" s="106" t="str">
        <f t="shared" si="904"/>
        <v/>
      </c>
      <c r="CG333" s="106" t="str">
        <f t="shared" si="904"/>
        <v/>
      </c>
      <c r="CH333" s="106" t="str">
        <f t="shared" si="904"/>
        <v/>
      </c>
      <c r="CI333" s="40"/>
      <c r="CJ333" s="40"/>
      <c r="CK333" s="40"/>
      <c r="CL333" s="40"/>
      <c r="CM333" s="40"/>
    </row>
    <row r="334" spans="1:91" ht="17.25" customHeight="1" x14ac:dyDescent="0.2">
      <c r="A334" s="92"/>
      <c r="B334" s="93"/>
      <c r="C334" s="93"/>
      <c r="D334" s="93"/>
      <c r="E334" s="93" t="str">
        <f t="shared" si="420"/>
        <v/>
      </c>
      <c r="F334" s="93"/>
      <c r="G334" s="93"/>
      <c r="H334" s="93" t="str">
        <f t="shared" si="802"/>
        <v/>
      </c>
      <c r="I334" s="95" t="str">
        <f t="shared" si="803"/>
        <v/>
      </c>
      <c r="J334" s="93"/>
      <c r="K334" s="97" t="b">
        <v>0</v>
      </c>
      <c r="L334" s="98" t="str">
        <f t="shared" si="302"/>
        <v>PENDENTE</v>
      </c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3"/>
      <c r="X334" s="100"/>
      <c r="Y334" s="100"/>
      <c r="Z334" s="100"/>
      <c r="AA334" s="100"/>
      <c r="AB334" s="100"/>
      <c r="AC334" s="101"/>
      <c r="AD334" s="3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93"/>
      <c r="AQ334" s="93"/>
      <c r="AR334" s="93"/>
      <c r="AS334" s="102"/>
      <c r="AT334" s="103"/>
      <c r="AU334" s="103"/>
      <c r="AV334" s="103"/>
      <c r="AW334" s="104"/>
      <c r="AX334" s="103"/>
      <c r="AY334" s="103"/>
      <c r="AZ334" s="103"/>
      <c r="BA334" s="103"/>
      <c r="BB334" s="104"/>
      <c r="BC334" s="103"/>
      <c r="BD334" s="105" t="str">
        <f ca="1">IFERROR(__xludf.DUMMYFUNCTION("""COMPUTED_VALUE"""),"")</f>
        <v/>
      </c>
      <c r="BE334" s="105"/>
      <c r="BF334" s="105"/>
      <c r="BG334" s="93"/>
      <c r="BH334" s="95"/>
      <c r="BI334" s="95" t="str">
        <f t="shared" si="830"/>
        <v/>
      </c>
      <c r="BJ334" s="95" t="str">
        <f t="shared" ref="BJ334:BR334" si="905">IF(AD334=0,"",AD334*$AS334*(AU334/10))</f>
        <v/>
      </c>
      <c r="BK334" s="95" t="str">
        <f t="shared" si="905"/>
        <v/>
      </c>
      <c r="BL334" s="95" t="str">
        <f t="shared" si="905"/>
        <v/>
      </c>
      <c r="BM334" s="95" t="str">
        <f t="shared" si="905"/>
        <v/>
      </c>
      <c r="BN334" s="95" t="str">
        <f t="shared" si="905"/>
        <v/>
      </c>
      <c r="BO334" s="95" t="str">
        <f t="shared" si="905"/>
        <v/>
      </c>
      <c r="BP334" s="95" t="str">
        <f t="shared" si="905"/>
        <v/>
      </c>
      <c r="BQ334" s="95" t="str">
        <f t="shared" si="905"/>
        <v/>
      </c>
      <c r="BR334" s="95" t="str">
        <f t="shared" si="905"/>
        <v/>
      </c>
      <c r="BS334" s="38"/>
      <c r="BT334" s="38"/>
      <c r="BU334" s="38"/>
      <c r="BV334" s="38"/>
      <c r="BW334" s="38"/>
      <c r="BX334" s="38">
        <f t="shared" si="566"/>
        <v>0</v>
      </c>
      <c r="BY334" s="106" t="str">
        <f t="shared" si="529"/>
        <v/>
      </c>
      <c r="BZ334" s="106" t="str">
        <f t="shared" ref="BZ334:CH334" si="906">IF(N334="x","1","")</f>
        <v/>
      </c>
      <c r="CA334" s="106" t="str">
        <f t="shared" si="906"/>
        <v/>
      </c>
      <c r="CB334" s="106" t="str">
        <f t="shared" si="906"/>
        <v/>
      </c>
      <c r="CC334" s="106" t="str">
        <f t="shared" si="906"/>
        <v/>
      </c>
      <c r="CD334" s="106" t="str">
        <f t="shared" si="906"/>
        <v/>
      </c>
      <c r="CE334" s="106" t="str">
        <f t="shared" si="906"/>
        <v/>
      </c>
      <c r="CF334" s="106" t="str">
        <f t="shared" si="906"/>
        <v/>
      </c>
      <c r="CG334" s="106" t="str">
        <f t="shared" si="906"/>
        <v/>
      </c>
      <c r="CH334" s="106" t="str">
        <f t="shared" si="906"/>
        <v/>
      </c>
      <c r="CI334" s="40"/>
      <c r="CJ334" s="40"/>
      <c r="CK334" s="40"/>
      <c r="CL334" s="40"/>
      <c r="CM334" s="40"/>
    </row>
    <row r="335" spans="1:91" ht="17.25" customHeight="1" x14ac:dyDescent="0.2">
      <c r="A335" s="92"/>
      <c r="B335" s="93"/>
      <c r="C335" s="93"/>
      <c r="D335" s="93"/>
      <c r="E335" s="93" t="str">
        <f t="shared" si="420"/>
        <v/>
      </c>
      <c r="F335" s="93"/>
      <c r="G335" s="93"/>
      <c r="H335" s="93" t="str">
        <f t="shared" si="802"/>
        <v/>
      </c>
      <c r="I335" s="95" t="str">
        <f t="shared" si="803"/>
        <v/>
      </c>
      <c r="J335" s="93"/>
      <c r="K335" s="97" t="b">
        <v>0</v>
      </c>
      <c r="L335" s="98" t="str">
        <f t="shared" si="302"/>
        <v>PENDENTE</v>
      </c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3"/>
      <c r="X335" s="100"/>
      <c r="Y335" s="100"/>
      <c r="Z335" s="100"/>
      <c r="AA335" s="100"/>
      <c r="AB335" s="100"/>
      <c r="AC335" s="101"/>
      <c r="AD335" s="3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93"/>
      <c r="AQ335" s="93"/>
      <c r="AR335" s="93"/>
      <c r="AS335" s="102"/>
      <c r="AT335" s="103"/>
      <c r="AU335" s="103"/>
      <c r="AV335" s="103"/>
      <c r="AW335" s="104"/>
      <c r="AX335" s="103"/>
      <c r="AY335" s="103"/>
      <c r="AZ335" s="103"/>
      <c r="BA335" s="103"/>
      <c r="BB335" s="104"/>
      <c r="BC335" s="103"/>
      <c r="BD335" s="105" t="str">
        <f ca="1">IFERROR(__xludf.DUMMYFUNCTION("""COMPUTED_VALUE"""),"")</f>
        <v/>
      </c>
      <c r="BE335" s="105"/>
      <c r="BF335" s="105"/>
      <c r="BG335" s="93"/>
      <c r="BH335" s="95"/>
      <c r="BI335" s="95" t="str">
        <f t="shared" si="830"/>
        <v/>
      </c>
      <c r="BJ335" s="95" t="str">
        <f t="shared" ref="BJ335:BR335" si="907">IF(AD335=0,"",AD335*$AS335*(AU335/10))</f>
        <v/>
      </c>
      <c r="BK335" s="95" t="str">
        <f t="shared" si="907"/>
        <v/>
      </c>
      <c r="BL335" s="95" t="str">
        <f t="shared" si="907"/>
        <v/>
      </c>
      <c r="BM335" s="95" t="str">
        <f t="shared" si="907"/>
        <v/>
      </c>
      <c r="BN335" s="95" t="str">
        <f t="shared" si="907"/>
        <v/>
      </c>
      <c r="BO335" s="95" t="str">
        <f t="shared" si="907"/>
        <v/>
      </c>
      <c r="BP335" s="95" t="str">
        <f t="shared" si="907"/>
        <v/>
      </c>
      <c r="BQ335" s="95" t="str">
        <f t="shared" si="907"/>
        <v/>
      </c>
      <c r="BR335" s="95" t="str">
        <f t="shared" si="907"/>
        <v/>
      </c>
      <c r="BS335" s="38"/>
      <c r="BT335" s="38"/>
      <c r="BU335" s="38"/>
      <c r="BV335" s="38"/>
      <c r="BW335" s="38"/>
      <c r="BX335" s="38">
        <f t="shared" si="566"/>
        <v>0</v>
      </c>
      <c r="BY335" s="106" t="str">
        <f t="shared" si="529"/>
        <v/>
      </c>
      <c r="BZ335" s="106" t="str">
        <f t="shared" ref="BZ335:CH335" si="908">IF(N335="x","1","")</f>
        <v/>
      </c>
      <c r="CA335" s="106" t="str">
        <f t="shared" si="908"/>
        <v/>
      </c>
      <c r="CB335" s="106" t="str">
        <f t="shared" si="908"/>
        <v/>
      </c>
      <c r="CC335" s="106" t="str">
        <f t="shared" si="908"/>
        <v/>
      </c>
      <c r="CD335" s="106" t="str">
        <f t="shared" si="908"/>
        <v/>
      </c>
      <c r="CE335" s="106" t="str">
        <f t="shared" si="908"/>
        <v/>
      </c>
      <c r="CF335" s="106" t="str">
        <f t="shared" si="908"/>
        <v/>
      </c>
      <c r="CG335" s="106" t="str">
        <f t="shared" si="908"/>
        <v/>
      </c>
      <c r="CH335" s="106" t="str">
        <f t="shared" si="908"/>
        <v/>
      </c>
      <c r="CI335" s="40"/>
      <c r="CJ335" s="40"/>
      <c r="CK335" s="40"/>
      <c r="CL335" s="40"/>
      <c r="CM335" s="40"/>
    </row>
    <row r="336" spans="1:91" ht="17.25" customHeight="1" x14ac:dyDescent="0.2">
      <c r="A336" s="92"/>
      <c r="B336" s="93"/>
      <c r="C336" s="93"/>
      <c r="D336" s="93"/>
      <c r="E336" s="93" t="str">
        <f t="shared" si="420"/>
        <v/>
      </c>
      <c r="F336" s="93"/>
      <c r="G336" s="93"/>
      <c r="H336" s="93" t="str">
        <f t="shared" si="802"/>
        <v/>
      </c>
      <c r="I336" s="95" t="str">
        <f t="shared" si="803"/>
        <v/>
      </c>
      <c r="J336" s="93"/>
      <c r="K336" s="97" t="b">
        <v>0</v>
      </c>
      <c r="L336" s="98" t="str">
        <f t="shared" si="302"/>
        <v>PENDENTE</v>
      </c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3"/>
      <c r="X336" s="100"/>
      <c r="Y336" s="100"/>
      <c r="Z336" s="100"/>
      <c r="AA336" s="100"/>
      <c r="AB336" s="100"/>
      <c r="AC336" s="101"/>
      <c r="AD336" s="3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93"/>
      <c r="AQ336" s="93"/>
      <c r="AR336" s="93"/>
      <c r="AS336" s="102"/>
      <c r="AT336" s="103"/>
      <c r="AU336" s="103"/>
      <c r="AV336" s="103"/>
      <c r="AW336" s="104"/>
      <c r="AX336" s="103"/>
      <c r="AY336" s="103"/>
      <c r="AZ336" s="103"/>
      <c r="BA336" s="103"/>
      <c r="BB336" s="104"/>
      <c r="BC336" s="103"/>
      <c r="BD336" s="105" t="str">
        <f ca="1">IFERROR(__xludf.DUMMYFUNCTION("""COMPUTED_VALUE"""),"")</f>
        <v/>
      </c>
      <c r="BE336" s="105"/>
      <c r="BF336" s="105"/>
      <c r="BG336" s="93"/>
      <c r="BH336" s="95"/>
      <c r="BI336" s="95" t="str">
        <f t="shared" si="830"/>
        <v/>
      </c>
      <c r="BJ336" s="95" t="str">
        <f t="shared" ref="BJ336:BR336" si="909">IF(AD336=0,"",AD336*$AS336*(AU336/10))</f>
        <v/>
      </c>
      <c r="BK336" s="95" t="str">
        <f t="shared" si="909"/>
        <v/>
      </c>
      <c r="BL336" s="95" t="str">
        <f t="shared" si="909"/>
        <v/>
      </c>
      <c r="BM336" s="95" t="str">
        <f t="shared" si="909"/>
        <v/>
      </c>
      <c r="BN336" s="95" t="str">
        <f t="shared" si="909"/>
        <v/>
      </c>
      <c r="BO336" s="95" t="str">
        <f t="shared" si="909"/>
        <v/>
      </c>
      <c r="BP336" s="95" t="str">
        <f t="shared" si="909"/>
        <v/>
      </c>
      <c r="BQ336" s="95" t="str">
        <f t="shared" si="909"/>
        <v/>
      </c>
      <c r="BR336" s="95" t="str">
        <f t="shared" si="909"/>
        <v/>
      </c>
      <c r="BS336" s="38"/>
      <c r="BT336" s="38"/>
      <c r="BU336" s="38"/>
      <c r="BV336" s="38"/>
      <c r="BW336" s="38"/>
      <c r="BX336" s="38">
        <f t="shared" si="566"/>
        <v>0</v>
      </c>
      <c r="BY336" s="106" t="str">
        <f t="shared" si="529"/>
        <v/>
      </c>
      <c r="BZ336" s="106" t="str">
        <f t="shared" ref="BZ336:CH336" si="910">IF(N336="x","1","")</f>
        <v/>
      </c>
      <c r="CA336" s="106" t="str">
        <f t="shared" si="910"/>
        <v/>
      </c>
      <c r="CB336" s="106" t="str">
        <f t="shared" si="910"/>
        <v/>
      </c>
      <c r="CC336" s="106" t="str">
        <f t="shared" si="910"/>
        <v/>
      </c>
      <c r="CD336" s="106" t="str">
        <f t="shared" si="910"/>
        <v/>
      </c>
      <c r="CE336" s="106" t="str">
        <f t="shared" si="910"/>
        <v/>
      </c>
      <c r="CF336" s="106" t="str">
        <f t="shared" si="910"/>
        <v/>
      </c>
      <c r="CG336" s="106" t="str">
        <f t="shared" si="910"/>
        <v/>
      </c>
      <c r="CH336" s="106" t="str">
        <f t="shared" si="910"/>
        <v/>
      </c>
      <c r="CI336" s="40"/>
      <c r="CJ336" s="40"/>
      <c r="CK336" s="40"/>
      <c r="CL336" s="40"/>
      <c r="CM336" s="40"/>
    </row>
    <row r="337" spans="1:91" ht="17.25" customHeight="1" x14ac:dyDescent="0.2">
      <c r="A337" s="92"/>
      <c r="B337" s="93"/>
      <c r="C337" s="93"/>
      <c r="D337" s="93"/>
      <c r="E337" s="93" t="str">
        <f t="shared" si="420"/>
        <v/>
      </c>
      <c r="F337" s="93"/>
      <c r="G337" s="93"/>
      <c r="H337" s="93" t="str">
        <f t="shared" si="802"/>
        <v/>
      </c>
      <c r="I337" s="95" t="str">
        <f t="shared" si="803"/>
        <v/>
      </c>
      <c r="J337" s="93"/>
      <c r="K337" s="97" t="b">
        <v>0</v>
      </c>
      <c r="L337" s="98" t="str">
        <f t="shared" si="302"/>
        <v>PENDENTE</v>
      </c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3"/>
      <c r="X337" s="100"/>
      <c r="Y337" s="100"/>
      <c r="Z337" s="100"/>
      <c r="AA337" s="100"/>
      <c r="AB337" s="100"/>
      <c r="AC337" s="101"/>
      <c r="AD337" s="3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93"/>
      <c r="AQ337" s="93"/>
      <c r="AR337" s="93"/>
      <c r="AS337" s="102"/>
      <c r="AT337" s="103"/>
      <c r="AU337" s="103"/>
      <c r="AV337" s="103"/>
      <c r="AW337" s="104"/>
      <c r="AX337" s="103"/>
      <c r="AY337" s="103"/>
      <c r="AZ337" s="103"/>
      <c r="BA337" s="103"/>
      <c r="BB337" s="104"/>
      <c r="BC337" s="103"/>
      <c r="BD337" s="105" t="str">
        <f ca="1">IFERROR(__xludf.DUMMYFUNCTION("""COMPUTED_VALUE"""),"")</f>
        <v/>
      </c>
      <c r="BE337" s="105"/>
      <c r="BF337" s="105"/>
      <c r="BG337" s="93"/>
      <c r="BH337" s="95"/>
      <c r="BI337" s="95" t="str">
        <f t="shared" si="830"/>
        <v/>
      </c>
      <c r="BJ337" s="95" t="str">
        <f t="shared" ref="BJ337:BR337" si="911">IF(AD337=0,"",AD337*$AS337*(AU337/10))</f>
        <v/>
      </c>
      <c r="BK337" s="95" t="str">
        <f t="shared" si="911"/>
        <v/>
      </c>
      <c r="BL337" s="95" t="str">
        <f t="shared" si="911"/>
        <v/>
      </c>
      <c r="BM337" s="95" t="str">
        <f t="shared" si="911"/>
        <v/>
      </c>
      <c r="BN337" s="95" t="str">
        <f t="shared" si="911"/>
        <v/>
      </c>
      <c r="BO337" s="95" t="str">
        <f t="shared" si="911"/>
        <v/>
      </c>
      <c r="BP337" s="95" t="str">
        <f t="shared" si="911"/>
        <v/>
      </c>
      <c r="BQ337" s="95" t="str">
        <f t="shared" si="911"/>
        <v/>
      </c>
      <c r="BR337" s="95" t="str">
        <f t="shared" si="911"/>
        <v/>
      </c>
      <c r="BS337" s="38"/>
      <c r="BT337" s="38"/>
      <c r="BU337" s="38"/>
      <c r="BV337" s="38"/>
      <c r="BW337" s="38"/>
      <c r="BX337" s="38">
        <f t="shared" si="566"/>
        <v>0</v>
      </c>
      <c r="BY337" s="106" t="str">
        <f t="shared" si="529"/>
        <v/>
      </c>
      <c r="BZ337" s="106" t="str">
        <f t="shared" ref="BZ337:CH337" si="912">IF(N337="x","1","")</f>
        <v/>
      </c>
      <c r="CA337" s="106" t="str">
        <f t="shared" si="912"/>
        <v/>
      </c>
      <c r="CB337" s="106" t="str">
        <f t="shared" si="912"/>
        <v/>
      </c>
      <c r="CC337" s="106" t="str">
        <f t="shared" si="912"/>
        <v/>
      </c>
      <c r="CD337" s="106" t="str">
        <f t="shared" si="912"/>
        <v/>
      </c>
      <c r="CE337" s="106" t="str">
        <f t="shared" si="912"/>
        <v/>
      </c>
      <c r="CF337" s="106" t="str">
        <f t="shared" si="912"/>
        <v/>
      </c>
      <c r="CG337" s="106" t="str">
        <f t="shared" si="912"/>
        <v/>
      </c>
      <c r="CH337" s="106" t="str">
        <f t="shared" si="912"/>
        <v/>
      </c>
      <c r="CI337" s="40"/>
      <c r="CJ337" s="40"/>
      <c r="CK337" s="40"/>
      <c r="CL337" s="40"/>
      <c r="CM337" s="40"/>
    </row>
    <row r="338" spans="1:91" ht="17.25" customHeight="1" x14ac:dyDescent="0.2">
      <c r="A338" s="92"/>
      <c r="B338" s="93"/>
      <c r="C338" s="93"/>
      <c r="D338" s="93"/>
      <c r="E338" s="93" t="str">
        <f t="shared" si="420"/>
        <v/>
      </c>
      <c r="F338" s="93"/>
      <c r="G338" s="93"/>
      <c r="H338" s="93" t="str">
        <f t="shared" si="802"/>
        <v/>
      </c>
      <c r="I338" s="95" t="str">
        <f t="shared" si="803"/>
        <v/>
      </c>
      <c r="J338" s="93"/>
      <c r="K338" s="97" t="b">
        <v>0</v>
      </c>
      <c r="L338" s="98" t="str">
        <f t="shared" si="302"/>
        <v>PENDENTE</v>
      </c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3"/>
      <c r="X338" s="100"/>
      <c r="Y338" s="100"/>
      <c r="Z338" s="100"/>
      <c r="AA338" s="100"/>
      <c r="AB338" s="100"/>
      <c r="AC338" s="101"/>
      <c r="AD338" s="3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93"/>
      <c r="AQ338" s="93"/>
      <c r="AR338" s="93"/>
      <c r="AS338" s="102"/>
      <c r="AT338" s="103"/>
      <c r="AU338" s="103"/>
      <c r="AV338" s="103"/>
      <c r="AW338" s="104"/>
      <c r="AX338" s="103"/>
      <c r="AY338" s="103"/>
      <c r="AZ338" s="103"/>
      <c r="BA338" s="103"/>
      <c r="BB338" s="104"/>
      <c r="BC338" s="103"/>
      <c r="BD338" s="105" t="str">
        <f ca="1">IFERROR(__xludf.DUMMYFUNCTION("""COMPUTED_VALUE"""),"")</f>
        <v/>
      </c>
      <c r="BE338" s="105"/>
      <c r="BF338" s="105"/>
      <c r="BG338" s="93"/>
      <c r="BH338" s="95"/>
      <c r="BI338" s="95" t="str">
        <f t="shared" si="830"/>
        <v/>
      </c>
      <c r="BJ338" s="95" t="str">
        <f t="shared" ref="BJ338:BR338" si="913">IF(AD338=0,"",AD338*$AS338*(AU338/10))</f>
        <v/>
      </c>
      <c r="BK338" s="95" t="str">
        <f t="shared" si="913"/>
        <v/>
      </c>
      <c r="BL338" s="95" t="str">
        <f t="shared" si="913"/>
        <v/>
      </c>
      <c r="BM338" s="95" t="str">
        <f t="shared" si="913"/>
        <v/>
      </c>
      <c r="BN338" s="95" t="str">
        <f t="shared" si="913"/>
        <v/>
      </c>
      <c r="BO338" s="95" t="str">
        <f t="shared" si="913"/>
        <v/>
      </c>
      <c r="BP338" s="95" t="str">
        <f t="shared" si="913"/>
        <v/>
      </c>
      <c r="BQ338" s="95" t="str">
        <f t="shared" si="913"/>
        <v/>
      </c>
      <c r="BR338" s="95" t="str">
        <f t="shared" si="913"/>
        <v/>
      </c>
      <c r="BS338" s="38"/>
      <c r="BT338" s="38"/>
      <c r="BU338" s="38"/>
      <c r="BV338" s="38"/>
      <c r="BW338" s="38"/>
      <c r="BX338" s="38">
        <f t="shared" si="566"/>
        <v>0</v>
      </c>
      <c r="BY338" s="106" t="str">
        <f t="shared" si="529"/>
        <v/>
      </c>
      <c r="BZ338" s="106" t="str">
        <f t="shared" ref="BZ338:CH338" si="914">IF(N338="x","1","")</f>
        <v/>
      </c>
      <c r="CA338" s="106" t="str">
        <f t="shared" si="914"/>
        <v/>
      </c>
      <c r="CB338" s="106" t="str">
        <f t="shared" si="914"/>
        <v/>
      </c>
      <c r="CC338" s="106" t="str">
        <f t="shared" si="914"/>
        <v/>
      </c>
      <c r="CD338" s="106" t="str">
        <f t="shared" si="914"/>
        <v/>
      </c>
      <c r="CE338" s="106" t="str">
        <f t="shared" si="914"/>
        <v/>
      </c>
      <c r="CF338" s="106" t="str">
        <f t="shared" si="914"/>
        <v/>
      </c>
      <c r="CG338" s="106" t="str">
        <f t="shared" si="914"/>
        <v/>
      </c>
      <c r="CH338" s="106" t="str">
        <f t="shared" si="914"/>
        <v/>
      </c>
      <c r="CI338" s="40"/>
      <c r="CJ338" s="40"/>
      <c r="CK338" s="40"/>
      <c r="CL338" s="40"/>
      <c r="CM338" s="40"/>
    </row>
    <row r="339" spans="1:91" ht="17.25" customHeight="1" x14ac:dyDescent="0.2">
      <c r="A339" s="92"/>
      <c r="B339" s="93"/>
      <c r="C339" s="93"/>
      <c r="D339" s="93"/>
      <c r="E339" s="93" t="str">
        <f t="shared" si="420"/>
        <v/>
      </c>
      <c r="F339" s="93"/>
      <c r="G339" s="93"/>
      <c r="H339" s="93" t="str">
        <f t="shared" si="802"/>
        <v/>
      </c>
      <c r="I339" s="95" t="str">
        <f t="shared" si="803"/>
        <v/>
      </c>
      <c r="J339" s="93"/>
      <c r="K339" s="97" t="b">
        <v>0</v>
      </c>
      <c r="L339" s="98" t="str">
        <f t="shared" si="302"/>
        <v>PENDENTE</v>
      </c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3"/>
      <c r="X339" s="100"/>
      <c r="Y339" s="100"/>
      <c r="Z339" s="100"/>
      <c r="AA339" s="100"/>
      <c r="AB339" s="100"/>
      <c r="AC339" s="101"/>
      <c r="AD339" s="3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93"/>
      <c r="AQ339" s="93"/>
      <c r="AR339" s="93"/>
      <c r="AS339" s="102"/>
      <c r="AT339" s="103"/>
      <c r="AU339" s="103"/>
      <c r="AV339" s="103"/>
      <c r="AW339" s="104"/>
      <c r="AX339" s="103"/>
      <c r="AY339" s="103"/>
      <c r="AZ339" s="103"/>
      <c r="BA339" s="103"/>
      <c r="BB339" s="104"/>
      <c r="BC339" s="103"/>
      <c r="BD339" s="105" t="str">
        <f ca="1">IFERROR(__xludf.DUMMYFUNCTION("""COMPUTED_VALUE"""),"")</f>
        <v/>
      </c>
      <c r="BE339" s="105"/>
      <c r="BF339" s="105"/>
      <c r="BG339" s="93"/>
      <c r="BH339" s="95"/>
      <c r="BI339" s="95" t="str">
        <f t="shared" si="830"/>
        <v/>
      </c>
      <c r="BJ339" s="95" t="str">
        <f t="shared" ref="BJ339:BR339" si="915">IF(AD339=0,"",AD339*$AS339*(AU339/10))</f>
        <v/>
      </c>
      <c r="BK339" s="95" t="str">
        <f t="shared" si="915"/>
        <v/>
      </c>
      <c r="BL339" s="95" t="str">
        <f t="shared" si="915"/>
        <v/>
      </c>
      <c r="BM339" s="95" t="str">
        <f t="shared" si="915"/>
        <v/>
      </c>
      <c r="BN339" s="95" t="str">
        <f t="shared" si="915"/>
        <v/>
      </c>
      <c r="BO339" s="95" t="str">
        <f t="shared" si="915"/>
        <v/>
      </c>
      <c r="BP339" s="95" t="str">
        <f t="shared" si="915"/>
        <v/>
      </c>
      <c r="BQ339" s="95" t="str">
        <f t="shared" si="915"/>
        <v/>
      </c>
      <c r="BR339" s="95" t="str">
        <f t="shared" si="915"/>
        <v/>
      </c>
      <c r="BS339" s="38"/>
      <c r="BT339" s="38"/>
      <c r="BU339" s="38"/>
      <c r="BV339" s="38"/>
      <c r="BW339" s="38"/>
      <c r="BX339" s="38">
        <f t="shared" si="566"/>
        <v>0</v>
      </c>
      <c r="BY339" s="106" t="str">
        <f t="shared" si="529"/>
        <v/>
      </c>
      <c r="BZ339" s="106" t="str">
        <f t="shared" ref="BZ339:CH339" si="916">IF(N339="x","1","")</f>
        <v/>
      </c>
      <c r="CA339" s="106" t="str">
        <f t="shared" si="916"/>
        <v/>
      </c>
      <c r="CB339" s="106" t="str">
        <f t="shared" si="916"/>
        <v/>
      </c>
      <c r="CC339" s="106" t="str">
        <f t="shared" si="916"/>
        <v/>
      </c>
      <c r="CD339" s="106" t="str">
        <f t="shared" si="916"/>
        <v/>
      </c>
      <c r="CE339" s="106" t="str">
        <f t="shared" si="916"/>
        <v/>
      </c>
      <c r="CF339" s="106" t="str">
        <f t="shared" si="916"/>
        <v/>
      </c>
      <c r="CG339" s="106" t="str">
        <f t="shared" si="916"/>
        <v/>
      </c>
      <c r="CH339" s="106" t="str">
        <f t="shared" si="916"/>
        <v/>
      </c>
      <c r="CI339" s="40"/>
      <c r="CJ339" s="40"/>
      <c r="CK339" s="40"/>
      <c r="CL339" s="40"/>
      <c r="CM339" s="40"/>
    </row>
    <row r="340" spans="1:91" ht="17.25" customHeight="1" x14ac:dyDescent="0.2">
      <c r="A340" s="92"/>
      <c r="B340" s="93"/>
      <c r="C340" s="93"/>
      <c r="D340" s="93"/>
      <c r="E340" s="93" t="str">
        <f t="shared" si="420"/>
        <v/>
      </c>
      <c r="F340" s="93"/>
      <c r="G340" s="93"/>
      <c r="H340" s="93" t="str">
        <f t="shared" si="802"/>
        <v/>
      </c>
      <c r="I340" s="95" t="str">
        <f t="shared" si="803"/>
        <v/>
      </c>
      <c r="J340" s="93"/>
      <c r="K340" s="97" t="b">
        <v>0</v>
      </c>
      <c r="L340" s="98" t="str">
        <f t="shared" si="302"/>
        <v>PENDENTE</v>
      </c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3"/>
      <c r="X340" s="100"/>
      <c r="Y340" s="100"/>
      <c r="Z340" s="100"/>
      <c r="AA340" s="100"/>
      <c r="AB340" s="100"/>
      <c r="AC340" s="101"/>
      <c r="AD340" s="3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93"/>
      <c r="AQ340" s="93"/>
      <c r="AR340" s="93"/>
      <c r="AS340" s="102"/>
      <c r="AT340" s="103"/>
      <c r="AU340" s="103"/>
      <c r="AV340" s="103"/>
      <c r="AW340" s="104"/>
      <c r="AX340" s="103"/>
      <c r="AY340" s="103"/>
      <c r="AZ340" s="103"/>
      <c r="BA340" s="103"/>
      <c r="BB340" s="104"/>
      <c r="BC340" s="103"/>
      <c r="BD340" s="105" t="str">
        <f ca="1">IFERROR(__xludf.DUMMYFUNCTION("""COMPUTED_VALUE"""),"")</f>
        <v/>
      </c>
      <c r="BE340" s="105"/>
      <c r="BF340" s="105"/>
      <c r="BG340" s="93"/>
      <c r="BH340" s="95"/>
      <c r="BI340" s="95" t="str">
        <f t="shared" si="830"/>
        <v/>
      </c>
      <c r="BJ340" s="95" t="str">
        <f t="shared" ref="BJ340:BR340" si="917">IF(AD340=0,"",AD340*$AS340*(AU340/10))</f>
        <v/>
      </c>
      <c r="BK340" s="95" t="str">
        <f t="shared" si="917"/>
        <v/>
      </c>
      <c r="BL340" s="95" t="str">
        <f t="shared" si="917"/>
        <v/>
      </c>
      <c r="BM340" s="95" t="str">
        <f t="shared" si="917"/>
        <v/>
      </c>
      <c r="BN340" s="95" t="str">
        <f t="shared" si="917"/>
        <v/>
      </c>
      <c r="BO340" s="95" t="str">
        <f t="shared" si="917"/>
        <v/>
      </c>
      <c r="BP340" s="95" t="str">
        <f t="shared" si="917"/>
        <v/>
      </c>
      <c r="BQ340" s="95" t="str">
        <f t="shared" si="917"/>
        <v/>
      </c>
      <c r="BR340" s="95" t="str">
        <f t="shared" si="917"/>
        <v/>
      </c>
      <c r="BS340" s="38"/>
      <c r="BT340" s="38"/>
      <c r="BU340" s="38"/>
      <c r="BV340" s="38"/>
      <c r="BW340" s="38"/>
      <c r="BX340" s="38">
        <f t="shared" si="566"/>
        <v>0</v>
      </c>
      <c r="BY340" s="106" t="str">
        <f t="shared" si="529"/>
        <v/>
      </c>
      <c r="BZ340" s="106" t="str">
        <f t="shared" ref="BZ340:CH340" si="918">IF(N340="x","1","")</f>
        <v/>
      </c>
      <c r="CA340" s="106" t="str">
        <f t="shared" si="918"/>
        <v/>
      </c>
      <c r="CB340" s="106" t="str">
        <f t="shared" si="918"/>
        <v/>
      </c>
      <c r="CC340" s="106" t="str">
        <f t="shared" si="918"/>
        <v/>
      </c>
      <c r="CD340" s="106" t="str">
        <f t="shared" si="918"/>
        <v/>
      </c>
      <c r="CE340" s="106" t="str">
        <f t="shared" si="918"/>
        <v/>
      </c>
      <c r="CF340" s="106" t="str">
        <f t="shared" si="918"/>
        <v/>
      </c>
      <c r="CG340" s="106" t="str">
        <f t="shared" si="918"/>
        <v/>
      </c>
      <c r="CH340" s="106" t="str">
        <f t="shared" si="918"/>
        <v/>
      </c>
      <c r="CI340" s="40"/>
      <c r="CJ340" s="40"/>
      <c r="CK340" s="40"/>
      <c r="CL340" s="40"/>
      <c r="CM340" s="40"/>
    </row>
    <row r="341" spans="1:91" ht="17.25" customHeight="1" x14ac:dyDescent="0.2">
      <c r="A341" s="92"/>
      <c r="B341" s="93"/>
      <c r="C341" s="93"/>
      <c r="D341" s="93"/>
      <c r="E341" s="93" t="str">
        <f t="shared" si="420"/>
        <v/>
      </c>
      <c r="F341" s="93"/>
      <c r="G341" s="93"/>
      <c r="H341" s="93" t="str">
        <f t="shared" si="802"/>
        <v/>
      </c>
      <c r="I341" s="95" t="str">
        <f t="shared" si="803"/>
        <v/>
      </c>
      <c r="J341" s="93"/>
      <c r="K341" s="97" t="b">
        <v>0</v>
      </c>
      <c r="L341" s="98" t="str">
        <f t="shared" si="302"/>
        <v>PENDENTE</v>
      </c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3"/>
      <c r="X341" s="100"/>
      <c r="Y341" s="100"/>
      <c r="Z341" s="100"/>
      <c r="AA341" s="100"/>
      <c r="AB341" s="100"/>
      <c r="AC341" s="101"/>
      <c r="AD341" s="3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93"/>
      <c r="AQ341" s="93"/>
      <c r="AR341" s="93"/>
      <c r="AS341" s="102"/>
      <c r="AT341" s="103"/>
      <c r="AU341" s="103"/>
      <c r="AV341" s="103"/>
      <c r="AW341" s="104"/>
      <c r="AX341" s="103"/>
      <c r="AY341" s="103"/>
      <c r="AZ341" s="103"/>
      <c r="BA341" s="103"/>
      <c r="BB341" s="104"/>
      <c r="BC341" s="103"/>
      <c r="BD341" s="105" t="str">
        <f ca="1">IFERROR(__xludf.DUMMYFUNCTION("""COMPUTED_VALUE"""),"")</f>
        <v/>
      </c>
      <c r="BE341" s="105"/>
      <c r="BF341" s="105"/>
      <c r="BG341" s="93"/>
      <c r="BH341" s="95"/>
      <c r="BI341" s="95" t="str">
        <f t="shared" si="830"/>
        <v/>
      </c>
      <c r="BJ341" s="95" t="str">
        <f t="shared" ref="BJ341:BR341" si="919">IF(AD341=0,"",AD341*$AS341*(AU341/10))</f>
        <v/>
      </c>
      <c r="BK341" s="95" t="str">
        <f t="shared" si="919"/>
        <v/>
      </c>
      <c r="BL341" s="95" t="str">
        <f t="shared" si="919"/>
        <v/>
      </c>
      <c r="BM341" s="95" t="str">
        <f t="shared" si="919"/>
        <v/>
      </c>
      <c r="BN341" s="95" t="str">
        <f t="shared" si="919"/>
        <v/>
      </c>
      <c r="BO341" s="95" t="str">
        <f t="shared" si="919"/>
        <v/>
      </c>
      <c r="BP341" s="95" t="str">
        <f t="shared" si="919"/>
        <v/>
      </c>
      <c r="BQ341" s="95" t="str">
        <f t="shared" si="919"/>
        <v/>
      </c>
      <c r="BR341" s="95" t="str">
        <f t="shared" si="919"/>
        <v/>
      </c>
      <c r="BS341" s="38"/>
      <c r="BT341" s="38"/>
      <c r="BU341" s="38"/>
      <c r="BV341" s="38"/>
      <c r="BW341" s="38"/>
      <c r="BX341" s="38">
        <f t="shared" si="566"/>
        <v>0</v>
      </c>
      <c r="BY341" s="106" t="str">
        <f t="shared" si="529"/>
        <v/>
      </c>
      <c r="BZ341" s="106" t="str">
        <f t="shared" ref="BZ341:CH341" si="920">IF(N341="x","1","")</f>
        <v/>
      </c>
      <c r="CA341" s="106" t="str">
        <f t="shared" si="920"/>
        <v/>
      </c>
      <c r="CB341" s="106" t="str">
        <f t="shared" si="920"/>
        <v/>
      </c>
      <c r="CC341" s="106" t="str">
        <f t="shared" si="920"/>
        <v/>
      </c>
      <c r="CD341" s="106" t="str">
        <f t="shared" si="920"/>
        <v/>
      </c>
      <c r="CE341" s="106" t="str">
        <f t="shared" si="920"/>
        <v/>
      </c>
      <c r="CF341" s="106" t="str">
        <f t="shared" si="920"/>
        <v/>
      </c>
      <c r="CG341" s="106" t="str">
        <f t="shared" si="920"/>
        <v/>
      </c>
      <c r="CH341" s="106" t="str">
        <f t="shared" si="920"/>
        <v/>
      </c>
      <c r="CI341" s="40"/>
      <c r="CJ341" s="40"/>
      <c r="CK341" s="40"/>
      <c r="CL341" s="40"/>
      <c r="CM341" s="40"/>
    </row>
    <row r="342" spans="1:91" ht="17.25" customHeight="1" x14ac:dyDescent="0.2">
      <c r="A342" s="92"/>
      <c r="B342" s="93"/>
      <c r="C342" s="93"/>
      <c r="D342" s="93"/>
      <c r="E342" s="93" t="str">
        <f t="shared" si="420"/>
        <v/>
      </c>
      <c r="F342" s="93"/>
      <c r="G342" s="93"/>
      <c r="H342" s="93" t="str">
        <f t="shared" si="802"/>
        <v/>
      </c>
      <c r="I342" s="95" t="str">
        <f t="shared" si="803"/>
        <v/>
      </c>
      <c r="J342" s="93"/>
      <c r="K342" s="97" t="b">
        <v>0</v>
      </c>
      <c r="L342" s="98" t="str">
        <f t="shared" si="302"/>
        <v>PENDENTE</v>
      </c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3"/>
      <c r="X342" s="100"/>
      <c r="Y342" s="100"/>
      <c r="Z342" s="100"/>
      <c r="AA342" s="100"/>
      <c r="AB342" s="100"/>
      <c r="AC342" s="101"/>
      <c r="AD342" s="3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93"/>
      <c r="AQ342" s="93"/>
      <c r="AR342" s="93"/>
      <c r="AS342" s="102"/>
      <c r="AT342" s="103"/>
      <c r="AU342" s="103"/>
      <c r="AV342" s="103"/>
      <c r="AW342" s="104"/>
      <c r="AX342" s="103"/>
      <c r="AY342" s="103"/>
      <c r="AZ342" s="103"/>
      <c r="BA342" s="103"/>
      <c r="BB342" s="104"/>
      <c r="BC342" s="103"/>
      <c r="BD342" s="105" t="str">
        <f ca="1">IFERROR(__xludf.DUMMYFUNCTION("""COMPUTED_VALUE"""),"")</f>
        <v/>
      </c>
      <c r="BE342" s="105"/>
      <c r="BF342" s="105"/>
      <c r="BG342" s="93"/>
      <c r="BH342" s="95"/>
      <c r="BI342" s="95" t="str">
        <f t="shared" si="830"/>
        <v/>
      </c>
      <c r="BJ342" s="95" t="str">
        <f t="shared" ref="BJ342:BR342" si="921">IF(AD342=0,"",AD342*$AS342*(AU342/10))</f>
        <v/>
      </c>
      <c r="BK342" s="95" t="str">
        <f t="shared" si="921"/>
        <v/>
      </c>
      <c r="BL342" s="95" t="str">
        <f t="shared" si="921"/>
        <v/>
      </c>
      <c r="BM342" s="95" t="str">
        <f t="shared" si="921"/>
        <v/>
      </c>
      <c r="BN342" s="95" t="str">
        <f t="shared" si="921"/>
        <v/>
      </c>
      <c r="BO342" s="95" t="str">
        <f t="shared" si="921"/>
        <v/>
      </c>
      <c r="BP342" s="95" t="str">
        <f t="shared" si="921"/>
        <v/>
      </c>
      <c r="BQ342" s="95" t="str">
        <f t="shared" si="921"/>
        <v/>
      </c>
      <c r="BR342" s="95" t="str">
        <f t="shared" si="921"/>
        <v/>
      </c>
      <c r="BS342" s="38"/>
      <c r="BT342" s="38"/>
      <c r="BU342" s="38"/>
      <c r="BV342" s="38"/>
      <c r="BW342" s="38"/>
      <c r="BX342" s="38">
        <f t="shared" si="566"/>
        <v>0</v>
      </c>
      <c r="BY342" s="106" t="str">
        <f t="shared" si="529"/>
        <v/>
      </c>
      <c r="BZ342" s="106" t="str">
        <f t="shared" ref="BZ342:CH342" si="922">IF(N342="x","1","")</f>
        <v/>
      </c>
      <c r="CA342" s="106" t="str">
        <f t="shared" si="922"/>
        <v/>
      </c>
      <c r="CB342" s="106" t="str">
        <f t="shared" si="922"/>
        <v/>
      </c>
      <c r="CC342" s="106" t="str">
        <f t="shared" si="922"/>
        <v/>
      </c>
      <c r="CD342" s="106" t="str">
        <f t="shared" si="922"/>
        <v/>
      </c>
      <c r="CE342" s="106" t="str">
        <f t="shared" si="922"/>
        <v/>
      </c>
      <c r="CF342" s="106" t="str">
        <f t="shared" si="922"/>
        <v/>
      </c>
      <c r="CG342" s="106" t="str">
        <f t="shared" si="922"/>
        <v/>
      </c>
      <c r="CH342" s="106" t="str">
        <f t="shared" si="922"/>
        <v/>
      </c>
      <c r="CI342" s="40"/>
      <c r="CJ342" s="40"/>
      <c r="CK342" s="40"/>
      <c r="CL342" s="40"/>
      <c r="CM342" s="40"/>
    </row>
    <row r="343" spans="1:91" ht="17.25" customHeight="1" x14ac:dyDescent="0.2">
      <c r="A343" s="92"/>
      <c r="B343" s="93"/>
      <c r="C343" s="93"/>
      <c r="D343" s="93"/>
      <c r="E343" s="93" t="str">
        <f t="shared" si="420"/>
        <v/>
      </c>
      <c r="F343" s="93"/>
      <c r="G343" s="93"/>
      <c r="H343" s="93" t="str">
        <f t="shared" si="802"/>
        <v/>
      </c>
      <c r="I343" s="95" t="str">
        <f t="shared" si="803"/>
        <v/>
      </c>
      <c r="J343" s="93"/>
      <c r="K343" s="97" t="b">
        <v>0</v>
      </c>
      <c r="L343" s="98" t="str">
        <f t="shared" si="302"/>
        <v>PENDENTE</v>
      </c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3"/>
      <c r="X343" s="100"/>
      <c r="Y343" s="100"/>
      <c r="Z343" s="100"/>
      <c r="AA343" s="100"/>
      <c r="AB343" s="100"/>
      <c r="AC343" s="101"/>
      <c r="AD343" s="3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93"/>
      <c r="AQ343" s="93"/>
      <c r="AR343" s="93"/>
      <c r="AS343" s="102"/>
      <c r="AT343" s="103"/>
      <c r="AU343" s="103"/>
      <c r="AV343" s="103"/>
      <c r="AW343" s="104"/>
      <c r="AX343" s="103"/>
      <c r="AY343" s="103"/>
      <c r="AZ343" s="103"/>
      <c r="BA343" s="103"/>
      <c r="BB343" s="104"/>
      <c r="BC343" s="103"/>
      <c r="BD343" s="105" t="str">
        <f ca="1">IFERROR(__xludf.DUMMYFUNCTION("""COMPUTED_VALUE"""),"")</f>
        <v/>
      </c>
      <c r="BE343" s="105"/>
      <c r="BF343" s="105"/>
      <c r="BG343" s="93"/>
      <c r="BH343" s="95"/>
      <c r="BI343" s="95" t="str">
        <f t="shared" si="830"/>
        <v/>
      </c>
      <c r="BJ343" s="95" t="str">
        <f t="shared" ref="BJ343:BR343" si="923">IF(AD343=0,"",AD343*$AS343*(AU343/10))</f>
        <v/>
      </c>
      <c r="BK343" s="95" t="str">
        <f t="shared" si="923"/>
        <v/>
      </c>
      <c r="BL343" s="95" t="str">
        <f t="shared" si="923"/>
        <v/>
      </c>
      <c r="BM343" s="95" t="str">
        <f t="shared" si="923"/>
        <v/>
      </c>
      <c r="BN343" s="95" t="str">
        <f t="shared" si="923"/>
        <v/>
      </c>
      <c r="BO343" s="95" t="str">
        <f t="shared" si="923"/>
        <v/>
      </c>
      <c r="BP343" s="95" t="str">
        <f t="shared" si="923"/>
        <v/>
      </c>
      <c r="BQ343" s="95" t="str">
        <f t="shared" si="923"/>
        <v/>
      </c>
      <c r="BR343" s="95" t="str">
        <f t="shared" si="923"/>
        <v/>
      </c>
      <c r="BS343" s="38"/>
      <c r="BT343" s="38"/>
      <c r="BU343" s="38"/>
      <c r="BV343" s="38"/>
      <c r="BW343" s="38"/>
      <c r="BX343" s="38">
        <f t="shared" si="566"/>
        <v>0</v>
      </c>
      <c r="BY343" s="106" t="str">
        <f t="shared" si="529"/>
        <v/>
      </c>
      <c r="BZ343" s="106" t="str">
        <f t="shared" ref="BZ343:CH343" si="924">IF(N343="x","1","")</f>
        <v/>
      </c>
      <c r="CA343" s="106" t="str">
        <f t="shared" si="924"/>
        <v/>
      </c>
      <c r="CB343" s="106" t="str">
        <f t="shared" si="924"/>
        <v/>
      </c>
      <c r="CC343" s="106" t="str">
        <f t="shared" si="924"/>
        <v/>
      </c>
      <c r="CD343" s="106" t="str">
        <f t="shared" si="924"/>
        <v/>
      </c>
      <c r="CE343" s="106" t="str">
        <f t="shared" si="924"/>
        <v/>
      </c>
      <c r="CF343" s="106" t="str">
        <f t="shared" si="924"/>
        <v/>
      </c>
      <c r="CG343" s="106" t="str">
        <f t="shared" si="924"/>
        <v/>
      </c>
      <c r="CH343" s="106" t="str">
        <f t="shared" si="924"/>
        <v/>
      </c>
      <c r="CI343" s="40"/>
      <c r="CJ343" s="40"/>
      <c r="CK343" s="40"/>
      <c r="CL343" s="40"/>
      <c r="CM343" s="40"/>
    </row>
    <row r="344" spans="1:91" ht="17.25" customHeight="1" x14ac:dyDescent="0.2">
      <c r="A344" s="92"/>
      <c r="B344" s="93"/>
      <c r="C344" s="93"/>
      <c r="D344" s="93"/>
      <c r="E344" s="93" t="str">
        <f t="shared" si="420"/>
        <v/>
      </c>
      <c r="F344" s="93"/>
      <c r="G344" s="93"/>
      <c r="H344" s="93" t="str">
        <f t="shared" si="802"/>
        <v/>
      </c>
      <c r="I344" s="95" t="str">
        <f t="shared" si="803"/>
        <v/>
      </c>
      <c r="J344" s="93"/>
      <c r="K344" s="97" t="b">
        <v>0</v>
      </c>
      <c r="L344" s="98" t="str">
        <f t="shared" si="302"/>
        <v>PENDENTE</v>
      </c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3"/>
      <c r="X344" s="100"/>
      <c r="Y344" s="100"/>
      <c r="Z344" s="100"/>
      <c r="AA344" s="100"/>
      <c r="AB344" s="100"/>
      <c r="AC344" s="101"/>
      <c r="AD344" s="3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93"/>
      <c r="AQ344" s="93"/>
      <c r="AR344" s="93"/>
      <c r="AS344" s="102"/>
      <c r="AT344" s="103"/>
      <c r="AU344" s="103"/>
      <c r="AV344" s="103"/>
      <c r="AW344" s="104"/>
      <c r="AX344" s="103"/>
      <c r="AY344" s="103"/>
      <c r="AZ344" s="103"/>
      <c r="BA344" s="103"/>
      <c r="BB344" s="104"/>
      <c r="BC344" s="103"/>
      <c r="BD344" s="105" t="str">
        <f ca="1">IFERROR(__xludf.DUMMYFUNCTION("""COMPUTED_VALUE"""),"")</f>
        <v/>
      </c>
      <c r="BE344" s="105"/>
      <c r="BF344" s="105"/>
      <c r="BG344" s="93"/>
      <c r="BH344" s="95"/>
      <c r="BI344" s="95" t="str">
        <f t="shared" si="830"/>
        <v/>
      </c>
      <c r="BJ344" s="95" t="str">
        <f t="shared" ref="BJ344:BR344" si="925">IF(AD344=0,"",AD344*$AS344*(AU344/10))</f>
        <v/>
      </c>
      <c r="BK344" s="95" t="str">
        <f t="shared" si="925"/>
        <v/>
      </c>
      <c r="BL344" s="95" t="str">
        <f t="shared" si="925"/>
        <v/>
      </c>
      <c r="BM344" s="95" t="str">
        <f t="shared" si="925"/>
        <v/>
      </c>
      <c r="BN344" s="95" t="str">
        <f t="shared" si="925"/>
        <v/>
      </c>
      <c r="BO344" s="95" t="str">
        <f t="shared" si="925"/>
        <v/>
      </c>
      <c r="BP344" s="95" t="str">
        <f t="shared" si="925"/>
        <v/>
      </c>
      <c r="BQ344" s="95" t="str">
        <f t="shared" si="925"/>
        <v/>
      </c>
      <c r="BR344" s="95" t="str">
        <f t="shared" si="925"/>
        <v/>
      </c>
      <c r="BS344" s="38"/>
      <c r="BT344" s="38"/>
      <c r="BU344" s="38"/>
      <c r="BV344" s="38"/>
      <c r="BW344" s="38"/>
      <c r="BX344" s="38">
        <f t="shared" si="566"/>
        <v>0</v>
      </c>
      <c r="BY344" s="106" t="str">
        <f t="shared" si="529"/>
        <v/>
      </c>
      <c r="BZ344" s="106" t="str">
        <f t="shared" ref="BZ344:CH344" si="926">IF(N344="x","1","")</f>
        <v/>
      </c>
      <c r="CA344" s="106" t="str">
        <f t="shared" si="926"/>
        <v/>
      </c>
      <c r="CB344" s="106" t="str">
        <f t="shared" si="926"/>
        <v/>
      </c>
      <c r="CC344" s="106" t="str">
        <f t="shared" si="926"/>
        <v/>
      </c>
      <c r="CD344" s="106" t="str">
        <f t="shared" si="926"/>
        <v/>
      </c>
      <c r="CE344" s="106" t="str">
        <f t="shared" si="926"/>
        <v/>
      </c>
      <c r="CF344" s="106" t="str">
        <f t="shared" si="926"/>
        <v/>
      </c>
      <c r="CG344" s="106" t="str">
        <f t="shared" si="926"/>
        <v/>
      </c>
      <c r="CH344" s="106" t="str">
        <f t="shared" si="926"/>
        <v/>
      </c>
      <c r="CI344" s="40"/>
      <c r="CJ344" s="40"/>
      <c r="CK344" s="40"/>
      <c r="CL344" s="40"/>
      <c r="CM344" s="40"/>
    </row>
    <row r="345" spans="1:91" ht="17.25" customHeight="1" x14ac:dyDescent="0.2">
      <c r="A345" s="92"/>
      <c r="B345" s="93"/>
      <c r="C345" s="93"/>
      <c r="D345" s="93"/>
      <c r="E345" s="93" t="str">
        <f t="shared" si="420"/>
        <v/>
      </c>
      <c r="F345" s="93"/>
      <c r="G345" s="93"/>
      <c r="H345" s="93" t="str">
        <f t="shared" si="802"/>
        <v/>
      </c>
      <c r="I345" s="95" t="str">
        <f t="shared" si="803"/>
        <v/>
      </c>
      <c r="J345" s="93"/>
      <c r="K345" s="97" t="b">
        <v>0</v>
      </c>
      <c r="L345" s="98" t="str">
        <f t="shared" ref="L345:L599" si="927">IF(K345=TRUE(),0,IF(C345="x",IF(ISBLANK(A345),"", I345*(J345/100)),"PENDENTE"))</f>
        <v>PENDENTE</v>
      </c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3"/>
      <c r="X345" s="100"/>
      <c r="Y345" s="100"/>
      <c r="Z345" s="100"/>
      <c r="AA345" s="100"/>
      <c r="AB345" s="100"/>
      <c r="AC345" s="101"/>
      <c r="AD345" s="3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93"/>
      <c r="AQ345" s="93"/>
      <c r="AR345" s="93"/>
      <c r="AS345" s="102"/>
      <c r="AT345" s="103"/>
      <c r="AU345" s="103"/>
      <c r="AV345" s="103"/>
      <c r="AW345" s="104"/>
      <c r="AX345" s="103"/>
      <c r="AY345" s="103"/>
      <c r="AZ345" s="103"/>
      <c r="BA345" s="103"/>
      <c r="BB345" s="104"/>
      <c r="BC345" s="103"/>
      <c r="BD345" s="105" t="str">
        <f ca="1">IFERROR(__xludf.DUMMYFUNCTION("""COMPUTED_VALUE"""),"")</f>
        <v/>
      </c>
      <c r="BE345" s="105"/>
      <c r="BF345" s="105"/>
      <c r="BG345" s="93"/>
      <c r="BH345" s="95"/>
      <c r="BI345" s="95" t="str">
        <f t="shared" si="830"/>
        <v/>
      </c>
      <c r="BJ345" s="95" t="str">
        <f t="shared" ref="BJ345:BR345" si="928">IF(AD345=0,"",AD345*$AS345*(AU345/10))</f>
        <v/>
      </c>
      <c r="BK345" s="95" t="str">
        <f t="shared" si="928"/>
        <v/>
      </c>
      <c r="BL345" s="95" t="str">
        <f t="shared" si="928"/>
        <v/>
      </c>
      <c r="BM345" s="95" t="str">
        <f t="shared" si="928"/>
        <v/>
      </c>
      <c r="BN345" s="95" t="str">
        <f t="shared" si="928"/>
        <v/>
      </c>
      <c r="BO345" s="95" t="str">
        <f t="shared" si="928"/>
        <v/>
      </c>
      <c r="BP345" s="95" t="str">
        <f t="shared" si="928"/>
        <v/>
      </c>
      <c r="BQ345" s="95" t="str">
        <f t="shared" si="928"/>
        <v/>
      </c>
      <c r="BR345" s="95" t="str">
        <f t="shared" si="928"/>
        <v/>
      </c>
      <c r="BS345" s="38"/>
      <c r="BT345" s="38"/>
      <c r="BU345" s="38"/>
      <c r="BV345" s="38"/>
      <c r="BW345" s="38"/>
      <c r="BX345" s="38">
        <f t="shared" si="566"/>
        <v>0</v>
      </c>
      <c r="BY345" s="106" t="str">
        <f t="shared" si="529"/>
        <v/>
      </c>
      <c r="BZ345" s="106" t="str">
        <f t="shared" ref="BZ345:CH345" si="929">IF(N345="x","1","")</f>
        <v/>
      </c>
      <c r="CA345" s="106" t="str">
        <f t="shared" si="929"/>
        <v/>
      </c>
      <c r="CB345" s="106" t="str">
        <f t="shared" si="929"/>
        <v/>
      </c>
      <c r="CC345" s="106" t="str">
        <f t="shared" si="929"/>
        <v/>
      </c>
      <c r="CD345" s="106" t="str">
        <f t="shared" si="929"/>
        <v/>
      </c>
      <c r="CE345" s="106" t="str">
        <f t="shared" si="929"/>
        <v/>
      </c>
      <c r="CF345" s="106" t="str">
        <f t="shared" si="929"/>
        <v/>
      </c>
      <c r="CG345" s="106" t="str">
        <f t="shared" si="929"/>
        <v/>
      </c>
      <c r="CH345" s="106" t="str">
        <f t="shared" si="929"/>
        <v/>
      </c>
      <c r="CI345" s="40"/>
      <c r="CJ345" s="40"/>
      <c r="CK345" s="40"/>
      <c r="CL345" s="40"/>
      <c r="CM345" s="40"/>
    </row>
    <row r="346" spans="1:91" ht="17.25" customHeight="1" x14ac:dyDescent="0.2">
      <c r="A346" s="92"/>
      <c r="B346" s="93"/>
      <c r="C346" s="93"/>
      <c r="D346" s="93"/>
      <c r="E346" s="93" t="str">
        <f t="shared" si="420"/>
        <v/>
      </c>
      <c r="F346" s="93"/>
      <c r="G346" s="93"/>
      <c r="H346" s="93" t="str">
        <f t="shared" si="802"/>
        <v/>
      </c>
      <c r="I346" s="95" t="str">
        <f t="shared" si="803"/>
        <v/>
      </c>
      <c r="J346" s="93"/>
      <c r="K346" s="97" t="b">
        <v>0</v>
      </c>
      <c r="L346" s="98" t="str">
        <f t="shared" si="927"/>
        <v>PENDENTE</v>
      </c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3"/>
      <c r="X346" s="100"/>
      <c r="Y346" s="100"/>
      <c r="Z346" s="100"/>
      <c r="AA346" s="100"/>
      <c r="AB346" s="100"/>
      <c r="AC346" s="101"/>
      <c r="AD346" s="3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93"/>
      <c r="AQ346" s="93"/>
      <c r="AR346" s="93"/>
      <c r="AS346" s="102"/>
      <c r="AT346" s="103"/>
      <c r="AU346" s="103"/>
      <c r="AV346" s="103"/>
      <c r="AW346" s="104"/>
      <c r="AX346" s="103"/>
      <c r="AY346" s="103"/>
      <c r="AZ346" s="103"/>
      <c r="BA346" s="103"/>
      <c r="BB346" s="104"/>
      <c r="BC346" s="103"/>
      <c r="BD346" s="105" t="str">
        <f ca="1">IFERROR(__xludf.DUMMYFUNCTION("""COMPUTED_VALUE"""),"")</f>
        <v/>
      </c>
      <c r="BE346" s="105"/>
      <c r="BF346" s="105"/>
      <c r="BG346" s="93"/>
      <c r="BH346" s="95"/>
      <c r="BI346" s="95" t="str">
        <f t="shared" si="830"/>
        <v/>
      </c>
      <c r="BJ346" s="95" t="str">
        <f t="shared" ref="BJ346:BR346" si="930">IF(AD346=0,"",AD346*$AS346*(AU346/10))</f>
        <v/>
      </c>
      <c r="BK346" s="95" t="str">
        <f t="shared" si="930"/>
        <v/>
      </c>
      <c r="BL346" s="95" t="str">
        <f t="shared" si="930"/>
        <v/>
      </c>
      <c r="BM346" s="95" t="str">
        <f t="shared" si="930"/>
        <v/>
      </c>
      <c r="BN346" s="95" t="str">
        <f t="shared" si="930"/>
        <v/>
      </c>
      <c r="BO346" s="95" t="str">
        <f t="shared" si="930"/>
        <v/>
      </c>
      <c r="BP346" s="95" t="str">
        <f t="shared" si="930"/>
        <v/>
      </c>
      <c r="BQ346" s="95" t="str">
        <f t="shared" si="930"/>
        <v/>
      </c>
      <c r="BR346" s="95" t="str">
        <f t="shared" si="930"/>
        <v/>
      </c>
      <c r="BS346" s="38"/>
      <c r="BT346" s="38"/>
      <c r="BU346" s="38"/>
      <c r="BV346" s="38"/>
      <c r="BW346" s="38"/>
      <c r="BX346" s="38">
        <f t="shared" si="566"/>
        <v>0</v>
      </c>
      <c r="BY346" s="106" t="str">
        <f t="shared" si="529"/>
        <v/>
      </c>
      <c r="BZ346" s="106" t="str">
        <f t="shared" ref="BZ346:CH346" si="931">IF(N346="x","1","")</f>
        <v/>
      </c>
      <c r="CA346" s="106" t="str">
        <f t="shared" si="931"/>
        <v/>
      </c>
      <c r="CB346" s="106" t="str">
        <f t="shared" si="931"/>
        <v/>
      </c>
      <c r="CC346" s="106" t="str">
        <f t="shared" si="931"/>
        <v/>
      </c>
      <c r="CD346" s="106" t="str">
        <f t="shared" si="931"/>
        <v/>
      </c>
      <c r="CE346" s="106" t="str">
        <f t="shared" si="931"/>
        <v/>
      </c>
      <c r="CF346" s="106" t="str">
        <f t="shared" si="931"/>
        <v/>
      </c>
      <c r="CG346" s="106" t="str">
        <f t="shared" si="931"/>
        <v/>
      </c>
      <c r="CH346" s="106" t="str">
        <f t="shared" si="931"/>
        <v/>
      </c>
      <c r="CI346" s="40"/>
      <c r="CJ346" s="40"/>
      <c r="CK346" s="40"/>
      <c r="CL346" s="40"/>
      <c r="CM346" s="40"/>
    </row>
    <row r="347" spans="1:91" ht="17.25" customHeight="1" x14ac:dyDescent="0.2">
      <c r="A347" s="92"/>
      <c r="B347" s="93"/>
      <c r="C347" s="93"/>
      <c r="D347" s="93"/>
      <c r="E347" s="93" t="str">
        <f t="shared" si="420"/>
        <v/>
      </c>
      <c r="F347" s="93"/>
      <c r="G347" s="93"/>
      <c r="H347" s="93" t="str">
        <f t="shared" si="802"/>
        <v/>
      </c>
      <c r="I347" s="95" t="str">
        <f t="shared" si="803"/>
        <v/>
      </c>
      <c r="J347" s="93"/>
      <c r="K347" s="97" t="b">
        <v>0</v>
      </c>
      <c r="L347" s="98" t="str">
        <f t="shared" si="927"/>
        <v>PENDENTE</v>
      </c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3"/>
      <c r="X347" s="100"/>
      <c r="Y347" s="100"/>
      <c r="Z347" s="100"/>
      <c r="AA347" s="100"/>
      <c r="AB347" s="100"/>
      <c r="AC347" s="101"/>
      <c r="AD347" s="3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93"/>
      <c r="AQ347" s="93"/>
      <c r="AR347" s="93"/>
      <c r="AS347" s="102"/>
      <c r="AT347" s="103"/>
      <c r="AU347" s="103"/>
      <c r="AV347" s="103"/>
      <c r="AW347" s="104"/>
      <c r="AX347" s="103"/>
      <c r="AY347" s="103"/>
      <c r="AZ347" s="103"/>
      <c r="BA347" s="103"/>
      <c r="BB347" s="104"/>
      <c r="BC347" s="103"/>
      <c r="BD347" s="105" t="str">
        <f ca="1">IFERROR(__xludf.DUMMYFUNCTION("""COMPUTED_VALUE"""),"")</f>
        <v/>
      </c>
      <c r="BE347" s="105"/>
      <c r="BF347" s="105"/>
      <c r="BG347" s="93"/>
      <c r="BH347" s="95"/>
      <c r="BI347" s="95" t="str">
        <f t="shared" si="830"/>
        <v/>
      </c>
      <c r="BJ347" s="95" t="str">
        <f t="shared" ref="BJ347:BR347" si="932">IF(AD347=0,"",AD347*$AS347*(AU347/10))</f>
        <v/>
      </c>
      <c r="BK347" s="95" t="str">
        <f t="shared" si="932"/>
        <v/>
      </c>
      <c r="BL347" s="95" t="str">
        <f t="shared" si="932"/>
        <v/>
      </c>
      <c r="BM347" s="95" t="str">
        <f t="shared" si="932"/>
        <v/>
      </c>
      <c r="BN347" s="95" t="str">
        <f t="shared" si="932"/>
        <v/>
      </c>
      <c r="BO347" s="95" t="str">
        <f t="shared" si="932"/>
        <v/>
      </c>
      <c r="BP347" s="95" t="str">
        <f t="shared" si="932"/>
        <v/>
      </c>
      <c r="BQ347" s="95" t="str">
        <f t="shared" si="932"/>
        <v/>
      </c>
      <c r="BR347" s="95" t="str">
        <f t="shared" si="932"/>
        <v/>
      </c>
      <c r="BS347" s="38"/>
      <c r="BT347" s="38"/>
      <c r="BU347" s="38"/>
      <c r="BV347" s="38"/>
      <c r="BW347" s="38"/>
      <c r="BX347" s="38">
        <f t="shared" si="566"/>
        <v>0</v>
      </c>
      <c r="BY347" s="106" t="str">
        <f t="shared" si="529"/>
        <v/>
      </c>
      <c r="BZ347" s="106" t="str">
        <f t="shared" ref="BZ347:CH347" si="933">IF(N347="x","1","")</f>
        <v/>
      </c>
      <c r="CA347" s="106" t="str">
        <f t="shared" si="933"/>
        <v/>
      </c>
      <c r="CB347" s="106" t="str">
        <f t="shared" si="933"/>
        <v/>
      </c>
      <c r="CC347" s="106" t="str">
        <f t="shared" si="933"/>
        <v/>
      </c>
      <c r="CD347" s="106" t="str">
        <f t="shared" si="933"/>
        <v/>
      </c>
      <c r="CE347" s="106" t="str">
        <f t="shared" si="933"/>
        <v/>
      </c>
      <c r="CF347" s="106" t="str">
        <f t="shared" si="933"/>
        <v/>
      </c>
      <c r="CG347" s="106" t="str">
        <f t="shared" si="933"/>
        <v/>
      </c>
      <c r="CH347" s="106" t="str">
        <f t="shared" si="933"/>
        <v/>
      </c>
      <c r="CI347" s="40"/>
      <c r="CJ347" s="40"/>
      <c r="CK347" s="40"/>
      <c r="CL347" s="40"/>
      <c r="CM347" s="40"/>
    </row>
    <row r="348" spans="1:91" ht="17.25" customHeight="1" x14ac:dyDescent="0.2">
      <c r="A348" s="92"/>
      <c r="B348" s="93"/>
      <c r="C348" s="93"/>
      <c r="D348" s="93"/>
      <c r="E348" s="93" t="str">
        <f t="shared" si="420"/>
        <v/>
      </c>
      <c r="F348" s="93"/>
      <c r="G348" s="93"/>
      <c r="H348" s="93" t="str">
        <f t="shared" si="802"/>
        <v/>
      </c>
      <c r="I348" s="95" t="str">
        <f t="shared" si="803"/>
        <v/>
      </c>
      <c r="J348" s="93"/>
      <c r="K348" s="97" t="b">
        <v>0</v>
      </c>
      <c r="L348" s="98" t="str">
        <f t="shared" si="927"/>
        <v>PENDENTE</v>
      </c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3"/>
      <c r="X348" s="100"/>
      <c r="Y348" s="100"/>
      <c r="Z348" s="100"/>
      <c r="AA348" s="100"/>
      <c r="AB348" s="100"/>
      <c r="AC348" s="101"/>
      <c r="AD348" s="3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93"/>
      <c r="AQ348" s="93"/>
      <c r="AR348" s="93"/>
      <c r="AS348" s="102"/>
      <c r="AT348" s="103"/>
      <c r="AU348" s="103"/>
      <c r="AV348" s="103"/>
      <c r="AW348" s="104"/>
      <c r="AX348" s="103"/>
      <c r="AY348" s="103"/>
      <c r="AZ348" s="103"/>
      <c r="BA348" s="103"/>
      <c r="BB348" s="104"/>
      <c r="BC348" s="103"/>
      <c r="BD348" s="105" t="str">
        <f ca="1">IFERROR(__xludf.DUMMYFUNCTION("""COMPUTED_VALUE"""),"")</f>
        <v/>
      </c>
      <c r="BE348" s="105"/>
      <c r="BF348" s="105"/>
      <c r="BG348" s="93"/>
      <c r="BH348" s="95"/>
      <c r="BI348" s="95" t="str">
        <f t="shared" si="830"/>
        <v/>
      </c>
      <c r="BJ348" s="95" t="str">
        <f t="shared" ref="BJ348:BR348" si="934">IF(AD348=0,"",AD348*$AS348*(AU348/10))</f>
        <v/>
      </c>
      <c r="BK348" s="95" t="str">
        <f t="shared" si="934"/>
        <v/>
      </c>
      <c r="BL348" s="95" t="str">
        <f t="shared" si="934"/>
        <v/>
      </c>
      <c r="BM348" s="95" t="str">
        <f t="shared" si="934"/>
        <v/>
      </c>
      <c r="BN348" s="95" t="str">
        <f t="shared" si="934"/>
        <v/>
      </c>
      <c r="BO348" s="95" t="str">
        <f t="shared" si="934"/>
        <v/>
      </c>
      <c r="BP348" s="95" t="str">
        <f t="shared" si="934"/>
        <v/>
      </c>
      <c r="BQ348" s="95" t="str">
        <f t="shared" si="934"/>
        <v/>
      </c>
      <c r="BR348" s="95" t="str">
        <f t="shared" si="934"/>
        <v/>
      </c>
      <c r="BS348" s="38"/>
      <c r="BT348" s="38"/>
      <c r="BU348" s="38"/>
      <c r="BV348" s="38"/>
      <c r="BW348" s="38"/>
      <c r="BX348" s="38">
        <f t="shared" si="566"/>
        <v>0</v>
      </c>
      <c r="BY348" s="106" t="str">
        <f t="shared" si="529"/>
        <v/>
      </c>
      <c r="BZ348" s="106" t="str">
        <f t="shared" ref="BZ348:CH348" si="935">IF(N348="x","1","")</f>
        <v/>
      </c>
      <c r="CA348" s="106" t="str">
        <f t="shared" si="935"/>
        <v/>
      </c>
      <c r="CB348" s="106" t="str">
        <f t="shared" si="935"/>
        <v/>
      </c>
      <c r="CC348" s="106" t="str">
        <f t="shared" si="935"/>
        <v/>
      </c>
      <c r="CD348" s="106" t="str">
        <f t="shared" si="935"/>
        <v/>
      </c>
      <c r="CE348" s="106" t="str">
        <f t="shared" si="935"/>
        <v/>
      </c>
      <c r="CF348" s="106" t="str">
        <f t="shared" si="935"/>
        <v/>
      </c>
      <c r="CG348" s="106" t="str">
        <f t="shared" si="935"/>
        <v/>
      </c>
      <c r="CH348" s="106" t="str">
        <f t="shared" si="935"/>
        <v/>
      </c>
      <c r="CI348" s="40"/>
      <c r="CJ348" s="40"/>
      <c r="CK348" s="40"/>
      <c r="CL348" s="40"/>
      <c r="CM348" s="40"/>
    </row>
    <row r="349" spans="1:91" ht="17.25" customHeight="1" x14ac:dyDescent="0.2">
      <c r="A349" s="92"/>
      <c r="B349" s="93"/>
      <c r="C349" s="93"/>
      <c r="D349" s="93"/>
      <c r="E349" s="93" t="str">
        <f t="shared" si="420"/>
        <v/>
      </c>
      <c r="F349" s="93"/>
      <c r="G349" s="93"/>
      <c r="H349" s="93" t="str">
        <f t="shared" si="802"/>
        <v/>
      </c>
      <c r="I349" s="95" t="str">
        <f t="shared" si="803"/>
        <v/>
      </c>
      <c r="J349" s="93"/>
      <c r="K349" s="97" t="b">
        <v>0</v>
      </c>
      <c r="L349" s="98" t="str">
        <f t="shared" si="927"/>
        <v>PENDENTE</v>
      </c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3"/>
      <c r="X349" s="100"/>
      <c r="Y349" s="100"/>
      <c r="Z349" s="100"/>
      <c r="AA349" s="100"/>
      <c r="AB349" s="100"/>
      <c r="AC349" s="101"/>
      <c r="AD349" s="3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93"/>
      <c r="AQ349" s="93"/>
      <c r="AR349" s="93"/>
      <c r="AS349" s="102"/>
      <c r="AT349" s="103"/>
      <c r="AU349" s="103"/>
      <c r="AV349" s="103"/>
      <c r="AW349" s="104"/>
      <c r="AX349" s="103"/>
      <c r="AY349" s="103"/>
      <c r="AZ349" s="103"/>
      <c r="BA349" s="103"/>
      <c r="BB349" s="104"/>
      <c r="BC349" s="103"/>
      <c r="BD349" s="105" t="str">
        <f ca="1">IFERROR(__xludf.DUMMYFUNCTION("""COMPUTED_VALUE"""),"")</f>
        <v/>
      </c>
      <c r="BE349" s="105"/>
      <c r="BF349" s="105"/>
      <c r="BG349" s="93"/>
      <c r="BH349" s="95"/>
      <c r="BI349" s="95" t="str">
        <f t="shared" si="830"/>
        <v/>
      </c>
      <c r="BJ349" s="95" t="str">
        <f t="shared" ref="BJ349:BR349" si="936">IF(AD349=0,"",AD349*$AS349*(AU349/10))</f>
        <v/>
      </c>
      <c r="BK349" s="95" t="str">
        <f t="shared" si="936"/>
        <v/>
      </c>
      <c r="BL349" s="95" t="str">
        <f t="shared" si="936"/>
        <v/>
      </c>
      <c r="BM349" s="95" t="str">
        <f t="shared" si="936"/>
        <v/>
      </c>
      <c r="BN349" s="95" t="str">
        <f t="shared" si="936"/>
        <v/>
      </c>
      <c r="BO349" s="95" t="str">
        <f t="shared" si="936"/>
        <v/>
      </c>
      <c r="BP349" s="95" t="str">
        <f t="shared" si="936"/>
        <v/>
      </c>
      <c r="BQ349" s="95" t="str">
        <f t="shared" si="936"/>
        <v/>
      </c>
      <c r="BR349" s="95" t="str">
        <f t="shared" si="936"/>
        <v/>
      </c>
      <c r="BS349" s="38"/>
      <c r="BT349" s="38"/>
      <c r="BU349" s="38"/>
      <c r="BV349" s="38"/>
      <c r="BW349" s="38"/>
      <c r="BX349" s="38">
        <f t="shared" si="566"/>
        <v>0</v>
      </c>
      <c r="BY349" s="106" t="str">
        <f t="shared" si="529"/>
        <v/>
      </c>
      <c r="BZ349" s="106" t="str">
        <f t="shared" ref="BZ349:CH349" si="937">IF(N349="x","1","")</f>
        <v/>
      </c>
      <c r="CA349" s="106" t="str">
        <f t="shared" si="937"/>
        <v/>
      </c>
      <c r="CB349" s="106" t="str">
        <f t="shared" si="937"/>
        <v/>
      </c>
      <c r="CC349" s="106" t="str">
        <f t="shared" si="937"/>
        <v/>
      </c>
      <c r="CD349" s="106" t="str">
        <f t="shared" si="937"/>
        <v/>
      </c>
      <c r="CE349" s="106" t="str">
        <f t="shared" si="937"/>
        <v/>
      </c>
      <c r="CF349" s="106" t="str">
        <f t="shared" si="937"/>
        <v/>
      </c>
      <c r="CG349" s="106" t="str">
        <f t="shared" si="937"/>
        <v/>
      </c>
      <c r="CH349" s="106" t="str">
        <f t="shared" si="937"/>
        <v/>
      </c>
      <c r="CI349" s="40"/>
      <c r="CJ349" s="40"/>
      <c r="CK349" s="40"/>
      <c r="CL349" s="40"/>
      <c r="CM349" s="40"/>
    </row>
    <row r="350" spans="1:91" ht="17.25" customHeight="1" x14ac:dyDescent="0.2">
      <c r="A350" s="92"/>
      <c r="B350" s="93"/>
      <c r="C350" s="93"/>
      <c r="D350" s="93"/>
      <c r="E350" s="93" t="str">
        <f t="shared" si="420"/>
        <v/>
      </c>
      <c r="F350" s="93"/>
      <c r="G350" s="93"/>
      <c r="H350" s="93" t="str">
        <f t="shared" si="802"/>
        <v/>
      </c>
      <c r="I350" s="95" t="str">
        <f t="shared" si="803"/>
        <v/>
      </c>
      <c r="J350" s="93"/>
      <c r="K350" s="97" t="b">
        <v>0</v>
      </c>
      <c r="L350" s="98" t="str">
        <f t="shared" si="927"/>
        <v>PENDENTE</v>
      </c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3"/>
      <c r="X350" s="100"/>
      <c r="Y350" s="100"/>
      <c r="Z350" s="100"/>
      <c r="AA350" s="100"/>
      <c r="AB350" s="100"/>
      <c r="AC350" s="101"/>
      <c r="AD350" s="3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93"/>
      <c r="AQ350" s="93"/>
      <c r="AR350" s="93"/>
      <c r="AS350" s="102"/>
      <c r="AT350" s="103"/>
      <c r="AU350" s="103"/>
      <c r="AV350" s="103"/>
      <c r="AW350" s="104"/>
      <c r="AX350" s="103"/>
      <c r="AY350" s="103"/>
      <c r="AZ350" s="103"/>
      <c r="BA350" s="103"/>
      <c r="BB350" s="104"/>
      <c r="BC350" s="103"/>
      <c r="BD350" s="105" t="str">
        <f ca="1">IFERROR(__xludf.DUMMYFUNCTION("""COMPUTED_VALUE"""),"")</f>
        <v/>
      </c>
      <c r="BE350" s="105"/>
      <c r="BF350" s="105"/>
      <c r="BG350" s="93"/>
      <c r="BH350" s="95"/>
      <c r="BI350" s="95" t="str">
        <f t="shared" si="830"/>
        <v/>
      </c>
      <c r="BJ350" s="95" t="str">
        <f t="shared" ref="BJ350:BR350" si="938">IF(AD350=0,"",AD350*$AS350*(AU350/10))</f>
        <v/>
      </c>
      <c r="BK350" s="95" t="str">
        <f t="shared" si="938"/>
        <v/>
      </c>
      <c r="BL350" s="95" t="str">
        <f t="shared" si="938"/>
        <v/>
      </c>
      <c r="BM350" s="95" t="str">
        <f t="shared" si="938"/>
        <v/>
      </c>
      <c r="BN350" s="95" t="str">
        <f t="shared" si="938"/>
        <v/>
      </c>
      <c r="BO350" s="95" t="str">
        <f t="shared" si="938"/>
        <v/>
      </c>
      <c r="BP350" s="95" t="str">
        <f t="shared" si="938"/>
        <v/>
      </c>
      <c r="BQ350" s="95" t="str">
        <f t="shared" si="938"/>
        <v/>
      </c>
      <c r="BR350" s="95" t="str">
        <f t="shared" si="938"/>
        <v/>
      </c>
      <c r="BS350" s="38"/>
      <c r="BT350" s="38"/>
      <c r="BU350" s="38"/>
      <c r="BV350" s="38"/>
      <c r="BW350" s="38"/>
      <c r="BX350" s="38">
        <f t="shared" si="566"/>
        <v>0</v>
      </c>
      <c r="BY350" s="106" t="str">
        <f t="shared" si="529"/>
        <v/>
      </c>
      <c r="BZ350" s="106" t="str">
        <f t="shared" ref="BZ350:CH350" si="939">IF(N350="x","1","")</f>
        <v/>
      </c>
      <c r="CA350" s="106" t="str">
        <f t="shared" si="939"/>
        <v/>
      </c>
      <c r="CB350" s="106" t="str">
        <f t="shared" si="939"/>
        <v/>
      </c>
      <c r="CC350" s="106" t="str">
        <f t="shared" si="939"/>
        <v/>
      </c>
      <c r="CD350" s="106" t="str">
        <f t="shared" si="939"/>
        <v/>
      </c>
      <c r="CE350" s="106" t="str">
        <f t="shared" si="939"/>
        <v/>
      </c>
      <c r="CF350" s="106" t="str">
        <f t="shared" si="939"/>
        <v/>
      </c>
      <c r="CG350" s="106" t="str">
        <f t="shared" si="939"/>
        <v/>
      </c>
      <c r="CH350" s="106" t="str">
        <f t="shared" si="939"/>
        <v/>
      </c>
      <c r="CI350" s="40"/>
      <c r="CJ350" s="40"/>
      <c r="CK350" s="40"/>
      <c r="CL350" s="40"/>
      <c r="CM350" s="40"/>
    </row>
    <row r="351" spans="1:91" ht="17.25" customHeight="1" x14ac:dyDescent="0.2">
      <c r="A351" s="92"/>
      <c r="B351" s="93"/>
      <c r="C351" s="93"/>
      <c r="D351" s="93"/>
      <c r="E351" s="93" t="str">
        <f t="shared" si="420"/>
        <v/>
      </c>
      <c r="F351" s="93"/>
      <c r="G351" s="93"/>
      <c r="H351" s="93" t="str">
        <f t="shared" si="802"/>
        <v/>
      </c>
      <c r="I351" s="95" t="str">
        <f t="shared" si="803"/>
        <v/>
      </c>
      <c r="J351" s="93"/>
      <c r="K351" s="97" t="b">
        <v>0</v>
      </c>
      <c r="L351" s="98" t="str">
        <f t="shared" si="927"/>
        <v>PENDENTE</v>
      </c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3"/>
      <c r="X351" s="100"/>
      <c r="Y351" s="100"/>
      <c r="Z351" s="100"/>
      <c r="AA351" s="100"/>
      <c r="AB351" s="100"/>
      <c r="AC351" s="101"/>
      <c r="AD351" s="3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93"/>
      <c r="AQ351" s="93"/>
      <c r="AR351" s="93"/>
      <c r="AS351" s="102"/>
      <c r="AT351" s="103"/>
      <c r="AU351" s="103"/>
      <c r="AV351" s="103"/>
      <c r="AW351" s="104"/>
      <c r="AX351" s="103"/>
      <c r="AY351" s="103"/>
      <c r="AZ351" s="103"/>
      <c r="BA351" s="103"/>
      <c r="BB351" s="104"/>
      <c r="BC351" s="103"/>
      <c r="BD351" s="105" t="str">
        <f ca="1">IFERROR(__xludf.DUMMYFUNCTION("""COMPUTED_VALUE"""),"")</f>
        <v/>
      </c>
      <c r="BE351" s="105"/>
      <c r="BF351" s="105"/>
      <c r="BG351" s="93"/>
      <c r="BH351" s="95"/>
      <c r="BI351" s="95" t="str">
        <f t="shared" si="830"/>
        <v/>
      </c>
      <c r="BJ351" s="95" t="str">
        <f t="shared" ref="BJ351:BR351" si="940">IF(AD351=0,"",AD351*$AS351*(AU351/10))</f>
        <v/>
      </c>
      <c r="BK351" s="95" t="str">
        <f t="shared" si="940"/>
        <v/>
      </c>
      <c r="BL351" s="95" t="str">
        <f t="shared" si="940"/>
        <v/>
      </c>
      <c r="BM351" s="95" t="str">
        <f t="shared" si="940"/>
        <v/>
      </c>
      <c r="BN351" s="95" t="str">
        <f t="shared" si="940"/>
        <v/>
      </c>
      <c r="BO351" s="95" t="str">
        <f t="shared" si="940"/>
        <v/>
      </c>
      <c r="BP351" s="95" t="str">
        <f t="shared" si="940"/>
        <v/>
      </c>
      <c r="BQ351" s="95" t="str">
        <f t="shared" si="940"/>
        <v/>
      </c>
      <c r="BR351" s="95" t="str">
        <f t="shared" si="940"/>
        <v/>
      </c>
      <c r="BS351" s="38"/>
      <c r="BT351" s="38"/>
      <c r="BU351" s="38"/>
      <c r="BV351" s="38"/>
      <c r="BW351" s="38"/>
      <c r="BX351" s="38">
        <f t="shared" si="566"/>
        <v>0</v>
      </c>
      <c r="BY351" s="106" t="str">
        <f t="shared" si="529"/>
        <v/>
      </c>
      <c r="BZ351" s="106" t="str">
        <f t="shared" ref="BZ351:CH351" si="941">IF(N351="x","1","")</f>
        <v/>
      </c>
      <c r="CA351" s="106" t="str">
        <f t="shared" si="941"/>
        <v/>
      </c>
      <c r="CB351" s="106" t="str">
        <f t="shared" si="941"/>
        <v/>
      </c>
      <c r="CC351" s="106" t="str">
        <f t="shared" si="941"/>
        <v/>
      </c>
      <c r="CD351" s="106" t="str">
        <f t="shared" si="941"/>
        <v/>
      </c>
      <c r="CE351" s="106" t="str">
        <f t="shared" si="941"/>
        <v/>
      </c>
      <c r="CF351" s="106" t="str">
        <f t="shared" si="941"/>
        <v/>
      </c>
      <c r="CG351" s="106" t="str">
        <f t="shared" si="941"/>
        <v/>
      </c>
      <c r="CH351" s="106" t="str">
        <f t="shared" si="941"/>
        <v/>
      </c>
      <c r="CI351" s="40"/>
      <c r="CJ351" s="40"/>
      <c r="CK351" s="40"/>
      <c r="CL351" s="40"/>
      <c r="CM351" s="40"/>
    </row>
    <row r="352" spans="1:91" ht="17.25" customHeight="1" x14ac:dyDescent="0.2">
      <c r="A352" s="92"/>
      <c r="B352" s="93"/>
      <c r="C352" s="93"/>
      <c r="D352" s="93"/>
      <c r="E352" s="93" t="str">
        <f t="shared" si="420"/>
        <v/>
      </c>
      <c r="F352" s="93"/>
      <c r="G352" s="93"/>
      <c r="H352" s="93" t="str">
        <f t="shared" si="802"/>
        <v/>
      </c>
      <c r="I352" s="95" t="str">
        <f t="shared" si="803"/>
        <v/>
      </c>
      <c r="J352" s="93"/>
      <c r="K352" s="97" t="b">
        <v>0</v>
      </c>
      <c r="L352" s="98" t="str">
        <f t="shared" si="927"/>
        <v>PENDENTE</v>
      </c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3"/>
      <c r="X352" s="100"/>
      <c r="Y352" s="100"/>
      <c r="Z352" s="100"/>
      <c r="AA352" s="100"/>
      <c r="AB352" s="100"/>
      <c r="AC352" s="101"/>
      <c r="AD352" s="3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93"/>
      <c r="AQ352" s="93"/>
      <c r="AR352" s="93"/>
      <c r="AS352" s="102"/>
      <c r="AT352" s="103"/>
      <c r="AU352" s="103"/>
      <c r="AV352" s="103"/>
      <c r="AW352" s="104"/>
      <c r="AX352" s="103"/>
      <c r="AY352" s="103"/>
      <c r="AZ352" s="103"/>
      <c r="BA352" s="103"/>
      <c r="BB352" s="104"/>
      <c r="BC352" s="103"/>
      <c r="BD352" s="105" t="str">
        <f ca="1">IFERROR(__xludf.DUMMYFUNCTION("""COMPUTED_VALUE"""),"")</f>
        <v/>
      </c>
      <c r="BE352" s="105"/>
      <c r="BF352" s="105"/>
      <c r="BG352" s="93"/>
      <c r="BH352" s="95"/>
      <c r="BI352" s="95" t="str">
        <f t="shared" si="830"/>
        <v/>
      </c>
      <c r="BJ352" s="95" t="str">
        <f t="shared" ref="BJ352:BR352" si="942">IF(AD352=0,"",AD352*$AS352*(AU352/10))</f>
        <v/>
      </c>
      <c r="BK352" s="95" t="str">
        <f t="shared" si="942"/>
        <v/>
      </c>
      <c r="BL352" s="95" t="str">
        <f t="shared" si="942"/>
        <v/>
      </c>
      <c r="BM352" s="95" t="str">
        <f t="shared" si="942"/>
        <v/>
      </c>
      <c r="BN352" s="95" t="str">
        <f t="shared" si="942"/>
        <v/>
      </c>
      <c r="BO352" s="95" t="str">
        <f t="shared" si="942"/>
        <v/>
      </c>
      <c r="BP352" s="95" t="str">
        <f t="shared" si="942"/>
        <v/>
      </c>
      <c r="BQ352" s="95" t="str">
        <f t="shared" si="942"/>
        <v/>
      </c>
      <c r="BR352" s="95" t="str">
        <f t="shared" si="942"/>
        <v/>
      </c>
      <c r="BS352" s="38"/>
      <c r="BT352" s="38"/>
      <c r="BU352" s="38"/>
      <c r="BV352" s="38"/>
      <c r="BW352" s="38"/>
      <c r="BX352" s="38">
        <f t="shared" si="566"/>
        <v>0</v>
      </c>
      <c r="BY352" s="106" t="str">
        <f t="shared" si="529"/>
        <v/>
      </c>
      <c r="BZ352" s="106" t="str">
        <f t="shared" ref="BZ352:CH352" si="943">IF(N352="x","1","")</f>
        <v/>
      </c>
      <c r="CA352" s="106" t="str">
        <f t="shared" si="943"/>
        <v/>
      </c>
      <c r="CB352" s="106" t="str">
        <f t="shared" si="943"/>
        <v/>
      </c>
      <c r="CC352" s="106" t="str">
        <f t="shared" si="943"/>
        <v/>
      </c>
      <c r="CD352" s="106" t="str">
        <f t="shared" si="943"/>
        <v/>
      </c>
      <c r="CE352" s="106" t="str">
        <f t="shared" si="943"/>
        <v/>
      </c>
      <c r="CF352" s="106" t="str">
        <f t="shared" si="943"/>
        <v/>
      </c>
      <c r="CG352" s="106" t="str">
        <f t="shared" si="943"/>
        <v/>
      </c>
      <c r="CH352" s="106" t="str">
        <f t="shared" si="943"/>
        <v/>
      </c>
      <c r="CI352" s="40"/>
      <c r="CJ352" s="40"/>
      <c r="CK352" s="40"/>
      <c r="CL352" s="40"/>
      <c r="CM352" s="40"/>
    </row>
    <row r="353" spans="1:91" ht="17.25" customHeight="1" x14ac:dyDescent="0.2">
      <c r="A353" s="92"/>
      <c r="B353" s="93"/>
      <c r="C353" s="93"/>
      <c r="D353" s="93"/>
      <c r="E353" s="93" t="str">
        <f t="shared" si="420"/>
        <v/>
      </c>
      <c r="F353" s="93"/>
      <c r="G353" s="93"/>
      <c r="H353" s="93" t="str">
        <f t="shared" si="802"/>
        <v/>
      </c>
      <c r="I353" s="95" t="str">
        <f t="shared" si="803"/>
        <v/>
      </c>
      <c r="J353" s="93"/>
      <c r="K353" s="97" t="b">
        <v>0</v>
      </c>
      <c r="L353" s="98" t="str">
        <f t="shared" si="927"/>
        <v>PENDENTE</v>
      </c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3"/>
      <c r="X353" s="100"/>
      <c r="Y353" s="100"/>
      <c r="Z353" s="100"/>
      <c r="AA353" s="100"/>
      <c r="AB353" s="100"/>
      <c r="AC353" s="101"/>
      <c r="AD353" s="3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93"/>
      <c r="AQ353" s="93"/>
      <c r="AR353" s="93"/>
      <c r="AS353" s="102"/>
      <c r="AT353" s="103"/>
      <c r="AU353" s="103"/>
      <c r="AV353" s="103"/>
      <c r="AW353" s="104"/>
      <c r="AX353" s="103"/>
      <c r="AY353" s="103"/>
      <c r="AZ353" s="103"/>
      <c r="BA353" s="103"/>
      <c r="BB353" s="104"/>
      <c r="BC353" s="103"/>
      <c r="BD353" s="105" t="str">
        <f ca="1">IFERROR(__xludf.DUMMYFUNCTION("""COMPUTED_VALUE"""),"")</f>
        <v/>
      </c>
      <c r="BE353" s="105"/>
      <c r="BF353" s="105"/>
      <c r="BG353" s="93"/>
      <c r="BH353" s="95"/>
      <c r="BI353" s="95" t="str">
        <f t="shared" si="830"/>
        <v/>
      </c>
      <c r="BJ353" s="95" t="str">
        <f t="shared" ref="BJ353:BR353" si="944">IF(AD353=0,"",AD353*$AS353*(AU353/10))</f>
        <v/>
      </c>
      <c r="BK353" s="95" t="str">
        <f t="shared" si="944"/>
        <v/>
      </c>
      <c r="BL353" s="95" t="str">
        <f t="shared" si="944"/>
        <v/>
      </c>
      <c r="BM353" s="95" t="str">
        <f t="shared" si="944"/>
        <v/>
      </c>
      <c r="BN353" s="95" t="str">
        <f t="shared" si="944"/>
        <v/>
      </c>
      <c r="BO353" s="95" t="str">
        <f t="shared" si="944"/>
        <v/>
      </c>
      <c r="BP353" s="95" t="str">
        <f t="shared" si="944"/>
        <v/>
      </c>
      <c r="BQ353" s="95" t="str">
        <f t="shared" si="944"/>
        <v/>
      </c>
      <c r="BR353" s="95" t="str">
        <f t="shared" si="944"/>
        <v/>
      </c>
      <c r="BS353" s="38"/>
      <c r="BT353" s="38"/>
      <c r="BU353" s="38"/>
      <c r="BV353" s="38"/>
      <c r="BW353" s="38"/>
      <c r="BX353" s="38">
        <f t="shared" si="566"/>
        <v>0</v>
      </c>
      <c r="BY353" s="106" t="str">
        <f t="shared" si="529"/>
        <v/>
      </c>
      <c r="BZ353" s="106" t="str">
        <f t="shared" ref="BZ353:CH353" si="945">IF(N353="x","1","")</f>
        <v/>
      </c>
      <c r="CA353" s="106" t="str">
        <f t="shared" si="945"/>
        <v/>
      </c>
      <c r="CB353" s="106" t="str">
        <f t="shared" si="945"/>
        <v/>
      </c>
      <c r="CC353" s="106" t="str">
        <f t="shared" si="945"/>
        <v/>
      </c>
      <c r="CD353" s="106" t="str">
        <f t="shared" si="945"/>
        <v/>
      </c>
      <c r="CE353" s="106" t="str">
        <f t="shared" si="945"/>
        <v/>
      </c>
      <c r="CF353" s="106" t="str">
        <f t="shared" si="945"/>
        <v/>
      </c>
      <c r="CG353" s="106" t="str">
        <f t="shared" si="945"/>
        <v/>
      </c>
      <c r="CH353" s="106" t="str">
        <f t="shared" si="945"/>
        <v/>
      </c>
      <c r="CI353" s="40"/>
      <c r="CJ353" s="40"/>
      <c r="CK353" s="40"/>
      <c r="CL353" s="40"/>
      <c r="CM353" s="40"/>
    </row>
    <row r="354" spans="1:91" ht="17.25" customHeight="1" x14ac:dyDescent="0.2">
      <c r="A354" s="92"/>
      <c r="B354" s="93"/>
      <c r="C354" s="93"/>
      <c r="D354" s="93"/>
      <c r="E354" s="93" t="str">
        <f t="shared" si="420"/>
        <v/>
      </c>
      <c r="F354" s="93"/>
      <c r="G354" s="93"/>
      <c r="H354" s="93" t="str">
        <f t="shared" si="802"/>
        <v/>
      </c>
      <c r="I354" s="95" t="str">
        <f t="shared" si="803"/>
        <v/>
      </c>
      <c r="J354" s="93"/>
      <c r="K354" s="97" t="b">
        <v>0</v>
      </c>
      <c r="L354" s="98" t="str">
        <f t="shared" si="927"/>
        <v>PENDENTE</v>
      </c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3"/>
      <c r="X354" s="100"/>
      <c r="Y354" s="100"/>
      <c r="Z354" s="100"/>
      <c r="AA354" s="100"/>
      <c r="AB354" s="100"/>
      <c r="AC354" s="101"/>
      <c r="AD354" s="3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93"/>
      <c r="AQ354" s="93"/>
      <c r="AR354" s="93"/>
      <c r="AS354" s="102"/>
      <c r="AT354" s="103"/>
      <c r="AU354" s="103"/>
      <c r="AV354" s="103"/>
      <c r="AW354" s="104"/>
      <c r="AX354" s="103"/>
      <c r="AY354" s="103"/>
      <c r="AZ354" s="103"/>
      <c r="BA354" s="103"/>
      <c r="BB354" s="104"/>
      <c r="BC354" s="103"/>
      <c r="BD354" s="105" t="str">
        <f ca="1">IFERROR(__xludf.DUMMYFUNCTION("""COMPUTED_VALUE"""),"")</f>
        <v/>
      </c>
      <c r="BE354" s="105"/>
      <c r="BF354" s="105"/>
      <c r="BG354" s="93"/>
      <c r="BH354" s="95"/>
      <c r="BI354" s="95" t="str">
        <f t="shared" si="830"/>
        <v/>
      </c>
      <c r="BJ354" s="95" t="str">
        <f t="shared" ref="BJ354:BR354" si="946">IF(AD354=0,"",AD354*$AS354*(AU354/10))</f>
        <v/>
      </c>
      <c r="BK354" s="95" t="str">
        <f t="shared" si="946"/>
        <v/>
      </c>
      <c r="BL354" s="95" t="str">
        <f t="shared" si="946"/>
        <v/>
      </c>
      <c r="BM354" s="95" t="str">
        <f t="shared" si="946"/>
        <v/>
      </c>
      <c r="BN354" s="95" t="str">
        <f t="shared" si="946"/>
        <v/>
      </c>
      <c r="BO354" s="95" t="str">
        <f t="shared" si="946"/>
        <v/>
      </c>
      <c r="BP354" s="95" t="str">
        <f t="shared" si="946"/>
        <v/>
      </c>
      <c r="BQ354" s="95" t="str">
        <f t="shared" si="946"/>
        <v/>
      </c>
      <c r="BR354" s="95" t="str">
        <f t="shared" si="946"/>
        <v/>
      </c>
      <c r="BS354" s="38"/>
      <c r="BT354" s="38"/>
      <c r="BU354" s="38"/>
      <c r="BV354" s="38"/>
      <c r="BW354" s="38"/>
      <c r="BX354" s="38">
        <f t="shared" si="566"/>
        <v>0</v>
      </c>
      <c r="BY354" s="106" t="str">
        <f t="shared" si="529"/>
        <v/>
      </c>
      <c r="BZ354" s="106" t="str">
        <f t="shared" ref="BZ354:CH354" si="947">IF(N354="x","1","")</f>
        <v/>
      </c>
      <c r="CA354" s="106" t="str">
        <f t="shared" si="947"/>
        <v/>
      </c>
      <c r="CB354" s="106" t="str">
        <f t="shared" si="947"/>
        <v/>
      </c>
      <c r="CC354" s="106" t="str">
        <f t="shared" si="947"/>
        <v/>
      </c>
      <c r="CD354" s="106" t="str">
        <f t="shared" si="947"/>
        <v/>
      </c>
      <c r="CE354" s="106" t="str">
        <f t="shared" si="947"/>
        <v/>
      </c>
      <c r="CF354" s="106" t="str">
        <f t="shared" si="947"/>
        <v/>
      </c>
      <c r="CG354" s="106" t="str">
        <f t="shared" si="947"/>
        <v/>
      </c>
      <c r="CH354" s="106" t="str">
        <f t="shared" si="947"/>
        <v/>
      </c>
      <c r="CI354" s="40"/>
      <c r="CJ354" s="40"/>
      <c r="CK354" s="40"/>
      <c r="CL354" s="40"/>
      <c r="CM354" s="40"/>
    </row>
    <row r="355" spans="1:91" ht="17.25" customHeight="1" x14ac:dyDescent="0.2">
      <c r="A355" s="92"/>
      <c r="B355" s="93"/>
      <c r="C355" s="93"/>
      <c r="D355" s="93"/>
      <c r="E355" s="93" t="str">
        <f t="shared" si="420"/>
        <v/>
      </c>
      <c r="F355" s="93"/>
      <c r="G355" s="93"/>
      <c r="H355" s="93" t="str">
        <f t="shared" si="802"/>
        <v/>
      </c>
      <c r="I355" s="95" t="str">
        <f t="shared" si="803"/>
        <v/>
      </c>
      <c r="J355" s="93"/>
      <c r="K355" s="97" t="b">
        <v>0</v>
      </c>
      <c r="L355" s="98" t="str">
        <f t="shared" si="927"/>
        <v>PENDENTE</v>
      </c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3"/>
      <c r="X355" s="100"/>
      <c r="Y355" s="100"/>
      <c r="Z355" s="100"/>
      <c r="AA355" s="100"/>
      <c r="AB355" s="100"/>
      <c r="AC355" s="101"/>
      <c r="AD355" s="3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93"/>
      <c r="AQ355" s="93"/>
      <c r="AR355" s="93"/>
      <c r="AS355" s="102"/>
      <c r="AT355" s="103"/>
      <c r="AU355" s="103"/>
      <c r="AV355" s="103"/>
      <c r="AW355" s="104"/>
      <c r="AX355" s="103"/>
      <c r="AY355" s="103"/>
      <c r="AZ355" s="103"/>
      <c r="BA355" s="103"/>
      <c r="BB355" s="104"/>
      <c r="BC355" s="103"/>
      <c r="BD355" s="105" t="str">
        <f ca="1">IFERROR(__xludf.DUMMYFUNCTION("""COMPUTED_VALUE"""),"")</f>
        <v/>
      </c>
      <c r="BE355" s="105"/>
      <c r="BF355" s="105"/>
      <c r="BG355" s="93"/>
      <c r="BH355" s="95"/>
      <c r="BI355" s="95" t="str">
        <f t="shared" si="830"/>
        <v/>
      </c>
      <c r="BJ355" s="95" t="str">
        <f t="shared" ref="BJ355:BR355" si="948">IF(AD355=0,"",AD355*$AS355*(AU355/10))</f>
        <v/>
      </c>
      <c r="BK355" s="95" t="str">
        <f t="shared" si="948"/>
        <v/>
      </c>
      <c r="BL355" s="95" t="str">
        <f t="shared" si="948"/>
        <v/>
      </c>
      <c r="BM355" s="95" t="str">
        <f t="shared" si="948"/>
        <v/>
      </c>
      <c r="BN355" s="95" t="str">
        <f t="shared" si="948"/>
        <v/>
      </c>
      <c r="BO355" s="95" t="str">
        <f t="shared" si="948"/>
        <v/>
      </c>
      <c r="BP355" s="95" t="str">
        <f t="shared" si="948"/>
        <v/>
      </c>
      <c r="BQ355" s="95" t="str">
        <f t="shared" si="948"/>
        <v/>
      </c>
      <c r="BR355" s="95" t="str">
        <f t="shared" si="948"/>
        <v/>
      </c>
      <c r="BS355" s="38"/>
      <c r="BT355" s="38"/>
      <c r="BU355" s="38"/>
      <c r="BV355" s="38"/>
      <c r="BW355" s="38"/>
      <c r="BX355" s="38">
        <f t="shared" si="566"/>
        <v>0</v>
      </c>
      <c r="BY355" s="106" t="str">
        <f t="shared" si="529"/>
        <v/>
      </c>
      <c r="BZ355" s="106" t="str">
        <f t="shared" ref="BZ355:CH355" si="949">IF(N355="x","1","")</f>
        <v/>
      </c>
      <c r="CA355" s="106" t="str">
        <f t="shared" si="949"/>
        <v/>
      </c>
      <c r="CB355" s="106" t="str">
        <f t="shared" si="949"/>
        <v/>
      </c>
      <c r="CC355" s="106" t="str">
        <f t="shared" si="949"/>
        <v/>
      </c>
      <c r="CD355" s="106" t="str">
        <f t="shared" si="949"/>
        <v/>
      </c>
      <c r="CE355" s="106" t="str">
        <f t="shared" si="949"/>
        <v/>
      </c>
      <c r="CF355" s="106" t="str">
        <f t="shared" si="949"/>
        <v/>
      </c>
      <c r="CG355" s="106" t="str">
        <f t="shared" si="949"/>
        <v/>
      </c>
      <c r="CH355" s="106" t="str">
        <f t="shared" si="949"/>
        <v/>
      </c>
      <c r="CI355" s="40"/>
      <c r="CJ355" s="40"/>
      <c r="CK355" s="40"/>
      <c r="CL355" s="40"/>
      <c r="CM355" s="40"/>
    </row>
    <row r="356" spans="1:91" ht="17.25" customHeight="1" x14ac:dyDescent="0.2">
      <c r="A356" s="92"/>
      <c r="B356" s="93"/>
      <c r="C356" s="93"/>
      <c r="D356" s="93"/>
      <c r="E356" s="93" t="str">
        <f t="shared" si="420"/>
        <v/>
      </c>
      <c r="F356" s="93"/>
      <c r="G356" s="93"/>
      <c r="H356" s="93" t="str">
        <f t="shared" si="802"/>
        <v/>
      </c>
      <c r="I356" s="95" t="str">
        <f t="shared" si="803"/>
        <v/>
      </c>
      <c r="J356" s="93"/>
      <c r="K356" s="97" t="b">
        <v>0</v>
      </c>
      <c r="L356" s="98" t="str">
        <f t="shared" si="927"/>
        <v>PENDENTE</v>
      </c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3"/>
      <c r="X356" s="100"/>
      <c r="Y356" s="100"/>
      <c r="Z356" s="100"/>
      <c r="AA356" s="100"/>
      <c r="AB356" s="100"/>
      <c r="AC356" s="101"/>
      <c r="AD356" s="3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93"/>
      <c r="AQ356" s="93"/>
      <c r="AR356" s="93"/>
      <c r="AS356" s="102"/>
      <c r="AT356" s="103"/>
      <c r="AU356" s="103"/>
      <c r="AV356" s="103"/>
      <c r="AW356" s="104"/>
      <c r="AX356" s="103"/>
      <c r="AY356" s="103"/>
      <c r="AZ356" s="103"/>
      <c r="BA356" s="103"/>
      <c r="BB356" s="104"/>
      <c r="BC356" s="103"/>
      <c r="BD356" s="105" t="str">
        <f ca="1">IFERROR(__xludf.DUMMYFUNCTION("""COMPUTED_VALUE"""),"")</f>
        <v/>
      </c>
      <c r="BE356" s="105"/>
      <c r="BF356" s="105"/>
      <c r="BG356" s="93"/>
      <c r="BH356" s="95"/>
      <c r="BI356" s="95" t="str">
        <f t="shared" si="830"/>
        <v/>
      </c>
      <c r="BJ356" s="95" t="str">
        <f t="shared" ref="BJ356:BR356" si="950">IF(AD356=0,"",AD356*$AS356*(AU356/10))</f>
        <v/>
      </c>
      <c r="BK356" s="95" t="str">
        <f t="shared" si="950"/>
        <v/>
      </c>
      <c r="BL356" s="95" t="str">
        <f t="shared" si="950"/>
        <v/>
      </c>
      <c r="BM356" s="95" t="str">
        <f t="shared" si="950"/>
        <v/>
      </c>
      <c r="BN356" s="95" t="str">
        <f t="shared" si="950"/>
        <v/>
      </c>
      <c r="BO356" s="95" t="str">
        <f t="shared" si="950"/>
        <v/>
      </c>
      <c r="BP356" s="95" t="str">
        <f t="shared" si="950"/>
        <v/>
      </c>
      <c r="BQ356" s="95" t="str">
        <f t="shared" si="950"/>
        <v/>
      </c>
      <c r="BR356" s="95" t="str">
        <f t="shared" si="950"/>
        <v/>
      </c>
      <c r="BS356" s="38"/>
      <c r="BT356" s="38"/>
      <c r="BU356" s="38"/>
      <c r="BV356" s="38"/>
      <c r="BW356" s="38"/>
      <c r="BX356" s="38">
        <f t="shared" si="566"/>
        <v>0</v>
      </c>
      <c r="BY356" s="106" t="str">
        <f t="shared" si="529"/>
        <v/>
      </c>
      <c r="BZ356" s="106" t="str">
        <f t="shared" ref="BZ356:CH356" si="951">IF(N356="x","1","")</f>
        <v/>
      </c>
      <c r="CA356" s="106" t="str">
        <f t="shared" si="951"/>
        <v/>
      </c>
      <c r="CB356" s="106" t="str">
        <f t="shared" si="951"/>
        <v/>
      </c>
      <c r="CC356" s="106" t="str">
        <f t="shared" si="951"/>
        <v/>
      </c>
      <c r="CD356" s="106" t="str">
        <f t="shared" si="951"/>
        <v/>
      </c>
      <c r="CE356" s="106" t="str">
        <f t="shared" si="951"/>
        <v/>
      </c>
      <c r="CF356" s="106" t="str">
        <f t="shared" si="951"/>
        <v/>
      </c>
      <c r="CG356" s="106" t="str">
        <f t="shared" si="951"/>
        <v/>
      </c>
      <c r="CH356" s="106" t="str">
        <f t="shared" si="951"/>
        <v/>
      </c>
      <c r="CI356" s="40"/>
      <c r="CJ356" s="40"/>
      <c r="CK356" s="40"/>
      <c r="CL356" s="40"/>
      <c r="CM356" s="40"/>
    </row>
    <row r="357" spans="1:91" ht="17.25" customHeight="1" x14ac:dyDescent="0.2">
      <c r="A357" s="92"/>
      <c r="B357" s="93"/>
      <c r="C357" s="93"/>
      <c r="D357" s="93"/>
      <c r="E357" s="93" t="str">
        <f t="shared" si="420"/>
        <v/>
      </c>
      <c r="F357" s="93"/>
      <c r="G357" s="93"/>
      <c r="H357" s="93" t="str">
        <f t="shared" si="802"/>
        <v/>
      </c>
      <c r="I357" s="95" t="str">
        <f t="shared" si="803"/>
        <v/>
      </c>
      <c r="J357" s="93"/>
      <c r="K357" s="97" t="b">
        <v>0</v>
      </c>
      <c r="L357" s="98" t="str">
        <f t="shared" si="927"/>
        <v>PENDENTE</v>
      </c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3"/>
      <c r="X357" s="100"/>
      <c r="Y357" s="100"/>
      <c r="Z357" s="100"/>
      <c r="AA357" s="100"/>
      <c r="AB357" s="100"/>
      <c r="AC357" s="101"/>
      <c r="AD357" s="3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93"/>
      <c r="AQ357" s="93"/>
      <c r="AR357" s="93"/>
      <c r="AS357" s="102"/>
      <c r="AT357" s="103"/>
      <c r="AU357" s="103"/>
      <c r="AV357" s="103"/>
      <c r="AW357" s="104"/>
      <c r="AX357" s="103"/>
      <c r="AY357" s="103"/>
      <c r="AZ357" s="103"/>
      <c r="BA357" s="103"/>
      <c r="BB357" s="104"/>
      <c r="BC357" s="103"/>
      <c r="BD357" s="105" t="str">
        <f ca="1">IFERROR(__xludf.DUMMYFUNCTION("""COMPUTED_VALUE"""),"")</f>
        <v/>
      </c>
      <c r="BE357" s="105"/>
      <c r="BF357" s="105"/>
      <c r="BG357" s="93"/>
      <c r="BH357" s="95"/>
      <c r="BI357" s="95" t="str">
        <f t="shared" si="830"/>
        <v/>
      </c>
      <c r="BJ357" s="95" t="str">
        <f t="shared" ref="BJ357:BR357" si="952">IF(AD357=0,"",AD357*$AS357*(AU357/10))</f>
        <v/>
      </c>
      <c r="BK357" s="95" t="str">
        <f t="shared" si="952"/>
        <v/>
      </c>
      <c r="BL357" s="95" t="str">
        <f t="shared" si="952"/>
        <v/>
      </c>
      <c r="BM357" s="95" t="str">
        <f t="shared" si="952"/>
        <v/>
      </c>
      <c r="BN357" s="95" t="str">
        <f t="shared" si="952"/>
        <v/>
      </c>
      <c r="BO357" s="95" t="str">
        <f t="shared" si="952"/>
        <v/>
      </c>
      <c r="BP357" s="95" t="str">
        <f t="shared" si="952"/>
        <v/>
      </c>
      <c r="BQ357" s="95" t="str">
        <f t="shared" si="952"/>
        <v/>
      </c>
      <c r="BR357" s="95" t="str">
        <f t="shared" si="952"/>
        <v/>
      </c>
      <c r="BS357" s="38"/>
      <c r="BT357" s="38"/>
      <c r="BU357" s="38"/>
      <c r="BV357" s="38"/>
      <c r="BW357" s="38"/>
      <c r="BX357" s="38">
        <f t="shared" si="566"/>
        <v>0</v>
      </c>
      <c r="BY357" s="106" t="str">
        <f t="shared" si="529"/>
        <v/>
      </c>
      <c r="BZ357" s="106" t="str">
        <f t="shared" ref="BZ357:CH357" si="953">IF(N357="x","1","")</f>
        <v/>
      </c>
      <c r="CA357" s="106" t="str">
        <f t="shared" si="953"/>
        <v/>
      </c>
      <c r="CB357" s="106" t="str">
        <f t="shared" si="953"/>
        <v/>
      </c>
      <c r="CC357" s="106" t="str">
        <f t="shared" si="953"/>
        <v/>
      </c>
      <c r="CD357" s="106" t="str">
        <f t="shared" si="953"/>
        <v/>
      </c>
      <c r="CE357" s="106" t="str">
        <f t="shared" si="953"/>
        <v/>
      </c>
      <c r="CF357" s="106" t="str">
        <f t="shared" si="953"/>
        <v/>
      </c>
      <c r="CG357" s="106" t="str">
        <f t="shared" si="953"/>
        <v/>
      </c>
      <c r="CH357" s="106" t="str">
        <f t="shared" si="953"/>
        <v/>
      </c>
      <c r="CI357" s="40"/>
      <c r="CJ357" s="40"/>
      <c r="CK357" s="40"/>
      <c r="CL357" s="40"/>
      <c r="CM357" s="40"/>
    </row>
    <row r="358" spans="1:91" ht="17.25" customHeight="1" x14ac:dyDescent="0.2">
      <c r="A358" s="92"/>
      <c r="B358" s="93"/>
      <c r="C358" s="93"/>
      <c r="D358" s="93"/>
      <c r="E358" s="93" t="str">
        <f t="shared" si="420"/>
        <v/>
      </c>
      <c r="F358" s="93"/>
      <c r="G358" s="93"/>
      <c r="H358" s="93" t="str">
        <f t="shared" si="802"/>
        <v/>
      </c>
      <c r="I358" s="95" t="str">
        <f t="shared" si="803"/>
        <v/>
      </c>
      <c r="J358" s="93"/>
      <c r="K358" s="97" t="b">
        <v>0</v>
      </c>
      <c r="L358" s="98" t="str">
        <f t="shared" si="927"/>
        <v>PENDENTE</v>
      </c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3"/>
      <c r="X358" s="100"/>
      <c r="Y358" s="100"/>
      <c r="Z358" s="100"/>
      <c r="AA358" s="100"/>
      <c r="AB358" s="100"/>
      <c r="AC358" s="101"/>
      <c r="AD358" s="3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93"/>
      <c r="AQ358" s="93"/>
      <c r="AR358" s="93"/>
      <c r="AS358" s="102"/>
      <c r="AT358" s="103"/>
      <c r="AU358" s="103"/>
      <c r="AV358" s="103"/>
      <c r="AW358" s="104"/>
      <c r="AX358" s="103"/>
      <c r="AY358" s="103"/>
      <c r="AZ358" s="103"/>
      <c r="BA358" s="103"/>
      <c r="BB358" s="104"/>
      <c r="BC358" s="103"/>
      <c r="BD358" s="105" t="str">
        <f ca="1">IFERROR(__xludf.DUMMYFUNCTION("""COMPUTED_VALUE"""),"")</f>
        <v/>
      </c>
      <c r="BE358" s="105"/>
      <c r="BF358" s="105"/>
      <c r="BG358" s="93"/>
      <c r="BH358" s="95"/>
      <c r="BI358" s="95" t="str">
        <f t="shared" si="830"/>
        <v/>
      </c>
      <c r="BJ358" s="95" t="str">
        <f t="shared" ref="BJ358:BR358" si="954">IF(AD358=0,"",AD358*$AS358*(AU358/10))</f>
        <v/>
      </c>
      <c r="BK358" s="95" t="str">
        <f t="shared" si="954"/>
        <v/>
      </c>
      <c r="BL358" s="95" t="str">
        <f t="shared" si="954"/>
        <v/>
      </c>
      <c r="BM358" s="95" t="str">
        <f t="shared" si="954"/>
        <v/>
      </c>
      <c r="BN358" s="95" t="str">
        <f t="shared" si="954"/>
        <v/>
      </c>
      <c r="BO358" s="95" t="str">
        <f t="shared" si="954"/>
        <v/>
      </c>
      <c r="BP358" s="95" t="str">
        <f t="shared" si="954"/>
        <v/>
      </c>
      <c r="BQ358" s="95" t="str">
        <f t="shared" si="954"/>
        <v/>
      </c>
      <c r="BR358" s="95" t="str">
        <f t="shared" si="954"/>
        <v/>
      </c>
      <c r="BS358" s="38"/>
      <c r="BT358" s="38"/>
      <c r="BU358" s="38"/>
      <c r="BV358" s="38"/>
      <c r="BW358" s="38"/>
      <c r="BX358" s="38">
        <f t="shared" si="566"/>
        <v>0</v>
      </c>
      <c r="BY358" s="106" t="str">
        <f t="shared" si="529"/>
        <v/>
      </c>
      <c r="BZ358" s="106" t="str">
        <f t="shared" ref="BZ358:CH358" si="955">IF(N358="x","1","")</f>
        <v/>
      </c>
      <c r="CA358" s="106" t="str">
        <f t="shared" si="955"/>
        <v/>
      </c>
      <c r="CB358" s="106" t="str">
        <f t="shared" si="955"/>
        <v/>
      </c>
      <c r="CC358" s="106" t="str">
        <f t="shared" si="955"/>
        <v/>
      </c>
      <c r="CD358" s="106" t="str">
        <f t="shared" si="955"/>
        <v/>
      </c>
      <c r="CE358" s="106" t="str">
        <f t="shared" si="955"/>
        <v/>
      </c>
      <c r="CF358" s="106" t="str">
        <f t="shared" si="955"/>
        <v/>
      </c>
      <c r="CG358" s="106" t="str">
        <f t="shared" si="955"/>
        <v/>
      </c>
      <c r="CH358" s="106" t="str">
        <f t="shared" si="955"/>
        <v/>
      </c>
      <c r="CI358" s="40"/>
      <c r="CJ358" s="40"/>
      <c r="CK358" s="40"/>
      <c r="CL358" s="40"/>
      <c r="CM358" s="40"/>
    </row>
    <row r="359" spans="1:91" ht="17.25" customHeight="1" x14ac:dyDescent="0.2">
      <c r="A359" s="92"/>
      <c r="B359" s="93"/>
      <c r="C359" s="93"/>
      <c r="D359" s="93"/>
      <c r="E359" s="93" t="str">
        <f t="shared" si="420"/>
        <v/>
      </c>
      <c r="F359" s="93"/>
      <c r="G359" s="93"/>
      <c r="H359" s="93" t="str">
        <f t="shared" si="802"/>
        <v/>
      </c>
      <c r="I359" s="95" t="str">
        <f t="shared" si="803"/>
        <v/>
      </c>
      <c r="J359" s="93"/>
      <c r="K359" s="97" t="b">
        <v>0</v>
      </c>
      <c r="L359" s="98" t="str">
        <f t="shared" si="927"/>
        <v>PENDENTE</v>
      </c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3"/>
      <c r="X359" s="100"/>
      <c r="Y359" s="100"/>
      <c r="Z359" s="100"/>
      <c r="AA359" s="100"/>
      <c r="AB359" s="100"/>
      <c r="AC359" s="101"/>
      <c r="AD359" s="3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93"/>
      <c r="AQ359" s="93"/>
      <c r="AR359" s="93"/>
      <c r="AS359" s="102"/>
      <c r="AT359" s="103"/>
      <c r="AU359" s="103"/>
      <c r="AV359" s="103"/>
      <c r="AW359" s="104"/>
      <c r="AX359" s="103"/>
      <c r="AY359" s="103"/>
      <c r="AZ359" s="103"/>
      <c r="BA359" s="103"/>
      <c r="BB359" s="104"/>
      <c r="BC359" s="103"/>
      <c r="BD359" s="105" t="str">
        <f ca="1">IFERROR(__xludf.DUMMYFUNCTION("""COMPUTED_VALUE"""),"")</f>
        <v/>
      </c>
      <c r="BE359" s="105"/>
      <c r="BF359" s="105"/>
      <c r="BG359" s="93"/>
      <c r="BH359" s="95"/>
      <c r="BI359" s="95" t="str">
        <f t="shared" si="830"/>
        <v/>
      </c>
      <c r="BJ359" s="95" t="str">
        <f t="shared" ref="BJ359:BR359" si="956">IF(AD359=0,"",AD359*$AS359*(AU359/10))</f>
        <v/>
      </c>
      <c r="BK359" s="95" t="str">
        <f t="shared" si="956"/>
        <v/>
      </c>
      <c r="BL359" s="95" t="str">
        <f t="shared" si="956"/>
        <v/>
      </c>
      <c r="BM359" s="95" t="str">
        <f t="shared" si="956"/>
        <v/>
      </c>
      <c r="BN359" s="95" t="str">
        <f t="shared" si="956"/>
        <v/>
      </c>
      <c r="BO359" s="95" t="str">
        <f t="shared" si="956"/>
        <v/>
      </c>
      <c r="BP359" s="95" t="str">
        <f t="shared" si="956"/>
        <v/>
      </c>
      <c r="BQ359" s="95" t="str">
        <f t="shared" si="956"/>
        <v/>
      </c>
      <c r="BR359" s="95" t="str">
        <f t="shared" si="956"/>
        <v/>
      </c>
      <c r="BS359" s="38"/>
      <c r="BT359" s="38"/>
      <c r="BU359" s="38"/>
      <c r="BV359" s="38"/>
      <c r="BW359" s="38"/>
      <c r="BX359" s="38">
        <f t="shared" si="566"/>
        <v>0</v>
      </c>
      <c r="BY359" s="106" t="str">
        <f t="shared" si="529"/>
        <v/>
      </c>
      <c r="BZ359" s="106" t="str">
        <f t="shared" ref="BZ359:CH359" si="957">IF(N359="x","1","")</f>
        <v/>
      </c>
      <c r="CA359" s="106" t="str">
        <f t="shared" si="957"/>
        <v/>
      </c>
      <c r="CB359" s="106" t="str">
        <f t="shared" si="957"/>
        <v/>
      </c>
      <c r="CC359" s="106" t="str">
        <f t="shared" si="957"/>
        <v/>
      </c>
      <c r="CD359" s="106" t="str">
        <f t="shared" si="957"/>
        <v/>
      </c>
      <c r="CE359" s="106" t="str">
        <f t="shared" si="957"/>
        <v/>
      </c>
      <c r="CF359" s="106" t="str">
        <f t="shared" si="957"/>
        <v/>
      </c>
      <c r="CG359" s="106" t="str">
        <f t="shared" si="957"/>
        <v/>
      </c>
      <c r="CH359" s="106" t="str">
        <f t="shared" si="957"/>
        <v/>
      </c>
      <c r="CI359" s="40"/>
      <c r="CJ359" s="40"/>
      <c r="CK359" s="40"/>
      <c r="CL359" s="40"/>
      <c r="CM359" s="40"/>
    </row>
    <row r="360" spans="1:91" ht="17.25" customHeight="1" x14ac:dyDescent="0.2">
      <c r="A360" s="92"/>
      <c r="B360" s="93"/>
      <c r="C360" s="93"/>
      <c r="D360" s="93"/>
      <c r="E360" s="93" t="str">
        <f t="shared" si="420"/>
        <v/>
      </c>
      <c r="F360" s="93"/>
      <c r="G360" s="93"/>
      <c r="H360" s="93" t="str">
        <f t="shared" si="802"/>
        <v/>
      </c>
      <c r="I360" s="95" t="str">
        <f t="shared" si="803"/>
        <v/>
      </c>
      <c r="J360" s="93"/>
      <c r="K360" s="97" t="b">
        <v>0</v>
      </c>
      <c r="L360" s="98" t="str">
        <f t="shared" si="927"/>
        <v>PENDENTE</v>
      </c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3"/>
      <c r="X360" s="100"/>
      <c r="Y360" s="100"/>
      <c r="Z360" s="100"/>
      <c r="AA360" s="100"/>
      <c r="AB360" s="100"/>
      <c r="AC360" s="101"/>
      <c r="AD360" s="3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93"/>
      <c r="AQ360" s="93"/>
      <c r="AR360" s="93"/>
      <c r="AS360" s="102"/>
      <c r="AT360" s="103"/>
      <c r="AU360" s="103"/>
      <c r="AV360" s="103"/>
      <c r="AW360" s="104"/>
      <c r="AX360" s="103"/>
      <c r="AY360" s="103"/>
      <c r="AZ360" s="103"/>
      <c r="BA360" s="103"/>
      <c r="BB360" s="104"/>
      <c r="BC360" s="103"/>
      <c r="BD360" s="105" t="str">
        <f ca="1">IFERROR(__xludf.DUMMYFUNCTION("""COMPUTED_VALUE"""),"")</f>
        <v/>
      </c>
      <c r="BE360" s="105"/>
      <c r="BF360" s="105"/>
      <c r="BG360" s="93"/>
      <c r="BH360" s="95"/>
      <c r="BI360" s="95" t="str">
        <f t="shared" si="830"/>
        <v/>
      </c>
      <c r="BJ360" s="95" t="str">
        <f t="shared" ref="BJ360:BR360" si="958">IF(AD360=0,"",AD360*$AS360*(AU360/10))</f>
        <v/>
      </c>
      <c r="BK360" s="95" t="str">
        <f t="shared" si="958"/>
        <v/>
      </c>
      <c r="BL360" s="95" t="str">
        <f t="shared" si="958"/>
        <v/>
      </c>
      <c r="BM360" s="95" t="str">
        <f t="shared" si="958"/>
        <v/>
      </c>
      <c r="BN360" s="95" t="str">
        <f t="shared" si="958"/>
        <v/>
      </c>
      <c r="BO360" s="95" t="str">
        <f t="shared" si="958"/>
        <v/>
      </c>
      <c r="BP360" s="95" t="str">
        <f t="shared" si="958"/>
        <v/>
      </c>
      <c r="BQ360" s="95" t="str">
        <f t="shared" si="958"/>
        <v/>
      </c>
      <c r="BR360" s="95" t="str">
        <f t="shared" si="958"/>
        <v/>
      </c>
      <c r="BS360" s="38"/>
      <c r="BT360" s="38"/>
      <c r="BU360" s="38"/>
      <c r="BV360" s="38"/>
      <c r="BW360" s="38"/>
      <c r="BX360" s="38">
        <f t="shared" si="566"/>
        <v>0</v>
      </c>
      <c r="BY360" s="106" t="str">
        <f t="shared" si="529"/>
        <v/>
      </c>
      <c r="BZ360" s="106" t="str">
        <f t="shared" ref="BZ360:CH360" si="959">IF(N360="x","1","")</f>
        <v/>
      </c>
      <c r="CA360" s="106" t="str">
        <f t="shared" si="959"/>
        <v/>
      </c>
      <c r="CB360" s="106" t="str">
        <f t="shared" si="959"/>
        <v/>
      </c>
      <c r="CC360" s="106" t="str">
        <f t="shared" si="959"/>
        <v/>
      </c>
      <c r="CD360" s="106" t="str">
        <f t="shared" si="959"/>
        <v/>
      </c>
      <c r="CE360" s="106" t="str">
        <f t="shared" si="959"/>
        <v/>
      </c>
      <c r="CF360" s="106" t="str">
        <f t="shared" si="959"/>
        <v/>
      </c>
      <c r="CG360" s="106" t="str">
        <f t="shared" si="959"/>
        <v/>
      </c>
      <c r="CH360" s="106" t="str">
        <f t="shared" si="959"/>
        <v/>
      </c>
      <c r="CI360" s="40"/>
      <c r="CJ360" s="40"/>
      <c r="CK360" s="40"/>
      <c r="CL360" s="40"/>
      <c r="CM360" s="40"/>
    </row>
    <row r="361" spans="1:91" ht="17.25" customHeight="1" x14ac:dyDescent="0.2">
      <c r="A361" s="92"/>
      <c r="B361" s="93"/>
      <c r="C361" s="93"/>
      <c r="D361" s="93"/>
      <c r="E361" s="93" t="str">
        <f t="shared" si="420"/>
        <v/>
      </c>
      <c r="F361" s="93"/>
      <c r="G361" s="93"/>
      <c r="H361" s="93" t="str">
        <f t="shared" si="802"/>
        <v/>
      </c>
      <c r="I361" s="95" t="str">
        <f t="shared" si="803"/>
        <v/>
      </c>
      <c r="J361" s="93"/>
      <c r="K361" s="97" t="b">
        <v>0</v>
      </c>
      <c r="L361" s="98" t="str">
        <f t="shared" si="927"/>
        <v>PENDENTE</v>
      </c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3"/>
      <c r="X361" s="100"/>
      <c r="Y361" s="100"/>
      <c r="Z361" s="100"/>
      <c r="AA361" s="100"/>
      <c r="AB361" s="100"/>
      <c r="AC361" s="101"/>
      <c r="AD361" s="3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93"/>
      <c r="AQ361" s="93"/>
      <c r="AR361" s="93"/>
      <c r="AS361" s="102"/>
      <c r="AT361" s="103"/>
      <c r="AU361" s="103"/>
      <c r="AV361" s="103"/>
      <c r="AW361" s="104"/>
      <c r="AX361" s="103"/>
      <c r="AY361" s="103"/>
      <c r="AZ361" s="103"/>
      <c r="BA361" s="103"/>
      <c r="BB361" s="104"/>
      <c r="BC361" s="103"/>
      <c r="BD361" s="105" t="str">
        <f ca="1">IFERROR(__xludf.DUMMYFUNCTION("""COMPUTED_VALUE"""),"")</f>
        <v/>
      </c>
      <c r="BE361" s="105"/>
      <c r="BF361" s="105"/>
      <c r="BG361" s="93"/>
      <c r="BH361" s="95"/>
      <c r="BI361" s="95" t="str">
        <f t="shared" si="830"/>
        <v/>
      </c>
      <c r="BJ361" s="95" t="str">
        <f t="shared" ref="BJ361:BR361" si="960">IF(AD361=0,"",AD361*$AS361*(AU361/10))</f>
        <v/>
      </c>
      <c r="BK361" s="95" t="str">
        <f t="shared" si="960"/>
        <v/>
      </c>
      <c r="BL361" s="95" t="str">
        <f t="shared" si="960"/>
        <v/>
      </c>
      <c r="BM361" s="95" t="str">
        <f t="shared" si="960"/>
        <v/>
      </c>
      <c r="BN361" s="95" t="str">
        <f t="shared" si="960"/>
        <v/>
      </c>
      <c r="BO361" s="95" t="str">
        <f t="shared" si="960"/>
        <v/>
      </c>
      <c r="BP361" s="95" t="str">
        <f t="shared" si="960"/>
        <v/>
      </c>
      <c r="BQ361" s="95" t="str">
        <f t="shared" si="960"/>
        <v/>
      </c>
      <c r="BR361" s="95" t="str">
        <f t="shared" si="960"/>
        <v/>
      </c>
      <c r="BS361" s="38"/>
      <c r="BT361" s="38"/>
      <c r="BU361" s="38"/>
      <c r="BV361" s="38"/>
      <c r="BW361" s="38"/>
      <c r="BX361" s="38">
        <f t="shared" si="566"/>
        <v>0</v>
      </c>
      <c r="BY361" s="106" t="str">
        <f t="shared" si="529"/>
        <v/>
      </c>
      <c r="BZ361" s="106" t="str">
        <f t="shared" ref="BZ361:CH361" si="961">IF(N361="x","1","")</f>
        <v/>
      </c>
      <c r="CA361" s="106" t="str">
        <f t="shared" si="961"/>
        <v/>
      </c>
      <c r="CB361" s="106" t="str">
        <f t="shared" si="961"/>
        <v/>
      </c>
      <c r="CC361" s="106" t="str">
        <f t="shared" si="961"/>
        <v/>
      </c>
      <c r="CD361" s="106" t="str">
        <f t="shared" si="961"/>
        <v/>
      </c>
      <c r="CE361" s="106" t="str">
        <f t="shared" si="961"/>
        <v/>
      </c>
      <c r="CF361" s="106" t="str">
        <f t="shared" si="961"/>
        <v/>
      </c>
      <c r="CG361" s="106" t="str">
        <f t="shared" si="961"/>
        <v/>
      </c>
      <c r="CH361" s="106" t="str">
        <f t="shared" si="961"/>
        <v/>
      </c>
      <c r="CI361" s="40"/>
      <c r="CJ361" s="40"/>
      <c r="CK361" s="40"/>
      <c r="CL361" s="40"/>
      <c r="CM361" s="40"/>
    </row>
    <row r="362" spans="1:91" ht="17.25" customHeight="1" x14ac:dyDescent="0.2">
      <c r="A362" s="92"/>
      <c r="B362" s="93"/>
      <c r="C362" s="93"/>
      <c r="D362" s="93"/>
      <c r="E362" s="93" t="str">
        <f t="shared" si="420"/>
        <v/>
      </c>
      <c r="F362" s="93"/>
      <c r="G362" s="93"/>
      <c r="H362" s="93" t="str">
        <f t="shared" si="802"/>
        <v/>
      </c>
      <c r="I362" s="95" t="str">
        <f t="shared" si="803"/>
        <v/>
      </c>
      <c r="J362" s="93"/>
      <c r="K362" s="97" t="b">
        <v>0</v>
      </c>
      <c r="L362" s="98" t="str">
        <f t="shared" si="927"/>
        <v>PENDENTE</v>
      </c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3"/>
      <c r="X362" s="100"/>
      <c r="Y362" s="100"/>
      <c r="Z362" s="100"/>
      <c r="AA362" s="100"/>
      <c r="AB362" s="100"/>
      <c r="AC362" s="101"/>
      <c r="AD362" s="3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93"/>
      <c r="AQ362" s="93"/>
      <c r="AR362" s="93"/>
      <c r="AS362" s="102"/>
      <c r="AT362" s="103"/>
      <c r="AU362" s="103"/>
      <c r="AV362" s="103"/>
      <c r="AW362" s="104"/>
      <c r="AX362" s="103"/>
      <c r="AY362" s="103"/>
      <c r="AZ362" s="103"/>
      <c r="BA362" s="103"/>
      <c r="BB362" s="104"/>
      <c r="BC362" s="103"/>
      <c r="BD362" s="105" t="str">
        <f ca="1">IFERROR(__xludf.DUMMYFUNCTION("""COMPUTED_VALUE"""),"")</f>
        <v/>
      </c>
      <c r="BE362" s="105"/>
      <c r="BF362" s="105"/>
      <c r="BG362" s="93"/>
      <c r="BH362" s="95"/>
      <c r="BI362" s="95" t="str">
        <f t="shared" si="830"/>
        <v/>
      </c>
      <c r="BJ362" s="95" t="str">
        <f t="shared" ref="BJ362:BR362" si="962">IF(AD362=0,"",AD362*$AS362*(AU362/10))</f>
        <v/>
      </c>
      <c r="BK362" s="95" t="str">
        <f t="shared" si="962"/>
        <v/>
      </c>
      <c r="BL362" s="95" t="str">
        <f t="shared" si="962"/>
        <v/>
      </c>
      <c r="BM362" s="95" t="str">
        <f t="shared" si="962"/>
        <v/>
      </c>
      <c r="BN362" s="95" t="str">
        <f t="shared" si="962"/>
        <v/>
      </c>
      <c r="BO362" s="95" t="str">
        <f t="shared" si="962"/>
        <v/>
      </c>
      <c r="BP362" s="95" t="str">
        <f t="shared" si="962"/>
        <v/>
      </c>
      <c r="BQ362" s="95" t="str">
        <f t="shared" si="962"/>
        <v/>
      </c>
      <c r="BR362" s="95" t="str">
        <f t="shared" si="962"/>
        <v/>
      </c>
      <c r="BS362" s="38"/>
      <c r="BT362" s="38"/>
      <c r="BU362" s="38"/>
      <c r="BV362" s="38"/>
      <c r="BW362" s="38"/>
      <c r="BX362" s="38">
        <f t="shared" si="566"/>
        <v>0</v>
      </c>
      <c r="BY362" s="106" t="str">
        <f t="shared" si="529"/>
        <v/>
      </c>
      <c r="BZ362" s="106" t="str">
        <f t="shared" ref="BZ362:CH362" si="963">IF(N362="x","1","")</f>
        <v/>
      </c>
      <c r="CA362" s="106" t="str">
        <f t="shared" si="963"/>
        <v/>
      </c>
      <c r="CB362" s="106" t="str">
        <f t="shared" si="963"/>
        <v/>
      </c>
      <c r="CC362" s="106" t="str">
        <f t="shared" si="963"/>
        <v/>
      </c>
      <c r="CD362" s="106" t="str">
        <f t="shared" si="963"/>
        <v/>
      </c>
      <c r="CE362" s="106" t="str">
        <f t="shared" si="963"/>
        <v/>
      </c>
      <c r="CF362" s="106" t="str">
        <f t="shared" si="963"/>
        <v/>
      </c>
      <c r="CG362" s="106" t="str">
        <f t="shared" si="963"/>
        <v/>
      </c>
      <c r="CH362" s="106" t="str">
        <f t="shared" si="963"/>
        <v/>
      </c>
      <c r="CI362" s="40"/>
      <c r="CJ362" s="40"/>
      <c r="CK362" s="40"/>
      <c r="CL362" s="40"/>
      <c r="CM362" s="40"/>
    </row>
    <row r="363" spans="1:91" ht="17.25" customHeight="1" x14ac:dyDescent="0.2">
      <c r="A363" s="92"/>
      <c r="B363" s="93"/>
      <c r="C363" s="93"/>
      <c r="D363" s="93"/>
      <c r="E363" s="93" t="str">
        <f t="shared" si="420"/>
        <v/>
      </c>
      <c r="F363" s="93"/>
      <c r="G363" s="93"/>
      <c r="H363" s="93" t="str">
        <f t="shared" si="802"/>
        <v/>
      </c>
      <c r="I363" s="95" t="str">
        <f t="shared" si="803"/>
        <v/>
      </c>
      <c r="J363" s="93"/>
      <c r="K363" s="97" t="b">
        <v>0</v>
      </c>
      <c r="L363" s="98" t="str">
        <f t="shared" si="927"/>
        <v>PENDENTE</v>
      </c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3"/>
      <c r="X363" s="100"/>
      <c r="Y363" s="100"/>
      <c r="Z363" s="100"/>
      <c r="AA363" s="100"/>
      <c r="AB363" s="100"/>
      <c r="AC363" s="101"/>
      <c r="AD363" s="3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93"/>
      <c r="AQ363" s="93"/>
      <c r="AR363" s="93"/>
      <c r="AS363" s="102"/>
      <c r="AT363" s="103"/>
      <c r="AU363" s="103"/>
      <c r="AV363" s="103"/>
      <c r="AW363" s="104"/>
      <c r="AX363" s="103"/>
      <c r="AY363" s="103"/>
      <c r="AZ363" s="103"/>
      <c r="BA363" s="103"/>
      <c r="BB363" s="104"/>
      <c r="BC363" s="103"/>
      <c r="BD363" s="105" t="str">
        <f ca="1">IFERROR(__xludf.DUMMYFUNCTION("""COMPUTED_VALUE"""),"")</f>
        <v/>
      </c>
      <c r="BE363" s="105"/>
      <c r="BF363" s="105"/>
      <c r="BG363" s="93"/>
      <c r="BH363" s="95"/>
      <c r="BI363" s="95" t="str">
        <f t="shared" si="830"/>
        <v/>
      </c>
      <c r="BJ363" s="95" t="str">
        <f t="shared" ref="BJ363:BR363" si="964">IF(AD363=0,"",AD363*$AS363*(AU363/10))</f>
        <v/>
      </c>
      <c r="BK363" s="95" t="str">
        <f t="shared" si="964"/>
        <v/>
      </c>
      <c r="BL363" s="95" t="str">
        <f t="shared" si="964"/>
        <v/>
      </c>
      <c r="BM363" s="95" t="str">
        <f t="shared" si="964"/>
        <v/>
      </c>
      <c r="BN363" s="95" t="str">
        <f t="shared" si="964"/>
        <v/>
      </c>
      <c r="BO363" s="95" t="str">
        <f t="shared" si="964"/>
        <v/>
      </c>
      <c r="BP363" s="95" t="str">
        <f t="shared" si="964"/>
        <v/>
      </c>
      <c r="BQ363" s="95" t="str">
        <f t="shared" si="964"/>
        <v/>
      </c>
      <c r="BR363" s="95" t="str">
        <f t="shared" si="964"/>
        <v/>
      </c>
      <c r="BS363" s="38"/>
      <c r="BT363" s="38"/>
      <c r="BU363" s="38"/>
      <c r="BV363" s="38"/>
      <c r="BW363" s="38"/>
      <c r="BX363" s="38">
        <f t="shared" si="566"/>
        <v>0</v>
      </c>
      <c r="BY363" s="106" t="str">
        <f t="shared" si="529"/>
        <v/>
      </c>
      <c r="BZ363" s="106" t="str">
        <f t="shared" ref="BZ363:CH363" si="965">IF(N363="x","1","")</f>
        <v/>
      </c>
      <c r="CA363" s="106" t="str">
        <f t="shared" si="965"/>
        <v/>
      </c>
      <c r="CB363" s="106" t="str">
        <f t="shared" si="965"/>
        <v/>
      </c>
      <c r="CC363" s="106" t="str">
        <f t="shared" si="965"/>
        <v/>
      </c>
      <c r="CD363" s="106" t="str">
        <f t="shared" si="965"/>
        <v/>
      </c>
      <c r="CE363" s="106" t="str">
        <f t="shared" si="965"/>
        <v/>
      </c>
      <c r="CF363" s="106" t="str">
        <f t="shared" si="965"/>
        <v/>
      </c>
      <c r="CG363" s="106" t="str">
        <f t="shared" si="965"/>
        <v/>
      </c>
      <c r="CH363" s="106" t="str">
        <f t="shared" si="965"/>
        <v/>
      </c>
      <c r="CI363" s="40"/>
      <c r="CJ363" s="40"/>
      <c r="CK363" s="40"/>
      <c r="CL363" s="40"/>
      <c r="CM363" s="40"/>
    </row>
    <row r="364" spans="1:91" ht="17.25" customHeight="1" x14ac:dyDescent="0.2">
      <c r="A364" s="92"/>
      <c r="B364" s="93"/>
      <c r="C364" s="93"/>
      <c r="D364" s="93"/>
      <c r="E364" s="93" t="str">
        <f t="shared" si="420"/>
        <v/>
      </c>
      <c r="F364" s="93"/>
      <c r="G364" s="93"/>
      <c r="H364" s="93" t="str">
        <f t="shared" si="802"/>
        <v/>
      </c>
      <c r="I364" s="95" t="str">
        <f t="shared" si="803"/>
        <v/>
      </c>
      <c r="J364" s="93"/>
      <c r="K364" s="97" t="b">
        <v>0</v>
      </c>
      <c r="L364" s="98" t="str">
        <f t="shared" si="927"/>
        <v>PENDENTE</v>
      </c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3"/>
      <c r="X364" s="100"/>
      <c r="Y364" s="100"/>
      <c r="Z364" s="100"/>
      <c r="AA364" s="100"/>
      <c r="AB364" s="100"/>
      <c r="AC364" s="101"/>
      <c r="AD364" s="3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93"/>
      <c r="AQ364" s="93"/>
      <c r="AR364" s="93"/>
      <c r="AS364" s="102"/>
      <c r="AT364" s="103"/>
      <c r="AU364" s="103"/>
      <c r="AV364" s="103"/>
      <c r="AW364" s="104"/>
      <c r="AX364" s="103"/>
      <c r="AY364" s="103"/>
      <c r="AZ364" s="103"/>
      <c r="BA364" s="103"/>
      <c r="BB364" s="104"/>
      <c r="BC364" s="103"/>
      <c r="BD364" s="105" t="str">
        <f ca="1">IFERROR(__xludf.DUMMYFUNCTION("""COMPUTED_VALUE"""),"")</f>
        <v/>
      </c>
      <c r="BE364" s="105"/>
      <c r="BF364" s="105"/>
      <c r="BG364" s="93"/>
      <c r="BH364" s="95"/>
      <c r="BI364" s="95" t="str">
        <f t="shared" si="830"/>
        <v/>
      </c>
      <c r="BJ364" s="95" t="str">
        <f t="shared" ref="BJ364:BR364" si="966">IF(AD364=0,"",AD364*$AS364*(AU364/10))</f>
        <v/>
      </c>
      <c r="BK364" s="95" t="str">
        <f t="shared" si="966"/>
        <v/>
      </c>
      <c r="BL364" s="95" t="str">
        <f t="shared" si="966"/>
        <v/>
      </c>
      <c r="BM364" s="95" t="str">
        <f t="shared" si="966"/>
        <v/>
      </c>
      <c r="BN364" s="95" t="str">
        <f t="shared" si="966"/>
        <v/>
      </c>
      <c r="BO364" s="95" t="str">
        <f t="shared" si="966"/>
        <v/>
      </c>
      <c r="BP364" s="95" t="str">
        <f t="shared" si="966"/>
        <v/>
      </c>
      <c r="BQ364" s="95" t="str">
        <f t="shared" si="966"/>
        <v/>
      </c>
      <c r="BR364" s="95" t="str">
        <f t="shared" si="966"/>
        <v/>
      </c>
      <c r="BS364" s="38"/>
      <c r="BT364" s="38"/>
      <c r="BU364" s="38"/>
      <c r="BV364" s="38"/>
      <c r="BW364" s="38"/>
      <c r="BX364" s="38">
        <f t="shared" si="566"/>
        <v>0</v>
      </c>
      <c r="BY364" s="106" t="str">
        <f t="shared" si="529"/>
        <v/>
      </c>
      <c r="BZ364" s="106" t="str">
        <f t="shared" ref="BZ364:CH364" si="967">IF(N364="x","1","")</f>
        <v/>
      </c>
      <c r="CA364" s="106" t="str">
        <f t="shared" si="967"/>
        <v/>
      </c>
      <c r="CB364" s="106" t="str">
        <f t="shared" si="967"/>
        <v/>
      </c>
      <c r="CC364" s="106" t="str">
        <f t="shared" si="967"/>
        <v/>
      </c>
      <c r="CD364" s="106" t="str">
        <f t="shared" si="967"/>
        <v/>
      </c>
      <c r="CE364" s="106" t="str">
        <f t="shared" si="967"/>
        <v/>
      </c>
      <c r="CF364" s="106" t="str">
        <f t="shared" si="967"/>
        <v/>
      </c>
      <c r="CG364" s="106" t="str">
        <f t="shared" si="967"/>
        <v/>
      </c>
      <c r="CH364" s="106" t="str">
        <f t="shared" si="967"/>
        <v/>
      </c>
      <c r="CI364" s="40"/>
      <c r="CJ364" s="40"/>
      <c r="CK364" s="40"/>
      <c r="CL364" s="40"/>
      <c r="CM364" s="40"/>
    </row>
    <row r="365" spans="1:91" ht="17.25" customHeight="1" x14ac:dyDescent="0.2">
      <c r="A365" s="92"/>
      <c r="B365" s="93"/>
      <c r="C365" s="93"/>
      <c r="D365" s="93"/>
      <c r="E365" s="93" t="str">
        <f t="shared" si="420"/>
        <v/>
      </c>
      <c r="F365" s="93"/>
      <c r="G365" s="93"/>
      <c r="H365" s="93" t="str">
        <f t="shared" si="802"/>
        <v/>
      </c>
      <c r="I365" s="95" t="str">
        <f t="shared" si="803"/>
        <v/>
      </c>
      <c r="J365" s="93"/>
      <c r="K365" s="97" t="b">
        <v>0</v>
      </c>
      <c r="L365" s="98" t="str">
        <f t="shared" si="927"/>
        <v>PENDENTE</v>
      </c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3"/>
      <c r="X365" s="100"/>
      <c r="Y365" s="100"/>
      <c r="Z365" s="100"/>
      <c r="AA365" s="100"/>
      <c r="AB365" s="100"/>
      <c r="AC365" s="101"/>
      <c r="AD365" s="3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93"/>
      <c r="AQ365" s="93"/>
      <c r="AR365" s="93"/>
      <c r="AS365" s="102"/>
      <c r="AT365" s="103"/>
      <c r="AU365" s="103"/>
      <c r="AV365" s="103"/>
      <c r="AW365" s="104"/>
      <c r="AX365" s="103"/>
      <c r="AY365" s="103"/>
      <c r="AZ365" s="103"/>
      <c r="BA365" s="103"/>
      <c r="BB365" s="104"/>
      <c r="BC365" s="103"/>
      <c r="BD365" s="105" t="str">
        <f ca="1">IFERROR(__xludf.DUMMYFUNCTION("""COMPUTED_VALUE"""),"")</f>
        <v/>
      </c>
      <c r="BE365" s="105"/>
      <c r="BF365" s="105"/>
      <c r="BG365" s="93"/>
      <c r="BH365" s="95"/>
      <c r="BI365" s="95" t="str">
        <f t="shared" si="830"/>
        <v/>
      </c>
      <c r="BJ365" s="95" t="str">
        <f t="shared" ref="BJ365:BR365" si="968">IF(AD365=0,"",AD365*$AS365*(AU365/10))</f>
        <v/>
      </c>
      <c r="BK365" s="95" t="str">
        <f t="shared" si="968"/>
        <v/>
      </c>
      <c r="BL365" s="95" t="str">
        <f t="shared" si="968"/>
        <v/>
      </c>
      <c r="BM365" s="95" t="str">
        <f t="shared" si="968"/>
        <v/>
      </c>
      <c r="BN365" s="95" t="str">
        <f t="shared" si="968"/>
        <v/>
      </c>
      <c r="BO365" s="95" t="str">
        <f t="shared" si="968"/>
        <v/>
      </c>
      <c r="BP365" s="95" t="str">
        <f t="shared" si="968"/>
        <v/>
      </c>
      <c r="BQ365" s="95" t="str">
        <f t="shared" si="968"/>
        <v/>
      </c>
      <c r="BR365" s="95" t="str">
        <f t="shared" si="968"/>
        <v/>
      </c>
      <c r="BS365" s="38"/>
      <c r="BT365" s="38"/>
      <c r="BU365" s="38"/>
      <c r="BV365" s="38"/>
      <c r="BW365" s="38"/>
      <c r="BX365" s="38">
        <f t="shared" si="566"/>
        <v>0</v>
      </c>
      <c r="BY365" s="106" t="str">
        <f t="shared" si="529"/>
        <v/>
      </c>
      <c r="BZ365" s="106" t="str">
        <f t="shared" ref="BZ365:CH365" si="969">IF(N365="x","1","")</f>
        <v/>
      </c>
      <c r="CA365" s="106" t="str">
        <f t="shared" si="969"/>
        <v/>
      </c>
      <c r="CB365" s="106" t="str">
        <f t="shared" si="969"/>
        <v/>
      </c>
      <c r="CC365" s="106" t="str">
        <f t="shared" si="969"/>
        <v/>
      </c>
      <c r="CD365" s="106" t="str">
        <f t="shared" si="969"/>
        <v/>
      </c>
      <c r="CE365" s="106" t="str">
        <f t="shared" si="969"/>
        <v/>
      </c>
      <c r="CF365" s="106" t="str">
        <f t="shared" si="969"/>
        <v/>
      </c>
      <c r="CG365" s="106" t="str">
        <f t="shared" si="969"/>
        <v/>
      </c>
      <c r="CH365" s="106" t="str">
        <f t="shared" si="969"/>
        <v/>
      </c>
      <c r="CI365" s="40"/>
      <c r="CJ365" s="40"/>
      <c r="CK365" s="40"/>
      <c r="CL365" s="40"/>
      <c r="CM365" s="40"/>
    </row>
    <row r="366" spans="1:91" ht="17.25" customHeight="1" x14ac:dyDescent="0.2">
      <c r="A366" s="92"/>
      <c r="B366" s="93"/>
      <c r="C366" s="93"/>
      <c r="D366" s="93"/>
      <c r="E366" s="93" t="str">
        <f t="shared" si="420"/>
        <v/>
      </c>
      <c r="F366" s="93"/>
      <c r="G366" s="93"/>
      <c r="H366" s="93" t="str">
        <f t="shared" si="802"/>
        <v/>
      </c>
      <c r="I366" s="95" t="str">
        <f t="shared" si="803"/>
        <v/>
      </c>
      <c r="J366" s="93"/>
      <c r="K366" s="97" t="b">
        <v>0</v>
      </c>
      <c r="L366" s="98" t="str">
        <f t="shared" si="927"/>
        <v>PENDENTE</v>
      </c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3"/>
      <c r="X366" s="100"/>
      <c r="Y366" s="100"/>
      <c r="Z366" s="100"/>
      <c r="AA366" s="100"/>
      <c r="AB366" s="100"/>
      <c r="AC366" s="101"/>
      <c r="AD366" s="3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93"/>
      <c r="AQ366" s="93"/>
      <c r="AR366" s="93"/>
      <c r="AS366" s="102"/>
      <c r="AT366" s="103"/>
      <c r="AU366" s="103"/>
      <c r="AV366" s="103"/>
      <c r="AW366" s="104"/>
      <c r="AX366" s="103"/>
      <c r="AY366" s="103"/>
      <c r="AZ366" s="103"/>
      <c r="BA366" s="103"/>
      <c r="BB366" s="104"/>
      <c r="BC366" s="103"/>
      <c r="BD366" s="105" t="str">
        <f ca="1">IFERROR(__xludf.DUMMYFUNCTION("""COMPUTED_VALUE"""),"")</f>
        <v/>
      </c>
      <c r="BE366" s="105"/>
      <c r="BF366" s="105"/>
      <c r="BG366" s="93"/>
      <c r="BH366" s="95"/>
      <c r="BI366" s="95" t="str">
        <f t="shared" si="830"/>
        <v/>
      </c>
      <c r="BJ366" s="95" t="str">
        <f t="shared" ref="BJ366:BR366" si="970">IF(AD366=0,"",AD366*$AS366*(AU366/10))</f>
        <v/>
      </c>
      <c r="BK366" s="95" t="str">
        <f t="shared" si="970"/>
        <v/>
      </c>
      <c r="BL366" s="95" t="str">
        <f t="shared" si="970"/>
        <v/>
      </c>
      <c r="BM366" s="95" t="str">
        <f t="shared" si="970"/>
        <v/>
      </c>
      <c r="BN366" s="95" t="str">
        <f t="shared" si="970"/>
        <v/>
      </c>
      <c r="BO366" s="95" t="str">
        <f t="shared" si="970"/>
        <v/>
      </c>
      <c r="BP366" s="95" t="str">
        <f t="shared" si="970"/>
        <v/>
      </c>
      <c r="BQ366" s="95" t="str">
        <f t="shared" si="970"/>
        <v/>
      </c>
      <c r="BR366" s="95" t="str">
        <f t="shared" si="970"/>
        <v/>
      </c>
      <c r="BS366" s="38"/>
      <c r="BT366" s="38"/>
      <c r="BU366" s="38"/>
      <c r="BV366" s="38"/>
      <c r="BW366" s="38"/>
      <c r="BX366" s="38">
        <f t="shared" si="566"/>
        <v>0</v>
      </c>
      <c r="BY366" s="106" t="str">
        <f t="shared" si="529"/>
        <v/>
      </c>
      <c r="BZ366" s="106" t="str">
        <f t="shared" ref="BZ366:CH366" si="971">IF(N366="x","1","")</f>
        <v/>
      </c>
      <c r="CA366" s="106" t="str">
        <f t="shared" si="971"/>
        <v/>
      </c>
      <c r="CB366" s="106" t="str">
        <f t="shared" si="971"/>
        <v/>
      </c>
      <c r="CC366" s="106" t="str">
        <f t="shared" si="971"/>
        <v/>
      </c>
      <c r="CD366" s="106" t="str">
        <f t="shared" si="971"/>
        <v/>
      </c>
      <c r="CE366" s="106" t="str">
        <f t="shared" si="971"/>
        <v/>
      </c>
      <c r="CF366" s="106" t="str">
        <f t="shared" si="971"/>
        <v/>
      </c>
      <c r="CG366" s="106" t="str">
        <f t="shared" si="971"/>
        <v/>
      </c>
      <c r="CH366" s="106" t="str">
        <f t="shared" si="971"/>
        <v/>
      </c>
      <c r="CI366" s="40"/>
      <c r="CJ366" s="40"/>
      <c r="CK366" s="40"/>
      <c r="CL366" s="40"/>
      <c r="CM366" s="40"/>
    </row>
    <row r="367" spans="1:91" ht="17.25" customHeight="1" x14ac:dyDescent="0.2">
      <c r="A367" s="92"/>
      <c r="B367" s="93"/>
      <c r="C367" s="93"/>
      <c r="D367" s="93"/>
      <c r="E367" s="93" t="str">
        <f t="shared" si="420"/>
        <v/>
      </c>
      <c r="F367" s="93"/>
      <c r="G367" s="93"/>
      <c r="H367" s="93" t="str">
        <f t="shared" si="802"/>
        <v/>
      </c>
      <c r="I367" s="95" t="str">
        <f t="shared" si="803"/>
        <v/>
      </c>
      <c r="J367" s="93"/>
      <c r="K367" s="97" t="b">
        <v>0</v>
      </c>
      <c r="L367" s="98" t="str">
        <f t="shared" si="927"/>
        <v>PENDENTE</v>
      </c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3"/>
      <c r="X367" s="100"/>
      <c r="Y367" s="100"/>
      <c r="Z367" s="100"/>
      <c r="AA367" s="100"/>
      <c r="AB367" s="100"/>
      <c r="AC367" s="101"/>
      <c r="AD367" s="3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93"/>
      <c r="AQ367" s="93"/>
      <c r="AR367" s="93"/>
      <c r="AS367" s="102"/>
      <c r="AT367" s="103"/>
      <c r="AU367" s="103"/>
      <c r="AV367" s="103"/>
      <c r="AW367" s="104"/>
      <c r="AX367" s="103"/>
      <c r="AY367" s="103"/>
      <c r="AZ367" s="103"/>
      <c r="BA367" s="103"/>
      <c r="BB367" s="104"/>
      <c r="BC367" s="103"/>
      <c r="BD367" s="105" t="str">
        <f ca="1">IFERROR(__xludf.DUMMYFUNCTION("""COMPUTED_VALUE"""),"")</f>
        <v/>
      </c>
      <c r="BE367" s="105"/>
      <c r="BF367" s="105"/>
      <c r="BG367" s="93"/>
      <c r="BH367" s="95"/>
      <c r="BI367" s="95" t="str">
        <f t="shared" si="830"/>
        <v/>
      </c>
      <c r="BJ367" s="95" t="str">
        <f t="shared" ref="BJ367:BR367" si="972">IF(AD367=0,"",AD367*$AS367*(AU367/10))</f>
        <v/>
      </c>
      <c r="BK367" s="95" t="str">
        <f t="shared" si="972"/>
        <v/>
      </c>
      <c r="BL367" s="95" t="str">
        <f t="shared" si="972"/>
        <v/>
      </c>
      <c r="BM367" s="95" t="str">
        <f t="shared" si="972"/>
        <v/>
      </c>
      <c r="BN367" s="95" t="str">
        <f t="shared" si="972"/>
        <v/>
      </c>
      <c r="BO367" s="95" t="str">
        <f t="shared" si="972"/>
        <v/>
      </c>
      <c r="BP367" s="95" t="str">
        <f t="shared" si="972"/>
        <v/>
      </c>
      <c r="BQ367" s="95" t="str">
        <f t="shared" si="972"/>
        <v/>
      </c>
      <c r="BR367" s="95" t="str">
        <f t="shared" si="972"/>
        <v/>
      </c>
      <c r="BS367" s="38"/>
      <c r="BT367" s="38"/>
      <c r="BU367" s="38"/>
      <c r="BV367" s="38"/>
      <c r="BW367" s="38"/>
      <c r="BX367" s="38">
        <f t="shared" si="566"/>
        <v>0</v>
      </c>
      <c r="BY367" s="106" t="str">
        <f t="shared" si="529"/>
        <v/>
      </c>
      <c r="BZ367" s="106" t="str">
        <f t="shared" ref="BZ367:CH367" si="973">IF(N367="x","1","")</f>
        <v/>
      </c>
      <c r="CA367" s="106" t="str">
        <f t="shared" si="973"/>
        <v/>
      </c>
      <c r="CB367" s="106" t="str">
        <f t="shared" si="973"/>
        <v/>
      </c>
      <c r="CC367" s="106" t="str">
        <f t="shared" si="973"/>
        <v/>
      </c>
      <c r="CD367" s="106" t="str">
        <f t="shared" si="973"/>
        <v/>
      </c>
      <c r="CE367" s="106" t="str">
        <f t="shared" si="973"/>
        <v/>
      </c>
      <c r="CF367" s="106" t="str">
        <f t="shared" si="973"/>
        <v/>
      </c>
      <c r="CG367" s="106" t="str">
        <f t="shared" si="973"/>
        <v/>
      </c>
      <c r="CH367" s="106" t="str">
        <f t="shared" si="973"/>
        <v/>
      </c>
      <c r="CI367" s="40"/>
      <c r="CJ367" s="40"/>
      <c r="CK367" s="40"/>
      <c r="CL367" s="40"/>
      <c r="CM367" s="40"/>
    </row>
    <row r="368" spans="1:91" ht="17.25" customHeight="1" x14ac:dyDescent="0.2">
      <c r="A368" s="92"/>
      <c r="B368" s="93"/>
      <c r="C368" s="93"/>
      <c r="D368" s="93"/>
      <c r="E368" s="93" t="str">
        <f t="shared" si="420"/>
        <v/>
      </c>
      <c r="F368" s="93"/>
      <c r="G368" s="93"/>
      <c r="H368" s="93" t="str">
        <f t="shared" si="802"/>
        <v/>
      </c>
      <c r="I368" s="95" t="str">
        <f t="shared" si="803"/>
        <v/>
      </c>
      <c r="J368" s="93"/>
      <c r="K368" s="97" t="b">
        <v>0</v>
      </c>
      <c r="L368" s="98" t="str">
        <f t="shared" si="927"/>
        <v>PENDENTE</v>
      </c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3"/>
      <c r="X368" s="100"/>
      <c r="Y368" s="100"/>
      <c r="Z368" s="100"/>
      <c r="AA368" s="100"/>
      <c r="AB368" s="100"/>
      <c r="AC368" s="101"/>
      <c r="AD368" s="3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93"/>
      <c r="AQ368" s="93"/>
      <c r="AR368" s="93"/>
      <c r="AS368" s="102"/>
      <c r="AT368" s="103"/>
      <c r="AU368" s="103"/>
      <c r="AV368" s="103"/>
      <c r="AW368" s="104"/>
      <c r="AX368" s="103"/>
      <c r="AY368" s="103"/>
      <c r="AZ368" s="103"/>
      <c r="BA368" s="103"/>
      <c r="BB368" s="104"/>
      <c r="BC368" s="103"/>
      <c r="BD368" s="105" t="str">
        <f ca="1">IFERROR(__xludf.DUMMYFUNCTION("""COMPUTED_VALUE"""),"")</f>
        <v/>
      </c>
      <c r="BE368" s="105"/>
      <c r="BF368" s="105"/>
      <c r="BG368" s="93"/>
      <c r="BH368" s="95"/>
      <c r="BI368" s="95" t="str">
        <f t="shared" si="830"/>
        <v/>
      </c>
      <c r="BJ368" s="95" t="str">
        <f t="shared" ref="BJ368:BR368" si="974">IF(AD368=0,"",AD368*$AS368*(AU368/10))</f>
        <v/>
      </c>
      <c r="BK368" s="95" t="str">
        <f t="shared" si="974"/>
        <v/>
      </c>
      <c r="BL368" s="95" t="str">
        <f t="shared" si="974"/>
        <v/>
      </c>
      <c r="BM368" s="95" t="str">
        <f t="shared" si="974"/>
        <v/>
      </c>
      <c r="BN368" s="95" t="str">
        <f t="shared" si="974"/>
        <v/>
      </c>
      <c r="BO368" s="95" t="str">
        <f t="shared" si="974"/>
        <v/>
      </c>
      <c r="BP368" s="95" t="str">
        <f t="shared" si="974"/>
        <v/>
      </c>
      <c r="BQ368" s="95" t="str">
        <f t="shared" si="974"/>
        <v/>
      </c>
      <c r="BR368" s="95" t="str">
        <f t="shared" si="974"/>
        <v/>
      </c>
      <c r="BS368" s="38"/>
      <c r="BT368" s="38"/>
      <c r="BU368" s="38"/>
      <c r="BV368" s="38"/>
      <c r="BW368" s="38"/>
      <c r="BX368" s="38">
        <f t="shared" si="566"/>
        <v>0</v>
      </c>
      <c r="BY368" s="106" t="str">
        <f t="shared" si="529"/>
        <v/>
      </c>
      <c r="BZ368" s="106" t="str">
        <f t="shared" ref="BZ368:CH368" si="975">IF(N368="x","1","")</f>
        <v/>
      </c>
      <c r="CA368" s="106" t="str">
        <f t="shared" si="975"/>
        <v/>
      </c>
      <c r="CB368" s="106" t="str">
        <f t="shared" si="975"/>
        <v/>
      </c>
      <c r="CC368" s="106" t="str">
        <f t="shared" si="975"/>
        <v/>
      </c>
      <c r="CD368" s="106" t="str">
        <f t="shared" si="975"/>
        <v/>
      </c>
      <c r="CE368" s="106" t="str">
        <f t="shared" si="975"/>
        <v/>
      </c>
      <c r="CF368" s="106" t="str">
        <f t="shared" si="975"/>
        <v/>
      </c>
      <c r="CG368" s="106" t="str">
        <f t="shared" si="975"/>
        <v/>
      </c>
      <c r="CH368" s="106" t="str">
        <f t="shared" si="975"/>
        <v/>
      </c>
      <c r="CI368" s="40"/>
      <c r="CJ368" s="40"/>
      <c r="CK368" s="40"/>
      <c r="CL368" s="40"/>
      <c r="CM368" s="40"/>
    </row>
    <row r="369" spans="1:91" ht="17.25" customHeight="1" x14ac:dyDescent="0.2">
      <c r="A369" s="92"/>
      <c r="B369" s="93"/>
      <c r="C369" s="93"/>
      <c r="D369" s="93"/>
      <c r="E369" s="93" t="str">
        <f t="shared" si="420"/>
        <v/>
      </c>
      <c r="F369" s="93"/>
      <c r="G369" s="93"/>
      <c r="H369" s="93" t="str">
        <f t="shared" si="802"/>
        <v/>
      </c>
      <c r="I369" s="95" t="str">
        <f t="shared" si="803"/>
        <v/>
      </c>
      <c r="J369" s="93"/>
      <c r="K369" s="97" t="b">
        <v>0</v>
      </c>
      <c r="L369" s="98" t="str">
        <f t="shared" si="927"/>
        <v>PENDENTE</v>
      </c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3"/>
      <c r="X369" s="100"/>
      <c r="Y369" s="100"/>
      <c r="Z369" s="100"/>
      <c r="AA369" s="100"/>
      <c r="AB369" s="100"/>
      <c r="AC369" s="101"/>
      <c r="AD369" s="3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93"/>
      <c r="AQ369" s="93"/>
      <c r="AR369" s="93"/>
      <c r="AS369" s="102"/>
      <c r="AT369" s="103"/>
      <c r="AU369" s="103"/>
      <c r="AV369" s="103"/>
      <c r="AW369" s="104"/>
      <c r="AX369" s="103"/>
      <c r="AY369" s="103"/>
      <c r="AZ369" s="103"/>
      <c r="BA369" s="103"/>
      <c r="BB369" s="104"/>
      <c r="BC369" s="103"/>
      <c r="BD369" s="105" t="str">
        <f ca="1">IFERROR(__xludf.DUMMYFUNCTION("""COMPUTED_VALUE"""),"")</f>
        <v/>
      </c>
      <c r="BE369" s="105"/>
      <c r="BF369" s="105"/>
      <c r="BG369" s="93"/>
      <c r="BH369" s="95"/>
      <c r="BI369" s="95" t="str">
        <f t="shared" si="830"/>
        <v/>
      </c>
      <c r="BJ369" s="95" t="str">
        <f t="shared" ref="BJ369:BR369" si="976">IF(AD369=0,"",AD369*$AS369*(AU369/10))</f>
        <v/>
      </c>
      <c r="BK369" s="95" t="str">
        <f t="shared" si="976"/>
        <v/>
      </c>
      <c r="BL369" s="95" t="str">
        <f t="shared" si="976"/>
        <v/>
      </c>
      <c r="BM369" s="95" t="str">
        <f t="shared" si="976"/>
        <v/>
      </c>
      <c r="BN369" s="95" t="str">
        <f t="shared" si="976"/>
        <v/>
      </c>
      <c r="BO369" s="95" t="str">
        <f t="shared" si="976"/>
        <v/>
      </c>
      <c r="BP369" s="95" t="str">
        <f t="shared" si="976"/>
        <v/>
      </c>
      <c r="BQ369" s="95" t="str">
        <f t="shared" si="976"/>
        <v/>
      </c>
      <c r="BR369" s="95" t="str">
        <f t="shared" si="976"/>
        <v/>
      </c>
      <c r="BS369" s="38"/>
      <c r="BT369" s="38"/>
      <c r="BU369" s="38"/>
      <c r="BV369" s="38"/>
      <c r="BW369" s="38"/>
      <c r="BX369" s="38">
        <f t="shared" si="566"/>
        <v>0</v>
      </c>
      <c r="BY369" s="106" t="str">
        <f t="shared" si="529"/>
        <v/>
      </c>
      <c r="BZ369" s="106" t="str">
        <f t="shared" ref="BZ369:CH369" si="977">IF(N369="x","1","")</f>
        <v/>
      </c>
      <c r="CA369" s="106" t="str">
        <f t="shared" si="977"/>
        <v/>
      </c>
      <c r="CB369" s="106" t="str">
        <f t="shared" si="977"/>
        <v/>
      </c>
      <c r="CC369" s="106" t="str">
        <f t="shared" si="977"/>
        <v/>
      </c>
      <c r="CD369" s="106" t="str">
        <f t="shared" si="977"/>
        <v/>
      </c>
      <c r="CE369" s="106" t="str">
        <f t="shared" si="977"/>
        <v/>
      </c>
      <c r="CF369" s="106" t="str">
        <f t="shared" si="977"/>
        <v/>
      </c>
      <c r="CG369" s="106" t="str">
        <f t="shared" si="977"/>
        <v/>
      </c>
      <c r="CH369" s="106" t="str">
        <f t="shared" si="977"/>
        <v/>
      </c>
      <c r="CI369" s="40"/>
      <c r="CJ369" s="40"/>
      <c r="CK369" s="40"/>
      <c r="CL369" s="40"/>
      <c r="CM369" s="40"/>
    </row>
    <row r="370" spans="1:91" ht="17.25" customHeight="1" x14ac:dyDescent="0.2">
      <c r="A370" s="92"/>
      <c r="B370" s="93"/>
      <c r="C370" s="93"/>
      <c r="D370" s="93"/>
      <c r="E370" s="93" t="str">
        <f t="shared" si="420"/>
        <v/>
      </c>
      <c r="F370" s="93"/>
      <c r="G370" s="93"/>
      <c r="H370" s="93" t="str">
        <f t="shared" si="802"/>
        <v/>
      </c>
      <c r="I370" s="95" t="str">
        <f t="shared" si="803"/>
        <v/>
      </c>
      <c r="J370" s="93"/>
      <c r="K370" s="97" t="b">
        <v>0</v>
      </c>
      <c r="L370" s="98" t="str">
        <f t="shared" si="927"/>
        <v>PENDENTE</v>
      </c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3"/>
      <c r="X370" s="100"/>
      <c r="Y370" s="100"/>
      <c r="Z370" s="100"/>
      <c r="AA370" s="100"/>
      <c r="AB370" s="100"/>
      <c r="AC370" s="101"/>
      <c r="AD370" s="3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93"/>
      <c r="AQ370" s="93"/>
      <c r="AR370" s="93"/>
      <c r="AS370" s="102"/>
      <c r="AT370" s="103"/>
      <c r="AU370" s="103"/>
      <c r="AV370" s="103"/>
      <c r="AW370" s="104"/>
      <c r="AX370" s="103"/>
      <c r="AY370" s="103"/>
      <c r="AZ370" s="103"/>
      <c r="BA370" s="103"/>
      <c r="BB370" s="104"/>
      <c r="BC370" s="103"/>
      <c r="BD370" s="105" t="str">
        <f ca="1">IFERROR(__xludf.DUMMYFUNCTION("""COMPUTED_VALUE"""),"")</f>
        <v/>
      </c>
      <c r="BE370" s="105"/>
      <c r="BF370" s="105"/>
      <c r="BG370" s="93"/>
      <c r="BH370" s="95"/>
      <c r="BI370" s="95" t="str">
        <f t="shared" si="830"/>
        <v/>
      </c>
      <c r="BJ370" s="95" t="str">
        <f t="shared" ref="BJ370:BR370" si="978">IF(AD370=0,"",AD370*$AS370*(AU370/10))</f>
        <v/>
      </c>
      <c r="BK370" s="95" t="str">
        <f t="shared" si="978"/>
        <v/>
      </c>
      <c r="BL370" s="95" t="str">
        <f t="shared" si="978"/>
        <v/>
      </c>
      <c r="BM370" s="95" t="str">
        <f t="shared" si="978"/>
        <v/>
      </c>
      <c r="BN370" s="95" t="str">
        <f t="shared" si="978"/>
        <v/>
      </c>
      <c r="BO370" s="95" t="str">
        <f t="shared" si="978"/>
        <v/>
      </c>
      <c r="BP370" s="95" t="str">
        <f t="shared" si="978"/>
        <v/>
      </c>
      <c r="BQ370" s="95" t="str">
        <f t="shared" si="978"/>
        <v/>
      </c>
      <c r="BR370" s="95" t="str">
        <f t="shared" si="978"/>
        <v/>
      </c>
      <c r="BS370" s="38"/>
      <c r="BT370" s="38"/>
      <c r="BU370" s="38"/>
      <c r="BV370" s="38"/>
      <c r="BW370" s="38"/>
      <c r="BX370" s="38">
        <f t="shared" si="566"/>
        <v>0</v>
      </c>
      <c r="BY370" s="106" t="str">
        <f t="shared" si="529"/>
        <v/>
      </c>
      <c r="BZ370" s="106" t="str">
        <f t="shared" ref="BZ370:CH370" si="979">IF(N370="x","1","")</f>
        <v/>
      </c>
      <c r="CA370" s="106" t="str">
        <f t="shared" si="979"/>
        <v/>
      </c>
      <c r="CB370" s="106" t="str">
        <f t="shared" si="979"/>
        <v/>
      </c>
      <c r="CC370" s="106" t="str">
        <f t="shared" si="979"/>
        <v/>
      </c>
      <c r="CD370" s="106" t="str">
        <f t="shared" si="979"/>
        <v/>
      </c>
      <c r="CE370" s="106" t="str">
        <f t="shared" si="979"/>
        <v/>
      </c>
      <c r="CF370" s="106" t="str">
        <f t="shared" si="979"/>
        <v/>
      </c>
      <c r="CG370" s="106" t="str">
        <f t="shared" si="979"/>
        <v/>
      </c>
      <c r="CH370" s="106" t="str">
        <f t="shared" si="979"/>
        <v/>
      </c>
      <c r="CI370" s="40"/>
      <c r="CJ370" s="40"/>
      <c r="CK370" s="40"/>
      <c r="CL370" s="40"/>
      <c r="CM370" s="40"/>
    </row>
    <row r="371" spans="1:91" ht="17.25" customHeight="1" x14ac:dyDescent="0.2">
      <c r="A371" s="92"/>
      <c r="B371" s="93"/>
      <c r="C371" s="93"/>
      <c r="D371" s="93"/>
      <c r="E371" s="93" t="str">
        <f t="shared" si="420"/>
        <v/>
      </c>
      <c r="F371" s="93"/>
      <c r="G371" s="93"/>
      <c r="H371" s="93" t="str">
        <f t="shared" si="802"/>
        <v/>
      </c>
      <c r="I371" s="95" t="str">
        <f t="shared" si="803"/>
        <v/>
      </c>
      <c r="J371" s="93"/>
      <c r="K371" s="97" t="b">
        <v>0</v>
      </c>
      <c r="L371" s="98" t="str">
        <f t="shared" si="927"/>
        <v>PENDENTE</v>
      </c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3"/>
      <c r="X371" s="100"/>
      <c r="Y371" s="100"/>
      <c r="Z371" s="100"/>
      <c r="AA371" s="100"/>
      <c r="AB371" s="100"/>
      <c r="AC371" s="101"/>
      <c r="AD371" s="3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93"/>
      <c r="AQ371" s="93"/>
      <c r="AR371" s="93"/>
      <c r="AS371" s="102"/>
      <c r="AT371" s="103"/>
      <c r="AU371" s="103"/>
      <c r="AV371" s="103"/>
      <c r="AW371" s="104"/>
      <c r="AX371" s="103"/>
      <c r="AY371" s="103"/>
      <c r="AZ371" s="103"/>
      <c r="BA371" s="103"/>
      <c r="BB371" s="104"/>
      <c r="BC371" s="103"/>
      <c r="BD371" s="105" t="str">
        <f ca="1">IFERROR(__xludf.DUMMYFUNCTION("""COMPUTED_VALUE"""),"")</f>
        <v/>
      </c>
      <c r="BE371" s="105"/>
      <c r="BF371" s="105"/>
      <c r="BG371" s="93"/>
      <c r="BH371" s="95"/>
      <c r="BI371" s="95" t="str">
        <f t="shared" si="830"/>
        <v/>
      </c>
      <c r="BJ371" s="95" t="str">
        <f t="shared" ref="BJ371:BR371" si="980">IF(AD371=0,"",AD371*$AS371*(AU371/10))</f>
        <v/>
      </c>
      <c r="BK371" s="95" t="str">
        <f t="shared" si="980"/>
        <v/>
      </c>
      <c r="BL371" s="95" t="str">
        <f t="shared" si="980"/>
        <v/>
      </c>
      <c r="BM371" s="95" t="str">
        <f t="shared" si="980"/>
        <v/>
      </c>
      <c r="BN371" s="95" t="str">
        <f t="shared" si="980"/>
        <v/>
      </c>
      <c r="BO371" s="95" t="str">
        <f t="shared" si="980"/>
        <v/>
      </c>
      <c r="BP371" s="95" t="str">
        <f t="shared" si="980"/>
        <v/>
      </c>
      <c r="BQ371" s="95" t="str">
        <f t="shared" si="980"/>
        <v/>
      </c>
      <c r="BR371" s="95" t="str">
        <f t="shared" si="980"/>
        <v/>
      </c>
      <c r="BS371" s="38"/>
      <c r="BT371" s="38"/>
      <c r="BU371" s="38"/>
      <c r="BV371" s="38"/>
      <c r="BW371" s="38"/>
      <c r="BX371" s="38">
        <f t="shared" si="566"/>
        <v>0</v>
      </c>
      <c r="BY371" s="106" t="str">
        <f t="shared" si="529"/>
        <v/>
      </c>
      <c r="BZ371" s="106" t="str">
        <f t="shared" ref="BZ371:CH371" si="981">IF(N371="x","1","")</f>
        <v/>
      </c>
      <c r="CA371" s="106" t="str">
        <f t="shared" si="981"/>
        <v/>
      </c>
      <c r="CB371" s="106" t="str">
        <f t="shared" si="981"/>
        <v/>
      </c>
      <c r="CC371" s="106" t="str">
        <f t="shared" si="981"/>
        <v/>
      </c>
      <c r="CD371" s="106" t="str">
        <f t="shared" si="981"/>
        <v/>
      </c>
      <c r="CE371" s="106" t="str">
        <f t="shared" si="981"/>
        <v/>
      </c>
      <c r="CF371" s="106" t="str">
        <f t="shared" si="981"/>
        <v/>
      </c>
      <c r="CG371" s="106" t="str">
        <f t="shared" si="981"/>
        <v/>
      </c>
      <c r="CH371" s="106" t="str">
        <f t="shared" si="981"/>
        <v/>
      </c>
      <c r="CI371" s="40"/>
      <c r="CJ371" s="40"/>
      <c r="CK371" s="40"/>
      <c r="CL371" s="40"/>
      <c r="CM371" s="40"/>
    </row>
    <row r="372" spans="1:91" ht="17.25" customHeight="1" x14ac:dyDescent="0.2">
      <c r="A372" s="92"/>
      <c r="B372" s="93"/>
      <c r="C372" s="93"/>
      <c r="D372" s="93"/>
      <c r="E372" s="93" t="str">
        <f t="shared" si="420"/>
        <v/>
      </c>
      <c r="F372" s="93"/>
      <c r="G372" s="93"/>
      <c r="H372" s="93" t="str">
        <f t="shared" si="802"/>
        <v/>
      </c>
      <c r="I372" s="95" t="str">
        <f t="shared" si="803"/>
        <v/>
      </c>
      <c r="J372" s="93"/>
      <c r="K372" s="97" t="b">
        <v>0</v>
      </c>
      <c r="L372" s="98" t="str">
        <f t="shared" si="927"/>
        <v>PENDENTE</v>
      </c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3"/>
      <c r="X372" s="100"/>
      <c r="Y372" s="100"/>
      <c r="Z372" s="100"/>
      <c r="AA372" s="100"/>
      <c r="AB372" s="100"/>
      <c r="AC372" s="101"/>
      <c r="AD372" s="3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93"/>
      <c r="AQ372" s="93"/>
      <c r="AR372" s="93"/>
      <c r="AS372" s="102"/>
      <c r="AT372" s="103"/>
      <c r="AU372" s="103"/>
      <c r="AV372" s="103"/>
      <c r="AW372" s="104"/>
      <c r="AX372" s="103"/>
      <c r="AY372" s="103"/>
      <c r="AZ372" s="103"/>
      <c r="BA372" s="103"/>
      <c r="BB372" s="104"/>
      <c r="BC372" s="103"/>
      <c r="BD372" s="105" t="str">
        <f ca="1">IFERROR(__xludf.DUMMYFUNCTION("""COMPUTED_VALUE"""),"")</f>
        <v/>
      </c>
      <c r="BE372" s="105"/>
      <c r="BF372" s="105"/>
      <c r="BG372" s="93"/>
      <c r="BH372" s="95"/>
      <c r="BI372" s="95" t="str">
        <f t="shared" si="830"/>
        <v/>
      </c>
      <c r="BJ372" s="95" t="str">
        <f t="shared" ref="BJ372:BR372" si="982">IF(AD372=0,"",AD372*$AS372*(AU372/10))</f>
        <v/>
      </c>
      <c r="BK372" s="95" t="str">
        <f t="shared" si="982"/>
        <v/>
      </c>
      <c r="BL372" s="95" t="str">
        <f t="shared" si="982"/>
        <v/>
      </c>
      <c r="BM372" s="95" t="str">
        <f t="shared" si="982"/>
        <v/>
      </c>
      <c r="BN372" s="95" t="str">
        <f t="shared" si="982"/>
        <v/>
      </c>
      <c r="BO372" s="95" t="str">
        <f t="shared" si="982"/>
        <v/>
      </c>
      <c r="BP372" s="95" t="str">
        <f t="shared" si="982"/>
        <v/>
      </c>
      <c r="BQ372" s="95" t="str">
        <f t="shared" si="982"/>
        <v/>
      </c>
      <c r="BR372" s="95" t="str">
        <f t="shared" si="982"/>
        <v/>
      </c>
      <c r="BS372" s="38"/>
      <c r="BT372" s="38"/>
      <c r="BU372" s="38"/>
      <c r="BV372" s="38"/>
      <c r="BW372" s="38"/>
      <c r="BX372" s="38">
        <f t="shared" si="566"/>
        <v>0</v>
      </c>
      <c r="BY372" s="106" t="str">
        <f t="shared" si="529"/>
        <v/>
      </c>
      <c r="BZ372" s="106" t="str">
        <f t="shared" ref="BZ372:CH372" si="983">IF(N372="x","1","")</f>
        <v/>
      </c>
      <c r="CA372" s="106" t="str">
        <f t="shared" si="983"/>
        <v/>
      </c>
      <c r="CB372" s="106" t="str">
        <f t="shared" si="983"/>
        <v/>
      </c>
      <c r="CC372" s="106" t="str">
        <f t="shared" si="983"/>
        <v/>
      </c>
      <c r="CD372" s="106" t="str">
        <f t="shared" si="983"/>
        <v/>
      </c>
      <c r="CE372" s="106" t="str">
        <f t="shared" si="983"/>
        <v/>
      </c>
      <c r="CF372" s="106" t="str">
        <f t="shared" si="983"/>
        <v/>
      </c>
      <c r="CG372" s="106" t="str">
        <f t="shared" si="983"/>
        <v/>
      </c>
      <c r="CH372" s="106" t="str">
        <f t="shared" si="983"/>
        <v/>
      </c>
      <c r="CI372" s="40"/>
      <c r="CJ372" s="40"/>
      <c r="CK372" s="40"/>
      <c r="CL372" s="40"/>
      <c r="CM372" s="40"/>
    </row>
    <row r="373" spans="1:91" ht="17.25" customHeight="1" x14ac:dyDescent="0.2">
      <c r="A373" s="92"/>
      <c r="B373" s="93"/>
      <c r="C373" s="93"/>
      <c r="D373" s="93"/>
      <c r="E373" s="93" t="str">
        <f t="shared" si="420"/>
        <v/>
      </c>
      <c r="F373" s="93"/>
      <c r="G373" s="93"/>
      <c r="H373" s="93" t="str">
        <f t="shared" si="802"/>
        <v/>
      </c>
      <c r="I373" s="95" t="str">
        <f t="shared" si="803"/>
        <v/>
      </c>
      <c r="J373" s="93"/>
      <c r="K373" s="97" t="b">
        <v>0</v>
      </c>
      <c r="L373" s="98" t="str">
        <f t="shared" si="927"/>
        <v>PENDENTE</v>
      </c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3"/>
      <c r="X373" s="100"/>
      <c r="Y373" s="100"/>
      <c r="Z373" s="100"/>
      <c r="AA373" s="100"/>
      <c r="AB373" s="100"/>
      <c r="AC373" s="101"/>
      <c r="AD373" s="3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93"/>
      <c r="AQ373" s="93"/>
      <c r="AR373" s="93"/>
      <c r="AS373" s="102"/>
      <c r="AT373" s="103"/>
      <c r="AU373" s="103"/>
      <c r="AV373" s="103"/>
      <c r="AW373" s="104"/>
      <c r="AX373" s="103"/>
      <c r="AY373" s="103"/>
      <c r="AZ373" s="103"/>
      <c r="BA373" s="103"/>
      <c r="BB373" s="104"/>
      <c r="BC373" s="103"/>
      <c r="BD373" s="105" t="str">
        <f ca="1">IFERROR(__xludf.DUMMYFUNCTION("""COMPUTED_VALUE"""),"")</f>
        <v/>
      </c>
      <c r="BE373" s="105"/>
      <c r="BF373" s="105"/>
      <c r="BG373" s="93"/>
      <c r="BH373" s="95"/>
      <c r="BI373" s="95" t="str">
        <f t="shared" si="830"/>
        <v/>
      </c>
      <c r="BJ373" s="95" t="str">
        <f t="shared" ref="BJ373:BR373" si="984">IF(AD373=0,"",AD373*$AS373*(AU373/10))</f>
        <v/>
      </c>
      <c r="BK373" s="95" t="str">
        <f t="shared" si="984"/>
        <v/>
      </c>
      <c r="BL373" s="95" t="str">
        <f t="shared" si="984"/>
        <v/>
      </c>
      <c r="BM373" s="95" t="str">
        <f t="shared" si="984"/>
        <v/>
      </c>
      <c r="BN373" s="95" t="str">
        <f t="shared" si="984"/>
        <v/>
      </c>
      <c r="BO373" s="95" t="str">
        <f t="shared" si="984"/>
        <v/>
      </c>
      <c r="BP373" s="95" t="str">
        <f t="shared" si="984"/>
        <v/>
      </c>
      <c r="BQ373" s="95" t="str">
        <f t="shared" si="984"/>
        <v/>
      </c>
      <c r="BR373" s="95" t="str">
        <f t="shared" si="984"/>
        <v/>
      </c>
      <c r="BS373" s="38"/>
      <c r="BT373" s="38"/>
      <c r="BU373" s="38"/>
      <c r="BV373" s="38"/>
      <c r="BW373" s="38"/>
      <c r="BX373" s="38">
        <f t="shared" si="566"/>
        <v>0</v>
      </c>
      <c r="BY373" s="106" t="str">
        <f t="shared" si="529"/>
        <v/>
      </c>
      <c r="BZ373" s="106" t="str">
        <f t="shared" ref="BZ373:CH373" si="985">IF(N373="x","1","")</f>
        <v/>
      </c>
      <c r="CA373" s="106" t="str">
        <f t="shared" si="985"/>
        <v/>
      </c>
      <c r="CB373" s="106" t="str">
        <f t="shared" si="985"/>
        <v/>
      </c>
      <c r="CC373" s="106" t="str">
        <f t="shared" si="985"/>
        <v/>
      </c>
      <c r="CD373" s="106" t="str">
        <f t="shared" si="985"/>
        <v/>
      </c>
      <c r="CE373" s="106" t="str">
        <f t="shared" si="985"/>
        <v/>
      </c>
      <c r="CF373" s="106" t="str">
        <f t="shared" si="985"/>
        <v/>
      </c>
      <c r="CG373" s="106" t="str">
        <f t="shared" si="985"/>
        <v/>
      </c>
      <c r="CH373" s="106" t="str">
        <f t="shared" si="985"/>
        <v/>
      </c>
      <c r="CI373" s="40"/>
      <c r="CJ373" s="40"/>
      <c r="CK373" s="40"/>
      <c r="CL373" s="40"/>
      <c r="CM373" s="40"/>
    </row>
    <row r="374" spans="1:91" ht="17.25" customHeight="1" x14ac:dyDescent="0.2">
      <c r="A374" s="92"/>
      <c r="B374" s="93"/>
      <c r="C374" s="93"/>
      <c r="D374" s="93"/>
      <c r="E374" s="93" t="str">
        <f t="shared" si="420"/>
        <v/>
      </c>
      <c r="F374" s="93"/>
      <c r="G374" s="93"/>
      <c r="H374" s="93" t="str">
        <f t="shared" si="802"/>
        <v/>
      </c>
      <c r="I374" s="95" t="str">
        <f t="shared" si="803"/>
        <v/>
      </c>
      <c r="J374" s="93"/>
      <c r="K374" s="97" t="b">
        <v>0</v>
      </c>
      <c r="L374" s="98" t="str">
        <f t="shared" si="927"/>
        <v>PENDENTE</v>
      </c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3"/>
      <c r="X374" s="100"/>
      <c r="Y374" s="100"/>
      <c r="Z374" s="100"/>
      <c r="AA374" s="100"/>
      <c r="AB374" s="100"/>
      <c r="AC374" s="101"/>
      <c r="AD374" s="3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93"/>
      <c r="AQ374" s="93"/>
      <c r="AR374" s="93"/>
      <c r="AS374" s="102"/>
      <c r="AT374" s="103"/>
      <c r="AU374" s="103"/>
      <c r="AV374" s="103"/>
      <c r="AW374" s="104"/>
      <c r="AX374" s="103"/>
      <c r="AY374" s="103"/>
      <c r="AZ374" s="103"/>
      <c r="BA374" s="103"/>
      <c r="BB374" s="104"/>
      <c r="BC374" s="103"/>
      <c r="BD374" s="105" t="str">
        <f ca="1">IFERROR(__xludf.DUMMYFUNCTION("""COMPUTED_VALUE"""),"")</f>
        <v/>
      </c>
      <c r="BE374" s="105"/>
      <c r="BF374" s="105"/>
      <c r="BG374" s="93"/>
      <c r="BH374" s="95"/>
      <c r="BI374" s="95" t="str">
        <f t="shared" si="830"/>
        <v/>
      </c>
      <c r="BJ374" s="95" t="str">
        <f t="shared" ref="BJ374:BR374" si="986">IF(AD374=0,"",AD374*$AS374*(AU374/10))</f>
        <v/>
      </c>
      <c r="BK374" s="95" t="str">
        <f t="shared" si="986"/>
        <v/>
      </c>
      <c r="BL374" s="95" t="str">
        <f t="shared" si="986"/>
        <v/>
      </c>
      <c r="BM374" s="95" t="str">
        <f t="shared" si="986"/>
        <v/>
      </c>
      <c r="BN374" s="95" t="str">
        <f t="shared" si="986"/>
        <v/>
      </c>
      <c r="BO374" s="95" t="str">
        <f t="shared" si="986"/>
        <v/>
      </c>
      <c r="BP374" s="95" t="str">
        <f t="shared" si="986"/>
        <v/>
      </c>
      <c r="BQ374" s="95" t="str">
        <f t="shared" si="986"/>
        <v/>
      </c>
      <c r="BR374" s="95" t="str">
        <f t="shared" si="986"/>
        <v/>
      </c>
      <c r="BS374" s="38"/>
      <c r="BT374" s="38"/>
      <c r="BU374" s="38"/>
      <c r="BV374" s="38"/>
      <c r="BW374" s="38"/>
      <c r="BX374" s="38">
        <f t="shared" si="566"/>
        <v>0</v>
      </c>
      <c r="BY374" s="106" t="str">
        <f t="shared" si="529"/>
        <v/>
      </c>
      <c r="BZ374" s="106" t="str">
        <f t="shared" ref="BZ374:CH374" si="987">IF(N374="x","1","")</f>
        <v/>
      </c>
      <c r="CA374" s="106" t="str">
        <f t="shared" si="987"/>
        <v/>
      </c>
      <c r="CB374" s="106" t="str">
        <f t="shared" si="987"/>
        <v/>
      </c>
      <c r="CC374" s="106" t="str">
        <f t="shared" si="987"/>
        <v/>
      </c>
      <c r="CD374" s="106" t="str">
        <f t="shared" si="987"/>
        <v/>
      </c>
      <c r="CE374" s="106" t="str">
        <f t="shared" si="987"/>
        <v/>
      </c>
      <c r="CF374" s="106" t="str">
        <f t="shared" si="987"/>
        <v/>
      </c>
      <c r="CG374" s="106" t="str">
        <f t="shared" si="987"/>
        <v/>
      </c>
      <c r="CH374" s="106" t="str">
        <f t="shared" si="987"/>
        <v/>
      </c>
      <c r="CI374" s="40"/>
      <c r="CJ374" s="40"/>
      <c r="CK374" s="40"/>
      <c r="CL374" s="40"/>
      <c r="CM374" s="40"/>
    </row>
    <row r="375" spans="1:91" ht="17.25" customHeight="1" x14ac:dyDescent="0.2">
      <c r="A375" s="92"/>
      <c r="B375" s="93"/>
      <c r="C375" s="93"/>
      <c r="D375" s="93"/>
      <c r="E375" s="93" t="str">
        <f t="shared" si="420"/>
        <v/>
      </c>
      <c r="F375" s="93"/>
      <c r="G375" s="93"/>
      <c r="H375" s="93" t="str">
        <f t="shared" si="802"/>
        <v/>
      </c>
      <c r="I375" s="95" t="str">
        <f t="shared" si="803"/>
        <v/>
      </c>
      <c r="J375" s="93"/>
      <c r="K375" s="97" t="b">
        <v>0</v>
      </c>
      <c r="L375" s="98" t="str">
        <f t="shared" si="927"/>
        <v>PENDENTE</v>
      </c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3"/>
      <c r="X375" s="100"/>
      <c r="Y375" s="100"/>
      <c r="Z375" s="100"/>
      <c r="AA375" s="100"/>
      <c r="AB375" s="100"/>
      <c r="AC375" s="101"/>
      <c r="AD375" s="3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93"/>
      <c r="AQ375" s="93"/>
      <c r="AR375" s="93"/>
      <c r="AS375" s="102"/>
      <c r="AT375" s="103"/>
      <c r="AU375" s="103"/>
      <c r="AV375" s="103"/>
      <c r="AW375" s="104"/>
      <c r="AX375" s="103"/>
      <c r="AY375" s="103"/>
      <c r="AZ375" s="103"/>
      <c r="BA375" s="103"/>
      <c r="BB375" s="104"/>
      <c r="BC375" s="103"/>
      <c r="BD375" s="105" t="str">
        <f ca="1">IFERROR(__xludf.DUMMYFUNCTION("""COMPUTED_VALUE"""),"")</f>
        <v/>
      </c>
      <c r="BE375" s="105"/>
      <c r="BF375" s="105"/>
      <c r="BG375" s="93"/>
      <c r="BH375" s="95"/>
      <c r="BI375" s="95" t="str">
        <f t="shared" si="830"/>
        <v/>
      </c>
      <c r="BJ375" s="95" t="str">
        <f t="shared" ref="BJ375:BR375" si="988">IF(AD375=0,"",AD375*$AS375*(AU375/10))</f>
        <v/>
      </c>
      <c r="BK375" s="95" t="str">
        <f t="shared" si="988"/>
        <v/>
      </c>
      <c r="BL375" s="95" t="str">
        <f t="shared" si="988"/>
        <v/>
      </c>
      <c r="BM375" s="95" t="str">
        <f t="shared" si="988"/>
        <v/>
      </c>
      <c r="BN375" s="95" t="str">
        <f t="shared" si="988"/>
        <v/>
      </c>
      <c r="BO375" s="95" t="str">
        <f t="shared" si="988"/>
        <v/>
      </c>
      <c r="BP375" s="95" t="str">
        <f t="shared" si="988"/>
        <v/>
      </c>
      <c r="BQ375" s="95" t="str">
        <f t="shared" si="988"/>
        <v/>
      </c>
      <c r="BR375" s="95" t="str">
        <f t="shared" si="988"/>
        <v/>
      </c>
      <c r="BS375" s="38"/>
      <c r="BT375" s="38"/>
      <c r="BU375" s="38"/>
      <c r="BV375" s="38"/>
      <c r="BW375" s="38"/>
      <c r="BX375" s="38">
        <f t="shared" si="566"/>
        <v>0</v>
      </c>
      <c r="BY375" s="106" t="str">
        <f t="shared" si="529"/>
        <v/>
      </c>
      <c r="BZ375" s="106" t="str">
        <f t="shared" ref="BZ375:CH375" si="989">IF(N375="x","1","")</f>
        <v/>
      </c>
      <c r="CA375" s="106" t="str">
        <f t="shared" si="989"/>
        <v/>
      </c>
      <c r="CB375" s="106" t="str">
        <f t="shared" si="989"/>
        <v/>
      </c>
      <c r="CC375" s="106" t="str">
        <f t="shared" si="989"/>
        <v/>
      </c>
      <c r="CD375" s="106" t="str">
        <f t="shared" si="989"/>
        <v/>
      </c>
      <c r="CE375" s="106" t="str">
        <f t="shared" si="989"/>
        <v/>
      </c>
      <c r="CF375" s="106" t="str">
        <f t="shared" si="989"/>
        <v/>
      </c>
      <c r="CG375" s="106" t="str">
        <f t="shared" si="989"/>
        <v/>
      </c>
      <c r="CH375" s="106" t="str">
        <f t="shared" si="989"/>
        <v/>
      </c>
      <c r="CI375" s="40"/>
      <c r="CJ375" s="40"/>
      <c r="CK375" s="40"/>
      <c r="CL375" s="40"/>
      <c r="CM375" s="40"/>
    </row>
    <row r="376" spans="1:91" ht="17.25" customHeight="1" x14ac:dyDescent="0.2">
      <c r="A376" s="92"/>
      <c r="B376" s="93"/>
      <c r="C376" s="93"/>
      <c r="D376" s="93"/>
      <c r="E376" s="93" t="str">
        <f t="shared" si="420"/>
        <v/>
      </c>
      <c r="F376" s="93"/>
      <c r="G376" s="93"/>
      <c r="H376" s="93" t="str">
        <f t="shared" si="802"/>
        <v/>
      </c>
      <c r="I376" s="95" t="str">
        <f t="shared" si="803"/>
        <v/>
      </c>
      <c r="J376" s="93"/>
      <c r="K376" s="97" t="b">
        <v>0</v>
      </c>
      <c r="L376" s="98" t="str">
        <f t="shared" si="927"/>
        <v>PENDENTE</v>
      </c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3"/>
      <c r="X376" s="100"/>
      <c r="Y376" s="100"/>
      <c r="Z376" s="100"/>
      <c r="AA376" s="100"/>
      <c r="AB376" s="100"/>
      <c r="AC376" s="101"/>
      <c r="AD376" s="3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93"/>
      <c r="AQ376" s="93"/>
      <c r="AR376" s="93"/>
      <c r="AS376" s="102"/>
      <c r="AT376" s="103"/>
      <c r="AU376" s="103"/>
      <c r="AV376" s="103"/>
      <c r="AW376" s="104"/>
      <c r="AX376" s="103"/>
      <c r="AY376" s="103"/>
      <c r="AZ376" s="103"/>
      <c r="BA376" s="103"/>
      <c r="BB376" s="104"/>
      <c r="BC376" s="103"/>
      <c r="BD376" s="105" t="str">
        <f ca="1">IFERROR(__xludf.DUMMYFUNCTION("""COMPUTED_VALUE"""),"")</f>
        <v/>
      </c>
      <c r="BE376" s="105"/>
      <c r="BF376" s="105"/>
      <c r="BG376" s="93"/>
      <c r="BH376" s="95"/>
      <c r="BI376" s="95" t="str">
        <f t="shared" si="830"/>
        <v/>
      </c>
      <c r="BJ376" s="95" t="str">
        <f t="shared" ref="BJ376:BR376" si="990">IF(AD376=0,"",AD376*$AS376*(AU376/10))</f>
        <v/>
      </c>
      <c r="BK376" s="95" t="str">
        <f t="shared" si="990"/>
        <v/>
      </c>
      <c r="BL376" s="95" t="str">
        <f t="shared" si="990"/>
        <v/>
      </c>
      <c r="BM376" s="95" t="str">
        <f t="shared" si="990"/>
        <v/>
      </c>
      <c r="BN376" s="95" t="str">
        <f t="shared" si="990"/>
        <v/>
      </c>
      <c r="BO376" s="95" t="str">
        <f t="shared" si="990"/>
        <v/>
      </c>
      <c r="BP376" s="95" t="str">
        <f t="shared" si="990"/>
        <v/>
      </c>
      <c r="BQ376" s="95" t="str">
        <f t="shared" si="990"/>
        <v/>
      </c>
      <c r="BR376" s="95" t="str">
        <f t="shared" si="990"/>
        <v/>
      </c>
      <c r="BS376" s="38"/>
      <c r="BT376" s="38"/>
      <c r="BU376" s="38"/>
      <c r="BV376" s="38"/>
      <c r="BW376" s="38"/>
      <c r="BX376" s="38">
        <f t="shared" si="566"/>
        <v>0</v>
      </c>
      <c r="BY376" s="106" t="str">
        <f t="shared" si="529"/>
        <v/>
      </c>
      <c r="BZ376" s="106" t="str">
        <f t="shared" ref="BZ376:CH376" si="991">IF(N376="x","1","")</f>
        <v/>
      </c>
      <c r="CA376" s="106" t="str">
        <f t="shared" si="991"/>
        <v/>
      </c>
      <c r="CB376" s="106" t="str">
        <f t="shared" si="991"/>
        <v/>
      </c>
      <c r="CC376" s="106" t="str">
        <f t="shared" si="991"/>
        <v/>
      </c>
      <c r="CD376" s="106" t="str">
        <f t="shared" si="991"/>
        <v/>
      </c>
      <c r="CE376" s="106" t="str">
        <f t="shared" si="991"/>
        <v/>
      </c>
      <c r="CF376" s="106" t="str">
        <f t="shared" si="991"/>
        <v/>
      </c>
      <c r="CG376" s="106" t="str">
        <f t="shared" si="991"/>
        <v/>
      </c>
      <c r="CH376" s="106" t="str">
        <f t="shared" si="991"/>
        <v/>
      </c>
      <c r="CI376" s="40"/>
      <c r="CJ376" s="40"/>
      <c r="CK376" s="40"/>
      <c r="CL376" s="40"/>
      <c r="CM376" s="40"/>
    </row>
    <row r="377" spans="1:91" ht="17.25" customHeight="1" x14ac:dyDescent="0.2">
      <c r="A377" s="92"/>
      <c r="B377" s="93"/>
      <c r="C377" s="93"/>
      <c r="D377" s="93"/>
      <c r="E377" s="93" t="str">
        <f t="shared" si="420"/>
        <v/>
      </c>
      <c r="F377" s="93"/>
      <c r="G377" s="93"/>
      <c r="H377" s="93" t="str">
        <f t="shared" si="802"/>
        <v/>
      </c>
      <c r="I377" s="95" t="str">
        <f t="shared" si="803"/>
        <v/>
      </c>
      <c r="J377" s="93"/>
      <c r="K377" s="97" t="b">
        <v>0</v>
      </c>
      <c r="L377" s="98" t="str">
        <f t="shared" si="927"/>
        <v>PENDENTE</v>
      </c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3"/>
      <c r="X377" s="100"/>
      <c r="Y377" s="100"/>
      <c r="Z377" s="100"/>
      <c r="AA377" s="100"/>
      <c r="AB377" s="100"/>
      <c r="AC377" s="101"/>
      <c r="AD377" s="3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93"/>
      <c r="AQ377" s="93"/>
      <c r="AR377" s="93"/>
      <c r="AS377" s="102"/>
      <c r="AT377" s="103"/>
      <c r="AU377" s="103"/>
      <c r="AV377" s="103"/>
      <c r="AW377" s="104"/>
      <c r="AX377" s="103"/>
      <c r="AY377" s="103"/>
      <c r="AZ377" s="103"/>
      <c r="BA377" s="103"/>
      <c r="BB377" s="104"/>
      <c r="BC377" s="103"/>
      <c r="BD377" s="105" t="str">
        <f ca="1">IFERROR(__xludf.DUMMYFUNCTION("""COMPUTED_VALUE"""),"")</f>
        <v/>
      </c>
      <c r="BE377" s="105"/>
      <c r="BF377" s="105"/>
      <c r="BG377" s="93"/>
      <c r="BH377" s="95"/>
      <c r="BI377" s="95" t="str">
        <f t="shared" si="830"/>
        <v/>
      </c>
      <c r="BJ377" s="95" t="str">
        <f t="shared" ref="BJ377:BR377" si="992">IF(AD377=0,"",AD377*$AS377*(AU377/10))</f>
        <v/>
      </c>
      <c r="BK377" s="95" t="str">
        <f t="shared" si="992"/>
        <v/>
      </c>
      <c r="BL377" s="95" t="str">
        <f t="shared" si="992"/>
        <v/>
      </c>
      <c r="BM377" s="95" t="str">
        <f t="shared" si="992"/>
        <v/>
      </c>
      <c r="BN377" s="95" t="str">
        <f t="shared" si="992"/>
        <v/>
      </c>
      <c r="BO377" s="95" t="str">
        <f t="shared" si="992"/>
        <v/>
      </c>
      <c r="BP377" s="95" t="str">
        <f t="shared" si="992"/>
        <v/>
      </c>
      <c r="BQ377" s="95" t="str">
        <f t="shared" si="992"/>
        <v/>
      </c>
      <c r="BR377" s="95" t="str">
        <f t="shared" si="992"/>
        <v/>
      </c>
      <c r="BS377" s="38"/>
      <c r="BT377" s="38"/>
      <c r="BU377" s="38"/>
      <c r="BV377" s="38"/>
      <c r="BW377" s="38"/>
      <c r="BX377" s="38">
        <f t="shared" si="566"/>
        <v>0</v>
      </c>
      <c r="BY377" s="106" t="str">
        <f t="shared" si="529"/>
        <v/>
      </c>
      <c r="BZ377" s="106" t="str">
        <f t="shared" ref="BZ377:CH377" si="993">IF(N377="x","1","")</f>
        <v/>
      </c>
      <c r="CA377" s="106" t="str">
        <f t="shared" si="993"/>
        <v/>
      </c>
      <c r="CB377" s="106" t="str">
        <f t="shared" si="993"/>
        <v/>
      </c>
      <c r="CC377" s="106" t="str">
        <f t="shared" si="993"/>
        <v/>
      </c>
      <c r="CD377" s="106" t="str">
        <f t="shared" si="993"/>
        <v/>
      </c>
      <c r="CE377" s="106" t="str">
        <f t="shared" si="993"/>
        <v/>
      </c>
      <c r="CF377" s="106" t="str">
        <f t="shared" si="993"/>
        <v/>
      </c>
      <c r="CG377" s="106" t="str">
        <f t="shared" si="993"/>
        <v/>
      </c>
      <c r="CH377" s="106" t="str">
        <f t="shared" si="993"/>
        <v/>
      </c>
      <c r="CI377" s="40"/>
      <c r="CJ377" s="40"/>
      <c r="CK377" s="40"/>
      <c r="CL377" s="40"/>
      <c r="CM377" s="40"/>
    </row>
    <row r="378" spans="1:91" ht="17.25" customHeight="1" x14ac:dyDescent="0.2">
      <c r="A378" s="92"/>
      <c r="B378" s="93"/>
      <c r="C378" s="93"/>
      <c r="D378" s="93"/>
      <c r="E378" s="93" t="str">
        <f t="shared" ref="E378:E632" si="994">IF(ISBLANK(D378),"",TEXT(D378,"MMMM"))</f>
        <v/>
      </c>
      <c r="F378" s="93"/>
      <c r="G378" s="93"/>
      <c r="H378" s="93" t="str">
        <f t="shared" si="802"/>
        <v/>
      </c>
      <c r="I378" s="95" t="str">
        <f t="shared" si="803"/>
        <v/>
      </c>
      <c r="J378" s="93"/>
      <c r="K378" s="97" t="b">
        <v>0</v>
      </c>
      <c r="L378" s="98" t="str">
        <f t="shared" si="927"/>
        <v>PENDENTE</v>
      </c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3"/>
      <c r="X378" s="100"/>
      <c r="Y378" s="100"/>
      <c r="Z378" s="100"/>
      <c r="AA378" s="100"/>
      <c r="AB378" s="100"/>
      <c r="AC378" s="101"/>
      <c r="AD378" s="3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93"/>
      <c r="AQ378" s="93"/>
      <c r="AR378" s="93"/>
      <c r="AS378" s="102"/>
      <c r="AT378" s="103"/>
      <c r="AU378" s="103"/>
      <c r="AV378" s="103"/>
      <c r="AW378" s="104"/>
      <c r="AX378" s="103"/>
      <c r="AY378" s="103"/>
      <c r="AZ378" s="103"/>
      <c r="BA378" s="103"/>
      <c r="BB378" s="104"/>
      <c r="BC378" s="103"/>
      <c r="BD378" s="105" t="str">
        <f ca="1">IFERROR(__xludf.DUMMYFUNCTION("""COMPUTED_VALUE"""),"")</f>
        <v/>
      </c>
      <c r="BE378" s="105"/>
      <c r="BF378" s="105"/>
      <c r="BG378" s="93"/>
      <c r="BH378" s="95"/>
      <c r="BI378" s="95" t="str">
        <f t="shared" si="830"/>
        <v/>
      </c>
      <c r="BJ378" s="95" t="str">
        <f t="shared" ref="BJ378:BR378" si="995">IF(AD378=0,"",AD378*$AS378*(AU378/10))</f>
        <v/>
      </c>
      <c r="BK378" s="95" t="str">
        <f t="shared" si="995"/>
        <v/>
      </c>
      <c r="BL378" s="95" t="str">
        <f t="shared" si="995"/>
        <v/>
      </c>
      <c r="BM378" s="95" t="str">
        <f t="shared" si="995"/>
        <v/>
      </c>
      <c r="BN378" s="95" t="str">
        <f t="shared" si="995"/>
        <v/>
      </c>
      <c r="BO378" s="95" t="str">
        <f t="shared" si="995"/>
        <v/>
      </c>
      <c r="BP378" s="95" t="str">
        <f t="shared" si="995"/>
        <v/>
      </c>
      <c r="BQ378" s="95" t="str">
        <f t="shared" si="995"/>
        <v/>
      </c>
      <c r="BR378" s="95" t="str">
        <f t="shared" si="995"/>
        <v/>
      </c>
      <c r="BS378" s="38"/>
      <c r="BT378" s="38"/>
      <c r="BU378" s="38"/>
      <c r="BV378" s="38"/>
      <c r="BW378" s="38"/>
      <c r="BX378" s="38">
        <f t="shared" si="566"/>
        <v>0</v>
      </c>
      <c r="BY378" s="106" t="str">
        <f t="shared" si="529"/>
        <v/>
      </c>
      <c r="BZ378" s="106" t="str">
        <f t="shared" ref="BZ378:CH378" si="996">IF(N378="x","1","")</f>
        <v/>
      </c>
      <c r="CA378" s="106" t="str">
        <f t="shared" si="996"/>
        <v/>
      </c>
      <c r="CB378" s="106" t="str">
        <f t="shared" si="996"/>
        <v/>
      </c>
      <c r="CC378" s="106" t="str">
        <f t="shared" si="996"/>
        <v/>
      </c>
      <c r="CD378" s="106" t="str">
        <f t="shared" si="996"/>
        <v/>
      </c>
      <c r="CE378" s="106" t="str">
        <f t="shared" si="996"/>
        <v/>
      </c>
      <c r="CF378" s="106" t="str">
        <f t="shared" si="996"/>
        <v/>
      </c>
      <c r="CG378" s="106" t="str">
        <f t="shared" si="996"/>
        <v/>
      </c>
      <c r="CH378" s="106" t="str">
        <f t="shared" si="996"/>
        <v/>
      </c>
      <c r="CI378" s="40"/>
      <c r="CJ378" s="40"/>
      <c r="CK378" s="40"/>
      <c r="CL378" s="40"/>
      <c r="CM378" s="40"/>
    </row>
    <row r="379" spans="1:91" ht="17.25" customHeight="1" x14ac:dyDescent="0.2">
      <c r="A379" s="92"/>
      <c r="B379" s="93"/>
      <c r="C379" s="93"/>
      <c r="D379" s="93"/>
      <c r="E379" s="93" t="str">
        <f t="shared" si="994"/>
        <v/>
      </c>
      <c r="F379" s="93"/>
      <c r="G379" s="93"/>
      <c r="H379" s="93" t="str">
        <f t="shared" si="802"/>
        <v/>
      </c>
      <c r="I379" s="95" t="str">
        <f t="shared" si="803"/>
        <v/>
      </c>
      <c r="J379" s="93"/>
      <c r="K379" s="97" t="b">
        <v>0</v>
      </c>
      <c r="L379" s="98" t="str">
        <f t="shared" si="927"/>
        <v>PENDENTE</v>
      </c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3"/>
      <c r="X379" s="100"/>
      <c r="Y379" s="100"/>
      <c r="Z379" s="100"/>
      <c r="AA379" s="100"/>
      <c r="AB379" s="100"/>
      <c r="AC379" s="101"/>
      <c r="AD379" s="3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93"/>
      <c r="AQ379" s="93"/>
      <c r="AR379" s="93"/>
      <c r="AS379" s="102"/>
      <c r="AT379" s="103"/>
      <c r="AU379" s="103"/>
      <c r="AV379" s="103"/>
      <c r="AW379" s="104"/>
      <c r="AX379" s="103"/>
      <c r="AY379" s="103"/>
      <c r="AZ379" s="103"/>
      <c r="BA379" s="103"/>
      <c r="BB379" s="104"/>
      <c r="BC379" s="103"/>
      <c r="BD379" s="105" t="str">
        <f ca="1">IFERROR(__xludf.DUMMYFUNCTION("""COMPUTED_VALUE"""),"")</f>
        <v/>
      </c>
      <c r="BE379" s="105"/>
      <c r="BF379" s="105"/>
      <c r="BG379" s="93"/>
      <c r="BH379" s="95"/>
      <c r="BI379" s="95" t="str">
        <f t="shared" si="830"/>
        <v/>
      </c>
      <c r="BJ379" s="95" t="str">
        <f t="shared" ref="BJ379:BR379" si="997">IF(AD379=0,"",AD379*$AS379*(AU379/10))</f>
        <v/>
      </c>
      <c r="BK379" s="95" t="str">
        <f t="shared" si="997"/>
        <v/>
      </c>
      <c r="BL379" s="95" t="str">
        <f t="shared" si="997"/>
        <v/>
      </c>
      <c r="BM379" s="95" t="str">
        <f t="shared" si="997"/>
        <v/>
      </c>
      <c r="BN379" s="95" t="str">
        <f t="shared" si="997"/>
        <v/>
      </c>
      <c r="BO379" s="95" t="str">
        <f t="shared" si="997"/>
        <v/>
      </c>
      <c r="BP379" s="95" t="str">
        <f t="shared" si="997"/>
        <v/>
      </c>
      <c r="BQ379" s="95" t="str">
        <f t="shared" si="997"/>
        <v/>
      </c>
      <c r="BR379" s="95" t="str">
        <f t="shared" si="997"/>
        <v/>
      </c>
      <c r="BS379" s="38"/>
      <c r="BT379" s="38"/>
      <c r="BU379" s="38"/>
      <c r="BV379" s="38"/>
      <c r="BW379" s="38"/>
      <c r="BX379" s="38">
        <f t="shared" si="566"/>
        <v>0</v>
      </c>
      <c r="BY379" s="106" t="str">
        <f t="shared" si="529"/>
        <v/>
      </c>
      <c r="BZ379" s="106" t="str">
        <f t="shared" ref="BZ379:CH379" si="998">IF(N379="x","1","")</f>
        <v/>
      </c>
      <c r="CA379" s="106" t="str">
        <f t="shared" si="998"/>
        <v/>
      </c>
      <c r="CB379" s="106" t="str">
        <f t="shared" si="998"/>
        <v/>
      </c>
      <c r="CC379" s="106" t="str">
        <f t="shared" si="998"/>
        <v/>
      </c>
      <c r="CD379" s="106" t="str">
        <f t="shared" si="998"/>
        <v/>
      </c>
      <c r="CE379" s="106" t="str">
        <f t="shared" si="998"/>
        <v/>
      </c>
      <c r="CF379" s="106" t="str">
        <f t="shared" si="998"/>
        <v/>
      </c>
      <c r="CG379" s="106" t="str">
        <f t="shared" si="998"/>
        <v/>
      </c>
      <c r="CH379" s="106" t="str">
        <f t="shared" si="998"/>
        <v/>
      </c>
      <c r="CI379" s="40"/>
      <c r="CJ379" s="40"/>
      <c r="CK379" s="40"/>
      <c r="CL379" s="40"/>
      <c r="CM379" s="40"/>
    </row>
    <row r="380" spans="1:91" ht="17.25" customHeight="1" x14ac:dyDescent="0.2">
      <c r="A380" s="92"/>
      <c r="B380" s="93"/>
      <c r="C380" s="93"/>
      <c r="D380" s="93"/>
      <c r="E380" s="93" t="str">
        <f t="shared" si="994"/>
        <v/>
      </c>
      <c r="F380" s="93"/>
      <c r="G380" s="93"/>
      <c r="H380" s="93" t="str">
        <f t="shared" si="802"/>
        <v/>
      </c>
      <c r="I380" s="95" t="str">
        <f t="shared" si="803"/>
        <v/>
      </c>
      <c r="J380" s="93"/>
      <c r="K380" s="97" t="b">
        <v>0</v>
      </c>
      <c r="L380" s="98" t="str">
        <f t="shared" si="927"/>
        <v>PENDENTE</v>
      </c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3"/>
      <c r="X380" s="100"/>
      <c r="Y380" s="100"/>
      <c r="Z380" s="100"/>
      <c r="AA380" s="100"/>
      <c r="AB380" s="100"/>
      <c r="AC380" s="101"/>
      <c r="AD380" s="3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93"/>
      <c r="AQ380" s="93"/>
      <c r="AR380" s="93"/>
      <c r="AS380" s="102"/>
      <c r="AT380" s="103"/>
      <c r="AU380" s="103"/>
      <c r="AV380" s="103"/>
      <c r="AW380" s="104"/>
      <c r="AX380" s="103"/>
      <c r="AY380" s="103"/>
      <c r="AZ380" s="103"/>
      <c r="BA380" s="103"/>
      <c r="BB380" s="104"/>
      <c r="BC380" s="103"/>
      <c r="BD380" s="105" t="str">
        <f ca="1">IFERROR(__xludf.DUMMYFUNCTION("""COMPUTED_VALUE"""),"")</f>
        <v/>
      </c>
      <c r="BE380" s="105"/>
      <c r="BF380" s="105"/>
      <c r="BG380" s="93"/>
      <c r="BH380" s="95"/>
      <c r="BI380" s="95" t="str">
        <f t="shared" si="830"/>
        <v/>
      </c>
      <c r="BJ380" s="95" t="str">
        <f t="shared" ref="BJ380:BR380" si="999">IF(AD380=0,"",AD380*$AS380*(AU380/10))</f>
        <v/>
      </c>
      <c r="BK380" s="95" t="str">
        <f t="shared" si="999"/>
        <v/>
      </c>
      <c r="BL380" s="95" t="str">
        <f t="shared" si="999"/>
        <v/>
      </c>
      <c r="BM380" s="95" t="str">
        <f t="shared" si="999"/>
        <v/>
      </c>
      <c r="BN380" s="95" t="str">
        <f t="shared" si="999"/>
        <v/>
      </c>
      <c r="BO380" s="95" t="str">
        <f t="shared" si="999"/>
        <v/>
      </c>
      <c r="BP380" s="95" t="str">
        <f t="shared" si="999"/>
        <v/>
      </c>
      <c r="BQ380" s="95" t="str">
        <f t="shared" si="999"/>
        <v/>
      </c>
      <c r="BR380" s="95" t="str">
        <f t="shared" si="999"/>
        <v/>
      </c>
      <c r="BS380" s="38"/>
      <c r="BT380" s="38"/>
      <c r="BU380" s="38"/>
      <c r="BV380" s="38"/>
      <c r="BW380" s="38"/>
      <c r="BX380" s="38">
        <f t="shared" si="566"/>
        <v>0</v>
      </c>
      <c r="BY380" s="106" t="str">
        <f t="shared" si="529"/>
        <v/>
      </c>
      <c r="BZ380" s="106" t="str">
        <f t="shared" ref="BZ380:CH380" si="1000">IF(N380="x","1","")</f>
        <v/>
      </c>
      <c r="CA380" s="106" t="str">
        <f t="shared" si="1000"/>
        <v/>
      </c>
      <c r="CB380" s="106" t="str">
        <f t="shared" si="1000"/>
        <v/>
      </c>
      <c r="CC380" s="106" t="str">
        <f t="shared" si="1000"/>
        <v/>
      </c>
      <c r="CD380" s="106" t="str">
        <f t="shared" si="1000"/>
        <v/>
      </c>
      <c r="CE380" s="106" t="str">
        <f t="shared" si="1000"/>
        <v/>
      </c>
      <c r="CF380" s="106" t="str">
        <f t="shared" si="1000"/>
        <v/>
      </c>
      <c r="CG380" s="106" t="str">
        <f t="shared" si="1000"/>
        <v/>
      </c>
      <c r="CH380" s="106" t="str">
        <f t="shared" si="1000"/>
        <v/>
      </c>
      <c r="CI380" s="40"/>
      <c r="CJ380" s="40"/>
      <c r="CK380" s="40"/>
      <c r="CL380" s="40"/>
      <c r="CM380" s="40"/>
    </row>
    <row r="381" spans="1:91" ht="17.25" customHeight="1" x14ac:dyDescent="0.2">
      <c r="A381" s="92"/>
      <c r="B381" s="93"/>
      <c r="C381" s="93"/>
      <c r="D381" s="93"/>
      <c r="E381" s="93" t="str">
        <f t="shared" si="994"/>
        <v/>
      </c>
      <c r="F381" s="93"/>
      <c r="G381" s="93"/>
      <c r="H381" s="93" t="str">
        <f t="shared" si="802"/>
        <v/>
      </c>
      <c r="I381" s="95" t="str">
        <f t="shared" si="803"/>
        <v/>
      </c>
      <c r="J381" s="93"/>
      <c r="K381" s="97" t="b">
        <v>0</v>
      </c>
      <c r="L381" s="98" t="str">
        <f t="shared" si="927"/>
        <v>PENDENTE</v>
      </c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3"/>
      <c r="X381" s="100"/>
      <c r="Y381" s="100"/>
      <c r="Z381" s="100"/>
      <c r="AA381" s="100"/>
      <c r="AB381" s="100"/>
      <c r="AC381" s="101"/>
      <c r="AD381" s="3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93"/>
      <c r="AQ381" s="93"/>
      <c r="AR381" s="93"/>
      <c r="AS381" s="102"/>
      <c r="AT381" s="103"/>
      <c r="AU381" s="103"/>
      <c r="AV381" s="103"/>
      <c r="AW381" s="104"/>
      <c r="AX381" s="103"/>
      <c r="AY381" s="103"/>
      <c r="AZ381" s="103"/>
      <c r="BA381" s="103"/>
      <c r="BB381" s="104"/>
      <c r="BC381" s="103"/>
      <c r="BD381" s="105" t="str">
        <f ca="1">IFERROR(__xludf.DUMMYFUNCTION("""COMPUTED_VALUE"""),"")</f>
        <v/>
      </c>
      <c r="BE381" s="105"/>
      <c r="BF381" s="105"/>
      <c r="BG381" s="93"/>
      <c r="BH381" s="95"/>
      <c r="BI381" s="95" t="str">
        <f t="shared" si="830"/>
        <v/>
      </c>
      <c r="BJ381" s="95" t="str">
        <f t="shared" ref="BJ381:BR381" si="1001">IF(AD381=0,"",AD381*$AS381*(AU381/10))</f>
        <v/>
      </c>
      <c r="BK381" s="95" t="str">
        <f t="shared" si="1001"/>
        <v/>
      </c>
      <c r="BL381" s="95" t="str">
        <f t="shared" si="1001"/>
        <v/>
      </c>
      <c r="BM381" s="95" t="str">
        <f t="shared" si="1001"/>
        <v/>
      </c>
      <c r="BN381" s="95" t="str">
        <f t="shared" si="1001"/>
        <v/>
      </c>
      <c r="BO381" s="95" t="str">
        <f t="shared" si="1001"/>
        <v/>
      </c>
      <c r="BP381" s="95" t="str">
        <f t="shared" si="1001"/>
        <v/>
      </c>
      <c r="BQ381" s="95" t="str">
        <f t="shared" si="1001"/>
        <v/>
      </c>
      <c r="BR381" s="95" t="str">
        <f t="shared" si="1001"/>
        <v/>
      </c>
      <c r="BS381" s="38"/>
      <c r="BT381" s="38"/>
      <c r="BU381" s="38"/>
      <c r="BV381" s="38"/>
      <c r="BW381" s="38"/>
      <c r="BX381" s="38">
        <f t="shared" si="566"/>
        <v>0</v>
      </c>
      <c r="BY381" s="106" t="str">
        <f t="shared" si="529"/>
        <v/>
      </c>
      <c r="BZ381" s="106" t="str">
        <f t="shared" ref="BZ381:CH381" si="1002">IF(N381="x","1","")</f>
        <v/>
      </c>
      <c r="CA381" s="106" t="str">
        <f t="shared" si="1002"/>
        <v/>
      </c>
      <c r="CB381" s="106" t="str">
        <f t="shared" si="1002"/>
        <v/>
      </c>
      <c r="CC381" s="106" t="str">
        <f t="shared" si="1002"/>
        <v/>
      </c>
      <c r="CD381" s="106" t="str">
        <f t="shared" si="1002"/>
        <v/>
      </c>
      <c r="CE381" s="106" t="str">
        <f t="shared" si="1002"/>
        <v/>
      </c>
      <c r="CF381" s="106" t="str">
        <f t="shared" si="1002"/>
        <v/>
      </c>
      <c r="CG381" s="106" t="str">
        <f t="shared" si="1002"/>
        <v/>
      </c>
      <c r="CH381" s="106" t="str">
        <f t="shared" si="1002"/>
        <v/>
      </c>
      <c r="CI381" s="40"/>
      <c r="CJ381" s="40"/>
      <c r="CK381" s="40"/>
      <c r="CL381" s="40"/>
      <c r="CM381" s="40"/>
    </row>
    <row r="382" spans="1:91" ht="17.25" customHeight="1" x14ac:dyDescent="0.2">
      <c r="A382" s="92"/>
      <c r="B382" s="93"/>
      <c r="C382" s="93"/>
      <c r="D382" s="93"/>
      <c r="E382" s="93" t="str">
        <f t="shared" si="994"/>
        <v/>
      </c>
      <c r="F382" s="93"/>
      <c r="G382" s="93"/>
      <c r="H382" s="93" t="str">
        <f t="shared" si="802"/>
        <v/>
      </c>
      <c r="I382" s="95" t="str">
        <f t="shared" si="803"/>
        <v/>
      </c>
      <c r="J382" s="93"/>
      <c r="K382" s="97" t="b">
        <v>0</v>
      </c>
      <c r="L382" s="98" t="str">
        <f t="shared" si="927"/>
        <v>PENDENTE</v>
      </c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3"/>
      <c r="X382" s="100"/>
      <c r="Y382" s="100"/>
      <c r="Z382" s="100"/>
      <c r="AA382" s="100"/>
      <c r="AB382" s="100"/>
      <c r="AC382" s="101"/>
      <c r="AD382" s="3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93"/>
      <c r="AQ382" s="93"/>
      <c r="AR382" s="93"/>
      <c r="AS382" s="102"/>
      <c r="AT382" s="103"/>
      <c r="AU382" s="103"/>
      <c r="AV382" s="103"/>
      <c r="AW382" s="104"/>
      <c r="AX382" s="103"/>
      <c r="AY382" s="103"/>
      <c r="AZ382" s="103"/>
      <c r="BA382" s="103"/>
      <c r="BB382" s="104"/>
      <c r="BC382" s="103"/>
      <c r="BD382" s="105" t="str">
        <f ca="1">IFERROR(__xludf.DUMMYFUNCTION("""COMPUTED_VALUE"""),"")</f>
        <v/>
      </c>
      <c r="BE382" s="105"/>
      <c r="BF382" s="105"/>
      <c r="BG382" s="93"/>
      <c r="BH382" s="95"/>
      <c r="BI382" s="95" t="str">
        <f t="shared" si="830"/>
        <v/>
      </c>
      <c r="BJ382" s="95" t="str">
        <f t="shared" ref="BJ382:BR382" si="1003">IF(AD382=0,"",AD382*$AS382*(AU382/10))</f>
        <v/>
      </c>
      <c r="BK382" s="95" t="str">
        <f t="shared" si="1003"/>
        <v/>
      </c>
      <c r="BL382" s="95" t="str">
        <f t="shared" si="1003"/>
        <v/>
      </c>
      <c r="BM382" s="95" t="str">
        <f t="shared" si="1003"/>
        <v/>
      </c>
      <c r="BN382" s="95" t="str">
        <f t="shared" si="1003"/>
        <v/>
      </c>
      <c r="BO382" s="95" t="str">
        <f t="shared" si="1003"/>
        <v/>
      </c>
      <c r="BP382" s="95" t="str">
        <f t="shared" si="1003"/>
        <v/>
      </c>
      <c r="BQ382" s="95" t="str">
        <f t="shared" si="1003"/>
        <v/>
      </c>
      <c r="BR382" s="95" t="str">
        <f t="shared" si="1003"/>
        <v/>
      </c>
      <c r="BS382" s="38"/>
      <c r="BT382" s="38"/>
      <c r="BU382" s="38"/>
      <c r="BV382" s="38"/>
      <c r="BW382" s="38"/>
      <c r="BX382" s="38">
        <f t="shared" si="566"/>
        <v>0</v>
      </c>
      <c r="BY382" s="106" t="str">
        <f t="shared" si="529"/>
        <v/>
      </c>
      <c r="BZ382" s="106" t="str">
        <f t="shared" ref="BZ382:CH382" si="1004">IF(N382="x","1","")</f>
        <v/>
      </c>
      <c r="CA382" s="106" t="str">
        <f t="shared" si="1004"/>
        <v/>
      </c>
      <c r="CB382" s="106" t="str">
        <f t="shared" si="1004"/>
        <v/>
      </c>
      <c r="CC382" s="106" t="str">
        <f t="shared" si="1004"/>
        <v/>
      </c>
      <c r="CD382" s="106" t="str">
        <f t="shared" si="1004"/>
        <v/>
      </c>
      <c r="CE382" s="106" t="str">
        <f t="shared" si="1004"/>
        <v/>
      </c>
      <c r="CF382" s="106" t="str">
        <f t="shared" si="1004"/>
        <v/>
      </c>
      <c r="CG382" s="106" t="str">
        <f t="shared" si="1004"/>
        <v/>
      </c>
      <c r="CH382" s="106" t="str">
        <f t="shared" si="1004"/>
        <v/>
      </c>
      <c r="CI382" s="40"/>
      <c r="CJ382" s="40"/>
      <c r="CK382" s="40"/>
      <c r="CL382" s="40"/>
      <c r="CM382" s="40"/>
    </row>
    <row r="383" spans="1:91" ht="17.25" customHeight="1" x14ac:dyDescent="0.2">
      <c r="A383" s="92"/>
      <c r="B383" s="93"/>
      <c r="C383" s="93"/>
      <c r="D383" s="93"/>
      <c r="E383" s="93" t="str">
        <f t="shared" si="994"/>
        <v/>
      </c>
      <c r="F383" s="93"/>
      <c r="G383" s="93"/>
      <c r="H383" s="93" t="str">
        <f t="shared" si="802"/>
        <v/>
      </c>
      <c r="I383" s="95" t="str">
        <f t="shared" si="803"/>
        <v/>
      </c>
      <c r="J383" s="93"/>
      <c r="K383" s="97" t="b">
        <v>0</v>
      </c>
      <c r="L383" s="98" t="str">
        <f t="shared" si="927"/>
        <v>PENDENTE</v>
      </c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3"/>
      <c r="X383" s="100"/>
      <c r="Y383" s="100"/>
      <c r="Z383" s="100"/>
      <c r="AA383" s="100"/>
      <c r="AB383" s="100"/>
      <c r="AC383" s="101"/>
      <c r="AD383" s="3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93"/>
      <c r="AQ383" s="93"/>
      <c r="AR383" s="93"/>
      <c r="AS383" s="102"/>
      <c r="AT383" s="103"/>
      <c r="AU383" s="103"/>
      <c r="AV383" s="103"/>
      <c r="AW383" s="104"/>
      <c r="AX383" s="103"/>
      <c r="AY383" s="103"/>
      <c r="AZ383" s="103"/>
      <c r="BA383" s="103"/>
      <c r="BB383" s="104"/>
      <c r="BC383" s="103"/>
      <c r="BD383" s="105" t="str">
        <f ca="1">IFERROR(__xludf.DUMMYFUNCTION("""COMPUTED_VALUE"""),"")</f>
        <v/>
      </c>
      <c r="BE383" s="105"/>
      <c r="BF383" s="105"/>
      <c r="BG383" s="93"/>
      <c r="BH383" s="95"/>
      <c r="BI383" s="95" t="str">
        <f t="shared" si="830"/>
        <v/>
      </c>
      <c r="BJ383" s="95" t="str">
        <f t="shared" ref="BJ383:BR383" si="1005">IF(AD383=0,"",AD383*$AS383*(AU383/10))</f>
        <v/>
      </c>
      <c r="BK383" s="95" t="str">
        <f t="shared" si="1005"/>
        <v/>
      </c>
      <c r="BL383" s="95" t="str">
        <f t="shared" si="1005"/>
        <v/>
      </c>
      <c r="BM383" s="95" t="str">
        <f t="shared" si="1005"/>
        <v/>
      </c>
      <c r="BN383" s="95" t="str">
        <f t="shared" si="1005"/>
        <v/>
      </c>
      <c r="BO383" s="95" t="str">
        <f t="shared" si="1005"/>
        <v/>
      </c>
      <c r="BP383" s="95" t="str">
        <f t="shared" si="1005"/>
        <v/>
      </c>
      <c r="BQ383" s="95" t="str">
        <f t="shared" si="1005"/>
        <v/>
      </c>
      <c r="BR383" s="95" t="str">
        <f t="shared" si="1005"/>
        <v/>
      </c>
      <c r="BS383" s="38"/>
      <c r="BT383" s="38"/>
      <c r="BU383" s="38"/>
      <c r="BV383" s="38"/>
      <c r="BW383" s="38"/>
      <c r="BX383" s="38">
        <f t="shared" si="566"/>
        <v>0</v>
      </c>
      <c r="BY383" s="106" t="str">
        <f t="shared" si="529"/>
        <v/>
      </c>
      <c r="BZ383" s="106" t="str">
        <f t="shared" ref="BZ383:CH383" si="1006">IF(N383="x","1","")</f>
        <v/>
      </c>
      <c r="CA383" s="106" t="str">
        <f t="shared" si="1006"/>
        <v/>
      </c>
      <c r="CB383" s="106" t="str">
        <f t="shared" si="1006"/>
        <v/>
      </c>
      <c r="CC383" s="106" t="str">
        <f t="shared" si="1006"/>
        <v/>
      </c>
      <c r="CD383" s="106" t="str">
        <f t="shared" si="1006"/>
        <v/>
      </c>
      <c r="CE383" s="106" t="str">
        <f t="shared" si="1006"/>
        <v/>
      </c>
      <c r="CF383" s="106" t="str">
        <f t="shared" si="1006"/>
        <v/>
      </c>
      <c r="CG383" s="106" t="str">
        <f t="shared" si="1006"/>
        <v/>
      </c>
      <c r="CH383" s="106" t="str">
        <f t="shared" si="1006"/>
        <v/>
      </c>
      <c r="CI383" s="40"/>
      <c r="CJ383" s="40"/>
      <c r="CK383" s="40"/>
      <c r="CL383" s="40"/>
      <c r="CM383" s="40"/>
    </row>
    <row r="384" spans="1:91" ht="17.25" customHeight="1" x14ac:dyDescent="0.2">
      <c r="A384" s="92"/>
      <c r="B384" s="93"/>
      <c r="C384" s="93"/>
      <c r="D384" s="93"/>
      <c r="E384" s="93" t="str">
        <f t="shared" si="994"/>
        <v/>
      </c>
      <c r="F384" s="93"/>
      <c r="G384" s="93"/>
      <c r="H384" s="93" t="str">
        <f t="shared" si="802"/>
        <v/>
      </c>
      <c r="I384" s="95" t="str">
        <f t="shared" si="803"/>
        <v/>
      </c>
      <c r="J384" s="93"/>
      <c r="K384" s="97" t="b">
        <v>0</v>
      </c>
      <c r="L384" s="98" t="str">
        <f t="shared" si="927"/>
        <v>PENDENTE</v>
      </c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3"/>
      <c r="X384" s="100"/>
      <c r="Y384" s="100"/>
      <c r="Z384" s="100"/>
      <c r="AA384" s="100"/>
      <c r="AB384" s="100"/>
      <c r="AC384" s="101"/>
      <c r="AD384" s="3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93"/>
      <c r="AQ384" s="93"/>
      <c r="AR384" s="93"/>
      <c r="AS384" s="102"/>
      <c r="AT384" s="103"/>
      <c r="AU384" s="103"/>
      <c r="AV384" s="103"/>
      <c r="AW384" s="104"/>
      <c r="AX384" s="103"/>
      <c r="AY384" s="103"/>
      <c r="AZ384" s="103"/>
      <c r="BA384" s="103"/>
      <c r="BB384" s="104"/>
      <c r="BC384" s="103"/>
      <c r="BD384" s="105" t="str">
        <f ca="1">IFERROR(__xludf.DUMMYFUNCTION("""COMPUTED_VALUE"""),"")</f>
        <v/>
      </c>
      <c r="BE384" s="105"/>
      <c r="BF384" s="105"/>
      <c r="BG384" s="93"/>
      <c r="BH384" s="95"/>
      <c r="BI384" s="95" t="str">
        <f t="shared" si="830"/>
        <v/>
      </c>
      <c r="BJ384" s="95" t="str">
        <f t="shared" ref="BJ384:BR384" si="1007">IF(AD384=0,"",AD384*$AS384*(AU384/10))</f>
        <v/>
      </c>
      <c r="BK384" s="95" t="str">
        <f t="shared" si="1007"/>
        <v/>
      </c>
      <c r="BL384" s="95" t="str">
        <f t="shared" si="1007"/>
        <v/>
      </c>
      <c r="BM384" s="95" t="str">
        <f t="shared" si="1007"/>
        <v/>
      </c>
      <c r="BN384" s="95" t="str">
        <f t="shared" si="1007"/>
        <v/>
      </c>
      <c r="BO384" s="95" t="str">
        <f t="shared" si="1007"/>
        <v/>
      </c>
      <c r="BP384" s="95" t="str">
        <f t="shared" si="1007"/>
        <v/>
      </c>
      <c r="BQ384" s="95" t="str">
        <f t="shared" si="1007"/>
        <v/>
      </c>
      <c r="BR384" s="95" t="str">
        <f t="shared" si="1007"/>
        <v/>
      </c>
      <c r="BS384" s="38"/>
      <c r="BT384" s="38"/>
      <c r="BU384" s="38"/>
      <c r="BV384" s="38"/>
      <c r="BW384" s="38"/>
      <c r="BX384" s="38">
        <f t="shared" si="566"/>
        <v>0</v>
      </c>
      <c r="BY384" s="106" t="str">
        <f t="shared" si="529"/>
        <v/>
      </c>
      <c r="BZ384" s="106" t="str">
        <f t="shared" ref="BZ384:CH384" si="1008">IF(N384="x","1","")</f>
        <v/>
      </c>
      <c r="CA384" s="106" t="str">
        <f t="shared" si="1008"/>
        <v/>
      </c>
      <c r="CB384" s="106" t="str">
        <f t="shared" si="1008"/>
        <v/>
      </c>
      <c r="CC384" s="106" t="str">
        <f t="shared" si="1008"/>
        <v/>
      </c>
      <c r="CD384" s="106" t="str">
        <f t="shared" si="1008"/>
        <v/>
      </c>
      <c r="CE384" s="106" t="str">
        <f t="shared" si="1008"/>
        <v/>
      </c>
      <c r="CF384" s="106" t="str">
        <f t="shared" si="1008"/>
        <v/>
      </c>
      <c r="CG384" s="106" t="str">
        <f t="shared" si="1008"/>
        <v/>
      </c>
      <c r="CH384" s="106" t="str">
        <f t="shared" si="1008"/>
        <v/>
      </c>
      <c r="CI384" s="40"/>
      <c r="CJ384" s="40"/>
      <c r="CK384" s="40"/>
      <c r="CL384" s="40"/>
      <c r="CM384" s="40"/>
    </row>
    <row r="385" spans="1:91" ht="17.25" customHeight="1" x14ac:dyDescent="0.2">
      <c r="A385" s="92"/>
      <c r="B385" s="93"/>
      <c r="C385" s="93"/>
      <c r="D385" s="93"/>
      <c r="E385" s="93" t="str">
        <f t="shared" si="994"/>
        <v/>
      </c>
      <c r="F385" s="93"/>
      <c r="G385" s="93"/>
      <c r="H385" s="93" t="str">
        <f t="shared" si="802"/>
        <v/>
      </c>
      <c r="I385" s="95" t="str">
        <f t="shared" si="803"/>
        <v/>
      </c>
      <c r="J385" s="93"/>
      <c r="K385" s="97" t="b">
        <v>0</v>
      </c>
      <c r="L385" s="98" t="str">
        <f t="shared" si="927"/>
        <v>PENDENTE</v>
      </c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3"/>
      <c r="X385" s="100"/>
      <c r="Y385" s="100"/>
      <c r="Z385" s="100"/>
      <c r="AA385" s="100"/>
      <c r="AB385" s="100"/>
      <c r="AC385" s="101"/>
      <c r="AD385" s="3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93"/>
      <c r="AQ385" s="93"/>
      <c r="AR385" s="93"/>
      <c r="AS385" s="102"/>
      <c r="AT385" s="103"/>
      <c r="AU385" s="103"/>
      <c r="AV385" s="103"/>
      <c r="AW385" s="104"/>
      <c r="AX385" s="103"/>
      <c r="AY385" s="103"/>
      <c r="AZ385" s="103"/>
      <c r="BA385" s="103"/>
      <c r="BB385" s="104"/>
      <c r="BC385" s="103"/>
      <c r="BD385" s="105" t="str">
        <f ca="1">IFERROR(__xludf.DUMMYFUNCTION("""COMPUTED_VALUE"""),"")</f>
        <v/>
      </c>
      <c r="BE385" s="105"/>
      <c r="BF385" s="105"/>
      <c r="BG385" s="93"/>
      <c r="BH385" s="95"/>
      <c r="BI385" s="95" t="str">
        <f t="shared" si="830"/>
        <v/>
      </c>
      <c r="BJ385" s="95" t="str">
        <f t="shared" ref="BJ385:BR385" si="1009">IF(AD385=0,"",AD385*$AS385*(AU385/10))</f>
        <v/>
      </c>
      <c r="BK385" s="95" t="str">
        <f t="shared" si="1009"/>
        <v/>
      </c>
      <c r="BL385" s="95" t="str">
        <f t="shared" si="1009"/>
        <v/>
      </c>
      <c r="BM385" s="95" t="str">
        <f t="shared" si="1009"/>
        <v/>
      </c>
      <c r="BN385" s="95" t="str">
        <f t="shared" si="1009"/>
        <v/>
      </c>
      <c r="BO385" s="95" t="str">
        <f t="shared" si="1009"/>
        <v/>
      </c>
      <c r="BP385" s="95" t="str">
        <f t="shared" si="1009"/>
        <v/>
      </c>
      <c r="BQ385" s="95" t="str">
        <f t="shared" si="1009"/>
        <v/>
      </c>
      <c r="BR385" s="95" t="str">
        <f t="shared" si="1009"/>
        <v/>
      </c>
      <c r="BS385" s="38"/>
      <c r="BT385" s="38"/>
      <c r="BU385" s="38"/>
      <c r="BV385" s="38"/>
      <c r="BW385" s="38"/>
      <c r="BX385" s="38">
        <f t="shared" si="566"/>
        <v>0</v>
      </c>
      <c r="BY385" s="106" t="str">
        <f t="shared" si="529"/>
        <v/>
      </c>
      <c r="BZ385" s="106" t="str">
        <f t="shared" ref="BZ385:CH385" si="1010">IF(N385="x","1","")</f>
        <v/>
      </c>
      <c r="CA385" s="106" t="str">
        <f t="shared" si="1010"/>
        <v/>
      </c>
      <c r="CB385" s="106" t="str">
        <f t="shared" si="1010"/>
        <v/>
      </c>
      <c r="CC385" s="106" t="str">
        <f t="shared" si="1010"/>
        <v/>
      </c>
      <c r="CD385" s="106" t="str">
        <f t="shared" si="1010"/>
        <v/>
      </c>
      <c r="CE385" s="106" t="str">
        <f t="shared" si="1010"/>
        <v/>
      </c>
      <c r="CF385" s="106" t="str">
        <f t="shared" si="1010"/>
        <v/>
      </c>
      <c r="CG385" s="106" t="str">
        <f t="shared" si="1010"/>
        <v/>
      </c>
      <c r="CH385" s="106" t="str">
        <f t="shared" si="1010"/>
        <v/>
      </c>
      <c r="CI385" s="40"/>
      <c r="CJ385" s="40"/>
      <c r="CK385" s="40"/>
      <c r="CL385" s="40"/>
      <c r="CM385" s="40"/>
    </row>
    <row r="386" spans="1:91" ht="17.25" customHeight="1" x14ac:dyDescent="0.2">
      <c r="A386" s="92"/>
      <c r="B386" s="93"/>
      <c r="C386" s="93"/>
      <c r="D386" s="93"/>
      <c r="E386" s="93" t="str">
        <f t="shared" si="994"/>
        <v/>
      </c>
      <c r="F386" s="93"/>
      <c r="G386" s="93"/>
      <c r="H386" s="93" t="str">
        <f t="shared" si="802"/>
        <v/>
      </c>
      <c r="I386" s="95" t="str">
        <f t="shared" si="803"/>
        <v/>
      </c>
      <c r="J386" s="93"/>
      <c r="K386" s="97" t="b">
        <v>0</v>
      </c>
      <c r="L386" s="98" t="str">
        <f t="shared" si="927"/>
        <v>PENDENTE</v>
      </c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3"/>
      <c r="X386" s="100"/>
      <c r="Y386" s="100"/>
      <c r="Z386" s="100"/>
      <c r="AA386" s="100"/>
      <c r="AB386" s="100"/>
      <c r="AC386" s="101"/>
      <c r="AD386" s="3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93"/>
      <c r="AQ386" s="93"/>
      <c r="AR386" s="93"/>
      <c r="AS386" s="102"/>
      <c r="AT386" s="103"/>
      <c r="AU386" s="103"/>
      <c r="AV386" s="103"/>
      <c r="AW386" s="104"/>
      <c r="AX386" s="103"/>
      <c r="AY386" s="103"/>
      <c r="AZ386" s="103"/>
      <c r="BA386" s="103"/>
      <c r="BB386" s="104"/>
      <c r="BC386" s="103"/>
      <c r="BD386" s="105" t="str">
        <f ca="1">IFERROR(__xludf.DUMMYFUNCTION("""COMPUTED_VALUE"""),"")</f>
        <v/>
      </c>
      <c r="BE386" s="105"/>
      <c r="BF386" s="105"/>
      <c r="BG386" s="93"/>
      <c r="BH386" s="95"/>
      <c r="BI386" s="95" t="str">
        <f t="shared" si="830"/>
        <v/>
      </c>
      <c r="BJ386" s="95" t="str">
        <f t="shared" ref="BJ386:BR386" si="1011">IF(AD386=0,"",AD386*$AS386*(AU386/10))</f>
        <v/>
      </c>
      <c r="BK386" s="95" t="str">
        <f t="shared" si="1011"/>
        <v/>
      </c>
      <c r="BL386" s="95" t="str">
        <f t="shared" si="1011"/>
        <v/>
      </c>
      <c r="BM386" s="95" t="str">
        <f t="shared" si="1011"/>
        <v/>
      </c>
      <c r="BN386" s="95" t="str">
        <f t="shared" si="1011"/>
        <v/>
      </c>
      <c r="BO386" s="95" t="str">
        <f t="shared" si="1011"/>
        <v/>
      </c>
      <c r="BP386" s="95" t="str">
        <f t="shared" si="1011"/>
        <v/>
      </c>
      <c r="BQ386" s="95" t="str">
        <f t="shared" si="1011"/>
        <v/>
      </c>
      <c r="BR386" s="95" t="str">
        <f t="shared" si="1011"/>
        <v/>
      </c>
      <c r="BS386" s="38"/>
      <c r="BT386" s="38"/>
      <c r="BU386" s="38"/>
      <c r="BV386" s="38"/>
      <c r="BW386" s="38"/>
      <c r="BX386" s="38">
        <f t="shared" si="566"/>
        <v>0</v>
      </c>
      <c r="BY386" s="106" t="str">
        <f t="shared" si="529"/>
        <v/>
      </c>
      <c r="BZ386" s="106" t="str">
        <f t="shared" ref="BZ386:CH386" si="1012">IF(N386="x","1","")</f>
        <v/>
      </c>
      <c r="CA386" s="106" t="str">
        <f t="shared" si="1012"/>
        <v/>
      </c>
      <c r="CB386" s="106" t="str">
        <f t="shared" si="1012"/>
        <v/>
      </c>
      <c r="CC386" s="106" t="str">
        <f t="shared" si="1012"/>
        <v/>
      </c>
      <c r="CD386" s="106" t="str">
        <f t="shared" si="1012"/>
        <v/>
      </c>
      <c r="CE386" s="106" t="str">
        <f t="shared" si="1012"/>
        <v/>
      </c>
      <c r="CF386" s="106" t="str">
        <f t="shared" si="1012"/>
        <v/>
      </c>
      <c r="CG386" s="106" t="str">
        <f t="shared" si="1012"/>
        <v/>
      </c>
      <c r="CH386" s="106" t="str">
        <f t="shared" si="1012"/>
        <v/>
      </c>
      <c r="CI386" s="40"/>
      <c r="CJ386" s="40"/>
      <c r="CK386" s="40"/>
      <c r="CL386" s="40"/>
      <c r="CM386" s="40"/>
    </row>
    <row r="387" spans="1:91" ht="17.25" customHeight="1" x14ac:dyDescent="0.2">
      <c r="A387" s="92"/>
      <c r="B387" s="93"/>
      <c r="C387" s="93"/>
      <c r="D387" s="93"/>
      <c r="E387" s="93" t="str">
        <f t="shared" si="994"/>
        <v/>
      </c>
      <c r="F387" s="93"/>
      <c r="G387" s="93"/>
      <c r="H387" s="93" t="str">
        <f t="shared" si="802"/>
        <v/>
      </c>
      <c r="I387" s="95" t="str">
        <f t="shared" si="803"/>
        <v/>
      </c>
      <c r="J387" s="93"/>
      <c r="K387" s="97" t="b">
        <v>0</v>
      </c>
      <c r="L387" s="98" t="str">
        <f t="shared" si="927"/>
        <v>PENDENTE</v>
      </c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3"/>
      <c r="X387" s="100"/>
      <c r="Y387" s="100"/>
      <c r="Z387" s="100"/>
      <c r="AA387" s="100"/>
      <c r="AB387" s="100"/>
      <c r="AC387" s="101"/>
      <c r="AD387" s="3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93"/>
      <c r="AQ387" s="93"/>
      <c r="AR387" s="93"/>
      <c r="AS387" s="102"/>
      <c r="AT387" s="103"/>
      <c r="AU387" s="103"/>
      <c r="AV387" s="103"/>
      <c r="AW387" s="104"/>
      <c r="AX387" s="103"/>
      <c r="AY387" s="103"/>
      <c r="AZ387" s="103"/>
      <c r="BA387" s="103"/>
      <c r="BB387" s="104"/>
      <c r="BC387" s="103"/>
      <c r="BD387" s="105" t="str">
        <f ca="1">IFERROR(__xludf.DUMMYFUNCTION("""COMPUTED_VALUE"""),"")</f>
        <v/>
      </c>
      <c r="BE387" s="105"/>
      <c r="BF387" s="105"/>
      <c r="BG387" s="93"/>
      <c r="BH387" s="95"/>
      <c r="BI387" s="95" t="str">
        <f t="shared" si="830"/>
        <v/>
      </c>
      <c r="BJ387" s="95" t="str">
        <f t="shared" ref="BJ387:BR387" si="1013">IF(AD387=0,"",AD387*$AS387*(AU387/10))</f>
        <v/>
      </c>
      <c r="BK387" s="95" t="str">
        <f t="shared" si="1013"/>
        <v/>
      </c>
      <c r="BL387" s="95" t="str">
        <f t="shared" si="1013"/>
        <v/>
      </c>
      <c r="BM387" s="95" t="str">
        <f t="shared" si="1013"/>
        <v/>
      </c>
      <c r="BN387" s="95" t="str">
        <f t="shared" si="1013"/>
        <v/>
      </c>
      <c r="BO387" s="95" t="str">
        <f t="shared" si="1013"/>
        <v/>
      </c>
      <c r="BP387" s="95" t="str">
        <f t="shared" si="1013"/>
        <v/>
      </c>
      <c r="BQ387" s="95" t="str">
        <f t="shared" si="1013"/>
        <v/>
      </c>
      <c r="BR387" s="95" t="str">
        <f t="shared" si="1013"/>
        <v/>
      </c>
      <c r="BS387" s="38"/>
      <c r="BT387" s="38"/>
      <c r="BU387" s="38"/>
      <c r="BV387" s="38"/>
      <c r="BW387" s="38"/>
      <c r="BX387" s="38">
        <f t="shared" si="566"/>
        <v>0</v>
      </c>
      <c r="BY387" s="106" t="str">
        <f t="shared" si="529"/>
        <v/>
      </c>
      <c r="BZ387" s="106" t="str">
        <f t="shared" ref="BZ387:CH387" si="1014">IF(N387="x","1","")</f>
        <v/>
      </c>
      <c r="CA387" s="106" t="str">
        <f t="shared" si="1014"/>
        <v/>
      </c>
      <c r="CB387" s="106" t="str">
        <f t="shared" si="1014"/>
        <v/>
      </c>
      <c r="CC387" s="106" t="str">
        <f t="shared" si="1014"/>
        <v/>
      </c>
      <c r="CD387" s="106" t="str">
        <f t="shared" si="1014"/>
        <v/>
      </c>
      <c r="CE387" s="106" t="str">
        <f t="shared" si="1014"/>
        <v/>
      </c>
      <c r="CF387" s="106" t="str">
        <f t="shared" si="1014"/>
        <v/>
      </c>
      <c r="CG387" s="106" t="str">
        <f t="shared" si="1014"/>
        <v/>
      </c>
      <c r="CH387" s="106" t="str">
        <f t="shared" si="1014"/>
        <v/>
      </c>
      <c r="CI387" s="40"/>
      <c r="CJ387" s="40"/>
      <c r="CK387" s="40"/>
      <c r="CL387" s="40"/>
      <c r="CM387" s="40"/>
    </row>
    <row r="388" spans="1:91" ht="17.25" customHeight="1" x14ac:dyDescent="0.2">
      <c r="A388" s="92"/>
      <c r="B388" s="93"/>
      <c r="C388" s="93"/>
      <c r="D388" s="93"/>
      <c r="E388" s="93" t="str">
        <f t="shared" si="994"/>
        <v/>
      </c>
      <c r="F388" s="93"/>
      <c r="G388" s="93"/>
      <c r="H388" s="93" t="str">
        <f t="shared" si="802"/>
        <v/>
      </c>
      <c r="I388" s="95" t="str">
        <f t="shared" si="803"/>
        <v/>
      </c>
      <c r="J388" s="93"/>
      <c r="K388" s="97" t="b">
        <v>0</v>
      </c>
      <c r="L388" s="98" t="str">
        <f t="shared" si="927"/>
        <v>PENDENTE</v>
      </c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3"/>
      <c r="X388" s="100"/>
      <c r="Y388" s="100"/>
      <c r="Z388" s="100"/>
      <c r="AA388" s="100"/>
      <c r="AB388" s="100"/>
      <c r="AC388" s="101"/>
      <c r="AD388" s="3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93"/>
      <c r="AQ388" s="93"/>
      <c r="AR388" s="93"/>
      <c r="AS388" s="102"/>
      <c r="AT388" s="103"/>
      <c r="AU388" s="103"/>
      <c r="AV388" s="103"/>
      <c r="AW388" s="104"/>
      <c r="AX388" s="103"/>
      <c r="AY388" s="103"/>
      <c r="AZ388" s="103"/>
      <c r="BA388" s="103"/>
      <c r="BB388" s="104"/>
      <c r="BC388" s="103"/>
      <c r="BD388" s="105" t="str">
        <f ca="1">IFERROR(__xludf.DUMMYFUNCTION("""COMPUTED_VALUE"""),"")</f>
        <v/>
      </c>
      <c r="BE388" s="105"/>
      <c r="BF388" s="105"/>
      <c r="BG388" s="93"/>
      <c r="BH388" s="95"/>
      <c r="BI388" s="95" t="str">
        <f t="shared" si="830"/>
        <v/>
      </c>
      <c r="BJ388" s="95" t="str">
        <f t="shared" ref="BJ388:BR388" si="1015">IF(AD388=0,"",AD388*$AS388*(AU388/10))</f>
        <v/>
      </c>
      <c r="BK388" s="95" t="str">
        <f t="shared" si="1015"/>
        <v/>
      </c>
      <c r="BL388" s="95" t="str">
        <f t="shared" si="1015"/>
        <v/>
      </c>
      <c r="BM388" s="95" t="str">
        <f t="shared" si="1015"/>
        <v/>
      </c>
      <c r="BN388" s="95" t="str">
        <f t="shared" si="1015"/>
        <v/>
      </c>
      <c r="BO388" s="95" t="str">
        <f t="shared" si="1015"/>
        <v/>
      </c>
      <c r="BP388" s="95" t="str">
        <f t="shared" si="1015"/>
        <v/>
      </c>
      <c r="BQ388" s="95" t="str">
        <f t="shared" si="1015"/>
        <v/>
      </c>
      <c r="BR388" s="95" t="str">
        <f t="shared" si="1015"/>
        <v/>
      </c>
      <c r="BS388" s="38"/>
      <c r="BT388" s="38"/>
      <c r="BU388" s="38"/>
      <c r="BV388" s="38"/>
      <c r="BW388" s="38"/>
      <c r="BX388" s="38">
        <f t="shared" si="566"/>
        <v>0</v>
      </c>
      <c r="BY388" s="106" t="str">
        <f t="shared" si="529"/>
        <v/>
      </c>
      <c r="BZ388" s="106" t="str">
        <f t="shared" ref="BZ388:CH388" si="1016">IF(N388="x","1","")</f>
        <v/>
      </c>
      <c r="CA388" s="106" t="str">
        <f t="shared" si="1016"/>
        <v/>
      </c>
      <c r="CB388" s="106" t="str">
        <f t="shared" si="1016"/>
        <v/>
      </c>
      <c r="CC388" s="106" t="str">
        <f t="shared" si="1016"/>
        <v/>
      </c>
      <c r="CD388" s="106" t="str">
        <f t="shared" si="1016"/>
        <v/>
      </c>
      <c r="CE388" s="106" t="str">
        <f t="shared" si="1016"/>
        <v/>
      </c>
      <c r="CF388" s="106" t="str">
        <f t="shared" si="1016"/>
        <v/>
      </c>
      <c r="CG388" s="106" t="str">
        <f t="shared" si="1016"/>
        <v/>
      </c>
      <c r="CH388" s="106" t="str">
        <f t="shared" si="1016"/>
        <v/>
      </c>
      <c r="CI388" s="40"/>
      <c r="CJ388" s="40"/>
      <c r="CK388" s="40"/>
      <c r="CL388" s="40"/>
      <c r="CM388" s="40"/>
    </row>
    <row r="389" spans="1:91" ht="17.25" customHeight="1" x14ac:dyDescent="0.2">
      <c r="A389" s="92"/>
      <c r="B389" s="93"/>
      <c r="C389" s="93"/>
      <c r="D389" s="93"/>
      <c r="E389" s="93" t="str">
        <f t="shared" si="994"/>
        <v/>
      </c>
      <c r="F389" s="93"/>
      <c r="G389" s="93"/>
      <c r="H389" s="93" t="str">
        <f t="shared" si="802"/>
        <v/>
      </c>
      <c r="I389" s="95" t="str">
        <f t="shared" si="803"/>
        <v/>
      </c>
      <c r="J389" s="93"/>
      <c r="K389" s="97" t="b">
        <v>0</v>
      </c>
      <c r="L389" s="98" t="str">
        <f t="shared" si="927"/>
        <v>PENDENTE</v>
      </c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3"/>
      <c r="X389" s="100"/>
      <c r="Y389" s="100"/>
      <c r="Z389" s="100"/>
      <c r="AA389" s="100"/>
      <c r="AB389" s="100"/>
      <c r="AC389" s="101"/>
      <c r="AD389" s="3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93"/>
      <c r="AQ389" s="93"/>
      <c r="AR389" s="93"/>
      <c r="AS389" s="102"/>
      <c r="AT389" s="103"/>
      <c r="AU389" s="103"/>
      <c r="AV389" s="103"/>
      <c r="AW389" s="104"/>
      <c r="AX389" s="103"/>
      <c r="AY389" s="103"/>
      <c r="AZ389" s="103"/>
      <c r="BA389" s="103"/>
      <c r="BB389" s="104"/>
      <c r="BC389" s="103"/>
      <c r="BD389" s="105" t="str">
        <f ca="1">IFERROR(__xludf.DUMMYFUNCTION("""COMPUTED_VALUE"""),"")</f>
        <v/>
      </c>
      <c r="BE389" s="105"/>
      <c r="BF389" s="105"/>
      <c r="BG389" s="93"/>
      <c r="BH389" s="95"/>
      <c r="BI389" s="95" t="str">
        <f t="shared" si="830"/>
        <v/>
      </c>
      <c r="BJ389" s="95" t="str">
        <f t="shared" ref="BJ389:BR389" si="1017">IF(AD389=0,"",AD389*$AS389*(AU389/10))</f>
        <v/>
      </c>
      <c r="BK389" s="95" t="str">
        <f t="shared" si="1017"/>
        <v/>
      </c>
      <c r="BL389" s="95" t="str">
        <f t="shared" si="1017"/>
        <v/>
      </c>
      <c r="BM389" s="95" t="str">
        <f t="shared" si="1017"/>
        <v/>
      </c>
      <c r="BN389" s="95" t="str">
        <f t="shared" si="1017"/>
        <v/>
      </c>
      <c r="BO389" s="95" t="str">
        <f t="shared" si="1017"/>
        <v/>
      </c>
      <c r="BP389" s="95" t="str">
        <f t="shared" si="1017"/>
        <v/>
      </c>
      <c r="BQ389" s="95" t="str">
        <f t="shared" si="1017"/>
        <v/>
      </c>
      <c r="BR389" s="95" t="str">
        <f t="shared" si="1017"/>
        <v/>
      </c>
      <c r="BS389" s="38"/>
      <c r="BT389" s="38"/>
      <c r="BU389" s="38"/>
      <c r="BV389" s="38"/>
      <c r="BW389" s="38"/>
      <c r="BX389" s="38">
        <f t="shared" si="566"/>
        <v>0</v>
      </c>
      <c r="BY389" s="106" t="str">
        <f t="shared" si="529"/>
        <v/>
      </c>
      <c r="BZ389" s="106" t="str">
        <f t="shared" ref="BZ389:CH389" si="1018">IF(N389="x","1","")</f>
        <v/>
      </c>
      <c r="CA389" s="106" t="str">
        <f t="shared" si="1018"/>
        <v/>
      </c>
      <c r="CB389" s="106" t="str">
        <f t="shared" si="1018"/>
        <v/>
      </c>
      <c r="CC389" s="106" t="str">
        <f t="shared" si="1018"/>
        <v/>
      </c>
      <c r="CD389" s="106" t="str">
        <f t="shared" si="1018"/>
        <v/>
      </c>
      <c r="CE389" s="106" t="str">
        <f t="shared" si="1018"/>
        <v/>
      </c>
      <c r="CF389" s="106" t="str">
        <f t="shared" si="1018"/>
        <v/>
      </c>
      <c r="CG389" s="106" t="str">
        <f t="shared" si="1018"/>
        <v/>
      </c>
      <c r="CH389" s="106" t="str">
        <f t="shared" si="1018"/>
        <v/>
      </c>
      <c r="CI389" s="40"/>
      <c r="CJ389" s="40"/>
      <c r="CK389" s="40"/>
      <c r="CL389" s="40"/>
      <c r="CM389" s="40"/>
    </row>
    <row r="390" spans="1:91" ht="17.25" customHeight="1" x14ac:dyDescent="0.2">
      <c r="A390" s="92"/>
      <c r="B390" s="93"/>
      <c r="C390" s="93"/>
      <c r="D390" s="93"/>
      <c r="E390" s="93" t="str">
        <f t="shared" si="994"/>
        <v/>
      </c>
      <c r="F390" s="93"/>
      <c r="G390" s="93"/>
      <c r="H390" s="93" t="str">
        <f t="shared" si="802"/>
        <v/>
      </c>
      <c r="I390" s="95" t="str">
        <f t="shared" si="803"/>
        <v/>
      </c>
      <c r="J390" s="93"/>
      <c r="K390" s="97" t="b">
        <v>0</v>
      </c>
      <c r="L390" s="98" t="str">
        <f t="shared" si="927"/>
        <v>PENDENTE</v>
      </c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3"/>
      <c r="X390" s="100"/>
      <c r="Y390" s="100"/>
      <c r="Z390" s="100"/>
      <c r="AA390" s="100"/>
      <c r="AB390" s="100"/>
      <c r="AC390" s="101"/>
      <c r="AD390" s="3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93"/>
      <c r="AQ390" s="93"/>
      <c r="AR390" s="93"/>
      <c r="AS390" s="102"/>
      <c r="AT390" s="103"/>
      <c r="AU390" s="103"/>
      <c r="AV390" s="103"/>
      <c r="AW390" s="104"/>
      <c r="AX390" s="103"/>
      <c r="AY390" s="103"/>
      <c r="AZ390" s="103"/>
      <c r="BA390" s="103"/>
      <c r="BB390" s="104"/>
      <c r="BC390" s="103"/>
      <c r="BD390" s="105" t="str">
        <f ca="1">IFERROR(__xludf.DUMMYFUNCTION("""COMPUTED_VALUE"""),"")</f>
        <v/>
      </c>
      <c r="BE390" s="105"/>
      <c r="BF390" s="105"/>
      <c r="BG390" s="93"/>
      <c r="BH390" s="95"/>
      <c r="BI390" s="95" t="str">
        <f t="shared" si="830"/>
        <v/>
      </c>
      <c r="BJ390" s="95" t="str">
        <f t="shared" ref="BJ390:BR390" si="1019">IF(AD390=0,"",AD390*$AS390*(AU390/10))</f>
        <v/>
      </c>
      <c r="BK390" s="95" t="str">
        <f t="shared" si="1019"/>
        <v/>
      </c>
      <c r="BL390" s="95" t="str">
        <f t="shared" si="1019"/>
        <v/>
      </c>
      <c r="BM390" s="95" t="str">
        <f t="shared" si="1019"/>
        <v/>
      </c>
      <c r="BN390" s="95" t="str">
        <f t="shared" si="1019"/>
        <v/>
      </c>
      <c r="BO390" s="95" t="str">
        <f t="shared" si="1019"/>
        <v/>
      </c>
      <c r="BP390" s="95" t="str">
        <f t="shared" si="1019"/>
        <v/>
      </c>
      <c r="BQ390" s="95" t="str">
        <f t="shared" si="1019"/>
        <v/>
      </c>
      <c r="BR390" s="95" t="str">
        <f t="shared" si="1019"/>
        <v/>
      </c>
      <c r="BS390" s="38"/>
      <c r="BT390" s="38"/>
      <c r="BU390" s="38"/>
      <c r="BV390" s="38"/>
      <c r="BW390" s="38"/>
      <c r="BX390" s="38">
        <f t="shared" si="566"/>
        <v>0</v>
      </c>
      <c r="BY390" s="106" t="str">
        <f t="shared" si="529"/>
        <v/>
      </c>
      <c r="BZ390" s="106" t="str">
        <f t="shared" ref="BZ390:CH390" si="1020">IF(N390="x","1","")</f>
        <v/>
      </c>
      <c r="CA390" s="106" t="str">
        <f t="shared" si="1020"/>
        <v/>
      </c>
      <c r="CB390" s="106" t="str">
        <f t="shared" si="1020"/>
        <v/>
      </c>
      <c r="CC390" s="106" t="str">
        <f t="shared" si="1020"/>
        <v/>
      </c>
      <c r="CD390" s="106" t="str">
        <f t="shared" si="1020"/>
        <v/>
      </c>
      <c r="CE390" s="106" t="str">
        <f t="shared" si="1020"/>
        <v/>
      </c>
      <c r="CF390" s="106" t="str">
        <f t="shared" si="1020"/>
        <v/>
      </c>
      <c r="CG390" s="106" t="str">
        <f t="shared" si="1020"/>
        <v/>
      </c>
      <c r="CH390" s="106" t="str">
        <f t="shared" si="1020"/>
        <v/>
      </c>
      <c r="CI390" s="40"/>
      <c r="CJ390" s="40"/>
      <c r="CK390" s="40"/>
      <c r="CL390" s="40"/>
      <c r="CM390" s="40"/>
    </row>
    <row r="391" spans="1:91" ht="17.25" customHeight="1" x14ac:dyDescent="0.2">
      <c r="A391" s="92"/>
      <c r="B391" s="93"/>
      <c r="C391" s="93"/>
      <c r="D391" s="93"/>
      <c r="E391" s="93" t="str">
        <f t="shared" si="994"/>
        <v/>
      </c>
      <c r="F391" s="93"/>
      <c r="G391" s="93"/>
      <c r="H391" s="93" t="str">
        <f t="shared" si="802"/>
        <v/>
      </c>
      <c r="I391" s="95" t="str">
        <f t="shared" si="803"/>
        <v/>
      </c>
      <c r="J391" s="93"/>
      <c r="K391" s="97" t="b">
        <v>0</v>
      </c>
      <c r="L391" s="98" t="str">
        <f t="shared" si="927"/>
        <v>PENDENTE</v>
      </c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3"/>
      <c r="X391" s="100"/>
      <c r="Y391" s="100"/>
      <c r="Z391" s="100"/>
      <c r="AA391" s="100"/>
      <c r="AB391" s="100"/>
      <c r="AC391" s="101"/>
      <c r="AD391" s="3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93"/>
      <c r="AQ391" s="93"/>
      <c r="AR391" s="93"/>
      <c r="AS391" s="102"/>
      <c r="AT391" s="103"/>
      <c r="AU391" s="103"/>
      <c r="AV391" s="103"/>
      <c r="AW391" s="104"/>
      <c r="AX391" s="103"/>
      <c r="AY391" s="103"/>
      <c r="AZ391" s="103"/>
      <c r="BA391" s="103"/>
      <c r="BB391" s="104"/>
      <c r="BC391" s="103"/>
      <c r="BD391" s="105" t="str">
        <f ca="1">IFERROR(__xludf.DUMMYFUNCTION("""COMPUTED_VALUE"""),"")</f>
        <v/>
      </c>
      <c r="BE391" s="105"/>
      <c r="BF391" s="105"/>
      <c r="BG391" s="93"/>
      <c r="BH391" s="95"/>
      <c r="BI391" s="95" t="str">
        <f t="shared" si="830"/>
        <v/>
      </c>
      <c r="BJ391" s="95" t="str">
        <f t="shared" ref="BJ391:BR391" si="1021">IF(AD391=0,"",AD391*$AS391*(AU391/10))</f>
        <v/>
      </c>
      <c r="BK391" s="95" t="str">
        <f t="shared" si="1021"/>
        <v/>
      </c>
      <c r="BL391" s="95" t="str">
        <f t="shared" si="1021"/>
        <v/>
      </c>
      <c r="BM391" s="95" t="str">
        <f t="shared" si="1021"/>
        <v/>
      </c>
      <c r="BN391" s="95" t="str">
        <f t="shared" si="1021"/>
        <v/>
      </c>
      <c r="BO391" s="95" t="str">
        <f t="shared" si="1021"/>
        <v/>
      </c>
      <c r="BP391" s="95" t="str">
        <f t="shared" si="1021"/>
        <v/>
      </c>
      <c r="BQ391" s="95" t="str">
        <f t="shared" si="1021"/>
        <v/>
      </c>
      <c r="BR391" s="95" t="str">
        <f t="shared" si="1021"/>
        <v/>
      </c>
      <c r="BS391" s="38"/>
      <c r="BT391" s="38"/>
      <c r="BU391" s="38"/>
      <c r="BV391" s="38"/>
      <c r="BW391" s="38"/>
      <c r="BX391" s="38">
        <f t="shared" si="566"/>
        <v>0</v>
      </c>
      <c r="BY391" s="106" t="str">
        <f t="shared" si="529"/>
        <v/>
      </c>
      <c r="BZ391" s="106" t="str">
        <f t="shared" ref="BZ391:CH391" si="1022">IF(N391="x","1","")</f>
        <v/>
      </c>
      <c r="CA391" s="106" t="str">
        <f t="shared" si="1022"/>
        <v/>
      </c>
      <c r="CB391" s="106" t="str">
        <f t="shared" si="1022"/>
        <v/>
      </c>
      <c r="CC391" s="106" t="str">
        <f t="shared" si="1022"/>
        <v/>
      </c>
      <c r="CD391" s="106" t="str">
        <f t="shared" si="1022"/>
        <v/>
      </c>
      <c r="CE391" s="106" t="str">
        <f t="shared" si="1022"/>
        <v/>
      </c>
      <c r="CF391" s="106" t="str">
        <f t="shared" si="1022"/>
        <v/>
      </c>
      <c r="CG391" s="106" t="str">
        <f t="shared" si="1022"/>
        <v/>
      </c>
      <c r="CH391" s="106" t="str">
        <f t="shared" si="1022"/>
        <v/>
      </c>
      <c r="CI391" s="40"/>
      <c r="CJ391" s="40"/>
      <c r="CK391" s="40"/>
      <c r="CL391" s="40"/>
      <c r="CM391" s="40"/>
    </row>
    <row r="392" spans="1:91" ht="17.25" customHeight="1" x14ac:dyDescent="0.2">
      <c r="A392" s="92"/>
      <c r="B392" s="93"/>
      <c r="C392" s="93"/>
      <c r="D392" s="93"/>
      <c r="E392" s="93" t="str">
        <f t="shared" si="994"/>
        <v/>
      </c>
      <c r="F392" s="93"/>
      <c r="G392" s="93"/>
      <c r="H392" s="93" t="str">
        <f t="shared" si="802"/>
        <v/>
      </c>
      <c r="I392" s="95" t="str">
        <f t="shared" si="803"/>
        <v/>
      </c>
      <c r="J392" s="93"/>
      <c r="K392" s="97" t="b">
        <v>0</v>
      </c>
      <c r="L392" s="98" t="str">
        <f t="shared" si="927"/>
        <v>PENDENTE</v>
      </c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3"/>
      <c r="X392" s="100"/>
      <c r="Y392" s="100"/>
      <c r="Z392" s="100"/>
      <c r="AA392" s="100"/>
      <c r="AB392" s="100"/>
      <c r="AC392" s="101"/>
      <c r="AD392" s="3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93"/>
      <c r="AQ392" s="93"/>
      <c r="AR392" s="93"/>
      <c r="AS392" s="102"/>
      <c r="AT392" s="103"/>
      <c r="AU392" s="103"/>
      <c r="AV392" s="103"/>
      <c r="AW392" s="104"/>
      <c r="AX392" s="103"/>
      <c r="AY392" s="103"/>
      <c r="AZ392" s="103"/>
      <c r="BA392" s="103"/>
      <c r="BB392" s="104"/>
      <c r="BC392" s="103"/>
      <c r="BD392" s="105" t="str">
        <f ca="1">IFERROR(__xludf.DUMMYFUNCTION("""COMPUTED_VALUE"""),"")</f>
        <v/>
      </c>
      <c r="BE392" s="105"/>
      <c r="BF392" s="105"/>
      <c r="BG392" s="93"/>
      <c r="BH392" s="95"/>
      <c r="BI392" s="95" t="str">
        <f t="shared" si="830"/>
        <v/>
      </c>
      <c r="BJ392" s="95" t="str">
        <f t="shared" ref="BJ392:BR392" si="1023">IF(AD392=0,"",AD392*$AS392*(AU392/10))</f>
        <v/>
      </c>
      <c r="BK392" s="95" t="str">
        <f t="shared" si="1023"/>
        <v/>
      </c>
      <c r="BL392" s="95" t="str">
        <f t="shared" si="1023"/>
        <v/>
      </c>
      <c r="BM392" s="95" t="str">
        <f t="shared" si="1023"/>
        <v/>
      </c>
      <c r="BN392" s="95" t="str">
        <f t="shared" si="1023"/>
        <v/>
      </c>
      <c r="BO392" s="95" t="str">
        <f t="shared" si="1023"/>
        <v/>
      </c>
      <c r="BP392" s="95" t="str">
        <f t="shared" si="1023"/>
        <v/>
      </c>
      <c r="BQ392" s="95" t="str">
        <f t="shared" si="1023"/>
        <v/>
      </c>
      <c r="BR392" s="95" t="str">
        <f t="shared" si="1023"/>
        <v/>
      </c>
      <c r="BS392" s="38"/>
      <c r="BT392" s="38"/>
      <c r="BU392" s="38"/>
      <c r="BV392" s="38"/>
      <c r="BW392" s="38"/>
      <c r="BX392" s="38">
        <f t="shared" si="566"/>
        <v>0</v>
      </c>
      <c r="BY392" s="106" t="str">
        <f t="shared" si="529"/>
        <v/>
      </c>
      <c r="BZ392" s="106" t="str">
        <f t="shared" ref="BZ392:CH392" si="1024">IF(N392="x","1","")</f>
        <v/>
      </c>
      <c r="CA392" s="106" t="str">
        <f t="shared" si="1024"/>
        <v/>
      </c>
      <c r="CB392" s="106" t="str">
        <f t="shared" si="1024"/>
        <v/>
      </c>
      <c r="CC392" s="106" t="str">
        <f t="shared" si="1024"/>
        <v/>
      </c>
      <c r="CD392" s="106" t="str">
        <f t="shared" si="1024"/>
        <v/>
      </c>
      <c r="CE392" s="106" t="str">
        <f t="shared" si="1024"/>
        <v/>
      </c>
      <c r="CF392" s="106" t="str">
        <f t="shared" si="1024"/>
        <v/>
      </c>
      <c r="CG392" s="106" t="str">
        <f t="shared" si="1024"/>
        <v/>
      </c>
      <c r="CH392" s="106" t="str">
        <f t="shared" si="1024"/>
        <v/>
      </c>
      <c r="CI392" s="40"/>
      <c r="CJ392" s="40"/>
      <c r="CK392" s="40"/>
      <c r="CL392" s="40"/>
      <c r="CM392" s="40"/>
    </row>
    <row r="393" spans="1:91" ht="17.25" customHeight="1" x14ac:dyDescent="0.2">
      <c r="A393" s="92"/>
      <c r="B393" s="93"/>
      <c r="C393" s="93"/>
      <c r="D393" s="93"/>
      <c r="E393" s="93" t="str">
        <f t="shared" si="994"/>
        <v/>
      </c>
      <c r="F393" s="93"/>
      <c r="G393" s="93"/>
      <c r="H393" s="93" t="str">
        <f t="shared" si="802"/>
        <v/>
      </c>
      <c r="I393" s="95" t="str">
        <f t="shared" si="803"/>
        <v/>
      </c>
      <c r="J393" s="93"/>
      <c r="K393" s="97" t="b">
        <v>0</v>
      </c>
      <c r="L393" s="98" t="str">
        <f t="shared" si="927"/>
        <v>PENDENTE</v>
      </c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3"/>
      <c r="X393" s="100"/>
      <c r="Y393" s="100"/>
      <c r="Z393" s="100"/>
      <c r="AA393" s="100"/>
      <c r="AB393" s="100"/>
      <c r="AC393" s="101"/>
      <c r="AD393" s="3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93"/>
      <c r="AQ393" s="93"/>
      <c r="AR393" s="93"/>
      <c r="AS393" s="102"/>
      <c r="AT393" s="103"/>
      <c r="AU393" s="103"/>
      <c r="AV393" s="103"/>
      <c r="AW393" s="104"/>
      <c r="AX393" s="103"/>
      <c r="AY393" s="103"/>
      <c r="AZ393" s="103"/>
      <c r="BA393" s="103"/>
      <c r="BB393" s="104"/>
      <c r="BC393" s="103"/>
      <c r="BD393" s="105" t="str">
        <f ca="1">IFERROR(__xludf.DUMMYFUNCTION("""COMPUTED_VALUE"""),"")</f>
        <v/>
      </c>
      <c r="BE393" s="105"/>
      <c r="BF393" s="105"/>
      <c r="BG393" s="93"/>
      <c r="BH393" s="95"/>
      <c r="BI393" s="95" t="str">
        <f t="shared" si="830"/>
        <v/>
      </c>
      <c r="BJ393" s="95" t="str">
        <f t="shared" ref="BJ393:BR393" si="1025">IF(AD393=0,"",AD393*$AS393*(AU393/10))</f>
        <v/>
      </c>
      <c r="BK393" s="95" t="str">
        <f t="shared" si="1025"/>
        <v/>
      </c>
      <c r="BL393" s="95" t="str">
        <f t="shared" si="1025"/>
        <v/>
      </c>
      <c r="BM393" s="95" t="str">
        <f t="shared" si="1025"/>
        <v/>
      </c>
      <c r="BN393" s="95" t="str">
        <f t="shared" si="1025"/>
        <v/>
      </c>
      <c r="BO393" s="95" t="str">
        <f t="shared" si="1025"/>
        <v/>
      </c>
      <c r="BP393" s="95" t="str">
        <f t="shared" si="1025"/>
        <v/>
      </c>
      <c r="BQ393" s="95" t="str">
        <f t="shared" si="1025"/>
        <v/>
      </c>
      <c r="BR393" s="95" t="str">
        <f t="shared" si="1025"/>
        <v/>
      </c>
      <c r="BS393" s="38"/>
      <c r="BT393" s="38"/>
      <c r="BU393" s="38"/>
      <c r="BV393" s="38"/>
      <c r="BW393" s="38"/>
      <c r="BX393" s="38">
        <f t="shared" si="566"/>
        <v>0</v>
      </c>
      <c r="BY393" s="106" t="str">
        <f t="shared" si="529"/>
        <v/>
      </c>
      <c r="BZ393" s="106" t="str">
        <f t="shared" ref="BZ393:CH393" si="1026">IF(N393="x","1","")</f>
        <v/>
      </c>
      <c r="CA393" s="106" t="str">
        <f t="shared" si="1026"/>
        <v/>
      </c>
      <c r="CB393" s="106" t="str">
        <f t="shared" si="1026"/>
        <v/>
      </c>
      <c r="CC393" s="106" t="str">
        <f t="shared" si="1026"/>
        <v/>
      </c>
      <c r="CD393" s="106" t="str">
        <f t="shared" si="1026"/>
        <v/>
      </c>
      <c r="CE393" s="106" t="str">
        <f t="shared" si="1026"/>
        <v/>
      </c>
      <c r="CF393" s="106" t="str">
        <f t="shared" si="1026"/>
        <v/>
      </c>
      <c r="CG393" s="106" t="str">
        <f t="shared" si="1026"/>
        <v/>
      </c>
      <c r="CH393" s="106" t="str">
        <f t="shared" si="1026"/>
        <v/>
      </c>
      <c r="CI393" s="40"/>
      <c r="CJ393" s="40"/>
      <c r="CK393" s="40"/>
      <c r="CL393" s="40"/>
      <c r="CM393" s="40"/>
    </row>
    <row r="394" spans="1:91" ht="17.25" customHeight="1" x14ac:dyDescent="0.2">
      <c r="A394" s="92"/>
      <c r="B394" s="93"/>
      <c r="C394" s="93"/>
      <c r="D394" s="93"/>
      <c r="E394" s="93" t="str">
        <f t="shared" si="994"/>
        <v/>
      </c>
      <c r="F394" s="93"/>
      <c r="G394" s="93"/>
      <c r="H394" s="93" t="str">
        <f t="shared" si="802"/>
        <v/>
      </c>
      <c r="I394" s="95" t="str">
        <f t="shared" si="803"/>
        <v/>
      </c>
      <c r="J394" s="93"/>
      <c r="K394" s="97" t="b">
        <v>0</v>
      </c>
      <c r="L394" s="98" t="str">
        <f t="shared" si="927"/>
        <v>PENDENTE</v>
      </c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3"/>
      <c r="X394" s="100"/>
      <c r="Y394" s="100"/>
      <c r="Z394" s="100"/>
      <c r="AA394" s="100"/>
      <c r="AB394" s="100"/>
      <c r="AC394" s="101"/>
      <c r="AD394" s="3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93"/>
      <c r="AQ394" s="93"/>
      <c r="AR394" s="93"/>
      <c r="AS394" s="102"/>
      <c r="AT394" s="103"/>
      <c r="AU394" s="103"/>
      <c r="AV394" s="103"/>
      <c r="AW394" s="104"/>
      <c r="AX394" s="103"/>
      <c r="AY394" s="103"/>
      <c r="AZ394" s="103"/>
      <c r="BA394" s="103"/>
      <c r="BB394" s="104"/>
      <c r="BC394" s="103"/>
      <c r="BD394" s="105" t="str">
        <f ca="1">IFERROR(__xludf.DUMMYFUNCTION("""COMPUTED_VALUE"""),"")</f>
        <v/>
      </c>
      <c r="BE394" s="105"/>
      <c r="BF394" s="105"/>
      <c r="BG394" s="93"/>
      <c r="BH394" s="95"/>
      <c r="BI394" s="95" t="str">
        <f t="shared" si="830"/>
        <v/>
      </c>
      <c r="BJ394" s="95" t="str">
        <f t="shared" ref="BJ394:BR394" si="1027">IF(AD394=0,"",AD394*$AS394*(AU394/10))</f>
        <v/>
      </c>
      <c r="BK394" s="95" t="str">
        <f t="shared" si="1027"/>
        <v/>
      </c>
      <c r="BL394" s="95" t="str">
        <f t="shared" si="1027"/>
        <v/>
      </c>
      <c r="BM394" s="95" t="str">
        <f t="shared" si="1027"/>
        <v/>
      </c>
      <c r="BN394" s="95" t="str">
        <f t="shared" si="1027"/>
        <v/>
      </c>
      <c r="BO394" s="95" t="str">
        <f t="shared" si="1027"/>
        <v/>
      </c>
      <c r="BP394" s="95" t="str">
        <f t="shared" si="1027"/>
        <v/>
      </c>
      <c r="BQ394" s="95" t="str">
        <f t="shared" si="1027"/>
        <v/>
      </c>
      <c r="BR394" s="95" t="str">
        <f t="shared" si="1027"/>
        <v/>
      </c>
      <c r="BS394" s="38"/>
      <c r="BT394" s="38"/>
      <c r="BU394" s="38"/>
      <c r="BV394" s="38"/>
      <c r="BW394" s="38"/>
      <c r="BX394" s="38">
        <f t="shared" si="566"/>
        <v>0</v>
      </c>
      <c r="BY394" s="106" t="str">
        <f t="shared" si="529"/>
        <v/>
      </c>
      <c r="BZ394" s="106" t="str">
        <f t="shared" ref="BZ394:CH394" si="1028">IF(N394="x","1","")</f>
        <v/>
      </c>
      <c r="CA394" s="106" t="str">
        <f t="shared" si="1028"/>
        <v/>
      </c>
      <c r="CB394" s="106" t="str">
        <f t="shared" si="1028"/>
        <v/>
      </c>
      <c r="CC394" s="106" t="str">
        <f t="shared" si="1028"/>
        <v/>
      </c>
      <c r="CD394" s="106" t="str">
        <f t="shared" si="1028"/>
        <v/>
      </c>
      <c r="CE394" s="106" t="str">
        <f t="shared" si="1028"/>
        <v/>
      </c>
      <c r="CF394" s="106" t="str">
        <f t="shared" si="1028"/>
        <v/>
      </c>
      <c r="CG394" s="106" t="str">
        <f t="shared" si="1028"/>
        <v/>
      </c>
      <c r="CH394" s="106" t="str">
        <f t="shared" si="1028"/>
        <v/>
      </c>
      <c r="CI394" s="40"/>
      <c r="CJ394" s="40"/>
      <c r="CK394" s="40"/>
      <c r="CL394" s="40"/>
      <c r="CM394" s="40"/>
    </row>
    <row r="395" spans="1:91" ht="17.25" customHeight="1" x14ac:dyDescent="0.2">
      <c r="A395" s="92"/>
      <c r="B395" s="93"/>
      <c r="C395" s="93"/>
      <c r="D395" s="93"/>
      <c r="E395" s="93" t="str">
        <f t="shared" si="994"/>
        <v/>
      </c>
      <c r="F395" s="93"/>
      <c r="G395" s="93"/>
      <c r="H395" s="93" t="str">
        <f t="shared" si="802"/>
        <v/>
      </c>
      <c r="I395" s="95" t="str">
        <f t="shared" si="803"/>
        <v/>
      </c>
      <c r="J395" s="93"/>
      <c r="K395" s="97" t="b">
        <v>0</v>
      </c>
      <c r="L395" s="98" t="str">
        <f t="shared" si="927"/>
        <v>PENDENTE</v>
      </c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3"/>
      <c r="X395" s="100"/>
      <c r="Y395" s="100"/>
      <c r="Z395" s="100"/>
      <c r="AA395" s="100"/>
      <c r="AB395" s="100"/>
      <c r="AC395" s="101"/>
      <c r="AD395" s="3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93"/>
      <c r="AQ395" s="93"/>
      <c r="AR395" s="93"/>
      <c r="AS395" s="102"/>
      <c r="AT395" s="103"/>
      <c r="AU395" s="103"/>
      <c r="AV395" s="103"/>
      <c r="AW395" s="104"/>
      <c r="AX395" s="103"/>
      <c r="AY395" s="103"/>
      <c r="AZ395" s="103"/>
      <c r="BA395" s="103"/>
      <c r="BB395" s="104"/>
      <c r="BC395" s="103"/>
      <c r="BD395" s="105" t="str">
        <f ca="1">IFERROR(__xludf.DUMMYFUNCTION("""COMPUTED_VALUE"""),"")</f>
        <v/>
      </c>
      <c r="BE395" s="105"/>
      <c r="BF395" s="105"/>
      <c r="BG395" s="93"/>
      <c r="BH395" s="95"/>
      <c r="BI395" s="95" t="str">
        <f t="shared" si="830"/>
        <v/>
      </c>
      <c r="BJ395" s="95" t="str">
        <f t="shared" ref="BJ395:BR395" si="1029">IF(AD395=0,"",AD395*$AS395*(AU395/10))</f>
        <v/>
      </c>
      <c r="BK395" s="95" t="str">
        <f t="shared" si="1029"/>
        <v/>
      </c>
      <c r="BL395" s="95" t="str">
        <f t="shared" si="1029"/>
        <v/>
      </c>
      <c r="BM395" s="95" t="str">
        <f t="shared" si="1029"/>
        <v/>
      </c>
      <c r="BN395" s="95" t="str">
        <f t="shared" si="1029"/>
        <v/>
      </c>
      <c r="BO395" s="95" t="str">
        <f t="shared" si="1029"/>
        <v/>
      </c>
      <c r="BP395" s="95" t="str">
        <f t="shared" si="1029"/>
        <v/>
      </c>
      <c r="BQ395" s="95" t="str">
        <f t="shared" si="1029"/>
        <v/>
      </c>
      <c r="BR395" s="95" t="str">
        <f t="shared" si="1029"/>
        <v/>
      </c>
      <c r="BS395" s="38"/>
      <c r="BT395" s="38"/>
      <c r="BU395" s="38"/>
      <c r="BV395" s="38"/>
      <c r="BW395" s="38"/>
      <c r="BX395" s="38">
        <f t="shared" si="566"/>
        <v>0</v>
      </c>
      <c r="BY395" s="106" t="str">
        <f t="shared" si="529"/>
        <v/>
      </c>
      <c r="BZ395" s="106" t="str">
        <f t="shared" ref="BZ395:CH395" si="1030">IF(N395="x","1","")</f>
        <v/>
      </c>
      <c r="CA395" s="106" t="str">
        <f t="shared" si="1030"/>
        <v/>
      </c>
      <c r="CB395" s="106" t="str">
        <f t="shared" si="1030"/>
        <v/>
      </c>
      <c r="CC395" s="106" t="str">
        <f t="shared" si="1030"/>
        <v/>
      </c>
      <c r="CD395" s="106" t="str">
        <f t="shared" si="1030"/>
        <v/>
      </c>
      <c r="CE395" s="106" t="str">
        <f t="shared" si="1030"/>
        <v/>
      </c>
      <c r="CF395" s="106" t="str">
        <f t="shared" si="1030"/>
        <v/>
      </c>
      <c r="CG395" s="106" t="str">
        <f t="shared" si="1030"/>
        <v/>
      </c>
      <c r="CH395" s="106" t="str">
        <f t="shared" si="1030"/>
        <v/>
      </c>
      <c r="CI395" s="40"/>
      <c r="CJ395" s="40"/>
      <c r="CK395" s="40"/>
      <c r="CL395" s="40"/>
      <c r="CM395" s="40"/>
    </row>
    <row r="396" spans="1:91" ht="17.25" customHeight="1" x14ac:dyDescent="0.2">
      <c r="A396" s="92"/>
      <c r="B396" s="93"/>
      <c r="C396" s="93"/>
      <c r="D396" s="93"/>
      <c r="E396" s="93" t="str">
        <f t="shared" si="994"/>
        <v/>
      </c>
      <c r="F396" s="93"/>
      <c r="G396" s="93"/>
      <c r="H396" s="93" t="str">
        <f t="shared" si="802"/>
        <v/>
      </c>
      <c r="I396" s="95" t="str">
        <f t="shared" si="803"/>
        <v/>
      </c>
      <c r="J396" s="93"/>
      <c r="K396" s="97" t="b">
        <v>0</v>
      </c>
      <c r="L396" s="98" t="str">
        <f t="shared" si="927"/>
        <v>PENDENTE</v>
      </c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3"/>
      <c r="X396" s="100"/>
      <c r="Y396" s="100"/>
      <c r="Z396" s="100"/>
      <c r="AA396" s="100"/>
      <c r="AB396" s="100"/>
      <c r="AC396" s="101"/>
      <c r="AD396" s="3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93"/>
      <c r="AQ396" s="93"/>
      <c r="AR396" s="93"/>
      <c r="AS396" s="102"/>
      <c r="AT396" s="103"/>
      <c r="AU396" s="103"/>
      <c r="AV396" s="103"/>
      <c r="AW396" s="104"/>
      <c r="AX396" s="103"/>
      <c r="AY396" s="103"/>
      <c r="AZ396" s="103"/>
      <c r="BA396" s="103"/>
      <c r="BB396" s="104"/>
      <c r="BC396" s="103"/>
      <c r="BD396" s="105" t="str">
        <f ca="1">IFERROR(__xludf.DUMMYFUNCTION("""COMPUTED_VALUE"""),"")</f>
        <v/>
      </c>
      <c r="BE396" s="105"/>
      <c r="BF396" s="105"/>
      <c r="BG396" s="93"/>
      <c r="BH396" s="95"/>
      <c r="BI396" s="95" t="str">
        <f t="shared" si="830"/>
        <v/>
      </c>
      <c r="BJ396" s="95" t="str">
        <f t="shared" ref="BJ396:BR396" si="1031">IF(AD396=0,"",AD396*$AS396*(AU396/10))</f>
        <v/>
      </c>
      <c r="BK396" s="95" t="str">
        <f t="shared" si="1031"/>
        <v/>
      </c>
      <c r="BL396" s="95" t="str">
        <f t="shared" si="1031"/>
        <v/>
      </c>
      <c r="BM396" s="95" t="str">
        <f t="shared" si="1031"/>
        <v/>
      </c>
      <c r="BN396" s="95" t="str">
        <f t="shared" si="1031"/>
        <v/>
      </c>
      <c r="BO396" s="95" t="str">
        <f t="shared" si="1031"/>
        <v/>
      </c>
      <c r="BP396" s="95" t="str">
        <f t="shared" si="1031"/>
        <v/>
      </c>
      <c r="BQ396" s="95" t="str">
        <f t="shared" si="1031"/>
        <v/>
      </c>
      <c r="BR396" s="95" t="str">
        <f t="shared" si="1031"/>
        <v/>
      </c>
      <c r="BS396" s="38"/>
      <c r="BT396" s="38"/>
      <c r="BU396" s="38"/>
      <c r="BV396" s="38"/>
      <c r="BW396" s="38"/>
      <c r="BX396" s="38">
        <f t="shared" si="566"/>
        <v>0</v>
      </c>
      <c r="BY396" s="106" t="str">
        <f t="shared" si="529"/>
        <v/>
      </c>
      <c r="BZ396" s="106" t="str">
        <f t="shared" ref="BZ396:CH396" si="1032">IF(N396="x","1","")</f>
        <v/>
      </c>
      <c r="CA396" s="106" t="str">
        <f t="shared" si="1032"/>
        <v/>
      </c>
      <c r="CB396" s="106" t="str">
        <f t="shared" si="1032"/>
        <v/>
      </c>
      <c r="CC396" s="106" t="str">
        <f t="shared" si="1032"/>
        <v/>
      </c>
      <c r="CD396" s="106" t="str">
        <f t="shared" si="1032"/>
        <v/>
      </c>
      <c r="CE396" s="106" t="str">
        <f t="shared" si="1032"/>
        <v/>
      </c>
      <c r="CF396" s="106" t="str">
        <f t="shared" si="1032"/>
        <v/>
      </c>
      <c r="CG396" s="106" t="str">
        <f t="shared" si="1032"/>
        <v/>
      </c>
      <c r="CH396" s="106" t="str">
        <f t="shared" si="1032"/>
        <v/>
      </c>
      <c r="CI396" s="40"/>
      <c r="CJ396" s="40"/>
      <c r="CK396" s="40"/>
      <c r="CL396" s="40"/>
      <c r="CM396" s="40"/>
    </row>
    <row r="397" spans="1:91" ht="17.25" customHeight="1" x14ac:dyDescent="0.2">
      <c r="A397" s="92"/>
      <c r="B397" s="93"/>
      <c r="C397" s="93"/>
      <c r="D397" s="93"/>
      <c r="E397" s="93" t="str">
        <f t="shared" si="994"/>
        <v/>
      </c>
      <c r="F397" s="93"/>
      <c r="G397" s="93"/>
      <c r="H397" s="93" t="str">
        <f t="shared" si="802"/>
        <v/>
      </c>
      <c r="I397" s="95" t="str">
        <f t="shared" si="803"/>
        <v/>
      </c>
      <c r="J397" s="93"/>
      <c r="K397" s="97" t="b">
        <v>0</v>
      </c>
      <c r="L397" s="98" t="str">
        <f t="shared" si="927"/>
        <v>PENDENTE</v>
      </c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3"/>
      <c r="X397" s="100"/>
      <c r="Y397" s="100"/>
      <c r="Z397" s="100"/>
      <c r="AA397" s="100"/>
      <c r="AB397" s="100"/>
      <c r="AC397" s="101"/>
      <c r="AD397" s="3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93"/>
      <c r="AQ397" s="93"/>
      <c r="AR397" s="93"/>
      <c r="AS397" s="102"/>
      <c r="AT397" s="103"/>
      <c r="AU397" s="103"/>
      <c r="AV397" s="103"/>
      <c r="AW397" s="104"/>
      <c r="AX397" s="103"/>
      <c r="AY397" s="103"/>
      <c r="AZ397" s="103"/>
      <c r="BA397" s="103"/>
      <c r="BB397" s="104"/>
      <c r="BC397" s="103"/>
      <c r="BD397" s="105" t="str">
        <f ca="1">IFERROR(__xludf.DUMMYFUNCTION("""COMPUTED_VALUE"""),"")</f>
        <v/>
      </c>
      <c r="BE397" s="105"/>
      <c r="BF397" s="105"/>
      <c r="BG397" s="93"/>
      <c r="BH397" s="95"/>
      <c r="BI397" s="95" t="str">
        <f t="shared" si="830"/>
        <v/>
      </c>
      <c r="BJ397" s="95" t="str">
        <f t="shared" ref="BJ397:BR397" si="1033">IF(AD397=0,"",AD397*$AS397*(AU397/10))</f>
        <v/>
      </c>
      <c r="BK397" s="95" t="str">
        <f t="shared" si="1033"/>
        <v/>
      </c>
      <c r="BL397" s="95" t="str">
        <f t="shared" si="1033"/>
        <v/>
      </c>
      <c r="BM397" s="95" t="str">
        <f t="shared" si="1033"/>
        <v/>
      </c>
      <c r="BN397" s="95" t="str">
        <f t="shared" si="1033"/>
        <v/>
      </c>
      <c r="BO397" s="95" t="str">
        <f t="shared" si="1033"/>
        <v/>
      </c>
      <c r="BP397" s="95" t="str">
        <f t="shared" si="1033"/>
        <v/>
      </c>
      <c r="BQ397" s="95" t="str">
        <f t="shared" si="1033"/>
        <v/>
      </c>
      <c r="BR397" s="95" t="str">
        <f t="shared" si="1033"/>
        <v/>
      </c>
      <c r="BS397" s="38"/>
      <c r="BT397" s="38"/>
      <c r="BU397" s="38"/>
      <c r="BV397" s="38"/>
      <c r="BW397" s="38"/>
      <c r="BX397" s="38">
        <f t="shared" si="566"/>
        <v>0</v>
      </c>
      <c r="BY397" s="106" t="str">
        <f t="shared" si="529"/>
        <v/>
      </c>
      <c r="BZ397" s="106" t="str">
        <f t="shared" ref="BZ397:CH397" si="1034">IF(N397="x","1","")</f>
        <v/>
      </c>
      <c r="CA397" s="106" t="str">
        <f t="shared" si="1034"/>
        <v/>
      </c>
      <c r="CB397" s="106" t="str">
        <f t="shared" si="1034"/>
        <v/>
      </c>
      <c r="CC397" s="106" t="str">
        <f t="shared" si="1034"/>
        <v/>
      </c>
      <c r="CD397" s="106" t="str">
        <f t="shared" si="1034"/>
        <v/>
      </c>
      <c r="CE397" s="106" t="str">
        <f t="shared" si="1034"/>
        <v/>
      </c>
      <c r="CF397" s="106" t="str">
        <f t="shared" si="1034"/>
        <v/>
      </c>
      <c r="CG397" s="106" t="str">
        <f t="shared" si="1034"/>
        <v/>
      </c>
      <c r="CH397" s="106" t="str">
        <f t="shared" si="1034"/>
        <v/>
      </c>
      <c r="CI397" s="40"/>
      <c r="CJ397" s="40"/>
      <c r="CK397" s="40"/>
      <c r="CL397" s="40"/>
      <c r="CM397" s="40"/>
    </row>
    <row r="398" spans="1:91" ht="17.25" customHeight="1" x14ac:dyDescent="0.2">
      <c r="A398" s="92"/>
      <c r="B398" s="93"/>
      <c r="C398" s="93"/>
      <c r="D398" s="93"/>
      <c r="E398" s="93" t="str">
        <f t="shared" si="994"/>
        <v/>
      </c>
      <c r="F398" s="93"/>
      <c r="G398" s="93"/>
      <c r="H398" s="93" t="str">
        <f t="shared" si="802"/>
        <v/>
      </c>
      <c r="I398" s="95" t="str">
        <f t="shared" si="803"/>
        <v/>
      </c>
      <c r="J398" s="93"/>
      <c r="K398" s="97" t="b">
        <v>0</v>
      </c>
      <c r="L398" s="98" t="str">
        <f t="shared" si="927"/>
        <v>PENDENTE</v>
      </c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3"/>
      <c r="X398" s="100"/>
      <c r="Y398" s="100"/>
      <c r="Z398" s="100"/>
      <c r="AA398" s="100"/>
      <c r="AB398" s="100"/>
      <c r="AC398" s="101"/>
      <c r="AD398" s="3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93"/>
      <c r="AQ398" s="93"/>
      <c r="AR398" s="93"/>
      <c r="AS398" s="102"/>
      <c r="AT398" s="103"/>
      <c r="AU398" s="103"/>
      <c r="AV398" s="103"/>
      <c r="AW398" s="104"/>
      <c r="AX398" s="103"/>
      <c r="AY398" s="103"/>
      <c r="AZ398" s="103"/>
      <c r="BA398" s="103"/>
      <c r="BB398" s="104"/>
      <c r="BC398" s="103"/>
      <c r="BD398" s="105" t="str">
        <f ca="1">IFERROR(__xludf.DUMMYFUNCTION("""COMPUTED_VALUE"""),"")</f>
        <v/>
      </c>
      <c r="BE398" s="105"/>
      <c r="BF398" s="105"/>
      <c r="BG398" s="93"/>
      <c r="BH398" s="95"/>
      <c r="BI398" s="95" t="str">
        <f t="shared" si="830"/>
        <v/>
      </c>
      <c r="BJ398" s="95" t="str">
        <f t="shared" ref="BJ398:BR398" si="1035">IF(AD398=0,"",AD398*$AS398*(AU398/10))</f>
        <v/>
      </c>
      <c r="BK398" s="95" t="str">
        <f t="shared" si="1035"/>
        <v/>
      </c>
      <c r="BL398" s="95" t="str">
        <f t="shared" si="1035"/>
        <v/>
      </c>
      <c r="BM398" s="95" t="str">
        <f t="shared" si="1035"/>
        <v/>
      </c>
      <c r="BN398" s="95" t="str">
        <f t="shared" si="1035"/>
        <v/>
      </c>
      <c r="BO398" s="95" t="str">
        <f t="shared" si="1035"/>
        <v/>
      </c>
      <c r="BP398" s="95" t="str">
        <f t="shared" si="1035"/>
        <v/>
      </c>
      <c r="BQ398" s="95" t="str">
        <f t="shared" si="1035"/>
        <v/>
      </c>
      <c r="BR398" s="95" t="str">
        <f t="shared" si="1035"/>
        <v/>
      </c>
      <c r="BS398" s="38"/>
      <c r="BT398" s="38"/>
      <c r="BU398" s="38"/>
      <c r="BV398" s="38"/>
      <c r="BW398" s="38"/>
      <c r="BX398" s="38">
        <f t="shared" si="566"/>
        <v>0</v>
      </c>
      <c r="BY398" s="106" t="str">
        <f t="shared" si="529"/>
        <v/>
      </c>
      <c r="BZ398" s="106" t="str">
        <f t="shared" ref="BZ398:CH398" si="1036">IF(N398="x","1","")</f>
        <v/>
      </c>
      <c r="CA398" s="106" t="str">
        <f t="shared" si="1036"/>
        <v/>
      </c>
      <c r="CB398" s="106" t="str">
        <f t="shared" si="1036"/>
        <v/>
      </c>
      <c r="CC398" s="106" t="str">
        <f t="shared" si="1036"/>
        <v/>
      </c>
      <c r="CD398" s="106" t="str">
        <f t="shared" si="1036"/>
        <v/>
      </c>
      <c r="CE398" s="106" t="str">
        <f t="shared" si="1036"/>
        <v/>
      </c>
      <c r="CF398" s="106" t="str">
        <f t="shared" si="1036"/>
        <v/>
      </c>
      <c r="CG398" s="106" t="str">
        <f t="shared" si="1036"/>
        <v/>
      </c>
      <c r="CH398" s="106" t="str">
        <f t="shared" si="1036"/>
        <v/>
      </c>
      <c r="CI398" s="40"/>
      <c r="CJ398" s="40"/>
      <c r="CK398" s="40"/>
      <c r="CL398" s="40"/>
      <c r="CM398" s="40"/>
    </row>
    <row r="399" spans="1:91" ht="17.25" customHeight="1" x14ac:dyDescent="0.2">
      <c r="A399" s="92"/>
      <c r="B399" s="93"/>
      <c r="C399" s="93"/>
      <c r="D399" s="93"/>
      <c r="E399" s="93" t="str">
        <f t="shared" si="994"/>
        <v/>
      </c>
      <c r="F399" s="93"/>
      <c r="G399" s="93"/>
      <c r="H399" s="93" t="str">
        <f t="shared" si="802"/>
        <v/>
      </c>
      <c r="I399" s="95" t="str">
        <f t="shared" si="803"/>
        <v/>
      </c>
      <c r="J399" s="93"/>
      <c r="K399" s="97" t="b">
        <v>0</v>
      </c>
      <c r="L399" s="98" t="str">
        <f t="shared" si="927"/>
        <v>PENDENTE</v>
      </c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3"/>
      <c r="X399" s="100"/>
      <c r="Y399" s="100"/>
      <c r="Z399" s="100"/>
      <c r="AA399" s="100"/>
      <c r="AB399" s="100"/>
      <c r="AC399" s="101"/>
      <c r="AD399" s="3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93"/>
      <c r="AQ399" s="93"/>
      <c r="AR399" s="93"/>
      <c r="AS399" s="102"/>
      <c r="AT399" s="103"/>
      <c r="AU399" s="103"/>
      <c r="AV399" s="103"/>
      <c r="AW399" s="104"/>
      <c r="AX399" s="103"/>
      <c r="AY399" s="103"/>
      <c r="AZ399" s="103"/>
      <c r="BA399" s="103"/>
      <c r="BB399" s="104"/>
      <c r="BC399" s="103"/>
      <c r="BD399" s="105" t="str">
        <f ca="1">IFERROR(__xludf.DUMMYFUNCTION("""COMPUTED_VALUE"""),"")</f>
        <v/>
      </c>
      <c r="BE399" s="105"/>
      <c r="BF399" s="105"/>
      <c r="BG399" s="93"/>
      <c r="BH399" s="95"/>
      <c r="BI399" s="95" t="str">
        <f t="shared" si="830"/>
        <v/>
      </c>
      <c r="BJ399" s="95" t="str">
        <f t="shared" ref="BJ399:BR399" si="1037">IF(AD399=0,"",AD399*$AS399*(AU399/10))</f>
        <v/>
      </c>
      <c r="BK399" s="95" t="str">
        <f t="shared" si="1037"/>
        <v/>
      </c>
      <c r="BL399" s="95" t="str">
        <f t="shared" si="1037"/>
        <v/>
      </c>
      <c r="BM399" s="95" t="str">
        <f t="shared" si="1037"/>
        <v/>
      </c>
      <c r="BN399" s="95" t="str">
        <f t="shared" si="1037"/>
        <v/>
      </c>
      <c r="BO399" s="95" t="str">
        <f t="shared" si="1037"/>
        <v/>
      </c>
      <c r="BP399" s="95" t="str">
        <f t="shared" si="1037"/>
        <v/>
      </c>
      <c r="BQ399" s="95" t="str">
        <f t="shared" si="1037"/>
        <v/>
      </c>
      <c r="BR399" s="95" t="str">
        <f t="shared" si="1037"/>
        <v/>
      </c>
      <c r="BS399" s="38"/>
      <c r="BT399" s="38"/>
      <c r="BU399" s="38"/>
      <c r="BV399" s="38"/>
      <c r="BW399" s="38"/>
      <c r="BX399" s="38">
        <f t="shared" si="566"/>
        <v>0</v>
      </c>
      <c r="BY399" s="106" t="str">
        <f t="shared" si="529"/>
        <v/>
      </c>
      <c r="BZ399" s="106" t="str">
        <f t="shared" ref="BZ399:CH399" si="1038">IF(N399="x","1","")</f>
        <v/>
      </c>
      <c r="CA399" s="106" t="str">
        <f t="shared" si="1038"/>
        <v/>
      </c>
      <c r="CB399" s="106" t="str">
        <f t="shared" si="1038"/>
        <v/>
      </c>
      <c r="CC399" s="106" t="str">
        <f t="shared" si="1038"/>
        <v/>
      </c>
      <c r="CD399" s="106" t="str">
        <f t="shared" si="1038"/>
        <v/>
      </c>
      <c r="CE399" s="106" t="str">
        <f t="shared" si="1038"/>
        <v/>
      </c>
      <c r="CF399" s="106" t="str">
        <f t="shared" si="1038"/>
        <v/>
      </c>
      <c r="CG399" s="106" t="str">
        <f t="shared" si="1038"/>
        <v/>
      </c>
      <c r="CH399" s="106" t="str">
        <f t="shared" si="1038"/>
        <v/>
      </c>
      <c r="CI399" s="40"/>
      <c r="CJ399" s="40"/>
      <c r="CK399" s="40"/>
      <c r="CL399" s="40"/>
      <c r="CM399" s="40"/>
    </row>
    <row r="400" spans="1:91" ht="17.25" customHeight="1" x14ac:dyDescent="0.2">
      <c r="A400" s="92"/>
      <c r="B400" s="93"/>
      <c r="C400" s="93"/>
      <c r="D400" s="93"/>
      <c r="E400" s="93" t="str">
        <f t="shared" si="994"/>
        <v/>
      </c>
      <c r="F400" s="93"/>
      <c r="G400" s="93"/>
      <c r="H400" s="93" t="str">
        <f t="shared" si="802"/>
        <v/>
      </c>
      <c r="I400" s="95" t="str">
        <f t="shared" si="803"/>
        <v/>
      </c>
      <c r="J400" s="93"/>
      <c r="K400" s="97" t="b">
        <v>0</v>
      </c>
      <c r="L400" s="98" t="str">
        <f t="shared" si="927"/>
        <v>PENDENTE</v>
      </c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3"/>
      <c r="X400" s="100"/>
      <c r="Y400" s="100"/>
      <c r="Z400" s="100"/>
      <c r="AA400" s="100"/>
      <c r="AB400" s="100"/>
      <c r="AC400" s="101"/>
      <c r="AD400" s="3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93"/>
      <c r="AQ400" s="93"/>
      <c r="AR400" s="93"/>
      <c r="AS400" s="102"/>
      <c r="AT400" s="103"/>
      <c r="AU400" s="103"/>
      <c r="AV400" s="103"/>
      <c r="AW400" s="104"/>
      <c r="AX400" s="103"/>
      <c r="AY400" s="103"/>
      <c r="AZ400" s="103"/>
      <c r="BA400" s="103"/>
      <c r="BB400" s="104"/>
      <c r="BC400" s="103"/>
      <c r="BD400" s="105" t="str">
        <f ca="1">IFERROR(__xludf.DUMMYFUNCTION("""COMPUTED_VALUE"""),"")</f>
        <v/>
      </c>
      <c r="BE400" s="105"/>
      <c r="BF400" s="105"/>
      <c r="BG400" s="93"/>
      <c r="BH400" s="95"/>
      <c r="BI400" s="95" t="str">
        <f t="shared" si="830"/>
        <v/>
      </c>
      <c r="BJ400" s="95" t="str">
        <f t="shared" ref="BJ400:BR400" si="1039">IF(AD400=0,"",AD400*$AS400*(AU400/10))</f>
        <v/>
      </c>
      <c r="BK400" s="95" t="str">
        <f t="shared" si="1039"/>
        <v/>
      </c>
      <c r="BL400" s="95" t="str">
        <f t="shared" si="1039"/>
        <v/>
      </c>
      <c r="BM400" s="95" t="str">
        <f t="shared" si="1039"/>
        <v/>
      </c>
      <c r="BN400" s="95" t="str">
        <f t="shared" si="1039"/>
        <v/>
      </c>
      <c r="BO400" s="95" t="str">
        <f t="shared" si="1039"/>
        <v/>
      </c>
      <c r="BP400" s="95" t="str">
        <f t="shared" si="1039"/>
        <v/>
      </c>
      <c r="BQ400" s="95" t="str">
        <f t="shared" si="1039"/>
        <v/>
      </c>
      <c r="BR400" s="95" t="str">
        <f t="shared" si="1039"/>
        <v/>
      </c>
      <c r="BS400" s="38"/>
      <c r="BT400" s="38"/>
      <c r="BU400" s="38"/>
      <c r="BV400" s="38"/>
      <c r="BW400" s="38"/>
      <c r="BX400" s="38">
        <f t="shared" si="566"/>
        <v>0</v>
      </c>
      <c r="BY400" s="106" t="str">
        <f t="shared" si="529"/>
        <v/>
      </c>
      <c r="BZ400" s="106" t="str">
        <f t="shared" ref="BZ400:CH400" si="1040">IF(N400="x","1","")</f>
        <v/>
      </c>
      <c r="CA400" s="106" t="str">
        <f t="shared" si="1040"/>
        <v/>
      </c>
      <c r="CB400" s="106" t="str">
        <f t="shared" si="1040"/>
        <v/>
      </c>
      <c r="CC400" s="106" t="str">
        <f t="shared" si="1040"/>
        <v/>
      </c>
      <c r="CD400" s="106" t="str">
        <f t="shared" si="1040"/>
        <v/>
      </c>
      <c r="CE400" s="106" t="str">
        <f t="shared" si="1040"/>
        <v/>
      </c>
      <c r="CF400" s="106" t="str">
        <f t="shared" si="1040"/>
        <v/>
      </c>
      <c r="CG400" s="106" t="str">
        <f t="shared" si="1040"/>
        <v/>
      </c>
      <c r="CH400" s="106" t="str">
        <f t="shared" si="1040"/>
        <v/>
      </c>
      <c r="CI400" s="40"/>
      <c r="CJ400" s="40"/>
      <c r="CK400" s="40"/>
      <c r="CL400" s="40"/>
      <c r="CM400" s="40"/>
    </row>
    <row r="401" spans="1:91" ht="17.25" customHeight="1" x14ac:dyDescent="0.2">
      <c r="A401" s="92"/>
      <c r="B401" s="93"/>
      <c r="C401" s="93"/>
      <c r="D401" s="93"/>
      <c r="E401" s="93" t="str">
        <f t="shared" si="994"/>
        <v/>
      </c>
      <c r="F401" s="93"/>
      <c r="G401" s="93"/>
      <c r="H401" s="93" t="str">
        <f t="shared" si="802"/>
        <v/>
      </c>
      <c r="I401" s="95" t="str">
        <f t="shared" si="803"/>
        <v/>
      </c>
      <c r="J401" s="93"/>
      <c r="K401" s="97" t="b">
        <v>0</v>
      </c>
      <c r="L401" s="98" t="str">
        <f t="shared" si="927"/>
        <v>PENDENTE</v>
      </c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3"/>
      <c r="X401" s="100"/>
      <c r="Y401" s="100"/>
      <c r="Z401" s="100"/>
      <c r="AA401" s="100"/>
      <c r="AB401" s="100"/>
      <c r="AC401" s="101"/>
      <c r="AD401" s="3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93"/>
      <c r="AQ401" s="93"/>
      <c r="AR401" s="93"/>
      <c r="AS401" s="102"/>
      <c r="AT401" s="103"/>
      <c r="AU401" s="103"/>
      <c r="AV401" s="103"/>
      <c r="AW401" s="104"/>
      <c r="AX401" s="103"/>
      <c r="AY401" s="103"/>
      <c r="AZ401" s="103"/>
      <c r="BA401" s="103"/>
      <c r="BB401" s="104"/>
      <c r="BC401" s="103"/>
      <c r="BD401" s="105" t="str">
        <f ca="1">IFERROR(__xludf.DUMMYFUNCTION("""COMPUTED_VALUE"""),"")</f>
        <v/>
      </c>
      <c r="BE401" s="105"/>
      <c r="BF401" s="105"/>
      <c r="BG401" s="93"/>
      <c r="BH401" s="95"/>
      <c r="BI401" s="95" t="str">
        <f t="shared" si="830"/>
        <v/>
      </c>
      <c r="BJ401" s="95" t="str">
        <f t="shared" ref="BJ401:BR401" si="1041">IF(AD401=0,"",AD401*$AS401*(AU401/10))</f>
        <v/>
      </c>
      <c r="BK401" s="95" t="str">
        <f t="shared" si="1041"/>
        <v/>
      </c>
      <c r="BL401" s="95" t="str">
        <f t="shared" si="1041"/>
        <v/>
      </c>
      <c r="BM401" s="95" t="str">
        <f t="shared" si="1041"/>
        <v/>
      </c>
      <c r="BN401" s="95" t="str">
        <f t="shared" si="1041"/>
        <v/>
      </c>
      <c r="BO401" s="95" t="str">
        <f t="shared" si="1041"/>
        <v/>
      </c>
      <c r="BP401" s="95" t="str">
        <f t="shared" si="1041"/>
        <v/>
      </c>
      <c r="BQ401" s="95" t="str">
        <f t="shared" si="1041"/>
        <v/>
      </c>
      <c r="BR401" s="95" t="str">
        <f t="shared" si="1041"/>
        <v/>
      </c>
      <c r="BS401" s="38"/>
      <c r="BT401" s="38"/>
      <c r="BU401" s="38"/>
      <c r="BV401" s="38"/>
      <c r="BW401" s="38"/>
      <c r="BX401" s="38">
        <f t="shared" si="566"/>
        <v>0</v>
      </c>
      <c r="BY401" s="106" t="str">
        <f t="shared" si="529"/>
        <v/>
      </c>
      <c r="BZ401" s="106" t="str">
        <f t="shared" ref="BZ401:CH401" si="1042">IF(N401="x","1","")</f>
        <v/>
      </c>
      <c r="CA401" s="106" t="str">
        <f t="shared" si="1042"/>
        <v/>
      </c>
      <c r="CB401" s="106" t="str">
        <f t="shared" si="1042"/>
        <v/>
      </c>
      <c r="CC401" s="106" t="str">
        <f t="shared" si="1042"/>
        <v/>
      </c>
      <c r="CD401" s="106" t="str">
        <f t="shared" si="1042"/>
        <v/>
      </c>
      <c r="CE401" s="106" t="str">
        <f t="shared" si="1042"/>
        <v/>
      </c>
      <c r="CF401" s="106" t="str">
        <f t="shared" si="1042"/>
        <v/>
      </c>
      <c r="CG401" s="106" t="str">
        <f t="shared" si="1042"/>
        <v/>
      </c>
      <c r="CH401" s="106" t="str">
        <f t="shared" si="1042"/>
        <v/>
      </c>
      <c r="CI401" s="40"/>
      <c r="CJ401" s="40"/>
      <c r="CK401" s="40"/>
      <c r="CL401" s="40"/>
      <c r="CM401" s="40"/>
    </row>
    <row r="402" spans="1:91" ht="17.25" customHeight="1" x14ac:dyDescent="0.2">
      <c r="A402" s="92"/>
      <c r="B402" s="93"/>
      <c r="C402" s="93"/>
      <c r="D402" s="93"/>
      <c r="E402" s="93" t="str">
        <f t="shared" si="994"/>
        <v/>
      </c>
      <c r="F402" s="93"/>
      <c r="G402" s="93"/>
      <c r="H402" s="93" t="str">
        <f t="shared" si="802"/>
        <v/>
      </c>
      <c r="I402" s="95" t="str">
        <f t="shared" si="803"/>
        <v/>
      </c>
      <c r="J402" s="93"/>
      <c r="K402" s="97" t="b">
        <v>0</v>
      </c>
      <c r="L402" s="98" t="str">
        <f t="shared" si="927"/>
        <v>PENDENTE</v>
      </c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3"/>
      <c r="X402" s="100"/>
      <c r="Y402" s="100"/>
      <c r="Z402" s="100"/>
      <c r="AA402" s="100"/>
      <c r="AB402" s="100"/>
      <c r="AC402" s="101"/>
      <c r="AD402" s="3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93"/>
      <c r="AQ402" s="93"/>
      <c r="AR402" s="93"/>
      <c r="AS402" s="102"/>
      <c r="AT402" s="103"/>
      <c r="AU402" s="103"/>
      <c r="AV402" s="103"/>
      <c r="AW402" s="104"/>
      <c r="AX402" s="103"/>
      <c r="AY402" s="103"/>
      <c r="AZ402" s="103"/>
      <c r="BA402" s="103"/>
      <c r="BB402" s="104"/>
      <c r="BC402" s="103"/>
      <c r="BD402" s="105" t="str">
        <f ca="1">IFERROR(__xludf.DUMMYFUNCTION("""COMPUTED_VALUE"""),"")</f>
        <v/>
      </c>
      <c r="BE402" s="105"/>
      <c r="BF402" s="105"/>
      <c r="BG402" s="93"/>
      <c r="BH402" s="95"/>
      <c r="BI402" s="95" t="str">
        <f t="shared" si="830"/>
        <v/>
      </c>
      <c r="BJ402" s="95" t="str">
        <f t="shared" ref="BJ402:BR402" si="1043">IF(AD402=0,"",AD402*$AS402*(AU402/10))</f>
        <v/>
      </c>
      <c r="BK402" s="95" t="str">
        <f t="shared" si="1043"/>
        <v/>
      </c>
      <c r="BL402" s="95" t="str">
        <f t="shared" si="1043"/>
        <v/>
      </c>
      <c r="BM402" s="95" t="str">
        <f t="shared" si="1043"/>
        <v/>
      </c>
      <c r="BN402" s="95" t="str">
        <f t="shared" si="1043"/>
        <v/>
      </c>
      <c r="BO402" s="95" t="str">
        <f t="shared" si="1043"/>
        <v/>
      </c>
      <c r="BP402" s="95" t="str">
        <f t="shared" si="1043"/>
        <v/>
      </c>
      <c r="BQ402" s="95" t="str">
        <f t="shared" si="1043"/>
        <v/>
      </c>
      <c r="BR402" s="95" t="str">
        <f t="shared" si="1043"/>
        <v/>
      </c>
      <c r="BS402" s="38"/>
      <c r="BT402" s="38"/>
      <c r="BU402" s="38"/>
      <c r="BV402" s="38"/>
      <c r="BW402" s="38"/>
      <c r="BX402" s="38">
        <f t="shared" si="566"/>
        <v>0</v>
      </c>
      <c r="BY402" s="106" t="str">
        <f t="shared" si="529"/>
        <v/>
      </c>
      <c r="BZ402" s="106" t="str">
        <f t="shared" ref="BZ402:CH402" si="1044">IF(N402="x","1","")</f>
        <v/>
      </c>
      <c r="CA402" s="106" t="str">
        <f t="shared" si="1044"/>
        <v/>
      </c>
      <c r="CB402" s="106" t="str">
        <f t="shared" si="1044"/>
        <v/>
      </c>
      <c r="CC402" s="106" t="str">
        <f t="shared" si="1044"/>
        <v/>
      </c>
      <c r="CD402" s="106" t="str">
        <f t="shared" si="1044"/>
        <v/>
      </c>
      <c r="CE402" s="106" t="str">
        <f t="shared" si="1044"/>
        <v/>
      </c>
      <c r="CF402" s="106" t="str">
        <f t="shared" si="1044"/>
        <v/>
      </c>
      <c r="CG402" s="106" t="str">
        <f t="shared" si="1044"/>
        <v/>
      </c>
      <c r="CH402" s="106" t="str">
        <f t="shared" si="1044"/>
        <v/>
      </c>
      <c r="CI402" s="40"/>
      <c r="CJ402" s="40"/>
      <c r="CK402" s="40"/>
      <c r="CL402" s="40"/>
      <c r="CM402" s="40"/>
    </row>
    <row r="403" spans="1:91" ht="17.25" customHeight="1" x14ac:dyDescent="0.2">
      <c r="A403" s="92"/>
      <c r="B403" s="93"/>
      <c r="C403" s="93"/>
      <c r="D403" s="93"/>
      <c r="E403" s="93" t="str">
        <f t="shared" si="994"/>
        <v/>
      </c>
      <c r="F403" s="93"/>
      <c r="G403" s="93"/>
      <c r="H403" s="93" t="str">
        <f t="shared" si="802"/>
        <v/>
      </c>
      <c r="I403" s="95" t="str">
        <f t="shared" si="803"/>
        <v/>
      </c>
      <c r="J403" s="93"/>
      <c r="K403" s="97" t="b">
        <v>0</v>
      </c>
      <c r="L403" s="98" t="str">
        <f t="shared" si="927"/>
        <v>PENDENTE</v>
      </c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3"/>
      <c r="X403" s="100"/>
      <c r="Y403" s="100"/>
      <c r="Z403" s="100"/>
      <c r="AA403" s="100"/>
      <c r="AB403" s="100"/>
      <c r="AC403" s="101"/>
      <c r="AD403" s="3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93"/>
      <c r="AQ403" s="93"/>
      <c r="AR403" s="93"/>
      <c r="AS403" s="102"/>
      <c r="AT403" s="103"/>
      <c r="AU403" s="103"/>
      <c r="AV403" s="103"/>
      <c r="AW403" s="104"/>
      <c r="AX403" s="103"/>
      <c r="AY403" s="103"/>
      <c r="AZ403" s="103"/>
      <c r="BA403" s="103"/>
      <c r="BB403" s="104"/>
      <c r="BC403" s="103"/>
      <c r="BD403" s="105" t="str">
        <f ca="1">IFERROR(__xludf.DUMMYFUNCTION("""COMPUTED_VALUE"""),"")</f>
        <v/>
      </c>
      <c r="BE403" s="105"/>
      <c r="BF403" s="105"/>
      <c r="BG403" s="93"/>
      <c r="BH403" s="95"/>
      <c r="BI403" s="95" t="str">
        <f t="shared" si="830"/>
        <v/>
      </c>
      <c r="BJ403" s="95" t="str">
        <f t="shared" ref="BJ403:BR403" si="1045">IF(AD403=0,"",AD403*$AS403*(AU403/10))</f>
        <v/>
      </c>
      <c r="BK403" s="95" t="str">
        <f t="shared" si="1045"/>
        <v/>
      </c>
      <c r="BL403" s="95" t="str">
        <f t="shared" si="1045"/>
        <v/>
      </c>
      <c r="BM403" s="95" t="str">
        <f t="shared" si="1045"/>
        <v/>
      </c>
      <c r="BN403" s="95" t="str">
        <f t="shared" si="1045"/>
        <v/>
      </c>
      <c r="BO403" s="95" t="str">
        <f t="shared" si="1045"/>
        <v/>
      </c>
      <c r="BP403" s="95" t="str">
        <f t="shared" si="1045"/>
        <v/>
      </c>
      <c r="BQ403" s="95" t="str">
        <f t="shared" si="1045"/>
        <v/>
      </c>
      <c r="BR403" s="95" t="str">
        <f t="shared" si="1045"/>
        <v/>
      </c>
      <c r="BS403" s="38"/>
      <c r="BT403" s="38"/>
      <c r="BU403" s="38"/>
      <c r="BV403" s="38"/>
      <c r="BW403" s="38"/>
      <c r="BX403" s="38">
        <f t="shared" si="566"/>
        <v>0</v>
      </c>
      <c r="BY403" s="106" t="str">
        <f t="shared" si="529"/>
        <v/>
      </c>
      <c r="BZ403" s="106" t="str">
        <f t="shared" ref="BZ403:CH403" si="1046">IF(N403="x","1","")</f>
        <v/>
      </c>
      <c r="CA403" s="106" t="str">
        <f t="shared" si="1046"/>
        <v/>
      </c>
      <c r="CB403" s="106" t="str">
        <f t="shared" si="1046"/>
        <v/>
      </c>
      <c r="CC403" s="106" t="str">
        <f t="shared" si="1046"/>
        <v/>
      </c>
      <c r="CD403" s="106" t="str">
        <f t="shared" si="1046"/>
        <v/>
      </c>
      <c r="CE403" s="106" t="str">
        <f t="shared" si="1046"/>
        <v/>
      </c>
      <c r="CF403" s="106" t="str">
        <f t="shared" si="1046"/>
        <v/>
      </c>
      <c r="CG403" s="106" t="str">
        <f t="shared" si="1046"/>
        <v/>
      </c>
      <c r="CH403" s="106" t="str">
        <f t="shared" si="1046"/>
        <v/>
      </c>
      <c r="CI403" s="40"/>
      <c r="CJ403" s="40"/>
      <c r="CK403" s="40"/>
      <c r="CL403" s="40"/>
      <c r="CM403" s="40"/>
    </row>
    <row r="404" spans="1:91" ht="17.25" customHeight="1" x14ac:dyDescent="0.2">
      <c r="A404" s="92"/>
      <c r="B404" s="93"/>
      <c r="C404" s="93"/>
      <c r="D404" s="93"/>
      <c r="E404" s="93" t="str">
        <f t="shared" si="994"/>
        <v/>
      </c>
      <c r="F404" s="93"/>
      <c r="G404" s="93"/>
      <c r="H404" s="93" t="str">
        <f t="shared" si="802"/>
        <v/>
      </c>
      <c r="I404" s="95" t="str">
        <f t="shared" si="803"/>
        <v/>
      </c>
      <c r="J404" s="93"/>
      <c r="K404" s="97" t="b">
        <v>0</v>
      </c>
      <c r="L404" s="98" t="str">
        <f t="shared" si="927"/>
        <v>PENDENTE</v>
      </c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3"/>
      <c r="X404" s="100"/>
      <c r="Y404" s="100"/>
      <c r="Z404" s="100"/>
      <c r="AA404" s="100"/>
      <c r="AB404" s="100"/>
      <c r="AC404" s="101"/>
      <c r="AD404" s="3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93"/>
      <c r="AQ404" s="93"/>
      <c r="AR404" s="93"/>
      <c r="AS404" s="102"/>
      <c r="AT404" s="103"/>
      <c r="AU404" s="103"/>
      <c r="AV404" s="103"/>
      <c r="AW404" s="104"/>
      <c r="AX404" s="103"/>
      <c r="AY404" s="103"/>
      <c r="AZ404" s="103"/>
      <c r="BA404" s="103"/>
      <c r="BB404" s="104"/>
      <c r="BC404" s="103"/>
      <c r="BD404" s="105" t="str">
        <f ca="1">IFERROR(__xludf.DUMMYFUNCTION("""COMPUTED_VALUE"""),"")</f>
        <v/>
      </c>
      <c r="BE404" s="105"/>
      <c r="BF404" s="105"/>
      <c r="BG404" s="93"/>
      <c r="BH404" s="95"/>
      <c r="BI404" s="95" t="str">
        <f t="shared" si="830"/>
        <v/>
      </c>
      <c r="BJ404" s="95" t="str">
        <f t="shared" ref="BJ404:BR404" si="1047">IF(AD404=0,"",AD404*$AS404*(AU404/10))</f>
        <v/>
      </c>
      <c r="BK404" s="95" t="str">
        <f t="shared" si="1047"/>
        <v/>
      </c>
      <c r="BL404" s="95" t="str">
        <f t="shared" si="1047"/>
        <v/>
      </c>
      <c r="BM404" s="95" t="str">
        <f t="shared" si="1047"/>
        <v/>
      </c>
      <c r="BN404" s="95" t="str">
        <f t="shared" si="1047"/>
        <v/>
      </c>
      <c r="BO404" s="95" t="str">
        <f t="shared" si="1047"/>
        <v/>
      </c>
      <c r="BP404" s="95" t="str">
        <f t="shared" si="1047"/>
        <v/>
      </c>
      <c r="BQ404" s="95" t="str">
        <f t="shared" si="1047"/>
        <v/>
      </c>
      <c r="BR404" s="95" t="str">
        <f t="shared" si="1047"/>
        <v/>
      </c>
      <c r="BS404" s="38"/>
      <c r="BT404" s="38"/>
      <c r="BU404" s="38"/>
      <c r="BV404" s="38"/>
      <c r="BW404" s="38"/>
      <c r="BX404" s="38">
        <f t="shared" si="566"/>
        <v>0</v>
      </c>
      <c r="BY404" s="106" t="str">
        <f t="shared" si="529"/>
        <v/>
      </c>
      <c r="BZ404" s="106" t="str">
        <f t="shared" ref="BZ404:CH404" si="1048">IF(N404="x","1","")</f>
        <v/>
      </c>
      <c r="CA404" s="106" t="str">
        <f t="shared" si="1048"/>
        <v/>
      </c>
      <c r="CB404" s="106" t="str">
        <f t="shared" si="1048"/>
        <v/>
      </c>
      <c r="CC404" s="106" t="str">
        <f t="shared" si="1048"/>
        <v/>
      </c>
      <c r="CD404" s="106" t="str">
        <f t="shared" si="1048"/>
        <v/>
      </c>
      <c r="CE404" s="106" t="str">
        <f t="shared" si="1048"/>
        <v/>
      </c>
      <c r="CF404" s="106" t="str">
        <f t="shared" si="1048"/>
        <v/>
      </c>
      <c r="CG404" s="106" t="str">
        <f t="shared" si="1048"/>
        <v/>
      </c>
      <c r="CH404" s="106" t="str">
        <f t="shared" si="1048"/>
        <v/>
      </c>
      <c r="CI404" s="40"/>
      <c r="CJ404" s="40"/>
      <c r="CK404" s="40"/>
      <c r="CL404" s="40"/>
      <c r="CM404" s="40"/>
    </row>
    <row r="405" spans="1:91" ht="17.25" customHeight="1" x14ac:dyDescent="0.2">
      <c r="A405" s="92"/>
      <c r="B405" s="93"/>
      <c r="C405" s="93"/>
      <c r="D405" s="93"/>
      <c r="E405" s="93" t="str">
        <f t="shared" si="994"/>
        <v/>
      </c>
      <c r="F405" s="93"/>
      <c r="G405" s="93"/>
      <c r="H405" s="93" t="str">
        <f t="shared" si="802"/>
        <v/>
      </c>
      <c r="I405" s="95" t="str">
        <f t="shared" si="803"/>
        <v/>
      </c>
      <c r="J405" s="93"/>
      <c r="K405" s="97" t="b">
        <v>0</v>
      </c>
      <c r="L405" s="98" t="str">
        <f t="shared" si="927"/>
        <v>PENDENTE</v>
      </c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3"/>
      <c r="X405" s="100"/>
      <c r="Y405" s="100"/>
      <c r="Z405" s="100"/>
      <c r="AA405" s="100"/>
      <c r="AB405" s="100"/>
      <c r="AC405" s="101"/>
      <c r="AD405" s="3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93"/>
      <c r="AQ405" s="93"/>
      <c r="AR405" s="93"/>
      <c r="AS405" s="102"/>
      <c r="AT405" s="103"/>
      <c r="AU405" s="103"/>
      <c r="AV405" s="103"/>
      <c r="AW405" s="104"/>
      <c r="AX405" s="103"/>
      <c r="AY405" s="103"/>
      <c r="AZ405" s="103"/>
      <c r="BA405" s="103"/>
      <c r="BB405" s="104"/>
      <c r="BC405" s="103"/>
      <c r="BD405" s="105" t="str">
        <f ca="1">IFERROR(__xludf.DUMMYFUNCTION("""COMPUTED_VALUE"""),"")</f>
        <v/>
      </c>
      <c r="BE405" s="105"/>
      <c r="BF405" s="105"/>
      <c r="BG405" s="93"/>
      <c r="BH405" s="95"/>
      <c r="BI405" s="95" t="str">
        <f t="shared" si="830"/>
        <v/>
      </c>
      <c r="BJ405" s="95" t="str">
        <f t="shared" ref="BJ405:BR405" si="1049">IF(AD405=0,"",AD405*$AS405*(AU405/10))</f>
        <v/>
      </c>
      <c r="BK405" s="95" t="str">
        <f t="shared" si="1049"/>
        <v/>
      </c>
      <c r="BL405" s="95" t="str">
        <f t="shared" si="1049"/>
        <v/>
      </c>
      <c r="BM405" s="95" t="str">
        <f t="shared" si="1049"/>
        <v/>
      </c>
      <c r="BN405" s="95" t="str">
        <f t="shared" si="1049"/>
        <v/>
      </c>
      <c r="BO405" s="95" t="str">
        <f t="shared" si="1049"/>
        <v/>
      </c>
      <c r="BP405" s="95" t="str">
        <f t="shared" si="1049"/>
        <v/>
      </c>
      <c r="BQ405" s="95" t="str">
        <f t="shared" si="1049"/>
        <v/>
      </c>
      <c r="BR405" s="95" t="str">
        <f t="shared" si="1049"/>
        <v/>
      </c>
      <c r="BS405" s="38"/>
      <c r="BT405" s="38"/>
      <c r="BU405" s="38"/>
      <c r="BV405" s="38"/>
      <c r="BW405" s="38"/>
      <c r="BX405" s="38">
        <f t="shared" si="566"/>
        <v>0</v>
      </c>
      <c r="BY405" s="106" t="str">
        <f t="shared" si="529"/>
        <v/>
      </c>
      <c r="BZ405" s="106" t="str">
        <f t="shared" ref="BZ405:CH405" si="1050">IF(N405="x","1","")</f>
        <v/>
      </c>
      <c r="CA405" s="106" t="str">
        <f t="shared" si="1050"/>
        <v/>
      </c>
      <c r="CB405" s="106" t="str">
        <f t="shared" si="1050"/>
        <v/>
      </c>
      <c r="CC405" s="106" t="str">
        <f t="shared" si="1050"/>
        <v/>
      </c>
      <c r="CD405" s="106" t="str">
        <f t="shared" si="1050"/>
        <v/>
      </c>
      <c r="CE405" s="106" t="str">
        <f t="shared" si="1050"/>
        <v/>
      </c>
      <c r="CF405" s="106" t="str">
        <f t="shared" si="1050"/>
        <v/>
      </c>
      <c r="CG405" s="106" t="str">
        <f t="shared" si="1050"/>
        <v/>
      </c>
      <c r="CH405" s="106" t="str">
        <f t="shared" si="1050"/>
        <v/>
      </c>
      <c r="CI405" s="40"/>
      <c r="CJ405" s="40"/>
      <c r="CK405" s="40"/>
      <c r="CL405" s="40"/>
      <c r="CM405" s="40"/>
    </row>
    <row r="406" spans="1:91" ht="17.25" customHeight="1" x14ac:dyDescent="0.2">
      <c r="A406" s="92"/>
      <c r="B406" s="93"/>
      <c r="C406" s="93"/>
      <c r="D406" s="93"/>
      <c r="E406" s="93" t="str">
        <f t="shared" si="994"/>
        <v/>
      </c>
      <c r="F406" s="93"/>
      <c r="G406" s="93"/>
      <c r="H406" s="93" t="str">
        <f t="shared" si="802"/>
        <v/>
      </c>
      <c r="I406" s="95" t="str">
        <f t="shared" si="803"/>
        <v/>
      </c>
      <c r="J406" s="93"/>
      <c r="K406" s="97" t="b">
        <v>0</v>
      </c>
      <c r="L406" s="98" t="str">
        <f t="shared" si="927"/>
        <v>PENDENTE</v>
      </c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3"/>
      <c r="X406" s="100"/>
      <c r="Y406" s="100"/>
      <c r="Z406" s="100"/>
      <c r="AA406" s="100"/>
      <c r="AB406" s="100"/>
      <c r="AC406" s="101"/>
      <c r="AD406" s="3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93"/>
      <c r="AQ406" s="93"/>
      <c r="AR406" s="93"/>
      <c r="AS406" s="102"/>
      <c r="AT406" s="103"/>
      <c r="AU406" s="103"/>
      <c r="AV406" s="103"/>
      <c r="AW406" s="104"/>
      <c r="AX406" s="103"/>
      <c r="AY406" s="103"/>
      <c r="AZ406" s="103"/>
      <c r="BA406" s="103"/>
      <c r="BB406" s="104"/>
      <c r="BC406" s="103"/>
      <c r="BD406" s="105" t="str">
        <f ca="1">IFERROR(__xludf.DUMMYFUNCTION("""COMPUTED_VALUE"""),"")</f>
        <v/>
      </c>
      <c r="BE406" s="105"/>
      <c r="BF406" s="105"/>
      <c r="BG406" s="93"/>
      <c r="BH406" s="95"/>
      <c r="BI406" s="95" t="str">
        <f t="shared" si="830"/>
        <v/>
      </c>
      <c r="BJ406" s="95" t="str">
        <f t="shared" ref="BJ406:BR406" si="1051">IF(AD406=0,"",AD406*$AS406*(AU406/10))</f>
        <v/>
      </c>
      <c r="BK406" s="95" t="str">
        <f t="shared" si="1051"/>
        <v/>
      </c>
      <c r="BL406" s="95" t="str">
        <f t="shared" si="1051"/>
        <v/>
      </c>
      <c r="BM406" s="95" t="str">
        <f t="shared" si="1051"/>
        <v/>
      </c>
      <c r="BN406" s="95" t="str">
        <f t="shared" si="1051"/>
        <v/>
      </c>
      <c r="BO406" s="95" t="str">
        <f t="shared" si="1051"/>
        <v/>
      </c>
      <c r="BP406" s="95" t="str">
        <f t="shared" si="1051"/>
        <v/>
      </c>
      <c r="BQ406" s="95" t="str">
        <f t="shared" si="1051"/>
        <v/>
      </c>
      <c r="BR406" s="95" t="str">
        <f t="shared" si="1051"/>
        <v/>
      </c>
      <c r="BS406" s="38"/>
      <c r="BT406" s="38"/>
      <c r="BU406" s="38"/>
      <c r="BV406" s="38"/>
      <c r="BW406" s="38"/>
      <c r="BX406" s="38">
        <f t="shared" si="566"/>
        <v>0</v>
      </c>
      <c r="BY406" s="106" t="str">
        <f t="shared" si="529"/>
        <v/>
      </c>
      <c r="BZ406" s="106" t="str">
        <f t="shared" ref="BZ406:CH406" si="1052">IF(N406="x","1","")</f>
        <v/>
      </c>
      <c r="CA406" s="106" t="str">
        <f t="shared" si="1052"/>
        <v/>
      </c>
      <c r="CB406" s="106" t="str">
        <f t="shared" si="1052"/>
        <v/>
      </c>
      <c r="CC406" s="106" t="str">
        <f t="shared" si="1052"/>
        <v/>
      </c>
      <c r="CD406" s="106" t="str">
        <f t="shared" si="1052"/>
        <v/>
      </c>
      <c r="CE406" s="106" t="str">
        <f t="shared" si="1052"/>
        <v/>
      </c>
      <c r="CF406" s="106" t="str">
        <f t="shared" si="1052"/>
        <v/>
      </c>
      <c r="CG406" s="106" t="str">
        <f t="shared" si="1052"/>
        <v/>
      </c>
      <c r="CH406" s="106" t="str">
        <f t="shared" si="1052"/>
        <v/>
      </c>
      <c r="CI406" s="40"/>
      <c r="CJ406" s="40"/>
      <c r="CK406" s="40"/>
      <c r="CL406" s="40"/>
      <c r="CM406" s="40"/>
    </row>
    <row r="407" spans="1:91" ht="17.25" customHeight="1" x14ac:dyDescent="0.2">
      <c r="A407" s="92"/>
      <c r="B407" s="93"/>
      <c r="C407" s="93"/>
      <c r="D407" s="93"/>
      <c r="E407" s="93" t="str">
        <f t="shared" si="994"/>
        <v/>
      </c>
      <c r="F407" s="93"/>
      <c r="G407" s="93"/>
      <c r="H407" s="93" t="str">
        <f t="shared" si="802"/>
        <v/>
      </c>
      <c r="I407" s="95" t="str">
        <f t="shared" si="803"/>
        <v/>
      </c>
      <c r="J407" s="93"/>
      <c r="K407" s="97" t="b">
        <v>0</v>
      </c>
      <c r="L407" s="98" t="str">
        <f t="shared" si="927"/>
        <v>PENDENTE</v>
      </c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3"/>
      <c r="X407" s="100"/>
      <c r="Y407" s="100"/>
      <c r="Z407" s="100"/>
      <c r="AA407" s="100"/>
      <c r="AB407" s="100"/>
      <c r="AC407" s="101"/>
      <c r="AD407" s="3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93"/>
      <c r="AQ407" s="93"/>
      <c r="AR407" s="93"/>
      <c r="AS407" s="102"/>
      <c r="AT407" s="103"/>
      <c r="AU407" s="103"/>
      <c r="AV407" s="103"/>
      <c r="AW407" s="104"/>
      <c r="AX407" s="103"/>
      <c r="AY407" s="103"/>
      <c r="AZ407" s="103"/>
      <c r="BA407" s="103"/>
      <c r="BB407" s="104"/>
      <c r="BC407" s="103"/>
      <c r="BD407" s="105" t="str">
        <f ca="1">IFERROR(__xludf.DUMMYFUNCTION("""COMPUTED_VALUE"""),"")</f>
        <v/>
      </c>
      <c r="BE407" s="105"/>
      <c r="BF407" s="105"/>
      <c r="BG407" s="93"/>
      <c r="BH407" s="95"/>
      <c r="BI407" s="95" t="str">
        <f t="shared" si="830"/>
        <v/>
      </c>
      <c r="BJ407" s="95" t="str">
        <f t="shared" ref="BJ407:BR407" si="1053">IF(AD407=0,"",AD407*$AS407*(AU407/10))</f>
        <v/>
      </c>
      <c r="BK407" s="95" t="str">
        <f t="shared" si="1053"/>
        <v/>
      </c>
      <c r="BL407" s="95" t="str">
        <f t="shared" si="1053"/>
        <v/>
      </c>
      <c r="BM407" s="95" t="str">
        <f t="shared" si="1053"/>
        <v/>
      </c>
      <c r="BN407" s="95" t="str">
        <f t="shared" si="1053"/>
        <v/>
      </c>
      <c r="BO407" s="95" t="str">
        <f t="shared" si="1053"/>
        <v/>
      </c>
      <c r="BP407" s="95" t="str">
        <f t="shared" si="1053"/>
        <v/>
      </c>
      <c r="BQ407" s="95" t="str">
        <f t="shared" si="1053"/>
        <v/>
      </c>
      <c r="BR407" s="95" t="str">
        <f t="shared" si="1053"/>
        <v/>
      </c>
      <c r="BS407" s="38"/>
      <c r="BT407" s="38"/>
      <c r="BU407" s="38"/>
      <c r="BV407" s="38"/>
      <c r="BW407" s="38"/>
      <c r="BX407" s="38">
        <f t="shared" si="566"/>
        <v>0</v>
      </c>
      <c r="BY407" s="106" t="str">
        <f t="shared" si="529"/>
        <v/>
      </c>
      <c r="BZ407" s="106" t="str">
        <f t="shared" ref="BZ407:CH407" si="1054">IF(N407="x","1","")</f>
        <v/>
      </c>
      <c r="CA407" s="106" t="str">
        <f t="shared" si="1054"/>
        <v/>
      </c>
      <c r="CB407" s="106" t="str">
        <f t="shared" si="1054"/>
        <v/>
      </c>
      <c r="CC407" s="106" t="str">
        <f t="shared" si="1054"/>
        <v/>
      </c>
      <c r="CD407" s="106" t="str">
        <f t="shared" si="1054"/>
        <v/>
      </c>
      <c r="CE407" s="106" t="str">
        <f t="shared" si="1054"/>
        <v/>
      </c>
      <c r="CF407" s="106" t="str">
        <f t="shared" si="1054"/>
        <v/>
      </c>
      <c r="CG407" s="106" t="str">
        <f t="shared" si="1054"/>
        <v/>
      </c>
      <c r="CH407" s="106" t="str">
        <f t="shared" si="1054"/>
        <v/>
      </c>
      <c r="CI407" s="40"/>
      <c r="CJ407" s="40"/>
      <c r="CK407" s="40"/>
      <c r="CL407" s="40"/>
      <c r="CM407" s="40"/>
    </row>
    <row r="408" spans="1:91" ht="17.25" customHeight="1" x14ac:dyDescent="0.2">
      <c r="A408" s="92"/>
      <c r="B408" s="93"/>
      <c r="C408" s="93"/>
      <c r="D408" s="93"/>
      <c r="E408" s="93" t="str">
        <f t="shared" si="994"/>
        <v/>
      </c>
      <c r="F408" s="93"/>
      <c r="G408" s="93"/>
      <c r="H408" s="93" t="str">
        <f t="shared" si="802"/>
        <v/>
      </c>
      <c r="I408" s="95" t="str">
        <f t="shared" si="803"/>
        <v/>
      </c>
      <c r="J408" s="93"/>
      <c r="K408" s="97" t="b">
        <v>0</v>
      </c>
      <c r="L408" s="98" t="str">
        <f t="shared" si="927"/>
        <v>PENDENTE</v>
      </c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3"/>
      <c r="X408" s="100"/>
      <c r="Y408" s="100"/>
      <c r="Z408" s="100"/>
      <c r="AA408" s="100"/>
      <c r="AB408" s="100"/>
      <c r="AC408" s="101"/>
      <c r="AD408" s="3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93"/>
      <c r="AQ408" s="93"/>
      <c r="AR408" s="93"/>
      <c r="AS408" s="102"/>
      <c r="AT408" s="103"/>
      <c r="AU408" s="103"/>
      <c r="AV408" s="103"/>
      <c r="AW408" s="104"/>
      <c r="AX408" s="103"/>
      <c r="AY408" s="103"/>
      <c r="AZ408" s="103"/>
      <c r="BA408" s="103"/>
      <c r="BB408" s="104"/>
      <c r="BC408" s="103"/>
      <c r="BD408" s="105" t="str">
        <f ca="1">IFERROR(__xludf.DUMMYFUNCTION("""COMPUTED_VALUE"""),"")</f>
        <v/>
      </c>
      <c r="BE408" s="105"/>
      <c r="BF408" s="105"/>
      <c r="BG408" s="93"/>
      <c r="BH408" s="95"/>
      <c r="BI408" s="95" t="str">
        <f t="shared" si="830"/>
        <v/>
      </c>
      <c r="BJ408" s="95" t="str">
        <f t="shared" ref="BJ408:BR408" si="1055">IF(AD408=0,"",AD408*$AS408*(AU408/10))</f>
        <v/>
      </c>
      <c r="BK408" s="95" t="str">
        <f t="shared" si="1055"/>
        <v/>
      </c>
      <c r="BL408" s="95" t="str">
        <f t="shared" si="1055"/>
        <v/>
      </c>
      <c r="BM408" s="95" t="str">
        <f t="shared" si="1055"/>
        <v/>
      </c>
      <c r="BN408" s="95" t="str">
        <f t="shared" si="1055"/>
        <v/>
      </c>
      <c r="BO408" s="95" t="str">
        <f t="shared" si="1055"/>
        <v/>
      </c>
      <c r="BP408" s="95" t="str">
        <f t="shared" si="1055"/>
        <v/>
      </c>
      <c r="BQ408" s="95" t="str">
        <f t="shared" si="1055"/>
        <v/>
      </c>
      <c r="BR408" s="95" t="str">
        <f t="shared" si="1055"/>
        <v/>
      </c>
      <c r="BS408" s="38"/>
      <c r="BT408" s="38"/>
      <c r="BU408" s="38"/>
      <c r="BV408" s="38"/>
      <c r="BW408" s="38"/>
      <c r="BX408" s="38">
        <f t="shared" si="566"/>
        <v>0</v>
      </c>
      <c r="BY408" s="106" t="str">
        <f t="shared" si="529"/>
        <v/>
      </c>
      <c r="BZ408" s="106" t="str">
        <f t="shared" ref="BZ408:CH408" si="1056">IF(N408="x","1","")</f>
        <v/>
      </c>
      <c r="CA408" s="106" t="str">
        <f t="shared" si="1056"/>
        <v/>
      </c>
      <c r="CB408" s="106" t="str">
        <f t="shared" si="1056"/>
        <v/>
      </c>
      <c r="CC408" s="106" t="str">
        <f t="shared" si="1056"/>
        <v/>
      </c>
      <c r="CD408" s="106" t="str">
        <f t="shared" si="1056"/>
        <v/>
      </c>
      <c r="CE408" s="106" t="str">
        <f t="shared" si="1056"/>
        <v/>
      </c>
      <c r="CF408" s="106" t="str">
        <f t="shared" si="1056"/>
        <v/>
      </c>
      <c r="CG408" s="106" t="str">
        <f t="shared" si="1056"/>
        <v/>
      </c>
      <c r="CH408" s="106" t="str">
        <f t="shared" si="1056"/>
        <v/>
      </c>
      <c r="CI408" s="40"/>
      <c r="CJ408" s="40"/>
      <c r="CK408" s="40"/>
      <c r="CL408" s="40"/>
      <c r="CM408" s="40"/>
    </row>
    <row r="409" spans="1:91" ht="17.25" customHeight="1" x14ac:dyDescent="0.2">
      <c r="A409" s="92"/>
      <c r="B409" s="93"/>
      <c r="C409" s="93"/>
      <c r="D409" s="93"/>
      <c r="E409" s="93" t="str">
        <f t="shared" si="994"/>
        <v/>
      </c>
      <c r="F409" s="93"/>
      <c r="G409" s="93"/>
      <c r="H409" s="93" t="str">
        <f t="shared" si="802"/>
        <v/>
      </c>
      <c r="I409" s="95" t="str">
        <f t="shared" si="803"/>
        <v/>
      </c>
      <c r="J409" s="93"/>
      <c r="K409" s="97" t="b">
        <v>0</v>
      </c>
      <c r="L409" s="98" t="str">
        <f t="shared" si="927"/>
        <v>PENDENTE</v>
      </c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3"/>
      <c r="X409" s="100"/>
      <c r="Y409" s="100"/>
      <c r="Z409" s="100"/>
      <c r="AA409" s="100"/>
      <c r="AB409" s="100"/>
      <c r="AC409" s="101"/>
      <c r="AD409" s="3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93"/>
      <c r="AQ409" s="93"/>
      <c r="AR409" s="93"/>
      <c r="AS409" s="102"/>
      <c r="AT409" s="103"/>
      <c r="AU409" s="103"/>
      <c r="AV409" s="103"/>
      <c r="AW409" s="104"/>
      <c r="AX409" s="103"/>
      <c r="AY409" s="103"/>
      <c r="AZ409" s="103"/>
      <c r="BA409" s="103"/>
      <c r="BB409" s="104"/>
      <c r="BC409" s="103"/>
      <c r="BD409" s="105" t="str">
        <f ca="1">IFERROR(__xludf.DUMMYFUNCTION("""COMPUTED_VALUE"""),"")</f>
        <v/>
      </c>
      <c r="BE409" s="105"/>
      <c r="BF409" s="105"/>
      <c r="BG409" s="93"/>
      <c r="BH409" s="95"/>
      <c r="BI409" s="95" t="str">
        <f t="shared" si="830"/>
        <v/>
      </c>
      <c r="BJ409" s="95" t="str">
        <f t="shared" ref="BJ409:BR409" si="1057">IF(AD409=0,"",AD409*$AS409*(AU409/10))</f>
        <v/>
      </c>
      <c r="BK409" s="95" t="str">
        <f t="shared" si="1057"/>
        <v/>
      </c>
      <c r="BL409" s="95" t="str">
        <f t="shared" si="1057"/>
        <v/>
      </c>
      <c r="BM409" s="95" t="str">
        <f t="shared" si="1057"/>
        <v/>
      </c>
      <c r="BN409" s="95" t="str">
        <f t="shared" si="1057"/>
        <v/>
      </c>
      <c r="BO409" s="95" t="str">
        <f t="shared" si="1057"/>
        <v/>
      </c>
      <c r="BP409" s="95" t="str">
        <f t="shared" si="1057"/>
        <v/>
      </c>
      <c r="BQ409" s="95" t="str">
        <f t="shared" si="1057"/>
        <v/>
      </c>
      <c r="BR409" s="95" t="str">
        <f t="shared" si="1057"/>
        <v/>
      </c>
      <c r="BS409" s="38"/>
      <c r="BT409" s="38"/>
      <c r="BU409" s="38"/>
      <c r="BV409" s="38"/>
      <c r="BW409" s="38"/>
      <c r="BX409" s="38">
        <f t="shared" si="566"/>
        <v>0</v>
      </c>
      <c r="BY409" s="106" t="str">
        <f t="shared" ref="BY409:BY663" si="1058">IF(M409="x","1","")</f>
        <v/>
      </c>
      <c r="BZ409" s="106" t="str">
        <f t="shared" ref="BZ409:CH409" si="1059">IF(N409="x","1","")</f>
        <v/>
      </c>
      <c r="CA409" s="106" t="str">
        <f t="shared" si="1059"/>
        <v/>
      </c>
      <c r="CB409" s="106" t="str">
        <f t="shared" si="1059"/>
        <v/>
      </c>
      <c r="CC409" s="106" t="str">
        <f t="shared" si="1059"/>
        <v/>
      </c>
      <c r="CD409" s="106" t="str">
        <f t="shared" si="1059"/>
        <v/>
      </c>
      <c r="CE409" s="106" t="str">
        <f t="shared" si="1059"/>
        <v/>
      </c>
      <c r="CF409" s="106" t="str">
        <f t="shared" si="1059"/>
        <v/>
      </c>
      <c r="CG409" s="106" t="str">
        <f t="shared" si="1059"/>
        <v/>
      </c>
      <c r="CH409" s="106" t="str">
        <f t="shared" si="1059"/>
        <v/>
      </c>
      <c r="CI409" s="40"/>
      <c r="CJ409" s="40"/>
      <c r="CK409" s="40"/>
      <c r="CL409" s="40"/>
      <c r="CM409" s="40"/>
    </row>
    <row r="410" spans="1:91" ht="17.25" customHeight="1" x14ac:dyDescent="0.2">
      <c r="A410" s="92"/>
      <c r="B410" s="93"/>
      <c r="C410" s="93"/>
      <c r="D410" s="93"/>
      <c r="E410" s="93" t="str">
        <f t="shared" si="994"/>
        <v/>
      </c>
      <c r="F410" s="93"/>
      <c r="G410" s="93"/>
      <c r="H410" s="93" t="str">
        <f t="shared" si="802"/>
        <v/>
      </c>
      <c r="I410" s="95" t="str">
        <f t="shared" si="803"/>
        <v/>
      </c>
      <c r="J410" s="93"/>
      <c r="K410" s="97" t="b">
        <v>0</v>
      </c>
      <c r="L410" s="98" t="str">
        <f t="shared" si="927"/>
        <v>PENDENTE</v>
      </c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3"/>
      <c r="X410" s="100"/>
      <c r="Y410" s="100"/>
      <c r="Z410" s="100"/>
      <c r="AA410" s="100"/>
      <c r="AB410" s="100"/>
      <c r="AC410" s="101"/>
      <c r="AD410" s="3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93"/>
      <c r="AQ410" s="93"/>
      <c r="AR410" s="93"/>
      <c r="AS410" s="102"/>
      <c r="AT410" s="103"/>
      <c r="AU410" s="103"/>
      <c r="AV410" s="103"/>
      <c r="AW410" s="104"/>
      <c r="AX410" s="103"/>
      <c r="AY410" s="103"/>
      <c r="AZ410" s="103"/>
      <c r="BA410" s="103"/>
      <c r="BB410" s="104"/>
      <c r="BC410" s="103"/>
      <c r="BD410" s="105" t="str">
        <f ca="1">IFERROR(__xludf.DUMMYFUNCTION("""COMPUTED_VALUE"""),"")</f>
        <v/>
      </c>
      <c r="BE410" s="105"/>
      <c r="BF410" s="105"/>
      <c r="BG410" s="93"/>
      <c r="BH410" s="95"/>
      <c r="BI410" s="95" t="str">
        <f t="shared" si="830"/>
        <v/>
      </c>
      <c r="BJ410" s="95" t="str">
        <f t="shared" ref="BJ410:BR410" si="1060">IF(AD410=0,"",AD410*$AS410*(AU410/10))</f>
        <v/>
      </c>
      <c r="BK410" s="95" t="str">
        <f t="shared" si="1060"/>
        <v/>
      </c>
      <c r="BL410" s="95" t="str">
        <f t="shared" si="1060"/>
        <v/>
      </c>
      <c r="BM410" s="95" t="str">
        <f t="shared" si="1060"/>
        <v/>
      </c>
      <c r="BN410" s="95" t="str">
        <f t="shared" si="1060"/>
        <v/>
      </c>
      <c r="BO410" s="95" t="str">
        <f t="shared" si="1060"/>
        <v/>
      </c>
      <c r="BP410" s="95" t="str">
        <f t="shared" si="1060"/>
        <v/>
      </c>
      <c r="BQ410" s="95" t="str">
        <f t="shared" si="1060"/>
        <v/>
      </c>
      <c r="BR410" s="95" t="str">
        <f t="shared" si="1060"/>
        <v/>
      </c>
      <c r="BS410" s="38"/>
      <c r="BT410" s="38"/>
      <c r="BU410" s="38"/>
      <c r="BV410" s="38"/>
      <c r="BW410" s="38"/>
      <c r="BX410" s="38">
        <f t="shared" si="566"/>
        <v>0</v>
      </c>
      <c r="BY410" s="106" t="str">
        <f t="shared" si="1058"/>
        <v/>
      </c>
      <c r="BZ410" s="106" t="str">
        <f t="shared" ref="BZ410:CH410" si="1061">IF(N410="x","1","")</f>
        <v/>
      </c>
      <c r="CA410" s="106" t="str">
        <f t="shared" si="1061"/>
        <v/>
      </c>
      <c r="CB410" s="106" t="str">
        <f t="shared" si="1061"/>
        <v/>
      </c>
      <c r="CC410" s="106" t="str">
        <f t="shared" si="1061"/>
        <v/>
      </c>
      <c r="CD410" s="106" t="str">
        <f t="shared" si="1061"/>
        <v/>
      </c>
      <c r="CE410" s="106" t="str">
        <f t="shared" si="1061"/>
        <v/>
      </c>
      <c r="CF410" s="106" t="str">
        <f t="shared" si="1061"/>
        <v/>
      </c>
      <c r="CG410" s="106" t="str">
        <f t="shared" si="1061"/>
        <v/>
      </c>
      <c r="CH410" s="106" t="str">
        <f t="shared" si="1061"/>
        <v/>
      </c>
      <c r="CI410" s="40"/>
      <c r="CJ410" s="40"/>
      <c r="CK410" s="40"/>
      <c r="CL410" s="40"/>
      <c r="CM410" s="40"/>
    </row>
    <row r="411" spans="1:91" ht="17.25" customHeight="1" x14ac:dyDescent="0.2">
      <c r="A411" s="92"/>
      <c r="B411" s="93"/>
      <c r="C411" s="93"/>
      <c r="D411" s="93"/>
      <c r="E411" s="93" t="str">
        <f t="shared" si="994"/>
        <v/>
      </c>
      <c r="F411" s="93"/>
      <c r="G411" s="93"/>
      <c r="H411" s="93" t="str">
        <f t="shared" si="802"/>
        <v/>
      </c>
      <c r="I411" s="95" t="str">
        <f t="shared" si="803"/>
        <v/>
      </c>
      <c r="J411" s="93"/>
      <c r="K411" s="97" t="b">
        <v>0</v>
      </c>
      <c r="L411" s="98" t="str">
        <f t="shared" si="927"/>
        <v>PENDENTE</v>
      </c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3"/>
      <c r="X411" s="100"/>
      <c r="Y411" s="100"/>
      <c r="Z411" s="100"/>
      <c r="AA411" s="100"/>
      <c r="AB411" s="100"/>
      <c r="AC411" s="101"/>
      <c r="AD411" s="3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93"/>
      <c r="AQ411" s="93"/>
      <c r="AR411" s="93"/>
      <c r="AS411" s="102"/>
      <c r="AT411" s="103"/>
      <c r="AU411" s="103"/>
      <c r="AV411" s="103"/>
      <c r="AW411" s="104"/>
      <c r="AX411" s="103"/>
      <c r="AY411" s="103"/>
      <c r="AZ411" s="103"/>
      <c r="BA411" s="103"/>
      <c r="BB411" s="104"/>
      <c r="BC411" s="103"/>
      <c r="BD411" s="105" t="str">
        <f ca="1">IFERROR(__xludf.DUMMYFUNCTION("""COMPUTED_VALUE"""),"")</f>
        <v/>
      </c>
      <c r="BE411" s="105"/>
      <c r="BF411" s="105"/>
      <c r="BG411" s="93"/>
      <c r="BH411" s="95"/>
      <c r="BI411" s="95" t="str">
        <f t="shared" si="830"/>
        <v/>
      </c>
      <c r="BJ411" s="95" t="str">
        <f t="shared" ref="BJ411:BR411" si="1062">IF(AD411=0,"",AD411*$AS411*(AU411/10))</f>
        <v/>
      </c>
      <c r="BK411" s="95" t="str">
        <f t="shared" si="1062"/>
        <v/>
      </c>
      <c r="BL411" s="95" t="str">
        <f t="shared" si="1062"/>
        <v/>
      </c>
      <c r="BM411" s="95" t="str">
        <f t="shared" si="1062"/>
        <v/>
      </c>
      <c r="BN411" s="95" t="str">
        <f t="shared" si="1062"/>
        <v/>
      </c>
      <c r="BO411" s="95" t="str">
        <f t="shared" si="1062"/>
        <v/>
      </c>
      <c r="BP411" s="95" t="str">
        <f t="shared" si="1062"/>
        <v/>
      </c>
      <c r="BQ411" s="95" t="str">
        <f t="shared" si="1062"/>
        <v/>
      </c>
      <c r="BR411" s="95" t="str">
        <f t="shared" si="1062"/>
        <v/>
      </c>
      <c r="BS411" s="38"/>
      <c r="BT411" s="38"/>
      <c r="BU411" s="38"/>
      <c r="BV411" s="38"/>
      <c r="BW411" s="38"/>
      <c r="BX411" s="38">
        <f t="shared" si="566"/>
        <v>0</v>
      </c>
      <c r="BY411" s="106" t="str">
        <f t="shared" si="1058"/>
        <v/>
      </c>
      <c r="BZ411" s="106" t="str">
        <f t="shared" ref="BZ411:CH411" si="1063">IF(N411="x","1","")</f>
        <v/>
      </c>
      <c r="CA411" s="106" t="str">
        <f t="shared" si="1063"/>
        <v/>
      </c>
      <c r="CB411" s="106" t="str">
        <f t="shared" si="1063"/>
        <v/>
      </c>
      <c r="CC411" s="106" t="str">
        <f t="shared" si="1063"/>
        <v/>
      </c>
      <c r="CD411" s="106" t="str">
        <f t="shared" si="1063"/>
        <v/>
      </c>
      <c r="CE411" s="106" t="str">
        <f t="shared" si="1063"/>
        <v/>
      </c>
      <c r="CF411" s="106" t="str">
        <f t="shared" si="1063"/>
        <v/>
      </c>
      <c r="CG411" s="106" t="str">
        <f t="shared" si="1063"/>
        <v/>
      </c>
      <c r="CH411" s="106" t="str">
        <f t="shared" si="1063"/>
        <v/>
      </c>
      <c r="CI411" s="40"/>
      <c r="CJ411" s="40"/>
      <c r="CK411" s="40"/>
      <c r="CL411" s="40"/>
      <c r="CM411" s="40"/>
    </row>
    <row r="412" spans="1:91" ht="17.25" customHeight="1" x14ac:dyDescent="0.2">
      <c r="A412" s="92"/>
      <c r="B412" s="93"/>
      <c r="C412" s="93"/>
      <c r="D412" s="93"/>
      <c r="E412" s="93" t="str">
        <f t="shared" si="994"/>
        <v/>
      </c>
      <c r="F412" s="93"/>
      <c r="G412" s="93"/>
      <c r="H412" s="93" t="str">
        <f t="shared" si="802"/>
        <v/>
      </c>
      <c r="I412" s="95" t="str">
        <f t="shared" si="803"/>
        <v/>
      </c>
      <c r="J412" s="93"/>
      <c r="K412" s="97" t="b">
        <v>0</v>
      </c>
      <c r="L412" s="98" t="str">
        <f t="shared" si="927"/>
        <v>PENDENTE</v>
      </c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3"/>
      <c r="X412" s="100"/>
      <c r="Y412" s="100"/>
      <c r="Z412" s="100"/>
      <c r="AA412" s="100"/>
      <c r="AB412" s="100"/>
      <c r="AC412" s="101"/>
      <c r="AD412" s="3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93"/>
      <c r="AQ412" s="93"/>
      <c r="AR412" s="93"/>
      <c r="AS412" s="102"/>
      <c r="AT412" s="103"/>
      <c r="AU412" s="103"/>
      <c r="AV412" s="103"/>
      <c r="AW412" s="104"/>
      <c r="AX412" s="103"/>
      <c r="AY412" s="103"/>
      <c r="AZ412" s="103"/>
      <c r="BA412" s="103"/>
      <c r="BB412" s="104"/>
      <c r="BC412" s="103"/>
      <c r="BD412" s="105" t="str">
        <f ca="1">IFERROR(__xludf.DUMMYFUNCTION("""COMPUTED_VALUE"""),"")</f>
        <v/>
      </c>
      <c r="BE412" s="105"/>
      <c r="BF412" s="105"/>
      <c r="BG412" s="93"/>
      <c r="BH412" s="95"/>
      <c r="BI412" s="95" t="str">
        <f t="shared" si="830"/>
        <v/>
      </c>
      <c r="BJ412" s="95" t="str">
        <f t="shared" ref="BJ412:BR412" si="1064">IF(AD412=0,"",AD412*$AS412*(AU412/10))</f>
        <v/>
      </c>
      <c r="BK412" s="95" t="str">
        <f t="shared" si="1064"/>
        <v/>
      </c>
      <c r="BL412" s="95" t="str">
        <f t="shared" si="1064"/>
        <v/>
      </c>
      <c r="BM412" s="95" t="str">
        <f t="shared" si="1064"/>
        <v/>
      </c>
      <c r="BN412" s="95" t="str">
        <f t="shared" si="1064"/>
        <v/>
      </c>
      <c r="BO412" s="95" t="str">
        <f t="shared" si="1064"/>
        <v/>
      </c>
      <c r="BP412" s="95" t="str">
        <f t="shared" si="1064"/>
        <v/>
      </c>
      <c r="BQ412" s="95" t="str">
        <f t="shared" si="1064"/>
        <v/>
      </c>
      <c r="BR412" s="95" t="str">
        <f t="shared" si="1064"/>
        <v/>
      </c>
      <c r="BS412" s="38"/>
      <c r="BT412" s="38"/>
      <c r="BU412" s="38"/>
      <c r="BV412" s="38"/>
      <c r="BW412" s="38"/>
      <c r="BX412" s="38">
        <f t="shared" si="566"/>
        <v>0</v>
      </c>
      <c r="BY412" s="106" t="str">
        <f t="shared" si="1058"/>
        <v/>
      </c>
      <c r="BZ412" s="106" t="str">
        <f t="shared" ref="BZ412:CH412" si="1065">IF(N412="x","1","")</f>
        <v/>
      </c>
      <c r="CA412" s="106" t="str">
        <f t="shared" si="1065"/>
        <v/>
      </c>
      <c r="CB412" s="106" t="str">
        <f t="shared" si="1065"/>
        <v/>
      </c>
      <c r="CC412" s="106" t="str">
        <f t="shared" si="1065"/>
        <v/>
      </c>
      <c r="CD412" s="106" t="str">
        <f t="shared" si="1065"/>
        <v/>
      </c>
      <c r="CE412" s="106" t="str">
        <f t="shared" si="1065"/>
        <v/>
      </c>
      <c r="CF412" s="106" t="str">
        <f t="shared" si="1065"/>
        <v/>
      </c>
      <c r="CG412" s="106" t="str">
        <f t="shared" si="1065"/>
        <v/>
      </c>
      <c r="CH412" s="106" t="str">
        <f t="shared" si="1065"/>
        <v/>
      </c>
      <c r="CI412" s="40"/>
      <c r="CJ412" s="40"/>
      <c r="CK412" s="40"/>
      <c r="CL412" s="40"/>
      <c r="CM412" s="40"/>
    </row>
    <row r="413" spans="1:91" ht="17.25" customHeight="1" x14ac:dyDescent="0.2">
      <c r="A413" s="92"/>
      <c r="B413" s="93"/>
      <c r="C413" s="93"/>
      <c r="D413" s="93"/>
      <c r="E413" s="93" t="str">
        <f t="shared" si="994"/>
        <v/>
      </c>
      <c r="F413" s="93"/>
      <c r="G413" s="93"/>
      <c r="H413" s="93" t="str">
        <f t="shared" si="802"/>
        <v/>
      </c>
      <c r="I413" s="95" t="str">
        <f t="shared" si="803"/>
        <v/>
      </c>
      <c r="J413" s="93"/>
      <c r="K413" s="97" t="b">
        <v>0</v>
      </c>
      <c r="L413" s="98" t="str">
        <f t="shared" si="927"/>
        <v>PENDENTE</v>
      </c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3"/>
      <c r="X413" s="100"/>
      <c r="Y413" s="100"/>
      <c r="Z413" s="100"/>
      <c r="AA413" s="100"/>
      <c r="AB413" s="100"/>
      <c r="AC413" s="101"/>
      <c r="AD413" s="3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93"/>
      <c r="AQ413" s="93"/>
      <c r="AR413" s="93"/>
      <c r="AS413" s="102"/>
      <c r="AT413" s="103"/>
      <c r="AU413" s="103"/>
      <c r="AV413" s="103"/>
      <c r="AW413" s="104"/>
      <c r="AX413" s="103"/>
      <c r="AY413" s="103"/>
      <c r="AZ413" s="103"/>
      <c r="BA413" s="103"/>
      <c r="BB413" s="104"/>
      <c r="BC413" s="103"/>
      <c r="BD413" s="105" t="str">
        <f ca="1">IFERROR(__xludf.DUMMYFUNCTION("""COMPUTED_VALUE"""),"")</f>
        <v/>
      </c>
      <c r="BE413" s="105"/>
      <c r="BF413" s="105"/>
      <c r="BG413" s="93"/>
      <c r="BH413" s="95"/>
      <c r="BI413" s="95" t="str">
        <f t="shared" si="830"/>
        <v/>
      </c>
      <c r="BJ413" s="95" t="str">
        <f t="shared" ref="BJ413:BR413" si="1066">IF(AD413=0,"",AD413*$AS413*(AU413/10))</f>
        <v/>
      </c>
      <c r="BK413" s="95" t="str">
        <f t="shared" si="1066"/>
        <v/>
      </c>
      <c r="BL413" s="95" t="str">
        <f t="shared" si="1066"/>
        <v/>
      </c>
      <c r="BM413" s="95" t="str">
        <f t="shared" si="1066"/>
        <v/>
      </c>
      <c r="BN413" s="95" t="str">
        <f t="shared" si="1066"/>
        <v/>
      </c>
      <c r="BO413" s="95" t="str">
        <f t="shared" si="1066"/>
        <v/>
      </c>
      <c r="BP413" s="95" t="str">
        <f t="shared" si="1066"/>
        <v/>
      </c>
      <c r="BQ413" s="95" t="str">
        <f t="shared" si="1066"/>
        <v/>
      </c>
      <c r="BR413" s="95" t="str">
        <f t="shared" si="1066"/>
        <v/>
      </c>
      <c r="BS413" s="38"/>
      <c r="BT413" s="38"/>
      <c r="BU413" s="38"/>
      <c r="BV413" s="38"/>
      <c r="BW413" s="38"/>
      <c r="BX413" s="38">
        <f t="shared" si="566"/>
        <v>0</v>
      </c>
      <c r="BY413" s="106" t="str">
        <f t="shared" si="1058"/>
        <v/>
      </c>
      <c r="BZ413" s="106" t="str">
        <f t="shared" ref="BZ413:CH413" si="1067">IF(N413="x","1","")</f>
        <v/>
      </c>
      <c r="CA413" s="106" t="str">
        <f t="shared" si="1067"/>
        <v/>
      </c>
      <c r="CB413" s="106" t="str">
        <f t="shared" si="1067"/>
        <v/>
      </c>
      <c r="CC413" s="106" t="str">
        <f t="shared" si="1067"/>
        <v/>
      </c>
      <c r="CD413" s="106" t="str">
        <f t="shared" si="1067"/>
        <v/>
      </c>
      <c r="CE413" s="106" t="str">
        <f t="shared" si="1067"/>
        <v/>
      </c>
      <c r="CF413" s="106" t="str">
        <f t="shared" si="1067"/>
        <v/>
      </c>
      <c r="CG413" s="106" t="str">
        <f t="shared" si="1067"/>
        <v/>
      </c>
      <c r="CH413" s="106" t="str">
        <f t="shared" si="1067"/>
        <v/>
      </c>
      <c r="CI413" s="40"/>
      <c r="CJ413" s="40"/>
      <c r="CK413" s="40"/>
      <c r="CL413" s="40"/>
      <c r="CM413" s="40"/>
    </row>
    <row r="414" spans="1:91" ht="17.25" customHeight="1" x14ac:dyDescent="0.2">
      <c r="A414" s="92"/>
      <c r="B414" s="93"/>
      <c r="C414" s="93"/>
      <c r="D414" s="93"/>
      <c r="E414" s="93" t="str">
        <f t="shared" si="994"/>
        <v/>
      </c>
      <c r="F414" s="93"/>
      <c r="G414" s="93"/>
      <c r="H414" s="93" t="str">
        <f t="shared" si="802"/>
        <v/>
      </c>
      <c r="I414" s="95" t="str">
        <f t="shared" si="803"/>
        <v/>
      </c>
      <c r="J414" s="93"/>
      <c r="K414" s="97" t="b">
        <v>0</v>
      </c>
      <c r="L414" s="98" t="str">
        <f t="shared" si="927"/>
        <v>PENDENTE</v>
      </c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3"/>
      <c r="X414" s="100"/>
      <c r="Y414" s="100"/>
      <c r="Z414" s="100"/>
      <c r="AA414" s="100"/>
      <c r="AB414" s="100"/>
      <c r="AC414" s="101"/>
      <c r="AD414" s="3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93"/>
      <c r="AQ414" s="93"/>
      <c r="AR414" s="93"/>
      <c r="AS414" s="102"/>
      <c r="AT414" s="103"/>
      <c r="AU414" s="103"/>
      <c r="AV414" s="103"/>
      <c r="AW414" s="104"/>
      <c r="AX414" s="103"/>
      <c r="AY414" s="103"/>
      <c r="AZ414" s="103"/>
      <c r="BA414" s="103"/>
      <c r="BB414" s="104"/>
      <c r="BC414" s="103"/>
      <c r="BD414" s="105" t="str">
        <f ca="1">IFERROR(__xludf.DUMMYFUNCTION("""COMPUTED_VALUE"""),"")</f>
        <v/>
      </c>
      <c r="BE414" s="105"/>
      <c r="BF414" s="105"/>
      <c r="BG414" s="93"/>
      <c r="BH414" s="95"/>
      <c r="BI414" s="95" t="str">
        <f t="shared" si="830"/>
        <v/>
      </c>
      <c r="BJ414" s="95" t="str">
        <f t="shared" ref="BJ414:BR414" si="1068">IF(AD414=0,"",AD414*$AS414*(AU414/10))</f>
        <v/>
      </c>
      <c r="BK414" s="95" t="str">
        <f t="shared" si="1068"/>
        <v/>
      </c>
      <c r="BL414" s="95" t="str">
        <f t="shared" si="1068"/>
        <v/>
      </c>
      <c r="BM414" s="95" t="str">
        <f t="shared" si="1068"/>
        <v/>
      </c>
      <c r="BN414" s="95" t="str">
        <f t="shared" si="1068"/>
        <v/>
      </c>
      <c r="BO414" s="95" t="str">
        <f t="shared" si="1068"/>
        <v/>
      </c>
      <c r="BP414" s="95" t="str">
        <f t="shared" si="1068"/>
        <v/>
      </c>
      <c r="BQ414" s="95" t="str">
        <f t="shared" si="1068"/>
        <v/>
      </c>
      <c r="BR414" s="95" t="str">
        <f t="shared" si="1068"/>
        <v/>
      </c>
      <c r="BS414" s="38"/>
      <c r="BT414" s="38"/>
      <c r="BU414" s="38"/>
      <c r="BV414" s="38"/>
      <c r="BW414" s="38"/>
      <c r="BX414" s="38">
        <f t="shared" si="566"/>
        <v>0</v>
      </c>
      <c r="BY414" s="106" t="str">
        <f t="shared" si="1058"/>
        <v/>
      </c>
      <c r="BZ414" s="106" t="str">
        <f t="shared" ref="BZ414:CH414" si="1069">IF(N414="x","1","")</f>
        <v/>
      </c>
      <c r="CA414" s="106" t="str">
        <f t="shared" si="1069"/>
        <v/>
      </c>
      <c r="CB414" s="106" t="str">
        <f t="shared" si="1069"/>
        <v/>
      </c>
      <c r="CC414" s="106" t="str">
        <f t="shared" si="1069"/>
        <v/>
      </c>
      <c r="CD414" s="106" t="str">
        <f t="shared" si="1069"/>
        <v/>
      </c>
      <c r="CE414" s="106" t="str">
        <f t="shared" si="1069"/>
        <v/>
      </c>
      <c r="CF414" s="106" t="str">
        <f t="shared" si="1069"/>
        <v/>
      </c>
      <c r="CG414" s="106" t="str">
        <f t="shared" si="1069"/>
        <v/>
      </c>
      <c r="CH414" s="106" t="str">
        <f t="shared" si="1069"/>
        <v/>
      </c>
      <c r="CI414" s="40"/>
      <c r="CJ414" s="40"/>
      <c r="CK414" s="40"/>
      <c r="CL414" s="40"/>
      <c r="CM414" s="40"/>
    </row>
    <row r="415" spans="1:91" ht="17.25" customHeight="1" x14ac:dyDescent="0.2">
      <c r="A415" s="92"/>
      <c r="B415" s="93"/>
      <c r="C415" s="93"/>
      <c r="D415" s="93"/>
      <c r="E415" s="93" t="str">
        <f t="shared" si="994"/>
        <v/>
      </c>
      <c r="F415" s="93"/>
      <c r="G415" s="93"/>
      <c r="H415" s="93" t="str">
        <f t="shared" si="802"/>
        <v/>
      </c>
      <c r="I415" s="95" t="str">
        <f t="shared" si="803"/>
        <v/>
      </c>
      <c r="J415" s="93"/>
      <c r="K415" s="97" t="b">
        <v>0</v>
      </c>
      <c r="L415" s="98" t="str">
        <f t="shared" si="927"/>
        <v>PENDENTE</v>
      </c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3"/>
      <c r="X415" s="100"/>
      <c r="Y415" s="100"/>
      <c r="Z415" s="100"/>
      <c r="AA415" s="100"/>
      <c r="AB415" s="100"/>
      <c r="AC415" s="101"/>
      <c r="AD415" s="3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93"/>
      <c r="AQ415" s="93"/>
      <c r="AR415" s="93"/>
      <c r="AS415" s="102"/>
      <c r="AT415" s="103"/>
      <c r="AU415" s="103"/>
      <c r="AV415" s="103"/>
      <c r="AW415" s="104"/>
      <c r="AX415" s="103"/>
      <c r="AY415" s="103"/>
      <c r="AZ415" s="103"/>
      <c r="BA415" s="103"/>
      <c r="BB415" s="104"/>
      <c r="BC415" s="103"/>
      <c r="BD415" s="105" t="str">
        <f ca="1">IFERROR(__xludf.DUMMYFUNCTION("""COMPUTED_VALUE"""),"")</f>
        <v/>
      </c>
      <c r="BE415" s="105"/>
      <c r="BF415" s="105"/>
      <c r="BG415" s="93"/>
      <c r="BH415" s="95"/>
      <c r="BI415" s="95" t="str">
        <f t="shared" si="830"/>
        <v/>
      </c>
      <c r="BJ415" s="95" t="str">
        <f t="shared" ref="BJ415:BR415" si="1070">IF(AD415=0,"",AD415*$AS415*(AU415/10))</f>
        <v/>
      </c>
      <c r="BK415" s="95" t="str">
        <f t="shared" si="1070"/>
        <v/>
      </c>
      <c r="BL415" s="95" t="str">
        <f t="shared" si="1070"/>
        <v/>
      </c>
      <c r="BM415" s="95" t="str">
        <f t="shared" si="1070"/>
        <v/>
      </c>
      <c r="BN415" s="95" t="str">
        <f t="shared" si="1070"/>
        <v/>
      </c>
      <c r="BO415" s="95" t="str">
        <f t="shared" si="1070"/>
        <v/>
      </c>
      <c r="BP415" s="95" t="str">
        <f t="shared" si="1070"/>
        <v/>
      </c>
      <c r="BQ415" s="95" t="str">
        <f t="shared" si="1070"/>
        <v/>
      </c>
      <c r="BR415" s="95" t="str">
        <f t="shared" si="1070"/>
        <v/>
      </c>
      <c r="BS415" s="38"/>
      <c r="BT415" s="38"/>
      <c r="BU415" s="38"/>
      <c r="BV415" s="38"/>
      <c r="BW415" s="38"/>
      <c r="BX415" s="38">
        <f t="shared" si="566"/>
        <v>0</v>
      </c>
      <c r="BY415" s="106" t="str">
        <f t="shared" si="1058"/>
        <v/>
      </c>
      <c r="BZ415" s="106" t="str">
        <f t="shared" ref="BZ415:CH415" si="1071">IF(N415="x","1","")</f>
        <v/>
      </c>
      <c r="CA415" s="106" t="str">
        <f t="shared" si="1071"/>
        <v/>
      </c>
      <c r="CB415" s="106" t="str">
        <f t="shared" si="1071"/>
        <v/>
      </c>
      <c r="CC415" s="106" t="str">
        <f t="shared" si="1071"/>
        <v/>
      </c>
      <c r="CD415" s="106" t="str">
        <f t="shared" si="1071"/>
        <v/>
      </c>
      <c r="CE415" s="106" t="str">
        <f t="shared" si="1071"/>
        <v/>
      </c>
      <c r="CF415" s="106" t="str">
        <f t="shared" si="1071"/>
        <v/>
      </c>
      <c r="CG415" s="106" t="str">
        <f t="shared" si="1071"/>
        <v/>
      </c>
      <c r="CH415" s="106" t="str">
        <f t="shared" si="1071"/>
        <v/>
      </c>
      <c r="CI415" s="40"/>
      <c r="CJ415" s="40"/>
      <c r="CK415" s="40"/>
      <c r="CL415" s="40"/>
      <c r="CM415" s="40"/>
    </row>
    <row r="416" spans="1:91" ht="17.25" customHeight="1" x14ac:dyDescent="0.2">
      <c r="A416" s="92"/>
      <c r="B416" s="93"/>
      <c r="C416" s="93"/>
      <c r="D416" s="93"/>
      <c r="E416" s="93" t="str">
        <f t="shared" si="994"/>
        <v/>
      </c>
      <c r="F416" s="93"/>
      <c r="G416" s="93"/>
      <c r="H416" s="93" t="str">
        <f t="shared" si="802"/>
        <v/>
      </c>
      <c r="I416" s="95" t="str">
        <f t="shared" si="803"/>
        <v/>
      </c>
      <c r="J416" s="93"/>
      <c r="K416" s="97" t="b">
        <v>0</v>
      </c>
      <c r="L416" s="98" t="str">
        <f t="shared" si="927"/>
        <v>PENDENTE</v>
      </c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3"/>
      <c r="X416" s="100"/>
      <c r="Y416" s="100"/>
      <c r="Z416" s="100"/>
      <c r="AA416" s="100"/>
      <c r="AB416" s="100"/>
      <c r="AC416" s="101"/>
      <c r="AD416" s="3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93"/>
      <c r="AQ416" s="93"/>
      <c r="AR416" s="93"/>
      <c r="AS416" s="102"/>
      <c r="AT416" s="103"/>
      <c r="AU416" s="103"/>
      <c r="AV416" s="103"/>
      <c r="AW416" s="104"/>
      <c r="AX416" s="103"/>
      <c r="AY416" s="103"/>
      <c r="AZ416" s="103"/>
      <c r="BA416" s="103"/>
      <c r="BB416" s="104"/>
      <c r="BC416" s="103"/>
      <c r="BD416" s="105" t="str">
        <f ca="1">IFERROR(__xludf.DUMMYFUNCTION("""COMPUTED_VALUE"""),"")</f>
        <v/>
      </c>
      <c r="BE416" s="105"/>
      <c r="BF416" s="105"/>
      <c r="BG416" s="93"/>
      <c r="BH416" s="95"/>
      <c r="BI416" s="95" t="str">
        <f t="shared" si="830"/>
        <v/>
      </c>
      <c r="BJ416" s="95" t="str">
        <f t="shared" ref="BJ416:BR416" si="1072">IF(AD416=0,"",AD416*$AS416*(AU416/10))</f>
        <v/>
      </c>
      <c r="BK416" s="95" t="str">
        <f t="shared" si="1072"/>
        <v/>
      </c>
      <c r="BL416" s="95" t="str">
        <f t="shared" si="1072"/>
        <v/>
      </c>
      <c r="BM416" s="95" t="str">
        <f t="shared" si="1072"/>
        <v/>
      </c>
      <c r="BN416" s="95" t="str">
        <f t="shared" si="1072"/>
        <v/>
      </c>
      <c r="BO416" s="95" t="str">
        <f t="shared" si="1072"/>
        <v/>
      </c>
      <c r="BP416" s="95" t="str">
        <f t="shared" si="1072"/>
        <v/>
      </c>
      <c r="BQ416" s="95" t="str">
        <f t="shared" si="1072"/>
        <v/>
      </c>
      <c r="BR416" s="95" t="str">
        <f t="shared" si="1072"/>
        <v/>
      </c>
      <c r="BS416" s="38"/>
      <c r="BT416" s="38"/>
      <c r="BU416" s="38"/>
      <c r="BV416" s="38"/>
      <c r="BW416" s="38"/>
      <c r="BX416" s="38">
        <f t="shared" si="566"/>
        <v>0</v>
      </c>
      <c r="BY416" s="106" t="str">
        <f t="shared" si="1058"/>
        <v/>
      </c>
      <c r="BZ416" s="106" t="str">
        <f t="shared" ref="BZ416:CH416" si="1073">IF(N416="x","1","")</f>
        <v/>
      </c>
      <c r="CA416" s="106" t="str">
        <f t="shared" si="1073"/>
        <v/>
      </c>
      <c r="CB416" s="106" t="str">
        <f t="shared" si="1073"/>
        <v/>
      </c>
      <c r="CC416" s="106" t="str">
        <f t="shared" si="1073"/>
        <v/>
      </c>
      <c r="CD416" s="106" t="str">
        <f t="shared" si="1073"/>
        <v/>
      </c>
      <c r="CE416" s="106" t="str">
        <f t="shared" si="1073"/>
        <v/>
      </c>
      <c r="CF416" s="106" t="str">
        <f t="shared" si="1073"/>
        <v/>
      </c>
      <c r="CG416" s="106" t="str">
        <f t="shared" si="1073"/>
        <v/>
      </c>
      <c r="CH416" s="106" t="str">
        <f t="shared" si="1073"/>
        <v/>
      </c>
      <c r="CI416" s="40"/>
      <c r="CJ416" s="40"/>
      <c r="CK416" s="40"/>
      <c r="CL416" s="40"/>
      <c r="CM416" s="40"/>
    </row>
    <row r="417" spans="1:91" ht="17.25" customHeight="1" x14ac:dyDescent="0.2">
      <c r="A417" s="92"/>
      <c r="B417" s="93"/>
      <c r="C417" s="93"/>
      <c r="D417" s="93"/>
      <c r="E417" s="93" t="str">
        <f t="shared" si="994"/>
        <v/>
      </c>
      <c r="F417" s="93"/>
      <c r="G417" s="93"/>
      <c r="H417" s="93" t="str">
        <f t="shared" si="802"/>
        <v/>
      </c>
      <c r="I417" s="95" t="str">
        <f t="shared" si="803"/>
        <v/>
      </c>
      <c r="J417" s="93"/>
      <c r="K417" s="97" t="b">
        <v>0</v>
      </c>
      <c r="L417" s="98" t="str">
        <f t="shared" si="927"/>
        <v>PENDENTE</v>
      </c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3"/>
      <c r="X417" s="100"/>
      <c r="Y417" s="100"/>
      <c r="Z417" s="100"/>
      <c r="AA417" s="100"/>
      <c r="AB417" s="100"/>
      <c r="AC417" s="101"/>
      <c r="AD417" s="3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93"/>
      <c r="AQ417" s="93"/>
      <c r="AR417" s="93"/>
      <c r="AS417" s="102"/>
      <c r="AT417" s="103"/>
      <c r="AU417" s="103"/>
      <c r="AV417" s="103"/>
      <c r="AW417" s="104"/>
      <c r="AX417" s="103"/>
      <c r="AY417" s="103"/>
      <c r="AZ417" s="103"/>
      <c r="BA417" s="103"/>
      <c r="BB417" s="104"/>
      <c r="BC417" s="103"/>
      <c r="BD417" s="105" t="str">
        <f ca="1">IFERROR(__xludf.DUMMYFUNCTION("""COMPUTED_VALUE"""),"")</f>
        <v/>
      </c>
      <c r="BE417" s="105"/>
      <c r="BF417" s="105"/>
      <c r="BG417" s="93"/>
      <c r="BH417" s="95"/>
      <c r="BI417" s="95" t="str">
        <f t="shared" si="830"/>
        <v/>
      </c>
      <c r="BJ417" s="95" t="str">
        <f t="shared" ref="BJ417:BR417" si="1074">IF(AD417=0,"",AD417*$AS417*(AU417/10))</f>
        <v/>
      </c>
      <c r="BK417" s="95" t="str">
        <f t="shared" si="1074"/>
        <v/>
      </c>
      <c r="BL417" s="95" t="str">
        <f t="shared" si="1074"/>
        <v/>
      </c>
      <c r="BM417" s="95" t="str">
        <f t="shared" si="1074"/>
        <v/>
      </c>
      <c r="BN417" s="95" t="str">
        <f t="shared" si="1074"/>
        <v/>
      </c>
      <c r="BO417" s="95" t="str">
        <f t="shared" si="1074"/>
        <v/>
      </c>
      <c r="BP417" s="95" t="str">
        <f t="shared" si="1074"/>
        <v/>
      </c>
      <c r="BQ417" s="95" t="str">
        <f t="shared" si="1074"/>
        <v/>
      </c>
      <c r="BR417" s="95" t="str">
        <f t="shared" si="1074"/>
        <v/>
      </c>
      <c r="BS417" s="38"/>
      <c r="BT417" s="38"/>
      <c r="BU417" s="38"/>
      <c r="BV417" s="38"/>
      <c r="BW417" s="38"/>
      <c r="BX417" s="38">
        <f t="shared" si="566"/>
        <v>0</v>
      </c>
      <c r="BY417" s="106" t="str">
        <f t="shared" si="1058"/>
        <v/>
      </c>
      <c r="BZ417" s="106" t="str">
        <f t="shared" ref="BZ417:CH417" si="1075">IF(N417="x","1","")</f>
        <v/>
      </c>
      <c r="CA417" s="106" t="str">
        <f t="shared" si="1075"/>
        <v/>
      </c>
      <c r="CB417" s="106" t="str">
        <f t="shared" si="1075"/>
        <v/>
      </c>
      <c r="CC417" s="106" t="str">
        <f t="shared" si="1075"/>
        <v/>
      </c>
      <c r="CD417" s="106" t="str">
        <f t="shared" si="1075"/>
        <v/>
      </c>
      <c r="CE417" s="106" t="str">
        <f t="shared" si="1075"/>
        <v/>
      </c>
      <c r="CF417" s="106" t="str">
        <f t="shared" si="1075"/>
        <v/>
      </c>
      <c r="CG417" s="106" t="str">
        <f t="shared" si="1075"/>
        <v/>
      </c>
      <c r="CH417" s="106" t="str">
        <f t="shared" si="1075"/>
        <v/>
      </c>
      <c r="CI417" s="40"/>
      <c r="CJ417" s="40"/>
      <c r="CK417" s="40"/>
      <c r="CL417" s="40"/>
      <c r="CM417" s="40"/>
    </row>
    <row r="418" spans="1:91" ht="17.25" customHeight="1" x14ac:dyDescent="0.2">
      <c r="A418" s="92"/>
      <c r="B418" s="93"/>
      <c r="C418" s="93"/>
      <c r="D418" s="93"/>
      <c r="E418" s="93" t="str">
        <f t="shared" si="994"/>
        <v/>
      </c>
      <c r="F418" s="93"/>
      <c r="G418" s="93"/>
      <c r="H418" s="93" t="str">
        <f t="shared" si="802"/>
        <v/>
      </c>
      <c r="I418" s="95" t="str">
        <f t="shared" si="803"/>
        <v/>
      </c>
      <c r="J418" s="93"/>
      <c r="K418" s="97" t="b">
        <v>0</v>
      </c>
      <c r="L418" s="98" t="str">
        <f t="shared" si="927"/>
        <v>PENDENTE</v>
      </c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3"/>
      <c r="X418" s="100"/>
      <c r="Y418" s="100"/>
      <c r="Z418" s="100"/>
      <c r="AA418" s="100"/>
      <c r="AB418" s="100"/>
      <c r="AC418" s="101"/>
      <c r="AD418" s="3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93"/>
      <c r="AQ418" s="93"/>
      <c r="AR418" s="93"/>
      <c r="AS418" s="102"/>
      <c r="AT418" s="103"/>
      <c r="AU418" s="103"/>
      <c r="AV418" s="103"/>
      <c r="AW418" s="104"/>
      <c r="AX418" s="103"/>
      <c r="AY418" s="103"/>
      <c r="AZ418" s="103"/>
      <c r="BA418" s="103"/>
      <c r="BB418" s="104"/>
      <c r="BC418" s="103"/>
      <c r="BD418" s="105" t="str">
        <f ca="1">IFERROR(__xludf.DUMMYFUNCTION("""COMPUTED_VALUE"""),"")</f>
        <v/>
      </c>
      <c r="BE418" s="105"/>
      <c r="BF418" s="105"/>
      <c r="BG418" s="93"/>
      <c r="BH418" s="95"/>
      <c r="BI418" s="95" t="str">
        <f t="shared" si="830"/>
        <v/>
      </c>
      <c r="BJ418" s="95" t="str">
        <f t="shared" ref="BJ418:BR418" si="1076">IF(AD418=0,"",AD418*$AS418*(AU418/10))</f>
        <v/>
      </c>
      <c r="BK418" s="95" t="str">
        <f t="shared" si="1076"/>
        <v/>
      </c>
      <c r="BL418" s="95" t="str">
        <f t="shared" si="1076"/>
        <v/>
      </c>
      <c r="BM418" s="95" t="str">
        <f t="shared" si="1076"/>
        <v/>
      </c>
      <c r="BN418" s="95" t="str">
        <f t="shared" si="1076"/>
        <v/>
      </c>
      <c r="BO418" s="95" t="str">
        <f t="shared" si="1076"/>
        <v/>
      </c>
      <c r="BP418" s="95" t="str">
        <f t="shared" si="1076"/>
        <v/>
      </c>
      <c r="BQ418" s="95" t="str">
        <f t="shared" si="1076"/>
        <v/>
      </c>
      <c r="BR418" s="95" t="str">
        <f t="shared" si="1076"/>
        <v/>
      </c>
      <c r="BS418" s="38"/>
      <c r="BT418" s="38"/>
      <c r="BU418" s="38"/>
      <c r="BV418" s="38"/>
      <c r="BW418" s="38"/>
      <c r="BX418" s="38">
        <f t="shared" si="566"/>
        <v>0</v>
      </c>
      <c r="BY418" s="106" t="str">
        <f t="shared" si="1058"/>
        <v/>
      </c>
      <c r="BZ418" s="106" t="str">
        <f t="shared" ref="BZ418:CH418" si="1077">IF(N418="x","1","")</f>
        <v/>
      </c>
      <c r="CA418" s="106" t="str">
        <f t="shared" si="1077"/>
        <v/>
      </c>
      <c r="CB418" s="106" t="str">
        <f t="shared" si="1077"/>
        <v/>
      </c>
      <c r="CC418" s="106" t="str">
        <f t="shared" si="1077"/>
        <v/>
      </c>
      <c r="CD418" s="106" t="str">
        <f t="shared" si="1077"/>
        <v/>
      </c>
      <c r="CE418" s="106" t="str">
        <f t="shared" si="1077"/>
        <v/>
      </c>
      <c r="CF418" s="106" t="str">
        <f t="shared" si="1077"/>
        <v/>
      </c>
      <c r="CG418" s="106" t="str">
        <f t="shared" si="1077"/>
        <v/>
      </c>
      <c r="CH418" s="106" t="str">
        <f t="shared" si="1077"/>
        <v/>
      </c>
      <c r="CI418" s="40"/>
      <c r="CJ418" s="40"/>
      <c r="CK418" s="40"/>
      <c r="CL418" s="40"/>
      <c r="CM418" s="40"/>
    </row>
    <row r="419" spans="1:91" ht="17.25" customHeight="1" x14ac:dyDescent="0.2">
      <c r="A419" s="92"/>
      <c r="B419" s="93"/>
      <c r="C419" s="93"/>
      <c r="D419" s="93"/>
      <c r="E419" s="93" t="str">
        <f t="shared" si="994"/>
        <v/>
      </c>
      <c r="F419" s="93"/>
      <c r="G419" s="93"/>
      <c r="H419" s="93" t="str">
        <f t="shared" si="802"/>
        <v/>
      </c>
      <c r="I419" s="95" t="str">
        <f t="shared" si="803"/>
        <v/>
      </c>
      <c r="J419" s="93"/>
      <c r="K419" s="97" t="b">
        <v>0</v>
      </c>
      <c r="L419" s="98" t="str">
        <f t="shared" si="927"/>
        <v>PENDENTE</v>
      </c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3"/>
      <c r="X419" s="100"/>
      <c r="Y419" s="100"/>
      <c r="Z419" s="100"/>
      <c r="AA419" s="100"/>
      <c r="AB419" s="100"/>
      <c r="AC419" s="101"/>
      <c r="AD419" s="3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93"/>
      <c r="AQ419" s="93"/>
      <c r="AR419" s="93"/>
      <c r="AS419" s="102"/>
      <c r="AT419" s="103"/>
      <c r="AU419" s="103"/>
      <c r="AV419" s="103"/>
      <c r="AW419" s="104"/>
      <c r="AX419" s="103"/>
      <c r="AY419" s="103"/>
      <c r="AZ419" s="103"/>
      <c r="BA419" s="103"/>
      <c r="BB419" s="104"/>
      <c r="BC419" s="103"/>
      <c r="BD419" s="105" t="str">
        <f ca="1">IFERROR(__xludf.DUMMYFUNCTION("""COMPUTED_VALUE"""),"")</f>
        <v/>
      </c>
      <c r="BE419" s="105"/>
      <c r="BF419" s="105"/>
      <c r="BG419" s="93"/>
      <c r="BH419" s="95"/>
      <c r="BI419" s="95" t="str">
        <f t="shared" si="830"/>
        <v/>
      </c>
      <c r="BJ419" s="95" t="str">
        <f t="shared" ref="BJ419:BR419" si="1078">IF(AD419=0,"",AD419*$AS419*(AU419/10))</f>
        <v/>
      </c>
      <c r="BK419" s="95" t="str">
        <f t="shared" si="1078"/>
        <v/>
      </c>
      <c r="BL419" s="95" t="str">
        <f t="shared" si="1078"/>
        <v/>
      </c>
      <c r="BM419" s="95" t="str">
        <f t="shared" si="1078"/>
        <v/>
      </c>
      <c r="BN419" s="95" t="str">
        <f t="shared" si="1078"/>
        <v/>
      </c>
      <c r="BO419" s="95" t="str">
        <f t="shared" si="1078"/>
        <v/>
      </c>
      <c r="BP419" s="95" t="str">
        <f t="shared" si="1078"/>
        <v/>
      </c>
      <c r="BQ419" s="95" t="str">
        <f t="shared" si="1078"/>
        <v/>
      </c>
      <c r="BR419" s="95" t="str">
        <f t="shared" si="1078"/>
        <v/>
      </c>
      <c r="BS419" s="38"/>
      <c r="BT419" s="38"/>
      <c r="BU419" s="38"/>
      <c r="BV419" s="38"/>
      <c r="BW419" s="38"/>
      <c r="BX419" s="38">
        <f t="shared" si="566"/>
        <v>0</v>
      </c>
      <c r="BY419" s="106" t="str">
        <f t="shared" si="1058"/>
        <v/>
      </c>
      <c r="BZ419" s="106" t="str">
        <f t="shared" ref="BZ419:CH419" si="1079">IF(N419="x","1","")</f>
        <v/>
      </c>
      <c r="CA419" s="106" t="str">
        <f t="shared" si="1079"/>
        <v/>
      </c>
      <c r="CB419" s="106" t="str">
        <f t="shared" si="1079"/>
        <v/>
      </c>
      <c r="CC419" s="106" t="str">
        <f t="shared" si="1079"/>
        <v/>
      </c>
      <c r="CD419" s="106" t="str">
        <f t="shared" si="1079"/>
        <v/>
      </c>
      <c r="CE419" s="106" t="str">
        <f t="shared" si="1079"/>
        <v/>
      </c>
      <c r="CF419" s="106" t="str">
        <f t="shared" si="1079"/>
        <v/>
      </c>
      <c r="CG419" s="106" t="str">
        <f t="shared" si="1079"/>
        <v/>
      </c>
      <c r="CH419" s="106" t="str">
        <f t="shared" si="1079"/>
        <v/>
      </c>
      <c r="CI419" s="40"/>
      <c r="CJ419" s="40"/>
      <c r="CK419" s="40"/>
      <c r="CL419" s="40"/>
      <c r="CM419" s="40"/>
    </row>
    <row r="420" spans="1:91" ht="17.25" customHeight="1" x14ac:dyDescent="0.2">
      <c r="A420" s="92"/>
      <c r="B420" s="93"/>
      <c r="C420" s="93"/>
      <c r="D420" s="93"/>
      <c r="E420" s="93" t="str">
        <f t="shared" si="994"/>
        <v/>
      </c>
      <c r="F420" s="93"/>
      <c r="G420" s="93"/>
      <c r="H420" s="93" t="str">
        <f t="shared" si="802"/>
        <v/>
      </c>
      <c r="I420" s="95" t="str">
        <f t="shared" si="803"/>
        <v/>
      </c>
      <c r="J420" s="93"/>
      <c r="K420" s="97" t="b">
        <v>0</v>
      </c>
      <c r="L420" s="98" t="str">
        <f t="shared" si="927"/>
        <v>PENDENTE</v>
      </c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3"/>
      <c r="X420" s="100"/>
      <c r="Y420" s="100"/>
      <c r="Z420" s="100"/>
      <c r="AA420" s="100"/>
      <c r="AB420" s="100"/>
      <c r="AC420" s="101"/>
      <c r="AD420" s="3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93"/>
      <c r="AQ420" s="93"/>
      <c r="AR420" s="93"/>
      <c r="AS420" s="102"/>
      <c r="AT420" s="103"/>
      <c r="AU420" s="103"/>
      <c r="AV420" s="103"/>
      <c r="AW420" s="104"/>
      <c r="AX420" s="103"/>
      <c r="AY420" s="103"/>
      <c r="AZ420" s="103"/>
      <c r="BA420" s="103"/>
      <c r="BB420" s="104"/>
      <c r="BC420" s="103"/>
      <c r="BD420" s="105" t="str">
        <f ca="1">IFERROR(__xludf.DUMMYFUNCTION("""COMPUTED_VALUE"""),"")</f>
        <v/>
      </c>
      <c r="BE420" s="105"/>
      <c r="BF420" s="105"/>
      <c r="BG420" s="93"/>
      <c r="BH420" s="95"/>
      <c r="BI420" s="95" t="str">
        <f t="shared" si="830"/>
        <v/>
      </c>
      <c r="BJ420" s="95" t="str">
        <f t="shared" ref="BJ420:BR420" si="1080">IF(AD420=0,"",AD420*$AS420*(AU420/10))</f>
        <v/>
      </c>
      <c r="BK420" s="95" t="str">
        <f t="shared" si="1080"/>
        <v/>
      </c>
      <c r="BL420" s="95" t="str">
        <f t="shared" si="1080"/>
        <v/>
      </c>
      <c r="BM420" s="95" t="str">
        <f t="shared" si="1080"/>
        <v/>
      </c>
      <c r="BN420" s="95" t="str">
        <f t="shared" si="1080"/>
        <v/>
      </c>
      <c r="BO420" s="95" t="str">
        <f t="shared" si="1080"/>
        <v/>
      </c>
      <c r="BP420" s="95" t="str">
        <f t="shared" si="1080"/>
        <v/>
      </c>
      <c r="BQ420" s="95" t="str">
        <f t="shared" si="1080"/>
        <v/>
      </c>
      <c r="BR420" s="95" t="str">
        <f t="shared" si="1080"/>
        <v/>
      </c>
      <c r="BS420" s="38"/>
      <c r="BT420" s="38"/>
      <c r="BU420" s="38"/>
      <c r="BV420" s="38"/>
      <c r="BW420" s="38"/>
      <c r="BX420" s="38">
        <f t="shared" si="566"/>
        <v>0</v>
      </c>
      <c r="BY420" s="106" t="str">
        <f t="shared" si="1058"/>
        <v/>
      </c>
      <c r="BZ420" s="106" t="str">
        <f t="shared" ref="BZ420:CH420" si="1081">IF(N420="x","1","")</f>
        <v/>
      </c>
      <c r="CA420" s="106" t="str">
        <f t="shared" si="1081"/>
        <v/>
      </c>
      <c r="CB420" s="106" t="str">
        <f t="shared" si="1081"/>
        <v/>
      </c>
      <c r="CC420" s="106" t="str">
        <f t="shared" si="1081"/>
        <v/>
      </c>
      <c r="CD420" s="106" t="str">
        <f t="shared" si="1081"/>
        <v/>
      </c>
      <c r="CE420" s="106" t="str">
        <f t="shared" si="1081"/>
        <v/>
      </c>
      <c r="CF420" s="106" t="str">
        <f t="shared" si="1081"/>
        <v/>
      </c>
      <c r="CG420" s="106" t="str">
        <f t="shared" si="1081"/>
        <v/>
      </c>
      <c r="CH420" s="106" t="str">
        <f t="shared" si="1081"/>
        <v/>
      </c>
      <c r="CI420" s="40"/>
      <c r="CJ420" s="40"/>
      <c r="CK420" s="40"/>
      <c r="CL420" s="40"/>
      <c r="CM420" s="40"/>
    </row>
    <row r="421" spans="1:91" ht="17.25" customHeight="1" x14ac:dyDescent="0.2">
      <c r="A421" s="92"/>
      <c r="B421" s="93"/>
      <c r="C421" s="93"/>
      <c r="D421" s="93"/>
      <c r="E421" s="93" t="str">
        <f t="shared" si="994"/>
        <v/>
      </c>
      <c r="F421" s="93"/>
      <c r="G421" s="93"/>
      <c r="H421" s="93" t="str">
        <f t="shared" si="802"/>
        <v/>
      </c>
      <c r="I421" s="95" t="str">
        <f t="shared" si="803"/>
        <v/>
      </c>
      <c r="J421" s="93"/>
      <c r="K421" s="97" t="b">
        <v>0</v>
      </c>
      <c r="L421" s="98" t="str">
        <f t="shared" si="927"/>
        <v>PENDENTE</v>
      </c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3"/>
      <c r="X421" s="100"/>
      <c r="Y421" s="100"/>
      <c r="Z421" s="100"/>
      <c r="AA421" s="100"/>
      <c r="AB421" s="100"/>
      <c r="AC421" s="101"/>
      <c r="AD421" s="3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93"/>
      <c r="AQ421" s="93"/>
      <c r="AR421" s="93"/>
      <c r="AS421" s="102"/>
      <c r="AT421" s="103"/>
      <c r="AU421" s="103"/>
      <c r="AV421" s="103"/>
      <c r="AW421" s="104"/>
      <c r="AX421" s="103"/>
      <c r="AY421" s="103"/>
      <c r="AZ421" s="103"/>
      <c r="BA421" s="103"/>
      <c r="BB421" s="104"/>
      <c r="BC421" s="103"/>
      <c r="BD421" s="105" t="str">
        <f ca="1">IFERROR(__xludf.DUMMYFUNCTION("""COMPUTED_VALUE"""),"")</f>
        <v/>
      </c>
      <c r="BE421" s="105"/>
      <c r="BF421" s="105"/>
      <c r="BG421" s="93"/>
      <c r="BH421" s="95"/>
      <c r="BI421" s="95" t="str">
        <f t="shared" si="830"/>
        <v/>
      </c>
      <c r="BJ421" s="95" t="str">
        <f t="shared" ref="BJ421:BR421" si="1082">IF(AD421=0,"",AD421*$AS421*(AU421/10))</f>
        <v/>
      </c>
      <c r="BK421" s="95" t="str">
        <f t="shared" si="1082"/>
        <v/>
      </c>
      <c r="BL421" s="95" t="str">
        <f t="shared" si="1082"/>
        <v/>
      </c>
      <c r="BM421" s="95" t="str">
        <f t="shared" si="1082"/>
        <v/>
      </c>
      <c r="BN421" s="95" t="str">
        <f t="shared" si="1082"/>
        <v/>
      </c>
      <c r="BO421" s="95" t="str">
        <f t="shared" si="1082"/>
        <v/>
      </c>
      <c r="BP421" s="95" t="str">
        <f t="shared" si="1082"/>
        <v/>
      </c>
      <c r="BQ421" s="95" t="str">
        <f t="shared" si="1082"/>
        <v/>
      </c>
      <c r="BR421" s="95" t="str">
        <f t="shared" si="1082"/>
        <v/>
      </c>
      <c r="BS421" s="38"/>
      <c r="BT421" s="38"/>
      <c r="BU421" s="38"/>
      <c r="BV421" s="38"/>
      <c r="BW421" s="38"/>
      <c r="BX421" s="38">
        <f t="shared" ref="BX421:BX675" si="1083">SUM(BI421:BR421)</f>
        <v>0</v>
      </c>
      <c r="BY421" s="106" t="str">
        <f t="shared" si="1058"/>
        <v/>
      </c>
      <c r="BZ421" s="106" t="str">
        <f t="shared" ref="BZ421:CH421" si="1084">IF(N421="x","1","")</f>
        <v/>
      </c>
      <c r="CA421" s="106" t="str">
        <f t="shared" si="1084"/>
        <v/>
      </c>
      <c r="CB421" s="106" t="str">
        <f t="shared" si="1084"/>
        <v/>
      </c>
      <c r="CC421" s="106" t="str">
        <f t="shared" si="1084"/>
        <v/>
      </c>
      <c r="CD421" s="106" t="str">
        <f t="shared" si="1084"/>
        <v/>
      </c>
      <c r="CE421" s="106" t="str">
        <f t="shared" si="1084"/>
        <v/>
      </c>
      <c r="CF421" s="106" t="str">
        <f t="shared" si="1084"/>
        <v/>
      </c>
      <c r="CG421" s="106" t="str">
        <f t="shared" si="1084"/>
        <v/>
      </c>
      <c r="CH421" s="106" t="str">
        <f t="shared" si="1084"/>
        <v/>
      </c>
      <c r="CI421" s="40"/>
      <c r="CJ421" s="40"/>
      <c r="CK421" s="40"/>
      <c r="CL421" s="40"/>
      <c r="CM421" s="40"/>
    </row>
    <row r="422" spans="1:91" ht="17.25" customHeight="1" x14ac:dyDescent="0.2">
      <c r="A422" s="92"/>
      <c r="B422" s="93"/>
      <c r="C422" s="93"/>
      <c r="D422" s="93"/>
      <c r="E422" s="93" t="str">
        <f t="shared" si="994"/>
        <v/>
      </c>
      <c r="F422" s="93"/>
      <c r="G422" s="93"/>
      <c r="H422" s="93" t="str">
        <f t="shared" si="802"/>
        <v/>
      </c>
      <c r="I422" s="95" t="str">
        <f t="shared" si="803"/>
        <v/>
      </c>
      <c r="J422" s="93"/>
      <c r="K422" s="97" t="b">
        <v>0</v>
      </c>
      <c r="L422" s="98" t="str">
        <f t="shared" si="927"/>
        <v>PENDENTE</v>
      </c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3"/>
      <c r="X422" s="100"/>
      <c r="Y422" s="100"/>
      <c r="Z422" s="100"/>
      <c r="AA422" s="100"/>
      <c r="AB422" s="100"/>
      <c r="AC422" s="101"/>
      <c r="AD422" s="3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93"/>
      <c r="AQ422" s="93"/>
      <c r="AR422" s="93"/>
      <c r="AS422" s="102"/>
      <c r="AT422" s="103"/>
      <c r="AU422" s="103"/>
      <c r="AV422" s="103"/>
      <c r="AW422" s="104"/>
      <c r="AX422" s="103"/>
      <c r="AY422" s="103"/>
      <c r="AZ422" s="103"/>
      <c r="BA422" s="103"/>
      <c r="BB422" s="104"/>
      <c r="BC422" s="103"/>
      <c r="BD422" s="105" t="str">
        <f ca="1">IFERROR(__xludf.DUMMYFUNCTION("""COMPUTED_VALUE"""),"")</f>
        <v/>
      </c>
      <c r="BE422" s="105"/>
      <c r="BF422" s="105"/>
      <c r="BG422" s="93"/>
      <c r="BH422" s="95"/>
      <c r="BI422" s="95" t="str">
        <f t="shared" si="830"/>
        <v/>
      </c>
      <c r="BJ422" s="95" t="str">
        <f t="shared" ref="BJ422:BR422" si="1085">IF(AD422=0,"",AD422*$AS422*(AU422/10))</f>
        <v/>
      </c>
      <c r="BK422" s="95" t="str">
        <f t="shared" si="1085"/>
        <v/>
      </c>
      <c r="BL422" s="95" t="str">
        <f t="shared" si="1085"/>
        <v/>
      </c>
      <c r="BM422" s="95" t="str">
        <f t="shared" si="1085"/>
        <v/>
      </c>
      <c r="BN422" s="95" t="str">
        <f t="shared" si="1085"/>
        <v/>
      </c>
      <c r="BO422" s="95" t="str">
        <f t="shared" si="1085"/>
        <v/>
      </c>
      <c r="BP422" s="95" t="str">
        <f t="shared" si="1085"/>
        <v/>
      </c>
      <c r="BQ422" s="95" t="str">
        <f t="shared" si="1085"/>
        <v/>
      </c>
      <c r="BR422" s="95" t="str">
        <f t="shared" si="1085"/>
        <v/>
      </c>
      <c r="BS422" s="38"/>
      <c r="BT422" s="38"/>
      <c r="BU422" s="38"/>
      <c r="BV422" s="38"/>
      <c r="BW422" s="38"/>
      <c r="BX422" s="38">
        <f t="shared" si="1083"/>
        <v>0</v>
      </c>
      <c r="BY422" s="106" t="str">
        <f t="shared" si="1058"/>
        <v/>
      </c>
      <c r="BZ422" s="106" t="str">
        <f t="shared" ref="BZ422:CH422" si="1086">IF(N422="x","1","")</f>
        <v/>
      </c>
      <c r="CA422" s="106" t="str">
        <f t="shared" si="1086"/>
        <v/>
      </c>
      <c r="CB422" s="106" t="str">
        <f t="shared" si="1086"/>
        <v/>
      </c>
      <c r="CC422" s="106" t="str">
        <f t="shared" si="1086"/>
        <v/>
      </c>
      <c r="CD422" s="106" t="str">
        <f t="shared" si="1086"/>
        <v/>
      </c>
      <c r="CE422" s="106" t="str">
        <f t="shared" si="1086"/>
        <v/>
      </c>
      <c r="CF422" s="106" t="str">
        <f t="shared" si="1086"/>
        <v/>
      </c>
      <c r="CG422" s="106" t="str">
        <f t="shared" si="1086"/>
        <v/>
      </c>
      <c r="CH422" s="106" t="str">
        <f t="shared" si="1086"/>
        <v/>
      </c>
      <c r="CI422" s="40"/>
      <c r="CJ422" s="40"/>
      <c r="CK422" s="40"/>
      <c r="CL422" s="40"/>
      <c r="CM422" s="40"/>
    </row>
    <row r="423" spans="1:91" ht="17.25" customHeight="1" x14ac:dyDescent="0.2">
      <c r="A423" s="92"/>
      <c r="B423" s="93"/>
      <c r="C423" s="93"/>
      <c r="D423" s="93"/>
      <c r="E423" s="93" t="str">
        <f t="shared" si="994"/>
        <v/>
      </c>
      <c r="F423" s="93"/>
      <c r="G423" s="93"/>
      <c r="H423" s="93" t="str">
        <f t="shared" si="802"/>
        <v/>
      </c>
      <c r="I423" s="95" t="str">
        <f t="shared" si="803"/>
        <v/>
      </c>
      <c r="J423" s="93"/>
      <c r="K423" s="97" t="b">
        <v>0</v>
      </c>
      <c r="L423" s="98" t="str">
        <f t="shared" si="927"/>
        <v>PENDENTE</v>
      </c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3"/>
      <c r="X423" s="100"/>
      <c r="Y423" s="100"/>
      <c r="Z423" s="100"/>
      <c r="AA423" s="100"/>
      <c r="AB423" s="100"/>
      <c r="AC423" s="101"/>
      <c r="AD423" s="3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93"/>
      <c r="AQ423" s="93"/>
      <c r="AR423" s="93"/>
      <c r="AS423" s="102"/>
      <c r="AT423" s="103"/>
      <c r="AU423" s="103"/>
      <c r="AV423" s="103"/>
      <c r="AW423" s="104"/>
      <c r="AX423" s="103"/>
      <c r="AY423" s="103"/>
      <c r="AZ423" s="103"/>
      <c r="BA423" s="103"/>
      <c r="BB423" s="104"/>
      <c r="BC423" s="103"/>
      <c r="BD423" s="105" t="str">
        <f ca="1">IFERROR(__xludf.DUMMYFUNCTION("""COMPUTED_VALUE"""),"")</f>
        <v/>
      </c>
      <c r="BE423" s="105"/>
      <c r="BF423" s="105"/>
      <c r="BG423" s="93"/>
      <c r="BH423" s="95"/>
      <c r="BI423" s="95" t="str">
        <f t="shared" si="830"/>
        <v/>
      </c>
      <c r="BJ423" s="95" t="str">
        <f t="shared" ref="BJ423:BR423" si="1087">IF(AD423=0,"",AD423*$AS423*(AU423/10))</f>
        <v/>
      </c>
      <c r="BK423" s="95" t="str">
        <f t="shared" si="1087"/>
        <v/>
      </c>
      <c r="BL423" s="95" t="str">
        <f t="shared" si="1087"/>
        <v/>
      </c>
      <c r="BM423" s="95" t="str">
        <f t="shared" si="1087"/>
        <v/>
      </c>
      <c r="BN423" s="95" t="str">
        <f t="shared" si="1087"/>
        <v/>
      </c>
      <c r="BO423" s="95" t="str">
        <f t="shared" si="1087"/>
        <v/>
      </c>
      <c r="BP423" s="95" t="str">
        <f t="shared" si="1087"/>
        <v/>
      </c>
      <c r="BQ423" s="95" t="str">
        <f t="shared" si="1087"/>
        <v/>
      </c>
      <c r="BR423" s="95" t="str">
        <f t="shared" si="1087"/>
        <v/>
      </c>
      <c r="BS423" s="38"/>
      <c r="BT423" s="38"/>
      <c r="BU423" s="38"/>
      <c r="BV423" s="38"/>
      <c r="BW423" s="38"/>
      <c r="BX423" s="38">
        <f t="shared" si="1083"/>
        <v>0</v>
      </c>
      <c r="BY423" s="106" t="str">
        <f t="shared" si="1058"/>
        <v/>
      </c>
      <c r="BZ423" s="106" t="str">
        <f t="shared" ref="BZ423:CH423" si="1088">IF(N423="x","1","")</f>
        <v/>
      </c>
      <c r="CA423" s="106" t="str">
        <f t="shared" si="1088"/>
        <v/>
      </c>
      <c r="CB423" s="106" t="str">
        <f t="shared" si="1088"/>
        <v/>
      </c>
      <c r="CC423" s="106" t="str">
        <f t="shared" si="1088"/>
        <v/>
      </c>
      <c r="CD423" s="106" t="str">
        <f t="shared" si="1088"/>
        <v/>
      </c>
      <c r="CE423" s="106" t="str">
        <f t="shared" si="1088"/>
        <v/>
      </c>
      <c r="CF423" s="106" t="str">
        <f t="shared" si="1088"/>
        <v/>
      </c>
      <c r="CG423" s="106" t="str">
        <f t="shared" si="1088"/>
        <v/>
      </c>
      <c r="CH423" s="106" t="str">
        <f t="shared" si="1088"/>
        <v/>
      </c>
      <c r="CI423" s="40"/>
      <c r="CJ423" s="40"/>
      <c r="CK423" s="40"/>
      <c r="CL423" s="40"/>
      <c r="CM423" s="40"/>
    </row>
    <row r="424" spans="1:91" ht="17.25" customHeight="1" x14ac:dyDescent="0.2">
      <c r="A424" s="92"/>
      <c r="B424" s="93"/>
      <c r="C424" s="93"/>
      <c r="D424" s="93"/>
      <c r="E424" s="93" t="str">
        <f t="shared" si="994"/>
        <v/>
      </c>
      <c r="F424" s="93"/>
      <c r="G424" s="93"/>
      <c r="H424" s="93" t="str">
        <f t="shared" si="802"/>
        <v/>
      </c>
      <c r="I424" s="95" t="str">
        <f t="shared" si="803"/>
        <v/>
      </c>
      <c r="J424" s="93"/>
      <c r="K424" s="97" t="b">
        <v>0</v>
      </c>
      <c r="L424" s="98" t="str">
        <f t="shared" si="927"/>
        <v>PENDENTE</v>
      </c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3"/>
      <c r="X424" s="100"/>
      <c r="Y424" s="100"/>
      <c r="Z424" s="100"/>
      <c r="AA424" s="100"/>
      <c r="AB424" s="100"/>
      <c r="AC424" s="101"/>
      <c r="AD424" s="3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93"/>
      <c r="AQ424" s="93"/>
      <c r="AR424" s="93"/>
      <c r="AS424" s="102"/>
      <c r="AT424" s="103"/>
      <c r="AU424" s="103"/>
      <c r="AV424" s="103"/>
      <c r="AW424" s="104"/>
      <c r="AX424" s="103"/>
      <c r="AY424" s="103"/>
      <c r="AZ424" s="103"/>
      <c r="BA424" s="103"/>
      <c r="BB424" s="104"/>
      <c r="BC424" s="103"/>
      <c r="BD424" s="105" t="str">
        <f ca="1">IFERROR(__xludf.DUMMYFUNCTION("""COMPUTED_VALUE"""),"")</f>
        <v/>
      </c>
      <c r="BE424" s="105"/>
      <c r="BF424" s="105"/>
      <c r="BG424" s="93"/>
      <c r="BH424" s="95"/>
      <c r="BI424" s="95" t="str">
        <f t="shared" si="830"/>
        <v/>
      </c>
      <c r="BJ424" s="95" t="str">
        <f t="shared" ref="BJ424:BR424" si="1089">IF(AD424=0,"",AD424*$AS424*(AU424/10))</f>
        <v/>
      </c>
      <c r="BK424" s="95" t="str">
        <f t="shared" si="1089"/>
        <v/>
      </c>
      <c r="BL424" s="95" t="str">
        <f t="shared" si="1089"/>
        <v/>
      </c>
      <c r="BM424" s="95" t="str">
        <f t="shared" si="1089"/>
        <v/>
      </c>
      <c r="BN424" s="95" t="str">
        <f t="shared" si="1089"/>
        <v/>
      </c>
      <c r="BO424" s="95" t="str">
        <f t="shared" si="1089"/>
        <v/>
      </c>
      <c r="BP424" s="95" t="str">
        <f t="shared" si="1089"/>
        <v/>
      </c>
      <c r="BQ424" s="95" t="str">
        <f t="shared" si="1089"/>
        <v/>
      </c>
      <c r="BR424" s="95" t="str">
        <f t="shared" si="1089"/>
        <v/>
      </c>
      <c r="BS424" s="38"/>
      <c r="BT424" s="38"/>
      <c r="BU424" s="38"/>
      <c r="BV424" s="38"/>
      <c r="BW424" s="38"/>
      <c r="BX424" s="38">
        <f t="shared" si="1083"/>
        <v>0</v>
      </c>
      <c r="BY424" s="106" t="str">
        <f t="shared" si="1058"/>
        <v/>
      </c>
      <c r="BZ424" s="106" t="str">
        <f t="shared" ref="BZ424:CH424" si="1090">IF(N424="x","1","")</f>
        <v/>
      </c>
      <c r="CA424" s="106" t="str">
        <f t="shared" si="1090"/>
        <v/>
      </c>
      <c r="CB424" s="106" t="str">
        <f t="shared" si="1090"/>
        <v/>
      </c>
      <c r="CC424" s="106" t="str">
        <f t="shared" si="1090"/>
        <v/>
      </c>
      <c r="CD424" s="106" t="str">
        <f t="shared" si="1090"/>
        <v/>
      </c>
      <c r="CE424" s="106" t="str">
        <f t="shared" si="1090"/>
        <v/>
      </c>
      <c r="CF424" s="106" t="str">
        <f t="shared" si="1090"/>
        <v/>
      </c>
      <c r="CG424" s="106" t="str">
        <f t="shared" si="1090"/>
        <v/>
      </c>
      <c r="CH424" s="106" t="str">
        <f t="shared" si="1090"/>
        <v/>
      </c>
      <c r="CI424" s="40"/>
      <c r="CJ424" s="40"/>
      <c r="CK424" s="40"/>
      <c r="CL424" s="40"/>
      <c r="CM424" s="40"/>
    </row>
    <row r="425" spans="1:91" ht="17.25" customHeight="1" x14ac:dyDescent="0.2">
      <c r="A425" s="92"/>
      <c r="B425" s="93"/>
      <c r="C425" s="93"/>
      <c r="D425" s="93"/>
      <c r="E425" s="93" t="str">
        <f t="shared" si="994"/>
        <v/>
      </c>
      <c r="F425" s="93"/>
      <c r="G425" s="93"/>
      <c r="H425" s="93" t="str">
        <f t="shared" si="802"/>
        <v/>
      </c>
      <c r="I425" s="95" t="str">
        <f t="shared" si="803"/>
        <v/>
      </c>
      <c r="J425" s="93"/>
      <c r="K425" s="97" t="b">
        <v>0</v>
      </c>
      <c r="L425" s="98" t="str">
        <f t="shared" si="927"/>
        <v>PENDENTE</v>
      </c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3"/>
      <c r="X425" s="100"/>
      <c r="Y425" s="100"/>
      <c r="Z425" s="100"/>
      <c r="AA425" s="100"/>
      <c r="AB425" s="100"/>
      <c r="AC425" s="101"/>
      <c r="AD425" s="3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93"/>
      <c r="AQ425" s="93"/>
      <c r="AR425" s="93"/>
      <c r="AS425" s="102"/>
      <c r="AT425" s="103"/>
      <c r="AU425" s="103"/>
      <c r="AV425" s="103"/>
      <c r="AW425" s="104"/>
      <c r="AX425" s="103"/>
      <c r="AY425" s="103"/>
      <c r="AZ425" s="103"/>
      <c r="BA425" s="103"/>
      <c r="BB425" s="104"/>
      <c r="BC425" s="103"/>
      <c r="BD425" s="105" t="str">
        <f ca="1">IFERROR(__xludf.DUMMYFUNCTION("""COMPUTED_VALUE"""),"")</f>
        <v/>
      </c>
      <c r="BE425" s="105"/>
      <c r="BF425" s="105"/>
      <c r="BG425" s="93"/>
      <c r="BH425" s="95"/>
      <c r="BI425" s="95" t="str">
        <f t="shared" si="830"/>
        <v/>
      </c>
      <c r="BJ425" s="95" t="str">
        <f t="shared" ref="BJ425:BR425" si="1091">IF(AD425=0,"",AD425*$AS425*(AU425/10))</f>
        <v/>
      </c>
      <c r="BK425" s="95" t="str">
        <f t="shared" si="1091"/>
        <v/>
      </c>
      <c r="BL425" s="95" t="str">
        <f t="shared" si="1091"/>
        <v/>
      </c>
      <c r="BM425" s="95" t="str">
        <f t="shared" si="1091"/>
        <v/>
      </c>
      <c r="BN425" s="95" t="str">
        <f t="shared" si="1091"/>
        <v/>
      </c>
      <c r="BO425" s="95" t="str">
        <f t="shared" si="1091"/>
        <v/>
      </c>
      <c r="BP425" s="95" t="str">
        <f t="shared" si="1091"/>
        <v/>
      </c>
      <c r="BQ425" s="95" t="str">
        <f t="shared" si="1091"/>
        <v/>
      </c>
      <c r="BR425" s="95" t="str">
        <f t="shared" si="1091"/>
        <v/>
      </c>
      <c r="BS425" s="38"/>
      <c r="BT425" s="38"/>
      <c r="BU425" s="38"/>
      <c r="BV425" s="38"/>
      <c r="BW425" s="38"/>
      <c r="BX425" s="38">
        <f t="shared" si="1083"/>
        <v>0</v>
      </c>
      <c r="BY425" s="106" t="str">
        <f t="shared" si="1058"/>
        <v/>
      </c>
      <c r="BZ425" s="106" t="str">
        <f t="shared" ref="BZ425:CH425" si="1092">IF(N425="x","1","")</f>
        <v/>
      </c>
      <c r="CA425" s="106" t="str">
        <f t="shared" si="1092"/>
        <v/>
      </c>
      <c r="CB425" s="106" t="str">
        <f t="shared" si="1092"/>
        <v/>
      </c>
      <c r="CC425" s="106" t="str">
        <f t="shared" si="1092"/>
        <v/>
      </c>
      <c r="CD425" s="106" t="str">
        <f t="shared" si="1092"/>
        <v/>
      </c>
      <c r="CE425" s="106" t="str">
        <f t="shared" si="1092"/>
        <v/>
      </c>
      <c r="CF425" s="106" t="str">
        <f t="shared" si="1092"/>
        <v/>
      </c>
      <c r="CG425" s="106" t="str">
        <f t="shared" si="1092"/>
        <v/>
      </c>
      <c r="CH425" s="106" t="str">
        <f t="shared" si="1092"/>
        <v/>
      </c>
      <c r="CI425" s="40"/>
      <c r="CJ425" s="40"/>
      <c r="CK425" s="40"/>
      <c r="CL425" s="40"/>
      <c r="CM425" s="40"/>
    </row>
    <row r="426" spans="1:91" ht="17.25" customHeight="1" x14ac:dyDescent="0.2">
      <c r="A426" s="92"/>
      <c r="B426" s="93"/>
      <c r="C426" s="93"/>
      <c r="D426" s="93"/>
      <c r="E426" s="93" t="str">
        <f t="shared" si="994"/>
        <v/>
      </c>
      <c r="F426" s="93"/>
      <c r="G426" s="93"/>
      <c r="H426" s="93" t="str">
        <f t="shared" si="802"/>
        <v/>
      </c>
      <c r="I426" s="95" t="str">
        <f t="shared" si="803"/>
        <v/>
      </c>
      <c r="J426" s="93"/>
      <c r="K426" s="97" t="b">
        <v>0</v>
      </c>
      <c r="L426" s="98" t="str">
        <f t="shared" si="927"/>
        <v>PENDENTE</v>
      </c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3"/>
      <c r="X426" s="100"/>
      <c r="Y426" s="100"/>
      <c r="Z426" s="100"/>
      <c r="AA426" s="100"/>
      <c r="AB426" s="100"/>
      <c r="AC426" s="101"/>
      <c r="AD426" s="3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93"/>
      <c r="AQ426" s="93"/>
      <c r="AR426" s="93"/>
      <c r="AS426" s="102"/>
      <c r="AT426" s="103"/>
      <c r="AU426" s="103"/>
      <c r="AV426" s="103"/>
      <c r="AW426" s="104"/>
      <c r="AX426" s="103"/>
      <c r="AY426" s="103"/>
      <c r="AZ426" s="103"/>
      <c r="BA426" s="103"/>
      <c r="BB426" s="104"/>
      <c r="BC426" s="103"/>
      <c r="BD426" s="105" t="str">
        <f ca="1">IFERROR(__xludf.DUMMYFUNCTION("""COMPUTED_VALUE"""),"")</f>
        <v/>
      </c>
      <c r="BE426" s="105"/>
      <c r="BF426" s="105"/>
      <c r="BG426" s="93"/>
      <c r="BH426" s="95"/>
      <c r="BI426" s="95" t="str">
        <f t="shared" si="830"/>
        <v/>
      </c>
      <c r="BJ426" s="95" t="str">
        <f t="shared" ref="BJ426:BR426" si="1093">IF(AD426=0,"",AD426*$AS426*(AU426/10))</f>
        <v/>
      </c>
      <c r="BK426" s="95" t="str">
        <f t="shared" si="1093"/>
        <v/>
      </c>
      <c r="BL426" s="95" t="str">
        <f t="shared" si="1093"/>
        <v/>
      </c>
      <c r="BM426" s="95" t="str">
        <f t="shared" si="1093"/>
        <v/>
      </c>
      <c r="BN426" s="95" t="str">
        <f t="shared" si="1093"/>
        <v/>
      </c>
      <c r="BO426" s="95" t="str">
        <f t="shared" si="1093"/>
        <v/>
      </c>
      <c r="BP426" s="95" t="str">
        <f t="shared" si="1093"/>
        <v/>
      </c>
      <c r="BQ426" s="95" t="str">
        <f t="shared" si="1093"/>
        <v/>
      </c>
      <c r="BR426" s="95" t="str">
        <f t="shared" si="1093"/>
        <v/>
      </c>
      <c r="BS426" s="38"/>
      <c r="BT426" s="38"/>
      <c r="BU426" s="38"/>
      <c r="BV426" s="38"/>
      <c r="BW426" s="38"/>
      <c r="BX426" s="38">
        <f t="shared" si="1083"/>
        <v>0</v>
      </c>
      <c r="BY426" s="106" t="str">
        <f t="shared" si="1058"/>
        <v/>
      </c>
      <c r="BZ426" s="106" t="str">
        <f t="shared" ref="BZ426:CH426" si="1094">IF(N426="x","1","")</f>
        <v/>
      </c>
      <c r="CA426" s="106" t="str">
        <f t="shared" si="1094"/>
        <v/>
      </c>
      <c r="CB426" s="106" t="str">
        <f t="shared" si="1094"/>
        <v/>
      </c>
      <c r="CC426" s="106" t="str">
        <f t="shared" si="1094"/>
        <v/>
      </c>
      <c r="CD426" s="106" t="str">
        <f t="shared" si="1094"/>
        <v/>
      </c>
      <c r="CE426" s="106" t="str">
        <f t="shared" si="1094"/>
        <v/>
      </c>
      <c r="CF426" s="106" t="str">
        <f t="shared" si="1094"/>
        <v/>
      </c>
      <c r="CG426" s="106" t="str">
        <f t="shared" si="1094"/>
        <v/>
      </c>
      <c r="CH426" s="106" t="str">
        <f t="shared" si="1094"/>
        <v/>
      </c>
      <c r="CI426" s="40"/>
      <c r="CJ426" s="40"/>
      <c r="CK426" s="40"/>
      <c r="CL426" s="40"/>
      <c r="CM426" s="40"/>
    </row>
    <row r="427" spans="1:91" ht="17.25" customHeight="1" x14ac:dyDescent="0.2">
      <c r="A427" s="92"/>
      <c r="B427" s="93"/>
      <c r="C427" s="93"/>
      <c r="D427" s="93"/>
      <c r="E427" s="93" t="str">
        <f t="shared" si="994"/>
        <v/>
      </c>
      <c r="F427" s="93"/>
      <c r="G427" s="93"/>
      <c r="H427" s="93" t="str">
        <f t="shared" si="802"/>
        <v/>
      </c>
      <c r="I427" s="95" t="str">
        <f t="shared" si="803"/>
        <v/>
      </c>
      <c r="J427" s="93"/>
      <c r="K427" s="97" t="b">
        <v>0</v>
      </c>
      <c r="L427" s="98" t="str">
        <f t="shared" si="927"/>
        <v>PENDENTE</v>
      </c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3"/>
      <c r="X427" s="100"/>
      <c r="Y427" s="100"/>
      <c r="Z427" s="100"/>
      <c r="AA427" s="100"/>
      <c r="AB427" s="100"/>
      <c r="AC427" s="101"/>
      <c r="AD427" s="3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93"/>
      <c r="AQ427" s="93"/>
      <c r="AR427" s="93"/>
      <c r="AS427" s="102"/>
      <c r="AT427" s="103"/>
      <c r="AU427" s="103"/>
      <c r="AV427" s="103"/>
      <c r="AW427" s="104"/>
      <c r="AX427" s="103"/>
      <c r="AY427" s="103"/>
      <c r="AZ427" s="103"/>
      <c r="BA427" s="103"/>
      <c r="BB427" s="104"/>
      <c r="BC427" s="103"/>
      <c r="BD427" s="105" t="str">
        <f ca="1">IFERROR(__xludf.DUMMYFUNCTION("""COMPUTED_VALUE"""),"")</f>
        <v/>
      </c>
      <c r="BE427" s="105"/>
      <c r="BF427" s="105"/>
      <c r="BG427" s="93"/>
      <c r="BH427" s="95"/>
      <c r="BI427" s="95" t="str">
        <f t="shared" si="830"/>
        <v/>
      </c>
      <c r="BJ427" s="95" t="str">
        <f t="shared" ref="BJ427:BR427" si="1095">IF(AD427=0,"",AD427*$AS427*(AU427/10))</f>
        <v/>
      </c>
      <c r="BK427" s="95" t="str">
        <f t="shared" si="1095"/>
        <v/>
      </c>
      <c r="BL427" s="95" t="str">
        <f t="shared" si="1095"/>
        <v/>
      </c>
      <c r="BM427" s="95" t="str">
        <f t="shared" si="1095"/>
        <v/>
      </c>
      <c r="BN427" s="95" t="str">
        <f t="shared" si="1095"/>
        <v/>
      </c>
      <c r="BO427" s="95" t="str">
        <f t="shared" si="1095"/>
        <v/>
      </c>
      <c r="BP427" s="95" t="str">
        <f t="shared" si="1095"/>
        <v/>
      </c>
      <c r="BQ427" s="95" t="str">
        <f t="shared" si="1095"/>
        <v/>
      </c>
      <c r="BR427" s="95" t="str">
        <f t="shared" si="1095"/>
        <v/>
      </c>
      <c r="BS427" s="38"/>
      <c r="BT427" s="38"/>
      <c r="BU427" s="38"/>
      <c r="BV427" s="38"/>
      <c r="BW427" s="38"/>
      <c r="BX427" s="38">
        <f t="shared" si="1083"/>
        <v>0</v>
      </c>
      <c r="BY427" s="106" t="str">
        <f t="shared" si="1058"/>
        <v/>
      </c>
      <c r="BZ427" s="106" t="str">
        <f t="shared" ref="BZ427:CH427" si="1096">IF(N427="x","1","")</f>
        <v/>
      </c>
      <c r="CA427" s="106" t="str">
        <f t="shared" si="1096"/>
        <v/>
      </c>
      <c r="CB427" s="106" t="str">
        <f t="shared" si="1096"/>
        <v/>
      </c>
      <c r="CC427" s="106" t="str">
        <f t="shared" si="1096"/>
        <v/>
      </c>
      <c r="CD427" s="106" t="str">
        <f t="shared" si="1096"/>
        <v/>
      </c>
      <c r="CE427" s="106" t="str">
        <f t="shared" si="1096"/>
        <v/>
      </c>
      <c r="CF427" s="106" t="str">
        <f t="shared" si="1096"/>
        <v/>
      </c>
      <c r="CG427" s="106" t="str">
        <f t="shared" si="1096"/>
        <v/>
      </c>
      <c r="CH427" s="106" t="str">
        <f t="shared" si="1096"/>
        <v/>
      </c>
      <c r="CI427" s="40"/>
      <c r="CJ427" s="40"/>
      <c r="CK427" s="40"/>
      <c r="CL427" s="40"/>
      <c r="CM427" s="40"/>
    </row>
    <row r="428" spans="1:91" ht="17.25" customHeight="1" x14ac:dyDescent="0.2">
      <c r="A428" s="92"/>
      <c r="B428" s="93"/>
      <c r="C428" s="93"/>
      <c r="D428" s="93"/>
      <c r="E428" s="93" t="str">
        <f t="shared" si="994"/>
        <v/>
      </c>
      <c r="F428" s="93"/>
      <c r="G428" s="93"/>
      <c r="H428" s="93" t="str">
        <f t="shared" si="802"/>
        <v/>
      </c>
      <c r="I428" s="95" t="str">
        <f t="shared" si="803"/>
        <v/>
      </c>
      <c r="J428" s="93"/>
      <c r="K428" s="97" t="b">
        <v>0</v>
      </c>
      <c r="L428" s="98" t="str">
        <f t="shared" si="927"/>
        <v>PENDENTE</v>
      </c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3"/>
      <c r="X428" s="100"/>
      <c r="Y428" s="100"/>
      <c r="Z428" s="100"/>
      <c r="AA428" s="100"/>
      <c r="AB428" s="100"/>
      <c r="AC428" s="101"/>
      <c r="AD428" s="3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93"/>
      <c r="AQ428" s="93"/>
      <c r="AR428" s="93"/>
      <c r="AS428" s="102"/>
      <c r="AT428" s="103"/>
      <c r="AU428" s="103"/>
      <c r="AV428" s="103"/>
      <c r="AW428" s="104"/>
      <c r="AX428" s="103"/>
      <c r="AY428" s="103"/>
      <c r="AZ428" s="103"/>
      <c r="BA428" s="103"/>
      <c r="BB428" s="104"/>
      <c r="BC428" s="103"/>
      <c r="BD428" s="105" t="str">
        <f ca="1">IFERROR(__xludf.DUMMYFUNCTION("""COMPUTED_VALUE"""),"")</f>
        <v/>
      </c>
      <c r="BE428" s="105"/>
      <c r="BF428" s="105"/>
      <c r="BG428" s="93"/>
      <c r="BH428" s="95"/>
      <c r="BI428" s="95" t="str">
        <f t="shared" si="830"/>
        <v/>
      </c>
      <c r="BJ428" s="95" t="str">
        <f t="shared" ref="BJ428:BR428" si="1097">IF(AD428=0,"",AD428*$AS428*(AU428/10))</f>
        <v/>
      </c>
      <c r="BK428" s="95" t="str">
        <f t="shared" si="1097"/>
        <v/>
      </c>
      <c r="BL428" s="95" t="str">
        <f t="shared" si="1097"/>
        <v/>
      </c>
      <c r="BM428" s="95" t="str">
        <f t="shared" si="1097"/>
        <v/>
      </c>
      <c r="BN428" s="95" t="str">
        <f t="shared" si="1097"/>
        <v/>
      </c>
      <c r="BO428" s="95" t="str">
        <f t="shared" si="1097"/>
        <v/>
      </c>
      <c r="BP428" s="95" t="str">
        <f t="shared" si="1097"/>
        <v/>
      </c>
      <c r="BQ428" s="95" t="str">
        <f t="shared" si="1097"/>
        <v/>
      </c>
      <c r="BR428" s="95" t="str">
        <f t="shared" si="1097"/>
        <v/>
      </c>
      <c r="BS428" s="38"/>
      <c r="BT428" s="38"/>
      <c r="BU428" s="38"/>
      <c r="BV428" s="38"/>
      <c r="BW428" s="38"/>
      <c r="BX428" s="38">
        <f t="shared" si="1083"/>
        <v>0</v>
      </c>
      <c r="BY428" s="106" t="str">
        <f t="shared" si="1058"/>
        <v/>
      </c>
      <c r="BZ428" s="106" t="str">
        <f t="shared" ref="BZ428:CH428" si="1098">IF(N428="x","1","")</f>
        <v/>
      </c>
      <c r="CA428" s="106" t="str">
        <f t="shared" si="1098"/>
        <v/>
      </c>
      <c r="CB428" s="106" t="str">
        <f t="shared" si="1098"/>
        <v/>
      </c>
      <c r="CC428" s="106" t="str">
        <f t="shared" si="1098"/>
        <v/>
      </c>
      <c r="CD428" s="106" t="str">
        <f t="shared" si="1098"/>
        <v/>
      </c>
      <c r="CE428" s="106" t="str">
        <f t="shared" si="1098"/>
        <v/>
      </c>
      <c r="CF428" s="106" t="str">
        <f t="shared" si="1098"/>
        <v/>
      </c>
      <c r="CG428" s="106" t="str">
        <f t="shared" si="1098"/>
        <v/>
      </c>
      <c r="CH428" s="106" t="str">
        <f t="shared" si="1098"/>
        <v/>
      </c>
      <c r="CI428" s="40"/>
      <c r="CJ428" s="40"/>
      <c r="CK428" s="40"/>
      <c r="CL428" s="40"/>
      <c r="CM428" s="40"/>
    </row>
    <row r="429" spans="1:91" ht="17.25" customHeight="1" x14ac:dyDescent="0.2">
      <c r="A429" s="92"/>
      <c r="B429" s="93"/>
      <c r="C429" s="93"/>
      <c r="D429" s="93"/>
      <c r="E429" s="93" t="str">
        <f t="shared" si="994"/>
        <v/>
      </c>
      <c r="F429" s="93"/>
      <c r="G429" s="93"/>
      <c r="H429" s="93" t="str">
        <f t="shared" si="802"/>
        <v/>
      </c>
      <c r="I429" s="95" t="str">
        <f t="shared" si="803"/>
        <v/>
      </c>
      <c r="J429" s="93"/>
      <c r="K429" s="97" t="b">
        <v>0</v>
      </c>
      <c r="L429" s="98" t="str">
        <f t="shared" si="927"/>
        <v>PENDENTE</v>
      </c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3"/>
      <c r="X429" s="100"/>
      <c r="Y429" s="100"/>
      <c r="Z429" s="100"/>
      <c r="AA429" s="100"/>
      <c r="AB429" s="100"/>
      <c r="AC429" s="101"/>
      <c r="AD429" s="3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93"/>
      <c r="AQ429" s="93"/>
      <c r="AR429" s="93"/>
      <c r="AS429" s="102"/>
      <c r="AT429" s="103"/>
      <c r="AU429" s="103"/>
      <c r="AV429" s="103"/>
      <c r="AW429" s="104"/>
      <c r="AX429" s="103"/>
      <c r="AY429" s="103"/>
      <c r="AZ429" s="103"/>
      <c r="BA429" s="103"/>
      <c r="BB429" s="104"/>
      <c r="BC429" s="103"/>
      <c r="BD429" s="105" t="str">
        <f ca="1">IFERROR(__xludf.DUMMYFUNCTION("""COMPUTED_VALUE"""),"")</f>
        <v/>
      </c>
      <c r="BE429" s="105"/>
      <c r="BF429" s="105"/>
      <c r="BG429" s="93"/>
      <c r="BH429" s="95"/>
      <c r="BI429" s="95" t="str">
        <f t="shared" si="830"/>
        <v/>
      </c>
      <c r="BJ429" s="95" t="str">
        <f t="shared" ref="BJ429:BR429" si="1099">IF(AD429=0,"",AD429*$AS429*(AU429/10))</f>
        <v/>
      </c>
      <c r="BK429" s="95" t="str">
        <f t="shared" si="1099"/>
        <v/>
      </c>
      <c r="BL429" s="95" t="str">
        <f t="shared" si="1099"/>
        <v/>
      </c>
      <c r="BM429" s="95" t="str">
        <f t="shared" si="1099"/>
        <v/>
      </c>
      <c r="BN429" s="95" t="str">
        <f t="shared" si="1099"/>
        <v/>
      </c>
      <c r="BO429" s="95" t="str">
        <f t="shared" si="1099"/>
        <v/>
      </c>
      <c r="BP429" s="95" t="str">
        <f t="shared" si="1099"/>
        <v/>
      </c>
      <c r="BQ429" s="95" t="str">
        <f t="shared" si="1099"/>
        <v/>
      </c>
      <c r="BR429" s="95" t="str">
        <f t="shared" si="1099"/>
        <v/>
      </c>
      <c r="BS429" s="38"/>
      <c r="BT429" s="38"/>
      <c r="BU429" s="38"/>
      <c r="BV429" s="38"/>
      <c r="BW429" s="38"/>
      <c r="BX429" s="38">
        <f t="shared" si="1083"/>
        <v>0</v>
      </c>
      <c r="BY429" s="106" t="str">
        <f t="shared" si="1058"/>
        <v/>
      </c>
      <c r="BZ429" s="106" t="str">
        <f t="shared" ref="BZ429:CH429" si="1100">IF(N429="x","1","")</f>
        <v/>
      </c>
      <c r="CA429" s="106" t="str">
        <f t="shared" si="1100"/>
        <v/>
      </c>
      <c r="CB429" s="106" t="str">
        <f t="shared" si="1100"/>
        <v/>
      </c>
      <c r="CC429" s="106" t="str">
        <f t="shared" si="1100"/>
        <v/>
      </c>
      <c r="CD429" s="106" t="str">
        <f t="shared" si="1100"/>
        <v/>
      </c>
      <c r="CE429" s="106" t="str">
        <f t="shared" si="1100"/>
        <v/>
      </c>
      <c r="CF429" s="106" t="str">
        <f t="shared" si="1100"/>
        <v/>
      </c>
      <c r="CG429" s="106" t="str">
        <f t="shared" si="1100"/>
        <v/>
      </c>
      <c r="CH429" s="106" t="str">
        <f t="shared" si="1100"/>
        <v/>
      </c>
      <c r="CI429" s="40"/>
      <c r="CJ429" s="40"/>
      <c r="CK429" s="40"/>
      <c r="CL429" s="40"/>
      <c r="CM429" s="40"/>
    </row>
    <row r="430" spans="1:91" ht="17.25" customHeight="1" x14ac:dyDescent="0.2">
      <c r="A430" s="92"/>
      <c r="B430" s="93"/>
      <c r="C430" s="93"/>
      <c r="D430" s="93"/>
      <c r="E430" s="93" t="str">
        <f t="shared" si="994"/>
        <v/>
      </c>
      <c r="F430" s="93"/>
      <c r="G430" s="93"/>
      <c r="H430" s="93" t="str">
        <f t="shared" si="802"/>
        <v/>
      </c>
      <c r="I430" s="95" t="str">
        <f t="shared" si="803"/>
        <v/>
      </c>
      <c r="J430" s="93"/>
      <c r="K430" s="97" t="b">
        <v>0</v>
      </c>
      <c r="L430" s="98" t="str">
        <f t="shared" si="927"/>
        <v>PENDENTE</v>
      </c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3"/>
      <c r="X430" s="100"/>
      <c r="Y430" s="100"/>
      <c r="Z430" s="100"/>
      <c r="AA430" s="100"/>
      <c r="AB430" s="100"/>
      <c r="AC430" s="101"/>
      <c r="AD430" s="3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93"/>
      <c r="AQ430" s="93"/>
      <c r="AR430" s="93"/>
      <c r="AS430" s="102"/>
      <c r="AT430" s="103"/>
      <c r="AU430" s="103"/>
      <c r="AV430" s="103"/>
      <c r="AW430" s="104"/>
      <c r="AX430" s="103"/>
      <c r="AY430" s="103"/>
      <c r="AZ430" s="103"/>
      <c r="BA430" s="103"/>
      <c r="BB430" s="104"/>
      <c r="BC430" s="103"/>
      <c r="BD430" s="105" t="str">
        <f ca="1">IFERROR(__xludf.DUMMYFUNCTION("""COMPUTED_VALUE"""),"")</f>
        <v/>
      </c>
      <c r="BE430" s="105"/>
      <c r="BF430" s="105"/>
      <c r="BG430" s="93"/>
      <c r="BH430" s="95"/>
      <c r="BI430" s="95" t="str">
        <f t="shared" si="830"/>
        <v/>
      </c>
      <c r="BJ430" s="95" t="str">
        <f t="shared" ref="BJ430:BR430" si="1101">IF(AD430=0,"",AD430*$AS430*(AU430/10))</f>
        <v/>
      </c>
      <c r="BK430" s="95" t="str">
        <f t="shared" si="1101"/>
        <v/>
      </c>
      <c r="BL430" s="95" t="str">
        <f t="shared" si="1101"/>
        <v/>
      </c>
      <c r="BM430" s="95" t="str">
        <f t="shared" si="1101"/>
        <v/>
      </c>
      <c r="BN430" s="95" t="str">
        <f t="shared" si="1101"/>
        <v/>
      </c>
      <c r="BO430" s="95" t="str">
        <f t="shared" si="1101"/>
        <v/>
      </c>
      <c r="BP430" s="95" t="str">
        <f t="shared" si="1101"/>
        <v/>
      </c>
      <c r="BQ430" s="95" t="str">
        <f t="shared" si="1101"/>
        <v/>
      </c>
      <c r="BR430" s="95" t="str">
        <f t="shared" si="1101"/>
        <v/>
      </c>
      <c r="BS430" s="38"/>
      <c r="BT430" s="38"/>
      <c r="BU430" s="38"/>
      <c r="BV430" s="38"/>
      <c r="BW430" s="38"/>
      <c r="BX430" s="38">
        <f t="shared" si="1083"/>
        <v>0</v>
      </c>
      <c r="BY430" s="106" t="str">
        <f t="shared" si="1058"/>
        <v/>
      </c>
      <c r="BZ430" s="106" t="str">
        <f t="shared" ref="BZ430:CH430" si="1102">IF(N430="x","1","")</f>
        <v/>
      </c>
      <c r="CA430" s="106" t="str">
        <f t="shared" si="1102"/>
        <v/>
      </c>
      <c r="CB430" s="106" t="str">
        <f t="shared" si="1102"/>
        <v/>
      </c>
      <c r="CC430" s="106" t="str">
        <f t="shared" si="1102"/>
        <v/>
      </c>
      <c r="CD430" s="106" t="str">
        <f t="shared" si="1102"/>
        <v/>
      </c>
      <c r="CE430" s="106" t="str">
        <f t="shared" si="1102"/>
        <v/>
      </c>
      <c r="CF430" s="106" t="str">
        <f t="shared" si="1102"/>
        <v/>
      </c>
      <c r="CG430" s="106" t="str">
        <f t="shared" si="1102"/>
        <v/>
      </c>
      <c r="CH430" s="106" t="str">
        <f t="shared" si="1102"/>
        <v/>
      </c>
      <c r="CI430" s="40"/>
      <c r="CJ430" s="40"/>
      <c r="CK430" s="40"/>
      <c r="CL430" s="40"/>
      <c r="CM430" s="40"/>
    </row>
    <row r="431" spans="1:91" ht="17.25" customHeight="1" x14ac:dyDescent="0.2">
      <c r="A431" s="92"/>
      <c r="B431" s="93"/>
      <c r="C431" s="93"/>
      <c r="D431" s="93"/>
      <c r="E431" s="93" t="str">
        <f t="shared" si="994"/>
        <v/>
      </c>
      <c r="F431" s="93"/>
      <c r="G431" s="93"/>
      <c r="H431" s="93" t="str">
        <f t="shared" si="802"/>
        <v/>
      </c>
      <c r="I431" s="95" t="str">
        <f t="shared" si="803"/>
        <v/>
      </c>
      <c r="J431" s="93"/>
      <c r="K431" s="97" t="b">
        <v>0</v>
      </c>
      <c r="L431" s="98" t="str">
        <f t="shared" si="927"/>
        <v>PENDENTE</v>
      </c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3"/>
      <c r="X431" s="100"/>
      <c r="Y431" s="100"/>
      <c r="Z431" s="100"/>
      <c r="AA431" s="100"/>
      <c r="AB431" s="100"/>
      <c r="AC431" s="101"/>
      <c r="AD431" s="3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93"/>
      <c r="AQ431" s="93"/>
      <c r="AR431" s="93"/>
      <c r="AS431" s="102"/>
      <c r="AT431" s="103"/>
      <c r="AU431" s="103"/>
      <c r="AV431" s="103"/>
      <c r="AW431" s="104"/>
      <c r="AX431" s="103"/>
      <c r="AY431" s="103"/>
      <c r="AZ431" s="103"/>
      <c r="BA431" s="103"/>
      <c r="BB431" s="104"/>
      <c r="BC431" s="103"/>
      <c r="BD431" s="105" t="str">
        <f ca="1">IFERROR(__xludf.DUMMYFUNCTION("""COMPUTED_VALUE"""),"")</f>
        <v/>
      </c>
      <c r="BE431" s="105"/>
      <c r="BF431" s="105"/>
      <c r="BG431" s="93"/>
      <c r="BH431" s="95"/>
      <c r="BI431" s="95" t="str">
        <f t="shared" si="830"/>
        <v/>
      </c>
      <c r="BJ431" s="95" t="str">
        <f t="shared" ref="BJ431:BR431" si="1103">IF(AD431=0,"",AD431*$AS431*(AU431/10))</f>
        <v/>
      </c>
      <c r="BK431" s="95" t="str">
        <f t="shared" si="1103"/>
        <v/>
      </c>
      <c r="BL431" s="95" t="str">
        <f t="shared" si="1103"/>
        <v/>
      </c>
      <c r="BM431" s="95" t="str">
        <f t="shared" si="1103"/>
        <v/>
      </c>
      <c r="BN431" s="95" t="str">
        <f t="shared" si="1103"/>
        <v/>
      </c>
      <c r="BO431" s="95" t="str">
        <f t="shared" si="1103"/>
        <v/>
      </c>
      <c r="BP431" s="95" t="str">
        <f t="shared" si="1103"/>
        <v/>
      </c>
      <c r="BQ431" s="95" t="str">
        <f t="shared" si="1103"/>
        <v/>
      </c>
      <c r="BR431" s="95" t="str">
        <f t="shared" si="1103"/>
        <v/>
      </c>
      <c r="BS431" s="38"/>
      <c r="BT431" s="38"/>
      <c r="BU431" s="38"/>
      <c r="BV431" s="38"/>
      <c r="BW431" s="38"/>
      <c r="BX431" s="38">
        <f t="shared" si="1083"/>
        <v>0</v>
      </c>
      <c r="BY431" s="106" t="str">
        <f t="shared" si="1058"/>
        <v/>
      </c>
      <c r="BZ431" s="106" t="str">
        <f t="shared" ref="BZ431:CH431" si="1104">IF(N431="x","1","")</f>
        <v/>
      </c>
      <c r="CA431" s="106" t="str">
        <f t="shared" si="1104"/>
        <v/>
      </c>
      <c r="CB431" s="106" t="str">
        <f t="shared" si="1104"/>
        <v/>
      </c>
      <c r="CC431" s="106" t="str">
        <f t="shared" si="1104"/>
        <v/>
      </c>
      <c r="CD431" s="106" t="str">
        <f t="shared" si="1104"/>
        <v/>
      </c>
      <c r="CE431" s="106" t="str">
        <f t="shared" si="1104"/>
        <v/>
      </c>
      <c r="CF431" s="106" t="str">
        <f t="shared" si="1104"/>
        <v/>
      </c>
      <c r="CG431" s="106" t="str">
        <f t="shared" si="1104"/>
        <v/>
      </c>
      <c r="CH431" s="106" t="str">
        <f t="shared" si="1104"/>
        <v/>
      </c>
      <c r="CI431" s="40"/>
      <c r="CJ431" s="40"/>
      <c r="CK431" s="40"/>
      <c r="CL431" s="40"/>
      <c r="CM431" s="40"/>
    </row>
    <row r="432" spans="1:91" ht="17.25" customHeight="1" x14ac:dyDescent="0.2">
      <c r="A432" s="92"/>
      <c r="B432" s="93"/>
      <c r="C432" s="93"/>
      <c r="D432" s="93"/>
      <c r="E432" s="93" t="str">
        <f t="shared" si="994"/>
        <v/>
      </c>
      <c r="F432" s="93"/>
      <c r="G432" s="93"/>
      <c r="H432" s="93" t="str">
        <f t="shared" si="802"/>
        <v/>
      </c>
      <c r="I432" s="95" t="str">
        <f t="shared" si="803"/>
        <v/>
      </c>
      <c r="J432" s="93"/>
      <c r="K432" s="97" t="b">
        <v>0</v>
      </c>
      <c r="L432" s="98" t="str">
        <f t="shared" si="927"/>
        <v>PENDENTE</v>
      </c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3"/>
      <c r="X432" s="100"/>
      <c r="Y432" s="100"/>
      <c r="Z432" s="100"/>
      <c r="AA432" s="100"/>
      <c r="AB432" s="100"/>
      <c r="AC432" s="101"/>
      <c r="AD432" s="3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93"/>
      <c r="AQ432" s="93"/>
      <c r="AR432" s="93"/>
      <c r="AS432" s="102"/>
      <c r="AT432" s="103"/>
      <c r="AU432" s="103"/>
      <c r="AV432" s="103"/>
      <c r="AW432" s="104"/>
      <c r="AX432" s="103"/>
      <c r="AY432" s="103"/>
      <c r="AZ432" s="103"/>
      <c r="BA432" s="103"/>
      <c r="BB432" s="104"/>
      <c r="BC432" s="103"/>
      <c r="BD432" s="105" t="str">
        <f ca="1">IFERROR(__xludf.DUMMYFUNCTION("""COMPUTED_VALUE"""),"")</f>
        <v/>
      </c>
      <c r="BE432" s="105"/>
      <c r="BF432" s="105"/>
      <c r="BG432" s="93"/>
      <c r="BH432" s="95"/>
      <c r="BI432" s="95" t="str">
        <f t="shared" si="830"/>
        <v/>
      </c>
      <c r="BJ432" s="95" t="str">
        <f t="shared" ref="BJ432:BR432" si="1105">IF(AD432=0,"",AD432*$AS432*(AU432/10))</f>
        <v/>
      </c>
      <c r="BK432" s="95" t="str">
        <f t="shared" si="1105"/>
        <v/>
      </c>
      <c r="BL432" s="95" t="str">
        <f t="shared" si="1105"/>
        <v/>
      </c>
      <c r="BM432" s="95" t="str">
        <f t="shared" si="1105"/>
        <v/>
      </c>
      <c r="BN432" s="95" t="str">
        <f t="shared" si="1105"/>
        <v/>
      </c>
      <c r="BO432" s="95" t="str">
        <f t="shared" si="1105"/>
        <v/>
      </c>
      <c r="BP432" s="95" t="str">
        <f t="shared" si="1105"/>
        <v/>
      </c>
      <c r="BQ432" s="95" t="str">
        <f t="shared" si="1105"/>
        <v/>
      </c>
      <c r="BR432" s="95" t="str">
        <f t="shared" si="1105"/>
        <v/>
      </c>
      <c r="BS432" s="38"/>
      <c r="BT432" s="38"/>
      <c r="BU432" s="38"/>
      <c r="BV432" s="38"/>
      <c r="BW432" s="38"/>
      <c r="BX432" s="38">
        <f t="shared" si="1083"/>
        <v>0</v>
      </c>
      <c r="BY432" s="106" t="str">
        <f t="shared" si="1058"/>
        <v/>
      </c>
      <c r="BZ432" s="106" t="str">
        <f t="shared" ref="BZ432:CH432" si="1106">IF(N432="x","1","")</f>
        <v/>
      </c>
      <c r="CA432" s="106" t="str">
        <f t="shared" si="1106"/>
        <v/>
      </c>
      <c r="CB432" s="106" t="str">
        <f t="shared" si="1106"/>
        <v/>
      </c>
      <c r="CC432" s="106" t="str">
        <f t="shared" si="1106"/>
        <v/>
      </c>
      <c r="CD432" s="106" t="str">
        <f t="shared" si="1106"/>
        <v/>
      </c>
      <c r="CE432" s="106" t="str">
        <f t="shared" si="1106"/>
        <v/>
      </c>
      <c r="CF432" s="106" t="str">
        <f t="shared" si="1106"/>
        <v/>
      </c>
      <c r="CG432" s="106" t="str">
        <f t="shared" si="1106"/>
        <v/>
      </c>
      <c r="CH432" s="106" t="str">
        <f t="shared" si="1106"/>
        <v/>
      </c>
      <c r="CI432" s="40"/>
      <c r="CJ432" s="40"/>
      <c r="CK432" s="40"/>
      <c r="CL432" s="40"/>
      <c r="CM432" s="40"/>
    </row>
    <row r="433" spans="1:91" ht="17.25" customHeight="1" x14ac:dyDescent="0.2">
      <c r="A433" s="92"/>
      <c r="B433" s="93"/>
      <c r="C433" s="93"/>
      <c r="D433" s="93"/>
      <c r="E433" s="93" t="str">
        <f t="shared" si="994"/>
        <v/>
      </c>
      <c r="F433" s="93"/>
      <c r="G433" s="93"/>
      <c r="H433" s="93" t="str">
        <f t="shared" si="802"/>
        <v/>
      </c>
      <c r="I433" s="95" t="str">
        <f t="shared" si="803"/>
        <v/>
      </c>
      <c r="J433" s="93"/>
      <c r="K433" s="97" t="b">
        <v>0</v>
      </c>
      <c r="L433" s="98" t="str">
        <f t="shared" si="927"/>
        <v>PENDENTE</v>
      </c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3"/>
      <c r="X433" s="100"/>
      <c r="Y433" s="100"/>
      <c r="Z433" s="100"/>
      <c r="AA433" s="100"/>
      <c r="AB433" s="100"/>
      <c r="AC433" s="101"/>
      <c r="AD433" s="3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93"/>
      <c r="AQ433" s="93"/>
      <c r="AR433" s="93"/>
      <c r="AS433" s="102"/>
      <c r="AT433" s="103"/>
      <c r="AU433" s="103"/>
      <c r="AV433" s="103"/>
      <c r="AW433" s="104"/>
      <c r="AX433" s="103"/>
      <c r="AY433" s="103"/>
      <c r="AZ433" s="103"/>
      <c r="BA433" s="103"/>
      <c r="BB433" s="104"/>
      <c r="BC433" s="103"/>
      <c r="BD433" s="105" t="str">
        <f ca="1">IFERROR(__xludf.DUMMYFUNCTION("""COMPUTED_VALUE"""),"")</f>
        <v/>
      </c>
      <c r="BE433" s="105"/>
      <c r="BF433" s="105"/>
      <c r="BG433" s="93"/>
      <c r="BH433" s="95"/>
      <c r="BI433" s="95" t="str">
        <f t="shared" si="830"/>
        <v/>
      </c>
      <c r="BJ433" s="95" t="str">
        <f t="shared" ref="BJ433:BR433" si="1107">IF(AD433=0,"",AD433*$AS433*(AU433/10))</f>
        <v/>
      </c>
      <c r="BK433" s="95" t="str">
        <f t="shared" si="1107"/>
        <v/>
      </c>
      <c r="BL433" s="95" t="str">
        <f t="shared" si="1107"/>
        <v/>
      </c>
      <c r="BM433" s="95" t="str">
        <f t="shared" si="1107"/>
        <v/>
      </c>
      <c r="BN433" s="95" t="str">
        <f t="shared" si="1107"/>
        <v/>
      </c>
      <c r="BO433" s="95" t="str">
        <f t="shared" si="1107"/>
        <v/>
      </c>
      <c r="BP433" s="95" t="str">
        <f t="shared" si="1107"/>
        <v/>
      </c>
      <c r="BQ433" s="95" t="str">
        <f t="shared" si="1107"/>
        <v/>
      </c>
      <c r="BR433" s="95" t="str">
        <f t="shared" si="1107"/>
        <v/>
      </c>
      <c r="BS433" s="38"/>
      <c r="BT433" s="38"/>
      <c r="BU433" s="38"/>
      <c r="BV433" s="38"/>
      <c r="BW433" s="38"/>
      <c r="BX433" s="38">
        <f t="shared" si="1083"/>
        <v>0</v>
      </c>
      <c r="BY433" s="106" t="str">
        <f t="shared" si="1058"/>
        <v/>
      </c>
      <c r="BZ433" s="106" t="str">
        <f t="shared" ref="BZ433:CH433" si="1108">IF(N433="x","1","")</f>
        <v/>
      </c>
      <c r="CA433" s="106" t="str">
        <f t="shared" si="1108"/>
        <v/>
      </c>
      <c r="CB433" s="106" t="str">
        <f t="shared" si="1108"/>
        <v/>
      </c>
      <c r="CC433" s="106" t="str">
        <f t="shared" si="1108"/>
        <v/>
      </c>
      <c r="CD433" s="106" t="str">
        <f t="shared" si="1108"/>
        <v/>
      </c>
      <c r="CE433" s="106" t="str">
        <f t="shared" si="1108"/>
        <v/>
      </c>
      <c r="CF433" s="106" t="str">
        <f t="shared" si="1108"/>
        <v/>
      </c>
      <c r="CG433" s="106" t="str">
        <f t="shared" si="1108"/>
        <v/>
      </c>
      <c r="CH433" s="106" t="str">
        <f t="shared" si="1108"/>
        <v/>
      </c>
      <c r="CI433" s="40"/>
      <c r="CJ433" s="40"/>
      <c r="CK433" s="40"/>
      <c r="CL433" s="40"/>
      <c r="CM433" s="40"/>
    </row>
    <row r="434" spans="1:91" ht="17.25" customHeight="1" x14ac:dyDescent="0.2">
      <c r="A434" s="92"/>
      <c r="B434" s="93"/>
      <c r="C434" s="93"/>
      <c r="D434" s="93"/>
      <c r="E434" s="93" t="str">
        <f t="shared" si="994"/>
        <v/>
      </c>
      <c r="F434" s="93"/>
      <c r="G434" s="93"/>
      <c r="H434" s="93" t="str">
        <f t="shared" si="802"/>
        <v/>
      </c>
      <c r="I434" s="95" t="str">
        <f t="shared" si="803"/>
        <v/>
      </c>
      <c r="J434" s="93"/>
      <c r="K434" s="97" t="b">
        <v>0</v>
      </c>
      <c r="L434" s="98" t="str">
        <f t="shared" si="927"/>
        <v>PENDENTE</v>
      </c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3"/>
      <c r="X434" s="100"/>
      <c r="Y434" s="100"/>
      <c r="Z434" s="100"/>
      <c r="AA434" s="100"/>
      <c r="AB434" s="100"/>
      <c r="AC434" s="101"/>
      <c r="AD434" s="3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93"/>
      <c r="AQ434" s="93"/>
      <c r="AR434" s="93"/>
      <c r="AS434" s="102"/>
      <c r="AT434" s="103"/>
      <c r="AU434" s="103"/>
      <c r="AV434" s="103"/>
      <c r="AW434" s="104"/>
      <c r="AX434" s="103"/>
      <c r="AY434" s="103"/>
      <c r="AZ434" s="103"/>
      <c r="BA434" s="103"/>
      <c r="BB434" s="104"/>
      <c r="BC434" s="103"/>
      <c r="BD434" s="105" t="str">
        <f ca="1">IFERROR(__xludf.DUMMYFUNCTION("""COMPUTED_VALUE"""),"")</f>
        <v/>
      </c>
      <c r="BE434" s="105"/>
      <c r="BF434" s="105"/>
      <c r="BG434" s="93"/>
      <c r="BH434" s="95"/>
      <c r="BI434" s="95" t="str">
        <f t="shared" si="830"/>
        <v/>
      </c>
      <c r="BJ434" s="95" t="str">
        <f t="shared" ref="BJ434:BR434" si="1109">IF(AD434=0,"",AD434*$AS434*(AU434/10))</f>
        <v/>
      </c>
      <c r="BK434" s="95" t="str">
        <f t="shared" si="1109"/>
        <v/>
      </c>
      <c r="BL434" s="95" t="str">
        <f t="shared" si="1109"/>
        <v/>
      </c>
      <c r="BM434" s="95" t="str">
        <f t="shared" si="1109"/>
        <v/>
      </c>
      <c r="BN434" s="95" t="str">
        <f t="shared" si="1109"/>
        <v/>
      </c>
      <c r="BO434" s="95" t="str">
        <f t="shared" si="1109"/>
        <v/>
      </c>
      <c r="BP434" s="95" t="str">
        <f t="shared" si="1109"/>
        <v/>
      </c>
      <c r="BQ434" s="95" t="str">
        <f t="shared" si="1109"/>
        <v/>
      </c>
      <c r="BR434" s="95" t="str">
        <f t="shared" si="1109"/>
        <v/>
      </c>
      <c r="BS434" s="38"/>
      <c r="BT434" s="38"/>
      <c r="BU434" s="38"/>
      <c r="BV434" s="38"/>
      <c r="BW434" s="38"/>
      <c r="BX434" s="38">
        <f t="shared" si="1083"/>
        <v>0</v>
      </c>
      <c r="BY434" s="106" t="str">
        <f t="shared" si="1058"/>
        <v/>
      </c>
      <c r="BZ434" s="106" t="str">
        <f t="shared" ref="BZ434:CH434" si="1110">IF(N434="x","1","")</f>
        <v/>
      </c>
      <c r="CA434" s="106" t="str">
        <f t="shared" si="1110"/>
        <v/>
      </c>
      <c r="CB434" s="106" t="str">
        <f t="shared" si="1110"/>
        <v/>
      </c>
      <c r="CC434" s="106" t="str">
        <f t="shared" si="1110"/>
        <v/>
      </c>
      <c r="CD434" s="106" t="str">
        <f t="shared" si="1110"/>
        <v/>
      </c>
      <c r="CE434" s="106" t="str">
        <f t="shared" si="1110"/>
        <v/>
      </c>
      <c r="CF434" s="106" t="str">
        <f t="shared" si="1110"/>
        <v/>
      </c>
      <c r="CG434" s="106" t="str">
        <f t="shared" si="1110"/>
        <v/>
      </c>
      <c r="CH434" s="106" t="str">
        <f t="shared" si="1110"/>
        <v/>
      </c>
      <c r="CI434" s="40"/>
      <c r="CJ434" s="40"/>
      <c r="CK434" s="40"/>
      <c r="CL434" s="40"/>
      <c r="CM434" s="40"/>
    </row>
    <row r="435" spans="1:91" ht="17.25" customHeight="1" x14ac:dyDescent="0.2">
      <c r="A435" s="92"/>
      <c r="B435" s="93"/>
      <c r="C435" s="93"/>
      <c r="D435" s="93"/>
      <c r="E435" s="93" t="str">
        <f t="shared" si="994"/>
        <v/>
      </c>
      <c r="F435" s="93"/>
      <c r="G435" s="93"/>
      <c r="H435" s="93" t="str">
        <f t="shared" si="802"/>
        <v/>
      </c>
      <c r="I435" s="95" t="str">
        <f t="shared" si="803"/>
        <v/>
      </c>
      <c r="J435" s="93"/>
      <c r="K435" s="97" t="b">
        <v>0</v>
      </c>
      <c r="L435" s="98" t="str">
        <f t="shared" si="927"/>
        <v>PENDENTE</v>
      </c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3"/>
      <c r="X435" s="100"/>
      <c r="Y435" s="100"/>
      <c r="Z435" s="100"/>
      <c r="AA435" s="100"/>
      <c r="AB435" s="100"/>
      <c r="AC435" s="101"/>
      <c r="AD435" s="3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93"/>
      <c r="AQ435" s="93"/>
      <c r="AR435" s="93"/>
      <c r="AS435" s="102"/>
      <c r="AT435" s="103"/>
      <c r="AU435" s="103"/>
      <c r="AV435" s="103"/>
      <c r="AW435" s="104"/>
      <c r="AX435" s="103"/>
      <c r="AY435" s="103"/>
      <c r="AZ435" s="103"/>
      <c r="BA435" s="103"/>
      <c r="BB435" s="104"/>
      <c r="BC435" s="103"/>
      <c r="BD435" s="105" t="str">
        <f ca="1">IFERROR(__xludf.DUMMYFUNCTION("""COMPUTED_VALUE"""),"")</f>
        <v/>
      </c>
      <c r="BE435" s="105"/>
      <c r="BF435" s="105"/>
      <c r="BG435" s="93"/>
      <c r="BH435" s="95"/>
      <c r="BI435" s="95" t="str">
        <f t="shared" si="830"/>
        <v/>
      </c>
      <c r="BJ435" s="95" t="str">
        <f t="shared" ref="BJ435:BR435" si="1111">IF(AD435=0,"",AD435*$AS435*(AU435/10))</f>
        <v/>
      </c>
      <c r="BK435" s="95" t="str">
        <f t="shared" si="1111"/>
        <v/>
      </c>
      <c r="BL435" s="95" t="str">
        <f t="shared" si="1111"/>
        <v/>
      </c>
      <c r="BM435" s="95" t="str">
        <f t="shared" si="1111"/>
        <v/>
      </c>
      <c r="BN435" s="95" t="str">
        <f t="shared" si="1111"/>
        <v/>
      </c>
      <c r="BO435" s="95" t="str">
        <f t="shared" si="1111"/>
        <v/>
      </c>
      <c r="BP435" s="95" t="str">
        <f t="shared" si="1111"/>
        <v/>
      </c>
      <c r="BQ435" s="95" t="str">
        <f t="shared" si="1111"/>
        <v/>
      </c>
      <c r="BR435" s="95" t="str">
        <f t="shared" si="1111"/>
        <v/>
      </c>
      <c r="BS435" s="38"/>
      <c r="BT435" s="38"/>
      <c r="BU435" s="38"/>
      <c r="BV435" s="38"/>
      <c r="BW435" s="38"/>
      <c r="BX435" s="38">
        <f t="shared" si="1083"/>
        <v>0</v>
      </c>
      <c r="BY435" s="106" t="str">
        <f t="shared" si="1058"/>
        <v/>
      </c>
      <c r="BZ435" s="106" t="str">
        <f t="shared" ref="BZ435:CH435" si="1112">IF(N435="x","1","")</f>
        <v/>
      </c>
      <c r="CA435" s="106" t="str">
        <f t="shared" si="1112"/>
        <v/>
      </c>
      <c r="CB435" s="106" t="str">
        <f t="shared" si="1112"/>
        <v/>
      </c>
      <c r="CC435" s="106" t="str">
        <f t="shared" si="1112"/>
        <v/>
      </c>
      <c r="CD435" s="106" t="str">
        <f t="shared" si="1112"/>
        <v/>
      </c>
      <c r="CE435" s="106" t="str">
        <f t="shared" si="1112"/>
        <v/>
      </c>
      <c r="CF435" s="106" t="str">
        <f t="shared" si="1112"/>
        <v/>
      </c>
      <c r="CG435" s="106" t="str">
        <f t="shared" si="1112"/>
        <v/>
      </c>
      <c r="CH435" s="106" t="str">
        <f t="shared" si="1112"/>
        <v/>
      </c>
      <c r="CI435" s="40"/>
      <c r="CJ435" s="40"/>
      <c r="CK435" s="40"/>
      <c r="CL435" s="40"/>
      <c r="CM435" s="40"/>
    </row>
    <row r="436" spans="1:91" ht="17.25" customHeight="1" x14ac:dyDescent="0.2">
      <c r="A436" s="92"/>
      <c r="B436" s="93"/>
      <c r="C436" s="93"/>
      <c r="D436" s="93"/>
      <c r="E436" s="93" t="str">
        <f t="shared" si="994"/>
        <v/>
      </c>
      <c r="F436" s="93"/>
      <c r="G436" s="93"/>
      <c r="H436" s="93" t="str">
        <f t="shared" si="802"/>
        <v/>
      </c>
      <c r="I436" s="95" t="str">
        <f t="shared" si="803"/>
        <v/>
      </c>
      <c r="J436" s="93"/>
      <c r="K436" s="97" t="b">
        <v>0</v>
      </c>
      <c r="L436" s="98" t="str">
        <f t="shared" si="927"/>
        <v>PENDENTE</v>
      </c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3"/>
      <c r="X436" s="100"/>
      <c r="Y436" s="100"/>
      <c r="Z436" s="100"/>
      <c r="AA436" s="100"/>
      <c r="AB436" s="100"/>
      <c r="AC436" s="101"/>
      <c r="AD436" s="3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93"/>
      <c r="AQ436" s="93"/>
      <c r="AR436" s="93"/>
      <c r="AS436" s="102"/>
      <c r="AT436" s="103"/>
      <c r="AU436" s="103"/>
      <c r="AV436" s="103"/>
      <c r="AW436" s="104"/>
      <c r="AX436" s="103"/>
      <c r="AY436" s="103"/>
      <c r="AZ436" s="103"/>
      <c r="BA436" s="103"/>
      <c r="BB436" s="104"/>
      <c r="BC436" s="103"/>
      <c r="BD436" s="105" t="str">
        <f ca="1">IFERROR(__xludf.DUMMYFUNCTION("""COMPUTED_VALUE"""),"")</f>
        <v/>
      </c>
      <c r="BE436" s="105"/>
      <c r="BF436" s="105"/>
      <c r="BG436" s="93"/>
      <c r="BH436" s="95"/>
      <c r="BI436" s="95" t="str">
        <f t="shared" si="830"/>
        <v/>
      </c>
      <c r="BJ436" s="95" t="str">
        <f t="shared" ref="BJ436:BR436" si="1113">IF(AD436=0,"",AD436*$AS436*(AU436/10))</f>
        <v/>
      </c>
      <c r="BK436" s="95" t="str">
        <f t="shared" si="1113"/>
        <v/>
      </c>
      <c r="BL436" s="95" t="str">
        <f t="shared" si="1113"/>
        <v/>
      </c>
      <c r="BM436" s="95" t="str">
        <f t="shared" si="1113"/>
        <v/>
      </c>
      <c r="BN436" s="95" t="str">
        <f t="shared" si="1113"/>
        <v/>
      </c>
      <c r="BO436" s="95" t="str">
        <f t="shared" si="1113"/>
        <v/>
      </c>
      <c r="BP436" s="95" t="str">
        <f t="shared" si="1113"/>
        <v/>
      </c>
      <c r="BQ436" s="95" t="str">
        <f t="shared" si="1113"/>
        <v/>
      </c>
      <c r="BR436" s="95" t="str">
        <f t="shared" si="1113"/>
        <v/>
      </c>
      <c r="BS436" s="38"/>
      <c r="BT436" s="38"/>
      <c r="BU436" s="38"/>
      <c r="BV436" s="38"/>
      <c r="BW436" s="38"/>
      <c r="BX436" s="38">
        <f t="shared" si="1083"/>
        <v>0</v>
      </c>
      <c r="BY436" s="106" t="str">
        <f t="shared" si="1058"/>
        <v/>
      </c>
      <c r="BZ436" s="106" t="str">
        <f t="shared" ref="BZ436:CH436" si="1114">IF(N436="x","1","")</f>
        <v/>
      </c>
      <c r="CA436" s="106" t="str">
        <f t="shared" si="1114"/>
        <v/>
      </c>
      <c r="CB436" s="106" t="str">
        <f t="shared" si="1114"/>
        <v/>
      </c>
      <c r="CC436" s="106" t="str">
        <f t="shared" si="1114"/>
        <v/>
      </c>
      <c r="CD436" s="106" t="str">
        <f t="shared" si="1114"/>
        <v/>
      </c>
      <c r="CE436" s="106" t="str">
        <f t="shared" si="1114"/>
        <v/>
      </c>
      <c r="CF436" s="106" t="str">
        <f t="shared" si="1114"/>
        <v/>
      </c>
      <c r="CG436" s="106" t="str">
        <f t="shared" si="1114"/>
        <v/>
      </c>
      <c r="CH436" s="106" t="str">
        <f t="shared" si="1114"/>
        <v/>
      </c>
      <c r="CI436" s="40"/>
      <c r="CJ436" s="40"/>
      <c r="CK436" s="40"/>
      <c r="CL436" s="40"/>
      <c r="CM436" s="40"/>
    </row>
    <row r="437" spans="1:91" ht="17.25" customHeight="1" x14ac:dyDescent="0.2">
      <c r="A437" s="92"/>
      <c r="B437" s="93"/>
      <c r="C437" s="93"/>
      <c r="D437" s="93"/>
      <c r="E437" s="93" t="str">
        <f t="shared" si="994"/>
        <v/>
      </c>
      <c r="F437" s="93"/>
      <c r="G437" s="93"/>
      <c r="H437" s="93" t="str">
        <f t="shared" si="802"/>
        <v/>
      </c>
      <c r="I437" s="95" t="str">
        <f t="shared" si="803"/>
        <v/>
      </c>
      <c r="J437" s="93"/>
      <c r="K437" s="97" t="b">
        <v>0</v>
      </c>
      <c r="L437" s="98" t="str">
        <f t="shared" si="927"/>
        <v>PENDENTE</v>
      </c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3"/>
      <c r="X437" s="100"/>
      <c r="Y437" s="100"/>
      <c r="Z437" s="100"/>
      <c r="AA437" s="100"/>
      <c r="AB437" s="100"/>
      <c r="AC437" s="101"/>
      <c r="AD437" s="3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93"/>
      <c r="AQ437" s="93"/>
      <c r="AR437" s="93"/>
      <c r="AS437" s="102"/>
      <c r="AT437" s="103"/>
      <c r="AU437" s="103"/>
      <c r="AV437" s="103"/>
      <c r="AW437" s="104"/>
      <c r="AX437" s="103"/>
      <c r="AY437" s="103"/>
      <c r="AZ437" s="103"/>
      <c r="BA437" s="103"/>
      <c r="BB437" s="104"/>
      <c r="BC437" s="103"/>
      <c r="BD437" s="105" t="str">
        <f ca="1">IFERROR(__xludf.DUMMYFUNCTION("""COMPUTED_VALUE"""),"")</f>
        <v/>
      </c>
      <c r="BE437" s="105"/>
      <c r="BF437" s="105"/>
      <c r="BG437" s="93"/>
      <c r="BH437" s="95"/>
      <c r="BI437" s="95" t="str">
        <f t="shared" si="830"/>
        <v/>
      </c>
      <c r="BJ437" s="95" t="str">
        <f t="shared" ref="BJ437:BR437" si="1115">IF(AD437=0,"",AD437*$AS437*(AU437/10))</f>
        <v/>
      </c>
      <c r="BK437" s="95" t="str">
        <f t="shared" si="1115"/>
        <v/>
      </c>
      <c r="BL437" s="95" t="str">
        <f t="shared" si="1115"/>
        <v/>
      </c>
      <c r="BM437" s="95" t="str">
        <f t="shared" si="1115"/>
        <v/>
      </c>
      <c r="BN437" s="95" t="str">
        <f t="shared" si="1115"/>
        <v/>
      </c>
      <c r="BO437" s="95" t="str">
        <f t="shared" si="1115"/>
        <v/>
      </c>
      <c r="BP437" s="95" t="str">
        <f t="shared" si="1115"/>
        <v/>
      </c>
      <c r="BQ437" s="95" t="str">
        <f t="shared" si="1115"/>
        <v/>
      </c>
      <c r="BR437" s="95" t="str">
        <f t="shared" si="1115"/>
        <v/>
      </c>
      <c r="BS437" s="38"/>
      <c r="BT437" s="38"/>
      <c r="BU437" s="38"/>
      <c r="BV437" s="38"/>
      <c r="BW437" s="38"/>
      <c r="BX437" s="38">
        <f t="shared" si="1083"/>
        <v>0</v>
      </c>
      <c r="BY437" s="106" t="str">
        <f t="shared" si="1058"/>
        <v/>
      </c>
      <c r="BZ437" s="106" t="str">
        <f t="shared" ref="BZ437:CH437" si="1116">IF(N437="x","1","")</f>
        <v/>
      </c>
      <c r="CA437" s="106" t="str">
        <f t="shared" si="1116"/>
        <v/>
      </c>
      <c r="CB437" s="106" t="str">
        <f t="shared" si="1116"/>
        <v/>
      </c>
      <c r="CC437" s="106" t="str">
        <f t="shared" si="1116"/>
        <v/>
      </c>
      <c r="CD437" s="106" t="str">
        <f t="shared" si="1116"/>
        <v/>
      </c>
      <c r="CE437" s="106" t="str">
        <f t="shared" si="1116"/>
        <v/>
      </c>
      <c r="CF437" s="106" t="str">
        <f t="shared" si="1116"/>
        <v/>
      </c>
      <c r="CG437" s="106" t="str">
        <f t="shared" si="1116"/>
        <v/>
      </c>
      <c r="CH437" s="106" t="str">
        <f t="shared" si="1116"/>
        <v/>
      </c>
      <c r="CI437" s="40"/>
      <c r="CJ437" s="40"/>
      <c r="CK437" s="40"/>
      <c r="CL437" s="40"/>
      <c r="CM437" s="40"/>
    </row>
    <row r="438" spans="1:91" ht="17.25" customHeight="1" x14ac:dyDescent="0.2">
      <c r="A438" s="92"/>
      <c r="B438" s="93"/>
      <c r="C438" s="93"/>
      <c r="D438" s="93"/>
      <c r="E438" s="93" t="str">
        <f t="shared" si="994"/>
        <v/>
      </c>
      <c r="F438" s="93"/>
      <c r="G438" s="93"/>
      <c r="H438" s="93" t="str">
        <f t="shared" si="802"/>
        <v/>
      </c>
      <c r="I438" s="95" t="str">
        <f t="shared" si="803"/>
        <v/>
      </c>
      <c r="J438" s="93"/>
      <c r="K438" s="97" t="b">
        <v>0</v>
      </c>
      <c r="L438" s="98" t="str">
        <f t="shared" si="927"/>
        <v>PENDENTE</v>
      </c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3"/>
      <c r="X438" s="100"/>
      <c r="Y438" s="100"/>
      <c r="Z438" s="100"/>
      <c r="AA438" s="100"/>
      <c r="AB438" s="100"/>
      <c r="AC438" s="101"/>
      <c r="AD438" s="3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93"/>
      <c r="AQ438" s="93"/>
      <c r="AR438" s="93"/>
      <c r="AS438" s="102"/>
      <c r="AT438" s="103"/>
      <c r="AU438" s="103"/>
      <c r="AV438" s="103"/>
      <c r="AW438" s="104"/>
      <c r="AX438" s="103"/>
      <c r="AY438" s="103"/>
      <c r="AZ438" s="103"/>
      <c r="BA438" s="103"/>
      <c r="BB438" s="104"/>
      <c r="BC438" s="103"/>
      <c r="BD438" s="105" t="str">
        <f ca="1">IFERROR(__xludf.DUMMYFUNCTION("""COMPUTED_VALUE"""),"")</f>
        <v/>
      </c>
      <c r="BE438" s="105"/>
      <c r="BF438" s="105"/>
      <c r="BG438" s="93"/>
      <c r="BH438" s="95"/>
      <c r="BI438" s="95" t="str">
        <f t="shared" si="830"/>
        <v/>
      </c>
      <c r="BJ438" s="95" t="str">
        <f t="shared" ref="BJ438:BR438" si="1117">IF(AD438=0,"",AD438*$AS438*(AU438/10))</f>
        <v/>
      </c>
      <c r="BK438" s="95" t="str">
        <f t="shared" si="1117"/>
        <v/>
      </c>
      <c r="BL438" s="95" t="str">
        <f t="shared" si="1117"/>
        <v/>
      </c>
      <c r="BM438" s="95" t="str">
        <f t="shared" si="1117"/>
        <v/>
      </c>
      <c r="BN438" s="95" t="str">
        <f t="shared" si="1117"/>
        <v/>
      </c>
      <c r="BO438" s="95" t="str">
        <f t="shared" si="1117"/>
        <v/>
      </c>
      <c r="BP438" s="95" t="str">
        <f t="shared" si="1117"/>
        <v/>
      </c>
      <c r="BQ438" s="95" t="str">
        <f t="shared" si="1117"/>
        <v/>
      </c>
      <c r="BR438" s="95" t="str">
        <f t="shared" si="1117"/>
        <v/>
      </c>
      <c r="BS438" s="38"/>
      <c r="BT438" s="38"/>
      <c r="BU438" s="38"/>
      <c r="BV438" s="38"/>
      <c r="BW438" s="38"/>
      <c r="BX438" s="38">
        <f t="shared" si="1083"/>
        <v>0</v>
      </c>
      <c r="BY438" s="106" t="str">
        <f t="shared" si="1058"/>
        <v/>
      </c>
      <c r="BZ438" s="106" t="str">
        <f t="shared" ref="BZ438:CH438" si="1118">IF(N438="x","1","")</f>
        <v/>
      </c>
      <c r="CA438" s="106" t="str">
        <f t="shared" si="1118"/>
        <v/>
      </c>
      <c r="CB438" s="106" t="str">
        <f t="shared" si="1118"/>
        <v/>
      </c>
      <c r="CC438" s="106" t="str">
        <f t="shared" si="1118"/>
        <v/>
      </c>
      <c r="CD438" s="106" t="str">
        <f t="shared" si="1118"/>
        <v/>
      </c>
      <c r="CE438" s="106" t="str">
        <f t="shared" si="1118"/>
        <v/>
      </c>
      <c r="CF438" s="106" t="str">
        <f t="shared" si="1118"/>
        <v/>
      </c>
      <c r="CG438" s="106" t="str">
        <f t="shared" si="1118"/>
        <v/>
      </c>
      <c r="CH438" s="106" t="str">
        <f t="shared" si="1118"/>
        <v/>
      </c>
      <c r="CI438" s="40"/>
      <c r="CJ438" s="40"/>
      <c r="CK438" s="40"/>
      <c r="CL438" s="40"/>
      <c r="CM438" s="40"/>
    </row>
    <row r="439" spans="1:91" ht="17.25" customHeight="1" x14ac:dyDescent="0.2">
      <c r="A439" s="92"/>
      <c r="B439" s="93"/>
      <c r="C439" s="93"/>
      <c r="D439" s="93"/>
      <c r="E439" s="93" t="str">
        <f t="shared" si="994"/>
        <v/>
      </c>
      <c r="F439" s="93"/>
      <c r="G439" s="93"/>
      <c r="H439" s="93" t="str">
        <f t="shared" si="802"/>
        <v/>
      </c>
      <c r="I439" s="95" t="str">
        <f t="shared" si="803"/>
        <v/>
      </c>
      <c r="J439" s="93"/>
      <c r="K439" s="97" t="b">
        <v>0</v>
      </c>
      <c r="L439" s="98" t="str">
        <f t="shared" si="927"/>
        <v>PENDENTE</v>
      </c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3"/>
      <c r="X439" s="100"/>
      <c r="Y439" s="100"/>
      <c r="Z439" s="100"/>
      <c r="AA439" s="100"/>
      <c r="AB439" s="100"/>
      <c r="AC439" s="101"/>
      <c r="AD439" s="3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93"/>
      <c r="AQ439" s="93"/>
      <c r="AR439" s="93"/>
      <c r="AS439" s="102"/>
      <c r="AT439" s="103"/>
      <c r="AU439" s="103"/>
      <c r="AV439" s="103"/>
      <c r="AW439" s="104"/>
      <c r="AX439" s="103"/>
      <c r="AY439" s="103"/>
      <c r="AZ439" s="103"/>
      <c r="BA439" s="103"/>
      <c r="BB439" s="104"/>
      <c r="BC439" s="103"/>
      <c r="BD439" s="105" t="str">
        <f ca="1">IFERROR(__xludf.DUMMYFUNCTION("""COMPUTED_VALUE"""),"")</f>
        <v/>
      </c>
      <c r="BE439" s="105"/>
      <c r="BF439" s="105"/>
      <c r="BG439" s="93"/>
      <c r="BH439" s="95"/>
      <c r="BI439" s="95" t="str">
        <f t="shared" si="830"/>
        <v/>
      </c>
      <c r="BJ439" s="95" t="str">
        <f t="shared" ref="BJ439:BR439" si="1119">IF(AD439=0,"",AD439*$AS439*(AU439/10))</f>
        <v/>
      </c>
      <c r="BK439" s="95" t="str">
        <f t="shared" si="1119"/>
        <v/>
      </c>
      <c r="BL439" s="95" t="str">
        <f t="shared" si="1119"/>
        <v/>
      </c>
      <c r="BM439" s="95" t="str">
        <f t="shared" si="1119"/>
        <v/>
      </c>
      <c r="BN439" s="95" t="str">
        <f t="shared" si="1119"/>
        <v/>
      </c>
      <c r="BO439" s="95" t="str">
        <f t="shared" si="1119"/>
        <v/>
      </c>
      <c r="BP439" s="95" t="str">
        <f t="shared" si="1119"/>
        <v/>
      </c>
      <c r="BQ439" s="95" t="str">
        <f t="shared" si="1119"/>
        <v/>
      </c>
      <c r="BR439" s="95" t="str">
        <f t="shared" si="1119"/>
        <v/>
      </c>
      <c r="BS439" s="38"/>
      <c r="BT439" s="38"/>
      <c r="BU439" s="38"/>
      <c r="BV439" s="38"/>
      <c r="BW439" s="38"/>
      <c r="BX439" s="38">
        <f t="shared" si="1083"/>
        <v>0</v>
      </c>
      <c r="BY439" s="106" t="str">
        <f t="shared" si="1058"/>
        <v/>
      </c>
      <c r="BZ439" s="106" t="str">
        <f t="shared" ref="BZ439:CH439" si="1120">IF(N439="x","1","")</f>
        <v/>
      </c>
      <c r="CA439" s="106" t="str">
        <f t="shared" si="1120"/>
        <v/>
      </c>
      <c r="CB439" s="106" t="str">
        <f t="shared" si="1120"/>
        <v/>
      </c>
      <c r="CC439" s="106" t="str">
        <f t="shared" si="1120"/>
        <v/>
      </c>
      <c r="CD439" s="106" t="str">
        <f t="shared" si="1120"/>
        <v/>
      </c>
      <c r="CE439" s="106" t="str">
        <f t="shared" si="1120"/>
        <v/>
      </c>
      <c r="CF439" s="106" t="str">
        <f t="shared" si="1120"/>
        <v/>
      </c>
      <c r="CG439" s="106" t="str">
        <f t="shared" si="1120"/>
        <v/>
      </c>
      <c r="CH439" s="106" t="str">
        <f t="shared" si="1120"/>
        <v/>
      </c>
      <c r="CI439" s="40"/>
      <c r="CJ439" s="40"/>
      <c r="CK439" s="40"/>
      <c r="CL439" s="40"/>
      <c r="CM439" s="40"/>
    </row>
    <row r="440" spans="1:91" ht="17.25" customHeight="1" x14ac:dyDescent="0.2">
      <c r="A440" s="92"/>
      <c r="B440" s="93"/>
      <c r="C440" s="93"/>
      <c r="D440" s="93"/>
      <c r="E440" s="93" t="str">
        <f t="shared" si="994"/>
        <v/>
      </c>
      <c r="F440" s="93"/>
      <c r="G440" s="93"/>
      <c r="H440" s="93" t="str">
        <f t="shared" si="802"/>
        <v/>
      </c>
      <c r="I440" s="95" t="str">
        <f t="shared" si="803"/>
        <v/>
      </c>
      <c r="J440" s="93"/>
      <c r="K440" s="97" t="b">
        <v>0</v>
      </c>
      <c r="L440" s="98" t="str">
        <f t="shared" si="927"/>
        <v>PENDENTE</v>
      </c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3"/>
      <c r="X440" s="100"/>
      <c r="Y440" s="100"/>
      <c r="Z440" s="100"/>
      <c r="AA440" s="100"/>
      <c r="AB440" s="100"/>
      <c r="AC440" s="101"/>
      <c r="AD440" s="3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93"/>
      <c r="AQ440" s="93"/>
      <c r="AR440" s="93"/>
      <c r="AS440" s="102"/>
      <c r="AT440" s="103"/>
      <c r="AU440" s="103"/>
      <c r="AV440" s="103"/>
      <c r="AW440" s="104"/>
      <c r="AX440" s="103"/>
      <c r="AY440" s="103"/>
      <c r="AZ440" s="103"/>
      <c r="BA440" s="103"/>
      <c r="BB440" s="104"/>
      <c r="BC440" s="103"/>
      <c r="BD440" s="105" t="str">
        <f ca="1">IFERROR(__xludf.DUMMYFUNCTION("""COMPUTED_VALUE"""),"")</f>
        <v/>
      </c>
      <c r="BE440" s="105"/>
      <c r="BF440" s="105"/>
      <c r="BG440" s="93"/>
      <c r="BH440" s="95"/>
      <c r="BI440" s="95" t="str">
        <f t="shared" si="830"/>
        <v/>
      </c>
      <c r="BJ440" s="95" t="str">
        <f t="shared" ref="BJ440:BR440" si="1121">IF(AD440=0,"",AD440*$AS440*(AU440/10))</f>
        <v/>
      </c>
      <c r="BK440" s="95" t="str">
        <f t="shared" si="1121"/>
        <v/>
      </c>
      <c r="BL440" s="95" t="str">
        <f t="shared" si="1121"/>
        <v/>
      </c>
      <c r="BM440" s="95" t="str">
        <f t="shared" si="1121"/>
        <v/>
      </c>
      <c r="BN440" s="95" t="str">
        <f t="shared" si="1121"/>
        <v/>
      </c>
      <c r="BO440" s="95" t="str">
        <f t="shared" si="1121"/>
        <v/>
      </c>
      <c r="BP440" s="95" t="str">
        <f t="shared" si="1121"/>
        <v/>
      </c>
      <c r="BQ440" s="95" t="str">
        <f t="shared" si="1121"/>
        <v/>
      </c>
      <c r="BR440" s="95" t="str">
        <f t="shared" si="1121"/>
        <v/>
      </c>
      <c r="BS440" s="38"/>
      <c r="BT440" s="38"/>
      <c r="BU440" s="38"/>
      <c r="BV440" s="38"/>
      <c r="BW440" s="38"/>
      <c r="BX440" s="38">
        <f t="shared" si="1083"/>
        <v>0</v>
      </c>
      <c r="BY440" s="106" t="str">
        <f t="shared" si="1058"/>
        <v/>
      </c>
      <c r="BZ440" s="106" t="str">
        <f t="shared" ref="BZ440:CH440" si="1122">IF(N440="x","1","")</f>
        <v/>
      </c>
      <c r="CA440" s="106" t="str">
        <f t="shared" si="1122"/>
        <v/>
      </c>
      <c r="CB440" s="106" t="str">
        <f t="shared" si="1122"/>
        <v/>
      </c>
      <c r="CC440" s="106" t="str">
        <f t="shared" si="1122"/>
        <v/>
      </c>
      <c r="CD440" s="106" t="str">
        <f t="shared" si="1122"/>
        <v/>
      </c>
      <c r="CE440" s="106" t="str">
        <f t="shared" si="1122"/>
        <v/>
      </c>
      <c r="CF440" s="106" t="str">
        <f t="shared" si="1122"/>
        <v/>
      </c>
      <c r="CG440" s="106" t="str">
        <f t="shared" si="1122"/>
        <v/>
      </c>
      <c r="CH440" s="106" t="str">
        <f t="shared" si="1122"/>
        <v/>
      </c>
      <c r="CI440" s="40"/>
      <c r="CJ440" s="40"/>
      <c r="CK440" s="40"/>
      <c r="CL440" s="40"/>
      <c r="CM440" s="40"/>
    </row>
    <row r="441" spans="1:91" ht="17.25" customHeight="1" x14ac:dyDescent="0.2">
      <c r="A441" s="92"/>
      <c r="B441" s="93"/>
      <c r="C441" s="93"/>
      <c r="D441" s="93"/>
      <c r="E441" s="93" t="str">
        <f t="shared" si="994"/>
        <v/>
      </c>
      <c r="F441" s="93"/>
      <c r="G441" s="93"/>
      <c r="H441" s="93" t="str">
        <f t="shared" si="802"/>
        <v/>
      </c>
      <c r="I441" s="95" t="str">
        <f t="shared" si="803"/>
        <v/>
      </c>
      <c r="J441" s="93"/>
      <c r="K441" s="97" t="b">
        <v>0</v>
      </c>
      <c r="L441" s="98" t="str">
        <f t="shared" si="927"/>
        <v>PENDENTE</v>
      </c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3"/>
      <c r="X441" s="100"/>
      <c r="Y441" s="100"/>
      <c r="Z441" s="100"/>
      <c r="AA441" s="100"/>
      <c r="AB441" s="100"/>
      <c r="AC441" s="101"/>
      <c r="AD441" s="3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93"/>
      <c r="AQ441" s="93"/>
      <c r="AR441" s="93"/>
      <c r="AS441" s="102"/>
      <c r="AT441" s="103"/>
      <c r="AU441" s="103"/>
      <c r="AV441" s="103"/>
      <c r="AW441" s="104"/>
      <c r="AX441" s="103"/>
      <c r="AY441" s="103"/>
      <c r="AZ441" s="103"/>
      <c r="BA441" s="103"/>
      <c r="BB441" s="104"/>
      <c r="BC441" s="103"/>
      <c r="BD441" s="105" t="str">
        <f ca="1">IFERROR(__xludf.DUMMYFUNCTION("""COMPUTED_VALUE"""),"")</f>
        <v/>
      </c>
      <c r="BE441" s="105"/>
      <c r="BF441" s="105"/>
      <c r="BG441" s="93"/>
      <c r="BH441" s="95"/>
      <c r="BI441" s="95" t="str">
        <f t="shared" si="830"/>
        <v/>
      </c>
      <c r="BJ441" s="95" t="str">
        <f t="shared" ref="BJ441:BR441" si="1123">IF(AD441=0,"",AD441*$AS441*(AU441/10))</f>
        <v/>
      </c>
      <c r="BK441" s="95" t="str">
        <f t="shared" si="1123"/>
        <v/>
      </c>
      <c r="BL441" s="95" t="str">
        <f t="shared" si="1123"/>
        <v/>
      </c>
      <c r="BM441" s="95" t="str">
        <f t="shared" si="1123"/>
        <v/>
      </c>
      <c r="BN441" s="95" t="str">
        <f t="shared" si="1123"/>
        <v/>
      </c>
      <c r="BO441" s="95" t="str">
        <f t="shared" si="1123"/>
        <v/>
      </c>
      <c r="BP441" s="95" t="str">
        <f t="shared" si="1123"/>
        <v/>
      </c>
      <c r="BQ441" s="95" t="str">
        <f t="shared" si="1123"/>
        <v/>
      </c>
      <c r="BR441" s="95" t="str">
        <f t="shared" si="1123"/>
        <v/>
      </c>
      <c r="BS441" s="38"/>
      <c r="BT441" s="38"/>
      <c r="BU441" s="38"/>
      <c r="BV441" s="38"/>
      <c r="BW441" s="38"/>
      <c r="BX441" s="38">
        <f t="shared" si="1083"/>
        <v>0</v>
      </c>
      <c r="BY441" s="106" t="str">
        <f t="shared" si="1058"/>
        <v/>
      </c>
      <c r="BZ441" s="106" t="str">
        <f t="shared" ref="BZ441:CH441" si="1124">IF(N441="x","1","")</f>
        <v/>
      </c>
      <c r="CA441" s="106" t="str">
        <f t="shared" si="1124"/>
        <v/>
      </c>
      <c r="CB441" s="106" t="str">
        <f t="shared" si="1124"/>
        <v/>
      </c>
      <c r="CC441" s="106" t="str">
        <f t="shared" si="1124"/>
        <v/>
      </c>
      <c r="CD441" s="106" t="str">
        <f t="shared" si="1124"/>
        <v/>
      </c>
      <c r="CE441" s="106" t="str">
        <f t="shared" si="1124"/>
        <v/>
      </c>
      <c r="CF441" s="106" t="str">
        <f t="shared" si="1124"/>
        <v/>
      </c>
      <c r="CG441" s="106" t="str">
        <f t="shared" si="1124"/>
        <v/>
      </c>
      <c r="CH441" s="106" t="str">
        <f t="shared" si="1124"/>
        <v/>
      </c>
      <c r="CI441" s="40"/>
      <c r="CJ441" s="40"/>
      <c r="CK441" s="40"/>
      <c r="CL441" s="40"/>
      <c r="CM441" s="40"/>
    </row>
    <row r="442" spans="1:91" ht="17.25" customHeight="1" x14ac:dyDescent="0.2">
      <c r="A442" s="92"/>
      <c r="B442" s="93"/>
      <c r="C442" s="93"/>
      <c r="D442" s="93"/>
      <c r="E442" s="93" t="str">
        <f t="shared" si="994"/>
        <v/>
      </c>
      <c r="F442" s="93"/>
      <c r="G442" s="93"/>
      <c r="H442" s="93" t="str">
        <f t="shared" si="802"/>
        <v/>
      </c>
      <c r="I442" s="95" t="str">
        <f t="shared" si="803"/>
        <v/>
      </c>
      <c r="J442" s="93"/>
      <c r="K442" s="97" t="b">
        <v>0</v>
      </c>
      <c r="L442" s="98" t="str">
        <f t="shared" si="927"/>
        <v>PENDENTE</v>
      </c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3"/>
      <c r="X442" s="100"/>
      <c r="Y442" s="100"/>
      <c r="Z442" s="100"/>
      <c r="AA442" s="100"/>
      <c r="AB442" s="100"/>
      <c r="AC442" s="101"/>
      <c r="AD442" s="3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93"/>
      <c r="AQ442" s="93"/>
      <c r="AR442" s="93"/>
      <c r="AS442" s="102"/>
      <c r="AT442" s="103"/>
      <c r="AU442" s="103"/>
      <c r="AV442" s="103"/>
      <c r="AW442" s="104"/>
      <c r="AX442" s="103"/>
      <c r="AY442" s="103"/>
      <c r="AZ442" s="103"/>
      <c r="BA442" s="103"/>
      <c r="BB442" s="104"/>
      <c r="BC442" s="103"/>
      <c r="BD442" s="105" t="str">
        <f ca="1">IFERROR(__xludf.DUMMYFUNCTION("""COMPUTED_VALUE"""),"")</f>
        <v/>
      </c>
      <c r="BE442" s="105"/>
      <c r="BF442" s="105"/>
      <c r="BG442" s="93"/>
      <c r="BH442" s="95"/>
      <c r="BI442" s="95" t="str">
        <f t="shared" si="830"/>
        <v/>
      </c>
      <c r="BJ442" s="95" t="str">
        <f t="shared" ref="BJ442:BR442" si="1125">IF(AD442=0,"",AD442*$AS442*(AU442/10))</f>
        <v/>
      </c>
      <c r="BK442" s="95" t="str">
        <f t="shared" si="1125"/>
        <v/>
      </c>
      <c r="BL442" s="95" t="str">
        <f t="shared" si="1125"/>
        <v/>
      </c>
      <c r="BM442" s="95" t="str">
        <f t="shared" si="1125"/>
        <v/>
      </c>
      <c r="BN442" s="95" t="str">
        <f t="shared" si="1125"/>
        <v/>
      </c>
      <c r="BO442" s="95" t="str">
        <f t="shared" si="1125"/>
        <v/>
      </c>
      <c r="BP442" s="95" t="str">
        <f t="shared" si="1125"/>
        <v/>
      </c>
      <c r="BQ442" s="95" t="str">
        <f t="shared" si="1125"/>
        <v/>
      </c>
      <c r="BR442" s="95" t="str">
        <f t="shared" si="1125"/>
        <v/>
      </c>
      <c r="BS442" s="38"/>
      <c r="BT442" s="38"/>
      <c r="BU442" s="38"/>
      <c r="BV442" s="38"/>
      <c r="BW442" s="38"/>
      <c r="BX442" s="38">
        <f t="shared" si="1083"/>
        <v>0</v>
      </c>
      <c r="BY442" s="106" t="str">
        <f t="shared" si="1058"/>
        <v/>
      </c>
      <c r="BZ442" s="106" t="str">
        <f t="shared" ref="BZ442:CH442" si="1126">IF(N442="x","1","")</f>
        <v/>
      </c>
      <c r="CA442" s="106" t="str">
        <f t="shared" si="1126"/>
        <v/>
      </c>
      <c r="CB442" s="106" t="str">
        <f t="shared" si="1126"/>
        <v/>
      </c>
      <c r="CC442" s="106" t="str">
        <f t="shared" si="1126"/>
        <v/>
      </c>
      <c r="CD442" s="106" t="str">
        <f t="shared" si="1126"/>
        <v/>
      </c>
      <c r="CE442" s="106" t="str">
        <f t="shared" si="1126"/>
        <v/>
      </c>
      <c r="CF442" s="106" t="str">
        <f t="shared" si="1126"/>
        <v/>
      </c>
      <c r="CG442" s="106" t="str">
        <f t="shared" si="1126"/>
        <v/>
      </c>
      <c r="CH442" s="106" t="str">
        <f t="shared" si="1126"/>
        <v/>
      </c>
      <c r="CI442" s="40"/>
      <c r="CJ442" s="40"/>
      <c r="CK442" s="40"/>
      <c r="CL442" s="40"/>
      <c r="CM442" s="40"/>
    </row>
    <row r="443" spans="1:91" ht="17.25" customHeight="1" x14ac:dyDescent="0.2">
      <c r="A443" s="92"/>
      <c r="B443" s="93"/>
      <c r="C443" s="93"/>
      <c r="D443" s="93"/>
      <c r="E443" s="93" t="str">
        <f t="shared" si="994"/>
        <v/>
      </c>
      <c r="F443" s="93"/>
      <c r="G443" s="93"/>
      <c r="H443" s="93" t="str">
        <f t="shared" si="802"/>
        <v/>
      </c>
      <c r="I443" s="95" t="str">
        <f t="shared" si="803"/>
        <v/>
      </c>
      <c r="J443" s="93"/>
      <c r="K443" s="97" t="b">
        <v>0</v>
      </c>
      <c r="L443" s="98" t="str">
        <f t="shared" si="927"/>
        <v>PENDENTE</v>
      </c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3"/>
      <c r="X443" s="100"/>
      <c r="Y443" s="100"/>
      <c r="Z443" s="100"/>
      <c r="AA443" s="100"/>
      <c r="AB443" s="100"/>
      <c r="AC443" s="101"/>
      <c r="AD443" s="3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93"/>
      <c r="AQ443" s="93"/>
      <c r="AR443" s="93"/>
      <c r="AS443" s="102"/>
      <c r="AT443" s="103"/>
      <c r="AU443" s="103"/>
      <c r="AV443" s="103"/>
      <c r="AW443" s="104"/>
      <c r="AX443" s="103"/>
      <c r="AY443" s="103"/>
      <c r="AZ443" s="103"/>
      <c r="BA443" s="103"/>
      <c r="BB443" s="104"/>
      <c r="BC443" s="103"/>
      <c r="BD443" s="105" t="str">
        <f ca="1">IFERROR(__xludf.DUMMYFUNCTION("""COMPUTED_VALUE"""),"")</f>
        <v/>
      </c>
      <c r="BE443" s="105"/>
      <c r="BF443" s="105"/>
      <c r="BG443" s="93"/>
      <c r="BH443" s="95"/>
      <c r="BI443" s="95" t="str">
        <f t="shared" si="830"/>
        <v/>
      </c>
      <c r="BJ443" s="95" t="str">
        <f t="shared" ref="BJ443:BR443" si="1127">IF(AD443=0,"",AD443*$AS443*(AU443/10))</f>
        <v/>
      </c>
      <c r="BK443" s="95" t="str">
        <f t="shared" si="1127"/>
        <v/>
      </c>
      <c r="BL443" s="95" t="str">
        <f t="shared" si="1127"/>
        <v/>
      </c>
      <c r="BM443" s="95" t="str">
        <f t="shared" si="1127"/>
        <v/>
      </c>
      <c r="BN443" s="95" t="str">
        <f t="shared" si="1127"/>
        <v/>
      </c>
      <c r="BO443" s="95" t="str">
        <f t="shared" si="1127"/>
        <v/>
      </c>
      <c r="BP443" s="95" t="str">
        <f t="shared" si="1127"/>
        <v/>
      </c>
      <c r="BQ443" s="95" t="str">
        <f t="shared" si="1127"/>
        <v/>
      </c>
      <c r="BR443" s="95" t="str">
        <f t="shared" si="1127"/>
        <v/>
      </c>
      <c r="BS443" s="38"/>
      <c r="BT443" s="38"/>
      <c r="BU443" s="38"/>
      <c r="BV443" s="38"/>
      <c r="BW443" s="38"/>
      <c r="BX443" s="38">
        <f t="shared" si="1083"/>
        <v>0</v>
      </c>
      <c r="BY443" s="106" t="str">
        <f t="shared" si="1058"/>
        <v/>
      </c>
      <c r="BZ443" s="106" t="str">
        <f t="shared" ref="BZ443:CH443" si="1128">IF(N443="x","1","")</f>
        <v/>
      </c>
      <c r="CA443" s="106" t="str">
        <f t="shared" si="1128"/>
        <v/>
      </c>
      <c r="CB443" s="106" t="str">
        <f t="shared" si="1128"/>
        <v/>
      </c>
      <c r="CC443" s="106" t="str">
        <f t="shared" si="1128"/>
        <v/>
      </c>
      <c r="CD443" s="106" t="str">
        <f t="shared" si="1128"/>
        <v/>
      </c>
      <c r="CE443" s="106" t="str">
        <f t="shared" si="1128"/>
        <v/>
      </c>
      <c r="CF443" s="106" t="str">
        <f t="shared" si="1128"/>
        <v/>
      </c>
      <c r="CG443" s="106" t="str">
        <f t="shared" si="1128"/>
        <v/>
      </c>
      <c r="CH443" s="106" t="str">
        <f t="shared" si="1128"/>
        <v/>
      </c>
      <c r="CI443" s="40"/>
      <c r="CJ443" s="40"/>
      <c r="CK443" s="40"/>
      <c r="CL443" s="40"/>
      <c r="CM443" s="40"/>
    </row>
    <row r="444" spans="1:91" ht="17.25" customHeight="1" x14ac:dyDescent="0.2">
      <c r="A444" s="92"/>
      <c r="B444" s="93"/>
      <c r="C444" s="93"/>
      <c r="D444" s="93"/>
      <c r="E444" s="93" t="str">
        <f t="shared" si="994"/>
        <v/>
      </c>
      <c r="F444" s="93"/>
      <c r="G444" s="93"/>
      <c r="H444" s="93" t="str">
        <f t="shared" si="802"/>
        <v/>
      </c>
      <c r="I444" s="95" t="str">
        <f t="shared" si="803"/>
        <v/>
      </c>
      <c r="J444" s="93"/>
      <c r="K444" s="97" t="b">
        <v>0</v>
      </c>
      <c r="L444" s="98" t="str">
        <f t="shared" si="927"/>
        <v>PENDENTE</v>
      </c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3"/>
      <c r="X444" s="100"/>
      <c r="Y444" s="100"/>
      <c r="Z444" s="100"/>
      <c r="AA444" s="100"/>
      <c r="AB444" s="100"/>
      <c r="AC444" s="101"/>
      <c r="AD444" s="3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93"/>
      <c r="AQ444" s="93"/>
      <c r="AR444" s="93"/>
      <c r="AS444" s="102"/>
      <c r="AT444" s="103"/>
      <c r="AU444" s="103"/>
      <c r="AV444" s="103"/>
      <c r="AW444" s="104"/>
      <c r="AX444" s="103"/>
      <c r="AY444" s="103"/>
      <c r="AZ444" s="103"/>
      <c r="BA444" s="103"/>
      <c r="BB444" s="104"/>
      <c r="BC444" s="103"/>
      <c r="BD444" s="105" t="str">
        <f ca="1">IFERROR(__xludf.DUMMYFUNCTION("""COMPUTED_VALUE"""),"")</f>
        <v/>
      </c>
      <c r="BE444" s="105"/>
      <c r="BF444" s="105"/>
      <c r="BG444" s="93"/>
      <c r="BH444" s="95"/>
      <c r="BI444" s="95" t="str">
        <f t="shared" si="830"/>
        <v/>
      </c>
      <c r="BJ444" s="95" t="str">
        <f t="shared" ref="BJ444:BR444" si="1129">IF(AD444=0,"",AD444*$AS444*(AU444/10))</f>
        <v/>
      </c>
      <c r="BK444" s="95" t="str">
        <f t="shared" si="1129"/>
        <v/>
      </c>
      <c r="BL444" s="95" t="str">
        <f t="shared" si="1129"/>
        <v/>
      </c>
      <c r="BM444" s="95" t="str">
        <f t="shared" si="1129"/>
        <v/>
      </c>
      <c r="BN444" s="95" t="str">
        <f t="shared" si="1129"/>
        <v/>
      </c>
      <c r="BO444" s="95" t="str">
        <f t="shared" si="1129"/>
        <v/>
      </c>
      <c r="BP444" s="95" t="str">
        <f t="shared" si="1129"/>
        <v/>
      </c>
      <c r="BQ444" s="95" t="str">
        <f t="shared" si="1129"/>
        <v/>
      </c>
      <c r="BR444" s="95" t="str">
        <f t="shared" si="1129"/>
        <v/>
      </c>
      <c r="BS444" s="38"/>
      <c r="BT444" s="38"/>
      <c r="BU444" s="38"/>
      <c r="BV444" s="38"/>
      <c r="BW444" s="38"/>
      <c r="BX444" s="38">
        <f t="shared" si="1083"/>
        <v>0</v>
      </c>
      <c r="BY444" s="106" t="str">
        <f t="shared" si="1058"/>
        <v/>
      </c>
      <c r="BZ444" s="106" t="str">
        <f t="shared" ref="BZ444:CH444" si="1130">IF(N444="x","1","")</f>
        <v/>
      </c>
      <c r="CA444" s="106" t="str">
        <f t="shared" si="1130"/>
        <v/>
      </c>
      <c r="CB444" s="106" t="str">
        <f t="shared" si="1130"/>
        <v/>
      </c>
      <c r="CC444" s="106" t="str">
        <f t="shared" si="1130"/>
        <v/>
      </c>
      <c r="CD444" s="106" t="str">
        <f t="shared" si="1130"/>
        <v/>
      </c>
      <c r="CE444" s="106" t="str">
        <f t="shared" si="1130"/>
        <v/>
      </c>
      <c r="CF444" s="106" t="str">
        <f t="shared" si="1130"/>
        <v/>
      </c>
      <c r="CG444" s="106" t="str">
        <f t="shared" si="1130"/>
        <v/>
      </c>
      <c r="CH444" s="106" t="str">
        <f t="shared" si="1130"/>
        <v/>
      </c>
      <c r="CI444" s="40"/>
      <c r="CJ444" s="40"/>
      <c r="CK444" s="40"/>
      <c r="CL444" s="40"/>
      <c r="CM444" s="40"/>
    </row>
    <row r="445" spans="1:91" ht="17.25" customHeight="1" x14ac:dyDescent="0.2">
      <c r="A445" s="92"/>
      <c r="B445" s="93"/>
      <c r="C445" s="93"/>
      <c r="D445" s="93"/>
      <c r="E445" s="93" t="str">
        <f t="shared" si="994"/>
        <v/>
      </c>
      <c r="F445" s="93"/>
      <c r="G445" s="93"/>
      <c r="H445" s="93" t="str">
        <f t="shared" si="802"/>
        <v/>
      </c>
      <c r="I445" s="95" t="str">
        <f t="shared" si="803"/>
        <v/>
      </c>
      <c r="J445" s="93"/>
      <c r="K445" s="97" t="b">
        <v>0</v>
      </c>
      <c r="L445" s="98" t="str">
        <f t="shared" si="927"/>
        <v>PENDENTE</v>
      </c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3"/>
      <c r="X445" s="100"/>
      <c r="Y445" s="100"/>
      <c r="Z445" s="100"/>
      <c r="AA445" s="100"/>
      <c r="AB445" s="100"/>
      <c r="AC445" s="101"/>
      <c r="AD445" s="3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93"/>
      <c r="AQ445" s="93"/>
      <c r="AR445" s="93"/>
      <c r="AS445" s="102"/>
      <c r="AT445" s="103"/>
      <c r="AU445" s="103"/>
      <c r="AV445" s="103"/>
      <c r="AW445" s="104"/>
      <c r="AX445" s="103"/>
      <c r="AY445" s="103"/>
      <c r="AZ445" s="103"/>
      <c r="BA445" s="103"/>
      <c r="BB445" s="104"/>
      <c r="BC445" s="103"/>
      <c r="BD445" s="105" t="str">
        <f ca="1">IFERROR(__xludf.DUMMYFUNCTION("""COMPUTED_VALUE"""),"")</f>
        <v/>
      </c>
      <c r="BE445" s="105"/>
      <c r="BF445" s="105"/>
      <c r="BG445" s="93"/>
      <c r="BH445" s="95"/>
      <c r="BI445" s="95" t="str">
        <f t="shared" si="830"/>
        <v/>
      </c>
      <c r="BJ445" s="95" t="str">
        <f t="shared" ref="BJ445:BR445" si="1131">IF(AD445=0,"",AD445*$AS445*(AU445/10))</f>
        <v/>
      </c>
      <c r="BK445" s="95" t="str">
        <f t="shared" si="1131"/>
        <v/>
      </c>
      <c r="BL445" s="95" t="str">
        <f t="shared" si="1131"/>
        <v/>
      </c>
      <c r="BM445" s="95" t="str">
        <f t="shared" si="1131"/>
        <v/>
      </c>
      <c r="BN445" s="95" t="str">
        <f t="shared" si="1131"/>
        <v/>
      </c>
      <c r="BO445" s="95" t="str">
        <f t="shared" si="1131"/>
        <v/>
      </c>
      <c r="BP445" s="95" t="str">
        <f t="shared" si="1131"/>
        <v/>
      </c>
      <c r="BQ445" s="95" t="str">
        <f t="shared" si="1131"/>
        <v/>
      </c>
      <c r="BR445" s="95" t="str">
        <f t="shared" si="1131"/>
        <v/>
      </c>
      <c r="BS445" s="38"/>
      <c r="BT445" s="38"/>
      <c r="BU445" s="38"/>
      <c r="BV445" s="38"/>
      <c r="BW445" s="38"/>
      <c r="BX445" s="38">
        <f t="shared" si="1083"/>
        <v>0</v>
      </c>
      <c r="BY445" s="106" t="str">
        <f t="shared" si="1058"/>
        <v/>
      </c>
      <c r="BZ445" s="106" t="str">
        <f t="shared" ref="BZ445:CH445" si="1132">IF(N445="x","1","")</f>
        <v/>
      </c>
      <c r="CA445" s="106" t="str">
        <f t="shared" si="1132"/>
        <v/>
      </c>
      <c r="CB445" s="106" t="str">
        <f t="shared" si="1132"/>
        <v/>
      </c>
      <c r="CC445" s="106" t="str">
        <f t="shared" si="1132"/>
        <v/>
      </c>
      <c r="CD445" s="106" t="str">
        <f t="shared" si="1132"/>
        <v/>
      </c>
      <c r="CE445" s="106" t="str">
        <f t="shared" si="1132"/>
        <v/>
      </c>
      <c r="CF445" s="106" t="str">
        <f t="shared" si="1132"/>
        <v/>
      </c>
      <c r="CG445" s="106" t="str">
        <f t="shared" si="1132"/>
        <v/>
      </c>
      <c r="CH445" s="106" t="str">
        <f t="shared" si="1132"/>
        <v/>
      </c>
      <c r="CI445" s="40"/>
      <c r="CJ445" s="40"/>
      <c r="CK445" s="40"/>
      <c r="CL445" s="40"/>
      <c r="CM445" s="40"/>
    </row>
    <row r="446" spans="1:91" ht="17.25" customHeight="1" x14ac:dyDescent="0.2">
      <c r="A446" s="92"/>
      <c r="B446" s="93"/>
      <c r="C446" s="93"/>
      <c r="D446" s="93"/>
      <c r="E446" s="93" t="str">
        <f t="shared" si="994"/>
        <v/>
      </c>
      <c r="F446" s="93"/>
      <c r="G446" s="93"/>
      <c r="H446" s="93" t="str">
        <f t="shared" si="802"/>
        <v/>
      </c>
      <c r="I446" s="95" t="str">
        <f t="shared" si="803"/>
        <v/>
      </c>
      <c r="J446" s="93"/>
      <c r="K446" s="97" t="b">
        <v>0</v>
      </c>
      <c r="L446" s="98" t="str">
        <f t="shared" si="927"/>
        <v>PENDENTE</v>
      </c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3"/>
      <c r="X446" s="100"/>
      <c r="Y446" s="100"/>
      <c r="Z446" s="100"/>
      <c r="AA446" s="100"/>
      <c r="AB446" s="100"/>
      <c r="AC446" s="101"/>
      <c r="AD446" s="3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93"/>
      <c r="AQ446" s="93"/>
      <c r="AR446" s="93"/>
      <c r="AS446" s="102"/>
      <c r="AT446" s="103"/>
      <c r="AU446" s="103"/>
      <c r="AV446" s="103"/>
      <c r="AW446" s="104"/>
      <c r="AX446" s="103"/>
      <c r="AY446" s="103"/>
      <c r="AZ446" s="103"/>
      <c r="BA446" s="103"/>
      <c r="BB446" s="104"/>
      <c r="BC446" s="103"/>
      <c r="BD446" s="105" t="str">
        <f ca="1">IFERROR(__xludf.DUMMYFUNCTION("""COMPUTED_VALUE"""),"")</f>
        <v/>
      </c>
      <c r="BE446" s="105"/>
      <c r="BF446" s="105"/>
      <c r="BG446" s="93"/>
      <c r="BH446" s="95"/>
      <c r="BI446" s="95" t="str">
        <f t="shared" si="830"/>
        <v/>
      </c>
      <c r="BJ446" s="95" t="str">
        <f t="shared" ref="BJ446:BR446" si="1133">IF(AD446=0,"",AD446*$AS446*(AU446/10))</f>
        <v/>
      </c>
      <c r="BK446" s="95" t="str">
        <f t="shared" si="1133"/>
        <v/>
      </c>
      <c r="BL446" s="95" t="str">
        <f t="shared" si="1133"/>
        <v/>
      </c>
      <c r="BM446" s="95" t="str">
        <f t="shared" si="1133"/>
        <v/>
      </c>
      <c r="BN446" s="95" t="str">
        <f t="shared" si="1133"/>
        <v/>
      </c>
      <c r="BO446" s="95" t="str">
        <f t="shared" si="1133"/>
        <v/>
      </c>
      <c r="BP446" s="95" t="str">
        <f t="shared" si="1133"/>
        <v/>
      </c>
      <c r="BQ446" s="95" t="str">
        <f t="shared" si="1133"/>
        <v/>
      </c>
      <c r="BR446" s="95" t="str">
        <f t="shared" si="1133"/>
        <v/>
      </c>
      <c r="BS446" s="38"/>
      <c r="BT446" s="38"/>
      <c r="BU446" s="38"/>
      <c r="BV446" s="38"/>
      <c r="BW446" s="38"/>
      <c r="BX446" s="38">
        <f t="shared" si="1083"/>
        <v>0</v>
      </c>
      <c r="BY446" s="106" t="str">
        <f t="shared" si="1058"/>
        <v/>
      </c>
      <c r="BZ446" s="106" t="str">
        <f t="shared" ref="BZ446:CH446" si="1134">IF(N446="x","1","")</f>
        <v/>
      </c>
      <c r="CA446" s="106" t="str">
        <f t="shared" si="1134"/>
        <v/>
      </c>
      <c r="CB446" s="106" t="str">
        <f t="shared" si="1134"/>
        <v/>
      </c>
      <c r="CC446" s="106" t="str">
        <f t="shared" si="1134"/>
        <v/>
      </c>
      <c r="CD446" s="106" t="str">
        <f t="shared" si="1134"/>
        <v/>
      </c>
      <c r="CE446" s="106" t="str">
        <f t="shared" si="1134"/>
        <v/>
      </c>
      <c r="CF446" s="106" t="str">
        <f t="shared" si="1134"/>
        <v/>
      </c>
      <c r="CG446" s="106" t="str">
        <f t="shared" si="1134"/>
        <v/>
      </c>
      <c r="CH446" s="106" t="str">
        <f t="shared" si="1134"/>
        <v/>
      </c>
      <c r="CI446" s="40"/>
      <c r="CJ446" s="40"/>
      <c r="CK446" s="40"/>
      <c r="CL446" s="40"/>
      <c r="CM446" s="40"/>
    </row>
    <row r="447" spans="1:91" ht="17.25" customHeight="1" x14ac:dyDescent="0.2">
      <c r="A447" s="92"/>
      <c r="B447" s="93"/>
      <c r="C447" s="93"/>
      <c r="D447" s="93"/>
      <c r="E447" s="93" t="str">
        <f t="shared" si="994"/>
        <v/>
      </c>
      <c r="F447" s="93"/>
      <c r="G447" s="93"/>
      <c r="H447" s="93" t="str">
        <f t="shared" si="802"/>
        <v/>
      </c>
      <c r="I447" s="95" t="str">
        <f t="shared" si="803"/>
        <v/>
      </c>
      <c r="J447" s="93"/>
      <c r="K447" s="97" t="b">
        <v>0</v>
      </c>
      <c r="L447" s="98" t="str">
        <f t="shared" si="927"/>
        <v>PENDENTE</v>
      </c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3"/>
      <c r="X447" s="100"/>
      <c r="Y447" s="100"/>
      <c r="Z447" s="100"/>
      <c r="AA447" s="100"/>
      <c r="AB447" s="100"/>
      <c r="AC447" s="101"/>
      <c r="AD447" s="3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93"/>
      <c r="AQ447" s="93"/>
      <c r="AR447" s="93"/>
      <c r="AS447" s="102"/>
      <c r="AT447" s="103"/>
      <c r="AU447" s="103"/>
      <c r="AV447" s="103"/>
      <c r="AW447" s="104"/>
      <c r="AX447" s="103"/>
      <c r="AY447" s="103"/>
      <c r="AZ447" s="103"/>
      <c r="BA447" s="103"/>
      <c r="BB447" s="104"/>
      <c r="BC447" s="103"/>
      <c r="BD447" s="105" t="str">
        <f ca="1">IFERROR(__xludf.DUMMYFUNCTION("""COMPUTED_VALUE"""),"")</f>
        <v/>
      </c>
      <c r="BE447" s="105"/>
      <c r="BF447" s="105"/>
      <c r="BG447" s="93"/>
      <c r="BH447" s="95"/>
      <c r="BI447" s="95" t="str">
        <f t="shared" si="830"/>
        <v/>
      </c>
      <c r="BJ447" s="95" t="str">
        <f t="shared" ref="BJ447:BR447" si="1135">IF(AD447=0,"",AD447*$AS447*(AU447/10))</f>
        <v/>
      </c>
      <c r="BK447" s="95" t="str">
        <f t="shared" si="1135"/>
        <v/>
      </c>
      <c r="BL447" s="95" t="str">
        <f t="shared" si="1135"/>
        <v/>
      </c>
      <c r="BM447" s="95" t="str">
        <f t="shared" si="1135"/>
        <v/>
      </c>
      <c r="BN447" s="95" t="str">
        <f t="shared" si="1135"/>
        <v/>
      </c>
      <c r="BO447" s="95" t="str">
        <f t="shared" si="1135"/>
        <v/>
      </c>
      <c r="BP447" s="95" t="str">
        <f t="shared" si="1135"/>
        <v/>
      </c>
      <c r="BQ447" s="95" t="str">
        <f t="shared" si="1135"/>
        <v/>
      </c>
      <c r="BR447" s="95" t="str">
        <f t="shared" si="1135"/>
        <v/>
      </c>
      <c r="BS447" s="38"/>
      <c r="BT447" s="38"/>
      <c r="BU447" s="38"/>
      <c r="BV447" s="38"/>
      <c r="BW447" s="38"/>
      <c r="BX447" s="38">
        <f t="shared" si="1083"/>
        <v>0</v>
      </c>
      <c r="BY447" s="106" t="str">
        <f t="shared" si="1058"/>
        <v/>
      </c>
      <c r="BZ447" s="106" t="str">
        <f t="shared" ref="BZ447:CH447" si="1136">IF(N447="x","1","")</f>
        <v/>
      </c>
      <c r="CA447" s="106" t="str">
        <f t="shared" si="1136"/>
        <v/>
      </c>
      <c r="CB447" s="106" t="str">
        <f t="shared" si="1136"/>
        <v/>
      </c>
      <c r="CC447" s="106" t="str">
        <f t="shared" si="1136"/>
        <v/>
      </c>
      <c r="CD447" s="106" t="str">
        <f t="shared" si="1136"/>
        <v/>
      </c>
      <c r="CE447" s="106" t="str">
        <f t="shared" si="1136"/>
        <v/>
      </c>
      <c r="CF447" s="106" t="str">
        <f t="shared" si="1136"/>
        <v/>
      </c>
      <c r="CG447" s="106" t="str">
        <f t="shared" si="1136"/>
        <v/>
      </c>
      <c r="CH447" s="106" t="str">
        <f t="shared" si="1136"/>
        <v/>
      </c>
      <c r="CI447" s="40"/>
      <c r="CJ447" s="40"/>
      <c r="CK447" s="40"/>
      <c r="CL447" s="40"/>
      <c r="CM447" s="40"/>
    </row>
    <row r="448" spans="1:91" ht="17.25" customHeight="1" x14ac:dyDescent="0.2">
      <c r="A448" s="92"/>
      <c r="B448" s="93"/>
      <c r="C448" s="93"/>
      <c r="D448" s="93"/>
      <c r="E448" s="93" t="str">
        <f t="shared" si="994"/>
        <v/>
      </c>
      <c r="F448" s="93"/>
      <c r="G448" s="93"/>
      <c r="H448" s="93" t="str">
        <f t="shared" si="802"/>
        <v/>
      </c>
      <c r="I448" s="95" t="str">
        <f t="shared" si="803"/>
        <v/>
      </c>
      <c r="J448" s="93"/>
      <c r="K448" s="97" t="b">
        <v>0</v>
      </c>
      <c r="L448" s="98" t="str">
        <f t="shared" si="927"/>
        <v>PENDENTE</v>
      </c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3"/>
      <c r="X448" s="100"/>
      <c r="Y448" s="100"/>
      <c r="Z448" s="100"/>
      <c r="AA448" s="100"/>
      <c r="AB448" s="100"/>
      <c r="AC448" s="101"/>
      <c r="AD448" s="3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93"/>
      <c r="AQ448" s="93"/>
      <c r="AR448" s="93"/>
      <c r="AS448" s="102"/>
      <c r="AT448" s="103"/>
      <c r="AU448" s="103"/>
      <c r="AV448" s="103"/>
      <c r="AW448" s="104"/>
      <c r="AX448" s="103"/>
      <c r="AY448" s="103"/>
      <c r="AZ448" s="103"/>
      <c r="BA448" s="103"/>
      <c r="BB448" s="104"/>
      <c r="BC448" s="103"/>
      <c r="BD448" s="105" t="str">
        <f ca="1">IFERROR(__xludf.DUMMYFUNCTION("""COMPUTED_VALUE"""),"")</f>
        <v/>
      </c>
      <c r="BE448" s="105"/>
      <c r="BF448" s="105"/>
      <c r="BG448" s="93"/>
      <c r="BH448" s="95"/>
      <c r="BI448" s="95" t="str">
        <f t="shared" si="830"/>
        <v/>
      </c>
      <c r="BJ448" s="95" t="str">
        <f t="shared" ref="BJ448:BR448" si="1137">IF(AD448=0,"",AD448*$AS448*(AU448/10))</f>
        <v/>
      </c>
      <c r="BK448" s="95" t="str">
        <f t="shared" si="1137"/>
        <v/>
      </c>
      <c r="BL448" s="95" t="str">
        <f t="shared" si="1137"/>
        <v/>
      </c>
      <c r="BM448" s="95" t="str">
        <f t="shared" si="1137"/>
        <v/>
      </c>
      <c r="BN448" s="95" t="str">
        <f t="shared" si="1137"/>
        <v/>
      </c>
      <c r="BO448" s="95" t="str">
        <f t="shared" si="1137"/>
        <v/>
      </c>
      <c r="BP448" s="95" t="str">
        <f t="shared" si="1137"/>
        <v/>
      </c>
      <c r="BQ448" s="95" t="str">
        <f t="shared" si="1137"/>
        <v/>
      </c>
      <c r="BR448" s="95" t="str">
        <f t="shared" si="1137"/>
        <v/>
      </c>
      <c r="BS448" s="38"/>
      <c r="BT448" s="38"/>
      <c r="BU448" s="38"/>
      <c r="BV448" s="38"/>
      <c r="BW448" s="38"/>
      <c r="BX448" s="38">
        <f t="shared" si="1083"/>
        <v>0</v>
      </c>
      <c r="BY448" s="106" t="str">
        <f t="shared" si="1058"/>
        <v/>
      </c>
      <c r="BZ448" s="106" t="str">
        <f t="shared" ref="BZ448:CH448" si="1138">IF(N448="x","1","")</f>
        <v/>
      </c>
      <c r="CA448" s="106" t="str">
        <f t="shared" si="1138"/>
        <v/>
      </c>
      <c r="CB448" s="106" t="str">
        <f t="shared" si="1138"/>
        <v/>
      </c>
      <c r="CC448" s="106" t="str">
        <f t="shared" si="1138"/>
        <v/>
      </c>
      <c r="CD448" s="106" t="str">
        <f t="shared" si="1138"/>
        <v/>
      </c>
      <c r="CE448" s="106" t="str">
        <f t="shared" si="1138"/>
        <v/>
      </c>
      <c r="CF448" s="106" t="str">
        <f t="shared" si="1138"/>
        <v/>
      </c>
      <c r="CG448" s="106" t="str">
        <f t="shared" si="1138"/>
        <v/>
      </c>
      <c r="CH448" s="106" t="str">
        <f t="shared" si="1138"/>
        <v/>
      </c>
      <c r="CI448" s="40"/>
      <c r="CJ448" s="40"/>
      <c r="CK448" s="40"/>
      <c r="CL448" s="40"/>
      <c r="CM448" s="40"/>
    </row>
    <row r="449" spans="1:91" ht="17.25" customHeight="1" x14ac:dyDescent="0.2">
      <c r="A449" s="92"/>
      <c r="B449" s="93"/>
      <c r="C449" s="93"/>
      <c r="D449" s="93"/>
      <c r="E449" s="93" t="str">
        <f t="shared" si="994"/>
        <v/>
      </c>
      <c r="F449" s="93"/>
      <c r="G449" s="93"/>
      <c r="H449" s="93" t="str">
        <f t="shared" si="802"/>
        <v/>
      </c>
      <c r="I449" s="95" t="str">
        <f t="shared" si="803"/>
        <v/>
      </c>
      <c r="J449" s="93"/>
      <c r="K449" s="97" t="b">
        <v>0</v>
      </c>
      <c r="L449" s="98" t="str">
        <f t="shared" si="927"/>
        <v>PENDENTE</v>
      </c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3"/>
      <c r="X449" s="100"/>
      <c r="Y449" s="100"/>
      <c r="Z449" s="100"/>
      <c r="AA449" s="100"/>
      <c r="AB449" s="100"/>
      <c r="AC449" s="101"/>
      <c r="AD449" s="3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93"/>
      <c r="AQ449" s="93"/>
      <c r="AR449" s="93"/>
      <c r="AS449" s="102"/>
      <c r="AT449" s="103"/>
      <c r="AU449" s="103"/>
      <c r="AV449" s="103"/>
      <c r="AW449" s="104"/>
      <c r="AX449" s="103"/>
      <c r="AY449" s="103"/>
      <c r="AZ449" s="103"/>
      <c r="BA449" s="103"/>
      <c r="BB449" s="104"/>
      <c r="BC449" s="103"/>
      <c r="BD449" s="105" t="str">
        <f ca="1">IFERROR(__xludf.DUMMYFUNCTION("""COMPUTED_VALUE"""),"")</f>
        <v/>
      </c>
      <c r="BE449" s="105"/>
      <c r="BF449" s="105"/>
      <c r="BG449" s="93"/>
      <c r="BH449" s="95"/>
      <c r="BI449" s="95" t="str">
        <f t="shared" si="830"/>
        <v/>
      </c>
      <c r="BJ449" s="95" t="str">
        <f t="shared" ref="BJ449:BR449" si="1139">IF(AD449=0,"",AD449*$AS449*(AU449/10))</f>
        <v/>
      </c>
      <c r="BK449" s="95" t="str">
        <f t="shared" si="1139"/>
        <v/>
      </c>
      <c r="BL449" s="95" t="str">
        <f t="shared" si="1139"/>
        <v/>
      </c>
      <c r="BM449" s="95" t="str">
        <f t="shared" si="1139"/>
        <v/>
      </c>
      <c r="BN449" s="95" t="str">
        <f t="shared" si="1139"/>
        <v/>
      </c>
      <c r="BO449" s="95" t="str">
        <f t="shared" si="1139"/>
        <v/>
      </c>
      <c r="BP449" s="95" t="str">
        <f t="shared" si="1139"/>
        <v/>
      </c>
      <c r="BQ449" s="95" t="str">
        <f t="shared" si="1139"/>
        <v/>
      </c>
      <c r="BR449" s="95" t="str">
        <f t="shared" si="1139"/>
        <v/>
      </c>
      <c r="BS449" s="38"/>
      <c r="BT449" s="38"/>
      <c r="BU449" s="38"/>
      <c r="BV449" s="38"/>
      <c r="BW449" s="38"/>
      <c r="BX449" s="38">
        <f t="shared" si="1083"/>
        <v>0</v>
      </c>
      <c r="BY449" s="106" t="str">
        <f t="shared" si="1058"/>
        <v/>
      </c>
      <c r="BZ449" s="106" t="str">
        <f t="shared" ref="BZ449:CH449" si="1140">IF(N449="x","1","")</f>
        <v/>
      </c>
      <c r="CA449" s="106" t="str">
        <f t="shared" si="1140"/>
        <v/>
      </c>
      <c r="CB449" s="106" t="str">
        <f t="shared" si="1140"/>
        <v/>
      </c>
      <c r="CC449" s="106" t="str">
        <f t="shared" si="1140"/>
        <v/>
      </c>
      <c r="CD449" s="106" t="str">
        <f t="shared" si="1140"/>
        <v/>
      </c>
      <c r="CE449" s="106" t="str">
        <f t="shared" si="1140"/>
        <v/>
      </c>
      <c r="CF449" s="106" t="str">
        <f t="shared" si="1140"/>
        <v/>
      </c>
      <c r="CG449" s="106" t="str">
        <f t="shared" si="1140"/>
        <v/>
      </c>
      <c r="CH449" s="106" t="str">
        <f t="shared" si="1140"/>
        <v/>
      </c>
      <c r="CI449" s="40"/>
      <c r="CJ449" s="40"/>
      <c r="CK449" s="40"/>
      <c r="CL449" s="40"/>
      <c r="CM449" s="40"/>
    </row>
    <row r="450" spans="1:91" ht="17.25" customHeight="1" x14ac:dyDescent="0.2">
      <c r="A450" s="92"/>
      <c r="B450" s="93"/>
      <c r="C450" s="93"/>
      <c r="D450" s="93"/>
      <c r="E450" s="93" t="str">
        <f t="shared" si="994"/>
        <v/>
      </c>
      <c r="F450" s="93"/>
      <c r="G450" s="93"/>
      <c r="H450" s="93" t="str">
        <f t="shared" si="802"/>
        <v/>
      </c>
      <c r="I450" s="95" t="str">
        <f t="shared" si="803"/>
        <v/>
      </c>
      <c r="J450" s="93"/>
      <c r="K450" s="97" t="b">
        <v>0</v>
      </c>
      <c r="L450" s="98" t="str">
        <f t="shared" si="927"/>
        <v>PENDENTE</v>
      </c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3"/>
      <c r="X450" s="100"/>
      <c r="Y450" s="100"/>
      <c r="Z450" s="100"/>
      <c r="AA450" s="100"/>
      <c r="AB450" s="100"/>
      <c r="AC450" s="101"/>
      <c r="AD450" s="3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93"/>
      <c r="AQ450" s="93"/>
      <c r="AR450" s="93"/>
      <c r="AS450" s="102"/>
      <c r="AT450" s="103"/>
      <c r="AU450" s="103"/>
      <c r="AV450" s="103"/>
      <c r="AW450" s="104"/>
      <c r="AX450" s="103"/>
      <c r="AY450" s="103"/>
      <c r="AZ450" s="103"/>
      <c r="BA450" s="103"/>
      <c r="BB450" s="104"/>
      <c r="BC450" s="103"/>
      <c r="BD450" s="105" t="str">
        <f ca="1">IFERROR(__xludf.DUMMYFUNCTION("""COMPUTED_VALUE"""),"")</f>
        <v/>
      </c>
      <c r="BE450" s="105"/>
      <c r="BF450" s="105"/>
      <c r="BG450" s="93"/>
      <c r="BH450" s="95"/>
      <c r="BI450" s="95" t="str">
        <f t="shared" si="830"/>
        <v/>
      </c>
      <c r="BJ450" s="95" t="str">
        <f t="shared" ref="BJ450:BR450" si="1141">IF(AD450=0,"",AD450*$AS450*(AU450/10))</f>
        <v/>
      </c>
      <c r="BK450" s="95" t="str">
        <f t="shared" si="1141"/>
        <v/>
      </c>
      <c r="BL450" s="95" t="str">
        <f t="shared" si="1141"/>
        <v/>
      </c>
      <c r="BM450" s="95" t="str">
        <f t="shared" si="1141"/>
        <v/>
      </c>
      <c r="BN450" s="95" t="str">
        <f t="shared" si="1141"/>
        <v/>
      </c>
      <c r="BO450" s="95" t="str">
        <f t="shared" si="1141"/>
        <v/>
      </c>
      <c r="BP450" s="95" t="str">
        <f t="shared" si="1141"/>
        <v/>
      </c>
      <c r="BQ450" s="95" t="str">
        <f t="shared" si="1141"/>
        <v/>
      </c>
      <c r="BR450" s="95" t="str">
        <f t="shared" si="1141"/>
        <v/>
      </c>
      <c r="BS450" s="38"/>
      <c r="BT450" s="38"/>
      <c r="BU450" s="38"/>
      <c r="BV450" s="38"/>
      <c r="BW450" s="38"/>
      <c r="BX450" s="38">
        <f t="shared" si="1083"/>
        <v>0</v>
      </c>
      <c r="BY450" s="106" t="str">
        <f t="shared" si="1058"/>
        <v/>
      </c>
      <c r="BZ450" s="106" t="str">
        <f t="shared" ref="BZ450:CH450" si="1142">IF(N450="x","1","")</f>
        <v/>
      </c>
      <c r="CA450" s="106" t="str">
        <f t="shared" si="1142"/>
        <v/>
      </c>
      <c r="CB450" s="106" t="str">
        <f t="shared" si="1142"/>
        <v/>
      </c>
      <c r="CC450" s="106" t="str">
        <f t="shared" si="1142"/>
        <v/>
      </c>
      <c r="CD450" s="106" t="str">
        <f t="shared" si="1142"/>
        <v/>
      </c>
      <c r="CE450" s="106" t="str">
        <f t="shared" si="1142"/>
        <v/>
      </c>
      <c r="CF450" s="106" t="str">
        <f t="shared" si="1142"/>
        <v/>
      </c>
      <c r="CG450" s="106" t="str">
        <f t="shared" si="1142"/>
        <v/>
      </c>
      <c r="CH450" s="106" t="str">
        <f t="shared" si="1142"/>
        <v/>
      </c>
      <c r="CI450" s="40"/>
      <c r="CJ450" s="40"/>
      <c r="CK450" s="40"/>
      <c r="CL450" s="40"/>
      <c r="CM450" s="40"/>
    </row>
    <row r="451" spans="1:91" ht="17.25" customHeight="1" x14ac:dyDescent="0.2">
      <c r="A451" s="92"/>
      <c r="B451" s="93"/>
      <c r="C451" s="93"/>
      <c r="D451" s="93"/>
      <c r="E451" s="93" t="str">
        <f t="shared" si="994"/>
        <v/>
      </c>
      <c r="F451" s="93"/>
      <c r="G451" s="93"/>
      <c r="H451" s="93" t="str">
        <f t="shared" si="802"/>
        <v/>
      </c>
      <c r="I451" s="95" t="str">
        <f t="shared" si="803"/>
        <v/>
      </c>
      <c r="J451" s="93"/>
      <c r="K451" s="97" t="b">
        <v>0</v>
      </c>
      <c r="L451" s="98" t="str">
        <f t="shared" si="927"/>
        <v>PENDENTE</v>
      </c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3"/>
      <c r="X451" s="100"/>
      <c r="Y451" s="100"/>
      <c r="Z451" s="100"/>
      <c r="AA451" s="100"/>
      <c r="AB451" s="100"/>
      <c r="AC451" s="101"/>
      <c r="AD451" s="3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93"/>
      <c r="AQ451" s="93"/>
      <c r="AR451" s="93"/>
      <c r="AS451" s="102"/>
      <c r="AT451" s="103"/>
      <c r="AU451" s="103"/>
      <c r="AV451" s="103"/>
      <c r="AW451" s="104"/>
      <c r="AX451" s="103"/>
      <c r="AY451" s="103"/>
      <c r="AZ451" s="103"/>
      <c r="BA451" s="103"/>
      <c r="BB451" s="104"/>
      <c r="BC451" s="103"/>
      <c r="BD451" s="105" t="str">
        <f ca="1">IFERROR(__xludf.DUMMYFUNCTION("""COMPUTED_VALUE"""),"")</f>
        <v/>
      </c>
      <c r="BE451" s="105"/>
      <c r="BF451" s="105"/>
      <c r="BG451" s="93"/>
      <c r="BH451" s="95"/>
      <c r="BI451" s="95" t="str">
        <f t="shared" si="830"/>
        <v/>
      </c>
      <c r="BJ451" s="95" t="str">
        <f t="shared" ref="BJ451:BR451" si="1143">IF(AD451=0,"",AD451*$AS451*(AU451/10))</f>
        <v/>
      </c>
      <c r="BK451" s="95" t="str">
        <f t="shared" si="1143"/>
        <v/>
      </c>
      <c r="BL451" s="95" t="str">
        <f t="shared" si="1143"/>
        <v/>
      </c>
      <c r="BM451" s="95" t="str">
        <f t="shared" si="1143"/>
        <v/>
      </c>
      <c r="BN451" s="95" t="str">
        <f t="shared" si="1143"/>
        <v/>
      </c>
      <c r="BO451" s="95" t="str">
        <f t="shared" si="1143"/>
        <v/>
      </c>
      <c r="BP451" s="95" t="str">
        <f t="shared" si="1143"/>
        <v/>
      </c>
      <c r="BQ451" s="95" t="str">
        <f t="shared" si="1143"/>
        <v/>
      </c>
      <c r="BR451" s="95" t="str">
        <f t="shared" si="1143"/>
        <v/>
      </c>
      <c r="BS451" s="38"/>
      <c r="BT451" s="38"/>
      <c r="BU451" s="38"/>
      <c r="BV451" s="38"/>
      <c r="BW451" s="38"/>
      <c r="BX451" s="38">
        <f t="shared" si="1083"/>
        <v>0</v>
      </c>
      <c r="BY451" s="106" t="str">
        <f t="shared" si="1058"/>
        <v/>
      </c>
      <c r="BZ451" s="106" t="str">
        <f t="shared" ref="BZ451:CH451" si="1144">IF(N451="x","1","")</f>
        <v/>
      </c>
      <c r="CA451" s="106" t="str">
        <f t="shared" si="1144"/>
        <v/>
      </c>
      <c r="CB451" s="106" t="str">
        <f t="shared" si="1144"/>
        <v/>
      </c>
      <c r="CC451" s="106" t="str">
        <f t="shared" si="1144"/>
        <v/>
      </c>
      <c r="CD451" s="106" t="str">
        <f t="shared" si="1144"/>
        <v/>
      </c>
      <c r="CE451" s="106" t="str">
        <f t="shared" si="1144"/>
        <v/>
      </c>
      <c r="CF451" s="106" t="str">
        <f t="shared" si="1144"/>
        <v/>
      </c>
      <c r="CG451" s="106" t="str">
        <f t="shared" si="1144"/>
        <v/>
      </c>
      <c r="CH451" s="106" t="str">
        <f t="shared" si="1144"/>
        <v/>
      </c>
      <c r="CI451" s="40"/>
      <c r="CJ451" s="40"/>
      <c r="CK451" s="40"/>
      <c r="CL451" s="40"/>
      <c r="CM451" s="40"/>
    </row>
    <row r="452" spans="1:91" ht="17.25" customHeight="1" x14ac:dyDescent="0.2">
      <c r="A452" s="92"/>
      <c r="B452" s="93"/>
      <c r="C452" s="93"/>
      <c r="D452" s="93"/>
      <c r="E452" s="93" t="str">
        <f t="shared" si="994"/>
        <v/>
      </c>
      <c r="F452" s="93"/>
      <c r="G452" s="93"/>
      <c r="H452" s="93" t="str">
        <f t="shared" si="802"/>
        <v/>
      </c>
      <c r="I452" s="95" t="str">
        <f t="shared" si="803"/>
        <v/>
      </c>
      <c r="J452" s="93"/>
      <c r="K452" s="97" t="b">
        <v>0</v>
      </c>
      <c r="L452" s="98" t="str">
        <f t="shared" si="927"/>
        <v>PENDENTE</v>
      </c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3"/>
      <c r="X452" s="100"/>
      <c r="Y452" s="100"/>
      <c r="Z452" s="100"/>
      <c r="AA452" s="100"/>
      <c r="AB452" s="100"/>
      <c r="AC452" s="101"/>
      <c r="AD452" s="3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93"/>
      <c r="AQ452" s="93"/>
      <c r="AR452" s="93"/>
      <c r="AS452" s="102"/>
      <c r="AT452" s="103"/>
      <c r="AU452" s="103"/>
      <c r="AV452" s="103"/>
      <c r="AW452" s="104"/>
      <c r="AX452" s="103"/>
      <c r="AY452" s="103"/>
      <c r="AZ452" s="103"/>
      <c r="BA452" s="103"/>
      <c r="BB452" s="104"/>
      <c r="BC452" s="103"/>
      <c r="BD452" s="105" t="str">
        <f ca="1">IFERROR(__xludf.DUMMYFUNCTION("""COMPUTED_VALUE"""),"")</f>
        <v/>
      </c>
      <c r="BE452" s="105"/>
      <c r="BF452" s="105"/>
      <c r="BG452" s="93"/>
      <c r="BH452" s="95"/>
      <c r="BI452" s="95" t="str">
        <f t="shared" si="830"/>
        <v/>
      </c>
      <c r="BJ452" s="95" t="str">
        <f t="shared" ref="BJ452:BR452" si="1145">IF(AD452=0,"",AD452*$AS452*(AU452/10))</f>
        <v/>
      </c>
      <c r="BK452" s="95" t="str">
        <f t="shared" si="1145"/>
        <v/>
      </c>
      <c r="BL452" s="95" t="str">
        <f t="shared" si="1145"/>
        <v/>
      </c>
      <c r="BM452" s="95" t="str">
        <f t="shared" si="1145"/>
        <v/>
      </c>
      <c r="BN452" s="95" t="str">
        <f t="shared" si="1145"/>
        <v/>
      </c>
      <c r="BO452" s="95" t="str">
        <f t="shared" si="1145"/>
        <v/>
      </c>
      <c r="BP452" s="95" t="str">
        <f t="shared" si="1145"/>
        <v/>
      </c>
      <c r="BQ452" s="95" t="str">
        <f t="shared" si="1145"/>
        <v/>
      </c>
      <c r="BR452" s="95" t="str">
        <f t="shared" si="1145"/>
        <v/>
      </c>
      <c r="BS452" s="38"/>
      <c r="BT452" s="38"/>
      <c r="BU452" s="38"/>
      <c r="BV452" s="38"/>
      <c r="BW452" s="38"/>
      <c r="BX452" s="38">
        <f t="shared" si="1083"/>
        <v>0</v>
      </c>
      <c r="BY452" s="106" t="str">
        <f t="shared" si="1058"/>
        <v/>
      </c>
      <c r="BZ452" s="106" t="str">
        <f t="shared" ref="BZ452:CH452" si="1146">IF(N452="x","1","")</f>
        <v/>
      </c>
      <c r="CA452" s="106" t="str">
        <f t="shared" si="1146"/>
        <v/>
      </c>
      <c r="CB452" s="106" t="str">
        <f t="shared" si="1146"/>
        <v/>
      </c>
      <c r="CC452" s="106" t="str">
        <f t="shared" si="1146"/>
        <v/>
      </c>
      <c r="CD452" s="106" t="str">
        <f t="shared" si="1146"/>
        <v/>
      </c>
      <c r="CE452" s="106" t="str">
        <f t="shared" si="1146"/>
        <v/>
      </c>
      <c r="CF452" s="106" t="str">
        <f t="shared" si="1146"/>
        <v/>
      </c>
      <c r="CG452" s="106" t="str">
        <f t="shared" si="1146"/>
        <v/>
      </c>
      <c r="CH452" s="106" t="str">
        <f t="shared" si="1146"/>
        <v/>
      </c>
      <c r="CI452" s="40"/>
      <c r="CJ452" s="40"/>
      <c r="CK452" s="40"/>
      <c r="CL452" s="40"/>
      <c r="CM452" s="40"/>
    </row>
    <row r="453" spans="1:91" ht="17.25" customHeight="1" x14ac:dyDescent="0.2">
      <c r="A453" s="92"/>
      <c r="B453" s="93"/>
      <c r="C453" s="93"/>
      <c r="D453" s="93"/>
      <c r="E453" s="93" t="str">
        <f t="shared" si="994"/>
        <v/>
      </c>
      <c r="F453" s="93"/>
      <c r="G453" s="93"/>
      <c r="H453" s="93" t="str">
        <f t="shared" si="802"/>
        <v/>
      </c>
      <c r="I453" s="95" t="str">
        <f t="shared" si="803"/>
        <v/>
      </c>
      <c r="J453" s="93"/>
      <c r="K453" s="97" t="b">
        <v>0</v>
      </c>
      <c r="L453" s="98" t="str">
        <f t="shared" si="927"/>
        <v>PENDENTE</v>
      </c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3"/>
      <c r="X453" s="100"/>
      <c r="Y453" s="100"/>
      <c r="Z453" s="100"/>
      <c r="AA453" s="100"/>
      <c r="AB453" s="100"/>
      <c r="AC453" s="101"/>
      <c r="AD453" s="3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93"/>
      <c r="AQ453" s="93"/>
      <c r="AR453" s="93"/>
      <c r="AS453" s="102"/>
      <c r="AT453" s="103"/>
      <c r="AU453" s="103"/>
      <c r="AV453" s="103"/>
      <c r="AW453" s="104"/>
      <c r="AX453" s="103"/>
      <c r="AY453" s="103"/>
      <c r="AZ453" s="103"/>
      <c r="BA453" s="103"/>
      <c r="BB453" s="104"/>
      <c r="BC453" s="103"/>
      <c r="BD453" s="105" t="str">
        <f ca="1">IFERROR(__xludf.DUMMYFUNCTION("""COMPUTED_VALUE"""),"")</f>
        <v/>
      </c>
      <c r="BE453" s="105"/>
      <c r="BF453" s="105"/>
      <c r="BG453" s="93"/>
      <c r="BH453" s="95"/>
      <c r="BI453" s="95" t="str">
        <f t="shared" si="830"/>
        <v/>
      </c>
      <c r="BJ453" s="95" t="str">
        <f t="shared" ref="BJ453:BR453" si="1147">IF(AD453=0,"",AD453*$AS453*(AU453/10))</f>
        <v/>
      </c>
      <c r="BK453" s="95" t="str">
        <f t="shared" si="1147"/>
        <v/>
      </c>
      <c r="BL453" s="95" t="str">
        <f t="shared" si="1147"/>
        <v/>
      </c>
      <c r="BM453" s="95" t="str">
        <f t="shared" si="1147"/>
        <v/>
      </c>
      <c r="BN453" s="95" t="str">
        <f t="shared" si="1147"/>
        <v/>
      </c>
      <c r="BO453" s="95" t="str">
        <f t="shared" si="1147"/>
        <v/>
      </c>
      <c r="BP453" s="95" t="str">
        <f t="shared" si="1147"/>
        <v/>
      </c>
      <c r="BQ453" s="95" t="str">
        <f t="shared" si="1147"/>
        <v/>
      </c>
      <c r="BR453" s="95" t="str">
        <f t="shared" si="1147"/>
        <v/>
      </c>
      <c r="BS453" s="38"/>
      <c r="BT453" s="38"/>
      <c r="BU453" s="38"/>
      <c r="BV453" s="38"/>
      <c r="BW453" s="38"/>
      <c r="BX453" s="38">
        <f t="shared" si="1083"/>
        <v>0</v>
      </c>
      <c r="BY453" s="106" t="str">
        <f t="shared" si="1058"/>
        <v/>
      </c>
      <c r="BZ453" s="106" t="str">
        <f t="shared" ref="BZ453:CH453" si="1148">IF(N453="x","1","")</f>
        <v/>
      </c>
      <c r="CA453" s="106" t="str">
        <f t="shared" si="1148"/>
        <v/>
      </c>
      <c r="CB453" s="106" t="str">
        <f t="shared" si="1148"/>
        <v/>
      </c>
      <c r="CC453" s="106" t="str">
        <f t="shared" si="1148"/>
        <v/>
      </c>
      <c r="CD453" s="106" t="str">
        <f t="shared" si="1148"/>
        <v/>
      </c>
      <c r="CE453" s="106" t="str">
        <f t="shared" si="1148"/>
        <v/>
      </c>
      <c r="CF453" s="106" t="str">
        <f t="shared" si="1148"/>
        <v/>
      </c>
      <c r="CG453" s="106" t="str">
        <f t="shared" si="1148"/>
        <v/>
      </c>
      <c r="CH453" s="106" t="str">
        <f t="shared" si="1148"/>
        <v/>
      </c>
      <c r="CI453" s="40"/>
      <c r="CJ453" s="40"/>
      <c r="CK453" s="40"/>
      <c r="CL453" s="40"/>
      <c r="CM453" s="40"/>
    </row>
    <row r="454" spans="1:91" ht="17.25" customHeight="1" x14ac:dyDescent="0.2">
      <c r="A454" s="92"/>
      <c r="B454" s="93"/>
      <c r="C454" s="93"/>
      <c r="D454" s="93"/>
      <c r="E454" s="93" t="str">
        <f t="shared" si="994"/>
        <v/>
      </c>
      <c r="F454" s="93"/>
      <c r="G454" s="93"/>
      <c r="H454" s="93" t="str">
        <f t="shared" si="802"/>
        <v/>
      </c>
      <c r="I454" s="95" t="str">
        <f t="shared" si="803"/>
        <v/>
      </c>
      <c r="J454" s="93"/>
      <c r="K454" s="97" t="b">
        <v>0</v>
      </c>
      <c r="L454" s="98" t="str">
        <f t="shared" si="927"/>
        <v>PENDENTE</v>
      </c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3"/>
      <c r="X454" s="100"/>
      <c r="Y454" s="100"/>
      <c r="Z454" s="100"/>
      <c r="AA454" s="100"/>
      <c r="AB454" s="100"/>
      <c r="AC454" s="101"/>
      <c r="AD454" s="3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93"/>
      <c r="AQ454" s="93"/>
      <c r="AR454" s="93"/>
      <c r="AS454" s="102"/>
      <c r="AT454" s="103"/>
      <c r="AU454" s="103"/>
      <c r="AV454" s="103"/>
      <c r="AW454" s="104"/>
      <c r="AX454" s="103"/>
      <c r="AY454" s="103"/>
      <c r="AZ454" s="103"/>
      <c r="BA454" s="103"/>
      <c r="BB454" s="104"/>
      <c r="BC454" s="103"/>
      <c r="BD454" s="105" t="str">
        <f ca="1">IFERROR(__xludf.DUMMYFUNCTION("""COMPUTED_VALUE"""),"")</f>
        <v/>
      </c>
      <c r="BE454" s="105"/>
      <c r="BF454" s="105"/>
      <c r="BG454" s="93"/>
      <c r="BH454" s="95"/>
      <c r="BI454" s="95" t="str">
        <f t="shared" si="830"/>
        <v/>
      </c>
      <c r="BJ454" s="95" t="str">
        <f t="shared" ref="BJ454:BR454" si="1149">IF(AD454=0,"",AD454*$AS454*(AU454/10))</f>
        <v/>
      </c>
      <c r="BK454" s="95" t="str">
        <f t="shared" si="1149"/>
        <v/>
      </c>
      <c r="BL454" s="95" t="str">
        <f t="shared" si="1149"/>
        <v/>
      </c>
      <c r="BM454" s="95" t="str">
        <f t="shared" si="1149"/>
        <v/>
      </c>
      <c r="BN454" s="95" t="str">
        <f t="shared" si="1149"/>
        <v/>
      </c>
      <c r="BO454" s="95" t="str">
        <f t="shared" si="1149"/>
        <v/>
      </c>
      <c r="BP454" s="95" t="str">
        <f t="shared" si="1149"/>
        <v/>
      </c>
      <c r="BQ454" s="95" t="str">
        <f t="shared" si="1149"/>
        <v/>
      </c>
      <c r="BR454" s="95" t="str">
        <f t="shared" si="1149"/>
        <v/>
      </c>
      <c r="BS454" s="38"/>
      <c r="BT454" s="38"/>
      <c r="BU454" s="38"/>
      <c r="BV454" s="38"/>
      <c r="BW454" s="38"/>
      <c r="BX454" s="38">
        <f t="shared" si="1083"/>
        <v>0</v>
      </c>
      <c r="BY454" s="106" t="str">
        <f t="shared" si="1058"/>
        <v/>
      </c>
      <c r="BZ454" s="106" t="str">
        <f t="shared" ref="BZ454:CH454" si="1150">IF(N454="x","1","")</f>
        <v/>
      </c>
      <c r="CA454" s="106" t="str">
        <f t="shared" si="1150"/>
        <v/>
      </c>
      <c r="CB454" s="106" t="str">
        <f t="shared" si="1150"/>
        <v/>
      </c>
      <c r="CC454" s="106" t="str">
        <f t="shared" si="1150"/>
        <v/>
      </c>
      <c r="CD454" s="106" t="str">
        <f t="shared" si="1150"/>
        <v/>
      </c>
      <c r="CE454" s="106" t="str">
        <f t="shared" si="1150"/>
        <v/>
      </c>
      <c r="CF454" s="106" t="str">
        <f t="shared" si="1150"/>
        <v/>
      </c>
      <c r="CG454" s="106" t="str">
        <f t="shared" si="1150"/>
        <v/>
      </c>
      <c r="CH454" s="106" t="str">
        <f t="shared" si="1150"/>
        <v/>
      </c>
      <c r="CI454" s="40"/>
      <c r="CJ454" s="40"/>
      <c r="CK454" s="40"/>
      <c r="CL454" s="40"/>
      <c r="CM454" s="40"/>
    </row>
    <row r="455" spans="1:91" ht="17.25" customHeight="1" x14ac:dyDescent="0.2">
      <c r="A455" s="92"/>
      <c r="B455" s="93"/>
      <c r="C455" s="93"/>
      <c r="D455" s="93"/>
      <c r="E455" s="93" t="str">
        <f t="shared" si="994"/>
        <v/>
      </c>
      <c r="F455" s="93"/>
      <c r="G455" s="93"/>
      <c r="H455" s="93" t="str">
        <f t="shared" si="802"/>
        <v/>
      </c>
      <c r="I455" s="95" t="str">
        <f t="shared" si="803"/>
        <v/>
      </c>
      <c r="J455" s="93"/>
      <c r="K455" s="97" t="b">
        <v>0</v>
      </c>
      <c r="L455" s="98" t="str">
        <f t="shared" si="927"/>
        <v>PENDENTE</v>
      </c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3"/>
      <c r="X455" s="100"/>
      <c r="Y455" s="100"/>
      <c r="Z455" s="100"/>
      <c r="AA455" s="100"/>
      <c r="AB455" s="100"/>
      <c r="AC455" s="101"/>
      <c r="AD455" s="3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93"/>
      <c r="AQ455" s="93"/>
      <c r="AR455" s="93"/>
      <c r="AS455" s="102"/>
      <c r="AT455" s="103"/>
      <c r="AU455" s="103"/>
      <c r="AV455" s="103"/>
      <c r="AW455" s="104"/>
      <c r="AX455" s="103"/>
      <c r="AY455" s="103"/>
      <c r="AZ455" s="103"/>
      <c r="BA455" s="103"/>
      <c r="BB455" s="104"/>
      <c r="BC455" s="103"/>
      <c r="BD455" s="105" t="str">
        <f ca="1">IFERROR(__xludf.DUMMYFUNCTION("""COMPUTED_VALUE"""),"")</f>
        <v/>
      </c>
      <c r="BE455" s="105"/>
      <c r="BF455" s="105"/>
      <c r="BG455" s="93"/>
      <c r="BH455" s="95"/>
      <c r="BI455" s="95" t="str">
        <f t="shared" si="830"/>
        <v/>
      </c>
      <c r="BJ455" s="95" t="str">
        <f t="shared" ref="BJ455:BR455" si="1151">IF(AD455=0,"",AD455*$AS455*(AU455/10))</f>
        <v/>
      </c>
      <c r="BK455" s="95" t="str">
        <f t="shared" si="1151"/>
        <v/>
      </c>
      <c r="BL455" s="95" t="str">
        <f t="shared" si="1151"/>
        <v/>
      </c>
      <c r="BM455" s="95" t="str">
        <f t="shared" si="1151"/>
        <v/>
      </c>
      <c r="BN455" s="95" t="str">
        <f t="shared" si="1151"/>
        <v/>
      </c>
      <c r="BO455" s="95" t="str">
        <f t="shared" si="1151"/>
        <v/>
      </c>
      <c r="BP455" s="95" t="str">
        <f t="shared" si="1151"/>
        <v/>
      </c>
      <c r="BQ455" s="95" t="str">
        <f t="shared" si="1151"/>
        <v/>
      </c>
      <c r="BR455" s="95" t="str">
        <f t="shared" si="1151"/>
        <v/>
      </c>
      <c r="BS455" s="38"/>
      <c r="BT455" s="38"/>
      <c r="BU455" s="38"/>
      <c r="BV455" s="38"/>
      <c r="BW455" s="38"/>
      <c r="BX455" s="38">
        <f t="shared" si="1083"/>
        <v>0</v>
      </c>
      <c r="BY455" s="106" t="str">
        <f t="shared" si="1058"/>
        <v/>
      </c>
      <c r="BZ455" s="106" t="str">
        <f t="shared" ref="BZ455:CH455" si="1152">IF(N455="x","1","")</f>
        <v/>
      </c>
      <c r="CA455" s="106" t="str">
        <f t="shared" si="1152"/>
        <v/>
      </c>
      <c r="CB455" s="106" t="str">
        <f t="shared" si="1152"/>
        <v/>
      </c>
      <c r="CC455" s="106" t="str">
        <f t="shared" si="1152"/>
        <v/>
      </c>
      <c r="CD455" s="106" t="str">
        <f t="shared" si="1152"/>
        <v/>
      </c>
      <c r="CE455" s="106" t="str">
        <f t="shared" si="1152"/>
        <v/>
      </c>
      <c r="CF455" s="106" t="str">
        <f t="shared" si="1152"/>
        <v/>
      </c>
      <c r="CG455" s="106" t="str">
        <f t="shared" si="1152"/>
        <v/>
      </c>
      <c r="CH455" s="106" t="str">
        <f t="shared" si="1152"/>
        <v/>
      </c>
      <c r="CI455" s="40"/>
      <c r="CJ455" s="40"/>
      <c r="CK455" s="40"/>
      <c r="CL455" s="40"/>
      <c r="CM455" s="40"/>
    </row>
    <row r="456" spans="1:91" ht="17.25" customHeight="1" x14ac:dyDescent="0.2">
      <c r="A456" s="92"/>
      <c r="B456" s="93"/>
      <c r="C456" s="93"/>
      <c r="D456" s="93"/>
      <c r="E456" s="93" t="str">
        <f t="shared" si="994"/>
        <v/>
      </c>
      <c r="F456" s="93"/>
      <c r="G456" s="93"/>
      <c r="H456" s="93" t="str">
        <f t="shared" si="802"/>
        <v/>
      </c>
      <c r="I456" s="95" t="str">
        <f t="shared" si="803"/>
        <v/>
      </c>
      <c r="J456" s="93"/>
      <c r="K456" s="97" t="b">
        <v>0</v>
      </c>
      <c r="L456" s="98" t="str">
        <f t="shared" si="927"/>
        <v>PENDENTE</v>
      </c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3"/>
      <c r="X456" s="100"/>
      <c r="Y456" s="100"/>
      <c r="Z456" s="100"/>
      <c r="AA456" s="100"/>
      <c r="AB456" s="100"/>
      <c r="AC456" s="101"/>
      <c r="AD456" s="3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93"/>
      <c r="AQ456" s="93"/>
      <c r="AR456" s="93"/>
      <c r="AS456" s="102"/>
      <c r="AT456" s="103"/>
      <c r="AU456" s="103"/>
      <c r="AV456" s="103"/>
      <c r="AW456" s="104"/>
      <c r="AX456" s="103"/>
      <c r="AY456" s="103"/>
      <c r="AZ456" s="103"/>
      <c r="BA456" s="103"/>
      <c r="BB456" s="104"/>
      <c r="BC456" s="103"/>
      <c r="BD456" s="105" t="str">
        <f ca="1">IFERROR(__xludf.DUMMYFUNCTION("""COMPUTED_VALUE"""),"")</f>
        <v/>
      </c>
      <c r="BE456" s="105"/>
      <c r="BF456" s="105"/>
      <c r="BG456" s="93"/>
      <c r="BH456" s="95"/>
      <c r="BI456" s="95" t="str">
        <f t="shared" si="830"/>
        <v/>
      </c>
      <c r="BJ456" s="95" t="str">
        <f t="shared" ref="BJ456:BR456" si="1153">IF(AD456=0,"",AD456*$AS456*(AU456/10))</f>
        <v/>
      </c>
      <c r="BK456" s="95" t="str">
        <f t="shared" si="1153"/>
        <v/>
      </c>
      <c r="BL456" s="95" t="str">
        <f t="shared" si="1153"/>
        <v/>
      </c>
      <c r="BM456" s="95" t="str">
        <f t="shared" si="1153"/>
        <v/>
      </c>
      <c r="BN456" s="95" t="str">
        <f t="shared" si="1153"/>
        <v/>
      </c>
      <c r="BO456" s="95" t="str">
        <f t="shared" si="1153"/>
        <v/>
      </c>
      <c r="BP456" s="95" t="str">
        <f t="shared" si="1153"/>
        <v/>
      </c>
      <c r="BQ456" s="95" t="str">
        <f t="shared" si="1153"/>
        <v/>
      </c>
      <c r="BR456" s="95" t="str">
        <f t="shared" si="1153"/>
        <v/>
      </c>
      <c r="BS456" s="38"/>
      <c r="BT456" s="38"/>
      <c r="BU456" s="38"/>
      <c r="BV456" s="38"/>
      <c r="BW456" s="38"/>
      <c r="BX456" s="38">
        <f t="shared" si="1083"/>
        <v>0</v>
      </c>
      <c r="BY456" s="106" t="str">
        <f t="shared" si="1058"/>
        <v/>
      </c>
      <c r="BZ456" s="106" t="str">
        <f t="shared" ref="BZ456:CH456" si="1154">IF(N456="x","1","")</f>
        <v/>
      </c>
      <c r="CA456" s="106" t="str">
        <f t="shared" si="1154"/>
        <v/>
      </c>
      <c r="CB456" s="106" t="str">
        <f t="shared" si="1154"/>
        <v/>
      </c>
      <c r="CC456" s="106" t="str">
        <f t="shared" si="1154"/>
        <v/>
      </c>
      <c r="CD456" s="106" t="str">
        <f t="shared" si="1154"/>
        <v/>
      </c>
      <c r="CE456" s="106" t="str">
        <f t="shared" si="1154"/>
        <v/>
      </c>
      <c r="CF456" s="106" t="str">
        <f t="shared" si="1154"/>
        <v/>
      </c>
      <c r="CG456" s="106" t="str">
        <f t="shared" si="1154"/>
        <v/>
      </c>
      <c r="CH456" s="106" t="str">
        <f t="shared" si="1154"/>
        <v/>
      </c>
      <c r="CI456" s="40"/>
      <c r="CJ456" s="40"/>
      <c r="CK456" s="40"/>
      <c r="CL456" s="40"/>
      <c r="CM456" s="40"/>
    </row>
    <row r="457" spans="1:91" ht="17.25" customHeight="1" x14ac:dyDescent="0.2">
      <c r="A457" s="92"/>
      <c r="B457" s="93"/>
      <c r="C457" s="93"/>
      <c r="D457" s="93"/>
      <c r="E457" s="93" t="str">
        <f t="shared" si="994"/>
        <v/>
      </c>
      <c r="F457" s="93"/>
      <c r="G457" s="93"/>
      <c r="H457" s="93" t="str">
        <f t="shared" si="802"/>
        <v/>
      </c>
      <c r="I457" s="95" t="str">
        <f t="shared" si="803"/>
        <v/>
      </c>
      <c r="J457" s="93"/>
      <c r="K457" s="97" t="b">
        <v>0</v>
      </c>
      <c r="L457" s="98" t="str">
        <f t="shared" si="927"/>
        <v>PENDENTE</v>
      </c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3"/>
      <c r="X457" s="100"/>
      <c r="Y457" s="100"/>
      <c r="Z457" s="100"/>
      <c r="AA457" s="100"/>
      <c r="AB457" s="100"/>
      <c r="AC457" s="101"/>
      <c r="AD457" s="3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93"/>
      <c r="AQ457" s="93"/>
      <c r="AR457" s="93"/>
      <c r="AS457" s="102"/>
      <c r="AT457" s="103"/>
      <c r="AU457" s="103"/>
      <c r="AV457" s="103"/>
      <c r="AW457" s="104"/>
      <c r="AX457" s="103"/>
      <c r="AY457" s="103"/>
      <c r="AZ457" s="103"/>
      <c r="BA457" s="103"/>
      <c r="BB457" s="104"/>
      <c r="BC457" s="103"/>
      <c r="BD457" s="105" t="str">
        <f ca="1">IFERROR(__xludf.DUMMYFUNCTION("""COMPUTED_VALUE"""),"")</f>
        <v/>
      </c>
      <c r="BE457" s="105"/>
      <c r="BF457" s="105"/>
      <c r="BG457" s="93"/>
      <c r="BH457" s="95"/>
      <c r="BI457" s="95" t="str">
        <f t="shared" si="830"/>
        <v/>
      </c>
      <c r="BJ457" s="95" t="str">
        <f t="shared" ref="BJ457:BR457" si="1155">IF(AD457=0,"",AD457*$AS457*(AU457/10))</f>
        <v/>
      </c>
      <c r="BK457" s="95" t="str">
        <f t="shared" si="1155"/>
        <v/>
      </c>
      <c r="BL457" s="95" t="str">
        <f t="shared" si="1155"/>
        <v/>
      </c>
      <c r="BM457" s="95" t="str">
        <f t="shared" si="1155"/>
        <v/>
      </c>
      <c r="BN457" s="95" t="str">
        <f t="shared" si="1155"/>
        <v/>
      </c>
      <c r="BO457" s="95" t="str">
        <f t="shared" si="1155"/>
        <v/>
      </c>
      <c r="BP457" s="95" t="str">
        <f t="shared" si="1155"/>
        <v/>
      </c>
      <c r="BQ457" s="95" t="str">
        <f t="shared" si="1155"/>
        <v/>
      </c>
      <c r="BR457" s="95" t="str">
        <f t="shared" si="1155"/>
        <v/>
      </c>
      <c r="BS457" s="38"/>
      <c r="BT457" s="38"/>
      <c r="BU457" s="38"/>
      <c r="BV457" s="38"/>
      <c r="BW457" s="38"/>
      <c r="BX457" s="38">
        <f t="shared" si="1083"/>
        <v>0</v>
      </c>
      <c r="BY457" s="106" t="str">
        <f t="shared" si="1058"/>
        <v/>
      </c>
      <c r="BZ457" s="106" t="str">
        <f t="shared" ref="BZ457:CH457" si="1156">IF(N457="x","1","")</f>
        <v/>
      </c>
      <c r="CA457" s="106" t="str">
        <f t="shared" si="1156"/>
        <v/>
      </c>
      <c r="CB457" s="106" t="str">
        <f t="shared" si="1156"/>
        <v/>
      </c>
      <c r="CC457" s="106" t="str">
        <f t="shared" si="1156"/>
        <v/>
      </c>
      <c r="CD457" s="106" t="str">
        <f t="shared" si="1156"/>
        <v/>
      </c>
      <c r="CE457" s="106" t="str">
        <f t="shared" si="1156"/>
        <v/>
      </c>
      <c r="CF457" s="106" t="str">
        <f t="shared" si="1156"/>
        <v/>
      </c>
      <c r="CG457" s="106" t="str">
        <f t="shared" si="1156"/>
        <v/>
      </c>
      <c r="CH457" s="106" t="str">
        <f t="shared" si="1156"/>
        <v/>
      </c>
      <c r="CI457" s="40"/>
      <c r="CJ457" s="40"/>
      <c r="CK457" s="40"/>
      <c r="CL457" s="40"/>
      <c r="CM457" s="40"/>
    </row>
    <row r="458" spans="1:91" ht="17.25" customHeight="1" x14ac:dyDescent="0.2">
      <c r="A458" s="92"/>
      <c r="B458" s="93"/>
      <c r="C458" s="93"/>
      <c r="D458" s="93"/>
      <c r="E458" s="93" t="str">
        <f t="shared" si="994"/>
        <v/>
      </c>
      <c r="F458" s="93"/>
      <c r="G458" s="93"/>
      <c r="H458" s="93" t="str">
        <f t="shared" si="802"/>
        <v/>
      </c>
      <c r="I458" s="95" t="str">
        <f t="shared" si="803"/>
        <v/>
      </c>
      <c r="J458" s="93"/>
      <c r="K458" s="97" t="b">
        <v>0</v>
      </c>
      <c r="L458" s="98" t="str">
        <f t="shared" si="927"/>
        <v>PENDENTE</v>
      </c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3"/>
      <c r="X458" s="100"/>
      <c r="Y458" s="100"/>
      <c r="Z458" s="100"/>
      <c r="AA458" s="100"/>
      <c r="AB458" s="100"/>
      <c r="AC458" s="101"/>
      <c r="AD458" s="3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93"/>
      <c r="AQ458" s="93"/>
      <c r="AR458" s="93"/>
      <c r="AS458" s="102"/>
      <c r="AT458" s="103"/>
      <c r="AU458" s="103"/>
      <c r="AV458" s="103"/>
      <c r="AW458" s="104"/>
      <c r="AX458" s="103"/>
      <c r="AY458" s="103"/>
      <c r="AZ458" s="103"/>
      <c r="BA458" s="103"/>
      <c r="BB458" s="104"/>
      <c r="BC458" s="103"/>
      <c r="BD458" s="105" t="str">
        <f ca="1">IFERROR(__xludf.DUMMYFUNCTION("""COMPUTED_VALUE"""),"")</f>
        <v/>
      </c>
      <c r="BE458" s="105"/>
      <c r="BF458" s="105"/>
      <c r="BG458" s="93"/>
      <c r="BH458" s="95"/>
      <c r="BI458" s="95" t="str">
        <f t="shared" si="830"/>
        <v/>
      </c>
      <c r="BJ458" s="95" t="str">
        <f t="shared" ref="BJ458:BR458" si="1157">IF(AD458=0,"",AD458*$AS458*(AU458/10))</f>
        <v/>
      </c>
      <c r="BK458" s="95" t="str">
        <f t="shared" si="1157"/>
        <v/>
      </c>
      <c r="BL458" s="95" t="str">
        <f t="shared" si="1157"/>
        <v/>
      </c>
      <c r="BM458" s="95" t="str">
        <f t="shared" si="1157"/>
        <v/>
      </c>
      <c r="BN458" s="95" t="str">
        <f t="shared" si="1157"/>
        <v/>
      </c>
      <c r="BO458" s="95" t="str">
        <f t="shared" si="1157"/>
        <v/>
      </c>
      <c r="BP458" s="95" t="str">
        <f t="shared" si="1157"/>
        <v/>
      </c>
      <c r="BQ458" s="95" t="str">
        <f t="shared" si="1157"/>
        <v/>
      </c>
      <c r="BR458" s="95" t="str">
        <f t="shared" si="1157"/>
        <v/>
      </c>
      <c r="BS458" s="38"/>
      <c r="BT458" s="38"/>
      <c r="BU458" s="38"/>
      <c r="BV458" s="38"/>
      <c r="BW458" s="38"/>
      <c r="BX458" s="38">
        <f t="shared" si="1083"/>
        <v>0</v>
      </c>
      <c r="BY458" s="106" t="str">
        <f t="shared" si="1058"/>
        <v/>
      </c>
      <c r="BZ458" s="106" t="str">
        <f t="shared" ref="BZ458:CH458" si="1158">IF(N458="x","1","")</f>
        <v/>
      </c>
      <c r="CA458" s="106" t="str">
        <f t="shared" si="1158"/>
        <v/>
      </c>
      <c r="CB458" s="106" t="str">
        <f t="shared" si="1158"/>
        <v/>
      </c>
      <c r="CC458" s="106" t="str">
        <f t="shared" si="1158"/>
        <v/>
      </c>
      <c r="CD458" s="106" t="str">
        <f t="shared" si="1158"/>
        <v/>
      </c>
      <c r="CE458" s="106" t="str">
        <f t="shared" si="1158"/>
        <v/>
      </c>
      <c r="CF458" s="106" t="str">
        <f t="shared" si="1158"/>
        <v/>
      </c>
      <c r="CG458" s="106" t="str">
        <f t="shared" si="1158"/>
        <v/>
      </c>
      <c r="CH458" s="106" t="str">
        <f t="shared" si="1158"/>
        <v/>
      </c>
      <c r="CI458" s="40"/>
      <c r="CJ458" s="40"/>
      <c r="CK458" s="40"/>
      <c r="CL458" s="40"/>
      <c r="CM458" s="40"/>
    </row>
    <row r="459" spans="1:91" ht="17.25" customHeight="1" x14ac:dyDescent="0.2">
      <c r="A459" s="92"/>
      <c r="B459" s="93"/>
      <c r="C459" s="93"/>
      <c r="D459" s="93"/>
      <c r="E459" s="93" t="str">
        <f t="shared" si="994"/>
        <v/>
      </c>
      <c r="F459" s="93"/>
      <c r="G459" s="93"/>
      <c r="H459" s="93" t="str">
        <f t="shared" si="802"/>
        <v/>
      </c>
      <c r="I459" s="95" t="str">
        <f t="shared" si="803"/>
        <v/>
      </c>
      <c r="J459" s="93"/>
      <c r="K459" s="97" t="b">
        <v>0</v>
      </c>
      <c r="L459" s="98" t="str">
        <f t="shared" si="927"/>
        <v>PENDENTE</v>
      </c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3"/>
      <c r="X459" s="100"/>
      <c r="Y459" s="100"/>
      <c r="Z459" s="100"/>
      <c r="AA459" s="100"/>
      <c r="AB459" s="100"/>
      <c r="AC459" s="101"/>
      <c r="AD459" s="3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93"/>
      <c r="AQ459" s="93"/>
      <c r="AR459" s="93"/>
      <c r="AS459" s="102"/>
      <c r="AT459" s="103"/>
      <c r="AU459" s="103"/>
      <c r="AV459" s="103"/>
      <c r="AW459" s="104"/>
      <c r="AX459" s="103"/>
      <c r="AY459" s="103"/>
      <c r="AZ459" s="103"/>
      <c r="BA459" s="103"/>
      <c r="BB459" s="104"/>
      <c r="BC459" s="103"/>
      <c r="BD459" s="105" t="str">
        <f ca="1">IFERROR(__xludf.DUMMYFUNCTION("""COMPUTED_VALUE"""),"")</f>
        <v/>
      </c>
      <c r="BE459" s="105"/>
      <c r="BF459" s="105"/>
      <c r="BG459" s="93"/>
      <c r="BH459" s="95"/>
      <c r="BI459" s="95" t="str">
        <f t="shared" si="830"/>
        <v/>
      </c>
      <c r="BJ459" s="95" t="str">
        <f t="shared" ref="BJ459:BR459" si="1159">IF(AD459=0,"",AD459*$AS459*(AU459/10))</f>
        <v/>
      </c>
      <c r="BK459" s="95" t="str">
        <f t="shared" si="1159"/>
        <v/>
      </c>
      <c r="BL459" s="95" t="str">
        <f t="shared" si="1159"/>
        <v/>
      </c>
      <c r="BM459" s="95" t="str">
        <f t="shared" si="1159"/>
        <v/>
      </c>
      <c r="BN459" s="95" t="str">
        <f t="shared" si="1159"/>
        <v/>
      </c>
      <c r="BO459" s="95" t="str">
        <f t="shared" si="1159"/>
        <v/>
      </c>
      <c r="BP459" s="95" t="str">
        <f t="shared" si="1159"/>
        <v/>
      </c>
      <c r="BQ459" s="95" t="str">
        <f t="shared" si="1159"/>
        <v/>
      </c>
      <c r="BR459" s="95" t="str">
        <f t="shared" si="1159"/>
        <v/>
      </c>
      <c r="BS459" s="38"/>
      <c r="BT459" s="38"/>
      <c r="BU459" s="38"/>
      <c r="BV459" s="38"/>
      <c r="BW459" s="38"/>
      <c r="BX459" s="38">
        <f t="shared" si="1083"/>
        <v>0</v>
      </c>
      <c r="BY459" s="106" t="str">
        <f t="shared" si="1058"/>
        <v/>
      </c>
      <c r="BZ459" s="106" t="str">
        <f t="shared" ref="BZ459:CH459" si="1160">IF(N459="x","1","")</f>
        <v/>
      </c>
      <c r="CA459" s="106" t="str">
        <f t="shared" si="1160"/>
        <v/>
      </c>
      <c r="CB459" s="106" t="str">
        <f t="shared" si="1160"/>
        <v/>
      </c>
      <c r="CC459" s="106" t="str">
        <f t="shared" si="1160"/>
        <v/>
      </c>
      <c r="CD459" s="106" t="str">
        <f t="shared" si="1160"/>
        <v/>
      </c>
      <c r="CE459" s="106" t="str">
        <f t="shared" si="1160"/>
        <v/>
      </c>
      <c r="CF459" s="106" t="str">
        <f t="shared" si="1160"/>
        <v/>
      </c>
      <c r="CG459" s="106" t="str">
        <f t="shared" si="1160"/>
        <v/>
      </c>
      <c r="CH459" s="106" t="str">
        <f t="shared" si="1160"/>
        <v/>
      </c>
      <c r="CI459" s="40"/>
      <c r="CJ459" s="40"/>
      <c r="CK459" s="40"/>
      <c r="CL459" s="40"/>
      <c r="CM459" s="40"/>
    </row>
    <row r="460" spans="1:91" ht="17.25" customHeight="1" x14ac:dyDescent="0.2">
      <c r="A460" s="92"/>
      <c r="B460" s="93"/>
      <c r="C460" s="93"/>
      <c r="D460" s="93"/>
      <c r="E460" s="93" t="str">
        <f t="shared" si="994"/>
        <v/>
      </c>
      <c r="F460" s="93"/>
      <c r="G460" s="93"/>
      <c r="H460" s="93" t="str">
        <f t="shared" si="802"/>
        <v/>
      </c>
      <c r="I460" s="95" t="str">
        <f t="shared" si="803"/>
        <v/>
      </c>
      <c r="J460" s="93"/>
      <c r="K460" s="97" t="b">
        <v>0</v>
      </c>
      <c r="L460" s="98" t="str">
        <f t="shared" si="927"/>
        <v>PENDENTE</v>
      </c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3"/>
      <c r="X460" s="100"/>
      <c r="Y460" s="100"/>
      <c r="Z460" s="100"/>
      <c r="AA460" s="100"/>
      <c r="AB460" s="100"/>
      <c r="AC460" s="101"/>
      <c r="AD460" s="3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93"/>
      <c r="AQ460" s="93"/>
      <c r="AR460" s="93"/>
      <c r="AS460" s="102"/>
      <c r="AT460" s="103"/>
      <c r="AU460" s="103"/>
      <c r="AV460" s="103"/>
      <c r="AW460" s="104"/>
      <c r="AX460" s="103"/>
      <c r="AY460" s="103"/>
      <c r="AZ460" s="103"/>
      <c r="BA460" s="103"/>
      <c r="BB460" s="104"/>
      <c r="BC460" s="103"/>
      <c r="BD460" s="105" t="str">
        <f ca="1">IFERROR(__xludf.DUMMYFUNCTION("""COMPUTED_VALUE"""),"")</f>
        <v/>
      </c>
      <c r="BE460" s="105"/>
      <c r="BF460" s="105"/>
      <c r="BG460" s="93"/>
      <c r="BH460" s="95"/>
      <c r="BI460" s="95" t="str">
        <f t="shared" si="830"/>
        <v/>
      </c>
      <c r="BJ460" s="95" t="str">
        <f t="shared" ref="BJ460:BR460" si="1161">IF(AD460=0,"",AD460*$AS460*(AU460/10))</f>
        <v/>
      </c>
      <c r="BK460" s="95" t="str">
        <f t="shared" si="1161"/>
        <v/>
      </c>
      <c r="BL460" s="95" t="str">
        <f t="shared" si="1161"/>
        <v/>
      </c>
      <c r="BM460" s="95" t="str">
        <f t="shared" si="1161"/>
        <v/>
      </c>
      <c r="BN460" s="95" t="str">
        <f t="shared" si="1161"/>
        <v/>
      </c>
      <c r="BO460" s="95" t="str">
        <f t="shared" si="1161"/>
        <v/>
      </c>
      <c r="BP460" s="95" t="str">
        <f t="shared" si="1161"/>
        <v/>
      </c>
      <c r="BQ460" s="95" t="str">
        <f t="shared" si="1161"/>
        <v/>
      </c>
      <c r="BR460" s="95" t="str">
        <f t="shared" si="1161"/>
        <v/>
      </c>
      <c r="BS460" s="38"/>
      <c r="BT460" s="38"/>
      <c r="BU460" s="38"/>
      <c r="BV460" s="38"/>
      <c r="BW460" s="38"/>
      <c r="BX460" s="38">
        <f t="shared" si="1083"/>
        <v>0</v>
      </c>
      <c r="BY460" s="106" t="str">
        <f t="shared" si="1058"/>
        <v/>
      </c>
      <c r="BZ460" s="106" t="str">
        <f t="shared" ref="BZ460:CH460" si="1162">IF(N460="x","1","")</f>
        <v/>
      </c>
      <c r="CA460" s="106" t="str">
        <f t="shared" si="1162"/>
        <v/>
      </c>
      <c r="CB460" s="106" t="str">
        <f t="shared" si="1162"/>
        <v/>
      </c>
      <c r="CC460" s="106" t="str">
        <f t="shared" si="1162"/>
        <v/>
      </c>
      <c r="CD460" s="106" t="str">
        <f t="shared" si="1162"/>
        <v/>
      </c>
      <c r="CE460" s="106" t="str">
        <f t="shared" si="1162"/>
        <v/>
      </c>
      <c r="CF460" s="106" t="str">
        <f t="shared" si="1162"/>
        <v/>
      </c>
      <c r="CG460" s="106" t="str">
        <f t="shared" si="1162"/>
        <v/>
      </c>
      <c r="CH460" s="106" t="str">
        <f t="shared" si="1162"/>
        <v/>
      </c>
      <c r="CI460" s="40"/>
      <c r="CJ460" s="40"/>
      <c r="CK460" s="40"/>
      <c r="CL460" s="40"/>
      <c r="CM460" s="40"/>
    </row>
    <row r="461" spans="1:91" ht="17.25" customHeight="1" x14ac:dyDescent="0.2">
      <c r="A461" s="92"/>
      <c r="B461" s="93"/>
      <c r="C461" s="93"/>
      <c r="D461" s="93"/>
      <c r="E461" s="93" t="str">
        <f t="shared" si="994"/>
        <v/>
      </c>
      <c r="F461" s="93"/>
      <c r="G461" s="93"/>
      <c r="H461" s="93" t="str">
        <f t="shared" si="802"/>
        <v/>
      </c>
      <c r="I461" s="95" t="str">
        <f t="shared" si="803"/>
        <v/>
      </c>
      <c r="J461" s="93"/>
      <c r="K461" s="97" t="b">
        <v>0</v>
      </c>
      <c r="L461" s="98" t="str">
        <f t="shared" si="927"/>
        <v>PENDENTE</v>
      </c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3"/>
      <c r="X461" s="100"/>
      <c r="Y461" s="100"/>
      <c r="Z461" s="100"/>
      <c r="AA461" s="100"/>
      <c r="AB461" s="100"/>
      <c r="AC461" s="101"/>
      <c r="AD461" s="3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93"/>
      <c r="AQ461" s="93"/>
      <c r="AR461" s="93"/>
      <c r="AS461" s="102"/>
      <c r="AT461" s="103"/>
      <c r="AU461" s="103"/>
      <c r="AV461" s="103"/>
      <c r="AW461" s="104"/>
      <c r="AX461" s="103"/>
      <c r="AY461" s="103"/>
      <c r="AZ461" s="103"/>
      <c r="BA461" s="103"/>
      <c r="BB461" s="104"/>
      <c r="BC461" s="103"/>
      <c r="BD461" s="105" t="str">
        <f ca="1">IFERROR(__xludf.DUMMYFUNCTION("""COMPUTED_VALUE"""),"")</f>
        <v/>
      </c>
      <c r="BE461" s="105"/>
      <c r="BF461" s="105"/>
      <c r="BG461" s="93"/>
      <c r="BH461" s="95"/>
      <c r="BI461" s="95" t="str">
        <f t="shared" si="830"/>
        <v/>
      </c>
      <c r="BJ461" s="95" t="str">
        <f t="shared" ref="BJ461:BR461" si="1163">IF(AD461=0,"",AD461*$AS461*(AU461/10))</f>
        <v/>
      </c>
      <c r="BK461" s="95" t="str">
        <f t="shared" si="1163"/>
        <v/>
      </c>
      <c r="BL461" s="95" t="str">
        <f t="shared" si="1163"/>
        <v/>
      </c>
      <c r="BM461" s="95" t="str">
        <f t="shared" si="1163"/>
        <v/>
      </c>
      <c r="BN461" s="95" t="str">
        <f t="shared" si="1163"/>
        <v/>
      </c>
      <c r="BO461" s="95" t="str">
        <f t="shared" si="1163"/>
        <v/>
      </c>
      <c r="BP461" s="95" t="str">
        <f t="shared" si="1163"/>
        <v/>
      </c>
      <c r="BQ461" s="95" t="str">
        <f t="shared" si="1163"/>
        <v/>
      </c>
      <c r="BR461" s="95" t="str">
        <f t="shared" si="1163"/>
        <v/>
      </c>
      <c r="BS461" s="38"/>
      <c r="BT461" s="38"/>
      <c r="BU461" s="38"/>
      <c r="BV461" s="38"/>
      <c r="BW461" s="38"/>
      <c r="BX461" s="38">
        <f t="shared" si="1083"/>
        <v>0</v>
      </c>
      <c r="BY461" s="106" t="str">
        <f t="shared" si="1058"/>
        <v/>
      </c>
      <c r="BZ461" s="106" t="str">
        <f t="shared" ref="BZ461:CH461" si="1164">IF(N461="x","1","")</f>
        <v/>
      </c>
      <c r="CA461" s="106" t="str">
        <f t="shared" si="1164"/>
        <v/>
      </c>
      <c r="CB461" s="106" t="str">
        <f t="shared" si="1164"/>
        <v/>
      </c>
      <c r="CC461" s="106" t="str">
        <f t="shared" si="1164"/>
        <v/>
      </c>
      <c r="CD461" s="106" t="str">
        <f t="shared" si="1164"/>
        <v/>
      </c>
      <c r="CE461" s="106" t="str">
        <f t="shared" si="1164"/>
        <v/>
      </c>
      <c r="CF461" s="106" t="str">
        <f t="shared" si="1164"/>
        <v/>
      </c>
      <c r="CG461" s="106" t="str">
        <f t="shared" si="1164"/>
        <v/>
      </c>
      <c r="CH461" s="106" t="str">
        <f t="shared" si="1164"/>
        <v/>
      </c>
      <c r="CI461" s="40"/>
      <c r="CJ461" s="40"/>
      <c r="CK461" s="40"/>
      <c r="CL461" s="40"/>
      <c r="CM461" s="40"/>
    </row>
    <row r="462" spans="1:91" ht="17.25" customHeight="1" x14ac:dyDescent="0.2">
      <c r="A462" s="92"/>
      <c r="B462" s="93"/>
      <c r="C462" s="93"/>
      <c r="D462" s="93"/>
      <c r="E462" s="93" t="str">
        <f t="shared" si="994"/>
        <v/>
      </c>
      <c r="F462" s="93"/>
      <c r="G462" s="93"/>
      <c r="H462" s="93" t="str">
        <f t="shared" si="802"/>
        <v/>
      </c>
      <c r="I462" s="95" t="str">
        <f t="shared" si="803"/>
        <v/>
      </c>
      <c r="J462" s="93"/>
      <c r="K462" s="97" t="b">
        <v>0</v>
      </c>
      <c r="L462" s="98" t="str">
        <f t="shared" si="927"/>
        <v>PENDENTE</v>
      </c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3"/>
      <c r="X462" s="100"/>
      <c r="Y462" s="100"/>
      <c r="Z462" s="100"/>
      <c r="AA462" s="100"/>
      <c r="AB462" s="100"/>
      <c r="AC462" s="101"/>
      <c r="AD462" s="3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93"/>
      <c r="AQ462" s="93"/>
      <c r="AR462" s="93"/>
      <c r="AS462" s="102"/>
      <c r="AT462" s="103"/>
      <c r="AU462" s="103"/>
      <c r="AV462" s="103"/>
      <c r="AW462" s="104"/>
      <c r="AX462" s="103"/>
      <c r="AY462" s="103"/>
      <c r="AZ462" s="103"/>
      <c r="BA462" s="103"/>
      <c r="BB462" s="104"/>
      <c r="BC462" s="103"/>
      <c r="BD462" s="105" t="str">
        <f ca="1">IFERROR(__xludf.DUMMYFUNCTION("""COMPUTED_VALUE"""),"")</f>
        <v/>
      </c>
      <c r="BE462" s="105"/>
      <c r="BF462" s="105"/>
      <c r="BG462" s="93"/>
      <c r="BH462" s="95"/>
      <c r="BI462" s="95" t="str">
        <f t="shared" si="830"/>
        <v/>
      </c>
      <c r="BJ462" s="95" t="str">
        <f t="shared" ref="BJ462:BR462" si="1165">IF(AD462=0,"",AD462*$AS462*(AU462/10))</f>
        <v/>
      </c>
      <c r="BK462" s="95" t="str">
        <f t="shared" si="1165"/>
        <v/>
      </c>
      <c r="BL462" s="95" t="str">
        <f t="shared" si="1165"/>
        <v/>
      </c>
      <c r="BM462" s="95" t="str">
        <f t="shared" si="1165"/>
        <v/>
      </c>
      <c r="BN462" s="95" t="str">
        <f t="shared" si="1165"/>
        <v/>
      </c>
      <c r="BO462" s="95" t="str">
        <f t="shared" si="1165"/>
        <v/>
      </c>
      <c r="BP462" s="95" t="str">
        <f t="shared" si="1165"/>
        <v/>
      </c>
      <c r="BQ462" s="95" t="str">
        <f t="shared" si="1165"/>
        <v/>
      </c>
      <c r="BR462" s="95" t="str">
        <f t="shared" si="1165"/>
        <v/>
      </c>
      <c r="BS462" s="38"/>
      <c r="BT462" s="38"/>
      <c r="BU462" s="38"/>
      <c r="BV462" s="38"/>
      <c r="BW462" s="38"/>
      <c r="BX462" s="38">
        <f t="shared" si="1083"/>
        <v>0</v>
      </c>
      <c r="BY462" s="106" t="str">
        <f t="shared" si="1058"/>
        <v/>
      </c>
      <c r="BZ462" s="106" t="str">
        <f t="shared" ref="BZ462:CH462" si="1166">IF(N462="x","1","")</f>
        <v/>
      </c>
      <c r="CA462" s="106" t="str">
        <f t="shared" si="1166"/>
        <v/>
      </c>
      <c r="CB462" s="106" t="str">
        <f t="shared" si="1166"/>
        <v/>
      </c>
      <c r="CC462" s="106" t="str">
        <f t="shared" si="1166"/>
        <v/>
      </c>
      <c r="CD462" s="106" t="str">
        <f t="shared" si="1166"/>
        <v/>
      </c>
      <c r="CE462" s="106" t="str">
        <f t="shared" si="1166"/>
        <v/>
      </c>
      <c r="CF462" s="106" t="str">
        <f t="shared" si="1166"/>
        <v/>
      </c>
      <c r="CG462" s="106" t="str">
        <f t="shared" si="1166"/>
        <v/>
      </c>
      <c r="CH462" s="106" t="str">
        <f t="shared" si="1166"/>
        <v/>
      </c>
      <c r="CI462" s="40"/>
      <c r="CJ462" s="40"/>
      <c r="CK462" s="40"/>
      <c r="CL462" s="40"/>
      <c r="CM462" s="40"/>
    </row>
    <row r="463" spans="1:91" ht="17.25" customHeight="1" x14ac:dyDescent="0.2">
      <c r="A463" s="92"/>
      <c r="B463" s="93"/>
      <c r="C463" s="93"/>
      <c r="D463" s="93"/>
      <c r="E463" s="93" t="str">
        <f t="shared" si="994"/>
        <v/>
      </c>
      <c r="F463" s="93"/>
      <c r="G463" s="93"/>
      <c r="H463" s="93" t="str">
        <f t="shared" si="802"/>
        <v/>
      </c>
      <c r="I463" s="95" t="str">
        <f t="shared" si="803"/>
        <v/>
      </c>
      <c r="J463" s="93"/>
      <c r="K463" s="97" t="b">
        <v>0</v>
      </c>
      <c r="L463" s="98" t="str">
        <f t="shared" si="927"/>
        <v>PENDENTE</v>
      </c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3"/>
      <c r="X463" s="100"/>
      <c r="Y463" s="100"/>
      <c r="Z463" s="100"/>
      <c r="AA463" s="100"/>
      <c r="AB463" s="100"/>
      <c r="AC463" s="101"/>
      <c r="AD463" s="3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93"/>
      <c r="AQ463" s="93"/>
      <c r="AR463" s="93"/>
      <c r="AS463" s="102"/>
      <c r="AT463" s="103"/>
      <c r="AU463" s="103"/>
      <c r="AV463" s="103"/>
      <c r="AW463" s="104"/>
      <c r="AX463" s="103"/>
      <c r="AY463" s="103"/>
      <c r="AZ463" s="103"/>
      <c r="BA463" s="103"/>
      <c r="BB463" s="104"/>
      <c r="BC463" s="103"/>
      <c r="BD463" s="105" t="str">
        <f ca="1">IFERROR(__xludf.DUMMYFUNCTION("""COMPUTED_VALUE"""),"")</f>
        <v/>
      </c>
      <c r="BE463" s="105"/>
      <c r="BF463" s="105"/>
      <c r="BG463" s="93"/>
      <c r="BH463" s="95"/>
      <c r="BI463" s="95" t="str">
        <f t="shared" si="830"/>
        <v/>
      </c>
      <c r="BJ463" s="95" t="str">
        <f t="shared" ref="BJ463:BR463" si="1167">IF(AD463=0,"",AD463*$AS463*(AU463/10))</f>
        <v/>
      </c>
      <c r="BK463" s="95" t="str">
        <f t="shared" si="1167"/>
        <v/>
      </c>
      <c r="BL463" s="95" t="str">
        <f t="shared" si="1167"/>
        <v/>
      </c>
      <c r="BM463" s="95" t="str">
        <f t="shared" si="1167"/>
        <v/>
      </c>
      <c r="BN463" s="95" t="str">
        <f t="shared" si="1167"/>
        <v/>
      </c>
      <c r="BO463" s="95" t="str">
        <f t="shared" si="1167"/>
        <v/>
      </c>
      <c r="BP463" s="95" t="str">
        <f t="shared" si="1167"/>
        <v/>
      </c>
      <c r="BQ463" s="95" t="str">
        <f t="shared" si="1167"/>
        <v/>
      </c>
      <c r="BR463" s="95" t="str">
        <f t="shared" si="1167"/>
        <v/>
      </c>
      <c r="BS463" s="38"/>
      <c r="BT463" s="38"/>
      <c r="BU463" s="38"/>
      <c r="BV463" s="38"/>
      <c r="BW463" s="38"/>
      <c r="BX463" s="38">
        <f t="shared" si="1083"/>
        <v>0</v>
      </c>
      <c r="BY463" s="106" t="str">
        <f t="shared" si="1058"/>
        <v/>
      </c>
      <c r="BZ463" s="106" t="str">
        <f t="shared" ref="BZ463:CH463" si="1168">IF(N463="x","1","")</f>
        <v/>
      </c>
      <c r="CA463" s="106" t="str">
        <f t="shared" si="1168"/>
        <v/>
      </c>
      <c r="CB463" s="106" t="str">
        <f t="shared" si="1168"/>
        <v/>
      </c>
      <c r="CC463" s="106" t="str">
        <f t="shared" si="1168"/>
        <v/>
      </c>
      <c r="CD463" s="106" t="str">
        <f t="shared" si="1168"/>
        <v/>
      </c>
      <c r="CE463" s="106" t="str">
        <f t="shared" si="1168"/>
        <v/>
      </c>
      <c r="CF463" s="106" t="str">
        <f t="shared" si="1168"/>
        <v/>
      </c>
      <c r="CG463" s="106" t="str">
        <f t="shared" si="1168"/>
        <v/>
      </c>
      <c r="CH463" s="106" t="str">
        <f t="shared" si="1168"/>
        <v/>
      </c>
      <c r="CI463" s="40"/>
      <c r="CJ463" s="40"/>
      <c r="CK463" s="40"/>
      <c r="CL463" s="40"/>
      <c r="CM463" s="40"/>
    </row>
    <row r="464" spans="1:91" ht="17.25" customHeight="1" x14ac:dyDescent="0.2">
      <c r="A464" s="92"/>
      <c r="B464" s="93"/>
      <c r="C464" s="93"/>
      <c r="D464" s="93"/>
      <c r="E464" s="93" t="str">
        <f t="shared" si="994"/>
        <v/>
      </c>
      <c r="F464" s="93"/>
      <c r="G464" s="93"/>
      <c r="H464" s="93" t="str">
        <f t="shared" si="802"/>
        <v/>
      </c>
      <c r="I464" s="95" t="str">
        <f t="shared" si="803"/>
        <v/>
      </c>
      <c r="J464" s="93"/>
      <c r="K464" s="97" t="b">
        <v>0</v>
      </c>
      <c r="L464" s="98" t="str">
        <f t="shared" si="927"/>
        <v>PENDENTE</v>
      </c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3"/>
      <c r="X464" s="100"/>
      <c r="Y464" s="100"/>
      <c r="Z464" s="100"/>
      <c r="AA464" s="100"/>
      <c r="AB464" s="100"/>
      <c r="AC464" s="101"/>
      <c r="AD464" s="3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93"/>
      <c r="AQ464" s="93"/>
      <c r="AR464" s="93"/>
      <c r="AS464" s="102"/>
      <c r="AT464" s="103"/>
      <c r="AU464" s="103"/>
      <c r="AV464" s="103"/>
      <c r="AW464" s="104"/>
      <c r="AX464" s="103"/>
      <c r="AY464" s="103"/>
      <c r="AZ464" s="103"/>
      <c r="BA464" s="103"/>
      <c r="BB464" s="104"/>
      <c r="BC464" s="103"/>
      <c r="BD464" s="105" t="str">
        <f ca="1">IFERROR(__xludf.DUMMYFUNCTION("""COMPUTED_VALUE"""),"")</f>
        <v/>
      </c>
      <c r="BE464" s="105"/>
      <c r="BF464" s="105"/>
      <c r="BG464" s="93"/>
      <c r="BH464" s="95"/>
      <c r="BI464" s="95" t="str">
        <f t="shared" si="830"/>
        <v/>
      </c>
      <c r="BJ464" s="95" t="str">
        <f t="shared" ref="BJ464:BR464" si="1169">IF(AD464=0,"",AD464*$AS464*(AU464/10))</f>
        <v/>
      </c>
      <c r="BK464" s="95" t="str">
        <f t="shared" si="1169"/>
        <v/>
      </c>
      <c r="BL464" s="95" t="str">
        <f t="shared" si="1169"/>
        <v/>
      </c>
      <c r="BM464" s="95" t="str">
        <f t="shared" si="1169"/>
        <v/>
      </c>
      <c r="BN464" s="95" t="str">
        <f t="shared" si="1169"/>
        <v/>
      </c>
      <c r="BO464" s="95" t="str">
        <f t="shared" si="1169"/>
        <v/>
      </c>
      <c r="BP464" s="95" t="str">
        <f t="shared" si="1169"/>
        <v/>
      </c>
      <c r="BQ464" s="95" t="str">
        <f t="shared" si="1169"/>
        <v/>
      </c>
      <c r="BR464" s="95" t="str">
        <f t="shared" si="1169"/>
        <v/>
      </c>
      <c r="BS464" s="38"/>
      <c r="BT464" s="38"/>
      <c r="BU464" s="38"/>
      <c r="BV464" s="38"/>
      <c r="BW464" s="38"/>
      <c r="BX464" s="38">
        <f t="shared" si="1083"/>
        <v>0</v>
      </c>
      <c r="BY464" s="106" t="str">
        <f t="shared" si="1058"/>
        <v/>
      </c>
      <c r="BZ464" s="106" t="str">
        <f t="shared" ref="BZ464:CH464" si="1170">IF(N464="x","1","")</f>
        <v/>
      </c>
      <c r="CA464" s="106" t="str">
        <f t="shared" si="1170"/>
        <v/>
      </c>
      <c r="CB464" s="106" t="str">
        <f t="shared" si="1170"/>
        <v/>
      </c>
      <c r="CC464" s="106" t="str">
        <f t="shared" si="1170"/>
        <v/>
      </c>
      <c r="CD464" s="106" t="str">
        <f t="shared" si="1170"/>
        <v/>
      </c>
      <c r="CE464" s="106" t="str">
        <f t="shared" si="1170"/>
        <v/>
      </c>
      <c r="CF464" s="106" t="str">
        <f t="shared" si="1170"/>
        <v/>
      </c>
      <c r="CG464" s="106" t="str">
        <f t="shared" si="1170"/>
        <v/>
      </c>
      <c r="CH464" s="106" t="str">
        <f t="shared" si="1170"/>
        <v/>
      </c>
      <c r="CI464" s="40"/>
      <c r="CJ464" s="40"/>
      <c r="CK464" s="40"/>
      <c r="CL464" s="40"/>
      <c r="CM464" s="40"/>
    </row>
    <row r="465" spans="1:91" ht="17.25" customHeight="1" x14ac:dyDescent="0.2">
      <c r="A465" s="92"/>
      <c r="B465" s="93"/>
      <c r="C465" s="93"/>
      <c r="D465" s="93"/>
      <c r="E465" s="93" t="str">
        <f t="shared" si="994"/>
        <v/>
      </c>
      <c r="F465" s="93"/>
      <c r="G465" s="93"/>
      <c r="H465" s="93" t="str">
        <f t="shared" si="802"/>
        <v/>
      </c>
      <c r="I465" s="95" t="str">
        <f t="shared" si="803"/>
        <v/>
      </c>
      <c r="J465" s="93"/>
      <c r="K465" s="97" t="b">
        <v>0</v>
      </c>
      <c r="L465" s="98" t="str">
        <f t="shared" si="927"/>
        <v>PENDENTE</v>
      </c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3"/>
      <c r="X465" s="100"/>
      <c r="Y465" s="100"/>
      <c r="Z465" s="100"/>
      <c r="AA465" s="100"/>
      <c r="AB465" s="100"/>
      <c r="AC465" s="101"/>
      <c r="AD465" s="3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93"/>
      <c r="AQ465" s="93"/>
      <c r="AR465" s="93"/>
      <c r="AS465" s="102"/>
      <c r="AT465" s="103"/>
      <c r="AU465" s="103"/>
      <c r="AV465" s="103"/>
      <c r="AW465" s="104"/>
      <c r="AX465" s="103"/>
      <c r="AY465" s="103"/>
      <c r="AZ465" s="103"/>
      <c r="BA465" s="103"/>
      <c r="BB465" s="104"/>
      <c r="BC465" s="103"/>
      <c r="BD465" s="105" t="str">
        <f ca="1">IFERROR(__xludf.DUMMYFUNCTION("""COMPUTED_VALUE"""),"")</f>
        <v/>
      </c>
      <c r="BE465" s="105"/>
      <c r="BF465" s="105"/>
      <c r="BG465" s="93"/>
      <c r="BH465" s="95"/>
      <c r="BI465" s="95" t="str">
        <f t="shared" si="830"/>
        <v/>
      </c>
      <c r="BJ465" s="95" t="str">
        <f t="shared" ref="BJ465:BR465" si="1171">IF(AD465=0,"",AD465*$AS465*(AU465/10))</f>
        <v/>
      </c>
      <c r="BK465" s="95" t="str">
        <f t="shared" si="1171"/>
        <v/>
      </c>
      <c r="BL465" s="95" t="str">
        <f t="shared" si="1171"/>
        <v/>
      </c>
      <c r="BM465" s="95" t="str">
        <f t="shared" si="1171"/>
        <v/>
      </c>
      <c r="BN465" s="95" t="str">
        <f t="shared" si="1171"/>
        <v/>
      </c>
      <c r="BO465" s="95" t="str">
        <f t="shared" si="1171"/>
        <v/>
      </c>
      <c r="BP465" s="95" t="str">
        <f t="shared" si="1171"/>
        <v/>
      </c>
      <c r="BQ465" s="95" t="str">
        <f t="shared" si="1171"/>
        <v/>
      </c>
      <c r="BR465" s="95" t="str">
        <f t="shared" si="1171"/>
        <v/>
      </c>
      <c r="BS465" s="38"/>
      <c r="BT465" s="38"/>
      <c r="BU465" s="38"/>
      <c r="BV465" s="38"/>
      <c r="BW465" s="38"/>
      <c r="BX465" s="38">
        <f t="shared" si="1083"/>
        <v>0</v>
      </c>
      <c r="BY465" s="106" t="str">
        <f t="shared" si="1058"/>
        <v/>
      </c>
      <c r="BZ465" s="106" t="str">
        <f t="shared" ref="BZ465:CH465" si="1172">IF(N465="x","1","")</f>
        <v/>
      </c>
      <c r="CA465" s="106" t="str">
        <f t="shared" si="1172"/>
        <v/>
      </c>
      <c r="CB465" s="106" t="str">
        <f t="shared" si="1172"/>
        <v/>
      </c>
      <c r="CC465" s="106" t="str">
        <f t="shared" si="1172"/>
        <v/>
      </c>
      <c r="CD465" s="106" t="str">
        <f t="shared" si="1172"/>
        <v/>
      </c>
      <c r="CE465" s="106" t="str">
        <f t="shared" si="1172"/>
        <v/>
      </c>
      <c r="CF465" s="106" t="str">
        <f t="shared" si="1172"/>
        <v/>
      </c>
      <c r="CG465" s="106" t="str">
        <f t="shared" si="1172"/>
        <v/>
      </c>
      <c r="CH465" s="106" t="str">
        <f t="shared" si="1172"/>
        <v/>
      </c>
      <c r="CI465" s="40"/>
      <c r="CJ465" s="40"/>
      <c r="CK465" s="40"/>
      <c r="CL465" s="40"/>
      <c r="CM465" s="40"/>
    </row>
    <row r="466" spans="1:91" ht="17.25" customHeight="1" x14ac:dyDescent="0.2">
      <c r="A466" s="92"/>
      <c r="B466" s="93"/>
      <c r="C466" s="93"/>
      <c r="D466" s="93"/>
      <c r="E466" s="93" t="str">
        <f t="shared" si="994"/>
        <v/>
      </c>
      <c r="F466" s="93"/>
      <c r="G466" s="93"/>
      <c r="H466" s="93" t="str">
        <f t="shared" si="802"/>
        <v/>
      </c>
      <c r="I466" s="95" t="str">
        <f t="shared" si="803"/>
        <v/>
      </c>
      <c r="J466" s="93"/>
      <c r="K466" s="97" t="b">
        <v>0</v>
      </c>
      <c r="L466" s="98" t="str">
        <f t="shared" si="927"/>
        <v>PENDENTE</v>
      </c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3"/>
      <c r="X466" s="100"/>
      <c r="Y466" s="100"/>
      <c r="Z466" s="100"/>
      <c r="AA466" s="100"/>
      <c r="AB466" s="100"/>
      <c r="AC466" s="101"/>
      <c r="AD466" s="3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93"/>
      <c r="AQ466" s="93"/>
      <c r="AR466" s="93"/>
      <c r="AS466" s="102"/>
      <c r="AT466" s="103"/>
      <c r="AU466" s="103"/>
      <c r="AV466" s="103"/>
      <c r="AW466" s="104"/>
      <c r="AX466" s="103"/>
      <c r="AY466" s="103"/>
      <c r="AZ466" s="103"/>
      <c r="BA466" s="103"/>
      <c r="BB466" s="104"/>
      <c r="BC466" s="103"/>
      <c r="BD466" s="105" t="str">
        <f ca="1">IFERROR(__xludf.DUMMYFUNCTION("""COMPUTED_VALUE"""),"")</f>
        <v/>
      </c>
      <c r="BE466" s="105"/>
      <c r="BF466" s="105"/>
      <c r="BG466" s="93"/>
      <c r="BH466" s="95"/>
      <c r="BI466" s="95" t="str">
        <f t="shared" si="830"/>
        <v/>
      </c>
      <c r="BJ466" s="95" t="str">
        <f t="shared" ref="BJ466:BR466" si="1173">IF(AD466=0,"",AD466*$AS466*(AU466/10))</f>
        <v/>
      </c>
      <c r="BK466" s="95" t="str">
        <f t="shared" si="1173"/>
        <v/>
      </c>
      <c r="BL466" s="95" t="str">
        <f t="shared" si="1173"/>
        <v/>
      </c>
      <c r="BM466" s="95" t="str">
        <f t="shared" si="1173"/>
        <v/>
      </c>
      <c r="BN466" s="95" t="str">
        <f t="shared" si="1173"/>
        <v/>
      </c>
      <c r="BO466" s="95" t="str">
        <f t="shared" si="1173"/>
        <v/>
      </c>
      <c r="BP466" s="95" t="str">
        <f t="shared" si="1173"/>
        <v/>
      </c>
      <c r="BQ466" s="95" t="str">
        <f t="shared" si="1173"/>
        <v/>
      </c>
      <c r="BR466" s="95" t="str">
        <f t="shared" si="1173"/>
        <v/>
      </c>
      <c r="BS466" s="38"/>
      <c r="BT466" s="38"/>
      <c r="BU466" s="38"/>
      <c r="BV466" s="38"/>
      <c r="BW466" s="38"/>
      <c r="BX466" s="38">
        <f t="shared" si="1083"/>
        <v>0</v>
      </c>
      <c r="BY466" s="106" t="str">
        <f t="shared" si="1058"/>
        <v/>
      </c>
      <c r="BZ466" s="106" t="str">
        <f t="shared" ref="BZ466:CH466" si="1174">IF(N466="x","1","")</f>
        <v/>
      </c>
      <c r="CA466" s="106" t="str">
        <f t="shared" si="1174"/>
        <v/>
      </c>
      <c r="CB466" s="106" t="str">
        <f t="shared" si="1174"/>
        <v/>
      </c>
      <c r="CC466" s="106" t="str">
        <f t="shared" si="1174"/>
        <v/>
      </c>
      <c r="CD466" s="106" t="str">
        <f t="shared" si="1174"/>
        <v/>
      </c>
      <c r="CE466" s="106" t="str">
        <f t="shared" si="1174"/>
        <v/>
      </c>
      <c r="CF466" s="106" t="str">
        <f t="shared" si="1174"/>
        <v/>
      </c>
      <c r="CG466" s="106" t="str">
        <f t="shared" si="1174"/>
        <v/>
      </c>
      <c r="CH466" s="106" t="str">
        <f t="shared" si="1174"/>
        <v/>
      </c>
      <c r="CI466" s="40"/>
      <c r="CJ466" s="40"/>
      <c r="CK466" s="40"/>
      <c r="CL466" s="40"/>
      <c r="CM466" s="40"/>
    </row>
    <row r="467" spans="1:91" ht="17.25" customHeight="1" x14ac:dyDescent="0.2">
      <c r="A467" s="92"/>
      <c r="B467" s="93"/>
      <c r="C467" s="93"/>
      <c r="D467" s="93"/>
      <c r="E467" s="93" t="str">
        <f t="shared" si="994"/>
        <v/>
      </c>
      <c r="F467" s="93"/>
      <c r="G467" s="93"/>
      <c r="H467" s="93" t="str">
        <f t="shared" si="802"/>
        <v/>
      </c>
      <c r="I467" s="95" t="str">
        <f t="shared" si="803"/>
        <v/>
      </c>
      <c r="J467" s="93"/>
      <c r="K467" s="97" t="b">
        <v>0</v>
      </c>
      <c r="L467" s="98" t="str">
        <f t="shared" si="927"/>
        <v>PENDENTE</v>
      </c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3"/>
      <c r="X467" s="100"/>
      <c r="Y467" s="100"/>
      <c r="Z467" s="100"/>
      <c r="AA467" s="100"/>
      <c r="AB467" s="100"/>
      <c r="AC467" s="101"/>
      <c r="AD467" s="3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93"/>
      <c r="AQ467" s="93"/>
      <c r="AR467" s="93"/>
      <c r="AS467" s="102"/>
      <c r="AT467" s="103"/>
      <c r="AU467" s="103"/>
      <c r="AV467" s="103"/>
      <c r="AW467" s="104"/>
      <c r="AX467" s="103"/>
      <c r="AY467" s="103"/>
      <c r="AZ467" s="103"/>
      <c r="BA467" s="103"/>
      <c r="BB467" s="104"/>
      <c r="BC467" s="103"/>
      <c r="BD467" s="105" t="str">
        <f ca="1">IFERROR(__xludf.DUMMYFUNCTION("""COMPUTED_VALUE"""),"")</f>
        <v/>
      </c>
      <c r="BE467" s="105"/>
      <c r="BF467" s="105"/>
      <c r="BG467" s="93"/>
      <c r="BH467" s="95"/>
      <c r="BI467" s="95" t="str">
        <f t="shared" si="830"/>
        <v/>
      </c>
      <c r="BJ467" s="95" t="str">
        <f t="shared" ref="BJ467:BR467" si="1175">IF(AD467=0,"",AD467*$AS467*(AU467/10))</f>
        <v/>
      </c>
      <c r="BK467" s="95" t="str">
        <f t="shared" si="1175"/>
        <v/>
      </c>
      <c r="BL467" s="95" t="str">
        <f t="shared" si="1175"/>
        <v/>
      </c>
      <c r="BM467" s="95" t="str">
        <f t="shared" si="1175"/>
        <v/>
      </c>
      <c r="BN467" s="95" t="str">
        <f t="shared" si="1175"/>
        <v/>
      </c>
      <c r="BO467" s="95" t="str">
        <f t="shared" si="1175"/>
        <v/>
      </c>
      <c r="BP467" s="95" t="str">
        <f t="shared" si="1175"/>
        <v/>
      </c>
      <c r="BQ467" s="95" t="str">
        <f t="shared" si="1175"/>
        <v/>
      </c>
      <c r="BR467" s="95" t="str">
        <f t="shared" si="1175"/>
        <v/>
      </c>
      <c r="BS467" s="38"/>
      <c r="BT467" s="38"/>
      <c r="BU467" s="38"/>
      <c r="BV467" s="38"/>
      <c r="BW467" s="38"/>
      <c r="BX467" s="38">
        <f t="shared" si="1083"/>
        <v>0</v>
      </c>
      <c r="BY467" s="106" t="str">
        <f t="shared" si="1058"/>
        <v/>
      </c>
      <c r="BZ467" s="106" t="str">
        <f t="shared" ref="BZ467:CH467" si="1176">IF(N467="x","1","")</f>
        <v/>
      </c>
      <c r="CA467" s="106" t="str">
        <f t="shared" si="1176"/>
        <v/>
      </c>
      <c r="CB467" s="106" t="str">
        <f t="shared" si="1176"/>
        <v/>
      </c>
      <c r="CC467" s="106" t="str">
        <f t="shared" si="1176"/>
        <v/>
      </c>
      <c r="CD467" s="106" t="str">
        <f t="shared" si="1176"/>
        <v/>
      </c>
      <c r="CE467" s="106" t="str">
        <f t="shared" si="1176"/>
        <v/>
      </c>
      <c r="CF467" s="106" t="str">
        <f t="shared" si="1176"/>
        <v/>
      </c>
      <c r="CG467" s="106" t="str">
        <f t="shared" si="1176"/>
        <v/>
      </c>
      <c r="CH467" s="106" t="str">
        <f t="shared" si="1176"/>
        <v/>
      </c>
      <c r="CI467" s="40"/>
      <c r="CJ467" s="40"/>
      <c r="CK467" s="40"/>
      <c r="CL467" s="40"/>
      <c r="CM467" s="40"/>
    </row>
    <row r="468" spans="1:91" ht="17.25" customHeight="1" x14ac:dyDescent="0.2">
      <c r="A468" s="92"/>
      <c r="B468" s="93"/>
      <c r="C468" s="93"/>
      <c r="D468" s="93"/>
      <c r="E468" s="93" t="str">
        <f t="shared" si="994"/>
        <v/>
      </c>
      <c r="F468" s="93"/>
      <c r="G468" s="93"/>
      <c r="H468" s="93" t="str">
        <f t="shared" si="802"/>
        <v/>
      </c>
      <c r="I468" s="95" t="str">
        <f t="shared" si="803"/>
        <v/>
      </c>
      <c r="J468" s="93"/>
      <c r="K468" s="97" t="b">
        <v>0</v>
      </c>
      <c r="L468" s="98" t="str">
        <f t="shared" si="927"/>
        <v>PENDENTE</v>
      </c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3"/>
      <c r="X468" s="100"/>
      <c r="Y468" s="100"/>
      <c r="Z468" s="100"/>
      <c r="AA468" s="100"/>
      <c r="AB468" s="100"/>
      <c r="AC468" s="101"/>
      <c r="AD468" s="3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93"/>
      <c r="AQ468" s="93"/>
      <c r="AR468" s="93"/>
      <c r="AS468" s="102"/>
      <c r="AT468" s="103"/>
      <c r="AU468" s="103"/>
      <c r="AV468" s="103"/>
      <c r="AW468" s="104"/>
      <c r="AX468" s="103"/>
      <c r="AY468" s="103"/>
      <c r="AZ468" s="103"/>
      <c r="BA468" s="103"/>
      <c r="BB468" s="104"/>
      <c r="BC468" s="103"/>
      <c r="BD468" s="105" t="str">
        <f ca="1">IFERROR(__xludf.DUMMYFUNCTION("""COMPUTED_VALUE"""),"")</f>
        <v/>
      </c>
      <c r="BE468" s="105"/>
      <c r="BF468" s="105"/>
      <c r="BG468" s="93"/>
      <c r="BH468" s="95"/>
      <c r="BI468" s="95" t="str">
        <f t="shared" si="830"/>
        <v/>
      </c>
      <c r="BJ468" s="95" t="str">
        <f t="shared" ref="BJ468:BR468" si="1177">IF(AD468=0,"",AD468*$AS468*(AU468/10))</f>
        <v/>
      </c>
      <c r="BK468" s="95" t="str">
        <f t="shared" si="1177"/>
        <v/>
      </c>
      <c r="BL468" s="95" t="str">
        <f t="shared" si="1177"/>
        <v/>
      </c>
      <c r="BM468" s="95" t="str">
        <f t="shared" si="1177"/>
        <v/>
      </c>
      <c r="BN468" s="95" t="str">
        <f t="shared" si="1177"/>
        <v/>
      </c>
      <c r="BO468" s="95" t="str">
        <f t="shared" si="1177"/>
        <v/>
      </c>
      <c r="BP468" s="95" t="str">
        <f t="shared" si="1177"/>
        <v/>
      </c>
      <c r="BQ468" s="95" t="str">
        <f t="shared" si="1177"/>
        <v/>
      </c>
      <c r="BR468" s="95" t="str">
        <f t="shared" si="1177"/>
        <v/>
      </c>
      <c r="BS468" s="38"/>
      <c r="BT468" s="38"/>
      <c r="BU468" s="38"/>
      <c r="BV468" s="38"/>
      <c r="BW468" s="38"/>
      <c r="BX468" s="38">
        <f t="shared" si="1083"/>
        <v>0</v>
      </c>
      <c r="BY468" s="106" t="str">
        <f t="shared" si="1058"/>
        <v/>
      </c>
      <c r="BZ468" s="106" t="str">
        <f t="shared" ref="BZ468:CH468" si="1178">IF(N468="x","1","")</f>
        <v/>
      </c>
      <c r="CA468" s="106" t="str">
        <f t="shared" si="1178"/>
        <v/>
      </c>
      <c r="CB468" s="106" t="str">
        <f t="shared" si="1178"/>
        <v/>
      </c>
      <c r="CC468" s="106" t="str">
        <f t="shared" si="1178"/>
        <v/>
      </c>
      <c r="CD468" s="106" t="str">
        <f t="shared" si="1178"/>
        <v/>
      </c>
      <c r="CE468" s="106" t="str">
        <f t="shared" si="1178"/>
        <v/>
      </c>
      <c r="CF468" s="106" t="str">
        <f t="shared" si="1178"/>
        <v/>
      </c>
      <c r="CG468" s="106" t="str">
        <f t="shared" si="1178"/>
        <v/>
      </c>
      <c r="CH468" s="106" t="str">
        <f t="shared" si="1178"/>
        <v/>
      </c>
      <c r="CI468" s="40"/>
      <c r="CJ468" s="40"/>
      <c r="CK468" s="40"/>
      <c r="CL468" s="40"/>
      <c r="CM468" s="40"/>
    </row>
    <row r="469" spans="1:91" ht="17.25" customHeight="1" x14ac:dyDescent="0.2">
      <c r="A469" s="92"/>
      <c r="B469" s="93"/>
      <c r="C469" s="93"/>
      <c r="D469" s="93"/>
      <c r="E469" s="93" t="str">
        <f t="shared" si="994"/>
        <v/>
      </c>
      <c r="F469" s="93"/>
      <c r="G469" s="93"/>
      <c r="H469" s="93" t="str">
        <f t="shared" si="802"/>
        <v/>
      </c>
      <c r="I469" s="95" t="str">
        <f t="shared" si="803"/>
        <v/>
      </c>
      <c r="J469" s="93"/>
      <c r="K469" s="97" t="b">
        <v>0</v>
      </c>
      <c r="L469" s="98" t="str">
        <f t="shared" si="927"/>
        <v>PENDENTE</v>
      </c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3"/>
      <c r="X469" s="100"/>
      <c r="Y469" s="100"/>
      <c r="Z469" s="100"/>
      <c r="AA469" s="100"/>
      <c r="AB469" s="100"/>
      <c r="AC469" s="101"/>
      <c r="AD469" s="3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93"/>
      <c r="AQ469" s="93"/>
      <c r="AR469" s="93"/>
      <c r="AS469" s="102"/>
      <c r="AT469" s="103"/>
      <c r="AU469" s="103"/>
      <c r="AV469" s="103"/>
      <c r="AW469" s="104"/>
      <c r="AX469" s="103"/>
      <c r="AY469" s="103"/>
      <c r="AZ469" s="103"/>
      <c r="BA469" s="103"/>
      <c r="BB469" s="104"/>
      <c r="BC469" s="103"/>
      <c r="BD469" s="105" t="str">
        <f ca="1">IFERROR(__xludf.DUMMYFUNCTION("""COMPUTED_VALUE"""),"")</f>
        <v/>
      </c>
      <c r="BE469" s="105"/>
      <c r="BF469" s="105"/>
      <c r="BG469" s="93"/>
      <c r="BH469" s="95"/>
      <c r="BI469" s="95" t="str">
        <f t="shared" si="830"/>
        <v/>
      </c>
      <c r="BJ469" s="95" t="str">
        <f t="shared" ref="BJ469:BR469" si="1179">IF(AD469=0,"",AD469*$AS469*(AU469/10))</f>
        <v/>
      </c>
      <c r="BK469" s="95" t="str">
        <f t="shared" si="1179"/>
        <v/>
      </c>
      <c r="BL469" s="95" t="str">
        <f t="shared" si="1179"/>
        <v/>
      </c>
      <c r="BM469" s="95" t="str">
        <f t="shared" si="1179"/>
        <v/>
      </c>
      <c r="BN469" s="95" t="str">
        <f t="shared" si="1179"/>
        <v/>
      </c>
      <c r="BO469" s="95" t="str">
        <f t="shared" si="1179"/>
        <v/>
      </c>
      <c r="BP469" s="95" t="str">
        <f t="shared" si="1179"/>
        <v/>
      </c>
      <c r="BQ469" s="95" t="str">
        <f t="shared" si="1179"/>
        <v/>
      </c>
      <c r="BR469" s="95" t="str">
        <f t="shared" si="1179"/>
        <v/>
      </c>
      <c r="BS469" s="38"/>
      <c r="BT469" s="38"/>
      <c r="BU469" s="38"/>
      <c r="BV469" s="38"/>
      <c r="BW469" s="38"/>
      <c r="BX469" s="38">
        <f t="shared" si="1083"/>
        <v>0</v>
      </c>
      <c r="BY469" s="106" t="str">
        <f t="shared" si="1058"/>
        <v/>
      </c>
      <c r="BZ469" s="106" t="str">
        <f t="shared" ref="BZ469:CH469" si="1180">IF(N469="x","1","")</f>
        <v/>
      </c>
      <c r="CA469" s="106" t="str">
        <f t="shared" si="1180"/>
        <v/>
      </c>
      <c r="CB469" s="106" t="str">
        <f t="shared" si="1180"/>
        <v/>
      </c>
      <c r="CC469" s="106" t="str">
        <f t="shared" si="1180"/>
        <v/>
      </c>
      <c r="CD469" s="106" t="str">
        <f t="shared" si="1180"/>
        <v/>
      </c>
      <c r="CE469" s="106" t="str">
        <f t="shared" si="1180"/>
        <v/>
      </c>
      <c r="CF469" s="106" t="str">
        <f t="shared" si="1180"/>
        <v/>
      </c>
      <c r="CG469" s="106" t="str">
        <f t="shared" si="1180"/>
        <v/>
      </c>
      <c r="CH469" s="106" t="str">
        <f t="shared" si="1180"/>
        <v/>
      </c>
      <c r="CI469" s="40"/>
      <c r="CJ469" s="40"/>
      <c r="CK469" s="40"/>
      <c r="CL469" s="40"/>
      <c r="CM469" s="40"/>
    </row>
    <row r="470" spans="1:91" ht="17.25" customHeight="1" x14ac:dyDescent="0.2">
      <c r="A470" s="92"/>
      <c r="B470" s="93"/>
      <c r="C470" s="93"/>
      <c r="D470" s="93"/>
      <c r="E470" s="93" t="str">
        <f t="shared" si="994"/>
        <v/>
      </c>
      <c r="F470" s="93"/>
      <c r="G470" s="93"/>
      <c r="H470" s="93" t="str">
        <f t="shared" si="802"/>
        <v/>
      </c>
      <c r="I470" s="95" t="str">
        <f t="shared" si="803"/>
        <v/>
      </c>
      <c r="J470" s="93"/>
      <c r="K470" s="97" t="b">
        <v>0</v>
      </c>
      <c r="L470" s="98" t="str">
        <f t="shared" si="927"/>
        <v>PENDENTE</v>
      </c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3"/>
      <c r="X470" s="100"/>
      <c r="Y470" s="100"/>
      <c r="Z470" s="100"/>
      <c r="AA470" s="100"/>
      <c r="AB470" s="100"/>
      <c r="AC470" s="101"/>
      <c r="AD470" s="3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93"/>
      <c r="AQ470" s="93"/>
      <c r="AR470" s="93"/>
      <c r="AS470" s="102"/>
      <c r="AT470" s="103"/>
      <c r="AU470" s="103"/>
      <c r="AV470" s="103"/>
      <c r="AW470" s="104"/>
      <c r="AX470" s="103"/>
      <c r="AY470" s="103"/>
      <c r="AZ470" s="103"/>
      <c r="BA470" s="103"/>
      <c r="BB470" s="104"/>
      <c r="BC470" s="103"/>
      <c r="BD470" s="105" t="str">
        <f ca="1">IFERROR(__xludf.DUMMYFUNCTION("""COMPUTED_VALUE"""),"")</f>
        <v/>
      </c>
      <c r="BE470" s="105"/>
      <c r="BF470" s="105"/>
      <c r="BG470" s="93"/>
      <c r="BH470" s="95"/>
      <c r="BI470" s="95" t="str">
        <f t="shared" si="830"/>
        <v/>
      </c>
      <c r="BJ470" s="95" t="str">
        <f t="shared" ref="BJ470:BR470" si="1181">IF(AD470=0,"",AD470*$AS470*(AU470/10))</f>
        <v/>
      </c>
      <c r="BK470" s="95" t="str">
        <f t="shared" si="1181"/>
        <v/>
      </c>
      <c r="BL470" s="95" t="str">
        <f t="shared" si="1181"/>
        <v/>
      </c>
      <c r="BM470" s="95" t="str">
        <f t="shared" si="1181"/>
        <v/>
      </c>
      <c r="BN470" s="95" t="str">
        <f t="shared" si="1181"/>
        <v/>
      </c>
      <c r="BO470" s="95" t="str">
        <f t="shared" si="1181"/>
        <v/>
      </c>
      <c r="BP470" s="95" t="str">
        <f t="shared" si="1181"/>
        <v/>
      </c>
      <c r="BQ470" s="95" t="str">
        <f t="shared" si="1181"/>
        <v/>
      </c>
      <c r="BR470" s="95" t="str">
        <f t="shared" si="1181"/>
        <v/>
      </c>
      <c r="BS470" s="38"/>
      <c r="BT470" s="38"/>
      <c r="BU470" s="38"/>
      <c r="BV470" s="38"/>
      <c r="BW470" s="38"/>
      <c r="BX470" s="38">
        <f t="shared" si="1083"/>
        <v>0</v>
      </c>
      <c r="BY470" s="106" t="str">
        <f t="shared" si="1058"/>
        <v/>
      </c>
      <c r="BZ470" s="106" t="str">
        <f t="shared" ref="BZ470:CH470" si="1182">IF(N470="x","1","")</f>
        <v/>
      </c>
      <c r="CA470" s="106" t="str">
        <f t="shared" si="1182"/>
        <v/>
      </c>
      <c r="CB470" s="106" t="str">
        <f t="shared" si="1182"/>
        <v/>
      </c>
      <c r="CC470" s="106" t="str">
        <f t="shared" si="1182"/>
        <v/>
      </c>
      <c r="CD470" s="106" t="str">
        <f t="shared" si="1182"/>
        <v/>
      </c>
      <c r="CE470" s="106" t="str">
        <f t="shared" si="1182"/>
        <v/>
      </c>
      <c r="CF470" s="106" t="str">
        <f t="shared" si="1182"/>
        <v/>
      </c>
      <c r="CG470" s="106" t="str">
        <f t="shared" si="1182"/>
        <v/>
      </c>
      <c r="CH470" s="106" t="str">
        <f t="shared" si="1182"/>
        <v/>
      </c>
      <c r="CI470" s="40"/>
      <c r="CJ470" s="40"/>
      <c r="CK470" s="40"/>
      <c r="CL470" s="40"/>
      <c r="CM470" s="40"/>
    </row>
    <row r="471" spans="1:91" ht="17.25" customHeight="1" x14ac:dyDescent="0.2">
      <c r="A471" s="92"/>
      <c r="B471" s="93"/>
      <c r="C471" s="93"/>
      <c r="D471" s="93"/>
      <c r="E471" s="93" t="str">
        <f t="shared" si="994"/>
        <v/>
      </c>
      <c r="F471" s="93"/>
      <c r="G471" s="93"/>
      <c r="H471" s="93" t="str">
        <f t="shared" si="802"/>
        <v/>
      </c>
      <c r="I471" s="95" t="str">
        <f t="shared" si="803"/>
        <v/>
      </c>
      <c r="J471" s="93"/>
      <c r="K471" s="97" t="b">
        <v>0</v>
      </c>
      <c r="L471" s="98" t="str">
        <f t="shared" si="927"/>
        <v>PENDENTE</v>
      </c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3"/>
      <c r="X471" s="100"/>
      <c r="Y471" s="100"/>
      <c r="Z471" s="100"/>
      <c r="AA471" s="100"/>
      <c r="AB471" s="100"/>
      <c r="AC471" s="101"/>
      <c r="AD471" s="3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93"/>
      <c r="AQ471" s="93"/>
      <c r="AR471" s="93"/>
      <c r="AS471" s="102"/>
      <c r="AT471" s="103"/>
      <c r="AU471" s="103"/>
      <c r="AV471" s="103"/>
      <c r="AW471" s="104"/>
      <c r="AX471" s="103"/>
      <c r="AY471" s="103"/>
      <c r="AZ471" s="103"/>
      <c r="BA471" s="103"/>
      <c r="BB471" s="104"/>
      <c r="BC471" s="103"/>
      <c r="BD471" s="105" t="str">
        <f ca="1">IFERROR(__xludf.DUMMYFUNCTION("""COMPUTED_VALUE"""),"")</f>
        <v/>
      </c>
      <c r="BE471" s="105"/>
      <c r="BF471" s="105"/>
      <c r="BG471" s="93"/>
      <c r="BH471" s="95"/>
      <c r="BI471" s="95" t="str">
        <f t="shared" si="830"/>
        <v/>
      </c>
      <c r="BJ471" s="95" t="str">
        <f t="shared" ref="BJ471:BR471" si="1183">IF(AD471=0,"",AD471*$AS471*(AU471/10))</f>
        <v/>
      </c>
      <c r="BK471" s="95" t="str">
        <f t="shared" si="1183"/>
        <v/>
      </c>
      <c r="BL471" s="95" t="str">
        <f t="shared" si="1183"/>
        <v/>
      </c>
      <c r="BM471" s="95" t="str">
        <f t="shared" si="1183"/>
        <v/>
      </c>
      <c r="BN471" s="95" t="str">
        <f t="shared" si="1183"/>
        <v/>
      </c>
      <c r="BO471" s="95" t="str">
        <f t="shared" si="1183"/>
        <v/>
      </c>
      <c r="BP471" s="95" t="str">
        <f t="shared" si="1183"/>
        <v/>
      </c>
      <c r="BQ471" s="95" t="str">
        <f t="shared" si="1183"/>
        <v/>
      </c>
      <c r="BR471" s="95" t="str">
        <f t="shared" si="1183"/>
        <v/>
      </c>
      <c r="BS471" s="38"/>
      <c r="BT471" s="38"/>
      <c r="BU471" s="38"/>
      <c r="BV471" s="38"/>
      <c r="BW471" s="38"/>
      <c r="BX471" s="38">
        <f t="shared" si="1083"/>
        <v>0</v>
      </c>
      <c r="BY471" s="106" t="str">
        <f t="shared" si="1058"/>
        <v/>
      </c>
      <c r="BZ471" s="106" t="str">
        <f t="shared" ref="BZ471:CH471" si="1184">IF(N471="x","1","")</f>
        <v/>
      </c>
      <c r="CA471" s="106" t="str">
        <f t="shared" si="1184"/>
        <v/>
      </c>
      <c r="CB471" s="106" t="str">
        <f t="shared" si="1184"/>
        <v/>
      </c>
      <c r="CC471" s="106" t="str">
        <f t="shared" si="1184"/>
        <v/>
      </c>
      <c r="CD471" s="106" t="str">
        <f t="shared" si="1184"/>
        <v/>
      </c>
      <c r="CE471" s="106" t="str">
        <f t="shared" si="1184"/>
        <v/>
      </c>
      <c r="CF471" s="106" t="str">
        <f t="shared" si="1184"/>
        <v/>
      </c>
      <c r="CG471" s="106" t="str">
        <f t="shared" si="1184"/>
        <v/>
      </c>
      <c r="CH471" s="106" t="str">
        <f t="shared" si="1184"/>
        <v/>
      </c>
      <c r="CI471" s="40"/>
      <c r="CJ471" s="40"/>
      <c r="CK471" s="40"/>
      <c r="CL471" s="40"/>
      <c r="CM471" s="40"/>
    </row>
    <row r="472" spans="1:91" ht="17.25" customHeight="1" x14ac:dyDescent="0.2">
      <c r="A472" s="92"/>
      <c r="B472" s="93"/>
      <c r="C472" s="93"/>
      <c r="D472" s="93"/>
      <c r="E472" s="93" t="str">
        <f t="shared" si="994"/>
        <v/>
      </c>
      <c r="F472" s="93"/>
      <c r="G472" s="93"/>
      <c r="H472" s="93" t="str">
        <f t="shared" si="802"/>
        <v/>
      </c>
      <c r="I472" s="95" t="str">
        <f t="shared" si="803"/>
        <v/>
      </c>
      <c r="J472" s="93"/>
      <c r="K472" s="97" t="b">
        <v>0</v>
      </c>
      <c r="L472" s="98" t="str">
        <f t="shared" si="927"/>
        <v>PENDENTE</v>
      </c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3"/>
      <c r="X472" s="100"/>
      <c r="Y472" s="100"/>
      <c r="Z472" s="100"/>
      <c r="AA472" s="100"/>
      <c r="AB472" s="100"/>
      <c r="AC472" s="101"/>
      <c r="AD472" s="3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93"/>
      <c r="AQ472" s="93"/>
      <c r="AR472" s="93"/>
      <c r="AS472" s="102"/>
      <c r="AT472" s="103"/>
      <c r="AU472" s="103"/>
      <c r="AV472" s="103"/>
      <c r="AW472" s="104"/>
      <c r="AX472" s="103"/>
      <c r="AY472" s="103"/>
      <c r="AZ472" s="103"/>
      <c r="BA472" s="103"/>
      <c r="BB472" s="104"/>
      <c r="BC472" s="103"/>
      <c r="BD472" s="105" t="str">
        <f ca="1">IFERROR(__xludf.DUMMYFUNCTION("""COMPUTED_VALUE"""),"")</f>
        <v/>
      </c>
      <c r="BE472" s="105"/>
      <c r="BF472" s="105"/>
      <c r="BG472" s="93"/>
      <c r="BH472" s="95"/>
      <c r="BI472" s="95" t="str">
        <f t="shared" si="830"/>
        <v/>
      </c>
      <c r="BJ472" s="95" t="str">
        <f t="shared" ref="BJ472:BR472" si="1185">IF(AD472=0,"",AD472*$AS472*(AU472/10))</f>
        <v/>
      </c>
      <c r="BK472" s="95" t="str">
        <f t="shared" si="1185"/>
        <v/>
      </c>
      <c r="BL472" s="95" t="str">
        <f t="shared" si="1185"/>
        <v/>
      </c>
      <c r="BM472" s="95" t="str">
        <f t="shared" si="1185"/>
        <v/>
      </c>
      <c r="BN472" s="95" t="str">
        <f t="shared" si="1185"/>
        <v/>
      </c>
      <c r="BO472" s="95" t="str">
        <f t="shared" si="1185"/>
        <v/>
      </c>
      <c r="BP472" s="95" t="str">
        <f t="shared" si="1185"/>
        <v/>
      </c>
      <c r="BQ472" s="95" t="str">
        <f t="shared" si="1185"/>
        <v/>
      </c>
      <c r="BR472" s="95" t="str">
        <f t="shared" si="1185"/>
        <v/>
      </c>
      <c r="BS472" s="38"/>
      <c r="BT472" s="38"/>
      <c r="BU472" s="38"/>
      <c r="BV472" s="38"/>
      <c r="BW472" s="38"/>
      <c r="BX472" s="38">
        <f t="shared" si="1083"/>
        <v>0</v>
      </c>
      <c r="BY472" s="106" t="str">
        <f t="shared" si="1058"/>
        <v/>
      </c>
      <c r="BZ472" s="106" t="str">
        <f t="shared" ref="BZ472:CH472" si="1186">IF(N472="x","1","")</f>
        <v/>
      </c>
      <c r="CA472" s="106" t="str">
        <f t="shared" si="1186"/>
        <v/>
      </c>
      <c r="CB472" s="106" t="str">
        <f t="shared" si="1186"/>
        <v/>
      </c>
      <c r="CC472" s="106" t="str">
        <f t="shared" si="1186"/>
        <v/>
      </c>
      <c r="CD472" s="106" t="str">
        <f t="shared" si="1186"/>
        <v/>
      </c>
      <c r="CE472" s="106" t="str">
        <f t="shared" si="1186"/>
        <v/>
      </c>
      <c r="CF472" s="106" t="str">
        <f t="shared" si="1186"/>
        <v/>
      </c>
      <c r="CG472" s="106" t="str">
        <f t="shared" si="1186"/>
        <v/>
      </c>
      <c r="CH472" s="106" t="str">
        <f t="shared" si="1186"/>
        <v/>
      </c>
      <c r="CI472" s="40"/>
      <c r="CJ472" s="40"/>
      <c r="CK472" s="40"/>
      <c r="CL472" s="40"/>
      <c r="CM472" s="40"/>
    </row>
    <row r="473" spans="1:91" ht="17.25" customHeight="1" x14ac:dyDescent="0.2">
      <c r="A473" s="92"/>
      <c r="B473" s="93"/>
      <c r="C473" s="93"/>
      <c r="D473" s="93"/>
      <c r="E473" s="93" t="str">
        <f t="shared" si="994"/>
        <v/>
      </c>
      <c r="F473" s="93"/>
      <c r="G473" s="93"/>
      <c r="H473" s="93" t="str">
        <f t="shared" si="802"/>
        <v/>
      </c>
      <c r="I473" s="95" t="str">
        <f t="shared" si="803"/>
        <v/>
      </c>
      <c r="J473" s="93"/>
      <c r="K473" s="97" t="b">
        <v>0</v>
      </c>
      <c r="L473" s="98" t="str">
        <f t="shared" si="927"/>
        <v>PENDENTE</v>
      </c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3"/>
      <c r="X473" s="100"/>
      <c r="Y473" s="100"/>
      <c r="Z473" s="100"/>
      <c r="AA473" s="100"/>
      <c r="AB473" s="100"/>
      <c r="AC473" s="101"/>
      <c r="AD473" s="3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93"/>
      <c r="AQ473" s="93"/>
      <c r="AR473" s="93"/>
      <c r="AS473" s="102"/>
      <c r="AT473" s="103"/>
      <c r="AU473" s="103"/>
      <c r="AV473" s="103"/>
      <c r="AW473" s="104"/>
      <c r="AX473" s="103"/>
      <c r="AY473" s="103"/>
      <c r="AZ473" s="103"/>
      <c r="BA473" s="103"/>
      <c r="BB473" s="104"/>
      <c r="BC473" s="103"/>
      <c r="BD473" s="105" t="str">
        <f ca="1">IFERROR(__xludf.DUMMYFUNCTION("""COMPUTED_VALUE"""),"")</f>
        <v/>
      </c>
      <c r="BE473" s="105"/>
      <c r="BF473" s="105"/>
      <c r="BG473" s="93"/>
      <c r="BH473" s="95"/>
      <c r="BI473" s="95" t="str">
        <f t="shared" si="830"/>
        <v/>
      </c>
      <c r="BJ473" s="95" t="str">
        <f t="shared" ref="BJ473:BR473" si="1187">IF(AD473=0,"",AD473*$AS473*(AU473/10))</f>
        <v/>
      </c>
      <c r="BK473" s="95" t="str">
        <f t="shared" si="1187"/>
        <v/>
      </c>
      <c r="BL473" s="95" t="str">
        <f t="shared" si="1187"/>
        <v/>
      </c>
      <c r="BM473" s="95" t="str">
        <f t="shared" si="1187"/>
        <v/>
      </c>
      <c r="BN473" s="95" t="str">
        <f t="shared" si="1187"/>
        <v/>
      </c>
      <c r="BO473" s="95" t="str">
        <f t="shared" si="1187"/>
        <v/>
      </c>
      <c r="BP473" s="95" t="str">
        <f t="shared" si="1187"/>
        <v/>
      </c>
      <c r="BQ473" s="95" t="str">
        <f t="shared" si="1187"/>
        <v/>
      </c>
      <c r="BR473" s="95" t="str">
        <f t="shared" si="1187"/>
        <v/>
      </c>
      <c r="BS473" s="38"/>
      <c r="BT473" s="38"/>
      <c r="BU473" s="38"/>
      <c r="BV473" s="38"/>
      <c r="BW473" s="38"/>
      <c r="BX473" s="38">
        <f t="shared" si="1083"/>
        <v>0</v>
      </c>
      <c r="BY473" s="106" t="str">
        <f t="shared" si="1058"/>
        <v/>
      </c>
      <c r="BZ473" s="106" t="str">
        <f t="shared" ref="BZ473:CH473" si="1188">IF(N473="x","1","")</f>
        <v/>
      </c>
      <c r="CA473" s="106" t="str">
        <f t="shared" si="1188"/>
        <v/>
      </c>
      <c r="CB473" s="106" t="str">
        <f t="shared" si="1188"/>
        <v/>
      </c>
      <c r="CC473" s="106" t="str">
        <f t="shared" si="1188"/>
        <v/>
      </c>
      <c r="CD473" s="106" t="str">
        <f t="shared" si="1188"/>
        <v/>
      </c>
      <c r="CE473" s="106" t="str">
        <f t="shared" si="1188"/>
        <v/>
      </c>
      <c r="CF473" s="106" t="str">
        <f t="shared" si="1188"/>
        <v/>
      </c>
      <c r="CG473" s="106" t="str">
        <f t="shared" si="1188"/>
        <v/>
      </c>
      <c r="CH473" s="106" t="str">
        <f t="shared" si="1188"/>
        <v/>
      </c>
      <c r="CI473" s="40"/>
      <c r="CJ473" s="40"/>
      <c r="CK473" s="40"/>
      <c r="CL473" s="40"/>
      <c r="CM473" s="40"/>
    </row>
    <row r="474" spans="1:91" ht="17.25" customHeight="1" x14ac:dyDescent="0.2">
      <c r="A474" s="92"/>
      <c r="B474" s="93"/>
      <c r="C474" s="93"/>
      <c r="D474" s="93"/>
      <c r="E474" s="93" t="str">
        <f t="shared" si="994"/>
        <v/>
      </c>
      <c r="F474" s="93"/>
      <c r="G474" s="93"/>
      <c r="H474" s="93" t="str">
        <f t="shared" si="802"/>
        <v/>
      </c>
      <c r="I474" s="95" t="str">
        <f t="shared" si="803"/>
        <v/>
      </c>
      <c r="J474" s="93"/>
      <c r="K474" s="97" t="b">
        <v>0</v>
      </c>
      <c r="L474" s="98" t="str">
        <f t="shared" si="927"/>
        <v>PENDENTE</v>
      </c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3"/>
      <c r="X474" s="100"/>
      <c r="Y474" s="100"/>
      <c r="Z474" s="100"/>
      <c r="AA474" s="100"/>
      <c r="AB474" s="100"/>
      <c r="AC474" s="101"/>
      <c r="AD474" s="3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93"/>
      <c r="AQ474" s="93"/>
      <c r="AR474" s="93"/>
      <c r="AS474" s="102"/>
      <c r="AT474" s="103"/>
      <c r="AU474" s="103"/>
      <c r="AV474" s="103"/>
      <c r="AW474" s="104"/>
      <c r="AX474" s="103"/>
      <c r="AY474" s="103"/>
      <c r="AZ474" s="103"/>
      <c r="BA474" s="103"/>
      <c r="BB474" s="104"/>
      <c r="BC474" s="103"/>
      <c r="BD474" s="105" t="str">
        <f ca="1">IFERROR(__xludf.DUMMYFUNCTION("""COMPUTED_VALUE"""),"")</f>
        <v/>
      </c>
      <c r="BE474" s="105"/>
      <c r="BF474" s="105"/>
      <c r="BG474" s="93"/>
      <c r="BH474" s="95"/>
      <c r="BI474" s="95" t="str">
        <f t="shared" si="830"/>
        <v/>
      </c>
      <c r="BJ474" s="95" t="str">
        <f t="shared" ref="BJ474:BR474" si="1189">IF(AD474=0,"",AD474*$AS474*(AU474/10))</f>
        <v/>
      </c>
      <c r="BK474" s="95" t="str">
        <f t="shared" si="1189"/>
        <v/>
      </c>
      <c r="BL474" s="95" t="str">
        <f t="shared" si="1189"/>
        <v/>
      </c>
      <c r="BM474" s="95" t="str">
        <f t="shared" si="1189"/>
        <v/>
      </c>
      <c r="BN474" s="95" t="str">
        <f t="shared" si="1189"/>
        <v/>
      </c>
      <c r="BO474" s="95" t="str">
        <f t="shared" si="1189"/>
        <v/>
      </c>
      <c r="BP474" s="95" t="str">
        <f t="shared" si="1189"/>
        <v/>
      </c>
      <c r="BQ474" s="95" t="str">
        <f t="shared" si="1189"/>
        <v/>
      </c>
      <c r="BR474" s="95" t="str">
        <f t="shared" si="1189"/>
        <v/>
      </c>
      <c r="BS474" s="38"/>
      <c r="BT474" s="38"/>
      <c r="BU474" s="38"/>
      <c r="BV474" s="38"/>
      <c r="BW474" s="38"/>
      <c r="BX474" s="38">
        <f t="shared" si="1083"/>
        <v>0</v>
      </c>
      <c r="BY474" s="106" t="str">
        <f t="shared" si="1058"/>
        <v/>
      </c>
      <c r="BZ474" s="106" t="str">
        <f t="shared" ref="BZ474:CH474" si="1190">IF(N474="x","1","")</f>
        <v/>
      </c>
      <c r="CA474" s="106" t="str">
        <f t="shared" si="1190"/>
        <v/>
      </c>
      <c r="CB474" s="106" t="str">
        <f t="shared" si="1190"/>
        <v/>
      </c>
      <c r="CC474" s="106" t="str">
        <f t="shared" si="1190"/>
        <v/>
      </c>
      <c r="CD474" s="106" t="str">
        <f t="shared" si="1190"/>
        <v/>
      </c>
      <c r="CE474" s="106" t="str">
        <f t="shared" si="1190"/>
        <v/>
      </c>
      <c r="CF474" s="106" t="str">
        <f t="shared" si="1190"/>
        <v/>
      </c>
      <c r="CG474" s="106" t="str">
        <f t="shared" si="1190"/>
        <v/>
      </c>
      <c r="CH474" s="106" t="str">
        <f t="shared" si="1190"/>
        <v/>
      </c>
      <c r="CI474" s="40"/>
      <c r="CJ474" s="40"/>
      <c r="CK474" s="40"/>
      <c r="CL474" s="40"/>
      <c r="CM474" s="40"/>
    </row>
    <row r="475" spans="1:91" ht="17.25" customHeight="1" x14ac:dyDescent="0.2">
      <c r="A475" s="92"/>
      <c r="B475" s="93"/>
      <c r="C475" s="93"/>
      <c r="D475" s="93"/>
      <c r="E475" s="93" t="str">
        <f t="shared" si="994"/>
        <v/>
      </c>
      <c r="F475" s="93"/>
      <c r="G475" s="93"/>
      <c r="H475" s="93" t="str">
        <f t="shared" si="802"/>
        <v/>
      </c>
      <c r="I475" s="95" t="str">
        <f t="shared" si="803"/>
        <v/>
      </c>
      <c r="J475" s="93"/>
      <c r="K475" s="97" t="b">
        <v>0</v>
      </c>
      <c r="L475" s="98" t="str">
        <f t="shared" si="927"/>
        <v>PENDENTE</v>
      </c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3"/>
      <c r="X475" s="100"/>
      <c r="Y475" s="100"/>
      <c r="Z475" s="100"/>
      <c r="AA475" s="100"/>
      <c r="AB475" s="100"/>
      <c r="AC475" s="101"/>
      <c r="AD475" s="3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93"/>
      <c r="AQ475" s="93"/>
      <c r="AR475" s="93"/>
      <c r="AS475" s="102"/>
      <c r="AT475" s="103"/>
      <c r="AU475" s="103"/>
      <c r="AV475" s="103"/>
      <c r="AW475" s="104"/>
      <c r="AX475" s="103"/>
      <c r="AY475" s="103"/>
      <c r="AZ475" s="103"/>
      <c r="BA475" s="103"/>
      <c r="BB475" s="104"/>
      <c r="BC475" s="103"/>
      <c r="BD475" s="105" t="str">
        <f ca="1">IFERROR(__xludf.DUMMYFUNCTION("""COMPUTED_VALUE"""),"")</f>
        <v/>
      </c>
      <c r="BE475" s="105"/>
      <c r="BF475" s="105"/>
      <c r="BG475" s="93"/>
      <c r="BH475" s="95"/>
      <c r="BI475" s="95" t="str">
        <f t="shared" si="830"/>
        <v/>
      </c>
      <c r="BJ475" s="95" t="str">
        <f t="shared" ref="BJ475:BR475" si="1191">IF(AD475=0,"",AD475*$AS475*(AU475/10))</f>
        <v/>
      </c>
      <c r="BK475" s="95" t="str">
        <f t="shared" si="1191"/>
        <v/>
      </c>
      <c r="BL475" s="95" t="str">
        <f t="shared" si="1191"/>
        <v/>
      </c>
      <c r="BM475" s="95" t="str">
        <f t="shared" si="1191"/>
        <v/>
      </c>
      <c r="BN475" s="95" t="str">
        <f t="shared" si="1191"/>
        <v/>
      </c>
      <c r="BO475" s="95" t="str">
        <f t="shared" si="1191"/>
        <v/>
      </c>
      <c r="BP475" s="95" t="str">
        <f t="shared" si="1191"/>
        <v/>
      </c>
      <c r="BQ475" s="95" t="str">
        <f t="shared" si="1191"/>
        <v/>
      </c>
      <c r="BR475" s="95" t="str">
        <f t="shared" si="1191"/>
        <v/>
      </c>
      <c r="BS475" s="38"/>
      <c r="BT475" s="38"/>
      <c r="BU475" s="38"/>
      <c r="BV475" s="38"/>
      <c r="BW475" s="38"/>
      <c r="BX475" s="38">
        <f t="shared" si="1083"/>
        <v>0</v>
      </c>
      <c r="BY475" s="106" t="str">
        <f t="shared" si="1058"/>
        <v/>
      </c>
      <c r="BZ475" s="106" t="str">
        <f t="shared" ref="BZ475:CH475" si="1192">IF(N475="x","1","")</f>
        <v/>
      </c>
      <c r="CA475" s="106" t="str">
        <f t="shared" si="1192"/>
        <v/>
      </c>
      <c r="CB475" s="106" t="str">
        <f t="shared" si="1192"/>
        <v/>
      </c>
      <c r="CC475" s="106" t="str">
        <f t="shared" si="1192"/>
        <v/>
      </c>
      <c r="CD475" s="106" t="str">
        <f t="shared" si="1192"/>
        <v/>
      </c>
      <c r="CE475" s="106" t="str">
        <f t="shared" si="1192"/>
        <v/>
      </c>
      <c r="CF475" s="106" t="str">
        <f t="shared" si="1192"/>
        <v/>
      </c>
      <c r="CG475" s="106" t="str">
        <f t="shared" si="1192"/>
        <v/>
      </c>
      <c r="CH475" s="106" t="str">
        <f t="shared" si="1192"/>
        <v/>
      </c>
      <c r="CI475" s="40"/>
      <c r="CJ475" s="40"/>
      <c r="CK475" s="40"/>
      <c r="CL475" s="40"/>
      <c r="CM475" s="40"/>
    </row>
    <row r="476" spans="1:91" ht="17.25" customHeight="1" x14ac:dyDescent="0.2">
      <c r="A476" s="92"/>
      <c r="B476" s="93"/>
      <c r="C476" s="93"/>
      <c r="D476" s="93"/>
      <c r="E476" s="93" t="str">
        <f t="shared" si="994"/>
        <v/>
      </c>
      <c r="F476" s="93"/>
      <c r="G476" s="93"/>
      <c r="H476" s="93" t="str">
        <f t="shared" si="802"/>
        <v/>
      </c>
      <c r="I476" s="95" t="str">
        <f t="shared" si="803"/>
        <v/>
      </c>
      <c r="J476" s="93"/>
      <c r="K476" s="97" t="b">
        <v>0</v>
      </c>
      <c r="L476" s="98" t="str">
        <f t="shared" si="927"/>
        <v>PENDENTE</v>
      </c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3"/>
      <c r="X476" s="100"/>
      <c r="Y476" s="100"/>
      <c r="Z476" s="100"/>
      <c r="AA476" s="100"/>
      <c r="AB476" s="100"/>
      <c r="AC476" s="101"/>
      <c r="AD476" s="3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93"/>
      <c r="AQ476" s="93"/>
      <c r="AR476" s="93"/>
      <c r="AS476" s="102"/>
      <c r="AT476" s="103"/>
      <c r="AU476" s="103"/>
      <c r="AV476" s="103"/>
      <c r="AW476" s="104"/>
      <c r="AX476" s="103"/>
      <c r="AY476" s="103"/>
      <c r="AZ476" s="103"/>
      <c r="BA476" s="103"/>
      <c r="BB476" s="104"/>
      <c r="BC476" s="103"/>
      <c r="BD476" s="105" t="str">
        <f ca="1">IFERROR(__xludf.DUMMYFUNCTION("""COMPUTED_VALUE"""),"")</f>
        <v/>
      </c>
      <c r="BE476" s="105"/>
      <c r="BF476" s="105"/>
      <c r="BG476" s="93"/>
      <c r="BH476" s="95"/>
      <c r="BI476" s="95" t="str">
        <f t="shared" si="830"/>
        <v/>
      </c>
      <c r="BJ476" s="95" t="str">
        <f t="shared" ref="BJ476:BR476" si="1193">IF(AD476=0,"",AD476*$AS476*(AU476/10))</f>
        <v/>
      </c>
      <c r="BK476" s="95" t="str">
        <f t="shared" si="1193"/>
        <v/>
      </c>
      <c r="BL476" s="95" t="str">
        <f t="shared" si="1193"/>
        <v/>
      </c>
      <c r="BM476" s="95" t="str">
        <f t="shared" si="1193"/>
        <v/>
      </c>
      <c r="BN476" s="95" t="str">
        <f t="shared" si="1193"/>
        <v/>
      </c>
      <c r="BO476" s="95" t="str">
        <f t="shared" si="1193"/>
        <v/>
      </c>
      <c r="BP476" s="95" t="str">
        <f t="shared" si="1193"/>
        <v/>
      </c>
      <c r="BQ476" s="95" t="str">
        <f t="shared" si="1193"/>
        <v/>
      </c>
      <c r="BR476" s="95" t="str">
        <f t="shared" si="1193"/>
        <v/>
      </c>
      <c r="BS476" s="38"/>
      <c r="BT476" s="38"/>
      <c r="BU476" s="38"/>
      <c r="BV476" s="38"/>
      <c r="BW476" s="38"/>
      <c r="BX476" s="38">
        <f t="shared" si="1083"/>
        <v>0</v>
      </c>
      <c r="BY476" s="106" t="str">
        <f t="shared" si="1058"/>
        <v/>
      </c>
      <c r="BZ476" s="106" t="str">
        <f t="shared" ref="BZ476:CH476" si="1194">IF(N476="x","1","")</f>
        <v/>
      </c>
      <c r="CA476" s="106" t="str">
        <f t="shared" si="1194"/>
        <v/>
      </c>
      <c r="CB476" s="106" t="str">
        <f t="shared" si="1194"/>
        <v/>
      </c>
      <c r="CC476" s="106" t="str">
        <f t="shared" si="1194"/>
        <v/>
      </c>
      <c r="CD476" s="106" t="str">
        <f t="shared" si="1194"/>
        <v/>
      </c>
      <c r="CE476" s="106" t="str">
        <f t="shared" si="1194"/>
        <v/>
      </c>
      <c r="CF476" s="106" t="str">
        <f t="shared" si="1194"/>
        <v/>
      </c>
      <c r="CG476" s="106" t="str">
        <f t="shared" si="1194"/>
        <v/>
      </c>
      <c r="CH476" s="106" t="str">
        <f t="shared" si="1194"/>
        <v/>
      </c>
      <c r="CI476" s="40"/>
      <c r="CJ476" s="40"/>
      <c r="CK476" s="40"/>
      <c r="CL476" s="40"/>
      <c r="CM476" s="40"/>
    </row>
    <row r="477" spans="1:91" ht="17.25" customHeight="1" x14ac:dyDescent="0.2">
      <c r="A477" s="92"/>
      <c r="B477" s="93"/>
      <c r="C477" s="93"/>
      <c r="D477" s="93"/>
      <c r="E477" s="93" t="str">
        <f t="shared" si="994"/>
        <v/>
      </c>
      <c r="F477" s="93"/>
      <c r="G477" s="93"/>
      <c r="H477" s="93" t="str">
        <f t="shared" si="802"/>
        <v/>
      </c>
      <c r="I477" s="95" t="str">
        <f t="shared" si="803"/>
        <v/>
      </c>
      <c r="J477" s="93"/>
      <c r="K477" s="97" t="b">
        <v>0</v>
      </c>
      <c r="L477" s="98" t="str">
        <f t="shared" si="927"/>
        <v>PENDENTE</v>
      </c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3"/>
      <c r="X477" s="100"/>
      <c r="Y477" s="100"/>
      <c r="Z477" s="100"/>
      <c r="AA477" s="100"/>
      <c r="AB477" s="100"/>
      <c r="AC477" s="101"/>
      <c r="AD477" s="3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93"/>
      <c r="AQ477" s="93"/>
      <c r="AR477" s="93"/>
      <c r="AS477" s="102"/>
      <c r="AT477" s="103"/>
      <c r="AU477" s="103"/>
      <c r="AV477" s="103"/>
      <c r="AW477" s="104"/>
      <c r="AX477" s="103"/>
      <c r="AY477" s="103"/>
      <c r="AZ477" s="103"/>
      <c r="BA477" s="103"/>
      <c r="BB477" s="104"/>
      <c r="BC477" s="103"/>
      <c r="BD477" s="105" t="str">
        <f ca="1">IFERROR(__xludf.DUMMYFUNCTION("""COMPUTED_VALUE"""),"")</f>
        <v/>
      </c>
      <c r="BE477" s="105"/>
      <c r="BF477" s="105"/>
      <c r="BG477" s="93"/>
      <c r="BH477" s="95"/>
      <c r="BI477" s="95" t="str">
        <f t="shared" si="830"/>
        <v/>
      </c>
      <c r="BJ477" s="95" t="str">
        <f t="shared" ref="BJ477:BR477" si="1195">IF(AD477=0,"",AD477*$AS477*(AU477/10))</f>
        <v/>
      </c>
      <c r="BK477" s="95" t="str">
        <f t="shared" si="1195"/>
        <v/>
      </c>
      <c r="BL477" s="95" t="str">
        <f t="shared" si="1195"/>
        <v/>
      </c>
      <c r="BM477" s="95" t="str">
        <f t="shared" si="1195"/>
        <v/>
      </c>
      <c r="BN477" s="95" t="str">
        <f t="shared" si="1195"/>
        <v/>
      </c>
      <c r="BO477" s="95" t="str">
        <f t="shared" si="1195"/>
        <v/>
      </c>
      <c r="BP477" s="95" t="str">
        <f t="shared" si="1195"/>
        <v/>
      </c>
      <c r="BQ477" s="95" t="str">
        <f t="shared" si="1195"/>
        <v/>
      </c>
      <c r="BR477" s="95" t="str">
        <f t="shared" si="1195"/>
        <v/>
      </c>
      <c r="BS477" s="38"/>
      <c r="BT477" s="38"/>
      <c r="BU477" s="38"/>
      <c r="BV477" s="38"/>
      <c r="BW477" s="38"/>
      <c r="BX477" s="38">
        <f t="shared" si="1083"/>
        <v>0</v>
      </c>
      <c r="BY477" s="106" t="str">
        <f t="shared" si="1058"/>
        <v/>
      </c>
      <c r="BZ477" s="106" t="str">
        <f t="shared" ref="BZ477:CH477" si="1196">IF(N477="x","1","")</f>
        <v/>
      </c>
      <c r="CA477" s="106" t="str">
        <f t="shared" si="1196"/>
        <v/>
      </c>
      <c r="CB477" s="106" t="str">
        <f t="shared" si="1196"/>
        <v/>
      </c>
      <c r="CC477" s="106" t="str">
        <f t="shared" si="1196"/>
        <v/>
      </c>
      <c r="CD477" s="106" t="str">
        <f t="shared" si="1196"/>
        <v/>
      </c>
      <c r="CE477" s="106" t="str">
        <f t="shared" si="1196"/>
        <v/>
      </c>
      <c r="CF477" s="106" t="str">
        <f t="shared" si="1196"/>
        <v/>
      </c>
      <c r="CG477" s="106" t="str">
        <f t="shared" si="1196"/>
        <v/>
      </c>
      <c r="CH477" s="106" t="str">
        <f t="shared" si="1196"/>
        <v/>
      </c>
      <c r="CI477" s="40"/>
      <c r="CJ477" s="40"/>
      <c r="CK477" s="40"/>
      <c r="CL477" s="40"/>
      <c r="CM477" s="40"/>
    </row>
    <row r="478" spans="1:91" ht="17.25" customHeight="1" x14ac:dyDescent="0.2">
      <c r="A478" s="92"/>
      <c r="B478" s="93"/>
      <c r="C478" s="93"/>
      <c r="D478" s="93"/>
      <c r="E478" s="93" t="str">
        <f t="shared" si="994"/>
        <v/>
      </c>
      <c r="F478" s="93"/>
      <c r="G478" s="93"/>
      <c r="H478" s="93" t="str">
        <f t="shared" si="802"/>
        <v/>
      </c>
      <c r="I478" s="95" t="str">
        <f t="shared" si="803"/>
        <v/>
      </c>
      <c r="J478" s="93"/>
      <c r="K478" s="97" t="b">
        <v>0</v>
      </c>
      <c r="L478" s="98" t="str">
        <f t="shared" si="927"/>
        <v>PENDENTE</v>
      </c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3"/>
      <c r="X478" s="100"/>
      <c r="Y478" s="100"/>
      <c r="Z478" s="100"/>
      <c r="AA478" s="100"/>
      <c r="AB478" s="100"/>
      <c r="AC478" s="101"/>
      <c r="AD478" s="3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93"/>
      <c r="AQ478" s="93"/>
      <c r="AR478" s="93"/>
      <c r="AS478" s="102"/>
      <c r="AT478" s="103"/>
      <c r="AU478" s="103"/>
      <c r="AV478" s="103"/>
      <c r="AW478" s="104"/>
      <c r="AX478" s="103"/>
      <c r="AY478" s="103"/>
      <c r="AZ478" s="103"/>
      <c r="BA478" s="103"/>
      <c r="BB478" s="104"/>
      <c r="BC478" s="103"/>
      <c r="BD478" s="105" t="str">
        <f ca="1">IFERROR(__xludf.DUMMYFUNCTION("""COMPUTED_VALUE"""),"")</f>
        <v/>
      </c>
      <c r="BE478" s="105"/>
      <c r="BF478" s="105"/>
      <c r="BG478" s="93"/>
      <c r="BH478" s="95"/>
      <c r="BI478" s="95" t="str">
        <f t="shared" si="830"/>
        <v/>
      </c>
      <c r="BJ478" s="95" t="str">
        <f t="shared" ref="BJ478:BR478" si="1197">IF(AD478=0,"",AD478*$AS478*(AU478/10))</f>
        <v/>
      </c>
      <c r="BK478" s="95" t="str">
        <f t="shared" si="1197"/>
        <v/>
      </c>
      <c r="BL478" s="95" t="str">
        <f t="shared" si="1197"/>
        <v/>
      </c>
      <c r="BM478" s="95" t="str">
        <f t="shared" si="1197"/>
        <v/>
      </c>
      <c r="BN478" s="95" t="str">
        <f t="shared" si="1197"/>
        <v/>
      </c>
      <c r="BO478" s="95" t="str">
        <f t="shared" si="1197"/>
        <v/>
      </c>
      <c r="BP478" s="95" t="str">
        <f t="shared" si="1197"/>
        <v/>
      </c>
      <c r="BQ478" s="95" t="str">
        <f t="shared" si="1197"/>
        <v/>
      </c>
      <c r="BR478" s="95" t="str">
        <f t="shared" si="1197"/>
        <v/>
      </c>
      <c r="BS478" s="38"/>
      <c r="BT478" s="38"/>
      <c r="BU478" s="38"/>
      <c r="BV478" s="38"/>
      <c r="BW478" s="38"/>
      <c r="BX478" s="38">
        <f t="shared" si="1083"/>
        <v>0</v>
      </c>
      <c r="BY478" s="106" t="str">
        <f t="shared" si="1058"/>
        <v/>
      </c>
      <c r="BZ478" s="106" t="str">
        <f t="shared" ref="BZ478:CH478" si="1198">IF(N478="x","1","")</f>
        <v/>
      </c>
      <c r="CA478" s="106" t="str">
        <f t="shared" si="1198"/>
        <v/>
      </c>
      <c r="CB478" s="106" t="str">
        <f t="shared" si="1198"/>
        <v/>
      </c>
      <c r="CC478" s="106" t="str">
        <f t="shared" si="1198"/>
        <v/>
      </c>
      <c r="CD478" s="106" t="str">
        <f t="shared" si="1198"/>
        <v/>
      </c>
      <c r="CE478" s="106" t="str">
        <f t="shared" si="1198"/>
        <v/>
      </c>
      <c r="CF478" s="106" t="str">
        <f t="shared" si="1198"/>
        <v/>
      </c>
      <c r="CG478" s="106" t="str">
        <f t="shared" si="1198"/>
        <v/>
      </c>
      <c r="CH478" s="106" t="str">
        <f t="shared" si="1198"/>
        <v/>
      </c>
      <c r="CI478" s="40"/>
      <c r="CJ478" s="40"/>
      <c r="CK478" s="40"/>
      <c r="CL478" s="40"/>
      <c r="CM478" s="40"/>
    </row>
    <row r="479" spans="1:91" ht="17.25" customHeight="1" x14ac:dyDescent="0.2">
      <c r="A479" s="92"/>
      <c r="B479" s="93"/>
      <c r="C479" s="93"/>
      <c r="D479" s="93"/>
      <c r="E479" s="93" t="str">
        <f t="shared" si="994"/>
        <v/>
      </c>
      <c r="F479" s="93"/>
      <c r="G479" s="93"/>
      <c r="H479" s="93" t="str">
        <f t="shared" si="802"/>
        <v/>
      </c>
      <c r="I479" s="95" t="str">
        <f t="shared" si="803"/>
        <v/>
      </c>
      <c r="J479" s="93"/>
      <c r="K479" s="97" t="b">
        <v>0</v>
      </c>
      <c r="L479" s="98" t="str">
        <f t="shared" si="927"/>
        <v>PENDENTE</v>
      </c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3"/>
      <c r="X479" s="100"/>
      <c r="Y479" s="100"/>
      <c r="Z479" s="100"/>
      <c r="AA479" s="100"/>
      <c r="AB479" s="100"/>
      <c r="AC479" s="101"/>
      <c r="AD479" s="3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93"/>
      <c r="AQ479" s="93"/>
      <c r="AR479" s="93"/>
      <c r="AS479" s="102"/>
      <c r="AT479" s="103"/>
      <c r="AU479" s="103"/>
      <c r="AV479" s="103"/>
      <c r="AW479" s="104"/>
      <c r="AX479" s="103"/>
      <c r="AY479" s="103"/>
      <c r="AZ479" s="103"/>
      <c r="BA479" s="103"/>
      <c r="BB479" s="104"/>
      <c r="BC479" s="103"/>
      <c r="BD479" s="105" t="str">
        <f ca="1">IFERROR(__xludf.DUMMYFUNCTION("""COMPUTED_VALUE"""),"")</f>
        <v/>
      </c>
      <c r="BE479" s="105"/>
      <c r="BF479" s="105"/>
      <c r="BG479" s="93"/>
      <c r="BH479" s="95"/>
      <c r="BI479" s="95" t="str">
        <f t="shared" si="830"/>
        <v/>
      </c>
      <c r="BJ479" s="95" t="str">
        <f t="shared" ref="BJ479:BR479" si="1199">IF(AD479=0,"",AD479*$AS479*(AU479/10))</f>
        <v/>
      </c>
      <c r="BK479" s="95" t="str">
        <f t="shared" si="1199"/>
        <v/>
      </c>
      <c r="BL479" s="95" t="str">
        <f t="shared" si="1199"/>
        <v/>
      </c>
      <c r="BM479" s="95" t="str">
        <f t="shared" si="1199"/>
        <v/>
      </c>
      <c r="BN479" s="95" t="str">
        <f t="shared" si="1199"/>
        <v/>
      </c>
      <c r="BO479" s="95" t="str">
        <f t="shared" si="1199"/>
        <v/>
      </c>
      <c r="BP479" s="95" t="str">
        <f t="shared" si="1199"/>
        <v/>
      </c>
      <c r="BQ479" s="95" t="str">
        <f t="shared" si="1199"/>
        <v/>
      </c>
      <c r="BR479" s="95" t="str">
        <f t="shared" si="1199"/>
        <v/>
      </c>
      <c r="BS479" s="38"/>
      <c r="BT479" s="38"/>
      <c r="BU479" s="38"/>
      <c r="BV479" s="38"/>
      <c r="BW479" s="38"/>
      <c r="BX479" s="38">
        <f t="shared" si="1083"/>
        <v>0</v>
      </c>
      <c r="BY479" s="106" t="str">
        <f t="shared" si="1058"/>
        <v/>
      </c>
      <c r="BZ479" s="106" t="str">
        <f t="shared" ref="BZ479:CH479" si="1200">IF(N479="x","1","")</f>
        <v/>
      </c>
      <c r="CA479" s="106" t="str">
        <f t="shared" si="1200"/>
        <v/>
      </c>
      <c r="CB479" s="106" t="str">
        <f t="shared" si="1200"/>
        <v/>
      </c>
      <c r="CC479" s="106" t="str">
        <f t="shared" si="1200"/>
        <v/>
      </c>
      <c r="CD479" s="106" t="str">
        <f t="shared" si="1200"/>
        <v/>
      </c>
      <c r="CE479" s="106" t="str">
        <f t="shared" si="1200"/>
        <v/>
      </c>
      <c r="CF479" s="106" t="str">
        <f t="shared" si="1200"/>
        <v/>
      </c>
      <c r="CG479" s="106" t="str">
        <f t="shared" si="1200"/>
        <v/>
      </c>
      <c r="CH479" s="106" t="str">
        <f t="shared" si="1200"/>
        <v/>
      </c>
      <c r="CI479" s="40"/>
      <c r="CJ479" s="40"/>
      <c r="CK479" s="40"/>
      <c r="CL479" s="40"/>
      <c r="CM479" s="40"/>
    </row>
    <row r="480" spans="1:91" ht="17.25" customHeight="1" x14ac:dyDescent="0.2">
      <c r="A480" s="92"/>
      <c r="B480" s="93"/>
      <c r="C480" s="93"/>
      <c r="D480" s="93"/>
      <c r="E480" s="93" t="str">
        <f t="shared" si="994"/>
        <v/>
      </c>
      <c r="F480" s="93"/>
      <c r="G480" s="93"/>
      <c r="H480" s="93" t="str">
        <f t="shared" si="802"/>
        <v/>
      </c>
      <c r="I480" s="95" t="str">
        <f t="shared" si="803"/>
        <v/>
      </c>
      <c r="J480" s="93"/>
      <c r="K480" s="97" t="b">
        <v>0</v>
      </c>
      <c r="L480" s="98" t="str">
        <f t="shared" si="927"/>
        <v>PENDENTE</v>
      </c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3"/>
      <c r="X480" s="100"/>
      <c r="Y480" s="100"/>
      <c r="Z480" s="100"/>
      <c r="AA480" s="100"/>
      <c r="AB480" s="100"/>
      <c r="AC480" s="101"/>
      <c r="AD480" s="3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93"/>
      <c r="AQ480" s="93"/>
      <c r="AR480" s="93"/>
      <c r="AS480" s="102"/>
      <c r="AT480" s="103"/>
      <c r="AU480" s="103"/>
      <c r="AV480" s="103"/>
      <c r="AW480" s="104"/>
      <c r="AX480" s="103"/>
      <c r="AY480" s="103"/>
      <c r="AZ480" s="103"/>
      <c r="BA480" s="103"/>
      <c r="BB480" s="104"/>
      <c r="BC480" s="103"/>
      <c r="BD480" s="105" t="str">
        <f ca="1">IFERROR(__xludf.DUMMYFUNCTION("""COMPUTED_VALUE"""),"")</f>
        <v/>
      </c>
      <c r="BE480" s="105"/>
      <c r="BF480" s="105"/>
      <c r="BG480" s="93"/>
      <c r="BH480" s="95"/>
      <c r="BI480" s="95" t="str">
        <f t="shared" si="830"/>
        <v/>
      </c>
      <c r="BJ480" s="95" t="str">
        <f t="shared" ref="BJ480:BR480" si="1201">IF(AD480=0,"",AD480*$AS480*(AU480/10))</f>
        <v/>
      </c>
      <c r="BK480" s="95" t="str">
        <f t="shared" si="1201"/>
        <v/>
      </c>
      <c r="BL480" s="95" t="str">
        <f t="shared" si="1201"/>
        <v/>
      </c>
      <c r="BM480" s="95" t="str">
        <f t="shared" si="1201"/>
        <v/>
      </c>
      <c r="BN480" s="95" t="str">
        <f t="shared" si="1201"/>
        <v/>
      </c>
      <c r="BO480" s="95" t="str">
        <f t="shared" si="1201"/>
        <v/>
      </c>
      <c r="BP480" s="95" t="str">
        <f t="shared" si="1201"/>
        <v/>
      </c>
      <c r="BQ480" s="95" t="str">
        <f t="shared" si="1201"/>
        <v/>
      </c>
      <c r="BR480" s="95" t="str">
        <f t="shared" si="1201"/>
        <v/>
      </c>
      <c r="BS480" s="38"/>
      <c r="BT480" s="38"/>
      <c r="BU480" s="38"/>
      <c r="BV480" s="38"/>
      <c r="BW480" s="38"/>
      <c r="BX480" s="38">
        <f t="shared" si="1083"/>
        <v>0</v>
      </c>
      <c r="BY480" s="106" t="str">
        <f t="shared" si="1058"/>
        <v/>
      </c>
      <c r="BZ480" s="106" t="str">
        <f t="shared" ref="BZ480:CH480" si="1202">IF(N480="x","1","")</f>
        <v/>
      </c>
      <c r="CA480" s="106" t="str">
        <f t="shared" si="1202"/>
        <v/>
      </c>
      <c r="CB480" s="106" t="str">
        <f t="shared" si="1202"/>
        <v/>
      </c>
      <c r="CC480" s="106" t="str">
        <f t="shared" si="1202"/>
        <v/>
      </c>
      <c r="CD480" s="106" t="str">
        <f t="shared" si="1202"/>
        <v/>
      </c>
      <c r="CE480" s="106" t="str">
        <f t="shared" si="1202"/>
        <v/>
      </c>
      <c r="CF480" s="106" t="str">
        <f t="shared" si="1202"/>
        <v/>
      </c>
      <c r="CG480" s="106" t="str">
        <f t="shared" si="1202"/>
        <v/>
      </c>
      <c r="CH480" s="106" t="str">
        <f t="shared" si="1202"/>
        <v/>
      </c>
      <c r="CI480" s="40"/>
      <c r="CJ480" s="40"/>
      <c r="CK480" s="40"/>
      <c r="CL480" s="40"/>
      <c r="CM480" s="40"/>
    </row>
    <row r="481" spans="1:91" ht="17.25" customHeight="1" x14ac:dyDescent="0.2">
      <c r="A481" s="92"/>
      <c r="B481" s="93"/>
      <c r="C481" s="93"/>
      <c r="D481" s="93"/>
      <c r="E481" s="93" t="str">
        <f t="shared" si="994"/>
        <v/>
      </c>
      <c r="F481" s="93"/>
      <c r="G481" s="93"/>
      <c r="H481" s="93" t="str">
        <f t="shared" si="802"/>
        <v/>
      </c>
      <c r="I481" s="95" t="str">
        <f t="shared" si="803"/>
        <v/>
      </c>
      <c r="J481" s="93"/>
      <c r="K481" s="97" t="b">
        <v>0</v>
      </c>
      <c r="L481" s="98" t="str">
        <f t="shared" si="927"/>
        <v>PENDENTE</v>
      </c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3"/>
      <c r="X481" s="100"/>
      <c r="Y481" s="100"/>
      <c r="Z481" s="100"/>
      <c r="AA481" s="100"/>
      <c r="AB481" s="100"/>
      <c r="AC481" s="101"/>
      <c r="AD481" s="3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93"/>
      <c r="AQ481" s="93"/>
      <c r="AR481" s="93"/>
      <c r="AS481" s="102"/>
      <c r="AT481" s="103"/>
      <c r="AU481" s="103"/>
      <c r="AV481" s="103"/>
      <c r="AW481" s="104"/>
      <c r="AX481" s="103"/>
      <c r="AY481" s="103"/>
      <c r="AZ481" s="103"/>
      <c r="BA481" s="103"/>
      <c r="BB481" s="104"/>
      <c r="BC481" s="103"/>
      <c r="BD481" s="105" t="str">
        <f ca="1">IFERROR(__xludf.DUMMYFUNCTION("""COMPUTED_VALUE"""),"")</f>
        <v/>
      </c>
      <c r="BE481" s="105"/>
      <c r="BF481" s="105"/>
      <c r="BG481" s="93"/>
      <c r="BH481" s="95"/>
      <c r="BI481" s="95" t="str">
        <f t="shared" si="830"/>
        <v/>
      </c>
      <c r="BJ481" s="95" t="str">
        <f t="shared" ref="BJ481:BR481" si="1203">IF(AD481=0,"",AD481*$AS481*(AU481/10))</f>
        <v/>
      </c>
      <c r="BK481" s="95" t="str">
        <f t="shared" si="1203"/>
        <v/>
      </c>
      <c r="BL481" s="95" t="str">
        <f t="shared" si="1203"/>
        <v/>
      </c>
      <c r="BM481" s="95" t="str">
        <f t="shared" si="1203"/>
        <v/>
      </c>
      <c r="BN481" s="95" t="str">
        <f t="shared" si="1203"/>
        <v/>
      </c>
      <c r="BO481" s="95" t="str">
        <f t="shared" si="1203"/>
        <v/>
      </c>
      <c r="BP481" s="95" t="str">
        <f t="shared" si="1203"/>
        <v/>
      </c>
      <c r="BQ481" s="95" t="str">
        <f t="shared" si="1203"/>
        <v/>
      </c>
      <c r="BR481" s="95" t="str">
        <f t="shared" si="1203"/>
        <v/>
      </c>
      <c r="BS481" s="38"/>
      <c r="BT481" s="38"/>
      <c r="BU481" s="38"/>
      <c r="BV481" s="38"/>
      <c r="BW481" s="38"/>
      <c r="BX481" s="38">
        <f t="shared" si="1083"/>
        <v>0</v>
      </c>
      <c r="BY481" s="106" t="str">
        <f t="shared" si="1058"/>
        <v/>
      </c>
      <c r="BZ481" s="106" t="str">
        <f t="shared" ref="BZ481:CH481" si="1204">IF(N481="x","1","")</f>
        <v/>
      </c>
      <c r="CA481" s="106" t="str">
        <f t="shared" si="1204"/>
        <v/>
      </c>
      <c r="CB481" s="106" t="str">
        <f t="shared" si="1204"/>
        <v/>
      </c>
      <c r="CC481" s="106" t="str">
        <f t="shared" si="1204"/>
        <v/>
      </c>
      <c r="CD481" s="106" t="str">
        <f t="shared" si="1204"/>
        <v/>
      </c>
      <c r="CE481" s="106" t="str">
        <f t="shared" si="1204"/>
        <v/>
      </c>
      <c r="CF481" s="106" t="str">
        <f t="shared" si="1204"/>
        <v/>
      </c>
      <c r="CG481" s="106" t="str">
        <f t="shared" si="1204"/>
        <v/>
      </c>
      <c r="CH481" s="106" t="str">
        <f t="shared" si="1204"/>
        <v/>
      </c>
      <c r="CI481" s="40"/>
      <c r="CJ481" s="40"/>
      <c r="CK481" s="40"/>
      <c r="CL481" s="40"/>
      <c r="CM481" s="40"/>
    </row>
    <row r="482" spans="1:91" ht="17.25" customHeight="1" x14ac:dyDescent="0.2">
      <c r="A482" s="92"/>
      <c r="B482" s="93"/>
      <c r="C482" s="93"/>
      <c r="D482" s="93"/>
      <c r="E482" s="93" t="str">
        <f t="shared" si="994"/>
        <v/>
      </c>
      <c r="F482" s="93"/>
      <c r="G482" s="93"/>
      <c r="H482" s="93" t="str">
        <f t="shared" si="802"/>
        <v/>
      </c>
      <c r="I482" s="95" t="str">
        <f t="shared" si="803"/>
        <v/>
      </c>
      <c r="J482" s="93"/>
      <c r="K482" s="97" t="b">
        <v>0</v>
      </c>
      <c r="L482" s="98" t="str">
        <f t="shared" si="927"/>
        <v>PENDENTE</v>
      </c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3"/>
      <c r="X482" s="100"/>
      <c r="Y482" s="100"/>
      <c r="Z482" s="100"/>
      <c r="AA482" s="100"/>
      <c r="AB482" s="100"/>
      <c r="AC482" s="101"/>
      <c r="AD482" s="3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93"/>
      <c r="AQ482" s="93"/>
      <c r="AR482" s="93"/>
      <c r="AS482" s="102"/>
      <c r="AT482" s="103"/>
      <c r="AU482" s="103"/>
      <c r="AV482" s="103"/>
      <c r="AW482" s="104"/>
      <c r="AX482" s="103"/>
      <c r="AY482" s="103"/>
      <c r="AZ482" s="103"/>
      <c r="BA482" s="103"/>
      <c r="BB482" s="104"/>
      <c r="BC482" s="103"/>
      <c r="BD482" s="105" t="str">
        <f ca="1">IFERROR(__xludf.DUMMYFUNCTION("""COMPUTED_VALUE"""),"")</f>
        <v/>
      </c>
      <c r="BE482" s="105"/>
      <c r="BF482" s="105"/>
      <c r="BG482" s="93"/>
      <c r="BH482" s="95"/>
      <c r="BI482" s="95" t="str">
        <f t="shared" si="830"/>
        <v/>
      </c>
      <c r="BJ482" s="95" t="str">
        <f t="shared" ref="BJ482:BR482" si="1205">IF(AD482=0,"",AD482*$AS482*(AU482/10))</f>
        <v/>
      </c>
      <c r="BK482" s="95" t="str">
        <f t="shared" si="1205"/>
        <v/>
      </c>
      <c r="BL482" s="95" t="str">
        <f t="shared" si="1205"/>
        <v/>
      </c>
      <c r="BM482" s="95" t="str">
        <f t="shared" si="1205"/>
        <v/>
      </c>
      <c r="BN482" s="95" t="str">
        <f t="shared" si="1205"/>
        <v/>
      </c>
      <c r="BO482" s="95" t="str">
        <f t="shared" si="1205"/>
        <v/>
      </c>
      <c r="BP482" s="95" t="str">
        <f t="shared" si="1205"/>
        <v/>
      </c>
      <c r="BQ482" s="95" t="str">
        <f t="shared" si="1205"/>
        <v/>
      </c>
      <c r="BR482" s="95" t="str">
        <f t="shared" si="1205"/>
        <v/>
      </c>
      <c r="BS482" s="38"/>
      <c r="BT482" s="38"/>
      <c r="BU482" s="38"/>
      <c r="BV482" s="38"/>
      <c r="BW482" s="38"/>
      <c r="BX482" s="38">
        <f t="shared" si="1083"/>
        <v>0</v>
      </c>
      <c r="BY482" s="106" t="str">
        <f t="shared" si="1058"/>
        <v/>
      </c>
      <c r="BZ482" s="106" t="str">
        <f t="shared" ref="BZ482:CH482" si="1206">IF(N482="x","1","")</f>
        <v/>
      </c>
      <c r="CA482" s="106" t="str">
        <f t="shared" si="1206"/>
        <v/>
      </c>
      <c r="CB482" s="106" t="str">
        <f t="shared" si="1206"/>
        <v/>
      </c>
      <c r="CC482" s="106" t="str">
        <f t="shared" si="1206"/>
        <v/>
      </c>
      <c r="CD482" s="106" t="str">
        <f t="shared" si="1206"/>
        <v/>
      </c>
      <c r="CE482" s="106" t="str">
        <f t="shared" si="1206"/>
        <v/>
      </c>
      <c r="CF482" s="106" t="str">
        <f t="shared" si="1206"/>
        <v/>
      </c>
      <c r="CG482" s="106" t="str">
        <f t="shared" si="1206"/>
        <v/>
      </c>
      <c r="CH482" s="106" t="str">
        <f t="shared" si="1206"/>
        <v/>
      </c>
      <c r="CI482" s="40"/>
      <c r="CJ482" s="40"/>
      <c r="CK482" s="40"/>
      <c r="CL482" s="40"/>
      <c r="CM482" s="40"/>
    </row>
    <row r="483" spans="1:91" ht="17.25" customHeight="1" x14ac:dyDescent="0.2">
      <c r="A483" s="92"/>
      <c r="B483" s="93"/>
      <c r="C483" s="93"/>
      <c r="D483" s="93"/>
      <c r="E483" s="93" t="str">
        <f t="shared" si="994"/>
        <v/>
      </c>
      <c r="F483" s="93"/>
      <c r="G483" s="93"/>
      <c r="H483" s="93" t="str">
        <f t="shared" si="802"/>
        <v/>
      </c>
      <c r="I483" s="95" t="str">
        <f t="shared" si="803"/>
        <v/>
      </c>
      <c r="J483" s="93"/>
      <c r="K483" s="97" t="b">
        <v>0</v>
      </c>
      <c r="L483" s="98" t="str">
        <f t="shared" si="927"/>
        <v>PENDENTE</v>
      </c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3"/>
      <c r="X483" s="100"/>
      <c r="Y483" s="100"/>
      <c r="Z483" s="100"/>
      <c r="AA483" s="100"/>
      <c r="AB483" s="100"/>
      <c r="AC483" s="101"/>
      <c r="AD483" s="3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93"/>
      <c r="AQ483" s="93"/>
      <c r="AR483" s="93"/>
      <c r="AS483" s="102"/>
      <c r="AT483" s="103"/>
      <c r="AU483" s="103"/>
      <c r="AV483" s="103"/>
      <c r="AW483" s="104"/>
      <c r="AX483" s="103"/>
      <c r="AY483" s="103"/>
      <c r="AZ483" s="103"/>
      <c r="BA483" s="103"/>
      <c r="BB483" s="104"/>
      <c r="BC483" s="103"/>
      <c r="BD483" s="105" t="str">
        <f ca="1">IFERROR(__xludf.DUMMYFUNCTION("""COMPUTED_VALUE"""),"")</f>
        <v/>
      </c>
      <c r="BE483" s="105"/>
      <c r="BF483" s="105"/>
      <c r="BG483" s="93"/>
      <c r="BH483" s="95"/>
      <c r="BI483" s="95" t="str">
        <f t="shared" si="830"/>
        <v/>
      </c>
      <c r="BJ483" s="95" t="str">
        <f t="shared" ref="BJ483:BR483" si="1207">IF(AD483=0,"",AD483*$AS483*(AU483/10))</f>
        <v/>
      </c>
      <c r="BK483" s="95" t="str">
        <f t="shared" si="1207"/>
        <v/>
      </c>
      <c r="BL483" s="95" t="str">
        <f t="shared" si="1207"/>
        <v/>
      </c>
      <c r="BM483" s="95" t="str">
        <f t="shared" si="1207"/>
        <v/>
      </c>
      <c r="BN483" s="95" t="str">
        <f t="shared" si="1207"/>
        <v/>
      </c>
      <c r="BO483" s="95" t="str">
        <f t="shared" si="1207"/>
        <v/>
      </c>
      <c r="BP483" s="95" t="str">
        <f t="shared" si="1207"/>
        <v/>
      </c>
      <c r="BQ483" s="95" t="str">
        <f t="shared" si="1207"/>
        <v/>
      </c>
      <c r="BR483" s="95" t="str">
        <f t="shared" si="1207"/>
        <v/>
      </c>
      <c r="BS483" s="38"/>
      <c r="BT483" s="38"/>
      <c r="BU483" s="38"/>
      <c r="BV483" s="38"/>
      <c r="BW483" s="38"/>
      <c r="BX483" s="38">
        <f t="shared" si="1083"/>
        <v>0</v>
      </c>
      <c r="BY483" s="106" t="str">
        <f t="shared" si="1058"/>
        <v/>
      </c>
      <c r="BZ483" s="106" t="str">
        <f t="shared" ref="BZ483:CH483" si="1208">IF(N483="x","1","")</f>
        <v/>
      </c>
      <c r="CA483" s="106" t="str">
        <f t="shared" si="1208"/>
        <v/>
      </c>
      <c r="CB483" s="106" t="str">
        <f t="shared" si="1208"/>
        <v/>
      </c>
      <c r="CC483" s="106" t="str">
        <f t="shared" si="1208"/>
        <v/>
      </c>
      <c r="CD483" s="106" t="str">
        <f t="shared" si="1208"/>
        <v/>
      </c>
      <c r="CE483" s="106" t="str">
        <f t="shared" si="1208"/>
        <v/>
      </c>
      <c r="CF483" s="106" t="str">
        <f t="shared" si="1208"/>
        <v/>
      </c>
      <c r="CG483" s="106" t="str">
        <f t="shared" si="1208"/>
        <v/>
      </c>
      <c r="CH483" s="106" t="str">
        <f t="shared" si="1208"/>
        <v/>
      </c>
      <c r="CI483" s="40"/>
      <c r="CJ483" s="40"/>
      <c r="CK483" s="40"/>
      <c r="CL483" s="40"/>
      <c r="CM483" s="40"/>
    </row>
    <row r="484" spans="1:91" ht="17.25" customHeight="1" x14ac:dyDescent="0.2">
      <c r="A484" s="92"/>
      <c r="B484" s="93"/>
      <c r="C484" s="93"/>
      <c r="D484" s="93"/>
      <c r="E484" s="93" t="str">
        <f t="shared" si="994"/>
        <v/>
      </c>
      <c r="F484" s="93"/>
      <c r="G484" s="93"/>
      <c r="H484" s="93" t="str">
        <f t="shared" si="802"/>
        <v/>
      </c>
      <c r="I484" s="95" t="str">
        <f t="shared" si="803"/>
        <v/>
      </c>
      <c r="J484" s="93"/>
      <c r="K484" s="97" t="b">
        <v>0</v>
      </c>
      <c r="L484" s="98" t="str">
        <f t="shared" si="927"/>
        <v>PENDENTE</v>
      </c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3"/>
      <c r="X484" s="100"/>
      <c r="Y484" s="100"/>
      <c r="Z484" s="100"/>
      <c r="AA484" s="100"/>
      <c r="AB484" s="100"/>
      <c r="AC484" s="101"/>
      <c r="AD484" s="3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93"/>
      <c r="AQ484" s="93"/>
      <c r="AR484" s="93"/>
      <c r="AS484" s="102"/>
      <c r="AT484" s="103"/>
      <c r="AU484" s="103"/>
      <c r="AV484" s="103"/>
      <c r="AW484" s="104"/>
      <c r="AX484" s="103"/>
      <c r="AY484" s="103"/>
      <c r="AZ484" s="103"/>
      <c r="BA484" s="103"/>
      <c r="BB484" s="104"/>
      <c r="BC484" s="103"/>
      <c r="BD484" s="105" t="str">
        <f ca="1">IFERROR(__xludf.DUMMYFUNCTION("""COMPUTED_VALUE"""),"")</f>
        <v/>
      </c>
      <c r="BE484" s="105"/>
      <c r="BF484" s="105"/>
      <c r="BG484" s="93"/>
      <c r="BH484" s="95"/>
      <c r="BI484" s="95" t="str">
        <f t="shared" si="830"/>
        <v/>
      </c>
      <c r="BJ484" s="95" t="str">
        <f t="shared" ref="BJ484:BR484" si="1209">IF(AD484=0,"",AD484*$AS484*(AU484/10))</f>
        <v/>
      </c>
      <c r="BK484" s="95" t="str">
        <f t="shared" si="1209"/>
        <v/>
      </c>
      <c r="BL484" s="95" t="str">
        <f t="shared" si="1209"/>
        <v/>
      </c>
      <c r="BM484" s="95" t="str">
        <f t="shared" si="1209"/>
        <v/>
      </c>
      <c r="BN484" s="95" t="str">
        <f t="shared" si="1209"/>
        <v/>
      </c>
      <c r="BO484" s="95" t="str">
        <f t="shared" si="1209"/>
        <v/>
      </c>
      <c r="BP484" s="95" t="str">
        <f t="shared" si="1209"/>
        <v/>
      </c>
      <c r="BQ484" s="95" t="str">
        <f t="shared" si="1209"/>
        <v/>
      </c>
      <c r="BR484" s="95" t="str">
        <f t="shared" si="1209"/>
        <v/>
      </c>
      <c r="BS484" s="38"/>
      <c r="BT484" s="38"/>
      <c r="BU484" s="38"/>
      <c r="BV484" s="38"/>
      <c r="BW484" s="38"/>
      <c r="BX484" s="38">
        <f t="shared" si="1083"/>
        <v>0</v>
      </c>
      <c r="BY484" s="106" t="str">
        <f t="shared" si="1058"/>
        <v/>
      </c>
      <c r="BZ484" s="106" t="str">
        <f t="shared" ref="BZ484:CH484" si="1210">IF(N484="x","1","")</f>
        <v/>
      </c>
      <c r="CA484" s="106" t="str">
        <f t="shared" si="1210"/>
        <v/>
      </c>
      <c r="CB484" s="106" t="str">
        <f t="shared" si="1210"/>
        <v/>
      </c>
      <c r="CC484" s="106" t="str">
        <f t="shared" si="1210"/>
        <v/>
      </c>
      <c r="CD484" s="106" t="str">
        <f t="shared" si="1210"/>
        <v/>
      </c>
      <c r="CE484" s="106" t="str">
        <f t="shared" si="1210"/>
        <v/>
      </c>
      <c r="CF484" s="106" t="str">
        <f t="shared" si="1210"/>
        <v/>
      </c>
      <c r="CG484" s="106" t="str">
        <f t="shared" si="1210"/>
        <v/>
      </c>
      <c r="CH484" s="106" t="str">
        <f t="shared" si="1210"/>
        <v/>
      </c>
      <c r="CI484" s="40"/>
      <c r="CJ484" s="40"/>
      <c r="CK484" s="40"/>
      <c r="CL484" s="40"/>
      <c r="CM484" s="40"/>
    </row>
    <row r="485" spans="1:91" ht="17.25" customHeight="1" x14ac:dyDescent="0.2">
      <c r="A485" s="92"/>
      <c r="B485" s="93"/>
      <c r="C485" s="93"/>
      <c r="D485" s="93"/>
      <c r="E485" s="93" t="str">
        <f t="shared" si="994"/>
        <v/>
      </c>
      <c r="F485" s="93"/>
      <c r="G485" s="93"/>
      <c r="H485" s="93" t="str">
        <f t="shared" si="802"/>
        <v/>
      </c>
      <c r="I485" s="95" t="str">
        <f t="shared" si="803"/>
        <v/>
      </c>
      <c r="J485" s="93"/>
      <c r="K485" s="97" t="b">
        <v>0</v>
      </c>
      <c r="L485" s="98" t="str">
        <f t="shared" si="927"/>
        <v>PENDENTE</v>
      </c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3"/>
      <c r="X485" s="100"/>
      <c r="Y485" s="100"/>
      <c r="Z485" s="100"/>
      <c r="AA485" s="100"/>
      <c r="AB485" s="100"/>
      <c r="AC485" s="101"/>
      <c r="AD485" s="3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93"/>
      <c r="AQ485" s="93"/>
      <c r="AR485" s="93"/>
      <c r="AS485" s="102"/>
      <c r="AT485" s="103"/>
      <c r="AU485" s="103"/>
      <c r="AV485" s="103"/>
      <c r="AW485" s="104"/>
      <c r="AX485" s="103"/>
      <c r="AY485" s="103"/>
      <c r="AZ485" s="103"/>
      <c r="BA485" s="103"/>
      <c r="BB485" s="104"/>
      <c r="BC485" s="103"/>
      <c r="BD485" s="105" t="str">
        <f ca="1">IFERROR(__xludf.DUMMYFUNCTION("""COMPUTED_VALUE"""),"")</f>
        <v/>
      </c>
      <c r="BE485" s="105"/>
      <c r="BF485" s="105"/>
      <c r="BG485" s="93"/>
      <c r="BH485" s="95"/>
      <c r="BI485" s="95" t="str">
        <f t="shared" si="830"/>
        <v/>
      </c>
      <c r="BJ485" s="95" t="str">
        <f t="shared" ref="BJ485:BR485" si="1211">IF(AD485=0,"",AD485*$AS485*(AU485/10))</f>
        <v/>
      </c>
      <c r="BK485" s="95" t="str">
        <f t="shared" si="1211"/>
        <v/>
      </c>
      <c r="BL485" s="95" t="str">
        <f t="shared" si="1211"/>
        <v/>
      </c>
      <c r="BM485" s="95" t="str">
        <f t="shared" si="1211"/>
        <v/>
      </c>
      <c r="BN485" s="95" t="str">
        <f t="shared" si="1211"/>
        <v/>
      </c>
      <c r="BO485" s="95" t="str">
        <f t="shared" si="1211"/>
        <v/>
      </c>
      <c r="BP485" s="95" t="str">
        <f t="shared" si="1211"/>
        <v/>
      </c>
      <c r="BQ485" s="95" t="str">
        <f t="shared" si="1211"/>
        <v/>
      </c>
      <c r="BR485" s="95" t="str">
        <f t="shared" si="1211"/>
        <v/>
      </c>
      <c r="BS485" s="38"/>
      <c r="BT485" s="38"/>
      <c r="BU485" s="38"/>
      <c r="BV485" s="38"/>
      <c r="BW485" s="38"/>
      <c r="BX485" s="38">
        <f t="shared" si="1083"/>
        <v>0</v>
      </c>
      <c r="BY485" s="106" t="str">
        <f t="shared" si="1058"/>
        <v/>
      </c>
      <c r="BZ485" s="106" t="str">
        <f t="shared" ref="BZ485:CH485" si="1212">IF(N485="x","1","")</f>
        <v/>
      </c>
      <c r="CA485" s="106" t="str">
        <f t="shared" si="1212"/>
        <v/>
      </c>
      <c r="CB485" s="106" t="str">
        <f t="shared" si="1212"/>
        <v/>
      </c>
      <c r="CC485" s="106" t="str">
        <f t="shared" si="1212"/>
        <v/>
      </c>
      <c r="CD485" s="106" t="str">
        <f t="shared" si="1212"/>
        <v/>
      </c>
      <c r="CE485" s="106" t="str">
        <f t="shared" si="1212"/>
        <v/>
      </c>
      <c r="CF485" s="106" t="str">
        <f t="shared" si="1212"/>
        <v/>
      </c>
      <c r="CG485" s="106" t="str">
        <f t="shared" si="1212"/>
        <v/>
      </c>
      <c r="CH485" s="106" t="str">
        <f t="shared" si="1212"/>
        <v/>
      </c>
      <c r="CI485" s="40"/>
      <c r="CJ485" s="40"/>
      <c r="CK485" s="40"/>
      <c r="CL485" s="40"/>
      <c r="CM485" s="40"/>
    </row>
    <row r="486" spans="1:91" ht="17.25" customHeight="1" x14ac:dyDescent="0.2">
      <c r="A486" s="92"/>
      <c r="B486" s="93"/>
      <c r="C486" s="93"/>
      <c r="D486" s="93"/>
      <c r="E486" s="93" t="str">
        <f t="shared" si="994"/>
        <v/>
      </c>
      <c r="F486" s="93"/>
      <c r="G486" s="93"/>
      <c r="H486" s="93" t="str">
        <f t="shared" si="802"/>
        <v/>
      </c>
      <c r="I486" s="95" t="str">
        <f t="shared" si="803"/>
        <v/>
      </c>
      <c r="J486" s="93"/>
      <c r="K486" s="97" t="b">
        <v>0</v>
      </c>
      <c r="L486" s="98" t="str">
        <f t="shared" si="927"/>
        <v>PENDENTE</v>
      </c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3"/>
      <c r="X486" s="100"/>
      <c r="Y486" s="100"/>
      <c r="Z486" s="100"/>
      <c r="AA486" s="100"/>
      <c r="AB486" s="100"/>
      <c r="AC486" s="101"/>
      <c r="AD486" s="3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93"/>
      <c r="AQ486" s="93"/>
      <c r="AR486" s="93"/>
      <c r="AS486" s="102"/>
      <c r="AT486" s="103"/>
      <c r="AU486" s="103"/>
      <c r="AV486" s="103"/>
      <c r="AW486" s="104"/>
      <c r="AX486" s="103"/>
      <c r="AY486" s="103"/>
      <c r="AZ486" s="103"/>
      <c r="BA486" s="103"/>
      <c r="BB486" s="104"/>
      <c r="BC486" s="103"/>
      <c r="BD486" s="105" t="str">
        <f ca="1">IFERROR(__xludf.DUMMYFUNCTION("""COMPUTED_VALUE"""),"")</f>
        <v/>
      </c>
      <c r="BE486" s="105"/>
      <c r="BF486" s="105"/>
      <c r="BG486" s="93"/>
      <c r="BH486" s="95"/>
      <c r="BI486" s="95" t="str">
        <f t="shared" si="830"/>
        <v/>
      </c>
      <c r="BJ486" s="95" t="str">
        <f t="shared" ref="BJ486:BR486" si="1213">IF(AD486=0,"",AD486*$AS486*(AU486/10))</f>
        <v/>
      </c>
      <c r="BK486" s="95" t="str">
        <f t="shared" si="1213"/>
        <v/>
      </c>
      <c r="BL486" s="95" t="str">
        <f t="shared" si="1213"/>
        <v/>
      </c>
      <c r="BM486" s="95" t="str">
        <f t="shared" si="1213"/>
        <v/>
      </c>
      <c r="BN486" s="95" t="str">
        <f t="shared" si="1213"/>
        <v/>
      </c>
      <c r="BO486" s="95" t="str">
        <f t="shared" si="1213"/>
        <v/>
      </c>
      <c r="BP486" s="95" t="str">
        <f t="shared" si="1213"/>
        <v/>
      </c>
      <c r="BQ486" s="95" t="str">
        <f t="shared" si="1213"/>
        <v/>
      </c>
      <c r="BR486" s="95" t="str">
        <f t="shared" si="1213"/>
        <v/>
      </c>
      <c r="BS486" s="38"/>
      <c r="BT486" s="38"/>
      <c r="BU486" s="38"/>
      <c r="BV486" s="38"/>
      <c r="BW486" s="38"/>
      <c r="BX486" s="38">
        <f t="shared" si="1083"/>
        <v>0</v>
      </c>
      <c r="BY486" s="106" t="str">
        <f t="shared" si="1058"/>
        <v/>
      </c>
      <c r="BZ486" s="106" t="str">
        <f t="shared" ref="BZ486:CH486" si="1214">IF(N486="x","1","")</f>
        <v/>
      </c>
      <c r="CA486" s="106" t="str">
        <f t="shared" si="1214"/>
        <v/>
      </c>
      <c r="CB486" s="106" t="str">
        <f t="shared" si="1214"/>
        <v/>
      </c>
      <c r="CC486" s="106" t="str">
        <f t="shared" si="1214"/>
        <v/>
      </c>
      <c r="CD486" s="106" t="str">
        <f t="shared" si="1214"/>
        <v/>
      </c>
      <c r="CE486" s="106" t="str">
        <f t="shared" si="1214"/>
        <v/>
      </c>
      <c r="CF486" s="106" t="str">
        <f t="shared" si="1214"/>
        <v/>
      </c>
      <c r="CG486" s="106" t="str">
        <f t="shared" si="1214"/>
        <v/>
      </c>
      <c r="CH486" s="106" t="str">
        <f t="shared" si="1214"/>
        <v/>
      </c>
      <c r="CI486" s="40"/>
      <c r="CJ486" s="40"/>
      <c r="CK486" s="40"/>
      <c r="CL486" s="40"/>
      <c r="CM486" s="40"/>
    </row>
    <row r="487" spans="1:91" ht="17.25" customHeight="1" x14ac:dyDescent="0.2">
      <c r="A487" s="92"/>
      <c r="B487" s="93"/>
      <c r="C487" s="93"/>
      <c r="D487" s="93"/>
      <c r="E487" s="93" t="str">
        <f t="shared" si="994"/>
        <v/>
      </c>
      <c r="F487" s="93"/>
      <c r="G487" s="93"/>
      <c r="H487" s="93" t="str">
        <f t="shared" si="802"/>
        <v/>
      </c>
      <c r="I487" s="95" t="str">
        <f t="shared" si="803"/>
        <v/>
      </c>
      <c r="J487" s="93"/>
      <c r="K487" s="97" t="b">
        <v>0</v>
      </c>
      <c r="L487" s="98" t="str">
        <f t="shared" si="927"/>
        <v>PENDENTE</v>
      </c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3"/>
      <c r="X487" s="100"/>
      <c r="Y487" s="100"/>
      <c r="Z487" s="100"/>
      <c r="AA487" s="100"/>
      <c r="AB487" s="100"/>
      <c r="AC487" s="101"/>
      <c r="AD487" s="3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93"/>
      <c r="AQ487" s="93"/>
      <c r="AR487" s="93"/>
      <c r="AS487" s="102"/>
      <c r="AT487" s="103"/>
      <c r="AU487" s="103"/>
      <c r="AV487" s="103"/>
      <c r="AW487" s="104"/>
      <c r="AX487" s="103"/>
      <c r="AY487" s="103"/>
      <c r="AZ487" s="103"/>
      <c r="BA487" s="103"/>
      <c r="BB487" s="104"/>
      <c r="BC487" s="103"/>
      <c r="BD487" s="105" t="str">
        <f ca="1">IFERROR(__xludf.DUMMYFUNCTION("""COMPUTED_VALUE"""),"")</f>
        <v/>
      </c>
      <c r="BE487" s="105"/>
      <c r="BF487" s="105"/>
      <c r="BG487" s="93"/>
      <c r="BH487" s="95"/>
      <c r="BI487" s="95" t="str">
        <f t="shared" si="830"/>
        <v/>
      </c>
      <c r="BJ487" s="95" t="str">
        <f t="shared" ref="BJ487:BR487" si="1215">IF(AD487=0,"",AD487*$AS487*(AU487/10))</f>
        <v/>
      </c>
      <c r="BK487" s="95" t="str">
        <f t="shared" si="1215"/>
        <v/>
      </c>
      <c r="BL487" s="95" t="str">
        <f t="shared" si="1215"/>
        <v/>
      </c>
      <c r="BM487" s="95" t="str">
        <f t="shared" si="1215"/>
        <v/>
      </c>
      <c r="BN487" s="95" t="str">
        <f t="shared" si="1215"/>
        <v/>
      </c>
      <c r="BO487" s="95" t="str">
        <f t="shared" si="1215"/>
        <v/>
      </c>
      <c r="BP487" s="95" t="str">
        <f t="shared" si="1215"/>
        <v/>
      </c>
      <c r="BQ487" s="95" t="str">
        <f t="shared" si="1215"/>
        <v/>
      </c>
      <c r="BR487" s="95" t="str">
        <f t="shared" si="1215"/>
        <v/>
      </c>
      <c r="BS487" s="38"/>
      <c r="BT487" s="38"/>
      <c r="BU487" s="38"/>
      <c r="BV487" s="38"/>
      <c r="BW487" s="38"/>
      <c r="BX487" s="38">
        <f t="shared" si="1083"/>
        <v>0</v>
      </c>
      <c r="BY487" s="106" t="str">
        <f t="shared" si="1058"/>
        <v/>
      </c>
      <c r="BZ487" s="106" t="str">
        <f t="shared" ref="BZ487:CH487" si="1216">IF(N487="x","1","")</f>
        <v/>
      </c>
      <c r="CA487" s="106" t="str">
        <f t="shared" si="1216"/>
        <v/>
      </c>
      <c r="CB487" s="106" t="str">
        <f t="shared" si="1216"/>
        <v/>
      </c>
      <c r="CC487" s="106" t="str">
        <f t="shared" si="1216"/>
        <v/>
      </c>
      <c r="CD487" s="106" t="str">
        <f t="shared" si="1216"/>
        <v/>
      </c>
      <c r="CE487" s="106" t="str">
        <f t="shared" si="1216"/>
        <v/>
      </c>
      <c r="CF487" s="106" t="str">
        <f t="shared" si="1216"/>
        <v/>
      </c>
      <c r="CG487" s="106" t="str">
        <f t="shared" si="1216"/>
        <v/>
      </c>
      <c r="CH487" s="106" t="str">
        <f t="shared" si="1216"/>
        <v/>
      </c>
      <c r="CI487" s="40"/>
      <c r="CJ487" s="40"/>
      <c r="CK487" s="40"/>
      <c r="CL487" s="40"/>
      <c r="CM487" s="40"/>
    </row>
    <row r="488" spans="1:91" ht="17.25" customHeight="1" x14ac:dyDescent="0.2">
      <c r="A488" s="92"/>
      <c r="B488" s="93"/>
      <c r="C488" s="93"/>
      <c r="D488" s="93"/>
      <c r="E488" s="93" t="str">
        <f t="shared" si="994"/>
        <v/>
      </c>
      <c r="F488" s="93"/>
      <c r="G488" s="93"/>
      <c r="H488" s="93" t="str">
        <f t="shared" si="802"/>
        <v/>
      </c>
      <c r="I488" s="95" t="str">
        <f t="shared" si="803"/>
        <v/>
      </c>
      <c r="J488" s="93"/>
      <c r="K488" s="97" t="b">
        <v>0</v>
      </c>
      <c r="L488" s="98" t="str">
        <f t="shared" si="927"/>
        <v>PENDENTE</v>
      </c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3"/>
      <c r="X488" s="100"/>
      <c r="Y488" s="100"/>
      <c r="Z488" s="100"/>
      <c r="AA488" s="100"/>
      <c r="AB488" s="100"/>
      <c r="AC488" s="101"/>
      <c r="AD488" s="3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93"/>
      <c r="AQ488" s="93"/>
      <c r="AR488" s="93"/>
      <c r="AS488" s="102"/>
      <c r="AT488" s="103"/>
      <c r="AU488" s="103"/>
      <c r="AV488" s="103"/>
      <c r="AW488" s="104"/>
      <c r="AX488" s="103"/>
      <c r="AY488" s="103"/>
      <c r="AZ488" s="103"/>
      <c r="BA488" s="103"/>
      <c r="BB488" s="104"/>
      <c r="BC488" s="103"/>
      <c r="BD488" s="105" t="str">
        <f ca="1">IFERROR(__xludf.DUMMYFUNCTION("""COMPUTED_VALUE"""),"")</f>
        <v/>
      </c>
      <c r="BE488" s="105"/>
      <c r="BF488" s="105"/>
      <c r="BG488" s="93"/>
      <c r="BH488" s="95"/>
      <c r="BI488" s="95" t="str">
        <f t="shared" si="830"/>
        <v/>
      </c>
      <c r="BJ488" s="95" t="str">
        <f t="shared" ref="BJ488:BR488" si="1217">IF(AD488=0,"",AD488*$AS488*(AU488/10))</f>
        <v/>
      </c>
      <c r="BK488" s="95" t="str">
        <f t="shared" si="1217"/>
        <v/>
      </c>
      <c r="BL488" s="95" t="str">
        <f t="shared" si="1217"/>
        <v/>
      </c>
      <c r="BM488" s="95" t="str">
        <f t="shared" si="1217"/>
        <v/>
      </c>
      <c r="BN488" s="95" t="str">
        <f t="shared" si="1217"/>
        <v/>
      </c>
      <c r="BO488" s="95" t="str">
        <f t="shared" si="1217"/>
        <v/>
      </c>
      <c r="BP488" s="95" t="str">
        <f t="shared" si="1217"/>
        <v/>
      </c>
      <c r="BQ488" s="95" t="str">
        <f t="shared" si="1217"/>
        <v/>
      </c>
      <c r="BR488" s="95" t="str">
        <f t="shared" si="1217"/>
        <v/>
      </c>
      <c r="BS488" s="38"/>
      <c r="BT488" s="38"/>
      <c r="BU488" s="38"/>
      <c r="BV488" s="38"/>
      <c r="BW488" s="38"/>
      <c r="BX488" s="38">
        <f t="shared" si="1083"/>
        <v>0</v>
      </c>
      <c r="BY488" s="106" t="str">
        <f t="shared" si="1058"/>
        <v/>
      </c>
      <c r="BZ488" s="106" t="str">
        <f t="shared" ref="BZ488:CH488" si="1218">IF(N488="x","1","")</f>
        <v/>
      </c>
      <c r="CA488" s="106" t="str">
        <f t="shared" si="1218"/>
        <v/>
      </c>
      <c r="CB488" s="106" t="str">
        <f t="shared" si="1218"/>
        <v/>
      </c>
      <c r="CC488" s="106" t="str">
        <f t="shared" si="1218"/>
        <v/>
      </c>
      <c r="CD488" s="106" t="str">
        <f t="shared" si="1218"/>
        <v/>
      </c>
      <c r="CE488" s="106" t="str">
        <f t="shared" si="1218"/>
        <v/>
      </c>
      <c r="CF488" s="106" t="str">
        <f t="shared" si="1218"/>
        <v/>
      </c>
      <c r="CG488" s="106" t="str">
        <f t="shared" si="1218"/>
        <v/>
      </c>
      <c r="CH488" s="106" t="str">
        <f t="shared" si="1218"/>
        <v/>
      </c>
      <c r="CI488" s="40"/>
      <c r="CJ488" s="40"/>
      <c r="CK488" s="40"/>
      <c r="CL488" s="40"/>
      <c r="CM488" s="40"/>
    </row>
    <row r="489" spans="1:91" ht="17.25" customHeight="1" x14ac:dyDescent="0.2">
      <c r="A489" s="92"/>
      <c r="B489" s="93"/>
      <c r="C489" s="93"/>
      <c r="D489" s="93"/>
      <c r="E489" s="93" t="str">
        <f t="shared" si="994"/>
        <v/>
      </c>
      <c r="F489" s="93"/>
      <c r="G489" s="93"/>
      <c r="H489" s="93" t="str">
        <f t="shared" si="802"/>
        <v/>
      </c>
      <c r="I489" s="95" t="str">
        <f t="shared" si="803"/>
        <v/>
      </c>
      <c r="J489" s="93"/>
      <c r="K489" s="97" t="b">
        <v>0</v>
      </c>
      <c r="L489" s="98" t="str">
        <f t="shared" si="927"/>
        <v>PENDENTE</v>
      </c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3"/>
      <c r="X489" s="100"/>
      <c r="Y489" s="100"/>
      <c r="Z489" s="100"/>
      <c r="AA489" s="100"/>
      <c r="AB489" s="100"/>
      <c r="AC489" s="101"/>
      <c r="AD489" s="3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93"/>
      <c r="AQ489" s="93"/>
      <c r="AR489" s="93"/>
      <c r="AS489" s="102"/>
      <c r="AT489" s="103"/>
      <c r="AU489" s="103"/>
      <c r="AV489" s="103"/>
      <c r="AW489" s="104"/>
      <c r="AX489" s="103"/>
      <c r="AY489" s="103"/>
      <c r="AZ489" s="103"/>
      <c r="BA489" s="103"/>
      <c r="BB489" s="104"/>
      <c r="BC489" s="103"/>
      <c r="BD489" s="105" t="str">
        <f ca="1">IFERROR(__xludf.DUMMYFUNCTION("""COMPUTED_VALUE"""),"")</f>
        <v/>
      </c>
      <c r="BE489" s="105"/>
      <c r="BF489" s="105"/>
      <c r="BG489" s="93"/>
      <c r="BH489" s="95"/>
      <c r="BI489" s="95" t="str">
        <f t="shared" si="830"/>
        <v/>
      </c>
      <c r="BJ489" s="95" t="str">
        <f t="shared" ref="BJ489:BR489" si="1219">IF(AD489=0,"",AD489*$AS489*(AU489/10))</f>
        <v/>
      </c>
      <c r="BK489" s="95" t="str">
        <f t="shared" si="1219"/>
        <v/>
      </c>
      <c r="BL489" s="95" t="str">
        <f t="shared" si="1219"/>
        <v/>
      </c>
      <c r="BM489" s="95" t="str">
        <f t="shared" si="1219"/>
        <v/>
      </c>
      <c r="BN489" s="95" t="str">
        <f t="shared" si="1219"/>
        <v/>
      </c>
      <c r="BO489" s="95" t="str">
        <f t="shared" si="1219"/>
        <v/>
      </c>
      <c r="BP489" s="95" t="str">
        <f t="shared" si="1219"/>
        <v/>
      </c>
      <c r="BQ489" s="95" t="str">
        <f t="shared" si="1219"/>
        <v/>
      </c>
      <c r="BR489" s="95" t="str">
        <f t="shared" si="1219"/>
        <v/>
      </c>
      <c r="BS489" s="38"/>
      <c r="BT489" s="38"/>
      <c r="BU489" s="38"/>
      <c r="BV489" s="38"/>
      <c r="BW489" s="38"/>
      <c r="BX489" s="38">
        <f t="shared" si="1083"/>
        <v>0</v>
      </c>
      <c r="BY489" s="106" t="str">
        <f t="shared" si="1058"/>
        <v/>
      </c>
      <c r="BZ489" s="106" t="str">
        <f t="shared" ref="BZ489:CH489" si="1220">IF(N489="x","1","")</f>
        <v/>
      </c>
      <c r="CA489" s="106" t="str">
        <f t="shared" si="1220"/>
        <v/>
      </c>
      <c r="CB489" s="106" t="str">
        <f t="shared" si="1220"/>
        <v/>
      </c>
      <c r="CC489" s="106" t="str">
        <f t="shared" si="1220"/>
        <v/>
      </c>
      <c r="CD489" s="106" t="str">
        <f t="shared" si="1220"/>
        <v/>
      </c>
      <c r="CE489" s="106" t="str">
        <f t="shared" si="1220"/>
        <v/>
      </c>
      <c r="CF489" s="106" t="str">
        <f t="shared" si="1220"/>
        <v/>
      </c>
      <c r="CG489" s="106" t="str">
        <f t="shared" si="1220"/>
        <v/>
      </c>
      <c r="CH489" s="106" t="str">
        <f t="shared" si="1220"/>
        <v/>
      </c>
      <c r="CI489" s="40"/>
      <c r="CJ489" s="40"/>
      <c r="CK489" s="40"/>
      <c r="CL489" s="40"/>
      <c r="CM489" s="40"/>
    </row>
    <row r="490" spans="1:91" ht="17.25" customHeight="1" x14ac:dyDescent="0.2">
      <c r="A490" s="92"/>
      <c r="B490" s="93"/>
      <c r="C490" s="93"/>
      <c r="D490" s="93"/>
      <c r="E490" s="93" t="str">
        <f t="shared" si="994"/>
        <v/>
      </c>
      <c r="F490" s="93"/>
      <c r="G490" s="93"/>
      <c r="H490" s="93" t="str">
        <f t="shared" si="802"/>
        <v/>
      </c>
      <c r="I490" s="95" t="str">
        <f t="shared" si="803"/>
        <v/>
      </c>
      <c r="J490" s="93"/>
      <c r="K490" s="97" t="b">
        <v>0</v>
      </c>
      <c r="L490" s="98" t="str">
        <f t="shared" si="927"/>
        <v>PENDENTE</v>
      </c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3"/>
      <c r="X490" s="100"/>
      <c r="Y490" s="100"/>
      <c r="Z490" s="100"/>
      <c r="AA490" s="100"/>
      <c r="AB490" s="100"/>
      <c r="AC490" s="101"/>
      <c r="AD490" s="3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93"/>
      <c r="AQ490" s="93"/>
      <c r="AR490" s="93"/>
      <c r="AS490" s="102"/>
      <c r="AT490" s="103"/>
      <c r="AU490" s="103"/>
      <c r="AV490" s="103"/>
      <c r="AW490" s="104"/>
      <c r="AX490" s="103"/>
      <c r="AY490" s="103"/>
      <c r="AZ490" s="103"/>
      <c r="BA490" s="103"/>
      <c r="BB490" s="104"/>
      <c r="BC490" s="103"/>
      <c r="BD490" s="105" t="str">
        <f ca="1">IFERROR(__xludf.DUMMYFUNCTION("""COMPUTED_VALUE"""),"")</f>
        <v/>
      </c>
      <c r="BE490" s="105"/>
      <c r="BF490" s="105"/>
      <c r="BG490" s="93"/>
      <c r="BH490" s="95"/>
      <c r="BI490" s="95" t="str">
        <f t="shared" si="830"/>
        <v/>
      </c>
      <c r="BJ490" s="95" t="str">
        <f t="shared" ref="BJ490:BR490" si="1221">IF(AD490=0,"",AD490*$AS490*(AU490/10))</f>
        <v/>
      </c>
      <c r="BK490" s="95" t="str">
        <f t="shared" si="1221"/>
        <v/>
      </c>
      <c r="BL490" s="95" t="str">
        <f t="shared" si="1221"/>
        <v/>
      </c>
      <c r="BM490" s="95" t="str">
        <f t="shared" si="1221"/>
        <v/>
      </c>
      <c r="BN490" s="95" t="str">
        <f t="shared" si="1221"/>
        <v/>
      </c>
      <c r="BO490" s="95" t="str">
        <f t="shared" si="1221"/>
        <v/>
      </c>
      <c r="BP490" s="95" t="str">
        <f t="shared" si="1221"/>
        <v/>
      </c>
      <c r="BQ490" s="95" t="str">
        <f t="shared" si="1221"/>
        <v/>
      </c>
      <c r="BR490" s="95" t="str">
        <f t="shared" si="1221"/>
        <v/>
      </c>
      <c r="BS490" s="38"/>
      <c r="BT490" s="38"/>
      <c r="BU490" s="38"/>
      <c r="BV490" s="38"/>
      <c r="BW490" s="38"/>
      <c r="BX490" s="38">
        <f t="shared" si="1083"/>
        <v>0</v>
      </c>
      <c r="BY490" s="106" t="str">
        <f t="shared" si="1058"/>
        <v/>
      </c>
      <c r="BZ490" s="106" t="str">
        <f t="shared" ref="BZ490:CH490" si="1222">IF(N490="x","1","")</f>
        <v/>
      </c>
      <c r="CA490" s="106" t="str">
        <f t="shared" si="1222"/>
        <v/>
      </c>
      <c r="CB490" s="106" t="str">
        <f t="shared" si="1222"/>
        <v/>
      </c>
      <c r="CC490" s="106" t="str">
        <f t="shared" si="1222"/>
        <v/>
      </c>
      <c r="CD490" s="106" t="str">
        <f t="shared" si="1222"/>
        <v/>
      </c>
      <c r="CE490" s="106" t="str">
        <f t="shared" si="1222"/>
        <v/>
      </c>
      <c r="CF490" s="106" t="str">
        <f t="shared" si="1222"/>
        <v/>
      </c>
      <c r="CG490" s="106" t="str">
        <f t="shared" si="1222"/>
        <v/>
      </c>
      <c r="CH490" s="106" t="str">
        <f t="shared" si="1222"/>
        <v/>
      </c>
      <c r="CI490" s="40"/>
      <c r="CJ490" s="40"/>
      <c r="CK490" s="40"/>
      <c r="CL490" s="40"/>
      <c r="CM490" s="40"/>
    </row>
    <row r="491" spans="1:91" ht="17.25" customHeight="1" x14ac:dyDescent="0.2">
      <c r="A491" s="92"/>
      <c r="B491" s="93"/>
      <c r="C491" s="93"/>
      <c r="D491" s="93"/>
      <c r="E491" s="93" t="str">
        <f t="shared" si="994"/>
        <v/>
      </c>
      <c r="F491" s="93"/>
      <c r="G491" s="93"/>
      <c r="H491" s="93" t="str">
        <f t="shared" si="802"/>
        <v/>
      </c>
      <c r="I491" s="95" t="str">
        <f t="shared" si="803"/>
        <v/>
      </c>
      <c r="J491" s="93"/>
      <c r="K491" s="97" t="b">
        <v>0</v>
      </c>
      <c r="L491" s="98" t="str">
        <f t="shared" si="927"/>
        <v>PENDENTE</v>
      </c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3"/>
      <c r="X491" s="100"/>
      <c r="Y491" s="100"/>
      <c r="Z491" s="100"/>
      <c r="AA491" s="100"/>
      <c r="AB491" s="100"/>
      <c r="AC491" s="101"/>
      <c r="AD491" s="3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93"/>
      <c r="AQ491" s="93"/>
      <c r="AR491" s="93"/>
      <c r="AS491" s="102"/>
      <c r="AT491" s="103"/>
      <c r="AU491" s="103"/>
      <c r="AV491" s="103"/>
      <c r="AW491" s="104"/>
      <c r="AX491" s="103"/>
      <c r="AY491" s="103"/>
      <c r="AZ491" s="103"/>
      <c r="BA491" s="103"/>
      <c r="BB491" s="104"/>
      <c r="BC491" s="103"/>
      <c r="BD491" s="105" t="str">
        <f ca="1">IFERROR(__xludf.DUMMYFUNCTION("""COMPUTED_VALUE"""),"")</f>
        <v/>
      </c>
      <c r="BE491" s="105"/>
      <c r="BF491" s="105"/>
      <c r="BG491" s="93"/>
      <c r="BH491" s="95"/>
      <c r="BI491" s="95" t="str">
        <f t="shared" si="830"/>
        <v/>
      </c>
      <c r="BJ491" s="95" t="str">
        <f t="shared" ref="BJ491:BR491" si="1223">IF(AD491=0,"",AD491*$AS491*(AU491/10))</f>
        <v/>
      </c>
      <c r="BK491" s="95" t="str">
        <f t="shared" si="1223"/>
        <v/>
      </c>
      <c r="BL491" s="95" t="str">
        <f t="shared" si="1223"/>
        <v/>
      </c>
      <c r="BM491" s="95" t="str">
        <f t="shared" si="1223"/>
        <v/>
      </c>
      <c r="BN491" s="95" t="str">
        <f t="shared" si="1223"/>
        <v/>
      </c>
      <c r="BO491" s="95" t="str">
        <f t="shared" si="1223"/>
        <v/>
      </c>
      <c r="BP491" s="95" t="str">
        <f t="shared" si="1223"/>
        <v/>
      </c>
      <c r="BQ491" s="95" t="str">
        <f t="shared" si="1223"/>
        <v/>
      </c>
      <c r="BR491" s="95" t="str">
        <f t="shared" si="1223"/>
        <v/>
      </c>
      <c r="BS491" s="38"/>
      <c r="BT491" s="38"/>
      <c r="BU491" s="38"/>
      <c r="BV491" s="38"/>
      <c r="BW491" s="38"/>
      <c r="BX491" s="38">
        <f t="shared" si="1083"/>
        <v>0</v>
      </c>
      <c r="BY491" s="106" t="str">
        <f t="shared" si="1058"/>
        <v/>
      </c>
      <c r="BZ491" s="106" t="str">
        <f t="shared" ref="BZ491:CH491" si="1224">IF(N491="x","1","")</f>
        <v/>
      </c>
      <c r="CA491" s="106" t="str">
        <f t="shared" si="1224"/>
        <v/>
      </c>
      <c r="CB491" s="106" t="str">
        <f t="shared" si="1224"/>
        <v/>
      </c>
      <c r="CC491" s="106" t="str">
        <f t="shared" si="1224"/>
        <v/>
      </c>
      <c r="CD491" s="106" t="str">
        <f t="shared" si="1224"/>
        <v/>
      </c>
      <c r="CE491" s="106" t="str">
        <f t="shared" si="1224"/>
        <v/>
      </c>
      <c r="CF491" s="106" t="str">
        <f t="shared" si="1224"/>
        <v/>
      </c>
      <c r="CG491" s="106" t="str">
        <f t="shared" si="1224"/>
        <v/>
      </c>
      <c r="CH491" s="106" t="str">
        <f t="shared" si="1224"/>
        <v/>
      </c>
      <c r="CI491" s="40"/>
      <c r="CJ491" s="40"/>
      <c r="CK491" s="40"/>
      <c r="CL491" s="40"/>
      <c r="CM491" s="40"/>
    </row>
    <row r="492" spans="1:91" ht="17.25" customHeight="1" x14ac:dyDescent="0.2">
      <c r="A492" s="92"/>
      <c r="B492" s="93"/>
      <c r="C492" s="93"/>
      <c r="D492" s="93"/>
      <c r="E492" s="93" t="str">
        <f t="shared" si="994"/>
        <v/>
      </c>
      <c r="F492" s="93"/>
      <c r="G492" s="93"/>
      <c r="H492" s="93" t="str">
        <f t="shared" si="802"/>
        <v/>
      </c>
      <c r="I492" s="95" t="str">
        <f t="shared" si="803"/>
        <v/>
      </c>
      <c r="J492" s="93"/>
      <c r="K492" s="97" t="b">
        <v>0</v>
      </c>
      <c r="L492" s="98" t="str">
        <f t="shared" si="927"/>
        <v>PENDENTE</v>
      </c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3"/>
      <c r="X492" s="100"/>
      <c r="Y492" s="100"/>
      <c r="Z492" s="100"/>
      <c r="AA492" s="100"/>
      <c r="AB492" s="100"/>
      <c r="AC492" s="101"/>
      <c r="AD492" s="3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93"/>
      <c r="AQ492" s="93"/>
      <c r="AR492" s="93"/>
      <c r="AS492" s="102"/>
      <c r="AT492" s="103"/>
      <c r="AU492" s="103"/>
      <c r="AV492" s="103"/>
      <c r="AW492" s="104"/>
      <c r="AX492" s="103"/>
      <c r="AY492" s="103"/>
      <c r="AZ492" s="103"/>
      <c r="BA492" s="103"/>
      <c r="BB492" s="104"/>
      <c r="BC492" s="103"/>
      <c r="BD492" s="105" t="str">
        <f ca="1">IFERROR(__xludf.DUMMYFUNCTION("""COMPUTED_VALUE"""),"")</f>
        <v/>
      </c>
      <c r="BE492" s="105"/>
      <c r="BF492" s="105"/>
      <c r="BG492" s="93"/>
      <c r="BH492" s="95"/>
      <c r="BI492" s="95" t="str">
        <f t="shared" si="830"/>
        <v/>
      </c>
      <c r="BJ492" s="95" t="str">
        <f t="shared" ref="BJ492:BR492" si="1225">IF(AD492=0,"",AD492*$AS492*(AU492/10))</f>
        <v/>
      </c>
      <c r="BK492" s="95" t="str">
        <f t="shared" si="1225"/>
        <v/>
      </c>
      <c r="BL492" s="95" t="str">
        <f t="shared" si="1225"/>
        <v/>
      </c>
      <c r="BM492" s="95" t="str">
        <f t="shared" si="1225"/>
        <v/>
      </c>
      <c r="BN492" s="95" t="str">
        <f t="shared" si="1225"/>
        <v/>
      </c>
      <c r="BO492" s="95" t="str">
        <f t="shared" si="1225"/>
        <v/>
      </c>
      <c r="BP492" s="95" t="str">
        <f t="shared" si="1225"/>
        <v/>
      </c>
      <c r="BQ492" s="95" t="str">
        <f t="shared" si="1225"/>
        <v/>
      </c>
      <c r="BR492" s="95" t="str">
        <f t="shared" si="1225"/>
        <v/>
      </c>
      <c r="BS492" s="38"/>
      <c r="BT492" s="38"/>
      <c r="BU492" s="38"/>
      <c r="BV492" s="38"/>
      <c r="BW492" s="38"/>
      <c r="BX492" s="38">
        <f t="shared" si="1083"/>
        <v>0</v>
      </c>
      <c r="BY492" s="106" t="str">
        <f t="shared" si="1058"/>
        <v/>
      </c>
      <c r="BZ492" s="106" t="str">
        <f t="shared" ref="BZ492:CH492" si="1226">IF(N492="x","1","")</f>
        <v/>
      </c>
      <c r="CA492" s="106" t="str">
        <f t="shared" si="1226"/>
        <v/>
      </c>
      <c r="CB492" s="106" t="str">
        <f t="shared" si="1226"/>
        <v/>
      </c>
      <c r="CC492" s="106" t="str">
        <f t="shared" si="1226"/>
        <v/>
      </c>
      <c r="CD492" s="106" t="str">
        <f t="shared" si="1226"/>
        <v/>
      </c>
      <c r="CE492" s="106" t="str">
        <f t="shared" si="1226"/>
        <v/>
      </c>
      <c r="CF492" s="106" t="str">
        <f t="shared" si="1226"/>
        <v/>
      </c>
      <c r="CG492" s="106" t="str">
        <f t="shared" si="1226"/>
        <v/>
      </c>
      <c r="CH492" s="106" t="str">
        <f t="shared" si="1226"/>
        <v/>
      </c>
      <c r="CI492" s="40"/>
      <c r="CJ492" s="40"/>
      <c r="CK492" s="40"/>
      <c r="CL492" s="40"/>
      <c r="CM492" s="40"/>
    </row>
    <row r="493" spans="1:91" ht="17.25" customHeight="1" x14ac:dyDescent="0.2">
      <c r="A493" s="92"/>
      <c r="B493" s="93"/>
      <c r="C493" s="93"/>
      <c r="D493" s="93"/>
      <c r="E493" s="93" t="str">
        <f t="shared" si="994"/>
        <v/>
      </c>
      <c r="F493" s="93"/>
      <c r="G493" s="93"/>
      <c r="H493" s="93" t="str">
        <f t="shared" si="802"/>
        <v/>
      </c>
      <c r="I493" s="95" t="str">
        <f t="shared" si="803"/>
        <v/>
      </c>
      <c r="J493" s="93"/>
      <c r="K493" s="97" t="b">
        <v>0</v>
      </c>
      <c r="L493" s="98" t="str">
        <f t="shared" si="927"/>
        <v>PENDENTE</v>
      </c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3"/>
      <c r="X493" s="100"/>
      <c r="Y493" s="100"/>
      <c r="Z493" s="100"/>
      <c r="AA493" s="100"/>
      <c r="AB493" s="100"/>
      <c r="AC493" s="101"/>
      <c r="AD493" s="3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93"/>
      <c r="AQ493" s="93"/>
      <c r="AR493" s="93"/>
      <c r="AS493" s="102"/>
      <c r="AT493" s="103"/>
      <c r="AU493" s="103"/>
      <c r="AV493" s="103"/>
      <c r="AW493" s="104"/>
      <c r="AX493" s="103"/>
      <c r="AY493" s="103"/>
      <c r="AZ493" s="103"/>
      <c r="BA493" s="103"/>
      <c r="BB493" s="104"/>
      <c r="BC493" s="103"/>
      <c r="BD493" s="105" t="str">
        <f ca="1">IFERROR(__xludf.DUMMYFUNCTION("""COMPUTED_VALUE"""),"")</f>
        <v/>
      </c>
      <c r="BE493" s="105"/>
      <c r="BF493" s="105"/>
      <c r="BG493" s="93"/>
      <c r="BH493" s="95"/>
      <c r="BI493" s="95" t="str">
        <f t="shared" si="830"/>
        <v/>
      </c>
      <c r="BJ493" s="95" t="str">
        <f t="shared" ref="BJ493:BR493" si="1227">IF(AD493=0,"",AD493*$AS493*(AU493/10))</f>
        <v/>
      </c>
      <c r="BK493" s="95" t="str">
        <f t="shared" si="1227"/>
        <v/>
      </c>
      <c r="BL493" s="95" t="str">
        <f t="shared" si="1227"/>
        <v/>
      </c>
      <c r="BM493" s="95" t="str">
        <f t="shared" si="1227"/>
        <v/>
      </c>
      <c r="BN493" s="95" t="str">
        <f t="shared" si="1227"/>
        <v/>
      </c>
      <c r="BO493" s="95" t="str">
        <f t="shared" si="1227"/>
        <v/>
      </c>
      <c r="BP493" s="95" t="str">
        <f t="shared" si="1227"/>
        <v/>
      </c>
      <c r="BQ493" s="95" t="str">
        <f t="shared" si="1227"/>
        <v/>
      </c>
      <c r="BR493" s="95" t="str">
        <f t="shared" si="1227"/>
        <v/>
      </c>
      <c r="BS493" s="38"/>
      <c r="BT493" s="38"/>
      <c r="BU493" s="38"/>
      <c r="BV493" s="38"/>
      <c r="BW493" s="38"/>
      <c r="BX493" s="38">
        <f t="shared" si="1083"/>
        <v>0</v>
      </c>
      <c r="BY493" s="106" t="str">
        <f t="shared" si="1058"/>
        <v/>
      </c>
      <c r="BZ493" s="106" t="str">
        <f t="shared" ref="BZ493:CH493" si="1228">IF(N493="x","1","")</f>
        <v/>
      </c>
      <c r="CA493" s="106" t="str">
        <f t="shared" si="1228"/>
        <v/>
      </c>
      <c r="CB493" s="106" t="str">
        <f t="shared" si="1228"/>
        <v/>
      </c>
      <c r="CC493" s="106" t="str">
        <f t="shared" si="1228"/>
        <v/>
      </c>
      <c r="CD493" s="106" t="str">
        <f t="shared" si="1228"/>
        <v/>
      </c>
      <c r="CE493" s="106" t="str">
        <f t="shared" si="1228"/>
        <v/>
      </c>
      <c r="CF493" s="106" t="str">
        <f t="shared" si="1228"/>
        <v/>
      </c>
      <c r="CG493" s="106" t="str">
        <f t="shared" si="1228"/>
        <v/>
      </c>
      <c r="CH493" s="106" t="str">
        <f t="shared" si="1228"/>
        <v/>
      </c>
      <c r="CI493" s="40"/>
      <c r="CJ493" s="40"/>
      <c r="CK493" s="40"/>
      <c r="CL493" s="40"/>
      <c r="CM493" s="40"/>
    </row>
    <row r="494" spans="1:91" ht="17.25" customHeight="1" x14ac:dyDescent="0.2">
      <c r="A494" s="92"/>
      <c r="B494" s="93"/>
      <c r="C494" s="93"/>
      <c r="D494" s="93"/>
      <c r="E494" s="93" t="str">
        <f t="shared" si="994"/>
        <v/>
      </c>
      <c r="F494" s="93"/>
      <c r="G494" s="93"/>
      <c r="H494" s="93" t="str">
        <f t="shared" si="802"/>
        <v/>
      </c>
      <c r="I494" s="95" t="str">
        <f t="shared" si="803"/>
        <v/>
      </c>
      <c r="J494" s="93"/>
      <c r="K494" s="97" t="b">
        <v>0</v>
      </c>
      <c r="L494" s="98" t="str">
        <f t="shared" si="927"/>
        <v>PENDENTE</v>
      </c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3"/>
      <c r="X494" s="100"/>
      <c r="Y494" s="100"/>
      <c r="Z494" s="100"/>
      <c r="AA494" s="100"/>
      <c r="AB494" s="100"/>
      <c r="AC494" s="101"/>
      <c r="AD494" s="3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93"/>
      <c r="AQ494" s="93"/>
      <c r="AR494" s="93"/>
      <c r="AS494" s="102"/>
      <c r="AT494" s="103"/>
      <c r="AU494" s="103"/>
      <c r="AV494" s="103"/>
      <c r="AW494" s="104"/>
      <c r="AX494" s="103"/>
      <c r="AY494" s="103"/>
      <c r="AZ494" s="103"/>
      <c r="BA494" s="103"/>
      <c r="BB494" s="104"/>
      <c r="BC494" s="103"/>
      <c r="BD494" s="105" t="str">
        <f ca="1">IFERROR(__xludf.DUMMYFUNCTION("""COMPUTED_VALUE"""),"")</f>
        <v/>
      </c>
      <c r="BE494" s="105"/>
      <c r="BF494" s="105"/>
      <c r="BG494" s="93"/>
      <c r="BH494" s="95"/>
      <c r="BI494" s="95" t="str">
        <f t="shared" si="830"/>
        <v/>
      </c>
      <c r="BJ494" s="95" t="str">
        <f t="shared" ref="BJ494:BR494" si="1229">IF(AD494=0,"",AD494*$AS494*(AU494/10))</f>
        <v/>
      </c>
      <c r="BK494" s="95" t="str">
        <f t="shared" si="1229"/>
        <v/>
      </c>
      <c r="BL494" s="95" t="str">
        <f t="shared" si="1229"/>
        <v/>
      </c>
      <c r="BM494" s="95" t="str">
        <f t="shared" si="1229"/>
        <v/>
      </c>
      <c r="BN494" s="95" t="str">
        <f t="shared" si="1229"/>
        <v/>
      </c>
      <c r="BO494" s="95" t="str">
        <f t="shared" si="1229"/>
        <v/>
      </c>
      <c r="BP494" s="95" t="str">
        <f t="shared" si="1229"/>
        <v/>
      </c>
      <c r="BQ494" s="95" t="str">
        <f t="shared" si="1229"/>
        <v/>
      </c>
      <c r="BR494" s="95" t="str">
        <f t="shared" si="1229"/>
        <v/>
      </c>
      <c r="BS494" s="38"/>
      <c r="BT494" s="38"/>
      <c r="BU494" s="38"/>
      <c r="BV494" s="38"/>
      <c r="BW494" s="38"/>
      <c r="BX494" s="38">
        <f t="shared" si="1083"/>
        <v>0</v>
      </c>
      <c r="BY494" s="106" t="str">
        <f t="shared" si="1058"/>
        <v/>
      </c>
      <c r="BZ494" s="106" t="str">
        <f t="shared" ref="BZ494:CH494" si="1230">IF(N494="x","1","")</f>
        <v/>
      </c>
      <c r="CA494" s="106" t="str">
        <f t="shared" si="1230"/>
        <v/>
      </c>
      <c r="CB494" s="106" t="str">
        <f t="shared" si="1230"/>
        <v/>
      </c>
      <c r="CC494" s="106" t="str">
        <f t="shared" si="1230"/>
        <v/>
      </c>
      <c r="CD494" s="106" t="str">
        <f t="shared" si="1230"/>
        <v/>
      </c>
      <c r="CE494" s="106" t="str">
        <f t="shared" si="1230"/>
        <v/>
      </c>
      <c r="CF494" s="106" t="str">
        <f t="shared" si="1230"/>
        <v/>
      </c>
      <c r="CG494" s="106" t="str">
        <f t="shared" si="1230"/>
        <v/>
      </c>
      <c r="CH494" s="106" t="str">
        <f t="shared" si="1230"/>
        <v/>
      </c>
      <c r="CI494" s="40"/>
      <c r="CJ494" s="40"/>
      <c r="CK494" s="40"/>
      <c r="CL494" s="40"/>
      <c r="CM494" s="40"/>
    </row>
    <row r="495" spans="1:91" ht="17.25" customHeight="1" x14ac:dyDescent="0.2">
      <c r="A495" s="92"/>
      <c r="B495" s="93"/>
      <c r="C495" s="93"/>
      <c r="D495" s="93"/>
      <c r="E495" s="93" t="str">
        <f t="shared" si="994"/>
        <v/>
      </c>
      <c r="F495" s="93"/>
      <c r="G495" s="93"/>
      <c r="H495" s="93" t="str">
        <f t="shared" si="802"/>
        <v/>
      </c>
      <c r="I495" s="95" t="str">
        <f t="shared" si="803"/>
        <v/>
      </c>
      <c r="J495" s="93"/>
      <c r="K495" s="97" t="b">
        <v>0</v>
      </c>
      <c r="L495" s="98" t="str">
        <f t="shared" si="927"/>
        <v>PENDENTE</v>
      </c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3"/>
      <c r="X495" s="100"/>
      <c r="Y495" s="100"/>
      <c r="Z495" s="100"/>
      <c r="AA495" s="100"/>
      <c r="AB495" s="100"/>
      <c r="AC495" s="101"/>
      <c r="AD495" s="3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93"/>
      <c r="AQ495" s="93"/>
      <c r="AR495" s="93"/>
      <c r="AS495" s="102"/>
      <c r="AT495" s="103"/>
      <c r="AU495" s="103"/>
      <c r="AV495" s="103"/>
      <c r="AW495" s="104"/>
      <c r="AX495" s="103"/>
      <c r="AY495" s="103"/>
      <c r="AZ495" s="103"/>
      <c r="BA495" s="103"/>
      <c r="BB495" s="104"/>
      <c r="BC495" s="103"/>
      <c r="BD495" s="105" t="str">
        <f ca="1">IFERROR(__xludf.DUMMYFUNCTION("""COMPUTED_VALUE"""),"")</f>
        <v/>
      </c>
      <c r="BE495" s="105"/>
      <c r="BF495" s="105"/>
      <c r="BG495" s="93"/>
      <c r="BH495" s="95"/>
      <c r="BI495" s="95" t="str">
        <f t="shared" si="830"/>
        <v/>
      </c>
      <c r="BJ495" s="95" t="str">
        <f t="shared" ref="BJ495:BR495" si="1231">IF(AD495=0,"",AD495*$AS495*(AU495/10))</f>
        <v/>
      </c>
      <c r="BK495" s="95" t="str">
        <f t="shared" si="1231"/>
        <v/>
      </c>
      <c r="BL495" s="95" t="str">
        <f t="shared" si="1231"/>
        <v/>
      </c>
      <c r="BM495" s="95" t="str">
        <f t="shared" si="1231"/>
        <v/>
      </c>
      <c r="BN495" s="95" t="str">
        <f t="shared" si="1231"/>
        <v/>
      </c>
      <c r="BO495" s="95" t="str">
        <f t="shared" si="1231"/>
        <v/>
      </c>
      <c r="BP495" s="95" t="str">
        <f t="shared" si="1231"/>
        <v/>
      </c>
      <c r="BQ495" s="95" t="str">
        <f t="shared" si="1231"/>
        <v/>
      </c>
      <c r="BR495" s="95" t="str">
        <f t="shared" si="1231"/>
        <v/>
      </c>
      <c r="BS495" s="38"/>
      <c r="BT495" s="38"/>
      <c r="BU495" s="38"/>
      <c r="BV495" s="38"/>
      <c r="BW495" s="38"/>
      <c r="BX495" s="38">
        <f t="shared" si="1083"/>
        <v>0</v>
      </c>
      <c r="BY495" s="106" t="str">
        <f t="shared" si="1058"/>
        <v/>
      </c>
      <c r="BZ495" s="106" t="str">
        <f t="shared" ref="BZ495:CH495" si="1232">IF(N495="x","1","")</f>
        <v/>
      </c>
      <c r="CA495" s="106" t="str">
        <f t="shared" si="1232"/>
        <v/>
      </c>
      <c r="CB495" s="106" t="str">
        <f t="shared" si="1232"/>
        <v/>
      </c>
      <c r="CC495" s="106" t="str">
        <f t="shared" si="1232"/>
        <v/>
      </c>
      <c r="CD495" s="106" t="str">
        <f t="shared" si="1232"/>
        <v/>
      </c>
      <c r="CE495" s="106" t="str">
        <f t="shared" si="1232"/>
        <v/>
      </c>
      <c r="CF495" s="106" t="str">
        <f t="shared" si="1232"/>
        <v/>
      </c>
      <c r="CG495" s="106" t="str">
        <f t="shared" si="1232"/>
        <v/>
      </c>
      <c r="CH495" s="106" t="str">
        <f t="shared" si="1232"/>
        <v/>
      </c>
      <c r="CI495" s="40"/>
      <c r="CJ495" s="40"/>
      <c r="CK495" s="40"/>
      <c r="CL495" s="40"/>
      <c r="CM495" s="40"/>
    </row>
    <row r="496" spans="1:91" ht="17.25" customHeight="1" x14ac:dyDescent="0.2">
      <c r="A496" s="92"/>
      <c r="B496" s="93"/>
      <c r="C496" s="93"/>
      <c r="D496" s="93"/>
      <c r="E496" s="93" t="str">
        <f t="shared" si="994"/>
        <v/>
      </c>
      <c r="F496" s="93"/>
      <c r="G496" s="93"/>
      <c r="H496" s="93" t="str">
        <f t="shared" si="802"/>
        <v/>
      </c>
      <c r="I496" s="95" t="str">
        <f t="shared" si="803"/>
        <v/>
      </c>
      <c r="J496" s="93"/>
      <c r="K496" s="97" t="b">
        <v>0</v>
      </c>
      <c r="L496" s="98" t="str">
        <f t="shared" si="927"/>
        <v>PENDENTE</v>
      </c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3"/>
      <c r="X496" s="100"/>
      <c r="Y496" s="100"/>
      <c r="Z496" s="100"/>
      <c r="AA496" s="100"/>
      <c r="AB496" s="100"/>
      <c r="AC496" s="101"/>
      <c r="AD496" s="3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93"/>
      <c r="AQ496" s="93"/>
      <c r="AR496" s="93"/>
      <c r="AS496" s="102"/>
      <c r="AT496" s="103"/>
      <c r="AU496" s="103"/>
      <c r="AV496" s="103"/>
      <c r="AW496" s="104"/>
      <c r="AX496" s="103"/>
      <c r="AY496" s="103"/>
      <c r="AZ496" s="103"/>
      <c r="BA496" s="103"/>
      <c r="BB496" s="104"/>
      <c r="BC496" s="103"/>
      <c r="BD496" s="105" t="str">
        <f ca="1">IFERROR(__xludf.DUMMYFUNCTION("""COMPUTED_VALUE"""),"")</f>
        <v/>
      </c>
      <c r="BE496" s="105"/>
      <c r="BF496" s="105"/>
      <c r="BG496" s="93"/>
      <c r="BH496" s="95"/>
      <c r="BI496" s="95" t="str">
        <f t="shared" si="830"/>
        <v/>
      </c>
      <c r="BJ496" s="95" t="str">
        <f t="shared" ref="BJ496:BR496" si="1233">IF(AD496=0,"",AD496*$AS496*(AU496/10))</f>
        <v/>
      </c>
      <c r="BK496" s="95" t="str">
        <f t="shared" si="1233"/>
        <v/>
      </c>
      <c r="BL496" s="95" t="str">
        <f t="shared" si="1233"/>
        <v/>
      </c>
      <c r="BM496" s="95" t="str">
        <f t="shared" si="1233"/>
        <v/>
      </c>
      <c r="BN496" s="95" t="str">
        <f t="shared" si="1233"/>
        <v/>
      </c>
      <c r="BO496" s="95" t="str">
        <f t="shared" si="1233"/>
        <v/>
      </c>
      <c r="BP496" s="95" t="str">
        <f t="shared" si="1233"/>
        <v/>
      </c>
      <c r="BQ496" s="95" t="str">
        <f t="shared" si="1233"/>
        <v/>
      </c>
      <c r="BR496" s="95" t="str">
        <f t="shared" si="1233"/>
        <v/>
      </c>
      <c r="BS496" s="38"/>
      <c r="BT496" s="38"/>
      <c r="BU496" s="38"/>
      <c r="BV496" s="38"/>
      <c r="BW496" s="38"/>
      <c r="BX496" s="38">
        <f t="shared" si="1083"/>
        <v>0</v>
      </c>
      <c r="BY496" s="106" t="str">
        <f t="shared" si="1058"/>
        <v/>
      </c>
      <c r="BZ496" s="106" t="str">
        <f t="shared" ref="BZ496:CH496" si="1234">IF(N496="x","1","")</f>
        <v/>
      </c>
      <c r="CA496" s="106" t="str">
        <f t="shared" si="1234"/>
        <v/>
      </c>
      <c r="CB496" s="106" t="str">
        <f t="shared" si="1234"/>
        <v/>
      </c>
      <c r="CC496" s="106" t="str">
        <f t="shared" si="1234"/>
        <v/>
      </c>
      <c r="CD496" s="106" t="str">
        <f t="shared" si="1234"/>
        <v/>
      </c>
      <c r="CE496" s="106" t="str">
        <f t="shared" si="1234"/>
        <v/>
      </c>
      <c r="CF496" s="106" t="str">
        <f t="shared" si="1234"/>
        <v/>
      </c>
      <c r="CG496" s="106" t="str">
        <f t="shared" si="1234"/>
        <v/>
      </c>
      <c r="CH496" s="106" t="str">
        <f t="shared" si="1234"/>
        <v/>
      </c>
      <c r="CI496" s="40"/>
      <c r="CJ496" s="40"/>
      <c r="CK496" s="40"/>
      <c r="CL496" s="40"/>
      <c r="CM496" s="40"/>
    </row>
    <row r="497" spans="1:91" ht="17.25" customHeight="1" x14ac:dyDescent="0.2">
      <c r="A497" s="92"/>
      <c r="B497" s="93"/>
      <c r="C497" s="93"/>
      <c r="D497" s="93"/>
      <c r="E497" s="93" t="str">
        <f t="shared" si="994"/>
        <v/>
      </c>
      <c r="F497" s="93"/>
      <c r="G497" s="93"/>
      <c r="H497" s="93" t="str">
        <f t="shared" si="802"/>
        <v/>
      </c>
      <c r="I497" s="95" t="str">
        <f t="shared" si="803"/>
        <v/>
      </c>
      <c r="J497" s="93"/>
      <c r="K497" s="97" t="b">
        <v>0</v>
      </c>
      <c r="L497" s="98" t="str">
        <f t="shared" si="927"/>
        <v>PENDENTE</v>
      </c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3"/>
      <c r="X497" s="100"/>
      <c r="Y497" s="100"/>
      <c r="Z497" s="100"/>
      <c r="AA497" s="100"/>
      <c r="AB497" s="100"/>
      <c r="AC497" s="101"/>
      <c r="AD497" s="3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93"/>
      <c r="AQ497" s="93"/>
      <c r="AR497" s="93"/>
      <c r="AS497" s="102"/>
      <c r="AT497" s="103"/>
      <c r="AU497" s="103"/>
      <c r="AV497" s="103"/>
      <c r="AW497" s="104"/>
      <c r="AX497" s="103"/>
      <c r="AY497" s="103"/>
      <c r="AZ497" s="103"/>
      <c r="BA497" s="103"/>
      <c r="BB497" s="104"/>
      <c r="BC497" s="103"/>
      <c r="BD497" s="105" t="str">
        <f ca="1">IFERROR(__xludf.DUMMYFUNCTION("""COMPUTED_VALUE"""),"")</f>
        <v/>
      </c>
      <c r="BE497" s="105"/>
      <c r="BF497" s="105"/>
      <c r="BG497" s="93"/>
      <c r="BH497" s="95"/>
      <c r="BI497" s="95" t="str">
        <f t="shared" si="830"/>
        <v/>
      </c>
      <c r="BJ497" s="95" t="str">
        <f t="shared" ref="BJ497:BR497" si="1235">IF(AD497=0,"",AD497*$AS497*(AU497/10))</f>
        <v/>
      </c>
      <c r="BK497" s="95" t="str">
        <f t="shared" si="1235"/>
        <v/>
      </c>
      <c r="BL497" s="95" t="str">
        <f t="shared" si="1235"/>
        <v/>
      </c>
      <c r="BM497" s="95" t="str">
        <f t="shared" si="1235"/>
        <v/>
      </c>
      <c r="BN497" s="95" t="str">
        <f t="shared" si="1235"/>
        <v/>
      </c>
      <c r="BO497" s="95" t="str">
        <f t="shared" si="1235"/>
        <v/>
      </c>
      <c r="BP497" s="95" t="str">
        <f t="shared" si="1235"/>
        <v/>
      </c>
      <c r="BQ497" s="95" t="str">
        <f t="shared" si="1235"/>
        <v/>
      </c>
      <c r="BR497" s="95" t="str">
        <f t="shared" si="1235"/>
        <v/>
      </c>
      <c r="BS497" s="38"/>
      <c r="BT497" s="38"/>
      <c r="BU497" s="38"/>
      <c r="BV497" s="38"/>
      <c r="BW497" s="38"/>
      <c r="BX497" s="38">
        <f t="shared" si="1083"/>
        <v>0</v>
      </c>
      <c r="BY497" s="106" t="str">
        <f t="shared" si="1058"/>
        <v/>
      </c>
      <c r="BZ497" s="106" t="str">
        <f t="shared" ref="BZ497:CH497" si="1236">IF(N497="x","1","")</f>
        <v/>
      </c>
      <c r="CA497" s="106" t="str">
        <f t="shared" si="1236"/>
        <v/>
      </c>
      <c r="CB497" s="106" t="str">
        <f t="shared" si="1236"/>
        <v/>
      </c>
      <c r="CC497" s="106" t="str">
        <f t="shared" si="1236"/>
        <v/>
      </c>
      <c r="CD497" s="106" t="str">
        <f t="shared" si="1236"/>
        <v/>
      </c>
      <c r="CE497" s="106" t="str">
        <f t="shared" si="1236"/>
        <v/>
      </c>
      <c r="CF497" s="106" t="str">
        <f t="shared" si="1236"/>
        <v/>
      </c>
      <c r="CG497" s="106" t="str">
        <f t="shared" si="1236"/>
        <v/>
      </c>
      <c r="CH497" s="106" t="str">
        <f t="shared" si="1236"/>
        <v/>
      </c>
      <c r="CI497" s="40"/>
      <c r="CJ497" s="40"/>
      <c r="CK497" s="40"/>
      <c r="CL497" s="40"/>
      <c r="CM497" s="40"/>
    </row>
    <row r="498" spans="1:91" ht="17.25" customHeight="1" x14ac:dyDescent="0.2">
      <c r="A498" s="92"/>
      <c r="B498" s="93"/>
      <c r="C498" s="93"/>
      <c r="D498" s="93"/>
      <c r="E498" s="93" t="str">
        <f t="shared" si="994"/>
        <v/>
      </c>
      <c r="F498" s="93"/>
      <c r="G498" s="93"/>
      <c r="H498" s="93" t="str">
        <f t="shared" si="802"/>
        <v/>
      </c>
      <c r="I498" s="95" t="str">
        <f t="shared" si="803"/>
        <v/>
      </c>
      <c r="J498" s="93"/>
      <c r="K498" s="97" t="b">
        <v>0</v>
      </c>
      <c r="L498" s="98" t="str">
        <f t="shared" si="927"/>
        <v>PENDENTE</v>
      </c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3"/>
      <c r="X498" s="100"/>
      <c r="Y498" s="100"/>
      <c r="Z498" s="100"/>
      <c r="AA498" s="100"/>
      <c r="AB498" s="100"/>
      <c r="AC498" s="101"/>
      <c r="AD498" s="3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93"/>
      <c r="AQ498" s="93"/>
      <c r="AR498" s="93"/>
      <c r="AS498" s="102"/>
      <c r="AT498" s="103"/>
      <c r="AU498" s="103"/>
      <c r="AV498" s="103"/>
      <c r="AW498" s="104"/>
      <c r="AX498" s="103"/>
      <c r="AY498" s="103"/>
      <c r="AZ498" s="103"/>
      <c r="BA498" s="103"/>
      <c r="BB498" s="104"/>
      <c r="BC498" s="103"/>
      <c r="BD498" s="105" t="str">
        <f ca="1">IFERROR(__xludf.DUMMYFUNCTION("""COMPUTED_VALUE"""),"")</f>
        <v/>
      </c>
      <c r="BE498" s="105"/>
      <c r="BF498" s="105"/>
      <c r="BG498" s="93"/>
      <c r="BH498" s="95"/>
      <c r="BI498" s="95" t="str">
        <f t="shared" si="830"/>
        <v/>
      </c>
      <c r="BJ498" s="95" t="str">
        <f t="shared" ref="BJ498:BR498" si="1237">IF(AD498=0,"",AD498*$AS498*(AU498/10))</f>
        <v/>
      </c>
      <c r="BK498" s="95" t="str">
        <f t="shared" si="1237"/>
        <v/>
      </c>
      <c r="BL498" s="95" t="str">
        <f t="shared" si="1237"/>
        <v/>
      </c>
      <c r="BM498" s="95" t="str">
        <f t="shared" si="1237"/>
        <v/>
      </c>
      <c r="BN498" s="95" t="str">
        <f t="shared" si="1237"/>
        <v/>
      </c>
      <c r="BO498" s="95" t="str">
        <f t="shared" si="1237"/>
        <v/>
      </c>
      <c r="BP498" s="95" t="str">
        <f t="shared" si="1237"/>
        <v/>
      </c>
      <c r="BQ498" s="95" t="str">
        <f t="shared" si="1237"/>
        <v/>
      </c>
      <c r="BR498" s="95" t="str">
        <f t="shared" si="1237"/>
        <v/>
      </c>
      <c r="BS498" s="38"/>
      <c r="BT498" s="38"/>
      <c r="BU498" s="38"/>
      <c r="BV498" s="38"/>
      <c r="BW498" s="38"/>
      <c r="BX498" s="38">
        <f t="shared" si="1083"/>
        <v>0</v>
      </c>
      <c r="BY498" s="106" t="str">
        <f t="shared" si="1058"/>
        <v/>
      </c>
      <c r="BZ498" s="106" t="str">
        <f t="shared" ref="BZ498:CH498" si="1238">IF(N498="x","1","")</f>
        <v/>
      </c>
      <c r="CA498" s="106" t="str">
        <f t="shared" si="1238"/>
        <v/>
      </c>
      <c r="CB498" s="106" t="str">
        <f t="shared" si="1238"/>
        <v/>
      </c>
      <c r="CC498" s="106" t="str">
        <f t="shared" si="1238"/>
        <v/>
      </c>
      <c r="CD498" s="106" t="str">
        <f t="shared" si="1238"/>
        <v/>
      </c>
      <c r="CE498" s="106" t="str">
        <f t="shared" si="1238"/>
        <v/>
      </c>
      <c r="CF498" s="106" t="str">
        <f t="shared" si="1238"/>
        <v/>
      </c>
      <c r="CG498" s="106" t="str">
        <f t="shared" si="1238"/>
        <v/>
      </c>
      <c r="CH498" s="106" t="str">
        <f t="shared" si="1238"/>
        <v/>
      </c>
      <c r="CI498" s="40"/>
      <c r="CJ498" s="40"/>
      <c r="CK498" s="40"/>
      <c r="CL498" s="40"/>
      <c r="CM498" s="40"/>
    </row>
    <row r="499" spans="1:91" ht="17.25" customHeight="1" x14ac:dyDescent="0.2">
      <c r="A499" s="92"/>
      <c r="B499" s="93"/>
      <c r="C499" s="93"/>
      <c r="D499" s="93"/>
      <c r="E499" s="93" t="str">
        <f t="shared" si="994"/>
        <v/>
      </c>
      <c r="F499" s="93"/>
      <c r="G499" s="93"/>
      <c r="H499" s="93" t="str">
        <f t="shared" si="802"/>
        <v/>
      </c>
      <c r="I499" s="95" t="str">
        <f t="shared" si="803"/>
        <v/>
      </c>
      <c r="J499" s="93"/>
      <c r="K499" s="97" t="b">
        <v>0</v>
      </c>
      <c r="L499" s="98" t="str">
        <f t="shared" si="927"/>
        <v>PENDENTE</v>
      </c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3"/>
      <c r="X499" s="100"/>
      <c r="Y499" s="100"/>
      <c r="Z499" s="100"/>
      <c r="AA499" s="100"/>
      <c r="AB499" s="100"/>
      <c r="AC499" s="101"/>
      <c r="AD499" s="3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93"/>
      <c r="AQ499" s="93"/>
      <c r="AR499" s="93"/>
      <c r="AS499" s="102"/>
      <c r="AT499" s="103"/>
      <c r="AU499" s="103"/>
      <c r="AV499" s="103"/>
      <c r="AW499" s="104"/>
      <c r="AX499" s="103"/>
      <c r="AY499" s="103"/>
      <c r="AZ499" s="103"/>
      <c r="BA499" s="103"/>
      <c r="BB499" s="104"/>
      <c r="BC499" s="103"/>
      <c r="BD499" s="105" t="str">
        <f ca="1">IFERROR(__xludf.DUMMYFUNCTION("""COMPUTED_VALUE"""),"")</f>
        <v/>
      </c>
      <c r="BE499" s="105"/>
      <c r="BF499" s="105"/>
      <c r="BG499" s="93"/>
      <c r="BH499" s="95"/>
      <c r="BI499" s="95" t="str">
        <f t="shared" si="830"/>
        <v/>
      </c>
      <c r="BJ499" s="95" t="str">
        <f t="shared" ref="BJ499:BR499" si="1239">IF(AD499=0,"",AD499*$AS499*(AU499/10))</f>
        <v/>
      </c>
      <c r="BK499" s="95" t="str">
        <f t="shared" si="1239"/>
        <v/>
      </c>
      <c r="BL499" s="95" t="str">
        <f t="shared" si="1239"/>
        <v/>
      </c>
      <c r="BM499" s="95" t="str">
        <f t="shared" si="1239"/>
        <v/>
      </c>
      <c r="BN499" s="95" t="str">
        <f t="shared" si="1239"/>
        <v/>
      </c>
      <c r="BO499" s="95" t="str">
        <f t="shared" si="1239"/>
        <v/>
      </c>
      <c r="BP499" s="95" t="str">
        <f t="shared" si="1239"/>
        <v/>
      </c>
      <c r="BQ499" s="95" t="str">
        <f t="shared" si="1239"/>
        <v/>
      </c>
      <c r="BR499" s="95" t="str">
        <f t="shared" si="1239"/>
        <v/>
      </c>
      <c r="BS499" s="38"/>
      <c r="BT499" s="38"/>
      <c r="BU499" s="38"/>
      <c r="BV499" s="38"/>
      <c r="BW499" s="38"/>
      <c r="BX499" s="38">
        <f t="shared" si="1083"/>
        <v>0</v>
      </c>
      <c r="BY499" s="106" t="str">
        <f t="shared" si="1058"/>
        <v/>
      </c>
      <c r="BZ499" s="106" t="str">
        <f t="shared" ref="BZ499:CH499" si="1240">IF(N499="x","1","")</f>
        <v/>
      </c>
      <c r="CA499" s="106" t="str">
        <f t="shared" si="1240"/>
        <v/>
      </c>
      <c r="CB499" s="106" t="str">
        <f t="shared" si="1240"/>
        <v/>
      </c>
      <c r="CC499" s="106" t="str">
        <f t="shared" si="1240"/>
        <v/>
      </c>
      <c r="CD499" s="106" t="str">
        <f t="shared" si="1240"/>
        <v/>
      </c>
      <c r="CE499" s="106" t="str">
        <f t="shared" si="1240"/>
        <v/>
      </c>
      <c r="CF499" s="106" t="str">
        <f t="shared" si="1240"/>
        <v/>
      </c>
      <c r="CG499" s="106" t="str">
        <f t="shared" si="1240"/>
        <v/>
      </c>
      <c r="CH499" s="106" t="str">
        <f t="shared" si="1240"/>
        <v/>
      </c>
      <c r="CI499" s="40"/>
      <c r="CJ499" s="40"/>
      <c r="CK499" s="40"/>
      <c r="CL499" s="40"/>
      <c r="CM499" s="40"/>
    </row>
    <row r="500" spans="1:91" ht="17.25" customHeight="1" x14ac:dyDescent="0.2">
      <c r="A500" s="92"/>
      <c r="B500" s="93"/>
      <c r="C500" s="93"/>
      <c r="D500" s="93"/>
      <c r="E500" s="93" t="str">
        <f t="shared" si="994"/>
        <v/>
      </c>
      <c r="F500" s="93"/>
      <c r="G500" s="93"/>
      <c r="H500" s="93" t="str">
        <f t="shared" si="802"/>
        <v/>
      </c>
      <c r="I500" s="95" t="str">
        <f t="shared" si="803"/>
        <v/>
      </c>
      <c r="J500" s="93"/>
      <c r="K500" s="97" t="b">
        <v>0</v>
      </c>
      <c r="L500" s="98" t="str">
        <f t="shared" si="927"/>
        <v>PENDENTE</v>
      </c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3"/>
      <c r="X500" s="100"/>
      <c r="Y500" s="100"/>
      <c r="Z500" s="100"/>
      <c r="AA500" s="100"/>
      <c r="AB500" s="100"/>
      <c r="AC500" s="101"/>
      <c r="AD500" s="3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93"/>
      <c r="AQ500" s="93"/>
      <c r="AR500" s="93"/>
      <c r="AS500" s="102"/>
      <c r="AT500" s="103"/>
      <c r="AU500" s="103"/>
      <c r="AV500" s="103"/>
      <c r="AW500" s="104"/>
      <c r="AX500" s="103"/>
      <c r="AY500" s="103"/>
      <c r="AZ500" s="103"/>
      <c r="BA500" s="103"/>
      <c r="BB500" s="104"/>
      <c r="BC500" s="103"/>
      <c r="BD500" s="105" t="str">
        <f ca="1">IFERROR(__xludf.DUMMYFUNCTION("""COMPUTED_VALUE"""),"")</f>
        <v/>
      </c>
      <c r="BE500" s="105"/>
      <c r="BF500" s="105"/>
      <c r="BG500" s="93"/>
      <c r="BH500" s="95"/>
      <c r="BI500" s="95" t="str">
        <f t="shared" si="830"/>
        <v/>
      </c>
      <c r="BJ500" s="95" t="str">
        <f t="shared" ref="BJ500:BR500" si="1241">IF(AD500=0,"",AD500*$AS500*(AU500/10))</f>
        <v/>
      </c>
      <c r="BK500" s="95" t="str">
        <f t="shared" si="1241"/>
        <v/>
      </c>
      <c r="BL500" s="95" t="str">
        <f t="shared" si="1241"/>
        <v/>
      </c>
      <c r="BM500" s="95" t="str">
        <f t="shared" si="1241"/>
        <v/>
      </c>
      <c r="BN500" s="95" t="str">
        <f t="shared" si="1241"/>
        <v/>
      </c>
      <c r="BO500" s="95" t="str">
        <f t="shared" si="1241"/>
        <v/>
      </c>
      <c r="BP500" s="95" t="str">
        <f t="shared" si="1241"/>
        <v/>
      </c>
      <c r="BQ500" s="95" t="str">
        <f t="shared" si="1241"/>
        <v/>
      </c>
      <c r="BR500" s="95" t="str">
        <f t="shared" si="1241"/>
        <v/>
      </c>
      <c r="BS500" s="38"/>
      <c r="BT500" s="38"/>
      <c r="BU500" s="38"/>
      <c r="BV500" s="38"/>
      <c r="BW500" s="38"/>
      <c r="BX500" s="38">
        <f t="shared" si="1083"/>
        <v>0</v>
      </c>
      <c r="BY500" s="106" t="str">
        <f t="shared" si="1058"/>
        <v/>
      </c>
      <c r="BZ500" s="106" t="str">
        <f t="shared" ref="BZ500:CH500" si="1242">IF(N500="x","1","")</f>
        <v/>
      </c>
      <c r="CA500" s="106" t="str">
        <f t="shared" si="1242"/>
        <v/>
      </c>
      <c r="CB500" s="106" t="str">
        <f t="shared" si="1242"/>
        <v/>
      </c>
      <c r="CC500" s="106" t="str">
        <f t="shared" si="1242"/>
        <v/>
      </c>
      <c r="CD500" s="106" t="str">
        <f t="shared" si="1242"/>
        <v/>
      </c>
      <c r="CE500" s="106" t="str">
        <f t="shared" si="1242"/>
        <v/>
      </c>
      <c r="CF500" s="106" t="str">
        <f t="shared" si="1242"/>
        <v/>
      </c>
      <c r="CG500" s="106" t="str">
        <f t="shared" si="1242"/>
        <v/>
      </c>
      <c r="CH500" s="106" t="str">
        <f t="shared" si="1242"/>
        <v/>
      </c>
      <c r="CI500" s="40"/>
      <c r="CJ500" s="40"/>
      <c r="CK500" s="40"/>
      <c r="CL500" s="40"/>
      <c r="CM500" s="40"/>
    </row>
    <row r="501" spans="1:91" ht="17.25" customHeight="1" x14ac:dyDescent="0.2">
      <c r="A501" s="92"/>
      <c r="B501" s="93"/>
      <c r="C501" s="93"/>
      <c r="D501" s="93"/>
      <c r="E501" s="93" t="str">
        <f t="shared" si="994"/>
        <v/>
      </c>
      <c r="F501" s="93"/>
      <c r="G501" s="93"/>
      <c r="H501" s="93" t="str">
        <f t="shared" si="802"/>
        <v/>
      </c>
      <c r="I501" s="95" t="str">
        <f t="shared" si="803"/>
        <v/>
      </c>
      <c r="J501" s="93"/>
      <c r="K501" s="97" t="b">
        <v>0</v>
      </c>
      <c r="L501" s="98" t="str">
        <f t="shared" si="927"/>
        <v>PENDENTE</v>
      </c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3"/>
      <c r="X501" s="100"/>
      <c r="Y501" s="100"/>
      <c r="Z501" s="100"/>
      <c r="AA501" s="100"/>
      <c r="AB501" s="100"/>
      <c r="AC501" s="101"/>
      <c r="AD501" s="3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93"/>
      <c r="AQ501" s="93"/>
      <c r="AR501" s="93"/>
      <c r="AS501" s="102"/>
      <c r="AT501" s="103"/>
      <c r="AU501" s="103"/>
      <c r="AV501" s="103"/>
      <c r="AW501" s="104"/>
      <c r="AX501" s="103"/>
      <c r="AY501" s="103"/>
      <c r="AZ501" s="103"/>
      <c r="BA501" s="103"/>
      <c r="BB501" s="104"/>
      <c r="BC501" s="103"/>
      <c r="BD501" s="105" t="str">
        <f ca="1">IFERROR(__xludf.DUMMYFUNCTION("""COMPUTED_VALUE"""),"")</f>
        <v/>
      </c>
      <c r="BE501" s="105"/>
      <c r="BF501" s="105"/>
      <c r="BG501" s="93"/>
      <c r="BH501" s="95"/>
      <c r="BI501" s="95" t="str">
        <f t="shared" si="830"/>
        <v/>
      </c>
      <c r="BJ501" s="95" t="str">
        <f t="shared" ref="BJ501:BR501" si="1243">IF(AD501=0,"",AD501*$AS501*(AU501/10))</f>
        <v/>
      </c>
      <c r="BK501" s="95" t="str">
        <f t="shared" si="1243"/>
        <v/>
      </c>
      <c r="BL501" s="95" t="str">
        <f t="shared" si="1243"/>
        <v/>
      </c>
      <c r="BM501" s="95" t="str">
        <f t="shared" si="1243"/>
        <v/>
      </c>
      <c r="BN501" s="95" t="str">
        <f t="shared" si="1243"/>
        <v/>
      </c>
      <c r="BO501" s="95" t="str">
        <f t="shared" si="1243"/>
        <v/>
      </c>
      <c r="BP501" s="95" t="str">
        <f t="shared" si="1243"/>
        <v/>
      </c>
      <c r="BQ501" s="95" t="str">
        <f t="shared" si="1243"/>
        <v/>
      </c>
      <c r="BR501" s="95" t="str">
        <f t="shared" si="1243"/>
        <v/>
      </c>
      <c r="BS501" s="38"/>
      <c r="BT501" s="38"/>
      <c r="BU501" s="38"/>
      <c r="BV501" s="38"/>
      <c r="BW501" s="38"/>
      <c r="BX501" s="38">
        <f t="shared" si="1083"/>
        <v>0</v>
      </c>
      <c r="BY501" s="106" t="str">
        <f t="shared" si="1058"/>
        <v/>
      </c>
      <c r="BZ501" s="106" t="str">
        <f t="shared" ref="BZ501:CH501" si="1244">IF(N501="x","1","")</f>
        <v/>
      </c>
      <c r="CA501" s="106" t="str">
        <f t="shared" si="1244"/>
        <v/>
      </c>
      <c r="CB501" s="106" t="str">
        <f t="shared" si="1244"/>
        <v/>
      </c>
      <c r="CC501" s="106" t="str">
        <f t="shared" si="1244"/>
        <v/>
      </c>
      <c r="CD501" s="106" t="str">
        <f t="shared" si="1244"/>
        <v/>
      </c>
      <c r="CE501" s="106" t="str">
        <f t="shared" si="1244"/>
        <v/>
      </c>
      <c r="CF501" s="106" t="str">
        <f t="shared" si="1244"/>
        <v/>
      </c>
      <c r="CG501" s="106" t="str">
        <f t="shared" si="1244"/>
        <v/>
      </c>
      <c r="CH501" s="106" t="str">
        <f t="shared" si="1244"/>
        <v/>
      </c>
      <c r="CI501" s="40"/>
      <c r="CJ501" s="40"/>
      <c r="CK501" s="40"/>
      <c r="CL501" s="40"/>
      <c r="CM501" s="40"/>
    </row>
    <row r="502" spans="1:91" ht="17.25" customHeight="1" x14ac:dyDescent="0.2">
      <c r="A502" s="92"/>
      <c r="B502" s="93"/>
      <c r="C502" s="93"/>
      <c r="D502" s="93"/>
      <c r="E502" s="93" t="str">
        <f t="shared" si="994"/>
        <v/>
      </c>
      <c r="F502" s="93"/>
      <c r="G502" s="93"/>
      <c r="H502" s="93" t="str">
        <f t="shared" si="802"/>
        <v/>
      </c>
      <c r="I502" s="95" t="str">
        <f t="shared" si="803"/>
        <v/>
      </c>
      <c r="J502" s="93"/>
      <c r="K502" s="97" t="b">
        <v>0</v>
      </c>
      <c r="L502" s="98" t="str">
        <f t="shared" si="927"/>
        <v>PENDENTE</v>
      </c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3"/>
      <c r="X502" s="100"/>
      <c r="Y502" s="100"/>
      <c r="Z502" s="100"/>
      <c r="AA502" s="100"/>
      <c r="AB502" s="100"/>
      <c r="AC502" s="101"/>
      <c r="AD502" s="3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93"/>
      <c r="AQ502" s="93"/>
      <c r="AR502" s="93"/>
      <c r="AS502" s="102"/>
      <c r="AT502" s="103"/>
      <c r="AU502" s="103"/>
      <c r="AV502" s="103"/>
      <c r="AW502" s="104"/>
      <c r="AX502" s="103"/>
      <c r="AY502" s="103"/>
      <c r="AZ502" s="103"/>
      <c r="BA502" s="103"/>
      <c r="BB502" s="104"/>
      <c r="BC502" s="103"/>
      <c r="BD502" s="105" t="str">
        <f ca="1">IFERROR(__xludf.DUMMYFUNCTION("""COMPUTED_VALUE"""),"")</f>
        <v/>
      </c>
      <c r="BE502" s="105"/>
      <c r="BF502" s="105"/>
      <c r="BG502" s="93"/>
      <c r="BH502" s="95"/>
      <c r="BI502" s="95" t="str">
        <f t="shared" si="830"/>
        <v/>
      </c>
      <c r="BJ502" s="95" t="str">
        <f t="shared" ref="BJ502:BR502" si="1245">IF(AD502=0,"",AD502*$AS502*(AU502/10))</f>
        <v/>
      </c>
      <c r="BK502" s="95" t="str">
        <f t="shared" si="1245"/>
        <v/>
      </c>
      <c r="BL502" s="95" t="str">
        <f t="shared" si="1245"/>
        <v/>
      </c>
      <c r="BM502" s="95" t="str">
        <f t="shared" si="1245"/>
        <v/>
      </c>
      <c r="BN502" s="95" t="str">
        <f t="shared" si="1245"/>
        <v/>
      </c>
      <c r="BO502" s="95" t="str">
        <f t="shared" si="1245"/>
        <v/>
      </c>
      <c r="BP502" s="95" t="str">
        <f t="shared" si="1245"/>
        <v/>
      </c>
      <c r="BQ502" s="95" t="str">
        <f t="shared" si="1245"/>
        <v/>
      </c>
      <c r="BR502" s="95" t="str">
        <f t="shared" si="1245"/>
        <v/>
      </c>
      <c r="BS502" s="38"/>
      <c r="BT502" s="38"/>
      <c r="BU502" s="38"/>
      <c r="BV502" s="38"/>
      <c r="BW502" s="38"/>
      <c r="BX502" s="38">
        <f t="shared" si="1083"/>
        <v>0</v>
      </c>
      <c r="BY502" s="106" t="str">
        <f t="shared" si="1058"/>
        <v/>
      </c>
      <c r="BZ502" s="106" t="str">
        <f t="shared" ref="BZ502:CH502" si="1246">IF(N502="x","1","")</f>
        <v/>
      </c>
      <c r="CA502" s="106" t="str">
        <f t="shared" si="1246"/>
        <v/>
      </c>
      <c r="CB502" s="106" t="str">
        <f t="shared" si="1246"/>
        <v/>
      </c>
      <c r="CC502" s="106" t="str">
        <f t="shared" si="1246"/>
        <v/>
      </c>
      <c r="CD502" s="106" t="str">
        <f t="shared" si="1246"/>
        <v/>
      </c>
      <c r="CE502" s="106" t="str">
        <f t="shared" si="1246"/>
        <v/>
      </c>
      <c r="CF502" s="106" t="str">
        <f t="shared" si="1246"/>
        <v/>
      </c>
      <c r="CG502" s="106" t="str">
        <f t="shared" si="1246"/>
        <v/>
      </c>
      <c r="CH502" s="106" t="str">
        <f t="shared" si="1246"/>
        <v/>
      </c>
      <c r="CI502" s="40"/>
      <c r="CJ502" s="40"/>
      <c r="CK502" s="40"/>
      <c r="CL502" s="40"/>
      <c r="CM502" s="40"/>
    </row>
    <row r="503" spans="1:91" ht="17.25" customHeight="1" x14ac:dyDescent="0.2">
      <c r="A503" s="92"/>
      <c r="B503" s="93"/>
      <c r="C503" s="93"/>
      <c r="D503" s="93"/>
      <c r="E503" s="93" t="str">
        <f t="shared" si="994"/>
        <v/>
      </c>
      <c r="F503" s="93"/>
      <c r="G503" s="93"/>
      <c r="H503" s="93" t="str">
        <f t="shared" si="802"/>
        <v/>
      </c>
      <c r="I503" s="95" t="str">
        <f t="shared" si="803"/>
        <v/>
      </c>
      <c r="J503" s="93"/>
      <c r="K503" s="97" t="b">
        <v>0</v>
      </c>
      <c r="L503" s="98" t="str">
        <f t="shared" si="927"/>
        <v>PENDENTE</v>
      </c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3"/>
      <c r="X503" s="100"/>
      <c r="Y503" s="100"/>
      <c r="Z503" s="100"/>
      <c r="AA503" s="100"/>
      <c r="AB503" s="100"/>
      <c r="AC503" s="101"/>
      <c r="AD503" s="3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93"/>
      <c r="AQ503" s="93"/>
      <c r="AR503" s="93"/>
      <c r="AS503" s="102"/>
      <c r="AT503" s="103"/>
      <c r="AU503" s="103"/>
      <c r="AV503" s="103"/>
      <c r="AW503" s="104"/>
      <c r="AX503" s="103"/>
      <c r="AY503" s="103"/>
      <c r="AZ503" s="103"/>
      <c r="BA503" s="103"/>
      <c r="BB503" s="104"/>
      <c r="BC503" s="103"/>
      <c r="BD503" s="105" t="str">
        <f ca="1">IFERROR(__xludf.DUMMYFUNCTION("""COMPUTED_VALUE"""),"")</f>
        <v/>
      </c>
      <c r="BE503" s="105"/>
      <c r="BF503" s="105"/>
      <c r="BG503" s="93"/>
      <c r="BH503" s="95"/>
      <c r="BI503" s="95" t="str">
        <f t="shared" si="830"/>
        <v/>
      </c>
      <c r="BJ503" s="95" t="str">
        <f t="shared" ref="BJ503:BR503" si="1247">IF(AD503=0,"",AD503*$AS503*(AU503/10))</f>
        <v/>
      </c>
      <c r="BK503" s="95" t="str">
        <f t="shared" si="1247"/>
        <v/>
      </c>
      <c r="BL503" s="95" t="str">
        <f t="shared" si="1247"/>
        <v/>
      </c>
      <c r="BM503" s="95" t="str">
        <f t="shared" si="1247"/>
        <v/>
      </c>
      <c r="BN503" s="95" t="str">
        <f t="shared" si="1247"/>
        <v/>
      </c>
      <c r="BO503" s="95" t="str">
        <f t="shared" si="1247"/>
        <v/>
      </c>
      <c r="BP503" s="95" t="str">
        <f t="shared" si="1247"/>
        <v/>
      </c>
      <c r="BQ503" s="95" t="str">
        <f t="shared" si="1247"/>
        <v/>
      </c>
      <c r="BR503" s="95" t="str">
        <f t="shared" si="1247"/>
        <v/>
      </c>
      <c r="BS503" s="38"/>
      <c r="BT503" s="38"/>
      <c r="BU503" s="38"/>
      <c r="BV503" s="38"/>
      <c r="BW503" s="38"/>
      <c r="BX503" s="38">
        <f t="shared" si="1083"/>
        <v>0</v>
      </c>
      <c r="BY503" s="106" t="str">
        <f t="shared" si="1058"/>
        <v/>
      </c>
      <c r="BZ503" s="106" t="str">
        <f t="shared" ref="BZ503:CH503" si="1248">IF(N503="x","1","")</f>
        <v/>
      </c>
      <c r="CA503" s="106" t="str">
        <f t="shared" si="1248"/>
        <v/>
      </c>
      <c r="CB503" s="106" t="str">
        <f t="shared" si="1248"/>
        <v/>
      </c>
      <c r="CC503" s="106" t="str">
        <f t="shared" si="1248"/>
        <v/>
      </c>
      <c r="CD503" s="106" t="str">
        <f t="shared" si="1248"/>
        <v/>
      </c>
      <c r="CE503" s="106" t="str">
        <f t="shared" si="1248"/>
        <v/>
      </c>
      <c r="CF503" s="106" t="str">
        <f t="shared" si="1248"/>
        <v/>
      </c>
      <c r="CG503" s="106" t="str">
        <f t="shared" si="1248"/>
        <v/>
      </c>
      <c r="CH503" s="106" t="str">
        <f t="shared" si="1248"/>
        <v/>
      </c>
      <c r="CI503" s="40"/>
      <c r="CJ503" s="40"/>
      <c r="CK503" s="40"/>
      <c r="CL503" s="40"/>
      <c r="CM503" s="40"/>
    </row>
    <row r="504" spans="1:91" ht="17.25" customHeight="1" x14ac:dyDescent="0.2">
      <c r="A504" s="92"/>
      <c r="B504" s="93"/>
      <c r="C504" s="93"/>
      <c r="D504" s="93"/>
      <c r="E504" s="93" t="str">
        <f t="shared" si="994"/>
        <v/>
      </c>
      <c r="F504" s="93"/>
      <c r="G504" s="93"/>
      <c r="H504" s="93" t="str">
        <f t="shared" si="802"/>
        <v/>
      </c>
      <c r="I504" s="95" t="str">
        <f t="shared" si="803"/>
        <v/>
      </c>
      <c r="J504" s="93"/>
      <c r="K504" s="97" t="b">
        <v>0</v>
      </c>
      <c r="L504" s="98" t="str">
        <f t="shared" si="927"/>
        <v>PENDENTE</v>
      </c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3"/>
      <c r="X504" s="100"/>
      <c r="Y504" s="100"/>
      <c r="Z504" s="100"/>
      <c r="AA504" s="100"/>
      <c r="AB504" s="100"/>
      <c r="AC504" s="101"/>
      <c r="AD504" s="3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93"/>
      <c r="AQ504" s="93"/>
      <c r="AR504" s="93"/>
      <c r="AS504" s="102"/>
      <c r="AT504" s="103"/>
      <c r="AU504" s="103"/>
      <c r="AV504" s="103"/>
      <c r="AW504" s="104"/>
      <c r="AX504" s="103"/>
      <c r="AY504" s="103"/>
      <c r="AZ504" s="103"/>
      <c r="BA504" s="103"/>
      <c r="BB504" s="104"/>
      <c r="BC504" s="103"/>
      <c r="BD504" s="105" t="str">
        <f ca="1">IFERROR(__xludf.DUMMYFUNCTION("""COMPUTED_VALUE"""),"")</f>
        <v/>
      </c>
      <c r="BE504" s="105"/>
      <c r="BF504" s="105"/>
      <c r="BG504" s="93"/>
      <c r="BH504" s="95"/>
      <c r="BI504" s="95" t="str">
        <f t="shared" si="830"/>
        <v/>
      </c>
      <c r="BJ504" s="95" t="str">
        <f t="shared" ref="BJ504:BR504" si="1249">IF(AD504=0,"",AD504*$AS504*(AU504/10))</f>
        <v/>
      </c>
      <c r="BK504" s="95" t="str">
        <f t="shared" si="1249"/>
        <v/>
      </c>
      <c r="BL504" s="95" t="str">
        <f t="shared" si="1249"/>
        <v/>
      </c>
      <c r="BM504" s="95" t="str">
        <f t="shared" si="1249"/>
        <v/>
      </c>
      <c r="BN504" s="95" t="str">
        <f t="shared" si="1249"/>
        <v/>
      </c>
      <c r="BO504" s="95" t="str">
        <f t="shared" si="1249"/>
        <v/>
      </c>
      <c r="BP504" s="95" t="str">
        <f t="shared" si="1249"/>
        <v/>
      </c>
      <c r="BQ504" s="95" t="str">
        <f t="shared" si="1249"/>
        <v/>
      </c>
      <c r="BR504" s="95" t="str">
        <f t="shared" si="1249"/>
        <v/>
      </c>
      <c r="BS504" s="38"/>
      <c r="BT504" s="38"/>
      <c r="BU504" s="38"/>
      <c r="BV504" s="38"/>
      <c r="BW504" s="38"/>
      <c r="BX504" s="38">
        <f t="shared" si="1083"/>
        <v>0</v>
      </c>
      <c r="BY504" s="106" t="str">
        <f t="shared" si="1058"/>
        <v/>
      </c>
      <c r="BZ504" s="106" t="str">
        <f t="shared" ref="BZ504:CH504" si="1250">IF(N504="x","1","")</f>
        <v/>
      </c>
      <c r="CA504" s="106" t="str">
        <f t="shared" si="1250"/>
        <v/>
      </c>
      <c r="CB504" s="106" t="str">
        <f t="shared" si="1250"/>
        <v/>
      </c>
      <c r="CC504" s="106" t="str">
        <f t="shared" si="1250"/>
        <v/>
      </c>
      <c r="CD504" s="106" t="str">
        <f t="shared" si="1250"/>
        <v/>
      </c>
      <c r="CE504" s="106" t="str">
        <f t="shared" si="1250"/>
        <v/>
      </c>
      <c r="CF504" s="106" t="str">
        <f t="shared" si="1250"/>
        <v/>
      </c>
      <c r="CG504" s="106" t="str">
        <f t="shared" si="1250"/>
        <v/>
      </c>
      <c r="CH504" s="106" t="str">
        <f t="shared" si="1250"/>
        <v/>
      </c>
      <c r="CI504" s="40"/>
      <c r="CJ504" s="40"/>
      <c r="CK504" s="40"/>
      <c r="CL504" s="40"/>
      <c r="CM504" s="40"/>
    </row>
    <row r="505" spans="1:91" ht="17.25" customHeight="1" x14ac:dyDescent="0.2">
      <c r="A505" s="92"/>
      <c r="B505" s="93"/>
      <c r="C505" s="93"/>
      <c r="D505" s="93"/>
      <c r="E505" s="93" t="str">
        <f t="shared" si="994"/>
        <v/>
      </c>
      <c r="F505" s="93"/>
      <c r="G505" s="93"/>
      <c r="H505" s="93" t="str">
        <f t="shared" si="802"/>
        <v/>
      </c>
      <c r="I505" s="95" t="str">
        <f t="shared" si="803"/>
        <v/>
      </c>
      <c r="J505" s="93"/>
      <c r="K505" s="97" t="b">
        <v>0</v>
      </c>
      <c r="L505" s="98" t="str">
        <f t="shared" si="927"/>
        <v>PENDENTE</v>
      </c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3"/>
      <c r="X505" s="100"/>
      <c r="Y505" s="100"/>
      <c r="Z505" s="100"/>
      <c r="AA505" s="100"/>
      <c r="AB505" s="100"/>
      <c r="AC505" s="101"/>
      <c r="AD505" s="3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93"/>
      <c r="AQ505" s="93"/>
      <c r="AR505" s="93"/>
      <c r="AS505" s="102"/>
      <c r="AT505" s="103"/>
      <c r="AU505" s="103"/>
      <c r="AV505" s="103"/>
      <c r="AW505" s="104"/>
      <c r="AX505" s="103"/>
      <c r="AY505" s="103"/>
      <c r="AZ505" s="103"/>
      <c r="BA505" s="103"/>
      <c r="BB505" s="104"/>
      <c r="BC505" s="103"/>
      <c r="BD505" s="105" t="str">
        <f ca="1">IFERROR(__xludf.DUMMYFUNCTION("""COMPUTED_VALUE"""),"")</f>
        <v/>
      </c>
      <c r="BE505" s="105"/>
      <c r="BF505" s="105"/>
      <c r="BG505" s="93"/>
      <c r="BH505" s="95"/>
      <c r="BI505" s="95" t="str">
        <f t="shared" si="830"/>
        <v/>
      </c>
      <c r="BJ505" s="95" t="str">
        <f t="shared" ref="BJ505:BR505" si="1251">IF(AD505=0,"",AD505*$AS505*(AU505/10))</f>
        <v/>
      </c>
      <c r="BK505" s="95" t="str">
        <f t="shared" si="1251"/>
        <v/>
      </c>
      <c r="BL505" s="95" t="str">
        <f t="shared" si="1251"/>
        <v/>
      </c>
      <c r="BM505" s="95" t="str">
        <f t="shared" si="1251"/>
        <v/>
      </c>
      <c r="BN505" s="95" t="str">
        <f t="shared" si="1251"/>
        <v/>
      </c>
      <c r="BO505" s="95" t="str">
        <f t="shared" si="1251"/>
        <v/>
      </c>
      <c r="BP505" s="95" t="str">
        <f t="shared" si="1251"/>
        <v/>
      </c>
      <c r="BQ505" s="95" t="str">
        <f t="shared" si="1251"/>
        <v/>
      </c>
      <c r="BR505" s="95" t="str">
        <f t="shared" si="1251"/>
        <v/>
      </c>
      <c r="BS505" s="38"/>
      <c r="BT505" s="38"/>
      <c r="BU505" s="38"/>
      <c r="BV505" s="38"/>
      <c r="BW505" s="38"/>
      <c r="BX505" s="38">
        <f t="shared" si="1083"/>
        <v>0</v>
      </c>
      <c r="BY505" s="106" t="str">
        <f t="shared" si="1058"/>
        <v/>
      </c>
      <c r="BZ505" s="106" t="str">
        <f t="shared" ref="BZ505:CH505" si="1252">IF(N505="x","1","")</f>
        <v/>
      </c>
      <c r="CA505" s="106" t="str">
        <f t="shared" si="1252"/>
        <v/>
      </c>
      <c r="CB505" s="106" t="str">
        <f t="shared" si="1252"/>
        <v/>
      </c>
      <c r="CC505" s="106" t="str">
        <f t="shared" si="1252"/>
        <v/>
      </c>
      <c r="CD505" s="106" t="str">
        <f t="shared" si="1252"/>
        <v/>
      </c>
      <c r="CE505" s="106" t="str">
        <f t="shared" si="1252"/>
        <v/>
      </c>
      <c r="CF505" s="106" t="str">
        <f t="shared" si="1252"/>
        <v/>
      </c>
      <c r="CG505" s="106" t="str">
        <f t="shared" si="1252"/>
        <v/>
      </c>
      <c r="CH505" s="106" t="str">
        <f t="shared" si="1252"/>
        <v/>
      </c>
      <c r="CI505" s="40"/>
      <c r="CJ505" s="40"/>
      <c r="CK505" s="40"/>
      <c r="CL505" s="40"/>
      <c r="CM505" s="40"/>
    </row>
    <row r="506" spans="1:91" ht="17.25" customHeight="1" x14ac:dyDescent="0.2">
      <c r="A506" s="92"/>
      <c r="B506" s="93"/>
      <c r="C506" s="93"/>
      <c r="D506" s="93"/>
      <c r="E506" s="93" t="str">
        <f t="shared" si="994"/>
        <v/>
      </c>
      <c r="F506" s="93"/>
      <c r="G506" s="93"/>
      <c r="H506" s="93" t="str">
        <f t="shared" si="802"/>
        <v/>
      </c>
      <c r="I506" s="95" t="str">
        <f t="shared" si="803"/>
        <v/>
      </c>
      <c r="J506" s="93"/>
      <c r="K506" s="97" t="b">
        <v>0</v>
      </c>
      <c r="L506" s="98" t="str">
        <f t="shared" si="927"/>
        <v>PENDENTE</v>
      </c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3"/>
      <c r="X506" s="100"/>
      <c r="Y506" s="100"/>
      <c r="Z506" s="100"/>
      <c r="AA506" s="100"/>
      <c r="AB506" s="100"/>
      <c r="AC506" s="101"/>
      <c r="AD506" s="3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93"/>
      <c r="AQ506" s="93"/>
      <c r="AR506" s="93"/>
      <c r="AS506" s="102"/>
      <c r="AT506" s="103"/>
      <c r="AU506" s="103"/>
      <c r="AV506" s="103"/>
      <c r="AW506" s="104"/>
      <c r="AX506" s="103"/>
      <c r="AY506" s="103"/>
      <c r="AZ506" s="103"/>
      <c r="BA506" s="103"/>
      <c r="BB506" s="104"/>
      <c r="BC506" s="103"/>
      <c r="BD506" s="105" t="str">
        <f ca="1">IFERROR(__xludf.DUMMYFUNCTION("""COMPUTED_VALUE"""),"")</f>
        <v/>
      </c>
      <c r="BE506" s="105"/>
      <c r="BF506" s="105"/>
      <c r="BG506" s="93"/>
      <c r="BH506" s="95"/>
      <c r="BI506" s="95" t="str">
        <f t="shared" si="830"/>
        <v/>
      </c>
      <c r="BJ506" s="95" t="str">
        <f t="shared" ref="BJ506:BR506" si="1253">IF(AD506=0,"",AD506*$AS506*(AU506/10))</f>
        <v/>
      </c>
      <c r="BK506" s="95" t="str">
        <f t="shared" si="1253"/>
        <v/>
      </c>
      <c r="BL506" s="95" t="str">
        <f t="shared" si="1253"/>
        <v/>
      </c>
      <c r="BM506" s="95" t="str">
        <f t="shared" si="1253"/>
        <v/>
      </c>
      <c r="BN506" s="95" t="str">
        <f t="shared" si="1253"/>
        <v/>
      </c>
      <c r="BO506" s="95" t="str">
        <f t="shared" si="1253"/>
        <v/>
      </c>
      <c r="BP506" s="95" t="str">
        <f t="shared" si="1253"/>
        <v/>
      </c>
      <c r="BQ506" s="95" t="str">
        <f t="shared" si="1253"/>
        <v/>
      </c>
      <c r="BR506" s="95" t="str">
        <f t="shared" si="1253"/>
        <v/>
      </c>
      <c r="BS506" s="38"/>
      <c r="BT506" s="38"/>
      <c r="BU506" s="38"/>
      <c r="BV506" s="38"/>
      <c r="BW506" s="38"/>
      <c r="BX506" s="38">
        <f t="shared" si="1083"/>
        <v>0</v>
      </c>
      <c r="BY506" s="106" t="str">
        <f t="shared" si="1058"/>
        <v/>
      </c>
      <c r="BZ506" s="106" t="str">
        <f t="shared" ref="BZ506:CH506" si="1254">IF(N506="x","1","")</f>
        <v/>
      </c>
      <c r="CA506" s="106" t="str">
        <f t="shared" si="1254"/>
        <v/>
      </c>
      <c r="CB506" s="106" t="str">
        <f t="shared" si="1254"/>
        <v/>
      </c>
      <c r="CC506" s="106" t="str">
        <f t="shared" si="1254"/>
        <v/>
      </c>
      <c r="CD506" s="106" t="str">
        <f t="shared" si="1254"/>
        <v/>
      </c>
      <c r="CE506" s="106" t="str">
        <f t="shared" si="1254"/>
        <v/>
      </c>
      <c r="CF506" s="106" t="str">
        <f t="shared" si="1254"/>
        <v/>
      </c>
      <c r="CG506" s="106" t="str">
        <f t="shared" si="1254"/>
        <v/>
      </c>
      <c r="CH506" s="106" t="str">
        <f t="shared" si="1254"/>
        <v/>
      </c>
      <c r="CI506" s="40"/>
      <c r="CJ506" s="40"/>
      <c r="CK506" s="40"/>
      <c r="CL506" s="40"/>
      <c r="CM506" s="40"/>
    </row>
    <row r="507" spans="1:91" ht="17.25" customHeight="1" x14ac:dyDescent="0.2">
      <c r="A507" s="92"/>
      <c r="B507" s="93"/>
      <c r="C507" s="93"/>
      <c r="D507" s="93"/>
      <c r="E507" s="93" t="str">
        <f t="shared" si="994"/>
        <v/>
      </c>
      <c r="F507" s="93"/>
      <c r="G507" s="93"/>
      <c r="H507" s="93" t="str">
        <f t="shared" si="802"/>
        <v/>
      </c>
      <c r="I507" s="95" t="str">
        <f t="shared" si="803"/>
        <v/>
      </c>
      <c r="J507" s="93"/>
      <c r="K507" s="97" t="b">
        <v>0</v>
      </c>
      <c r="L507" s="98" t="str">
        <f t="shared" si="927"/>
        <v>PENDENTE</v>
      </c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3"/>
      <c r="X507" s="100"/>
      <c r="Y507" s="100"/>
      <c r="Z507" s="100"/>
      <c r="AA507" s="100"/>
      <c r="AB507" s="100"/>
      <c r="AC507" s="101"/>
      <c r="AD507" s="3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93"/>
      <c r="AQ507" s="93"/>
      <c r="AR507" s="93"/>
      <c r="AS507" s="102"/>
      <c r="AT507" s="103"/>
      <c r="AU507" s="103"/>
      <c r="AV507" s="103"/>
      <c r="AW507" s="104"/>
      <c r="AX507" s="103"/>
      <c r="AY507" s="103"/>
      <c r="AZ507" s="103"/>
      <c r="BA507" s="103"/>
      <c r="BB507" s="104"/>
      <c r="BC507" s="103"/>
      <c r="BD507" s="105" t="str">
        <f ca="1">IFERROR(__xludf.DUMMYFUNCTION("""COMPUTED_VALUE"""),"")</f>
        <v/>
      </c>
      <c r="BE507" s="105"/>
      <c r="BF507" s="105"/>
      <c r="BG507" s="93"/>
      <c r="BH507" s="95"/>
      <c r="BI507" s="95" t="str">
        <f t="shared" si="830"/>
        <v/>
      </c>
      <c r="BJ507" s="95" t="str">
        <f t="shared" ref="BJ507:BR507" si="1255">IF(AD507=0,"",AD507*$AS507*(AU507/10))</f>
        <v/>
      </c>
      <c r="BK507" s="95" t="str">
        <f t="shared" si="1255"/>
        <v/>
      </c>
      <c r="BL507" s="95" t="str">
        <f t="shared" si="1255"/>
        <v/>
      </c>
      <c r="BM507" s="95" t="str">
        <f t="shared" si="1255"/>
        <v/>
      </c>
      <c r="BN507" s="95" t="str">
        <f t="shared" si="1255"/>
        <v/>
      </c>
      <c r="BO507" s="95" t="str">
        <f t="shared" si="1255"/>
        <v/>
      </c>
      <c r="BP507" s="95" t="str">
        <f t="shared" si="1255"/>
        <v/>
      </c>
      <c r="BQ507" s="95" t="str">
        <f t="shared" si="1255"/>
        <v/>
      </c>
      <c r="BR507" s="95" t="str">
        <f t="shared" si="1255"/>
        <v/>
      </c>
      <c r="BS507" s="38"/>
      <c r="BT507" s="38"/>
      <c r="BU507" s="38"/>
      <c r="BV507" s="38"/>
      <c r="BW507" s="38"/>
      <c r="BX507" s="38">
        <f t="shared" si="1083"/>
        <v>0</v>
      </c>
      <c r="BY507" s="106" t="str">
        <f t="shared" si="1058"/>
        <v/>
      </c>
      <c r="BZ507" s="106" t="str">
        <f t="shared" ref="BZ507:CH507" si="1256">IF(N507="x","1","")</f>
        <v/>
      </c>
      <c r="CA507" s="106" t="str">
        <f t="shared" si="1256"/>
        <v/>
      </c>
      <c r="CB507" s="106" t="str">
        <f t="shared" si="1256"/>
        <v/>
      </c>
      <c r="CC507" s="106" t="str">
        <f t="shared" si="1256"/>
        <v/>
      </c>
      <c r="CD507" s="106" t="str">
        <f t="shared" si="1256"/>
        <v/>
      </c>
      <c r="CE507" s="106" t="str">
        <f t="shared" si="1256"/>
        <v/>
      </c>
      <c r="CF507" s="106" t="str">
        <f t="shared" si="1256"/>
        <v/>
      </c>
      <c r="CG507" s="106" t="str">
        <f t="shared" si="1256"/>
        <v/>
      </c>
      <c r="CH507" s="106" t="str">
        <f t="shared" si="1256"/>
        <v/>
      </c>
      <c r="CI507" s="40"/>
      <c r="CJ507" s="40"/>
      <c r="CK507" s="40"/>
      <c r="CL507" s="40"/>
      <c r="CM507" s="40"/>
    </row>
    <row r="508" spans="1:91" ht="17.25" customHeight="1" x14ac:dyDescent="0.2">
      <c r="A508" s="92"/>
      <c r="B508" s="93"/>
      <c r="C508" s="93"/>
      <c r="D508" s="93"/>
      <c r="E508" s="93" t="str">
        <f t="shared" si="994"/>
        <v/>
      </c>
      <c r="F508" s="93"/>
      <c r="G508" s="93"/>
      <c r="H508" s="93" t="str">
        <f t="shared" si="802"/>
        <v/>
      </c>
      <c r="I508" s="95" t="str">
        <f t="shared" si="803"/>
        <v/>
      </c>
      <c r="J508" s="93"/>
      <c r="K508" s="97" t="b">
        <v>0</v>
      </c>
      <c r="L508" s="98" t="str">
        <f t="shared" si="927"/>
        <v>PENDENTE</v>
      </c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3"/>
      <c r="X508" s="100"/>
      <c r="Y508" s="100"/>
      <c r="Z508" s="100"/>
      <c r="AA508" s="100"/>
      <c r="AB508" s="100"/>
      <c r="AC508" s="101"/>
      <c r="AD508" s="3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93"/>
      <c r="AQ508" s="93"/>
      <c r="AR508" s="93"/>
      <c r="AS508" s="102"/>
      <c r="AT508" s="103"/>
      <c r="AU508" s="103"/>
      <c r="AV508" s="103"/>
      <c r="AW508" s="104"/>
      <c r="AX508" s="103"/>
      <c r="AY508" s="103"/>
      <c r="AZ508" s="103"/>
      <c r="BA508" s="103"/>
      <c r="BB508" s="104"/>
      <c r="BC508" s="103"/>
      <c r="BD508" s="105" t="str">
        <f ca="1">IFERROR(__xludf.DUMMYFUNCTION("""COMPUTED_VALUE"""),"")</f>
        <v/>
      </c>
      <c r="BE508" s="105"/>
      <c r="BF508" s="105"/>
      <c r="BG508" s="93"/>
      <c r="BH508" s="95"/>
      <c r="BI508" s="95" t="str">
        <f t="shared" si="830"/>
        <v/>
      </c>
      <c r="BJ508" s="95" t="str">
        <f t="shared" ref="BJ508:BR508" si="1257">IF(AD508=0,"",AD508*$AS508*(AU508/10))</f>
        <v/>
      </c>
      <c r="BK508" s="95" t="str">
        <f t="shared" si="1257"/>
        <v/>
      </c>
      <c r="BL508" s="95" t="str">
        <f t="shared" si="1257"/>
        <v/>
      </c>
      <c r="BM508" s="95" t="str">
        <f t="shared" si="1257"/>
        <v/>
      </c>
      <c r="BN508" s="95" t="str">
        <f t="shared" si="1257"/>
        <v/>
      </c>
      <c r="BO508" s="95" t="str">
        <f t="shared" si="1257"/>
        <v/>
      </c>
      <c r="BP508" s="95" t="str">
        <f t="shared" si="1257"/>
        <v/>
      </c>
      <c r="BQ508" s="95" t="str">
        <f t="shared" si="1257"/>
        <v/>
      </c>
      <c r="BR508" s="95" t="str">
        <f t="shared" si="1257"/>
        <v/>
      </c>
      <c r="BS508" s="38"/>
      <c r="BT508" s="38"/>
      <c r="BU508" s="38"/>
      <c r="BV508" s="38"/>
      <c r="BW508" s="38"/>
      <c r="BX508" s="38">
        <f t="shared" si="1083"/>
        <v>0</v>
      </c>
      <c r="BY508" s="106" t="str">
        <f t="shared" si="1058"/>
        <v/>
      </c>
      <c r="BZ508" s="106" t="str">
        <f t="shared" ref="BZ508:CH508" si="1258">IF(N508="x","1","")</f>
        <v/>
      </c>
      <c r="CA508" s="106" t="str">
        <f t="shared" si="1258"/>
        <v/>
      </c>
      <c r="CB508" s="106" t="str">
        <f t="shared" si="1258"/>
        <v/>
      </c>
      <c r="CC508" s="106" t="str">
        <f t="shared" si="1258"/>
        <v/>
      </c>
      <c r="CD508" s="106" t="str">
        <f t="shared" si="1258"/>
        <v/>
      </c>
      <c r="CE508" s="106" t="str">
        <f t="shared" si="1258"/>
        <v/>
      </c>
      <c r="CF508" s="106" t="str">
        <f t="shared" si="1258"/>
        <v/>
      </c>
      <c r="CG508" s="106" t="str">
        <f t="shared" si="1258"/>
        <v/>
      </c>
      <c r="CH508" s="106" t="str">
        <f t="shared" si="1258"/>
        <v/>
      </c>
      <c r="CI508" s="40"/>
      <c r="CJ508" s="40"/>
      <c r="CK508" s="40"/>
      <c r="CL508" s="40"/>
      <c r="CM508" s="40"/>
    </row>
    <row r="509" spans="1:91" ht="17.25" customHeight="1" x14ac:dyDescent="0.2">
      <c r="A509" s="92"/>
      <c r="B509" s="93"/>
      <c r="C509" s="93"/>
      <c r="D509" s="93"/>
      <c r="E509" s="93" t="str">
        <f t="shared" si="994"/>
        <v/>
      </c>
      <c r="F509" s="93"/>
      <c r="G509" s="93"/>
      <c r="H509" s="93" t="str">
        <f t="shared" si="802"/>
        <v/>
      </c>
      <c r="I509" s="95" t="str">
        <f t="shared" si="803"/>
        <v/>
      </c>
      <c r="J509" s="93"/>
      <c r="K509" s="97" t="b">
        <v>0</v>
      </c>
      <c r="L509" s="98" t="str">
        <f t="shared" si="927"/>
        <v>PENDENTE</v>
      </c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3"/>
      <c r="X509" s="100"/>
      <c r="Y509" s="100"/>
      <c r="Z509" s="100"/>
      <c r="AA509" s="100"/>
      <c r="AB509" s="100"/>
      <c r="AC509" s="101"/>
      <c r="AD509" s="3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93"/>
      <c r="AQ509" s="93"/>
      <c r="AR509" s="93"/>
      <c r="AS509" s="102"/>
      <c r="AT509" s="103"/>
      <c r="AU509" s="103"/>
      <c r="AV509" s="103"/>
      <c r="AW509" s="104"/>
      <c r="AX509" s="103"/>
      <c r="AY509" s="103"/>
      <c r="AZ509" s="103"/>
      <c r="BA509" s="103"/>
      <c r="BB509" s="104"/>
      <c r="BC509" s="103"/>
      <c r="BD509" s="105" t="str">
        <f ca="1">IFERROR(__xludf.DUMMYFUNCTION("""COMPUTED_VALUE"""),"")</f>
        <v/>
      </c>
      <c r="BE509" s="105"/>
      <c r="BF509" s="105"/>
      <c r="BG509" s="93"/>
      <c r="BH509" s="95"/>
      <c r="BI509" s="95" t="str">
        <f t="shared" si="830"/>
        <v/>
      </c>
      <c r="BJ509" s="95" t="str">
        <f t="shared" ref="BJ509:BR509" si="1259">IF(AD509=0,"",AD509*$AS509*(AU509/10))</f>
        <v/>
      </c>
      <c r="BK509" s="95" t="str">
        <f t="shared" si="1259"/>
        <v/>
      </c>
      <c r="BL509" s="95" t="str">
        <f t="shared" si="1259"/>
        <v/>
      </c>
      <c r="BM509" s="95" t="str">
        <f t="shared" si="1259"/>
        <v/>
      </c>
      <c r="BN509" s="95" t="str">
        <f t="shared" si="1259"/>
        <v/>
      </c>
      <c r="BO509" s="95" t="str">
        <f t="shared" si="1259"/>
        <v/>
      </c>
      <c r="BP509" s="95" t="str">
        <f t="shared" si="1259"/>
        <v/>
      </c>
      <c r="BQ509" s="95" t="str">
        <f t="shared" si="1259"/>
        <v/>
      </c>
      <c r="BR509" s="95" t="str">
        <f t="shared" si="1259"/>
        <v/>
      </c>
      <c r="BS509" s="38"/>
      <c r="BT509" s="38"/>
      <c r="BU509" s="38"/>
      <c r="BV509" s="38"/>
      <c r="BW509" s="38"/>
      <c r="BX509" s="38">
        <f t="shared" si="1083"/>
        <v>0</v>
      </c>
      <c r="BY509" s="106" t="str">
        <f t="shared" si="1058"/>
        <v/>
      </c>
      <c r="BZ509" s="106" t="str">
        <f t="shared" ref="BZ509:CH509" si="1260">IF(N509="x","1","")</f>
        <v/>
      </c>
      <c r="CA509" s="106" t="str">
        <f t="shared" si="1260"/>
        <v/>
      </c>
      <c r="CB509" s="106" t="str">
        <f t="shared" si="1260"/>
        <v/>
      </c>
      <c r="CC509" s="106" t="str">
        <f t="shared" si="1260"/>
        <v/>
      </c>
      <c r="CD509" s="106" t="str">
        <f t="shared" si="1260"/>
        <v/>
      </c>
      <c r="CE509" s="106" t="str">
        <f t="shared" si="1260"/>
        <v/>
      </c>
      <c r="CF509" s="106" t="str">
        <f t="shared" si="1260"/>
        <v/>
      </c>
      <c r="CG509" s="106" t="str">
        <f t="shared" si="1260"/>
        <v/>
      </c>
      <c r="CH509" s="106" t="str">
        <f t="shared" si="1260"/>
        <v/>
      </c>
      <c r="CI509" s="40"/>
      <c r="CJ509" s="40"/>
      <c r="CK509" s="40"/>
      <c r="CL509" s="40"/>
      <c r="CM509" s="40"/>
    </row>
    <row r="510" spans="1:91" ht="17.25" customHeight="1" x14ac:dyDescent="0.2">
      <c r="A510" s="92"/>
      <c r="B510" s="93"/>
      <c r="C510" s="93"/>
      <c r="D510" s="93"/>
      <c r="E510" s="93" t="str">
        <f t="shared" si="994"/>
        <v/>
      </c>
      <c r="F510" s="93"/>
      <c r="G510" s="93"/>
      <c r="H510" s="93" t="str">
        <f t="shared" si="802"/>
        <v/>
      </c>
      <c r="I510" s="95" t="str">
        <f t="shared" si="803"/>
        <v/>
      </c>
      <c r="J510" s="93"/>
      <c r="K510" s="97" t="b">
        <v>0</v>
      </c>
      <c r="L510" s="98" t="str">
        <f t="shared" si="927"/>
        <v>PENDENTE</v>
      </c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3"/>
      <c r="X510" s="100"/>
      <c r="Y510" s="100"/>
      <c r="Z510" s="100"/>
      <c r="AA510" s="100"/>
      <c r="AB510" s="100"/>
      <c r="AC510" s="101"/>
      <c r="AD510" s="3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93"/>
      <c r="AQ510" s="93"/>
      <c r="AR510" s="93"/>
      <c r="AS510" s="102"/>
      <c r="AT510" s="103"/>
      <c r="AU510" s="103"/>
      <c r="AV510" s="103"/>
      <c r="AW510" s="104"/>
      <c r="AX510" s="103"/>
      <c r="AY510" s="103"/>
      <c r="AZ510" s="103"/>
      <c r="BA510" s="103"/>
      <c r="BB510" s="104"/>
      <c r="BC510" s="103"/>
      <c r="BD510" s="105" t="str">
        <f ca="1">IFERROR(__xludf.DUMMYFUNCTION("""COMPUTED_VALUE"""),"")</f>
        <v/>
      </c>
      <c r="BE510" s="105"/>
      <c r="BF510" s="105"/>
      <c r="BG510" s="93"/>
      <c r="BH510" s="95"/>
      <c r="BI510" s="95" t="str">
        <f t="shared" si="830"/>
        <v/>
      </c>
      <c r="BJ510" s="95" t="str">
        <f t="shared" ref="BJ510:BR510" si="1261">IF(AD510=0,"",AD510*$AS510*(AU510/10))</f>
        <v/>
      </c>
      <c r="BK510" s="95" t="str">
        <f t="shared" si="1261"/>
        <v/>
      </c>
      <c r="BL510" s="95" t="str">
        <f t="shared" si="1261"/>
        <v/>
      </c>
      <c r="BM510" s="95" t="str">
        <f t="shared" si="1261"/>
        <v/>
      </c>
      <c r="BN510" s="95" t="str">
        <f t="shared" si="1261"/>
        <v/>
      </c>
      <c r="BO510" s="95" t="str">
        <f t="shared" si="1261"/>
        <v/>
      </c>
      <c r="BP510" s="95" t="str">
        <f t="shared" si="1261"/>
        <v/>
      </c>
      <c r="BQ510" s="95" t="str">
        <f t="shared" si="1261"/>
        <v/>
      </c>
      <c r="BR510" s="95" t="str">
        <f t="shared" si="1261"/>
        <v/>
      </c>
      <c r="BS510" s="38"/>
      <c r="BT510" s="38"/>
      <c r="BU510" s="38"/>
      <c r="BV510" s="38"/>
      <c r="BW510" s="38"/>
      <c r="BX510" s="38">
        <f t="shared" si="1083"/>
        <v>0</v>
      </c>
      <c r="BY510" s="106" t="str">
        <f t="shared" si="1058"/>
        <v/>
      </c>
      <c r="BZ510" s="106" t="str">
        <f t="shared" ref="BZ510:CH510" si="1262">IF(N510="x","1","")</f>
        <v/>
      </c>
      <c r="CA510" s="106" t="str">
        <f t="shared" si="1262"/>
        <v/>
      </c>
      <c r="CB510" s="106" t="str">
        <f t="shared" si="1262"/>
        <v/>
      </c>
      <c r="CC510" s="106" t="str">
        <f t="shared" si="1262"/>
        <v/>
      </c>
      <c r="CD510" s="106" t="str">
        <f t="shared" si="1262"/>
        <v/>
      </c>
      <c r="CE510" s="106" t="str">
        <f t="shared" si="1262"/>
        <v/>
      </c>
      <c r="CF510" s="106" t="str">
        <f t="shared" si="1262"/>
        <v/>
      </c>
      <c r="CG510" s="106" t="str">
        <f t="shared" si="1262"/>
        <v/>
      </c>
      <c r="CH510" s="106" t="str">
        <f t="shared" si="1262"/>
        <v/>
      </c>
      <c r="CI510" s="40"/>
      <c r="CJ510" s="40"/>
      <c r="CK510" s="40"/>
      <c r="CL510" s="40"/>
      <c r="CM510" s="40"/>
    </row>
    <row r="511" spans="1:91" ht="17.25" customHeight="1" x14ac:dyDescent="0.2">
      <c r="A511" s="92"/>
      <c r="B511" s="93"/>
      <c r="C511" s="93"/>
      <c r="D511" s="93"/>
      <c r="E511" s="93" t="str">
        <f t="shared" si="994"/>
        <v/>
      </c>
      <c r="F511" s="93"/>
      <c r="G511" s="93"/>
      <c r="H511" s="93" t="str">
        <f t="shared" si="802"/>
        <v/>
      </c>
      <c r="I511" s="95" t="str">
        <f t="shared" si="803"/>
        <v/>
      </c>
      <c r="J511" s="93"/>
      <c r="K511" s="97" t="b">
        <v>0</v>
      </c>
      <c r="L511" s="98" t="str">
        <f t="shared" si="927"/>
        <v>PENDENTE</v>
      </c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3"/>
      <c r="X511" s="100"/>
      <c r="Y511" s="100"/>
      <c r="Z511" s="100"/>
      <c r="AA511" s="100"/>
      <c r="AB511" s="100"/>
      <c r="AC511" s="101"/>
      <c r="AD511" s="3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93"/>
      <c r="AQ511" s="93"/>
      <c r="AR511" s="93"/>
      <c r="AS511" s="102"/>
      <c r="AT511" s="103"/>
      <c r="AU511" s="103"/>
      <c r="AV511" s="103"/>
      <c r="AW511" s="104"/>
      <c r="AX511" s="103"/>
      <c r="AY511" s="103"/>
      <c r="AZ511" s="103"/>
      <c r="BA511" s="103"/>
      <c r="BB511" s="104"/>
      <c r="BC511" s="103"/>
      <c r="BD511" s="105" t="str">
        <f ca="1">IFERROR(__xludf.DUMMYFUNCTION("""COMPUTED_VALUE"""),"")</f>
        <v/>
      </c>
      <c r="BE511" s="105"/>
      <c r="BF511" s="105"/>
      <c r="BG511" s="93"/>
      <c r="BH511" s="95"/>
      <c r="BI511" s="95" t="str">
        <f t="shared" si="830"/>
        <v/>
      </c>
      <c r="BJ511" s="95" t="str">
        <f t="shared" ref="BJ511:BR511" si="1263">IF(AD511=0,"",AD511*$AS511*(AU511/10))</f>
        <v/>
      </c>
      <c r="BK511" s="95" t="str">
        <f t="shared" si="1263"/>
        <v/>
      </c>
      <c r="BL511" s="95" t="str">
        <f t="shared" si="1263"/>
        <v/>
      </c>
      <c r="BM511" s="95" t="str">
        <f t="shared" si="1263"/>
        <v/>
      </c>
      <c r="BN511" s="95" t="str">
        <f t="shared" si="1263"/>
        <v/>
      </c>
      <c r="BO511" s="95" t="str">
        <f t="shared" si="1263"/>
        <v/>
      </c>
      <c r="BP511" s="95" t="str">
        <f t="shared" si="1263"/>
        <v/>
      </c>
      <c r="BQ511" s="95" t="str">
        <f t="shared" si="1263"/>
        <v/>
      </c>
      <c r="BR511" s="95" t="str">
        <f t="shared" si="1263"/>
        <v/>
      </c>
      <c r="BS511" s="38"/>
      <c r="BT511" s="38"/>
      <c r="BU511" s="38"/>
      <c r="BV511" s="38"/>
      <c r="BW511" s="38"/>
      <c r="BX511" s="38">
        <f t="shared" si="1083"/>
        <v>0</v>
      </c>
      <c r="BY511" s="106" t="str">
        <f t="shared" si="1058"/>
        <v/>
      </c>
      <c r="BZ511" s="106" t="str">
        <f t="shared" ref="BZ511:CH511" si="1264">IF(N511="x","1","")</f>
        <v/>
      </c>
      <c r="CA511" s="106" t="str">
        <f t="shared" si="1264"/>
        <v/>
      </c>
      <c r="CB511" s="106" t="str">
        <f t="shared" si="1264"/>
        <v/>
      </c>
      <c r="CC511" s="106" t="str">
        <f t="shared" si="1264"/>
        <v/>
      </c>
      <c r="CD511" s="106" t="str">
        <f t="shared" si="1264"/>
        <v/>
      </c>
      <c r="CE511" s="106" t="str">
        <f t="shared" si="1264"/>
        <v/>
      </c>
      <c r="CF511" s="106" t="str">
        <f t="shared" si="1264"/>
        <v/>
      </c>
      <c r="CG511" s="106" t="str">
        <f t="shared" si="1264"/>
        <v/>
      </c>
      <c r="CH511" s="106" t="str">
        <f t="shared" si="1264"/>
        <v/>
      </c>
      <c r="CI511" s="40"/>
      <c r="CJ511" s="40"/>
      <c r="CK511" s="40"/>
      <c r="CL511" s="40"/>
      <c r="CM511" s="40"/>
    </row>
    <row r="512" spans="1:91" ht="17.25" customHeight="1" x14ac:dyDescent="0.2">
      <c r="A512" s="92"/>
      <c r="B512" s="93"/>
      <c r="C512" s="93"/>
      <c r="D512" s="93"/>
      <c r="E512" s="93" t="str">
        <f t="shared" si="994"/>
        <v/>
      </c>
      <c r="F512" s="93"/>
      <c r="G512" s="93"/>
      <c r="H512" s="93" t="str">
        <f t="shared" si="802"/>
        <v/>
      </c>
      <c r="I512" s="95" t="str">
        <f t="shared" si="803"/>
        <v/>
      </c>
      <c r="J512" s="93"/>
      <c r="K512" s="97" t="b">
        <v>0</v>
      </c>
      <c r="L512" s="98" t="str">
        <f t="shared" si="927"/>
        <v>PENDENTE</v>
      </c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3"/>
      <c r="X512" s="100"/>
      <c r="Y512" s="100"/>
      <c r="Z512" s="100"/>
      <c r="AA512" s="100"/>
      <c r="AB512" s="100"/>
      <c r="AC512" s="101"/>
      <c r="AD512" s="3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93"/>
      <c r="AQ512" s="93"/>
      <c r="AR512" s="93"/>
      <c r="AS512" s="102"/>
      <c r="AT512" s="103"/>
      <c r="AU512" s="103"/>
      <c r="AV512" s="103"/>
      <c r="AW512" s="104"/>
      <c r="AX512" s="103"/>
      <c r="AY512" s="103"/>
      <c r="AZ512" s="103"/>
      <c r="BA512" s="103"/>
      <c r="BB512" s="104"/>
      <c r="BC512" s="103"/>
      <c r="BD512" s="105" t="str">
        <f ca="1">IFERROR(__xludf.DUMMYFUNCTION("""COMPUTED_VALUE"""),"")</f>
        <v/>
      </c>
      <c r="BE512" s="105"/>
      <c r="BF512" s="105"/>
      <c r="BG512" s="93"/>
      <c r="BH512" s="95"/>
      <c r="BI512" s="95" t="str">
        <f t="shared" si="830"/>
        <v/>
      </c>
      <c r="BJ512" s="95" t="str">
        <f t="shared" ref="BJ512:BR512" si="1265">IF(AD512=0,"",AD512*$AS512*(AU512/10))</f>
        <v/>
      </c>
      <c r="BK512" s="95" t="str">
        <f t="shared" si="1265"/>
        <v/>
      </c>
      <c r="BL512" s="95" t="str">
        <f t="shared" si="1265"/>
        <v/>
      </c>
      <c r="BM512" s="95" t="str">
        <f t="shared" si="1265"/>
        <v/>
      </c>
      <c r="BN512" s="95" t="str">
        <f t="shared" si="1265"/>
        <v/>
      </c>
      <c r="BO512" s="95" t="str">
        <f t="shared" si="1265"/>
        <v/>
      </c>
      <c r="BP512" s="95" t="str">
        <f t="shared" si="1265"/>
        <v/>
      </c>
      <c r="BQ512" s="95" t="str">
        <f t="shared" si="1265"/>
        <v/>
      </c>
      <c r="BR512" s="95" t="str">
        <f t="shared" si="1265"/>
        <v/>
      </c>
      <c r="BS512" s="38"/>
      <c r="BT512" s="38"/>
      <c r="BU512" s="38"/>
      <c r="BV512" s="38"/>
      <c r="BW512" s="38"/>
      <c r="BX512" s="38">
        <f t="shared" si="1083"/>
        <v>0</v>
      </c>
      <c r="BY512" s="106" t="str">
        <f t="shared" si="1058"/>
        <v/>
      </c>
      <c r="BZ512" s="106" t="str">
        <f t="shared" ref="BZ512:CH512" si="1266">IF(N512="x","1","")</f>
        <v/>
      </c>
      <c r="CA512" s="106" t="str">
        <f t="shared" si="1266"/>
        <v/>
      </c>
      <c r="CB512" s="106" t="str">
        <f t="shared" si="1266"/>
        <v/>
      </c>
      <c r="CC512" s="106" t="str">
        <f t="shared" si="1266"/>
        <v/>
      </c>
      <c r="CD512" s="106" t="str">
        <f t="shared" si="1266"/>
        <v/>
      </c>
      <c r="CE512" s="106" t="str">
        <f t="shared" si="1266"/>
        <v/>
      </c>
      <c r="CF512" s="106" t="str">
        <f t="shared" si="1266"/>
        <v/>
      </c>
      <c r="CG512" s="106" t="str">
        <f t="shared" si="1266"/>
        <v/>
      </c>
      <c r="CH512" s="106" t="str">
        <f t="shared" si="1266"/>
        <v/>
      </c>
      <c r="CI512" s="40"/>
      <c r="CJ512" s="40"/>
      <c r="CK512" s="40"/>
      <c r="CL512" s="40"/>
      <c r="CM512" s="40"/>
    </row>
    <row r="513" spans="1:91" ht="17.25" customHeight="1" x14ac:dyDescent="0.2">
      <c r="A513" s="92"/>
      <c r="B513" s="93"/>
      <c r="C513" s="93"/>
      <c r="D513" s="93"/>
      <c r="E513" s="93" t="str">
        <f t="shared" si="994"/>
        <v/>
      </c>
      <c r="F513" s="93"/>
      <c r="G513" s="93"/>
      <c r="H513" s="93" t="str">
        <f t="shared" si="802"/>
        <v/>
      </c>
      <c r="I513" s="95" t="str">
        <f t="shared" si="803"/>
        <v/>
      </c>
      <c r="J513" s="93"/>
      <c r="K513" s="97" t="b">
        <v>0</v>
      </c>
      <c r="L513" s="98" t="str">
        <f t="shared" si="927"/>
        <v>PENDENTE</v>
      </c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3"/>
      <c r="X513" s="100"/>
      <c r="Y513" s="100"/>
      <c r="Z513" s="100"/>
      <c r="AA513" s="100"/>
      <c r="AB513" s="100"/>
      <c r="AC513" s="101"/>
      <c r="AD513" s="3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93"/>
      <c r="AQ513" s="93"/>
      <c r="AR513" s="93"/>
      <c r="AS513" s="102"/>
      <c r="AT513" s="103"/>
      <c r="AU513" s="103"/>
      <c r="AV513" s="103"/>
      <c r="AW513" s="104"/>
      <c r="AX513" s="103"/>
      <c r="AY513" s="103"/>
      <c r="AZ513" s="103"/>
      <c r="BA513" s="103"/>
      <c r="BB513" s="104"/>
      <c r="BC513" s="103"/>
      <c r="BD513" s="105" t="str">
        <f ca="1">IFERROR(__xludf.DUMMYFUNCTION("""COMPUTED_VALUE"""),"")</f>
        <v/>
      </c>
      <c r="BE513" s="105"/>
      <c r="BF513" s="105"/>
      <c r="BG513" s="93"/>
      <c r="BH513" s="95"/>
      <c r="BI513" s="95" t="str">
        <f t="shared" si="830"/>
        <v/>
      </c>
      <c r="BJ513" s="95" t="str">
        <f t="shared" ref="BJ513:BR513" si="1267">IF(AD513=0,"",AD513*$AS513*(AU513/10))</f>
        <v/>
      </c>
      <c r="BK513" s="95" t="str">
        <f t="shared" si="1267"/>
        <v/>
      </c>
      <c r="BL513" s="95" t="str">
        <f t="shared" si="1267"/>
        <v/>
      </c>
      <c r="BM513" s="95" t="str">
        <f t="shared" si="1267"/>
        <v/>
      </c>
      <c r="BN513" s="95" t="str">
        <f t="shared" si="1267"/>
        <v/>
      </c>
      <c r="BO513" s="95" t="str">
        <f t="shared" si="1267"/>
        <v/>
      </c>
      <c r="BP513" s="95" t="str">
        <f t="shared" si="1267"/>
        <v/>
      </c>
      <c r="BQ513" s="95" t="str">
        <f t="shared" si="1267"/>
        <v/>
      </c>
      <c r="BR513" s="95" t="str">
        <f t="shared" si="1267"/>
        <v/>
      </c>
      <c r="BS513" s="38"/>
      <c r="BT513" s="38"/>
      <c r="BU513" s="38"/>
      <c r="BV513" s="38"/>
      <c r="BW513" s="38"/>
      <c r="BX513" s="38">
        <f t="shared" si="1083"/>
        <v>0</v>
      </c>
      <c r="BY513" s="106" t="str">
        <f t="shared" si="1058"/>
        <v/>
      </c>
      <c r="BZ513" s="106" t="str">
        <f t="shared" ref="BZ513:CH513" si="1268">IF(N513="x","1","")</f>
        <v/>
      </c>
      <c r="CA513" s="106" t="str">
        <f t="shared" si="1268"/>
        <v/>
      </c>
      <c r="CB513" s="106" t="str">
        <f t="shared" si="1268"/>
        <v/>
      </c>
      <c r="CC513" s="106" t="str">
        <f t="shared" si="1268"/>
        <v/>
      </c>
      <c r="CD513" s="106" t="str">
        <f t="shared" si="1268"/>
        <v/>
      </c>
      <c r="CE513" s="106" t="str">
        <f t="shared" si="1268"/>
        <v/>
      </c>
      <c r="CF513" s="106" t="str">
        <f t="shared" si="1268"/>
        <v/>
      </c>
      <c r="CG513" s="106" t="str">
        <f t="shared" si="1268"/>
        <v/>
      </c>
      <c r="CH513" s="106" t="str">
        <f t="shared" si="1268"/>
        <v/>
      </c>
      <c r="CI513" s="40"/>
      <c r="CJ513" s="40"/>
      <c r="CK513" s="40"/>
      <c r="CL513" s="40"/>
      <c r="CM513" s="40"/>
    </row>
    <row r="514" spans="1:91" ht="17.25" customHeight="1" x14ac:dyDescent="0.2">
      <c r="A514" s="92"/>
      <c r="B514" s="93"/>
      <c r="C514" s="93"/>
      <c r="D514" s="93"/>
      <c r="E514" s="93" t="str">
        <f t="shared" si="994"/>
        <v/>
      </c>
      <c r="F514" s="93"/>
      <c r="G514" s="93"/>
      <c r="H514" s="93" t="str">
        <f t="shared" si="802"/>
        <v/>
      </c>
      <c r="I514" s="95" t="str">
        <f t="shared" si="803"/>
        <v/>
      </c>
      <c r="J514" s="93"/>
      <c r="K514" s="97" t="b">
        <v>0</v>
      </c>
      <c r="L514" s="98" t="str">
        <f t="shared" si="927"/>
        <v>PENDENTE</v>
      </c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3"/>
      <c r="X514" s="100"/>
      <c r="Y514" s="100"/>
      <c r="Z514" s="100"/>
      <c r="AA514" s="100"/>
      <c r="AB514" s="100"/>
      <c r="AC514" s="101"/>
      <c r="AD514" s="3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93"/>
      <c r="AQ514" s="93"/>
      <c r="AR514" s="93"/>
      <c r="AS514" s="102"/>
      <c r="AT514" s="103"/>
      <c r="AU514" s="103"/>
      <c r="AV514" s="103"/>
      <c r="AW514" s="104"/>
      <c r="AX514" s="103"/>
      <c r="AY514" s="103"/>
      <c r="AZ514" s="103"/>
      <c r="BA514" s="103"/>
      <c r="BB514" s="104"/>
      <c r="BC514" s="103"/>
      <c r="BD514" s="105" t="str">
        <f ca="1">IFERROR(__xludf.DUMMYFUNCTION("""COMPUTED_VALUE"""),"")</f>
        <v/>
      </c>
      <c r="BE514" s="105"/>
      <c r="BF514" s="105"/>
      <c r="BG514" s="93"/>
      <c r="BH514" s="95"/>
      <c r="BI514" s="95" t="str">
        <f t="shared" si="830"/>
        <v/>
      </c>
      <c r="BJ514" s="95" t="str">
        <f t="shared" ref="BJ514:BR514" si="1269">IF(AD514=0,"",AD514*$AS514*(AU514/10))</f>
        <v/>
      </c>
      <c r="BK514" s="95" t="str">
        <f t="shared" si="1269"/>
        <v/>
      </c>
      <c r="BL514" s="95" t="str">
        <f t="shared" si="1269"/>
        <v/>
      </c>
      <c r="BM514" s="95" t="str">
        <f t="shared" si="1269"/>
        <v/>
      </c>
      <c r="BN514" s="95" t="str">
        <f t="shared" si="1269"/>
        <v/>
      </c>
      <c r="BO514" s="95" t="str">
        <f t="shared" si="1269"/>
        <v/>
      </c>
      <c r="BP514" s="95" t="str">
        <f t="shared" si="1269"/>
        <v/>
      </c>
      <c r="BQ514" s="95" t="str">
        <f t="shared" si="1269"/>
        <v/>
      </c>
      <c r="BR514" s="95" t="str">
        <f t="shared" si="1269"/>
        <v/>
      </c>
      <c r="BS514" s="38"/>
      <c r="BT514" s="38"/>
      <c r="BU514" s="38"/>
      <c r="BV514" s="38"/>
      <c r="BW514" s="38"/>
      <c r="BX514" s="38">
        <f t="shared" si="1083"/>
        <v>0</v>
      </c>
      <c r="BY514" s="106" t="str">
        <f t="shared" si="1058"/>
        <v/>
      </c>
      <c r="BZ514" s="106" t="str">
        <f t="shared" ref="BZ514:CH514" si="1270">IF(N514="x","1","")</f>
        <v/>
      </c>
      <c r="CA514" s="106" t="str">
        <f t="shared" si="1270"/>
        <v/>
      </c>
      <c r="CB514" s="106" t="str">
        <f t="shared" si="1270"/>
        <v/>
      </c>
      <c r="CC514" s="106" t="str">
        <f t="shared" si="1270"/>
        <v/>
      </c>
      <c r="CD514" s="106" t="str">
        <f t="shared" si="1270"/>
        <v/>
      </c>
      <c r="CE514" s="106" t="str">
        <f t="shared" si="1270"/>
        <v/>
      </c>
      <c r="CF514" s="106" t="str">
        <f t="shared" si="1270"/>
        <v/>
      </c>
      <c r="CG514" s="106" t="str">
        <f t="shared" si="1270"/>
        <v/>
      </c>
      <c r="CH514" s="106" t="str">
        <f t="shared" si="1270"/>
        <v/>
      </c>
      <c r="CI514" s="40"/>
      <c r="CJ514" s="40"/>
      <c r="CK514" s="40"/>
      <c r="CL514" s="40"/>
      <c r="CM514" s="40"/>
    </row>
    <row r="515" spans="1:91" ht="17.25" customHeight="1" x14ac:dyDescent="0.2">
      <c r="A515" s="92"/>
      <c r="B515" s="93"/>
      <c r="C515" s="93"/>
      <c r="D515" s="93"/>
      <c r="E515" s="93" t="str">
        <f t="shared" si="994"/>
        <v/>
      </c>
      <c r="F515" s="93"/>
      <c r="G515" s="93"/>
      <c r="H515" s="93" t="str">
        <f t="shared" si="802"/>
        <v/>
      </c>
      <c r="I515" s="95" t="str">
        <f t="shared" si="803"/>
        <v/>
      </c>
      <c r="J515" s="93"/>
      <c r="K515" s="97" t="b">
        <v>0</v>
      </c>
      <c r="L515" s="98" t="str">
        <f t="shared" si="927"/>
        <v>PENDENTE</v>
      </c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3"/>
      <c r="X515" s="100"/>
      <c r="Y515" s="100"/>
      <c r="Z515" s="100"/>
      <c r="AA515" s="100"/>
      <c r="AB515" s="100"/>
      <c r="AC515" s="101"/>
      <c r="AD515" s="3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93"/>
      <c r="AQ515" s="93"/>
      <c r="AR515" s="93"/>
      <c r="AS515" s="102"/>
      <c r="AT515" s="103"/>
      <c r="AU515" s="103"/>
      <c r="AV515" s="103"/>
      <c r="AW515" s="104"/>
      <c r="AX515" s="103"/>
      <c r="AY515" s="103"/>
      <c r="AZ515" s="103"/>
      <c r="BA515" s="103"/>
      <c r="BB515" s="104"/>
      <c r="BC515" s="103"/>
      <c r="BD515" s="105" t="str">
        <f ca="1">IFERROR(__xludf.DUMMYFUNCTION("""COMPUTED_VALUE"""),"")</f>
        <v/>
      </c>
      <c r="BE515" s="105"/>
      <c r="BF515" s="105"/>
      <c r="BG515" s="93"/>
      <c r="BH515" s="95"/>
      <c r="BI515" s="95" t="str">
        <f t="shared" si="830"/>
        <v/>
      </c>
      <c r="BJ515" s="95" t="str">
        <f t="shared" ref="BJ515:BR515" si="1271">IF(AD515=0,"",AD515*$AS515*(AU515/10))</f>
        <v/>
      </c>
      <c r="BK515" s="95" t="str">
        <f t="shared" si="1271"/>
        <v/>
      </c>
      <c r="BL515" s="95" t="str">
        <f t="shared" si="1271"/>
        <v/>
      </c>
      <c r="BM515" s="95" t="str">
        <f t="shared" si="1271"/>
        <v/>
      </c>
      <c r="BN515" s="95" t="str">
        <f t="shared" si="1271"/>
        <v/>
      </c>
      <c r="BO515" s="95" t="str">
        <f t="shared" si="1271"/>
        <v/>
      </c>
      <c r="BP515" s="95" t="str">
        <f t="shared" si="1271"/>
        <v/>
      </c>
      <c r="BQ515" s="95" t="str">
        <f t="shared" si="1271"/>
        <v/>
      </c>
      <c r="BR515" s="95" t="str">
        <f t="shared" si="1271"/>
        <v/>
      </c>
      <c r="BS515" s="38"/>
      <c r="BT515" s="38"/>
      <c r="BU515" s="38"/>
      <c r="BV515" s="38"/>
      <c r="BW515" s="38"/>
      <c r="BX515" s="38">
        <f t="shared" si="1083"/>
        <v>0</v>
      </c>
      <c r="BY515" s="106" t="str">
        <f t="shared" si="1058"/>
        <v/>
      </c>
      <c r="BZ515" s="106" t="str">
        <f t="shared" ref="BZ515:CH515" si="1272">IF(N515="x","1","")</f>
        <v/>
      </c>
      <c r="CA515" s="106" t="str">
        <f t="shared" si="1272"/>
        <v/>
      </c>
      <c r="CB515" s="106" t="str">
        <f t="shared" si="1272"/>
        <v/>
      </c>
      <c r="CC515" s="106" t="str">
        <f t="shared" si="1272"/>
        <v/>
      </c>
      <c r="CD515" s="106" t="str">
        <f t="shared" si="1272"/>
        <v/>
      </c>
      <c r="CE515" s="106" t="str">
        <f t="shared" si="1272"/>
        <v/>
      </c>
      <c r="CF515" s="106" t="str">
        <f t="shared" si="1272"/>
        <v/>
      </c>
      <c r="CG515" s="106" t="str">
        <f t="shared" si="1272"/>
        <v/>
      </c>
      <c r="CH515" s="106" t="str">
        <f t="shared" si="1272"/>
        <v/>
      </c>
      <c r="CI515" s="40"/>
      <c r="CJ515" s="40"/>
      <c r="CK515" s="40"/>
      <c r="CL515" s="40"/>
      <c r="CM515" s="40"/>
    </row>
    <row r="516" spans="1:91" ht="17.25" customHeight="1" x14ac:dyDescent="0.2">
      <c r="A516" s="92"/>
      <c r="B516" s="93"/>
      <c r="C516" s="93"/>
      <c r="D516" s="93"/>
      <c r="E516" s="93" t="str">
        <f t="shared" si="994"/>
        <v/>
      </c>
      <c r="F516" s="93"/>
      <c r="G516" s="93"/>
      <c r="H516" s="93" t="str">
        <f t="shared" si="802"/>
        <v/>
      </c>
      <c r="I516" s="95" t="str">
        <f t="shared" si="803"/>
        <v/>
      </c>
      <c r="J516" s="93"/>
      <c r="K516" s="97" t="b">
        <v>0</v>
      </c>
      <c r="L516" s="98" t="str">
        <f t="shared" si="927"/>
        <v>PENDENTE</v>
      </c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3"/>
      <c r="X516" s="100"/>
      <c r="Y516" s="100"/>
      <c r="Z516" s="100"/>
      <c r="AA516" s="100"/>
      <c r="AB516" s="100"/>
      <c r="AC516" s="101"/>
      <c r="AD516" s="3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93"/>
      <c r="AQ516" s="93"/>
      <c r="AR516" s="93"/>
      <c r="AS516" s="102"/>
      <c r="AT516" s="103"/>
      <c r="AU516" s="103"/>
      <c r="AV516" s="103"/>
      <c r="AW516" s="104"/>
      <c r="AX516" s="103"/>
      <c r="AY516" s="103"/>
      <c r="AZ516" s="103"/>
      <c r="BA516" s="103"/>
      <c r="BB516" s="104"/>
      <c r="BC516" s="103"/>
      <c r="BD516" s="105" t="str">
        <f ca="1">IFERROR(__xludf.DUMMYFUNCTION("""COMPUTED_VALUE"""),"")</f>
        <v/>
      </c>
      <c r="BE516" s="105"/>
      <c r="BF516" s="105"/>
      <c r="BG516" s="93"/>
      <c r="BH516" s="95"/>
      <c r="BI516" s="95" t="str">
        <f t="shared" si="830"/>
        <v/>
      </c>
      <c r="BJ516" s="95" t="str">
        <f t="shared" ref="BJ516:BR516" si="1273">IF(AD516=0,"",AD516*$AS516*(AU516/10))</f>
        <v/>
      </c>
      <c r="BK516" s="95" t="str">
        <f t="shared" si="1273"/>
        <v/>
      </c>
      <c r="BL516" s="95" t="str">
        <f t="shared" si="1273"/>
        <v/>
      </c>
      <c r="BM516" s="95" t="str">
        <f t="shared" si="1273"/>
        <v/>
      </c>
      <c r="BN516" s="95" t="str">
        <f t="shared" si="1273"/>
        <v/>
      </c>
      <c r="BO516" s="95" t="str">
        <f t="shared" si="1273"/>
        <v/>
      </c>
      <c r="BP516" s="95" t="str">
        <f t="shared" si="1273"/>
        <v/>
      </c>
      <c r="BQ516" s="95" t="str">
        <f t="shared" si="1273"/>
        <v/>
      </c>
      <c r="BR516" s="95" t="str">
        <f t="shared" si="1273"/>
        <v/>
      </c>
      <c r="BS516" s="38"/>
      <c r="BT516" s="38"/>
      <c r="BU516" s="38"/>
      <c r="BV516" s="38"/>
      <c r="BW516" s="38"/>
      <c r="BX516" s="38">
        <f t="shared" si="1083"/>
        <v>0</v>
      </c>
      <c r="BY516" s="106" t="str">
        <f t="shared" si="1058"/>
        <v/>
      </c>
      <c r="BZ516" s="106" t="str">
        <f t="shared" ref="BZ516:CH516" si="1274">IF(N516="x","1","")</f>
        <v/>
      </c>
      <c r="CA516" s="106" t="str">
        <f t="shared" si="1274"/>
        <v/>
      </c>
      <c r="CB516" s="106" t="str">
        <f t="shared" si="1274"/>
        <v/>
      </c>
      <c r="CC516" s="106" t="str">
        <f t="shared" si="1274"/>
        <v/>
      </c>
      <c r="CD516" s="106" t="str">
        <f t="shared" si="1274"/>
        <v/>
      </c>
      <c r="CE516" s="106" t="str">
        <f t="shared" si="1274"/>
        <v/>
      </c>
      <c r="CF516" s="106" t="str">
        <f t="shared" si="1274"/>
        <v/>
      </c>
      <c r="CG516" s="106" t="str">
        <f t="shared" si="1274"/>
        <v/>
      </c>
      <c r="CH516" s="106" t="str">
        <f t="shared" si="1274"/>
        <v/>
      </c>
      <c r="CI516" s="40"/>
      <c r="CJ516" s="40"/>
      <c r="CK516" s="40"/>
      <c r="CL516" s="40"/>
      <c r="CM516" s="40"/>
    </row>
    <row r="517" spans="1:91" ht="17.25" customHeight="1" x14ac:dyDescent="0.2">
      <c r="A517" s="92"/>
      <c r="B517" s="93"/>
      <c r="C517" s="93"/>
      <c r="D517" s="93"/>
      <c r="E517" s="93" t="str">
        <f t="shared" si="994"/>
        <v/>
      </c>
      <c r="F517" s="93"/>
      <c r="G517" s="93"/>
      <c r="H517" s="93" t="str">
        <f t="shared" si="802"/>
        <v/>
      </c>
      <c r="I517" s="95" t="str">
        <f t="shared" si="803"/>
        <v/>
      </c>
      <c r="J517" s="93"/>
      <c r="K517" s="97" t="b">
        <v>0</v>
      </c>
      <c r="L517" s="98" t="str">
        <f t="shared" si="927"/>
        <v>PENDENTE</v>
      </c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3"/>
      <c r="X517" s="100"/>
      <c r="Y517" s="100"/>
      <c r="Z517" s="100"/>
      <c r="AA517" s="100"/>
      <c r="AB517" s="100"/>
      <c r="AC517" s="101"/>
      <c r="AD517" s="3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93"/>
      <c r="AQ517" s="93"/>
      <c r="AR517" s="93"/>
      <c r="AS517" s="102"/>
      <c r="AT517" s="103"/>
      <c r="AU517" s="103"/>
      <c r="AV517" s="103"/>
      <c r="AW517" s="104"/>
      <c r="AX517" s="103"/>
      <c r="AY517" s="103"/>
      <c r="AZ517" s="103"/>
      <c r="BA517" s="103"/>
      <c r="BB517" s="104"/>
      <c r="BC517" s="103"/>
      <c r="BD517" s="105" t="str">
        <f ca="1">IFERROR(__xludf.DUMMYFUNCTION("""COMPUTED_VALUE"""),"")</f>
        <v/>
      </c>
      <c r="BE517" s="105"/>
      <c r="BF517" s="105"/>
      <c r="BG517" s="93"/>
      <c r="BH517" s="95"/>
      <c r="BI517" s="95" t="str">
        <f t="shared" si="830"/>
        <v/>
      </c>
      <c r="BJ517" s="95" t="str">
        <f t="shared" ref="BJ517:BR517" si="1275">IF(AD517=0,"",AD517*$AS517*(AU517/10))</f>
        <v/>
      </c>
      <c r="BK517" s="95" t="str">
        <f t="shared" si="1275"/>
        <v/>
      </c>
      <c r="BL517" s="95" t="str">
        <f t="shared" si="1275"/>
        <v/>
      </c>
      <c r="BM517" s="95" t="str">
        <f t="shared" si="1275"/>
        <v/>
      </c>
      <c r="BN517" s="95" t="str">
        <f t="shared" si="1275"/>
        <v/>
      </c>
      <c r="BO517" s="95" t="str">
        <f t="shared" si="1275"/>
        <v/>
      </c>
      <c r="BP517" s="95" t="str">
        <f t="shared" si="1275"/>
        <v/>
      </c>
      <c r="BQ517" s="95" t="str">
        <f t="shared" si="1275"/>
        <v/>
      </c>
      <c r="BR517" s="95" t="str">
        <f t="shared" si="1275"/>
        <v/>
      </c>
      <c r="BS517" s="38"/>
      <c r="BT517" s="38"/>
      <c r="BU517" s="38"/>
      <c r="BV517" s="38"/>
      <c r="BW517" s="38"/>
      <c r="BX517" s="38">
        <f t="shared" si="1083"/>
        <v>0</v>
      </c>
      <c r="BY517" s="106" t="str">
        <f t="shared" si="1058"/>
        <v/>
      </c>
      <c r="BZ517" s="106" t="str">
        <f t="shared" ref="BZ517:CH517" si="1276">IF(N517="x","1","")</f>
        <v/>
      </c>
      <c r="CA517" s="106" t="str">
        <f t="shared" si="1276"/>
        <v/>
      </c>
      <c r="CB517" s="106" t="str">
        <f t="shared" si="1276"/>
        <v/>
      </c>
      <c r="CC517" s="106" t="str">
        <f t="shared" si="1276"/>
        <v/>
      </c>
      <c r="CD517" s="106" t="str">
        <f t="shared" si="1276"/>
        <v/>
      </c>
      <c r="CE517" s="106" t="str">
        <f t="shared" si="1276"/>
        <v/>
      </c>
      <c r="CF517" s="106" t="str">
        <f t="shared" si="1276"/>
        <v/>
      </c>
      <c r="CG517" s="106" t="str">
        <f t="shared" si="1276"/>
        <v/>
      </c>
      <c r="CH517" s="106" t="str">
        <f t="shared" si="1276"/>
        <v/>
      </c>
      <c r="CI517" s="40"/>
      <c r="CJ517" s="40"/>
      <c r="CK517" s="40"/>
      <c r="CL517" s="40"/>
      <c r="CM517" s="40"/>
    </row>
    <row r="518" spans="1:91" ht="17.25" customHeight="1" x14ac:dyDescent="0.2">
      <c r="A518" s="92"/>
      <c r="B518" s="93"/>
      <c r="C518" s="93"/>
      <c r="D518" s="93"/>
      <c r="E518" s="93" t="str">
        <f t="shared" si="994"/>
        <v/>
      </c>
      <c r="F518" s="93"/>
      <c r="G518" s="93"/>
      <c r="H518" s="93" t="str">
        <f t="shared" si="802"/>
        <v/>
      </c>
      <c r="I518" s="95" t="str">
        <f t="shared" si="803"/>
        <v/>
      </c>
      <c r="J518" s="93"/>
      <c r="K518" s="97" t="b">
        <v>0</v>
      </c>
      <c r="L518" s="98" t="str">
        <f t="shared" si="927"/>
        <v>PENDENTE</v>
      </c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3"/>
      <c r="X518" s="100"/>
      <c r="Y518" s="100"/>
      <c r="Z518" s="100"/>
      <c r="AA518" s="100"/>
      <c r="AB518" s="100"/>
      <c r="AC518" s="101"/>
      <c r="AD518" s="3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93"/>
      <c r="AQ518" s="93"/>
      <c r="AR518" s="93"/>
      <c r="AS518" s="102"/>
      <c r="AT518" s="103"/>
      <c r="AU518" s="103"/>
      <c r="AV518" s="103"/>
      <c r="AW518" s="104"/>
      <c r="AX518" s="103"/>
      <c r="AY518" s="103"/>
      <c r="AZ518" s="103"/>
      <c r="BA518" s="103"/>
      <c r="BB518" s="104"/>
      <c r="BC518" s="103"/>
      <c r="BD518" s="105" t="str">
        <f ca="1">IFERROR(__xludf.DUMMYFUNCTION("""COMPUTED_VALUE"""),"")</f>
        <v/>
      </c>
      <c r="BE518" s="105"/>
      <c r="BF518" s="105"/>
      <c r="BG518" s="93"/>
      <c r="BH518" s="95"/>
      <c r="BI518" s="95" t="str">
        <f t="shared" si="830"/>
        <v/>
      </c>
      <c r="BJ518" s="95" t="str">
        <f t="shared" ref="BJ518:BR518" si="1277">IF(AD518=0,"",AD518*$AS518*(AU518/10))</f>
        <v/>
      </c>
      <c r="BK518" s="95" t="str">
        <f t="shared" si="1277"/>
        <v/>
      </c>
      <c r="BL518" s="95" t="str">
        <f t="shared" si="1277"/>
        <v/>
      </c>
      <c r="BM518" s="95" t="str">
        <f t="shared" si="1277"/>
        <v/>
      </c>
      <c r="BN518" s="95" t="str">
        <f t="shared" si="1277"/>
        <v/>
      </c>
      <c r="BO518" s="95" t="str">
        <f t="shared" si="1277"/>
        <v/>
      </c>
      <c r="BP518" s="95" t="str">
        <f t="shared" si="1277"/>
        <v/>
      </c>
      <c r="BQ518" s="95" t="str">
        <f t="shared" si="1277"/>
        <v/>
      </c>
      <c r="BR518" s="95" t="str">
        <f t="shared" si="1277"/>
        <v/>
      </c>
      <c r="BS518" s="38"/>
      <c r="BT518" s="38"/>
      <c r="BU518" s="38"/>
      <c r="BV518" s="38"/>
      <c r="BW518" s="38"/>
      <c r="BX518" s="38">
        <f t="shared" si="1083"/>
        <v>0</v>
      </c>
      <c r="BY518" s="106" t="str">
        <f t="shared" si="1058"/>
        <v/>
      </c>
      <c r="BZ518" s="106" t="str">
        <f t="shared" ref="BZ518:CH518" si="1278">IF(N518="x","1","")</f>
        <v/>
      </c>
      <c r="CA518" s="106" t="str">
        <f t="shared" si="1278"/>
        <v/>
      </c>
      <c r="CB518" s="106" t="str">
        <f t="shared" si="1278"/>
        <v/>
      </c>
      <c r="CC518" s="106" t="str">
        <f t="shared" si="1278"/>
        <v/>
      </c>
      <c r="CD518" s="106" t="str">
        <f t="shared" si="1278"/>
        <v/>
      </c>
      <c r="CE518" s="106" t="str">
        <f t="shared" si="1278"/>
        <v/>
      </c>
      <c r="CF518" s="106" t="str">
        <f t="shared" si="1278"/>
        <v/>
      </c>
      <c r="CG518" s="106" t="str">
        <f t="shared" si="1278"/>
        <v/>
      </c>
      <c r="CH518" s="106" t="str">
        <f t="shared" si="1278"/>
        <v/>
      </c>
      <c r="CI518" s="40"/>
      <c r="CJ518" s="40"/>
      <c r="CK518" s="40"/>
      <c r="CL518" s="40"/>
      <c r="CM518" s="40"/>
    </row>
    <row r="519" spans="1:91" ht="17.25" customHeight="1" x14ac:dyDescent="0.2">
      <c r="A519" s="92"/>
      <c r="B519" s="93"/>
      <c r="C519" s="93"/>
      <c r="D519" s="93"/>
      <c r="E519" s="93" t="str">
        <f t="shared" si="994"/>
        <v/>
      </c>
      <c r="F519" s="93"/>
      <c r="G519" s="93"/>
      <c r="H519" s="93" t="str">
        <f t="shared" si="802"/>
        <v/>
      </c>
      <c r="I519" s="95" t="str">
        <f t="shared" si="803"/>
        <v/>
      </c>
      <c r="J519" s="93"/>
      <c r="K519" s="97" t="b">
        <v>0</v>
      </c>
      <c r="L519" s="98" t="str">
        <f t="shared" si="927"/>
        <v>PENDENTE</v>
      </c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3"/>
      <c r="X519" s="100"/>
      <c r="Y519" s="100"/>
      <c r="Z519" s="100"/>
      <c r="AA519" s="100"/>
      <c r="AB519" s="100"/>
      <c r="AC519" s="101"/>
      <c r="AD519" s="3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93"/>
      <c r="AQ519" s="93"/>
      <c r="AR519" s="93"/>
      <c r="AS519" s="102"/>
      <c r="AT519" s="103"/>
      <c r="AU519" s="103"/>
      <c r="AV519" s="103"/>
      <c r="AW519" s="104"/>
      <c r="AX519" s="103"/>
      <c r="AY519" s="103"/>
      <c r="AZ519" s="103"/>
      <c r="BA519" s="103"/>
      <c r="BB519" s="104"/>
      <c r="BC519" s="103"/>
      <c r="BD519" s="105" t="str">
        <f ca="1">IFERROR(__xludf.DUMMYFUNCTION("""COMPUTED_VALUE"""),"")</f>
        <v/>
      </c>
      <c r="BE519" s="105"/>
      <c r="BF519" s="105"/>
      <c r="BG519" s="93"/>
      <c r="BH519" s="95"/>
      <c r="BI519" s="95" t="str">
        <f t="shared" si="830"/>
        <v/>
      </c>
      <c r="BJ519" s="95" t="str">
        <f t="shared" ref="BJ519:BR519" si="1279">IF(AD519=0,"",AD519*$AS519*(AU519/10))</f>
        <v/>
      </c>
      <c r="BK519" s="95" t="str">
        <f t="shared" si="1279"/>
        <v/>
      </c>
      <c r="BL519" s="95" t="str">
        <f t="shared" si="1279"/>
        <v/>
      </c>
      <c r="BM519" s="95" t="str">
        <f t="shared" si="1279"/>
        <v/>
      </c>
      <c r="BN519" s="95" t="str">
        <f t="shared" si="1279"/>
        <v/>
      </c>
      <c r="BO519" s="95" t="str">
        <f t="shared" si="1279"/>
        <v/>
      </c>
      <c r="BP519" s="95" t="str">
        <f t="shared" si="1279"/>
        <v/>
      </c>
      <c r="BQ519" s="95" t="str">
        <f t="shared" si="1279"/>
        <v/>
      </c>
      <c r="BR519" s="95" t="str">
        <f t="shared" si="1279"/>
        <v/>
      </c>
      <c r="BS519" s="38"/>
      <c r="BT519" s="38"/>
      <c r="BU519" s="38"/>
      <c r="BV519" s="38"/>
      <c r="BW519" s="38"/>
      <c r="BX519" s="38">
        <f t="shared" si="1083"/>
        <v>0</v>
      </c>
      <c r="BY519" s="106" t="str">
        <f t="shared" si="1058"/>
        <v/>
      </c>
      <c r="BZ519" s="106" t="str">
        <f t="shared" ref="BZ519:CH519" si="1280">IF(N519="x","1","")</f>
        <v/>
      </c>
      <c r="CA519" s="106" t="str">
        <f t="shared" si="1280"/>
        <v/>
      </c>
      <c r="CB519" s="106" t="str">
        <f t="shared" si="1280"/>
        <v/>
      </c>
      <c r="CC519" s="106" t="str">
        <f t="shared" si="1280"/>
        <v/>
      </c>
      <c r="CD519" s="106" t="str">
        <f t="shared" si="1280"/>
        <v/>
      </c>
      <c r="CE519" s="106" t="str">
        <f t="shared" si="1280"/>
        <v/>
      </c>
      <c r="CF519" s="106" t="str">
        <f t="shared" si="1280"/>
        <v/>
      </c>
      <c r="CG519" s="106" t="str">
        <f t="shared" si="1280"/>
        <v/>
      </c>
      <c r="CH519" s="106" t="str">
        <f t="shared" si="1280"/>
        <v/>
      </c>
      <c r="CI519" s="40"/>
      <c r="CJ519" s="40"/>
      <c r="CK519" s="40"/>
      <c r="CL519" s="40"/>
      <c r="CM519" s="40"/>
    </row>
    <row r="520" spans="1:91" ht="17.25" customHeight="1" x14ac:dyDescent="0.2">
      <c r="A520" s="92"/>
      <c r="B520" s="93"/>
      <c r="C520" s="93"/>
      <c r="D520" s="93"/>
      <c r="E520" s="93" t="str">
        <f t="shared" si="994"/>
        <v/>
      </c>
      <c r="F520" s="93"/>
      <c r="G520" s="93"/>
      <c r="H520" s="93" t="str">
        <f t="shared" si="802"/>
        <v/>
      </c>
      <c r="I520" s="95" t="str">
        <f t="shared" si="803"/>
        <v/>
      </c>
      <c r="J520" s="93"/>
      <c r="K520" s="97" t="b">
        <v>0</v>
      </c>
      <c r="L520" s="98" t="str">
        <f t="shared" si="927"/>
        <v>PENDENTE</v>
      </c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3"/>
      <c r="X520" s="100"/>
      <c r="Y520" s="100"/>
      <c r="Z520" s="100"/>
      <c r="AA520" s="100"/>
      <c r="AB520" s="100"/>
      <c r="AC520" s="101"/>
      <c r="AD520" s="3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93"/>
      <c r="AQ520" s="93"/>
      <c r="AR520" s="93"/>
      <c r="AS520" s="102"/>
      <c r="AT520" s="103"/>
      <c r="AU520" s="103"/>
      <c r="AV520" s="103"/>
      <c r="AW520" s="104"/>
      <c r="AX520" s="103"/>
      <c r="AY520" s="103"/>
      <c r="AZ520" s="103"/>
      <c r="BA520" s="103"/>
      <c r="BB520" s="104"/>
      <c r="BC520" s="103"/>
      <c r="BD520" s="105" t="str">
        <f ca="1">IFERROR(__xludf.DUMMYFUNCTION("""COMPUTED_VALUE"""),"")</f>
        <v/>
      </c>
      <c r="BE520" s="105"/>
      <c r="BF520" s="105"/>
      <c r="BG520" s="93"/>
      <c r="BH520" s="95"/>
      <c r="BI520" s="95" t="str">
        <f t="shared" si="830"/>
        <v/>
      </c>
      <c r="BJ520" s="95" t="str">
        <f t="shared" ref="BJ520:BR520" si="1281">IF(AD520=0,"",AD520*$AS520*(AU520/10))</f>
        <v/>
      </c>
      <c r="BK520" s="95" t="str">
        <f t="shared" si="1281"/>
        <v/>
      </c>
      <c r="BL520" s="95" t="str">
        <f t="shared" si="1281"/>
        <v/>
      </c>
      <c r="BM520" s="95" t="str">
        <f t="shared" si="1281"/>
        <v/>
      </c>
      <c r="BN520" s="95" t="str">
        <f t="shared" si="1281"/>
        <v/>
      </c>
      <c r="BO520" s="95" t="str">
        <f t="shared" si="1281"/>
        <v/>
      </c>
      <c r="BP520" s="95" t="str">
        <f t="shared" si="1281"/>
        <v/>
      </c>
      <c r="BQ520" s="95" t="str">
        <f t="shared" si="1281"/>
        <v/>
      </c>
      <c r="BR520" s="95" t="str">
        <f t="shared" si="1281"/>
        <v/>
      </c>
      <c r="BS520" s="38"/>
      <c r="BT520" s="38"/>
      <c r="BU520" s="38"/>
      <c r="BV520" s="38"/>
      <c r="BW520" s="38"/>
      <c r="BX520" s="38">
        <f t="shared" si="1083"/>
        <v>0</v>
      </c>
      <c r="BY520" s="106" t="str">
        <f t="shared" si="1058"/>
        <v/>
      </c>
      <c r="BZ520" s="106" t="str">
        <f t="shared" ref="BZ520:CH520" si="1282">IF(N520="x","1","")</f>
        <v/>
      </c>
      <c r="CA520" s="106" t="str">
        <f t="shared" si="1282"/>
        <v/>
      </c>
      <c r="CB520" s="106" t="str">
        <f t="shared" si="1282"/>
        <v/>
      </c>
      <c r="CC520" s="106" t="str">
        <f t="shared" si="1282"/>
        <v/>
      </c>
      <c r="CD520" s="106" t="str">
        <f t="shared" si="1282"/>
        <v/>
      </c>
      <c r="CE520" s="106" t="str">
        <f t="shared" si="1282"/>
        <v/>
      </c>
      <c r="CF520" s="106" t="str">
        <f t="shared" si="1282"/>
        <v/>
      </c>
      <c r="CG520" s="106" t="str">
        <f t="shared" si="1282"/>
        <v/>
      </c>
      <c r="CH520" s="106" t="str">
        <f t="shared" si="1282"/>
        <v/>
      </c>
      <c r="CI520" s="40"/>
      <c r="CJ520" s="40"/>
      <c r="CK520" s="40"/>
      <c r="CL520" s="40"/>
      <c r="CM520" s="40"/>
    </row>
    <row r="521" spans="1:91" ht="17.25" customHeight="1" x14ac:dyDescent="0.2">
      <c r="A521" s="92"/>
      <c r="B521" s="93"/>
      <c r="C521" s="93"/>
      <c r="D521" s="93"/>
      <c r="E521" s="93" t="str">
        <f t="shared" si="994"/>
        <v/>
      </c>
      <c r="F521" s="93"/>
      <c r="G521" s="93"/>
      <c r="H521" s="93" t="str">
        <f t="shared" si="802"/>
        <v/>
      </c>
      <c r="I521" s="95" t="str">
        <f t="shared" si="803"/>
        <v/>
      </c>
      <c r="J521" s="93"/>
      <c r="K521" s="97" t="b">
        <v>0</v>
      </c>
      <c r="L521" s="98" t="str">
        <f t="shared" si="927"/>
        <v>PENDENTE</v>
      </c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3"/>
      <c r="X521" s="100"/>
      <c r="Y521" s="100"/>
      <c r="Z521" s="100"/>
      <c r="AA521" s="100"/>
      <c r="AB521" s="100"/>
      <c r="AC521" s="101"/>
      <c r="AD521" s="3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93"/>
      <c r="AQ521" s="93"/>
      <c r="AR521" s="93"/>
      <c r="AS521" s="102"/>
      <c r="AT521" s="103"/>
      <c r="AU521" s="103"/>
      <c r="AV521" s="103"/>
      <c r="AW521" s="104"/>
      <c r="AX521" s="103"/>
      <c r="AY521" s="103"/>
      <c r="AZ521" s="103"/>
      <c r="BA521" s="103"/>
      <c r="BB521" s="104"/>
      <c r="BC521" s="103"/>
      <c r="BD521" s="105" t="str">
        <f ca="1">IFERROR(__xludf.DUMMYFUNCTION("""COMPUTED_VALUE"""),"")</f>
        <v/>
      </c>
      <c r="BE521" s="105"/>
      <c r="BF521" s="105"/>
      <c r="BG521" s="93"/>
      <c r="BH521" s="95"/>
      <c r="BI521" s="95" t="str">
        <f t="shared" si="830"/>
        <v/>
      </c>
      <c r="BJ521" s="95" t="str">
        <f t="shared" ref="BJ521:BR521" si="1283">IF(AD521=0,"",AD521*$AS521*(AU521/10))</f>
        <v/>
      </c>
      <c r="BK521" s="95" t="str">
        <f t="shared" si="1283"/>
        <v/>
      </c>
      <c r="BL521" s="95" t="str">
        <f t="shared" si="1283"/>
        <v/>
      </c>
      <c r="BM521" s="95" t="str">
        <f t="shared" si="1283"/>
        <v/>
      </c>
      <c r="BN521" s="95" t="str">
        <f t="shared" si="1283"/>
        <v/>
      </c>
      <c r="BO521" s="95" t="str">
        <f t="shared" si="1283"/>
        <v/>
      </c>
      <c r="BP521" s="95" t="str">
        <f t="shared" si="1283"/>
        <v/>
      </c>
      <c r="BQ521" s="95" t="str">
        <f t="shared" si="1283"/>
        <v/>
      </c>
      <c r="BR521" s="95" t="str">
        <f t="shared" si="1283"/>
        <v/>
      </c>
      <c r="BS521" s="38"/>
      <c r="BT521" s="38"/>
      <c r="BU521" s="38"/>
      <c r="BV521" s="38"/>
      <c r="BW521" s="38"/>
      <c r="BX521" s="38">
        <f t="shared" si="1083"/>
        <v>0</v>
      </c>
      <c r="BY521" s="106" t="str">
        <f t="shared" si="1058"/>
        <v/>
      </c>
      <c r="BZ521" s="106" t="str">
        <f t="shared" ref="BZ521:CH521" si="1284">IF(N521="x","1","")</f>
        <v/>
      </c>
      <c r="CA521" s="106" t="str">
        <f t="shared" si="1284"/>
        <v/>
      </c>
      <c r="CB521" s="106" t="str">
        <f t="shared" si="1284"/>
        <v/>
      </c>
      <c r="CC521" s="106" t="str">
        <f t="shared" si="1284"/>
        <v/>
      </c>
      <c r="CD521" s="106" t="str">
        <f t="shared" si="1284"/>
        <v/>
      </c>
      <c r="CE521" s="106" t="str">
        <f t="shared" si="1284"/>
        <v/>
      </c>
      <c r="CF521" s="106" t="str">
        <f t="shared" si="1284"/>
        <v/>
      </c>
      <c r="CG521" s="106" t="str">
        <f t="shared" si="1284"/>
        <v/>
      </c>
      <c r="CH521" s="106" t="str">
        <f t="shared" si="1284"/>
        <v/>
      </c>
      <c r="CI521" s="40"/>
      <c r="CJ521" s="40"/>
      <c r="CK521" s="40"/>
      <c r="CL521" s="40"/>
      <c r="CM521" s="40"/>
    </row>
    <row r="522" spans="1:91" ht="17.25" customHeight="1" x14ac:dyDescent="0.2">
      <c r="A522" s="92"/>
      <c r="B522" s="93"/>
      <c r="C522" s="93"/>
      <c r="D522" s="93"/>
      <c r="E522" s="93" t="str">
        <f t="shared" si="994"/>
        <v/>
      </c>
      <c r="F522" s="93"/>
      <c r="G522" s="93"/>
      <c r="H522" s="93" t="str">
        <f t="shared" si="802"/>
        <v/>
      </c>
      <c r="I522" s="95" t="str">
        <f t="shared" si="803"/>
        <v/>
      </c>
      <c r="J522" s="93"/>
      <c r="K522" s="97" t="b">
        <v>0</v>
      </c>
      <c r="L522" s="98" t="str">
        <f t="shared" si="927"/>
        <v>PENDENTE</v>
      </c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3"/>
      <c r="X522" s="100"/>
      <c r="Y522" s="100"/>
      <c r="Z522" s="100"/>
      <c r="AA522" s="100"/>
      <c r="AB522" s="100"/>
      <c r="AC522" s="101"/>
      <c r="AD522" s="3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93"/>
      <c r="AQ522" s="93"/>
      <c r="AR522" s="93"/>
      <c r="AS522" s="102"/>
      <c r="AT522" s="103"/>
      <c r="AU522" s="103"/>
      <c r="AV522" s="103"/>
      <c r="AW522" s="104"/>
      <c r="AX522" s="103"/>
      <c r="AY522" s="103"/>
      <c r="AZ522" s="103"/>
      <c r="BA522" s="103"/>
      <c r="BB522" s="104"/>
      <c r="BC522" s="103"/>
      <c r="BD522" s="105" t="str">
        <f ca="1">IFERROR(__xludf.DUMMYFUNCTION("""COMPUTED_VALUE"""),"")</f>
        <v/>
      </c>
      <c r="BE522" s="105"/>
      <c r="BF522" s="105"/>
      <c r="BG522" s="93"/>
      <c r="BH522" s="95"/>
      <c r="BI522" s="95" t="str">
        <f t="shared" si="830"/>
        <v/>
      </c>
      <c r="BJ522" s="95" t="str">
        <f t="shared" ref="BJ522:BR522" si="1285">IF(AD522=0,"",AD522*$AS522*(AU522/10))</f>
        <v/>
      </c>
      <c r="BK522" s="95" t="str">
        <f t="shared" si="1285"/>
        <v/>
      </c>
      <c r="BL522" s="95" t="str">
        <f t="shared" si="1285"/>
        <v/>
      </c>
      <c r="BM522" s="95" t="str">
        <f t="shared" si="1285"/>
        <v/>
      </c>
      <c r="BN522" s="95" t="str">
        <f t="shared" si="1285"/>
        <v/>
      </c>
      <c r="BO522" s="95" t="str">
        <f t="shared" si="1285"/>
        <v/>
      </c>
      <c r="BP522" s="95" t="str">
        <f t="shared" si="1285"/>
        <v/>
      </c>
      <c r="BQ522" s="95" t="str">
        <f t="shared" si="1285"/>
        <v/>
      </c>
      <c r="BR522" s="95" t="str">
        <f t="shared" si="1285"/>
        <v/>
      </c>
      <c r="BS522" s="38"/>
      <c r="BT522" s="38"/>
      <c r="BU522" s="38"/>
      <c r="BV522" s="38"/>
      <c r="BW522" s="38"/>
      <c r="BX522" s="38">
        <f t="shared" si="1083"/>
        <v>0</v>
      </c>
      <c r="BY522" s="106" t="str">
        <f t="shared" si="1058"/>
        <v/>
      </c>
      <c r="BZ522" s="106" t="str">
        <f t="shared" ref="BZ522:CH522" si="1286">IF(N522="x","1","")</f>
        <v/>
      </c>
      <c r="CA522" s="106" t="str">
        <f t="shared" si="1286"/>
        <v/>
      </c>
      <c r="CB522" s="106" t="str">
        <f t="shared" si="1286"/>
        <v/>
      </c>
      <c r="CC522" s="106" t="str">
        <f t="shared" si="1286"/>
        <v/>
      </c>
      <c r="CD522" s="106" t="str">
        <f t="shared" si="1286"/>
        <v/>
      </c>
      <c r="CE522" s="106" t="str">
        <f t="shared" si="1286"/>
        <v/>
      </c>
      <c r="CF522" s="106" t="str">
        <f t="shared" si="1286"/>
        <v/>
      </c>
      <c r="CG522" s="106" t="str">
        <f t="shared" si="1286"/>
        <v/>
      </c>
      <c r="CH522" s="106" t="str">
        <f t="shared" si="1286"/>
        <v/>
      </c>
      <c r="CI522" s="40"/>
      <c r="CJ522" s="40"/>
      <c r="CK522" s="40"/>
      <c r="CL522" s="40"/>
      <c r="CM522" s="40"/>
    </row>
    <row r="523" spans="1:91" ht="17.25" customHeight="1" x14ac:dyDescent="0.2">
      <c r="A523" s="92"/>
      <c r="B523" s="93"/>
      <c r="C523" s="93"/>
      <c r="D523" s="93"/>
      <c r="E523" s="93" t="str">
        <f t="shared" si="994"/>
        <v/>
      </c>
      <c r="F523" s="93"/>
      <c r="G523" s="93"/>
      <c r="H523" s="93" t="str">
        <f t="shared" si="802"/>
        <v/>
      </c>
      <c r="I523" s="95" t="str">
        <f t="shared" si="803"/>
        <v/>
      </c>
      <c r="J523" s="93"/>
      <c r="K523" s="97" t="b">
        <v>0</v>
      </c>
      <c r="L523" s="98" t="str">
        <f t="shared" si="927"/>
        <v>PENDENTE</v>
      </c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3"/>
      <c r="X523" s="100"/>
      <c r="Y523" s="100"/>
      <c r="Z523" s="100"/>
      <c r="AA523" s="100"/>
      <c r="AB523" s="100"/>
      <c r="AC523" s="101"/>
      <c r="AD523" s="3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93"/>
      <c r="AQ523" s="93"/>
      <c r="AR523" s="93"/>
      <c r="AS523" s="102"/>
      <c r="AT523" s="103"/>
      <c r="AU523" s="103"/>
      <c r="AV523" s="103"/>
      <c r="AW523" s="104"/>
      <c r="AX523" s="103"/>
      <c r="AY523" s="103"/>
      <c r="AZ523" s="103"/>
      <c r="BA523" s="103"/>
      <c r="BB523" s="104"/>
      <c r="BC523" s="103"/>
      <c r="BD523" s="105" t="str">
        <f ca="1">IFERROR(__xludf.DUMMYFUNCTION("""COMPUTED_VALUE"""),"")</f>
        <v/>
      </c>
      <c r="BE523" s="105"/>
      <c r="BF523" s="105"/>
      <c r="BG523" s="93"/>
      <c r="BH523" s="95"/>
      <c r="BI523" s="95" t="str">
        <f t="shared" si="830"/>
        <v/>
      </c>
      <c r="BJ523" s="95" t="str">
        <f t="shared" ref="BJ523:BR523" si="1287">IF(AD523=0,"",AD523*$AS523*(AU523/10))</f>
        <v/>
      </c>
      <c r="BK523" s="95" t="str">
        <f t="shared" si="1287"/>
        <v/>
      </c>
      <c r="BL523" s="95" t="str">
        <f t="shared" si="1287"/>
        <v/>
      </c>
      <c r="BM523" s="95" t="str">
        <f t="shared" si="1287"/>
        <v/>
      </c>
      <c r="BN523" s="95" t="str">
        <f t="shared" si="1287"/>
        <v/>
      </c>
      <c r="BO523" s="95" t="str">
        <f t="shared" si="1287"/>
        <v/>
      </c>
      <c r="BP523" s="95" t="str">
        <f t="shared" si="1287"/>
        <v/>
      </c>
      <c r="BQ523" s="95" t="str">
        <f t="shared" si="1287"/>
        <v/>
      </c>
      <c r="BR523" s="95" t="str">
        <f t="shared" si="1287"/>
        <v/>
      </c>
      <c r="BS523" s="38"/>
      <c r="BT523" s="38"/>
      <c r="BU523" s="38"/>
      <c r="BV523" s="38"/>
      <c r="BW523" s="38"/>
      <c r="BX523" s="38">
        <f t="shared" si="1083"/>
        <v>0</v>
      </c>
      <c r="BY523" s="106" t="str">
        <f t="shared" si="1058"/>
        <v/>
      </c>
      <c r="BZ523" s="106" t="str">
        <f t="shared" ref="BZ523:CH523" si="1288">IF(N523="x","1","")</f>
        <v/>
      </c>
      <c r="CA523" s="106" t="str">
        <f t="shared" si="1288"/>
        <v/>
      </c>
      <c r="CB523" s="106" t="str">
        <f t="shared" si="1288"/>
        <v/>
      </c>
      <c r="CC523" s="106" t="str">
        <f t="shared" si="1288"/>
        <v/>
      </c>
      <c r="CD523" s="106" t="str">
        <f t="shared" si="1288"/>
        <v/>
      </c>
      <c r="CE523" s="106" t="str">
        <f t="shared" si="1288"/>
        <v/>
      </c>
      <c r="CF523" s="106" t="str">
        <f t="shared" si="1288"/>
        <v/>
      </c>
      <c r="CG523" s="106" t="str">
        <f t="shared" si="1288"/>
        <v/>
      </c>
      <c r="CH523" s="106" t="str">
        <f t="shared" si="1288"/>
        <v/>
      </c>
      <c r="CI523" s="40"/>
      <c r="CJ523" s="40"/>
      <c r="CK523" s="40"/>
      <c r="CL523" s="40"/>
      <c r="CM523" s="40"/>
    </row>
    <row r="524" spans="1:91" ht="17.25" customHeight="1" x14ac:dyDescent="0.2">
      <c r="A524" s="92"/>
      <c r="B524" s="93"/>
      <c r="C524" s="93"/>
      <c r="D524" s="93"/>
      <c r="E524" s="93" t="str">
        <f t="shared" si="994"/>
        <v/>
      </c>
      <c r="F524" s="93"/>
      <c r="G524" s="93"/>
      <c r="H524" s="93" t="str">
        <f t="shared" si="802"/>
        <v/>
      </c>
      <c r="I524" s="95" t="str">
        <f t="shared" si="803"/>
        <v/>
      </c>
      <c r="J524" s="93"/>
      <c r="K524" s="97" t="b">
        <v>0</v>
      </c>
      <c r="L524" s="98" t="str">
        <f t="shared" si="927"/>
        <v>PENDENTE</v>
      </c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3"/>
      <c r="X524" s="100"/>
      <c r="Y524" s="100"/>
      <c r="Z524" s="100"/>
      <c r="AA524" s="100"/>
      <c r="AB524" s="100"/>
      <c r="AC524" s="101"/>
      <c r="AD524" s="3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93"/>
      <c r="AQ524" s="93"/>
      <c r="AR524" s="93"/>
      <c r="AS524" s="102"/>
      <c r="AT524" s="103"/>
      <c r="AU524" s="103"/>
      <c r="AV524" s="103"/>
      <c r="AW524" s="104"/>
      <c r="AX524" s="103"/>
      <c r="AY524" s="103"/>
      <c r="AZ524" s="103"/>
      <c r="BA524" s="103"/>
      <c r="BB524" s="104"/>
      <c r="BC524" s="103"/>
      <c r="BD524" s="105" t="str">
        <f ca="1">IFERROR(__xludf.DUMMYFUNCTION("""COMPUTED_VALUE"""),"")</f>
        <v/>
      </c>
      <c r="BE524" s="105"/>
      <c r="BF524" s="105"/>
      <c r="BG524" s="93"/>
      <c r="BH524" s="95"/>
      <c r="BI524" s="95" t="str">
        <f t="shared" si="830"/>
        <v/>
      </c>
      <c r="BJ524" s="95" t="str">
        <f t="shared" ref="BJ524:BR524" si="1289">IF(AD524=0,"",AD524*$AS524*(AU524/10))</f>
        <v/>
      </c>
      <c r="BK524" s="95" t="str">
        <f t="shared" si="1289"/>
        <v/>
      </c>
      <c r="BL524" s="95" t="str">
        <f t="shared" si="1289"/>
        <v/>
      </c>
      <c r="BM524" s="95" t="str">
        <f t="shared" si="1289"/>
        <v/>
      </c>
      <c r="BN524" s="95" t="str">
        <f t="shared" si="1289"/>
        <v/>
      </c>
      <c r="BO524" s="95" t="str">
        <f t="shared" si="1289"/>
        <v/>
      </c>
      <c r="BP524" s="95" t="str">
        <f t="shared" si="1289"/>
        <v/>
      </c>
      <c r="BQ524" s="95" t="str">
        <f t="shared" si="1289"/>
        <v/>
      </c>
      <c r="BR524" s="95" t="str">
        <f t="shared" si="1289"/>
        <v/>
      </c>
      <c r="BS524" s="38"/>
      <c r="BT524" s="38"/>
      <c r="BU524" s="38"/>
      <c r="BV524" s="38"/>
      <c r="BW524" s="38"/>
      <c r="BX524" s="38">
        <f t="shared" si="1083"/>
        <v>0</v>
      </c>
      <c r="BY524" s="106" t="str">
        <f t="shared" si="1058"/>
        <v/>
      </c>
      <c r="BZ524" s="106" t="str">
        <f t="shared" ref="BZ524:CH524" si="1290">IF(N524="x","1","")</f>
        <v/>
      </c>
      <c r="CA524" s="106" t="str">
        <f t="shared" si="1290"/>
        <v/>
      </c>
      <c r="CB524" s="106" t="str">
        <f t="shared" si="1290"/>
        <v/>
      </c>
      <c r="CC524" s="106" t="str">
        <f t="shared" si="1290"/>
        <v/>
      </c>
      <c r="CD524" s="106" t="str">
        <f t="shared" si="1290"/>
        <v/>
      </c>
      <c r="CE524" s="106" t="str">
        <f t="shared" si="1290"/>
        <v/>
      </c>
      <c r="CF524" s="106" t="str">
        <f t="shared" si="1290"/>
        <v/>
      </c>
      <c r="CG524" s="106" t="str">
        <f t="shared" si="1290"/>
        <v/>
      </c>
      <c r="CH524" s="106" t="str">
        <f t="shared" si="1290"/>
        <v/>
      </c>
      <c r="CI524" s="40"/>
      <c r="CJ524" s="40"/>
      <c r="CK524" s="40"/>
      <c r="CL524" s="40"/>
      <c r="CM524" s="40"/>
    </row>
    <row r="525" spans="1:91" ht="17.25" customHeight="1" x14ac:dyDescent="0.2">
      <c r="A525" s="92"/>
      <c r="B525" s="93"/>
      <c r="C525" s="93"/>
      <c r="D525" s="93"/>
      <c r="E525" s="93" t="str">
        <f t="shared" si="994"/>
        <v/>
      </c>
      <c r="F525" s="93"/>
      <c r="G525" s="93"/>
      <c r="H525" s="93" t="str">
        <f t="shared" si="802"/>
        <v/>
      </c>
      <c r="I525" s="95" t="str">
        <f t="shared" si="803"/>
        <v/>
      </c>
      <c r="J525" s="93"/>
      <c r="K525" s="97" t="b">
        <v>0</v>
      </c>
      <c r="L525" s="98" t="str">
        <f t="shared" si="927"/>
        <v>PENDENTE</v>
      </c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3"/>
      <c r="X525" s="100"/>
      <c r="Y525" s="100"/>
      <c r="Z525" s="100"/>
      <c r="AA525" s="100"/>
      <c r="AB525" s="100"/>
      <c r="AC525" s="101"/>
      <c r="AD525" s="3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93"/>
      <c r="AQ525" s="93"/>
      <c r="AR525" s="93"/>
      <c r="AS525" s="102"/>
      <c r="AT525" s="103"/>
      <c r="AU525" s="103"/>
      <c r="AV525" s="103"/>
      <c r="AW525" s="104"/>
      <c r="AX525" s="103"/>
      <c r="AY525" s="103"/>
      <c r="AZ525" s="103"/>
      <c r="BA525" s="103"/>
      <c r="BB525" s="104"/>
      <c r="BC525" s="103"/>
      <c r="BD525" s="105" t="str">
        <f ca="1">IFERROR(__xludf.DUMMYFUNCTION("""COMPUTED_VALUE"""),"")</f>
        <v/>
      </c>
      <c r="BE525" s="105"/>
      <c r="BF525" s="105"/>
      <c r="BG525" s="93"/>
      <c r="BH525" s="95"/>
      <c r="BI525" s="95" t="str">
        <f t="shared" si="830"/>
        <v/>
      </c>
      <c r="BJ525" s="95" t="str">
        <f t="shared" ref="BJ525:BR525" si="1291">IF(AD525=0,"",AD525*$AS525*(AU525/10))</f>
        <v/>
      </c>
      <c r="BK525" s="95" t="str">
        <f t="shared" si="1291"/>
        <v/>
      </c>
      <c r="BL525" s="95" t="str">
        <f t="shared" si="1291"/>
        <v/>
      </c>
      <c r="BM525" s="95" t="str">
        <f t="shared" si="1291"/>
        <v/>
      </c>
      <c r="BN525" s="95" t="str">
        <f t="shared" si="1291"/>
        <v/>
      </c>
      <c r="BO525" s="95" t="str">
        <f t="shared" si="1291"/>
        <v/>
      </c>
      <c r="BP525" s="95" t="str">
        <f t="shared" si="1291"/>
        <v/>
      </c>
      <c r="BQ525" s="95" t="str">
        <f t="shared" si="1291"/>
        <v/>
      </c>
      <c r="BR525" s="95" t="str">
        <f t="shared" si="1291"/>
        <v/>
      </c>
      <c r="BS525" s="38"/>
      <c r="BT525" s="38"/>
      <c r="BU525" s="38"/>
      <c r="BV525" s="38"/>
      <c r="BW525" s="38"/>
      <c r="BX525" s="38">
        <f t="shared" si="1083"/>
        <v>0</v>
      </c>
      <c r="BY525" s="106" t="str">
        <f t="shared" si="1058"/>
        <v/>
      </c>
      <c r="BZ525" s="106" t="str">
        <f t="shared" ref="BZ525:CH525" si="1292">IF(N525="x","1","")</f>
        <v/>
      </c>
      <c r="CA525" s="106" t="str">
        <f t="shared" si="1292"/>
        <v/>
      </c>
      <c r="CB525" s="106" t="str">
        <f t="shared" si="1292"/>
        <v/>
      </c>
      <c r="CC525" s="106" t="str">
        <f t="shared" si="1292"/>
        <v/>
      </c>
      <c r="CD525" s="106" t="str">
        <f t="shared" si="1292"/>
        <v/>
      </c>
      <c r="CE525" s="106" t="str">
        <f t="shared" si="1292"/>
        <v/>
      </c>
      <c r="CF525" s="106" t="str">
        <f t="shared" si="1292"/>
        <v/>
      </c>
      <c r="CG525" s="106" t="str">
        <f t="shared" si="1292"/>
        <v/>
      </c>
      <c r="CH525" s="106" t="str">
        <f t="shared" si="1292"/>
        <v/>
      </c>
      <c r="CI525" s="40"/>
      <c r="CJ525" s="40"/>
      <c r="CK525" s="40"/>
      <c r="CL525" s="40"/>
      <c r="CM525" s="40"/>
    </row>
    <row r="526" spans="1:91" ht="17.25" customHeight="1" x14ac:dyDescent="0.2">
      <c r="A526" s="92"/>
      <c r="B526" s="93"/>
      <c r="C526" s="93"/>
      <c r="D526" s="93"/>
      <c r="E526" s="93" t="str">
        <f t="shared" si="994"/>
        <v/>
      </c>
      <c r="F526" s="93"/>
      <c r="G526" s="93"/>
      <c r="H526" s="93" t="str">
        <f t="shared" si="802"/>
        <v/>
      </c>
      <c r="I526" s="95" t="str">
        <f t="shared" si="803"/>
        <v/>
      </c>
      <c r="J526" s="93"/>
      <c r="K526" s="97" t="b">
        <v>0</v>
      </c>
      <c r="L526" s="98" t="str">
        <f t="shared" si="927"/>
        <v>PENDENTE</v>
      </c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3"/>
      <c r="X526" s="100"/>
      <c r="Y526" s="100"/>
      <c r="Z526" s="100"/>
      <c r="AA526" s="100"/>
      <c r="AB526" s="100"/>
      <c r="AC526" s="101"/>
      <c r="AD526" s="3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93"/>
      <c r="AQ526" s="93"/>
      <c r="AR526" s="93"/>
      <c r="AS526" s="102"/>
      <c r="AT526" s="103"/>
      <c r="AU526" s="103"/>
      <c r="AV526" s="103"/>
      <c r="AW526" s="104"/>
      <c r="AX526" s="103"/>
      <c r="AY526" s="103"/>
      <c r="AZ526" s="103"/>
      <c r="BA526" s="103"/>
      <c r="BB526" s="104"/>
      <c r="BC526" s="103"/>
      <c r="BD526" s="105" t="str">
        <f ca="1">IFERROR(__xludf.DUMMYFUNCTION("""COMPUTED_VALUE"""),"")</f>
        <v/>
      </c>
      <c r="BE526" s="105"/>
      <c r="BF526" s="105"/>
      <c r="BG526" s="93"/>
      <c r="BH526" s="95"/>
      <c r="BI526" s="95" t="str">
        <f t="shared" si="830"/>
        <v/>
      </c>
      <c r="BJ526" s="95" t="str">
        <f t="shared" ref="BJ526:BR526" si="1293">IF(AD526=0,"",AD526*$AS526*(AU526/10))</f>
        <v/>
      </c>
      <c r="BK526" s="95" t="str">
        <f t="shared" si="1293"/>
        <v/>
      </c>
      <c r="BL526" s="95" t="str">
        <f t="shared" si="1293"/>
        <v/>
      </c>
      <c r="BM526" s="95" t="str">
        <f t="shared" si="1293"/>
        <v/>
      </c>
      <c r="BN526" s="95" t="str">
        <f t="shared" si="1293"/>
        <v/>
      </c>
      <c r="BO526" s="95" t="str">
        <f t="shared" si="1293"/>
        <v/>
      </c>
      <c r="BP526" s="95" t="str">
        <f t="shared" si="1293"/>
        <v/>
      </c>
      <c r="BQ526" s="95" t="str">
        <f t="shared" si="1293"/>
        <v/>
      </c>
      <c r="BR526" s="95" t="str">
        <f t="shared" si="1293"/>
        <v/>
      </c>
      <c r="BS526" s="38"/>
      <c r="BT526" s="38"/>
      <c r="BU526" s="38"/>
      <c r="BV526" s="38"/>
      <c r="BW526" s="38"/>
      <c r="BX526" s="38">
        <f t="shared" si="1083"/>
        <v>0</v>
      </c>
      <c r="BY526" s="106" t="str">
        <f t="shared" si="1058"/>
        <v/>
      </c>
      <c r="BZ526" s="106" t="str">
        <f t="shared" ref="BZ526:CH526" si="1294">IF(N526="x","1","")</f>
        <v/>
      </c>
      <c r="CA526" s="106" t="str">
        <f t="shared" si="1294"/>
        <v/>
      </c>
      <c r="CB526" s="106" t="str">
        <f t="shared" si="1294"/>
        <v/>
      </c>
      <c r="CC526" s="106" t="str">
        <f t="shared" si="1294"/>
        <v/>
      </c>
      <c r="CD526" s="106" t="str">
        <f t="shared" si="1294"/>
        <v/>
      </c>
      <c r="CE526" s="106" t="str">
        <f t="shared" si="1294"/>
        <v/>
      </c>
      <c r="CF526" s="106" t="str">
        <f t="shared" si="1294"/>
        <v/>
      </c>
      <c r="CG526" s="106" t="str">
        <f t="shared" si="1294"/>
        <v/>
      </c>
      <c r="CH526" s="106" t="str">
        <f t="shared" si="1294"/>
        <v/>
      </c>
      <c r="CI526" s="40"/>
      <c r="CJ526" s="40"/>
      <c r="CK526" s="40"/>
      <c r="CL526" s="40"/>
      <c r="CM526" s="40"/>
    </row>
    <row r="527" spans="1:91" ht="17.25" customHeight="1" x14ac:dyDescent="0.2">
      <c r="A527" s="92"/>
      <c r="B527" s="93"/>
      <c r="C527" s="93"/>
      <c r="D527" s="93"/>
      <c r="E527" s="93" t="str">
        <f t="shared" si="994"/>
        <v/>
      </c>
      <c r="F527" s="93"/>
      <c r="G527" s="93"/>
      <c r="H527" s="93" t="str">
        <f t="shared" si="802"/>
        <v/>
      </c>
      <c r="I527" s="95" t="str">
        <f t="shared" si="803"/>
        <v/>
      </c>
      <c r="J527" s="93"/>
      <c r="K527" s="97" t="b">
        <v>0</v>
      </c>
      <c r="L527" s="98" t="str">
        <f t="shared" si="927"/>
        <v>PENDENTE</v>
      </c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3"/>
      <c r="X527" s="100"/>
      <c r="Y527" s="100"/>
      <c r="Z527" s="100"/>
      <c r="AA527" s="100"/>
      <c r="AB527" s="100"/>
      <c r="AC527" s="101"/>
      <c r="AD527" s="3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93"/>
      <c r="AQ527" s="93"/>
      <c r="AR527" s="93"/>
      <c r="AS527" s="102"/>
      <c r="AT527" s="103"/>
      <c r="AU527" s="103"/>
      <c r="AV527" s="103"/>
      <c r="AW527" s="104"/>
      <c r="AX527" s="103"/>
      <c r="AY527" s="103"/>
      <c r="AZ527" s="103"/>
      <c r="BA527" s="103"/>
      <c r="BB527" s="104"/>
      <c r="BC527" s="103"/>
      <c r="BD527" s="105" t="str">
        <f ca="1">IFERROR(__xludf.DUMMYFUNCTION("""COMPUTED_VALUE"""),"")</f>
        <v/>
      </c>
      <c r="BE527" s="105"/>
      <c r="BF527" s="105"/>
      <c r="BG527" s="93"/>
      <c r="BH527" s="95"/>
      <c r="BI527" s="95" t="str">
        <f t="shared" si="830"/>
        <v/>
      </c>
      <c r="BJ527" s="95" t="str">
        <f t="shared" ref="BJ527:BR527" si="1295">IF(AD527=0,"",AD527*$AS527*(AU527/10))</f>
        <v/>
      </c>
      <c r="BK527" s="95" t="str">
        <f t="shared" si="1295"/>
        <v/>
      </c>
      <c r="BL527" s="95" t="str">
        <f t="shared" si="1295"/>
        <v/>
      </c>
      <c r="BM527" s="95" t="str">
        <f t="shared" si="1295"/>
        <v/>
      </c>
      <c r="BN527" s="95" t="str">
        <f t="shared" si="1295"/>
        <v/>
      </c>
      <c r="BO527" s="95" t="str">
        <f t="shared" si="1295"/>
        <v/>
      </c>
      <c r="BP527" s="95" t="str">
        <f t="shared" si="1295"/>
        <v/>
      </c>
      <c r="BQ527" s="95" t="str">
        <f t="shared" si="1295"/>
        <v/>
      </c>
      <c r="BR527" s="95" t="str">
        <f t="shared" si="1295"/>
        <v/>
      </c>
      <c r="BS527" s="38"/>
      <c r="BT527" s="38"/>
      <c r="BU527" s="38"/>
      <c r="BV527" s="38"/>
      <c r="BW527" s="38"/>
      <c r="BX527" s="38">
        <f t="shared" si="1083"/>
        <v>0</v>
      </c>
      <c r="BY527" s="106" t="str">
        <f t="shared" si="1058"/>
        <v/>
      </c>
      <c r="BZ527" s="106" t="str">
        <f t="shared" ref="BZ527:CH527" si="1296">IF(N527="x","1","")</f>
        <v/>
      </c>
      <c r="CA527" s="106" t="str">
        <f t="shared" si="1296"/>
        <v/>
      </c>
      <c r="CB527" s="106" t="str">
        <f t="shared" si="1296"/>
        <v/>
      </c>
      <c r="CC527" s="106" t="str">
        <f t="shared" si="1296"/>
        <v/>
      </c>
      <c r="CD527" s="106" t="str">
        <f t="shared" si="1296"/>
        <v/>
      </c>
      <c r="CE527" s="106" t="str">
        <f t="shared" si="1296"/>
        <v/>
      </c>
      <c r="CF527" s="106" t="str">
        <f t="shared" si="1296"/>
        <v/>
      </c>
      <c r="CG527" s="106" t="str">
        <f t="shared" si="1296"/>
        <v/>
      </c>
      <c r="CH527" s="106" t="str">
        <f t="shared" si="1296"/>
        <v/>
      </c>
      <c r="CI527" s="40"/>
      <c r="CJ527" s="40"/>
      <c r="CK527" s="40"/>
      <c r="CL527" s="40"/>
      <c r="CM527" s="40"/>
    </row>
    <row r="528" spans="1:91" ht="17.25" customHeight="1" x14ac:dyDescent="0.2">
      <c r="A528" s="92"/>
      <c r="B528" s="93"/>
      <c r="C528" s="93"/>
      <c r="D528" s="93"/>
      <c r="E528" s="93" t="str">
        <f t="shared" si="994"/>
        <v/>
      </c>
      <c r="F528" s="93"/>
      <c r="G528" s="93"/>
      <c r="H528" s="93" t="str">
        <f t="shared" si="802"/>
        <v/>
      </c>
      <c r="I528" s="95" t="str">
        <f t="shared" si="803"/>
        <v/>
      </c>
      <c r="J528" s="93"/>
      <c r="K528" s="97" t="b">
        <v>0</v>
      </c>
      <c r="L528" s="98" t="str">
        <f t="shared" si="927"/>
        <v>PENDENTE</v>
      </c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3"/>
      <c r="X528" s="100"/>
      <c r="Y528" s="100"/>
      <c r="Z528" s="100"/>
      <c r="AA528" s="100"/>
      <c r="AB528" s="100"/>
      <c r="AC528" s="101"/>
      <c r="AD528" s="3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93"/>
      <c r="AQ528" s="93"/>
      <c r="AR528" s="93"/>
      <c r="AS528" s="102"/>
      <c r="AT528" s="103"/>
      <c r="AU528" s="103"/>
      <c r="AV528" s="103"/>
      <c r="AW528" s="104"/>
      <c r="AX528" s="103"/>
      <c r="AY528" s="103"/>
      <c r="AZ528" s="103"/>
      <c r="BA528" s="103"/>
      <c r="BB528" s="104"/>
      <c r="BC528" s="103"/>
      <c r="BD528" s="105" t="str">
        <f ca="1">IFERROR(__xludf.DUMMYFUNCTION("""COMPUTED_VALUE"""),"")</f>
        <v/>
      </c>
      <c r="BE528" s="105"/>
      <c r="BF528" s="105"/>
      <c r="BG528" s="93"/>
      <c r="BH528" s="95"/>
      <c r="BI528" s="95" t="str">
        <f t="shared" si="830"/>
        <v/>
      </c>
      <c r="BJ528" s="95" t="str">
        <f t="shared" ref="BJ528:BR528" si="1297">IF(AD528=0,"",AD528*$AS528*(AU528/10))</f>
        <v/>
      </c>
      <c r="BK528" s="95" t="str">
        <f t="shared" si="1297"/>
        <v/>
      </c>
      <c r="BL528" s="95" t="str">
        <f t="shared" si="1297"/>
        <v/>
      </c>
      <c r="BM528" s="95" t="str">
        <f t="shared" si="1297"/>
        <v/>
      </c>
      <c r="BN528" s="95" t="str">
        <f t="shared" si="1297"/>
        <v/>
      </c>
      <c r="BO528" s="95" t="str">
        <f t="shared" si="1297"/>
        <v/>
      </c>
      <c r="BP528" s="95" t="str">
        <f t="shared" si="1297"/>
        <v/>
      </c>
      <c r="BQ528" s="95" t="str">
        <f t="shared" si="1297"/>
        <v/>
      </c>
      <c r="BR528" s="95" t="str">
        <f t="shared" si="1297"/>
        <v/>
      </c>
      <c r="BS528" s="38"/>
      <c r="BT528" s="38"/>
      <c r="BU528" s="38"/>
      <c r="BV528" s="38"/>
      <c r="BW528" s="38"/>
      <c r="BX528" s="38">
        <f t="shared" si="1083"/>
        <v>0</v>
      </c>
      <c r="BY528" s="106" t="str">
        <f t="shared" si="1058"/>
        <v/>
      </c>
      <c r="BZ528" s="106" t="str">
        <f t="shared" ref="BZ528:CH528" si="1298">IF(N528="x","1","")</f>
        <v/>
      </c>
      <c r="CA528" s="106" t="str">
        <f t="shared" si="1298"/>
        <v/>
      </c>
      <c r="CB528" s="106" t="str">
        <f t="shared" si="1298"/>
        <v/>
      </c>
      <c r="CC528" s="106" t="str">
        <f t="shared" si="1298"/>
        <v/>
      </c>
      <c r="CD528" s="106" t="str">
        <f t="shared" si="1298"/>
        <v/>
      </c>
      <c r="CE528" s="106" t="str">
        <f t="shared" si="1298"/>
        <v/>
      </c>
      <c r="CF528" s="106" t="str">
        <f t="shared" si="1298"/>
        <v/>
      </c>
      <c r="CG528" s="106" t="str">
        <f t="shared" si="1298"/>
        <v/>
      </c>
      <c r="CH528" s="106" t="str">
        <f t="shared" si="1298"/>
        <v/>
      </c>
      <c r="CI528" s="40"/>
      <c r="CJ528" s="40"/>
      <c r="CK528" s="40"/>
      <c r="CL528" s="40"/>
      <c r="CM528" s="40"/>
    </row>
    <row r="529" spans="1:91" ht="17.25" customHeight="1" x14ac:dyDescent="0.2">
      <c r="A529" s="92"/>
      <c r="B529" s="93"/>
      <c r="C529" s="93"/>
      <c r="D529" s="93"/>
      <c r="E529" s="93" t="str">
        <f t="shared" si="994"/>
        <v/>
      </c>
      <c r="F529" s="93"/>
      <c r="G529" s="93"/>
      <c r="H529" s="93" t="str">
        <f t="shared" si="802"/>
        <v/>
      </c>
      <c r="I529" s="95" t="str">
        <f t="shared" si="803"/>
        <v/>
      </c>
      <c r="J529" s="93"/>
      <c r="K529" s="97" t="b">
        <v>0</v>
      </c>
      <c r="L529" s="98" t="str">
        <f t="shared" si="927"/>
        <v>PENDENTE</v>
      </c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3"/>
      <c r="X529" s="100"/>
      <c r="Y529" s="100"/>
      <c r="Z529" s="100"/>
      <c r="AA529" s="100"/>
      <c r="AB529" s="100"/>
      <c r="AC529" s="101"/>
      <c r="AD529" s="3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93"/>
      <c r="AQ529" s="93"/>
      <c r="AR529" s="93"/>
      <c r="AS529" s="102"/>
      <c r="AT529" s="103"/>
      <c r="AU529" s="103"/>
      <c r="AV529" s="103"/>
      <c r="AW529" s="104"/>
      <c r="AX529" s="103"/>
      <c r="AY529" s="103"/>
      <c r="AZ529" s="103"/>
      <c r="BA529" s="103"/>
      <c r="BB529" s="104"/>
      <c r="BC529" s="103"/>
      <c r="BD529" s="105" t="str">
        <f ca="1">IFERROR(__xludf.DUMMYFUNCTION("""COMPUTED_VALUE"""),"")</f>
        <v/>
      </c>
      <c r="BE529" s="105"/>
      <c r="BF529" s="105"/>
      <c r="BG529" s="93"/>
      <c r="BH529" s="95"/>
      <c r="BI529" s="95" t="str">
        <f t="shared" si="830"/>
        <v/>
      </c>
      <c r="BJ529" s="95" t="str">
        <f t="shared" ref="BJ529:BR529" si="1299">IF(AD529=0,"",AD529*$AS529*(AU529/10))</f>
        <v/>
      </c>
      <c r="BK529" s="95" t="str">
        <f t="shared" si="1299"/>
        <v/>
      </c>
      <c r="BL529" s="95" t="str">
        <f t="shared" si="1299"/>
        <v/>
      </c>
      <c r="BM529" s="95" t="str">
        <f t="shared" si="1299"/>
        <v/>
      </c>
      <c r="BN529" s="95" t="str">
        <f t="shared" si="1299"/>
        <v/>
      </c>
      <c r="BO529" s="95" t="str">
        <f t="shared" si="1299"/>
        <v/>
      </c>
      <c r="BP529" s="95" t="str">
        <f t="shared" si="1299"/>
        <v/>
      </c>
      <c r="BQ529" s="95" t="str">
        <f t="shared" si="1299"/>
        <v/>
      </c>
      <c r="BR529" s="95" t="str">
        <f t="shared" si="1299"/>
        <v/>
      </c>
      <c r="BS529" s="38"/>
      <c r="BT529" s="38"/>
      <c r="BU529" s="38"/>
      <c r="BV529" s="38"/>
      <c r="BW529" s="38"/>
      <c r="BX529" s="38">
        <f t="shared" si="1083"/>
        <v>0</v>
      </c>
      <c r="BY529" s="106" t="str">
        <f t="shared" si="1058"/>
        <v/>
      </c>
      <c r="BZ529" s="106" t="str">
        <f t="shared" ref="BZ529:CH529" si="1300">IF(N529="x","1","")</f>
        <v/>
      </c>
      <c r="CA529" s="106" t="str">
        <f t="shared" si="1300"/>
        <v/>
      </c>
      <c r="CB529" s="106" t="str">
        <f t="shared" si="1300"/>
        <v/>
      </c>
      <c r="CC529" s="106" t="str">
        <f t="shared" si="1300"/>
        <v/>
      </c>
      <c r="CD529" s="106" t="str">
        <f t="shared" si="1300"/>
        <v/>
      </c>
      <c r="CE529" s="106" t="str">
        <f t="shared" si="1300"/>
        <v/>
      </c>
      <c r="CF529" s="106" t="str">
        <f t="shared" si="1300"/>
        <v/>
      </c>
      <c r="CG529" s="106" t="str">
        <f t="shared" si="1300"/>
        <v/>
      </c>
      <c r="CH529" s="106" t="str">
        <f t="shared" si="1300"/>
        <v/>
      </c>
      <c r="CI529" s="40"/>
      <c r="CJ529" s="40"/>
      <c r="CK529" s="40"/>
      <c r="CL529" s="40"/>
      <c r="CM529" s="40"/>
    </row>
    <row r="530" spans="1:91" ht="17.25" customHeight="1" x14ac:dyDescent="0.2">
      <c r="A530" s="92"/>
      <c r="B530" s="93"/>
      <c r="C530" s="93"/>
      <c r="D530" s="93"/>
      <c r="E530" s="93" t="str">
        <f t="shared" si="994"/>
        <v/>
      </c>
      <c r="F530" s="93"/>
      <c r="G530" s="93"/>
      <c r="H530" s="93" t="str">
        <f t="shared" si="802"/>
        <v/>
      </c>
      <c r="I530" s="95" t="str">
        <f t="shared" si="803"/>
        <v/>
      </c>
      <c r="J530" s="93"/>
      <c r="K530" s="97" t="b">
        <v>0</v>
      </c>
      <c r="L530" s="98" t="str">
        <f t="shared" si="927"/>
        <v>PENDENTE</v>
      </c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3"/>
      <c r="X530" s="100"/>
      <c r="Y530" s="100"/>
      <c r="Z530" s="100"/>
      <c r="AA530" s="100"/>
      <c r="AB530" s="100"/>
      <c r="AC530" s="101"/>
      <c r="AD530" s="3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93"/>
      <c r="AQ530" s="93"/>
      <c r="AR530" s="93"/>
      <c r="AS530" s="102"/>
      <c r="AT530" s="103"/>
      <c r="AU530" s="103"/>
      <c r="AV530" s="103"/>
      <c r="AW530" s="104"/>
      <c r="AX530" s="103"/>
      <c r="AY530" s="103"/>
      <c r="AZ530" s="103"/>
      <c r="BA530" s="103"/>
      <c r="BB530" s="104"/>
      <c r="BC530" s="103"/>
      <c r="BD530" s="105" t="str">
        <f ca="1">IFERROR(__xludf.DUMMYFUNCTION("""COMPUTED_VALUE"""),"")</f>
        <v/>
      </c>
      <c r="BE530" s="105"/>
      <c r="BF530" s="105"/>
      <c r="BG530" s="93"/>
      <c r="BH530" s="95"/>
      <c r="BI530" s="95" t="str">
        <f t="shared" si="830"/>
        <v/>
      </c>
      <c r="BJ530" s="95" t="str">
        <f t="shared" ref="BJ530:BR530" si="1301">IF(AD530=0,"",AD530*$AS530*(AU530/10))</f>
        <v/>
      </c>
      <c r="BK530" s="95" t="str">
        <f t="shared" si="1301"/>
        <v/>
      </c>
      <c r="BL530" s="95" t="str">
        <f t="shared" si="1301"/>
        <v/>
      </c>
      <c r="BM530" s="95" t="str">
        <f t="shared" si="1301"/>
        <v/>
      </c>
      <c r="BN530" s="95" t="str">
        <f t="shared" si="1301"/>
        <v/>
      </c>
      <c r="BO530" s="95" t="str">
        <f t="shared" si="1301"/>
        <v/>
      </c>
      <c r="BP530" s="95" t="str">
        <f t="shared" si="1301"/>
        <v/>
      </c>
      <c r="BQ530" s="95" t="str">
        <f t="shared" si="1301"/>
        <v/>
      </c>
      <c r="BR530" s="95" t="str">
        <f t="shared" si="1301"/>
        <v/>
      </c>
      <c r="BS530" s="38"/>
      <c r="BT530" s="38"/>
      <c r="BU530" s="38"/>
      <c r="BV530" s="38"/>
      <c r="BW530" s="38"/>
      <c r="BX530" s="38">
        <f t="shared" si="1083"/>
        <v>0</v>
      </c>
      <c r="BY530" s="106" t="str">
        <f t="shared" si="1058"/>
        <v/>
      </c>
      <c r="BZ530" s="106" t="str">
        <f t="shared" ref="BZ530:CH530" si="1302">IF(N530="x","1","")</f>
        <v/>
      </c>
      <c r="CA530" s="106" t="str">
        <f t="shared" si="1302"/>
        <v/>
      </c>
      <c r="CB530" s="106" t="str">
        <f t="shared" si="1302"/>
        <v/>
      </c>
      <c r="CC530" s="106" t="str">
        <f t="shared" si="1302"/>
        <v/>
      </c>
      <c r="CD530" s="106" t="str">
        <f t="shared" si="1302"/>
        <v/>
      </c>
      <c r="CE530" s="106" t="str">
        <f t="shared" si="1302"/>
        <v/>
      </c>
      <c r="CF530" s="106" t="str">
        <f t="shared" si="1302"/>
        <v/>
      </c>
      <c r="CG530" s="106" t="str">
        <f t="shared" si="1302"/>
        <v/>
      </c>
      <c r="CH530" s="106" t="str">
        <f t="shared" si="1302"/>
        <v/>
      </c>
      <c r="CI530" s="40"/>
      <c r="CJ530" s="40"/>
      <c r="CK530" s="40"/>
      <c r="CL530" s="40"/>
      <c r="CM530" s="40"/>
    </row>
    <row r="531" spans="1:91" ht="17.25" customHeight="1" x14ac:dyDescent="0.2">
      <c r="A531" s="92"/>
      <c r="B531" s="93"/>
      <c r="C531" s="93"/>
      <c r="D531" s="93"/>
      <c r="E531" s="93" t="str">
        <f t="shared" si="994"/>
        <v/>
      </c>
      <c r="F531" s="93"/>
      <c r="G531" s="93"/>
      <c r="H531" s="93" t="str">
        <f t="shared" si="802"/>
        <v/>
      </c>
      <c r="I531" s="95" t="str">
        <f t="shared" si="803"/>
        <v/>
      </c>
      <c r="J531" s="93"/>
      <c r="K531" s="97" t="b">
        <v>0</v>
      </c>
      <c r="L531" s="98" t="str">
        <f t="shared" si="927"/>
        <v>PENDENTE</v>
      </c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3"/>
      <c r="X531" s="100"/>
      <c r="Y531" s="100"/>
      <c r="Z531" s="100"/>
      <c r="AA531" s="100"/>
      <c r="AB531" s="100"/>
      <c r="AC531" s="101"/>
      <c r="AD531" s="3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93"/>
      <c r="AQ531" s="93"/>
      <c r="AR531" s="93"/>
      <c r="AS531" s="102"/>
      <c r="AT531" s="103"/>
      <c r="AU531" s="103"/>
      <c r="AV531" s="103"/>
      <c r="AW531" s="104"/>
      <c r="AX531" s="103"/>
      <c r="AY531" s="103"/>
      <c r="AZ531" s="103"/>
      <c r="BA531" s="103"/>
      <c r="BB531" s="104"/>
      <c r="BC531" s="103"/>
      <c r="BD531" s="105" t="str">
        <f ca="1">IFERROR(__xludf.DUMMYFUNCTION("""COMPUTED_VALUE"""),"")</f>
        <v/>
      </c>
      <c r="BE531" s="105"/>
      <c r="BF531" s="105"/>
      <c r="BG531" s="93"/>
      <c r="BH531" s="95"/>
      <c r="BI531" s="95" t="str">
        <f t="shared" si="830"/>
        <v/>
      </c>
      <c r="BJ531" s="95" t="str">
        <f t="shared" ref="BJ531:BR531" si="1303">IF(AD531=0,"",AD531*$AS531*(AU531/10))</f>
        <v/>
      </c>
      <c r="BK531" s="95" t="str">
        <f t="shared" si="1303"/>
        <v/>
      </c>
      <c r="BL531" s="95" t="str">
        <f t="shared" si="1303"/>
        <v/>
      </c>
      <c r="BM531" s="95" t="str">
        <f t="shared" si="1303"/>
        <v/>
      </c>
      <c r="BN531" s="95" t="str">
        <f t="shared" si="1303"/>
        <v/>
      </c>
      <c r="BO531" s="95" t="str">
        <f t="shared" si="1303"/>
        <v/>
      </c>
      <c r="BP531" s="95" t="str">
        <f t="shared" si="1303"/>
        <v/>
      </c>
      <c r="BQ531" s="95" t="str">
        <f t="shared" si="1303"/>
        <v/>
      </c>
      <c r="BR531" s="95" t="str">
        <f t="shared" si="1303"/>
        <v/>
      </c>
      <c r="BS531" s="38"/>
      <c r="BT531" s="38"/>
      <c r="BU531" s="38"/>
      <c r="BV531" s="38"/>
      <c r="BW531" s="38"/>
      <c r="BX531" s="38">
        <f t="shared" si="1083"/>
        <v>0</v>
      </c>
      <c r="BY531" s="106" t="str">
        <f t="shared" si="1058"/>
        <v/>
      </c>
      <c r="BZ531" s="106" t="str">
        <f t="shared" ref="BZ531:CH531" si="1304">IF(N531="x","1","")</f>
        <v/>
      </c>
      <c r="CA531" s="106" t="str">
        <f t="shared" si="1304"/>
        <v/>
      </c>
      <c r="CB531" s="106" t="str">
        <f t="shared" si="1304"/>
        <v/>
      </c>
      <c r="CC531" s="106" t="str">
        <f t="shared" si="1304"/>
        <v/>
      </c>
      <c r="CD531" s="106" t="str">
        <f t="shared" si="1304"/>
        <v/>
      </c>
      <c r="CE531" s="106" t="str">
        <f t="shared" si="1304"/>
        <v/>
      </c>
      <c r="CF531" s="106" t="str">
        <f t="shared" si="1304"/>
        <v/>
      </c>
      <c r="CG531" s="106" t="str">
        <f t="shared" si="1304"/>
        <v/>
      </c>
      <c r="CH531" s="106" t="str">
        <f t="shared" si="1304"/>
        <v/>
      </c>
      <c r="CI531" s="40"/>
      <c r="CJ531" s="40"/>
      <c r="CK531" s="40"/>
      <c r="CL531" s="40"/>
      <c r="CM531" s="40"/>
    </row>
    <row r="532" spans="1:91" ht="17.25" customHeight="1" x14ac:dyDescent="0.2">
      <c r="A532" s="92"/>
      <c r="B532" s="93"/>
      <c r="C532" s="93"/>
      <c r="D532" s="93"/>
      <c r="E532" s="93" t="str">
        <f t="shared" si="994"/>
        <v/>
      </c>
      <c r="F532" s="93"/>
      <c r="G532" s="93"/>
      <c r="H532" s="93" t="str">
        <f t="shared" si="802"/>
        <v/>
      </c>
      <c r="I532" s="95" t="str">
        <f t="shared" si="803"/>
        <v/>
      </c>
      <c r="J532" s="93"/>
      <c r="K532" s="97" t="b">
        <v>0</v>
      </c>
      <c r="L532" s="98" t="str">
        <f t="shared" si="927"/>
        <v>PENDENTE</v>
      </c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3"/>
      <c r="X532" s="100"/>
      <c r="Y532" s="100"/>
      <c r="Z532" s="100"/>
      <c r="AA532" s="100"/>
      <c r="AB532" s="100"/>
      <c r="AC532" s="101"/>
      <c r="AD532" s="3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93"/>
      <c r="AQ532" s="93"/>
      <c r="AR532" s="93"/>
      <c r="AS532" s="102"/>
      <c r="AT532" s="103"/>
      <c r="AU532" s="103"/>
      <c r="AV532" s="103"/>
      <c r="AW532" s="104"/>
      <c r="AX532" s="103"/>
      <c r="AY532" s="103"/>
      <c r="AZ532" s="103"/>
      <c r="BA532" s="103"/>
      <c r="BB532" s="104"/>
      <c r="BC532" s="103"/>
      <c r="BD532" s="105" t="str">
        <f ca="1">IFERROR(__xludf.DUMMYFUNCTION("""COMPUTED_VALUE"""),"")</f>
        <v/>
      </c>
      <c r="BE532" s="105"/>
      <c r="BF532" s="105"/>
      <c r="BG532" s="93"/>
      <c r="BH532" s="95"/>
      <c r="BI532" s="95" t="str">
        <f t="shared" si="830"/>
        <v/>
      </c>
      <c r="BJ532" s="95" t="str">
        <f t="shared" ref="BJ532:BR532" si="1305">IF(AD532=0,"",AD532*$AS532*(AU532/10))</f>
        <v/>
      </c>
      <c r="BK532" s="95" t="str">
        <f t="shared" si="1305"/>
        <v/>
      </c>
      <c r="BL532" s="95" t="str">
        <f t="shared" si="1305"/>
        <v/>
      </c>
      <c r="BM532" s="95" t="str">
        <f t="shared" si="1305"/>
        <v/>
      </c>
      <c r="BN532" s="95" t="str">
        <f t="shared" si="1305"/>
        <v/>
      </c>
      <c r="BO532" s="95" t="str">
        <f t="shared" si="1305"/>
        <v/>
      </c>
      <c r="BP532" s="95" t="str">
        <f t="shared" si="1305"/>
        <v/>
      </c>
      <c r="BQ532" s="95" t="str">
        <f t="shared" si="1305"/>
        <v/>
      </c>
      <c r="BR532" s="95" t="str">
        <f t="shared" si="1305"/>
        <v/>
      </c>
      <c r="BS532" s="38"/>
      <c r="BT532" s="38"/>
      <c r="BU532" s="38"/>
      <c r="BV532" s="38"/>
      <c r="BW532" s="38"/>
      <c r="BX532" s="38">
        <f t="shared" si="1083"/>
        <v>0</v>
      </c>
      <c r="BY532" s="106" t="str">
        <f t="shared" si="1058"/>
        <v/>
      </c>
      <c r="BZ532" s="106" t="str">
        <f t="shared" ref="BZ532:CH532" si="1306">IF(N532="x","1","")</f>
        <v/>
      </c>
      <c r="CA532" s="106" t="str">
        <f t="shared" si="1306"/>
        <v/>
      </c>
      <c r="CB532" s="106" t="str">
        <f t="shared" si="1306"/>
        <v/>
      </c>
      <c r="CC532" s="106" t="str">
        <f t="shared" si="1306"/>
        <v/>
      </c>
      <c r="CD532" s="106" t="str">
        <f t="shared" si="1306"/>
        <v/>
      </c>
      <c r="CE532" s="106" t="str">
        <f t="shared" si="1306"/>
        <v/>
      </c>
      <c r="CF532" s="106" t="str">
        <f t="shared" si="1306"/>
        <v/>
      </c>
      <c r="CG532" s="106" t="str">
        <f t="shared" si="1306"/>
        <v/>
      </c>
      <c r="CH532" s="106" t="str">
        <f t="shared" si="1306"/>
        <v/>
      </c>
      <c r="CI532" s="40"/>
      <c r="CJ532" s="40"/>
      <c r="CK532" s="40"/>
      <c r="CL532" s="40"/>
      <c r="CM532" s="40"/>
    </row>
    <row r="533" spans="1:91" ht="17.25" customHeight="1" x14ac:dyDescent="0.2">
      <c r="A533" s="92"/>
      <c r="B533" s="93"/>
      <c r="C533" s="93"/>
      <c r="D533" s="93"/>
      <c r="E533" s="93" t="str">
        <f t="shared" si="994"/>
        <v/>
      </c>
      <c r="F533" s="93"/>
      <c r="G533" s="93"/>
      <c r="H533" s="93" t="str">
        <f t="shared" si="802"/>
        <v/>
      </c>
      <c r="I533" s="95" t="str">
        <f t="shared" si="803"/>
        <v/>
      </c>
      <c r="J533" s="93"/>
      <c r="K533" s="97" t="b">
        <v>0</v>
      </c>
      <c r="L533" s="98" t="str">
        <f t="shared" si="927"/>
        <v>PENDENTE</v>
      </c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3"/>
      <c r="X533" s="100"/>
      <c r="Y533" s="100"/>
      <c r="Z533" s="100"/>
      <c r="AA533" s="100"/>
      <c r="AB533" s="100"/>
      <c r="AC533" s="101"/>
      <c r="AD533" s="3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93"/>
      <c r="AQ533" s="93"/>
      <c r="AR533" s="93"/>
      <c r="AS533" s="102"/>
      <c r="AT533" s="103"/>
      <c r="AU533" s="103"/>
      <c r="AV533" s="103"/>
      <c r="AW533" s="104"/>
      <c r="AX533" s="103"/>
      <c r="AY533" s="103"/>
      <c r="AZ533" s="103"/>
      <c r="BA533" s="103"/>
      <c r="BB533" s="104"/>
      <c r="BC533" s="103"/>
      <c r="BD533" s="105" t="str">
        <f ca="1">IFERROR(__xludf.DUMMYFUNCTION("""COMPUTED_VALUE"""),"")</f>
        <v/>
      </c>
      <c r="BE533" s="105"/>
      <c r="BF533" s="105"/>
      <c r="BG533" s="93"/>
      <c r="BH533" s="95"/>
      <c r="BI533" s="95" t="str">
        <f t="shared" si="830"/>
        <v/>
      </c>
      <c r="BJ533" s="95" t="str">
        <f t="shared" ref="BJ533:BR533" si="1307">IF(AD533=0,"",AD533*$AS533*(AU533/10))</f>
        <v/>
      </c>
      <c r="BK533" s="95" t="str">
        <f t="shared" si="1307"/>
        <v/>
      </c>
      <c r="BL533" s="95" t="str">
        <f t="shared" si="1307"/>
        <v/>
      </c>
      <c r="BM533" s="95" t="str">
        <f t="shared" si="1307"/>
        <v/>
      </c>
      <c r="BN533" s="95" t="str">
        <f t="shared" si="1307"/>
        <v/>
      </c>
      <c r="BO533" s="95" t="str">
        <f t="shared" si="1307"/>
        <v/>
      </c>
      <c r="BP533" s="95" t="str">
        <f t="shared" si="1307"/>
        <v/>
      </c>
      <c r="BQ533" s="95" t="str">
        <f t="shared" si="1307"/>
        <v/>
      </c>
      <c r="BR533" s="95" t="str">
        <f t="shared" si="1307"/>
        <v/>
      </c>
      <c r="BS533" s="38"/>
      <c r="BT533" s="38"/>
      <c r="BU533" s="38"/>
      <c r="BV533" s="38"/>
      <c r="BW533" s="38"/>
      <c r="BX533" s="38">
        <f t="shared" si="1083"/>
        <v>0</v>
      </c>
      <c r="BY533" s="106" t="str">
        <f t="shared" si="1058"/>
        <v/>
      </c>
      <c r="BZ533" s="106" t="str">
        <f t="shared" ref="BZ533:CH533" si="1308">IF(N533="x","1","")</f>
        <v/>
      </c>
      <c r="CA533" s="106" t="str">
        <f t="shared" si="1308"/>
        <v/>
      </c>
      <c r="CB533" s="106" t="str">
        <f t="shared" si="1308"/>
        <v/>
      </c>
      <c r="CC533" s="106" t="str">
        <f t="shared" si="1308"/>
        <v/>
      </c>
      <c r="CD533" s="106" t="str">
        <f t="shared" si="1308"/>
        <v/>
      </c>
      <c r="CE533" s="106" t="str">
        <f t="shared" si="1308"/>
        <v/>
      </c>
      <c r="CF533" s="106" t="str">
        <f t="shared" si="1308"/>
        <v/>
      </c>
      <c r="CG533" s="106" t="str">
        <f t="shared" si="1308"/>
        <v/>
      </c>
      <c r="CH533" s="106" t="str">
        <f t="shared" si="1308"/>
        <v/>
      </c>
      <c r="CI533" s="40"/>
      <c r="CJ533" s="40"/>
      <c r="CK533" s="40"/>
      <c r="CL533" s="40"/>
      <c r="CM533" s="40"/>
    </row>
    <row r="534" spans="1:91" ht="17.25" customHeight="1" x14ac:dyDescent="0.2">
      <c r="A534" s="92"/>
      <c r="B534" s="93"/>
      <c r="C534" s="93"/>
      <c r="D534" s="93"/>
      <c r="E534" s="93" t="str">
        <f t="shared" si="994"/>
        <v/>
      </c>
      <c r="F534" s="93"/>
      <c r="G534" s="93"/>
      <c r="H534" s="93" t="str">
        <f t="shared" si="802"/>
        <v/>
      </c>
      <c r="I534" s="95" t="str">
        <f t="shared" si="803"/>
        <v/>
      </c>
      <c r="J534" s="93"/>
      <c r="K534" s="97" t="b">
        <v>0</v>
      </c>
      <c r="L534" s="98" t="str">
        <f t="shared" si="927"/>
        <v>PENDENTE</v>
      </c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3"/>
      <c r="X534" s="100"/>
      <c r="Y534" s="100"/>
      <c r="Z534" s="100"/>
      <c r="AA534" s="100"/>
      <c r="AB534" s="100"/>
      <c r="AC534" s="101"/>
      <c r="AD534" s="3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93"/>
      <c r="AQ534" s="93"/>
      <c r="AR534" s="93"/>
      <c r="AS534" s="102"/>
      <c r="AT534" s="103"/>
      <c r="AU534" s="103"/>
      <c r="AV534" s="103"/>
      <c r="AW534" s="104"/>
      <c r="AX534" s="103"/>
      <c r="AY534" s="103"/>
      <c r="AZ534" s="103"/>
      <c r="BA534" s="103"/>
      <c r="BB534" s="104"/>
      <c r="BC534" s="103"/>
      <c r="BD534" s="105" t="str">
        <f ca="1">IFERROR(__xludf.DUMMYFUNCTION("""COMPUTED_VALUE"""),"")</f>
        <v/>
      </c>
      <c r="BE534" s="105"/>
      <c r="BF534" s="105"/>
      <c r="BG534" s="93"/>
      <c r="BH534" s="95"/>
      <c r="BI534" s="95" t="str">
        <f t="shared" si="830"/>
        <v/>
      </c>
      <c r="BJ534" s="95" t="str">
        <f t="shared" ref="BJ534:BR534" si="1309">IF(AD534=0,"",AD534*$AS534*(AU534/10))</f>
        <v/>
      </c>
      <c r="BK534" s="95" t="str">
        <f t="shared" si="1309"/>
        <v/>
      </c>
      <c r="BL534" s="95" t="str">
        <f t="shared" si="1309"/>
        <v/>
      </c>
      <c r="BM534" s="95" t="str">
        <f t="shared" si="1309"/>
        <v/>
      </c>
      <c r="BN534" s="95" t="str">
        <f t="shared" si="1309"/>
        <v/>
      </c>
      <c r="BO534" s="95" t="str">
        <f t="shared" si="1309"/>
        <v/>
      </c>
      <c r="BP534" s="95" t="str">
        <f t="shared" si="1309"/>
        <v/>
      </c>
      <c r="BQ534" s="95" t="str">
        <f t="shared" si="1309"/>
        <v/>
      </c>
      <c r="BR534" s="95" t="str">
        <f t="shared" si="1309"/>
        <v/>
      </c>
      <c r="BS534" s="38"/>
      <c r="BT534" s="38"/>
      <c r="BU534" s="38"/>
      <c r="BV534" s="38"/>
      <c r="BW534" s="38"/>
      <c r="BX534" s="38">
        <f t="shared" si="1083"/>
        <v>0</v>
      </c>
      <c r="BY534" s="106" t="str">
        <f t="shared" si="1058"/>
        <v/>
      </c>
      <c r="BZ534" s="106" t="str">
        <f t="shared" ref="BZ534:CH534" si="1310">IF(N534="x","1","")</f>
        <v/>
      </c>
      <c r="CA534" s="106" t="str">
        <f t="shared" si="1310"/>
        <v/>
      </c>
      <c r="CB534" s="106" t="str">
        <f t="shared" si="1310"/>
        <v/>
      </c>
      <c r="CC534" s="106" t="str">
        <f t="shared" si="1310"/>
        <v/>
      </c>
      <c r="CD534" s="106" t="str">
        <f t="shared" si="1310"/>
        <v/>
      </c>
      <c r="CE534" s="106" t="str">
        <f t="shared" si="1310"/>
        <v/>
      </c>
      <c r="CF534" s="106" t="str">
        <f t="shared" si="1310"/>
        <v/>
      </c>
      <c r="CG534" s="106" t="str">
        <f t="shared" si="1310"/>
        <v/>
      </c>
      <c r="CH534" s="106" t="str">
        <f t="shared" si="1310"/>
        <v/>
      </c>
      <c r="CI534" s="40"/>
      <c r="CJ534" s="40"/>
      <c r="CK534" s="40"/>
      <c r="CL534" s="40"/>
      <c r="CM534" s="40"/>
    </row>
    <row r="535" spans="1:91" ht="17.25" customHeight="1" x14ac:dyDescent="0.2">
      <c r="A535" s="92"/>
      <c r="B535" s="93"/>
      <c r="C535" s="93"/>
      <c r="D535" s="93"/>
      <c r="E535" s="93" t="str">
        <f t="shared" si="994"/>
        <v/>
      </c>
      <c r="F535" s="93"/>
      <c r="G535" s="93"/>
      <c r="H535" s="93" t="str">
        <f t="shared" si="802"/>
        <v/>
      </c>
      <c r="I535" s="95" t="str">
        <f t="shared" si="803"/>
        <v/>
      </c>
      <c r="J535" s="93"/>
      <c r="K535" s="97" t="b">
        <v>0</v>
      </c>
      <c r="L535" s="98" t="str">
        <f t="shared" si="927"/>
        <v>PENDENTE</v>
      </c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3"/>
      <c r="X535" s="100"/>
      <c r="Y535" s="100"/>
      <c r="Z535" s="100"/>
      <c r="AA535" s="100"/>
      <c r="AB535" s="100"/>
      <c r="AC535" s="101"/>
      <c r="AD535" s="3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93"/>
      <c r="AQ535" s="93"/>
      <c r="AR535" s="93"/>
      <c r="AS535" s="102"/>
      <c r="AT535" s="103"/>
      <c r="AU535" s="103"/>
      <c r="AV535" s="103"/>
      <c r="AW535" s="104"/>
      <c r="AX535" s="103"/>
      <c r="AY535" s="103"/>
      <c r="AZ535" s="103"/>
      <c r="BA535" s="103"/>
      <c r="BB535" s="104"/>
      <c r="BC535" s="103"/>
      <c r="BD535" s="105" t="str">
        <f ca="1">IFERROR(__xludf.DUMMYFUNCTION("""COMPUTED_VALUE"""),"")</f>
        <v/>
      </c>
      <c r="BE535" s="105"/>
      <c r="BF535" s="105"/>
      <c r="BG535" s="93"/>
      <c r="BH535" s="95"/>
      <c r="BI535" s="95" t="str">
        <f t="shared" si="830"/>
        <v/>
      </c>
      <c r="BJ535" s="95" t="str">
        <f t="shared" ref="BJ535:BR535" si="1311">IF(AD535=0,"",AD535*$AS535*(AU535/10))</f>
        <v/>
      </c>
      <c r="BK535" s="95" t="str">
        <f t="shared" si="1311"/>
        <v/>
      </c>
      <c r="BL535" s="95" t="str">
        <f t="shared" si="1311"/>
        <v/>
      </c>
      <c r="BM535" s="95" t="str">
        <f t="shared" si="1311"/>
        <v/>
      </c>
      <c r="BN535" s="95" t="str">
        <f t="shared" si="1311"/>
        <v/>
      </c>
      <c r="BO535" s="95" t="str">
        <f t="shared" si="1311"/>
        <v/>
      </c>
      <c r="BP535" s="95" t="str">
        <f t="shared" si="1311"/>
        <v/>
      </c>
      <c r="BQ535" s="95" t="str">
        <f t="shared" si="1311"/>
        <v/>
      </c>
      <c r="BR535" s="95" t="str">
        <f t="shared" si="1311"/>
        <v/>
      </c>
      <c r="BS535" s="38"/>
      <c r="BT535" s="38"/>
      <c r="BU535" s="38"/>
      <c r="BV535" s="38"/>
      <c r="BW535" s="38"/>
      <c r="BX535" s="38">
        <f t="shared" si="1083"/>
        <v>0</v>
      </c>
      <c r="BY535" s="106" t="str">
        <f t="shared" si="1058"/>
        <v/>
      </c>
      <c r="BZ535" s="106" t="str">
        <f t="shared" ref="BZ535:CH535" si="1312">IF(N535="x","1","")</f>
        <v/>
      </c>
      <c r="CA535" s="106" t="str">
        <f t="shared" si="1312"/>
        <v/>
      </c>
      <c r="CB535" s="106" t="str">
        <f t="shared" si="1312"/>
        <v/>
      </c>
      <c r="CC535" s="106" t="str">
        <f t="shared" si="1312"/>
        <v/>
      </c>
      <c r="CD535" s="106" t="str">
        <f t="shared" si="1312"/>
        <v/>
      </c>
      <c r="CE535" s="106" t="str">
        <f t="shared" si="1312"/>
        <v/>
      </c>
      <c r="CF535" s="106" t="str">
        <f t="shared" si="1312"/>
        <v/>
      </c>
      <c r="CG535" s="106" t="str">
        <f t="shared" si="1312"/>
        <v/>
      </c>
      <c r="CH535" s="106" t="str">
        <f t="shared" si="1312"/>
        <v/>
      </c>
      <c r="CI535" s="40"/>
      <c r="CJ535" s="40"/>
      <c r="CK535" s="40"/>
      <c r="CL535" s="40"/>
      <c r="CM535" s="40"/>
    </row>
    <row r="536" spans="1:91" ht="17.25" customHeight="1" x14ac:dyDescent="0.2">
      <c r="A536" s="92"/>
      <c r="B536" s="93"/>
      <c r="C536" s="93"/>
      <c r="D536" s="93"/>
      <c r="E536" s="93" t="str">
        <f t="shared" si="994"/>
        <v/>
      </c>
      <c r="F536" s="93"/>
      <c r="G536" s="93"/>
      <c r="H536" s="93" t="str">
        <f t="shared" si="802"/>
        <v/>
      </c>
      <c r="I536" s="95" t="str">
        <f t="shared" si="803"/>
        <v/>
      </c>
      <c r="J536" s="93"/>
      <c r="K536" s="97" t="b">
        <v>0</v>
      </c>
      <c r="L536" s="98" t="str">
        <f t="shared" si="927"/>
        <v>PENDENTE</v>
      </c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3"/>
      <c r="X536" s="100"/>
      <c r="Y536" s="100"/>
      <c r="Z536" s="100"/>
      <c r="AA536" s="100"/>
      <c r="AB536" s="100"/>
      <c r="AC536" s="101"/>
      <c r="AD536" s="3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93"/>
      <c r="AQ536" s="93"/>
      <c r="AR536" s="93"/>
      <c r="AS536" s="102"/>
      <c r="AT536" s="103"/>
      <c r="AU536" s="103"/>
      <c r="AV536" s="103"/>
      <c r="AW536" s="104"/>
      <c r="AX536" s="103"/>
      <c r="AY536" s="103"/>
      <c r="AZ536" s="103"/>
      <c r="BA536" s="103"/>
      <c r="BB536" s="104"/>
      <c r="BC536" s="103"/>
      <c r="BD536" s="105" t="str">
        <f ca="1">IFERROR(__xludf.DUMMYFUNCTION("""COMPUTED_VALUE"""),"")</f>
        <v/>
      </c>
      <c r="BE536" s="105"/>
      <c r="BF536" s="105"/>
      <c r="BG536" s="93"/>
      <c r="BH536" s="95"/>
      <c r="BI536" s="95" t="str">
        <f t="shared" si="830"/>
        <v/>
      </c>
      <c r="BJ536" s="95" t="str">
        <f t="shared" ref="BJ536:BR536" si="1313">IF(AD536=0,"",AD536*$AS536*(AU536/10))</f>
        <v/>
      </c>
      <c r="BK536" s="95" t="str">
        <f t="shared" si="1313"/>
        <v/>
      </c>
      <c r="BL536" s="95" t="str">
        <f t="shared" si="1313"/>
        <v/>
      </c>
      <c r="BM536" s="95" t="str">
        <f t="shared" si="1313"/>
        <v/>
      </c>
      <c r="BN536" s="95" t="str">
        <f t="shared" si="1313"/>
        <v/>
      </c>
      <c r="BO536" s="95" t="str">
        <f t="shared" si="1313"/>
        <v/>
      </c>
      <c r="BP536" s="95" t="str">
        <f t="shared" si="1313"/>
        <v/>
      </c>
      <c r="BQ536" s="95" t="str">
        <f t="shared" si="1313"/>
        <v/>
      </c>
      <c r="BR536" s="95" t="str">
        <f t="shared" si="1313"/>
        <v/>
      </c>
      <c r="BS536" s="38"/>
      <c r="BT536" s="38"/>
      <c r="BU536" s="38"/>
      <c r="BV536" s="38"/>
      <c r="BW536" s="38"/>
      <c r="BX536" s="38">
        <f t="shared" si="1083"/>
        <v>0</v>
      </c>
      <c r="BY536" s="106" t="str">
        <f t="shared" si="1058"/>
        <v/>
      </c>
      <c r="BZ536" s="106" t="str">
        <f t="shared" ref="BZ536:CH536" si="1314">IF(N536="x","1","")</f>
        <v/>
      </c>
      <c r="CA536" s="106" t="str">
        <f t="shared" si="1314"/>
        <v/>
      </c>
      <c r="CB536" s="106" t="str">
        <f t="shared" si="1314"/>
        <v/>
      </c>
      <c r="CC536" s="106" t="str">
        <f t="shared" si="1314"/>
        <v/>
      </c>
      <c r="CD536" s="106" t="str">
        <f t="shared" si="1314"/>
        <v/>
      </c>
      <c r="CE536" s="106" t="str">
        <f t="shared" si="1314"/>
        <v/>
      </c>
      <c r="CF536" s="106" t="str">
        <f t="shared" si="1314"/>
        <v/>
      </c>
      <c r="CG536" s="106" t="str">
        <f t="shared" si="1314"/>
        <v/>
      </c>
      <c r="CH536" s="106" t="str">
        <f t="shared" si="1314"/>
        <v/>
      </c>
      <c r="CI536" s="40"/>
      <c r="CJ536" s="40"/>
      <c r="CK536" s="40"/>
      <c r="CL536" s="40"/>
      <c r="CM536" s="40"/>
    </row>
    <row r="537" spans="1:91" ht="17.25" customHeight="1" x14ac:dyDescent="0.2">
      <c r="A537" s="92"/>
      <c r="B537" s="93"/>
      <c r="C537" s="93"/>
      <c r="D537" s="93"/>
      <c r="E537" s="93" t="str">
        <f t="shared" si="994"/>
        <v/>
      </c>
      <c r="F537" s="93"/>
      <c r="G537" s="93"/>
      <c r="H537" s="93" t="str">
        <f t="shared" si="802"/>
        <v/>
      </c>
      <c r="I537" s="95" t="str">
        <f t="shared" si="803"/>
        <v/>
      </c>
      <c r="J537" s="93"/>
      <c r="K537" s="97" t="b">
        <v>0</v>
      </c>
      <c r="L537" s="98" t="str">
        <f t="shared" si="927"/>
        <v>PENDENTE</v>
      </c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3"/>
      <c r="X537" s="100"/>
      <c r="Y537" s="100"/>
      <c r="Z537" s="100"/>
      <c r="AA537" s="100"/>
      <c r="AB537" s="100"/>
      <c r="AC537" s="101"/>
      <c r="AD537" s="3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93"/>
      <c r="AQ537" s="93"/>
      <c r="AR537" s="93"/>
      <c r="AS537" s="102"/>
      <c r="AT537" s="103"/>
      <c r="AU537" s="103"/>
      <c r="AV537" s="103"/>
      <c r="AW537" s="104"/>
      <c r="AX537" s="103"/>
      <c r="AY537" s="103"/>
      <c r="AZ537" s="103"/>
      <c r="BA537" s="103"/>
      <c r="BB537" s="104"/>
      <c r="BC537" s="103"/>
      <c r="BD537" s="105" t="str">
        <f ca="1">IFERROR(__xludf.DUMMYFUNCTION("""COMPUTED_VALUE"""),"")</f>
        <v/>
      </c>
      <c r="BE537" s="105"/>
      <c r="BF537" s="105"/>
      <c r="BG537" s="93"/>
      <c r="BH537" s="95"/>
      <c r="BI537" s="95" t="str">
        <f t="shared" si="830"/>
        <v/>
      </c>
      <c r="BJ537" s="95" t="str">
        <f t="shared" ref="BJ537:BR537" si="1315">IF(AD537=0,"",AD537*$AS537*(AU537/10))</f>
        <v/>
      </c>
      <c r="BK537" s="95" t="str">
        <f t="shared" si="1315"/>
        <v/>
      </c>
      <c r="BL537" s="95" t="str">
        <f t="shared" si="1315"/>
        <v/>
      </c>
      <c r="BM537" s="95" t="str">
        <f t="shared" si="1315"/>
        <v/>
      </c>
      <c r="BN537" s="95" t="str">
        <f t="shared" si="1315"/>
        <v/>
      </c>
      <c r="BO537" s="95" t="str">
        <f t="shared" si="1315"/>
        <v/>
      </c>
      <c r="BP537" s="95" t="str">
        <f t="shared" si="1315"/>
        <v/>
      </c>
      <c r="BQ537" s="95" t="str">
        <f t="shared" si="1315"/>
        <v/>
      </c>
      <c r="BR537" s="95" t="str">
        <f t="shared" si="1315"/>
        <v/>
      </c>
      <c r="BS537" s="38"/>
      <c r="BT537" s="38"/>
      <c r="BU537" s="38"/>
      <c r="BV537" s="38"/>
      <c r="BW537" s="38"/>
      <c r="BX537" s="38">
        <f t="shared" si="1083"/>
        <v>0</v>
      </c>
      <c r="BY537" s="106" t="str">
        <f t="shared" si="1058"/>
        <v/>
      </c>
      <c r="BZ537" s="106" t="str">
        <f t="shared" ref="BZ537:CH537" si="1316">IF(N537="x","1","")</f>
        <v/>
      </c>
      <c r="CA537" s="106" t="str">
        <f t="shared" si="1316"/>
        <v/>
      </c>
      <c r="CB537" s="106" t="str">
        <f t="shared" si="1316"/>
        <v/>
      </c>
      <c r="CC537" s="106" t="str">
        <f t="shared" si="1316"/>
        <v/>
      </c>
      <c r="CD537" s="106" t="str">
        <f t="shared" si="1316"/>
        <v/>
      </c>
      <c r="CE537" s="106" t="str">
        <f t="shared" si="1316"/>
        <v/>
      </c>
      <c r="CF537" s="106" t="str">
        <f t="shared" si="1316"/>
        <v/>
      </c>
      <c r="CG537" s="106" t="str">
        <f t="shared" si="1316"/>
        <v/>
      </c>
      <c r="CH537" s="106" t="str">
        <f t="shared" si="1316"/>
        <v/>
      </c>
      <c r="CI537" s="40"/>
      <c r="CJ537" s="40"/>
      <c r="CK537" s="40"/>
      <c r="CL537" s="40"/>
      <c r="CM537" s="40"/>
    </row>
    <row r="538" spans="1:91" ht="17.25" customHeight="1" x14ac:dyDescent="0.2">
      <c r="A538" s="92"/>
      <c r="B538" s="93"/>
      <c r="C538" s="93"/>
      <c r="D538" s="93"/>
      <c r="E538" s="93" t="str">
        <f t="shared" si="994"/>
        <v/>
      </c>
      <c r="F538" s="93"/>
      <c r="G538" s="93"/>
      <c r="H538" s="93" t="str">
        <f t="shared" si="802"/>
        <v/>
      </c>
      <c r="I538" s="95" t="str">
        <f t="shared" si="803"/>
        <v/>
      </c>
      <c r="J538" s="93"/>
      <c r="K538" s="97" t="b">
        <v>0</v>
      </c>
      <c r="L538" s="98" t="str">
        <f t="shared" si="927"/>
        <v>PENDENTE</v>
      </c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3"/>
      <c r="X538" s="100"/>
      <c r="Y538" s="100"/>
      <c r="Z538" s="100"/>
      <c r="AA538" s="100"/>
      <c r="AB538" s="100"/>
      <c r="AC538" s="101"/>
      <c r="AD538" s="3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93"/>
      <c r="AQ538" s="93"/>
      <c r="AR538" s="93"/>
      <c r="AS538" s="102"/>
      <c r="AT538" s="103"/>
      <c r="AU538" s="103"/>
      <c r="AV538" s="103"/>
      <c r="AW538" s="104"/>
      <c r="AX538" s="103"/>
      <c r="AY538" s="103"/>
      <c r="AZ538" s="103"/>
      <c r="BA538" s="103"/>
      <c r="BB538" s="104"/>
      <c r="BC538" s="103"/>
      <c r="BD538" s="105" t="str">
        <f ca="1">IFERROR(__xludf.DUMMYFUNCTION("""COMPUTED_VALUE"""),"")</f>
        <v/>
      </c>
      <c r="BE538" s="105"/>
      <c r="BF538" s="105"/>
      <c r="BG538" s="93"/>
      <c r="BH538" s="95"/>
      <c r="BI538" s="95" t="str">
        <f t="shared" si="830"/>
        <v/>
      </c>
      <c r="BJ538" s="95" t="str">
        <f t="shared" ref="BJ538:BR538" si="1317">IF(AD538=0,"",AD538*$AS538*(AU538/10))</f>
        <v/>
      </c>
      <c r="BK538" s="95" t="str">
        <f t="shared" si="1317"/>
        <v/>
      </c>
      <c r="BL538" s="95" t="str">
        <f t="shared" si="1317"/>
        <v/>
      </c>
      <c r="BM538" s="95" t="str">
        <f t="shared" si="1317"/>
        <v/>
      </c>
      <c r="BN538" s="95" t="str">
        <f t="shared" si="1317"/>
        <v/>
      </c>
      <c r="BO538" s="95" t="str">
        <f t="shared" si="1317"/>
        <v/>
      </c>
      <c r="BP538" s="95" t="str">
        <f t="shared" si="1317"/>
        <v/>
      </c>
      <c r="BQ538" s="95" t="str">
        <f t="shared" si="1317"/>
        <v/>
      </c>
      <c r="BR538" s="95" t="str">
        <f t="shared" si="1317"/>
        <v/>
      </c>
      <c r="BS538" s="38"/>
      <c r="BT538" s="38"/>
      <c r="BU538" s="38"/>
      <c r="BV538" s="38"/>
      <c r="BW538" s="38"/>
      <c r="BX538" s="38">
        <f t="shared" si="1083"/>
        <v>0</v>
      </c>
      <c r="BY538" s="106" t="str">
        <f t="shared" si="1058"/>
        <v/>
      </c>
      <c r="BZ538" s="106" t="str">
        <f t="shared" ref="BZ538:CH538" si="1318">IF(N538="x","1","")</f>
        <v/>
      </c>
      <c r="CA538" s="106" t="str">
        <f t="shared" si="1318"/>
        <v/>
      </c>
      <c r="CB538" s="106" t="str">
        <f t="shared" si="1318"/>
        <v/>
      </c>
      <c r="CC538" s="106" t="str">
        <f t="shared" si="1318"/>
        <v/>
      </c>
      <c r="CD538" s="106" t="str">
        <f t="shared" si="1318"/>
        <v/>
      </c>
      <c r="CE538" s="106" t="str">
        <f t="shared" si="1318"/>
        <v/>
      </c>
      <c r="CF538" s="106" t="str">
        <f t="shared" si="1318"/>
        <v/>
      </c>
      <c r="CG538" s="106" t="str">
        <f t="shared" si="1318"/>
        <v/>
      </c>
      <c r="CH538" s="106" t="str">
        <f t="shared" si="1318"/>
        <v/>
      </c>
      <c r="CI538" s="40"/>
      <c r="CJ538" s="40"/>
      <c r="CK538" s="40"/>
      <c r="CL538" s="40"/>
      <c r="CM538" s="40"/>
    </row>
    <row r="539" spans="1:91" ht="17.25" customHeight="1" x14ac:dyDescent="0.2">
      <c r="A539" s="92"/>
      <c r="B539" s="93"/>
      <c r="C539" s="93"/>
      <c r="D539" s="93"/>
      <c r="E539" s="93" t="str">
        <f t="shared" si="994"/>
        <v/>
      </c>
      <c r="F539" s="93"/>
      <c r="G539" s="93"/>
      <c r="H539" s="93" t="str">
        <f t="shared" ref="H539:H793" si="1319">IF(ISBLANK(G539),"",F539*G539/1000)</f>
        <v/>
      </c>
      <c r="I539" s="95" t="str">
        <f t="shared" ref="I539:I793" si="1320">IF(ISBLANK(F539),"",IF(H539&lt;5,200,IF(H539&lt;10,300,IF(H539&lt;20,500,IF(H539&lt;30,750,IF(H539&lt;50,1000,IF(H539&lt;75,1500,IF(H539&gt;75,2000))))))))</f>
        <v/>
      </c>
      <c r="J539" s="93"/>
      <c r="K539" s="97" t="b">
        <v>0</v>
      </c>
      <c r="L539" s="98" t="str">
        <f t="shared" si="927"/>
        <v>PENDENTE</v>
      </c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3"/>
      <c r="X539" s="100"/>
      <c r="Y539" s="100"/>
      <c r="Z539" s="100"/>
      <c r="AA539" s="100"/>
      <c r="AB539" s="100"/>
      <c r="AC539" s="101"/>
      <c r="AD539" s="3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93"/>
      <c r="AQ539" s="93"/>
      <c r="AR539" s="93"/>
      <c r="AS539" s="102"/>
      <c r="AT539" s="103"/>
      <c r="AU539" s="103"/>
      <c r="AV539" s="103"/>
      <c r="AW539" s="104"/>
      <c r="AX539" s="103"/>
      <c r="AY539" s="103"/>
      <c r="AZ539" s="103"/>
      <c r="BA539" s="103"/>
      <c r="BB539" s="104"/>
      <c r="BC539" s="103"/>
      <c r="BD539" s="105" t="str">
        <f ca="1">IFERROR(__xludf.DUMMYFUNCTION("""COMPUTED_VALUE"""),"")</f>
        <v/>
      </c>
      <c r="BE539" s="105"/>
      <c r="BF539" s="105"/>
      <c r="BG539" s="93"/>
      <c r="BH539" s="95"/>
      <c r="BI539" s="95" t="str">
        <f t="shared" si="830"/>
        <v/>
      </c>
      <c r="BJ539" s="95" t="str">
        <f t="shared" ref="BJ539:BR539" si="1321">IF(AD539=0,"",AD539*$AS539*(AU539/10))</f>
        <v/>
      </c>
      <c r="BK539" s="95" t="str">
        <f t="shared" si="1321"/>
        <v/>
      </c>
      <c r="BL539" s="95" t="str">
        <f t="shared" si="1321"/>
        <v/>
      </c>
      <c r="BM539" s="95" t="str">
        <f t="shared" si="1321"/>
        <v/>
      </c>
      <c r="BN539" s="95" t="str">
        <f t="shared" si="1321"/>
        <v/>
      </c>
      <c r="BO539" s="95" t="str">
        <f t="shared" si="1321"/>
        <v/>
      </c>
      <c r="BP539" s="95" t="str">
        <f t="shared" si="1321"/>
        <v/>
      </c>
      <c r="BQ539" s="95" t="str">
        <f t="shared" si="1321"/>
        <v/>
      </c>
      <c r="BR539" s="95" t="str">
        <f t="shared" si="1321"/>
        <v/>
      </c>
      <c r="BS539" s="38"/>
      <c r="BT539" s="38"/>
      <c r="BU539" s="38"/>
      <c r="BV539" s="38"/>
      <c r="BW539" s="38"/>
      <c r="BX539" s="38">
        <f t="shared" si="1083"/>
        <v>0</v>
      </c>
      <c r="BY539" s="106" t="str">
        <f t="shared" si="1058"/>
        <v/>
      </c>
      <c r="BZ539" s="106" t="str">
        <f t="shared" ref="BZ539:CH539" si="1322">IF(N539="x","1","")</f>
        <v/>
      </c>
      <c r="CA539" s="106" t="str">
        <f t="shared" si="1322"/>
        <v/>
      </c>
      <c r="CB539" s="106" t="str">
        <f t="shared" si="1322"/>
        <v/>
      </c>
      <c r="CC539" s="106" t="str">
        <f t="shared" si="1322"/>
        <v/>
      </c>
      <c r="CD539" s="106" t="str">
        <f t="shared" si="1322"/>
        <v/>
      </c>
      <c r="CE539" s="106" t="str">
        <f t="shared" si="1322"/>
        <v/>
      </c>
      <c r="CF539" s="106" t="str">
        <f t="shared" si="1322"/>
        <v/>
      </c>
      <c r="CG539" s="106" t="str">
        <f t="shared" si="1322"/>
        <v/>
      </c>
      <c r="CH539" s="106" t="str">
        <f t="shared" si="1322"/>
        <v/>
      </c>
      <c r="CI539" s="40"/>
      <c r="CJ539" s="40"/>
      <c r="CK539" s="40"/>
      <c r="CL539" s="40"/>
      <c r="CM539" s="40"/>
    </row>
    <row r="540" spans="1:91" ht="17.25" customHeight="1" x14ac:dyDescent="0.2">
      <c r="A540" s="92"/>
      <c r="B540" s="93"/>
      <c r="C540" s="93"/>
      <c r="D540" s="93"/>
      <c r="E540" s="93" t="str">
        <f t="shared" si="994"/>
        <v/>
      </c>
      <c r="F540" s="93"/>
      <c r="G540" s="93"/>
      <c r="H540" s="93" t="str">
        <f t="shared" si="1319"/>
        <v/>
      </c>
      <c r="I540" s="95" t="str">
        <f t="shared" si="1320"/>
        <v/>
      </c>
      <c r="J540" s="93"/>
      <c r="K540" s="97" t="b">
        <v>0</v>
      </c>
      <c r="L540" s="98" t="str">
        <f t="shared" si="927"/>
        <v>PENDENTE</v>
      </c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3"/>
      <c r="X540" s="100"/>
      <c r="Y540" s="100"/>
      <c r="Z540" s="100"/>
      <c r="AA540" s="100"/>
      <c r="AB540" s="100"/>
      <c r="AC540" s="101"/>
      <c r="AD540" s="3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93"/>
      <c r="AQ540" s="93"/>
      <c r="AR540" s="93"/>
      <c r="AS540" s="102"/>
      <c r="AT540" s="103"/>
      <c r="AU540" s="103"/>
      <c r="AV540" s="103"/>
      <c r="AW540" s="104"/>
      <c r="AX540" s="103"/>
      <c r="AY540" s="103"/>
      <c r="AZ540" s="103"/>
      <c r="BA540" s="103"/>
      <c r="BB540" s="104"/>
      <c r="BC540" s="103"/>
      <c r="BD540" s="105" t="str">
        <f ca="1">IFERROR(__xludf.DUMMYFUNCTION("""COMPUTED_VALUE"""),"")</f>
        <v/>
      </c>
      <c r="BE540" s="105"/>
      <c r="BF540" s="105"/>
      <c r="BG540" s="93"/>
      <c r="BH540" s="95"/>
      <c r="BI540" s="95" t="str">
        <f t="shared" si="830"/>
        <v/>
      </c>
      <c r="BJ540" s="95" t="str">
        <f t="shared" ref="BJ540:BR540" si="1323">IF(AD540=0,"",AD540*$AS540*(AU540/10))</f>
        <v/>
      </c>
      <c r="BK540" s="95" t="str">
        <f t="shared" si="1323"/>
        <v/>
      </c>
      <c r="BL540" s="95" t="str">
        <f t="shared" si="1323"/>
        <v/>
      </c>
      <c r="BM540" s="95" t="str">
        <f t="shared" si="1323"/>
        <v/>
      </c>
      <c r="BN540" s="95" t="str">
        <f t="shared" si="1323"/>
        <v/>
      </c>
      <c r="BO540" s="95" t="str">
        <f t="shared" si="1323"/>
        <v/>
      </c>
      <c r="BP540" s="95" t="str">
        <f t="shared" si="1323"/>
        <v/>
      </c>
      <c r="BQ540" s="95" t="str">
        <f t="shared" si="1323"/>
        <v/>
      </c>
      <c r="BR540" s="95" t="str">
        <f t="shared" si="1323"/>
        <v/>
      </c>
      <c r="BS540" s="38"/>
      <c r="BT540" s="38"/>
      <c r="BU540" s="38"/>
      <c r="BV540" s="38"/>
      <c r="BW540" s="38"/>
      <c r="BX540" s="38">
        <f t="shared" si="1083"/>
        <v>0</v>
      </c>
      <c r="BY540" s="106" t="str">
        <f t="shared" si="1058"/>
        <v/>
      </c>
      <c r="BZ540" s="106" t="str">
        <f t="shared" ref="BZ540:CH540" si="1324">IF(N540="x","1","")</f>
        <v/>
      </c>
      <c r="CA540" s="106" t="str">
        <f t="shared" si="1324"/>
        <v/>
      </c>
      <c r="CB540" s="106" t="str">
        <f t="shared" si="1324"/>
        <v/>
      </c>
      <c r="CC540" s="106" t="str">
        <f t="shared" si="1324"/>
        <v/>
      </c>
      <c r="CD540" s="106" t="str">
        <f t="shared" si="1324"/>
        <v/>
      </c>
      <c r="CE540" s="106" t="str">
        <f t="shared" si="1324"/>
        <v/>
      </c>
      <c r="CF540" s="106" t="str">
        <f t="shared" si="1324"/>
        <v/>
      </c>
      <c r="CG540" s="106" t="str">
        <f t="shared" si="1324"/>
        <v/>
      </c>
      <c r="CH540" s="106" t="str">
        <f t="shared" si="1324"/>
        <v/>
      </c>
      <c r="CI540" s="40"/>
      <c r="CJ540" s="40"/>
      <c r="CK540" s="40"/>
      <c r="CL540" s="40"/>
      <c r="CM540" s="40"/>
    </row>
    <row r="541" spans="1:91" ht="17.25" customHeight="1" x14ac:dyDescent="0.2">
      <c r="A541" s="92"/>
      <c r="B541" s="93"/>
      <c r="C541" s="93"/>
      <c r="D541" s="93"/>
      <c r="E541" s="93" t="str">
        <f t="shared" si="994"/>
        <v/>
      </c>
      <c r="F541" s="93"/>
      <c r="G541" s="93"/>
      <c r="H541" s="93" t="str">
        <f t="shared" si="1319"/>
        <v/>
      </c>
      <c r="I541" s="95" t="str">
        <f t="shared" si="1320"/>
        <v/>
      </c>
      <c r="J541" s="93"/>
      <c r="K541" s="97" t="b">
        <v>0</v>
      </c>
      <c r="L541" s="98" t="str">
        <f t="shared" si="927"/>
        <v>PENDENTE</v>
      </c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3"/>
      <c r="X541" s="100"/>
      <c r="Y541" s="100"/>
      <c r="Z541" s="100"/>
      <c r="AA541" s="100"/>
      <c r="AB541" s="100"/>
      <c r="AC541" s="101"/>
      <c r="AD541" s="3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93"/>
      <c r="AQ541" s="93"/>
      <c r="AR541" s="93"/>
      <c r="AS541" s="102"/>
      <c r="AT541" s="103"/>
      <c r="AU541" s="103"/>
      <c r="AV541" s="103"/>
      <c r="AW541" s="104"/>
      <c r="AX541" s="103"/>
      <c r="AY541" s="103"/>
      <c r="AZ541" s="103"/>
      <c r="BA541" s="103"/>
      <c r="BB541" s="104"/>
      <c r="BC541" s="103"/>
      <c r="BD541" s="105" t="str">
        <f ca="1">IFERROR(__xludf.DUMMYFUNCTION("""COMPUTED_VALUE"""),"")</f>
        <v/>
      </c>
      <c r="BE541" s="105"/>
      <c r="BF541" s="105"/>
      <c r="BG541" s="93"/>
      <c r="BH541" s="95"/>
      <c r="BI541" s="95" t="str">
        <f t="shared" si="830"/>
        <v/>
      </c>
      <c r="BJ541" s="95" t="str">
        <f t="shared" ref="BJ541:BR541" si="1325">IF(AD541=0,"",AD541*$AS541*(AU541/10))</f>
        <v/>
      </c>
      <c r="BK541" s="95" t="str">
        <f t="shared" si="1325"/>
        <v/>
      </c>
      <c r="BL541" s="95" t="str">
        <f t="shared" si="1325"/>
        <v/>
      </c>
      <c r="BM541" s="95" t="str">
        <f t="shared" si="1325"/>
        <v/>
      </c>
      <c r="BN541" s="95" t="str">
        <f t="shared" si="1325"/>
        <v/>
      </c>
      <c r="BO541" s="95" t="str">
        <f t="shared" si="1325"/>
        <v/>
      </c>
      <c r="BP541" s="95" t="str">
        <f t="shared" si="1325"/>
        <v/>
      </c>
      <c r="BQ541" s="95" t="str">
        <f t="shared" si="1325"/>
        <v/>
      </c>
      <c r="BR541" s="95" t="str">
        <f t="shared" si="1325"/>
        <v/>
      </c>
      <c r="BS541" s="38"/>
      <c r="BT541" s="38"/>
      <c r="BU541" s="38"/>
      <c r="BV541" s="38"/>
      <c r="BW541" s="38"/>
      <c r="BX541" s="38">
        <f t="shared" si="1083"/>
        <v>0</v>
      </c>
      <c r="BY541" s="106" t="str">
        <f t="shared" si="1058"/>
        <v/>
      </c>
      <c r="BZ541" s="106" t="str">
        <f t="shared" ref="BZ541:CH541" si="1326">IF(N541="x","1","")</f>
        <v/>
      </c>
      <c r="CA541" s="106" t="str">
        <f t="shared" si="1326"/>
        <v/>
      </c>
      <c r="CB541" s="106" t="str">
        <f t="shared" si="1326"/>
        <v/>
      </c>
      <c r="CC541" s="106" t="str">
        <f t="shared" si="1326"/>
        <v/>
      </c>
      <c r="CD541" s="106" t="str">
        <f t="shared" si="1326"/>
        <v/>
      </c>
      <c r="CE541" s="106" t="str">
        <f t="shared" si="1326"/>
        <v/>
      </c>
      <c r="CF541" s="106" t="str">
        <f t="shared" si="1326"/>
        <v/>
      </c>
      <c r="CG541" s="106" t="str">
        <f t="shared" si="1326"/>
        <v/>
      </c>
      <c r="CH541" s="106" t="str">
        <f t="shared" si="1326"/>
        <v/>
      </c>
      <c r="CI541" s="40"/>
      <c r="CJ541" s="40"/>
      <c r="CK541" s="40"/>
      <c r="CL541" s="40"/>
      <c r="CM541" s="40"/>
    </row>
    <row r="542" spans="1:91" ht="17.25" customHeight="1" x14ac:dyDescent="0.2">
      <c r="A542" s="92"/>
      <c r="B542" s="93"/>
      <c r="C542" s="93"/>
      <c r="D542" s="93"/>
      <c r="E542" s="93" t="str">
        <f t="shared" si="994"/>
        <v/>
      </c>
      <c r="F542" s="93"/>
      <c r="G542" s="93"/>
      <c r="H542" s="93" t="str">
        <f t="shared" si="1319"/>
        <v/>
      </c>
      <c r="I542" s="95" t="str">
        <f t="shared" si="1320"/>
        <v/>
      </c>
      <c r="J542" s="93"/>
      <c r="K542" s="97" t="b">
        <v>0</v>
      </c>
      <c r="L542" s="98" t="str">
        <f t="shared" si="927"/>
        <v>PENDENTE</v>
      </c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3"/>
      <c r="X542" s="100"/>
      <c r="Y542" s="100"/>
      <c r="Z542" s="100"/>
      <c r="AA542" s="100"/>
      <c r="AB542" s="100"/>
      <c r="AC542" s="101"/>
      <c r="AD542" s="3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93"/>
      <c r="AQ542" s="93"/>
      <c r="AR542" s="93"/>
      <c r="AS542" s="102"/>
      <c r="AT542" s="103"/>
      <c r="AU542" s="103"/>
      <c r="AV542" s="103"/>
      <c r="AW542" s="104"/>
      <c r="AX542" s="103"/>
      <c r="AY542" s="103"/>
      <c r="AZ542" s="103"/>
      <c r="BA542" s="103"/>
      <c r="BB542" s="104"/>
      <c r="BC542" s="103"/>
      <c r="BD542" s="105" t="str">
        <f ca="1">IFERROR(__xludf.DUMMYFUNCTION("""COMPUTED_VALUE"""),"")</f>
        <v/>
      </c>
      <c r="BE542" s="105"/>
      <c r="BF542" s="105"/>
      <c r="BG542" s="93"/>
      <c r="BH542" s="95"/>
      <c r="BI542" s="95" t="str">
        <f t="shared" si="830"/>
        <v/>
      </c>
      <c r="BJ542" s="95" t="str">
        <f t="shared" ref="BJ542:BR542" si="1327">IF(AD542=0,"",AD542*$AS542*(AU542/10))</f>
        <v/>
      </c>
      <c r="BK542" s="95" t="str">
        <f t="shared" si="1327"/>
        <v/>
      </c>
      <c r="BL542" s="95" t="str">
        <f t="shared" si="1327"/>
        <v/>
      </c>
      <c r="BM542" s="95" t="str">
        <f t="shared" si="1327"/>
        <v/>
      </c>
      <c r="BN542" s="95" t="str">
        <f t="shared" si="1327"/>
        <v/>
      </c>
      <c r="BO542" s="95" t="str">
        <f t="shared" si="1327"/>
        <v/>
      </c>
      <c r="BP542" s="95" t="str">
        <f t="shared" si="1327"/>
        <v/>
      </c>
      <c r="BQ542" s="95" t="str">
        <f t="shared" si="1327"/>
        <v/>
      </c>
      <c r="BR542" s="95" t="str">
        <f t="shared" si="1327"/>
        <v/>
      </c>
      <c r="BS542" s="38"/>
      <c r="BT542" s="38"/>
      <c r="BU542" s="38"/>
      <c r="BV542" s="38"/>
      <c r="BW542" s="38"/>
      <c r="BX542" s="38">
        <f t="shared" si="1083"/>
        <v>0</v>
      </c>
      <c r="BY542" s="106" t="str">
        <f t="shared" si="1058"/>
        <v/>
      </c>
      <c r="BZ542" s="106" t="str">
        <f t="shared" ref="BZ542:CH542" si="1328">IF(N542="x","1","")</f>
        <v/>
      </c>
      <c r="CA542" s="106" t="str">
        <f t="shared" si="1328"/>
        <v/>
      </c>
      <c r="CB542" s="106" t="str">
        <f t="shared" si="1328"/>
        <v/>
      </c>
      <c r="CC542" s="106" t="str">
        <f t="shared" si="1328"/>
        <v/>
      </c>
      <c r="CD542" s="106" t="str">
        <f t="shared" si="1328"/>
        <v/>
      </c>
      <c r="CE542" s="106" t="str">
        <f t="shared" si="1328"/>
        <v/>
      </c>
      <c r="CF542" s="106" t="str">
        <f t="shared" si="1328"/>
        <v/>
      </c>
      <c r="CG542" s="106" t="str">
        <f t="shared" si="1328"/>
        <v/>
      </c>
      <c r="CH542" s="106" t="str">
        <f t="shared" si="1328"/>
        <v/>
      </c>
      <c r="CI542" s="40"/>
      <c r="CJ542" s="40"/>
      <c r="CK542" s="40"/>
      <c r="CL542" s="40"/>
      <c r="CM542" s="40"/>
    </row>
    <row r="543" spans="1:91" ht="17.25" customHeight="1" x14ac:dyDescent="0.2">
      <c r="A543" s="92"/>
      <c r="B543" s="93"/>
      <c r="C543" s="93"/>
      <c r="D543" s="93"/>
      <c r="E543" s="93" t="str">
        <f t="shared" si="994"/>
        <v/>
      </c>
      <c r="F543" s="93"/>
      <c r="G543" s="93"/>
      <c r="H543" s="93" t="str">
        <f t="shared" si="1319"/>
        <v/>
      </c>
      <c r="I543" s="95" t="str">
        <f t="shared" si="1320"/>
        <v/>
      </c>
      <c r="J543" s="93"/>
      <c r="K543" s="97" t="b">
        <v>0</v>
      </c>
      <c r="L543" s="98" t="str">
        <f t="shared" si="927"/>
        <v>PENDENTE</v>
      </c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3"/>
      <c r="X543" s="100"/>
      <c r="Y543" s="100"/>
      <c r="Z543" s="100"/>
      <c r="AA543" s="100"/>
      <c r="AB543" s="100"/>
      <c r="AC543" s="101"/>
      <c r="AD543" s="3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93"/>
      <c r="AQ543" s="93"/>
      <c r="AR543" s="93"/>
      <c r="AS543" s="102"/>
      <c r="AT543" s="103"/>
      <c r="AU543" s="103"/>
      <c r="AV543" s="103"/>
      <c r="AW543" s="104"/>
      <c r="AX543" s="103"/>
      <c r="AY543" s="103"/>
      <c r="AZ543" s="103"/>
      <c r="BA543" s="103"/>
      <c r="BB543" s="104"/>
      <c r="BC543" s="103"/>
      <c r="BD543" s="105" t="str">
        <f ca="1">IFERROR(__xludf.DUMMYFUNCTION("""COMPUTED_VALUE"""),"")</f>
        <v/>
      </c>
      <c r="BE543" s="105"/>
      <c r="BF543" s="105"/>
      <c r="BG543" s="93"/>
      <c r="BH543" s="95"/>
      <c r="BI543" s="95" t="str">
        <f t="shared" si="830"/>
        <v/>
      </c>
      <c r="BJ543" s="95" t="str">
        <f t="shared" ref="BJ543:BR543" si="1329">IF(AD543=0,"",AD543*$AS543*(AU543/10))</f>
        <v/>
      </c>
      <c r="BK543" s="95" t="str">
        <f t="shared" si="1329"/>
        <v/>
      </c>
      <c r="BL543" s="95" t="str">
        <f t="shared" si="1329"/>
        <v/>
      </c>
      <c r="BM543" s="95" t="str">
        <f t="shared" si="1329"/>
        <v/>
      </c>
      <c r="BN543" s="95" t="str">
        <f t="shared" si="1329"/>
        <v/>
      </c>
      <c r="BO543" s="95" t="str">
        <f t="shared" si="1329"/>
        <v/>
      </c>
      <c r="BP543" s="95" t="str">
        <f t="shared" si="1329"/>
        <v/>
      </c>
      <c r="BQ543" s="95" t="str">
        <f t="shared" si="1329"/>
        <v/>
      </c>
      <c r="BR543" s="95" t="str">
        <f t="shared" si="1329"/>
        <v/>
      </c>
      <c r="BS543" s="38"/>
      <c r="BT543" s="38"/>
      <c r="BU543" s="38"/>
      <c r="BV543" s="38"/>
      <c r="BW543" s="38"/>
      <c r="BX543" s="38">
        <f t="shared" si="1083"/>
        <v>0</v>
      </c>
      <c r="BY543" s="106" t="str">
        <f t="shared" si="1058"/>
        <v/>
      </c>
      <c r="BZ543" s="106" t="str">
        <f t="shared" ref="BZ543:CH543" si="1330">IF(N543="x","1","")</f>
        <v/>
      </c>
      <c r="CA543" s="106" t="str">
        <f t="shared" si="1330"/>
        <v/>
      </c>
      <c r="CB543" s="106" t="str">
        <f t="shared" si="1330"/>
        <v/>
      </c>
      <c r="CC543" s="106" t="str">
        <f t="shared" si="1330"/>
        <v/>
      </c>
      <c r="CD543" s="106" t="str">
        <f t="shared" si="1330"/>
        <v/>
      </c>
      <c r="CE543" s="106" t="str">
        <f t="shared" si="1330"/>
        <v/>
      </c>
      <c r="CF543" s="106" t="str">
        <f t="shared" si="1330"/>
        <v/>
      </c>
      <c r="CG543" s="106" t="str">
        <f t="shared" si="1330"/>
        <v/>
      </c>
      <c r="CH543" s="106" t="str">
        <f t="shared" si="1330"/>
        <v/>
      </c>
      <c r="CI543" s="40"/>
      <c r="CJ543" s="40"/>
      <c r="CK543" s="40"/>
      <c r="CL543" s="40"/>
      <c r="CM543" s="40"/>
    </row>
    <row r="544" spans="1:91" ht="17.25" customHeight="1" x14ac:dyDescent="0.2">
      <c r="A544" s="92"/>
      <c r="B544" s="93"/>
      <c r="C544" s="93"/>
      <c r="D544" s="93"/>
      <c r="E544" s="93" t="str">
        <f t="shared" si="994"/>
        <v/>
      </c>
      <c r="F544" s="93"/>
      <c r="G544" s="93"/>
      <c r="H544" s="93" t="str">
        <f t="shared" si="1319"/>
        <v/>
      </c>
      <c r="I544" s="95" t="str">
        <f t="shared" si="1320"/>
        <v/>
      </c>
      <c r="J544" s="93"/>
      <c r="K544" s="97" t="b">
        <v>0</v>
      </c>
      <c r="L544" s="98" t="str">
        <f t="shared" si="927"/>
        <v>PENDENTE</v>
      </c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3"/>
      <c r="X544" s="100"/>
      <c r="Y544" s="100"/>
      <c r="Z544" s="100"/>
      <c r="AA544" s="100"/>
      <c r="AB544" s="100"/>
      <c r="AC544" s="101"/>
      <c r="AD544" s="3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93"/>
      <c r="AQ544" s="93"/>
      <c r="AR544" s="93"/>
      <c r="AS544" s="102"/>
      <c r="AT544" s="103"/>
      <c r="AU544" s="103"/>
      <c r="AV544" s="103"/>
      <c r="AW544" s="104"/>
      <c r="AX544" s="103"/>
      <c r="AY544" s="103"/>
      <c r="AZ544" s="103"/>
      <c r="BA544" s="103"/>
      <c r="BB544" s="104"/>
      <c r="BC544" s="103"/>
      <c r="BD544" s="105" t="str">
        <f ca="1">IFERROR(__xludf.DUMMYFUNCTION("""COMPUTED_VALUE"""),"")</f>
        <v/>
      </c>
      <c r="BE544" s="105"/>
      <c r="BF544" s="105"/>
      <c r="BG544" s="93"/>
      <c r="BH544" s="95"/>
      <c r="BI544" s="95" t="str">
        <f t="shared" si="830"/>
        <v/>
      </c>
      <c r="BJ544" s="95" t="str">
        <f t="shared" ref="BJ544:BR544" si="1331">IF(AD544=0,"",AD544*$AS544*(AU544/10))</f>
        <v/>
      </c>
      <c r="BK544" s="95" t="str">
        <f t="shared" si="1331"/>
        <v/>
      </c>
      <c r="BL544" s="95" t="str">
        <f t="shared" si="1331"/>
        <v/>
      </c>
      <c r="BM544" s="95" t="str">
        <f t="shared" si="1331"/>
        <v/>
      </c>
      <c r="BN544" s="95" t="str">
        <f t="shared" si="1331"/>
        <v/>
      </c>
      <c r="BO544" s="95" t="str">
        <f t="shared" si="1331"/>
        <v/>
      </c>
      <c r="BP544" s="95" t="str">
        <f t="shared" si="1331"/>
        <v/>
      </c>
      <c r="BQ544" s="95" t="str">
        <f t="shared" si="1331"/>
        <v/>
      </c>
      <c r="BR544" s="95" t="str">
        <f t="shared" si="1331"/>
        <v/>
      </c>
      <c r="BS544" s="38"/>
      <c r="BT544" s="38"/>
      <c r="BU544" s="38"/>
      <c r="BV544" s="38"/>
      <c r="BW544" s="38"/>
      <c r="BX544" s="38">
        <f t="shared" si="1083"/>
        <v>0</v>
      </c>
      <c r="BY544" s="106" t="str">
        <f t="shared" si="1058"/>
        <v/>
      </c>
      <c r="BZ544" s="106" t="str">
        <f t="shared" ref="BZ544:CH544" si="1332">IF(N544="x","1","")</f>
        <v/>
      </c>
      <c r="CA544" s="106" t="str">
        <f t="shared" si="1332"/>
        <v/>
      </c>
      <c r="CB544" s="106" t="str">
        <f t="shared" si="1332"/>
        <v/>
      </c>
      <c r="CC544" s="106" t="str">
        <f t="shared" si="1332"/>
        <v/>
      </c>
      <c r="CD544" s="106" t="str">
        <f t="shared" si="1332"/>
        <v/>
      </c>
      <c r="CE544" s="106" t="str">
        <f t="shared" si="1332"/>
        <v/>
      </c>
      <c r="CF544" s="106" t="str">
        <f t="shared" si="1332"/>
        <v/>
      </c>
      <c r="CG544" s="106" t="str">
        <f t="shared" si="1332"/>
        <v/>
      </c>
      <c r="CH544" s="106" t="str">
        <f t="shared" si="1332"/>
        <v/>
      </c>
      <c r="CI544" s="40"/>
      <c r="CJ544" s="40"/>
      <c r="CK544" s="40"/>
      <c r="CL544" s="40"/>
      <c r="CM544" s="40"/>
    </row>
    <row r="545" spans="1:91" ht="17.25" customHeight="1" x14ac:dyDescent="0.2">
      <c r="A545" s="92"/>
      <c r="B545" s="93"/>
      <c r="C545" s="93"/>
      <c r="D545" s="93"/>
      <c r="E545" s="93" t="str">
        <f t="shared" si="994"/>
        <v/>
      </c>
      <c r="F545" s="93"/>
      <c r="G545" s="93"/>
      <c r="H545" s="93" t="str">
        <f t="shared" si="1319"/>
        <v/>
      </c>
      <c r="I545" s="95" t="str">
        <f t="shared" si="1320"/>
        <v/>
      </c>
      <c r="J545" s="93"/>
      <c r="K545" s="97" t="b">
        <v>0</v>
      </c>
      <c r="L545" s="98" t="str">
        <f t="shared" si="927"/>
        <v>PENDENTE</v>
      </c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3"/>
      <c r="X545" s="100"/>
      <c r="Y545" s="100"/>
      <c r="Z545" s="100"/>
      <c r="AA545" s="100"/>
      <c r="AB545" s="100"/>
      <c r="AC545" s="101"/>
      <c r="AD545" s="3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93"/>
      <c r="AQ545" s="93"/>
      <c r="AR545" s="93"/>
      <c r="AS545" s="102"/>
      <c r="AT545" s="103"/>
      <c r="AU545" s="103"/>
      <c r="AV545" s="103"/>
      <c r="AW545" s="104"/>
      <c r="AX545" s="103"/>
      <c r="AY545" s="103"/>
      <c r="AZ545" s="103"/>
      <c r="BA545" s="103"/>
      <c r="BB545" s="104"/>
      <c r="BC545" s="103"/>
      <c r="BD545" s="105" t="str">
        <f ca="1">IFERROR(__xludf.DUMMYFUNCTION("""COMPUTED_VALUE"""),"")</f>
        <v/>
      </c>
      <c r="BE545" s="105"/>
      <c r="BF545" s="105"/>
      <c r="BG545" s="93"/>
      <c r="BH545" s="95"/>
      <c r="BI545" s="95" t="str">
        <f t="shared" si="830"/>
        <v/>
      </c>
      <c r="BJ545" s="95" t="str">
        <f t="shared" ref="BJ545:BR545" si="1333">IF(AD545=0,"",AD545*$AS545*(AU545/10))</f>
        <v/>
      </c>
      <c r="BK545" s="95" t="str">
        <f t="shared" si="1333"/>
        <v/>
      </c>
      <c r="BL545" s="95" t="str">
        <f t="shared" si="1333"/>
        <v/>
      </c>
      <c r="BM545" s="95" t="str">
        <f t="shared" si="1333"/>
        <v/>
      </c>
      <c r="BN545" s="95" t="str">
        <f t="shared" si="1333"/>
        <v/>
      </c>
      <c r="BO545" s="95" t="str">
        <f t="shared" si="1333"/>
        <v/>
      </c>
      <c r="BP545" s="95" t="str">
        <f t="shared" si="1333"/>
        <v/>
      </c>
      <c r="BQ545" s="95" t="str">
        <f t="shared" si="1333"/>
        <v/>
      </c>
      <c r="BR545" s="95" t="str">
        <f t="shared" si="1333"/>
        <v/>
      </c>
      <c r="BS545" s="38"/>
      <c r="BT545" s="38"/>
      <c r="BU545" s="38"/>
      <c r="BV545" s="38"/>
      <c r="BW545" s="38"/>
      <c r="BX545" s="38">
        <f t="shared" si="1083"/>
        <v>0</v>
      </c>
      <c r="BY545" s="106" t="str">
        <f t="shared" si="1058"/>
        <v/>
      </c>
      <c r="BZ545" s="106" t="str">
        <f t="shared" ref="BZ545:CH545" si="1334">IF(N545="x","1","")</f>
        <v/>
      </c>
      <c r="CA545" s="106" t="str">
        <f t="shared" si="1334"/>
        <v/>
      </c>
      <c r="CB545" s="106" t="str">
        <f t="shared" si="1334"/>
        <v/>
      </c>
      <c r="CC545" s="106" t="str">
        <f t="shared" si="1334"/>
        <v/>
      </c>
      <c r="CD545" s="106" t="str">
        <f t="shared" si="1334"/>
        <v/>
      </c>
      <c r="CE545" s="106" t="str">
        <f t="shared" si="1334"/>
        <v/>
      </c>
      <c r="CF545" s="106" t="str">
        <f t="shared" si="1334"/>
        <v/>
      </c>
      <c r="CG545" s="106" t="str">
        <f t="shared" si="1334"/>
        <v/>
      </c>
      <c r="CH545" s="106" t="str">
        <f t="shared" si="1334"/>
        <v/>
      </c>
      <c r="CI545" s="40"/>
      <c r="CJ545" s="40"/>
      <c r="CK545" s="40"/>
      <c r="CL545" s="40"/>
      <c r="CM545" s="40"/>
    </row>
    <row r="546" spans="1:91" ht="17.25" customHeight="1" x14ac:dyDescent="0.2">
      <c r="A546" s="92"/>
      <c r="B546" s="93"/>
      <c r="C546" s="93"/>
      <c r="D546" s="93"/>
      <c r="E546" s="93" t="str">
        <f t="shared" si="994"/>
        <v/>
      </c>
      <c r="F546" s="93"/>
      <c r="G546" s="93"/>
      <c r="H546" s="93" t="str">
        <f t="shared" si="1319"/>
        <v/>
      </c>
      <c r="I546" s="95" t="str">
        <f t="shared" si="1320"/>
        <v/>
      </c>
      <c r="J546" s="93"/>
      <c r="K546" s="97" t="b">
        <v>0</v>
      </c>
      <c r="L546" s="98" t="str">
        <f t="shared" si="927"/>
        <v>PENDENTE</v>
      </c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3"/>
      <c r="X546" s="100"/>
      <c r="Y546" s="100"/>
      <c r="Z546" s="100"/>
      <c r="AA546" s="100"/>
      <c r="AB546" s="100"/>
      <c r="AC546" s="101"/>
      <c r="AD546" s="3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93"/>
      <c r="AQ546" s="93"/>
      <c r="AR546" s="93"/>
      <c r="AS546" s="102"/>
      <c r="AT546" s="103"/>
      <c r="AU546" s="103"/>
      <c r="AV546" s="103"/>
      <c r="AW546" s="104"/>
      <c r="AX546" s="103"/>
      <c r="AY546" s="103"/>
      <c r="AZ546" s="103"/>
      <c r="BA546" s="103"/>
      <c r="BB546" s="104"/>
      <c r="BC546" s="103"/>
      <c r="BD546" s="105" t="str">
        <f ca="1">IFERROR(__xludf.DUMMYFUNCTION("""COMPUTED_VALUE"""),"")</f>
        <v/>
      </c>
      <c r="BE546" s="105"/>
      <c r="BF546" s="105"/>
      <c r="BG546" s="93"/>
      <c r="BH546" s="95"/>
      <c r="BI546" s="95" t="str">
        <f t="shared" si="830"/>
        <v/>
      </c>
      <c r="BJ546" s="95" t="str">
        <f t="shared" ref="BJ546:BR546" si="1335">IF(AD546=0,"",AD546*$AS546*(AU546/10))</f>
        <v/>
      </c>
      <c r="BK546" s="95" t="str">
        <f t="shared" si="1335"/>
        <v/>
      </c>
      <c r="BL546" s="95" t="str">
        <f t="shared" si="1335"/>
        <v/>
      </c>
      <c r="BM546" s="95" t="str">
        <f t="shared" si="1335"/>
        <v/>
      </c>
      <c r="BN546" s="95" t="str">
        <f t="shared" si="1335"/>
        <v/>
      </c>
      <c r="BO546" s="95" t="str">
        <f t="shared" si="1335"/>
        <v/>
      </c>
      <c r="BP546" s="95" t="str">
        <f t="shared" si="1335"/>
        <v/>
      </c>
      <c r="BQ546" s="95" t="str">
        <f t="shared" si="1335"/>
        <v/>
      </c>
      <c r="BR546" s="95" t="str">
        <f t="shared" si="1335"/>
        <v/>
      </c>
      <c r="BS546" s="38"/>
      <c r="BT546" s="38"/>
      <c r="BU546" s="38"/>
      <c r="BV546" s="38"/>
      <c r="BW546" s="38"/>
      <c r="BX546" s="38">
        <f t="shared" si="1083"/>
        <v>0</v>
      </c>
      <c r="BY546" s="106" t="str">
        <f t="shared" si="1058"/>
        <v/>
      </c>
      <c r="BZ546" s="106" t="str">
        <f t="shared" ref="BZ546:CH546" si="1336">IF(N546="x","1","")</f>
        <v/>
      </c>
      <c r="CA546" s="106" t="str">
        <f t="shared" si="1336"/>
        <v/>
      </c>
      <c r="CB546" s="106" t="str">
        <f t="shared" si="1336"/>
        <v/>
      </c>
      <c r="CC546" s="106" t="str">
        <f t="shared" si="1336"/>
        <v/>
      </c>
      <c r="CD546" s="106" t="str">
        <f t="shared" si="1336"/>
        <v/>
      </c>
      <c r="CE546" s="106" t="str">
        <f t="shared" si="1336"/>
        <v/>
      </c>
      <c r="CF546" s="106" t="str">
        <f t="shared" si="1336"/>
        <v/>
      </c>
      <c r="CG546" s="106" t="str">
        <f t="shared" si="1336"/>
        <v/>
      </c>
      <c r="CH546" s="106" t="str">
        <f t="shared" si="1336"/>
        <v/>
      </c>
      <c r="CI546" s="40"/>
      <c r="CJ546" s="40"/>
      <c r="CK546" s="40"/>
      <c r="CL546" s="40"/>
      <c r="CM546" s="40"/>
    </row>
    <row r="547" spans="1:91" ht="17.25" customHeight="1" x14ac:dyDescent="0.2">
      <c r="A547" s="92"/>
      <c r="B547" s="93"/>
      <c r="C547" s="93"/>
      <c r="D547" s="93"/>
      <c r="E547" s="93" t="str">
        <f t="shared" si="994"/>
        <v/>
      </c>
      <c r="F547" s="93"/>
      <c r="G547" s="93"/>
      <c r="H547" s="93" t="str">
        <f t="shared" si="1319"/>
        <v/>
      </c>
      <c r="I547" s="95" t="str">
        <f t="shared" si="1320"/>
        <v/>
      </c>
      <c r="J547" s="93"/>
      <c r="K547" s="97" t="b">
        <v>0</v>
      </c>
      <c r="L547" s="98" t="str">
        <f t="shared" si="927"/>
        <v>PENDENTE</v>
      </c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3"/>
      <c r="X547" s="100"/>
      <c r="Y547" s="100"/>
      <c r="Z547" s="100"/>
      <c r="AA547" s="100"/>
      <c r="AB547" s="100"/>
      <c r="AC547" s="101"/>
      <c r="AD547" s="3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93"/>
      <c r="AQ547" s="93"/>
      <c r="AR547" s="93"/>
      <c r="AS547" s="102"/>
      <c r="AT547" s="103"/>
      <c r="AU547" s="103"/>
      <c r="AV547" s="103"/>
      <c r="AW547" s="104"/>
      <c r="AX547" s="103"/>
      <c r="AY547" s="103"/>
      <c r="AZ547" s="103"/>
      <c r="BA547" s="103"/>
      <c r="BB547" s="104"/>
      <c r="BC547" s="103"/>
      <c r="BD547" s="105" t="str">
        <f ca="1">IFERROR(__xludf.DUMMYFUNCTION("""COMPUTED_VALUE"""),"")</f>
        <v/>
      </c>
      <c r="BE547" s="105"/>
      <c r="BF547" s="105"/>
      <c r="BG547" s="93"/>
      <c r="BH547" s="95"/>
      <c r="BI547" s="95" t="str">
        <f t="shared" si="830"/>
        <v/>
      </c>
      <c r="BJ547" s="95" t="str">
        <f t="shared" ref="BJ547:BR547" si="1337">IF(AD547=0,"",AD547*$AS547*(AU547/10))</f>
        <v/>
      </c>
      <c r="BK547" s="95" t="str">
        <f t="shared" si="1337"/>
        <v/>
      </c>
      <c r="BL547" s="95" t="str">
        <f t="shared" si="1337"/>
        <v/>
      </c>
      <c r="BM547" s="95" t="str">
        <f t="shared" si="1337"/>
        <v/>
      </c>
      <c r="BN547" s="95" t="str">
        <f t="shared" si="1337"/>
        <v/>
      </c>
      <c r="BO547" s="95" t="str">
        <f t="shared" si="1337"/>
        <v/>
      </c>
      <c r="BP547" s="95" t="str">
        <f t="shared" si="1337"/>
        <v/>
      </c>
      <c r="BQ547" s="95" t="str">
        <f t="shared" si="1337"/>
        <v/>
      </c>
      <c r="BR547" s="95" t="str">
        <f t="shared" si="1337"/>
        <v/>
      </c>
      <c r="BS547" s="38"/>
      <c r="BT547" s="38"/>
      <c r="BU547" s="38"/>
      <c r="BV547" s="38"/>
      <c r="BW547" s="38"/>
      <c r="BX547" s="38">
        <f t="shared" si="1083"/>
        <v>0</v>
      </c>
      <c r="BY547" s="106" t="str">
        <f t="shared" si="1058"/>
        <v/>
      </c>
      <c r="BZ547" s="106" t="str">
        <f t="shared" ref="BZ547:CH547" si="1338">IF(N547="x","1","")</f>
        <v/>
      </c>
      <c r="CA547" s="106" t="str">
        <f t="shared" si="1338"/>
        <v/>
      </c>
      <c r="CB547" s="106" t="str">
        <f t="shared" si="1338"/>
        <v/>
      </c>
      <c r="CC547" s="106" t="str">
        <f t="shared" si="1338"/>
        <v/>
      </c>
      <c r="CD547" s="106" t="str">
        <f t="shared" si="1338"/>
        <v/>
      </c>
      <c r="CE547" s="106" t="str">
        <f t="shared" si="1338"/>
        <v/>
      </c>
      <c r="CF547" s="106" t="str">
        <f t="shared" si="1338"/>
        <v/>
      </c>
      <c r="CG547" s="106" t="str">
        <f t="shared" si="1338"/>
        <v/>
      </c>
      <c r="CH547" s="106" t="str">
        <f t="shared" si="1338"/>
        <v/>
      </c>
      <c r="CI547" s="40"/>
      <c r="CJ547" s="40"/>
      <c r="CK547" s="40"/>
      <c r="CL547" s="40"/>
      <c r="CM547" s="40"/>
    </row>
    <row r="548" spans="1:91" ht="17.25" customHeight="1" x14ac:dyDescent="0.2">
      <c r="A548" s="92"/>
      <c r="B548" s="93"/>
      <c r="C548" s="93"/>
      <c r="D548" s="93"/>
      <c r="E548" s="93" t="str">
        <f t="shared" si="994"/>
        <v/>
      </c>
      <c r="F548" s="93"/>
      <c r="G548" s="93"/>
      <c r="H548" s="93" t="str">
        <f t="shared" si="1319"/>
        <v/>
      </c>
      <c r="I548" s="95" t="str">
        <f t="shared" si="1320"/>
        <v/>
      </c>
      <c r="J548" s="93"/>
      <c r="K548" s="97" t="b">
        <v>0</v>
      </c>
      <c r="L548" s="98" t="str">
        <f t="shared" si="927"/>
        <v>PENDENTE</v>
      </c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3"/>
      <c r="X548" s="100"/>
      <c r="Y548" s="100"/>
      <c r="Z548" s="100"/>
      <c r="AA548" s="100"/>
      <c r="AB548" s="100"/>
      <c r="AC548" s="101"/>
      <c r="AD548" s="3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93"/>
      <c r="AQ548" s="93"/>
      <c r="AR548" s="93"/>
      <c r="AS548" s="102"/>
      <c r="AT548" s="103"/>
      <c r="AU548" s="103"/>
      <c r="AV548" s="103"/>
      <c r="AW548" s="104"/>
      <c r="AX548" s="103"/>
      <c r="AY548" s="103"/>
      <c r="AZ548" s="103"/>
      <c r="BA548" s="103"/>
      <c r="BB548" s="104"/>
      <c r="BC548" s="103"/>
      <c r="BD548" s="105" t="str">
        <f ca="1">IFERROR(__xludf.DUMMYFUNCTION("""COMPUTED_VALUE"""),"")</f>
        <v/>
      </c>
      <c r="BE548" s="105"/>
      <c r="BF548" s="105"/>
      <c r="BG548" s="93"/>
      <c r="BH548" s="95"/>
      <c r="BI548" s="95" t="str">
        <f t="shared" si="830"/>
        <v/>
      </c>
      <c r="BJ548" s="95" t="str">
        <f t="shared" ref="BJ548:BR548" si="1339">IF(AD548=0,"",AD548*$AS548*(AU548/10))</f>
        <v/>
      </c>
      <c r="BK548" s="95" t="str">
        <f t="shared" si="1339"/>
        <v/>
      </c>
      <c r="BL548" s="95" t="str">
        <f t="shared" si="1339"/>
        <v/>
      </c>
      <c r="BM548" s="95" t="str">
        <f t="shared" si="1339"/>
        <v/>
      </c>
      <c r="BN548" s="95" t="str">
        <f t="shared" si="1339"/>
        <v/>
      </c>
      <c r="BO548" s="95" t="str">
        <f t="shared" si="1339"/>
        <v/>
      </c>
      <c r="BP548" s="95" t="str">
        <f t="shared" si="1339"/>
        <v/>
      </c>
      <c r="BQ548" s="95" t="str">
        <f t="shared" si="1339"/>
        <v/>
      </c>
      <c r="BR548" s="95" t="str">
        <f t="shared" si="1339"/>
        <v/>
      </c>
      <c r="BS548" s="38"/>
      <c r="BT548" s="38"/>
      <c r="BU548" s="38"/>
      <c r="BV548" s="38"/>
      <c r="BW548" s="38"/>
      <c r="BX548" s="38">
        <f t="shared" si="1083"/>
        <v>0</v>
      </c>
      <c r="BY548" s="106" t="str">
        <f t="shared" si="1058"/>
        <v/>
      </c>
      <c r="BZ548" s="106" t="str">
        <f t="shared" ref="BZ548:CH548" si="1340">IF(N548="x","1","")</f>
        <v/>
      </c>
      <c r="CA548" s="106" t="str">
        <f t="shared" si="1340"/>
        <v/>
      </c>
      <c r="CB548" s="106" t="str">
        <f t="shared" si="1340"/>
        <v/>
      </c>
      <c r="CC548" s="106" t="str">
        <f t="shared" si="1340"/>
        <v/>
      </c>
      <c r="CD548" s="106" t="str">
        <f t="shared" si="1340"/>
        <v/>
      </c>
      <c r="CE548" s="106" t="str">
        <f t="shared" si="1340"/>
        <v/>
      </c>
      <c r="CF548" s="106" t="str">
        <f t="shared" si="1340"/>
        <v/>
      </c>
      <c r="CG548" s="106" t="str">
        <f t="shared" si="1340"/>
        <v/>
      </c>
      <c r="CH548" s="106" t="str">
        <f t="shared" si="1340"/>
        <v/>
      </c>
      <c r="CI548" s="40"/>
      <c r="CJ548" s="40"/>
      <c r="CK548" s="40"/>
      <c r="CL548" s="40"/>
      <c r="CM548" s="40"/>
    </row>
    <row r="549" spans="1:91" ht="17.25" customHeight="1" x14ac:dyDescent="0.2">
      <c r="A549" s="92"/>
      <c r="B549" s="93"/>
      <c r="C549" s="93"/>
      <c r="D549" s="93"/>
      <c r="E549" s="93" t="str">
        <f t="shared" si="994"/>
        <v/>
      </c>
      <c r="F549" s="93"/>
      <c r="G549" s="93"/>
      <c r="H549" s="93" t="str">
        <f t="shared" si="1319"/>
        <v/>
      </c>
      <c r="I549" s="95" t="str">
        <f t="shared" si="1320"/>
        <v/>
      </c>
      <c r="J549" s="93"/>
      <c r="K549" s="97" t="b">
        <v>0</v>
      </c>
      <c r="L549" s="98" t="str">
        <f t="shared" si="927"/>
        <v>PENDENTE</v>
      </c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3"/>
      <c r="X549" s="100"/>
      <c r="Y549" s="100"/>
      <c r="Z549" s="100"/>
      <c r="AA549" s="100"/>
      <c r="AB549" s="100"/>
      <c r="AC549" s="101"/>
      <c r="AD549" s="3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93"/>
      <c r="AQ549" s="93"/>
      <c r="AR549" s="93"/>
      <c r="AS549" s="102"/>
      <c r="AT549" s="103"/>
      <c r="AU549" s="103"/>
      <c r="AV549" s="103"/>
      <c r="AW549" s="104"/>
      <c r="AX549" s="103"/>
      <c r="AY549" s="103"/>
      <c r="AZ549" s="103"/>
      <c r="BA549" s="103"/>
      <c r="BB549" s="104"/>
      <c r="BC549" s="103"/>
      <c r="BD549" s="105" t="str">
        <f ca="1">IFERROR(__xludf.DUMMYFUNCTION("""COMPUTED_VALUE"""),"")</f>
        <v/>
      </c>
      <c r="BE549" s="105"/>
      <c r="BF549" s="105"/>
      <c r="BG549" s="93"/>
      <c r="BH549" s="95"/>
      <c r="BI549" s="95" t="str">
        <f t="shared" si="830"/>
        <v/>
      </c>
      <c r="BJ549" s="95" t="str">
        <f t="shared" ref="BJ549:BR549" si="1341">IF(AD549=0,"",AD549*$AS549*(AU549/10))</f>
        <v/>
      </c>
      <c r="BK549" s="95" t="str">
        <f t="shared" si="1341"/>
        <v/>
      </c>
      <c r="BL549" s="95" t="str">
        <f t="shared" si="1341"/>
        <v/>
      </c>
      <c r="BM549" s="95" t="str">
        <f t="shared" si="1341"/>
        <v/>
      </c>
      <c r="BN549" s="95" t="str">
        <f t="shared" si="1341"/>
        <v/>
      </c>
      <c r="BO549" s="95" t="str">
        <f t="shared" si="1341"/>
        <v/>
      </c>
      <c r="BP549" s="95" t="str">
        <f t="shared" si="1341"/>
        <v/>
      </c>
      <c r="BQ549" s="95" t="str">
        <f t="shared" si="1341"/>
        <v/>
      </c>
      <c r="BR549" s="95" t="str">
        <f t="shared" si="1341"/>
        <v/>
      </c>
      <c r="BS549" s="38"/>
      <c r="BT549" s="38"/>
      <c r="BU549" s="38"/>
      <c r="BV549" s="38"/>
      <c r="BW549" s="38"/>
      <c r="BX549" s="38">
        <f t="shared" si="1083"/>
        <v>0</v>
      </c>
      <c r="BY549" s="106" t="str">
        <f t="shared" si="1058"/>
        <v/>
      </c>
      <c r="BZ549" s="106" t="str">
        <f t="shared" ref="BZ549:CH549" si="1342">IF(N549="x","1","")</f>
        <v/>
      </c>
      <c r="CA549" s="106" t="str">
        <f t="shared" si="1342"/>
        <v/>
      </c>
      <c r="CB549" s="106" t="str">
        <f t="shared" si="1342"/>
        <v/>
      </c>
      <c r="CC549" s="106" t="str">
        <f t="shared" si="1342"/>
        <v/>
      </c>
      <c r="CD549" s="106" t="str">
        <f t="shared" si="1342"/>
        <v/>
      </c>
      <c r="CE549" s="106" t="str">
        <f t="shared" si="1342"/>
        <v/>
      </c>
      <c r="CF549" s="106" t="str">
        <f t="shared" si="1342"/>
        <v/>
      </c>
      <c r="CG549" s="106" t="str">
        <f t="shared" si="1342"/>
        <v/>
      </c>
      <c r="CH549" s="106" t="str">
        <f t="shared" si="1342"/>
        <v/>
      </c>
      <c r="CI549" s="40"/>
      <c r="CJ549" s="40"/>
      <c r="CK549" s="40"/>
      <c r="CL549" s="40"/>
      <c r="CM549" s="40"/>
    </row>
    <row r="550" spans="1:91" ht="17.25" customHeight="1" x14ac:dyDescent="0.2">
      <c r="A550" s="92"/>
      <c r="B550" s="93"/>
      <c r="C550" s="93"/>
      <c r="D550" s="93"/>
      <c r="E550" s="93" t="str">
        <f t="shared" si="994"/>
        <v/>
      </c>
      <c r="F550" s="93"/>
      <c r="G550" s="93"/>
      <c r="H550" s="93" t="str">
        <f t="shared" si="1319"/>
        <v/>
      </c>
      <c r="I550" s="95" t="str">
        <f t="shared" si="1320"/>
        <v/>
      </c>
      <c r="J550" s="93"/>
      <c r="K550" s="97" t="b">
        <v>0</v>
      </c>
      <c r="L550" s="98" t="str">
        <f t="shared" si="927"/>
        <v>PENDENTE</v>
      </c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3"/>
      <c r="X550" s="100"/>
      <c r="Y550" s="100"/>
      <c r="Z550" s="100"/>
      <c r="AA550" s="100"/>
      <c r="AB550" s="100"/>
      <c r="AC550" s="101"/>
      <c r="AD550" s="3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93"/>
      <c r="AQ550" s="93"/>
      <c r="AR550" s="93"/>
      <c r="AS550" s="102"/>
      <c r="AT550" s="103"/>
      <c r="AU550" s="103"/>
      <c r="AV550" s="103"/>
      <c r="AW550" s="104"/>
      <c r="AX550" s="103"/>
      <c r="AY550" s="103"/>
      <c r="AZ550" s="103"/>
      <c r="BA550" s="103"/>
      <c r="BB550" s="104"/>
      <c r="BC550" s="103"/>
      <c r="BD550" s="105" t="str">
        <f ca="1">IFERROR(__xludf.DUMMYFUNCTION("""COMPUTED_VALUE"""),"")</f>
        <v/>
      </c>
      <c r="BE550" s="105"/>
      <c r="BF550" s="105"/>
      <c r="BG550" s="93"/>
      <c r="BH550" s="95"/>
      <c r="BI550" s="95" t="str">
        <f t="shared" si="830"/>
        <v/>
      </c>
      <c r="BJ550" s="95" t="str">
        <f t="shared" ref="BJ550:BR550" si="1343">IF(AD550=0,"",AD550*$AS550*(AU550/10))</f>
        <v/>
      </c>
      <c r="BK550" s="95" t="str">
        <f t="shared" si="1343"/>
        <v/>
      </c>
      <c r="BL550" s="95" t="str">
        <f t="shared" si="1343"/>
        <v/>
      </c>
      <c r="BM550" s="95" t="str">
        <f t="shared" si="1343"/>
        <v/>
      </c>
      <c r="BN550" s="95" t="str">
        <f t="shared" si="1343"/>
        <v/>
      </c>
      <c r="BO550" s="95" t="str">
        <f t="shared" si="1343"/>
        <v/>
      </c>
      <c r="BP550" s="95" t="str">
        <f t="shared" si="1343"/>
        <v/>
      </c>
      <c r="BQ550" s="95" t="str">
        <f t="shared" si="1343"/>
        <v/>
      </c>
      <c r="BR550" s="95" t="str">
        <f t="shared" si="1343"/>
        <v/>
      </c>
      <c r="BS550" s="38"/>
      <c r="BT550" s="38"/>
      <c r="BU550" s="38"/>
      <c r="BV550" s="38"/>
      <c r="BW550" s="38"/>
      <c r="BX550" s="38">
        <f t="shared" si="1083"/>
        <v>0</v>
      </c>
      <c r="BY550" s="106" t="str">
        <f t="shared" si="1058"/>
        <v/>
      </c>
      <c r="BZ550" s="106" t="str">
        <f t="shared" ref="BZ550:CH550" si="1344">IF(N550="x","1","")</f>
        <v/>
      </c>
      <c r="CA550" s="106" t="str">
        <f t="shared" si="1344"/>
        <v/>
      </c>
      <c r="CB550" s="106" t="str">
        <f t="shared" si="1344"/>
        <v/>
      </c>
      <c r="CC550" s="106" t="str">
        <f t="shared" si="1344"/>
        <v/>
      </c>
      <c r="CD550" s="106" t="str">
        <f t="shared" si="1344"/>
        <v/>
      </c>
      <c r="CE550" s="106" t="str">
        <f t="shared" si="1344"/>
        <v/>
      </c>
      <c r="CF550" s="106" t="str">
        <f t="shared" si="1344"/>
        <v/>
      </c>
      <c r="CG550" s="106" t="str">
        <f t="shared" si="1344"/>
        <v/>
      </c>
      <c r="CH550" s="106" t="str">
        <f t="shared" si="1344"/>
        <v/>
      </c>
      <c r="CI550" s="40"/>
      <c r="CJ550" s="40"/>
      <c r="CK550" s="40"/>
      <c r="CL550" s="40"/>
      <c r="CM550" s="40"/>
    </row>
    <row r="551" spans="1:91" ht="17.25" customHeight="1" x14ac:dyDescent="0.2">
      <c r="A551" s="92"/>
      <c r="B551" s="93"/>
      <c r="C551" s="93"/>
      <c r="D551" s="93"/>
      <c r="E551" s="93" t="str">
        <f t="shared" si="994"/>
        <v/>
      </c>
      <c r="F551" s="93"/>
      <c r="G551" s="93"/>
      <c r="H551" s="93" t="str">
        <f t="shared" si="1319"/>
        <v/>
      </c>
      <c r="I551" s="95" t="str">
        <f t="shared" si="1320"/>
        <v/>
      </c>
      <c r="J551" s="93"/>
      <c r="K551" s="97" t="b">
        <v>0</v>
      </c>
      <c r="L551" s="98" t="str">
        <f t="shared" si="927"/>
        <v>PENDENTE</v>
      </c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3"/>
      <c r="X551" s="100"/>
      <c r="Y551" s="100"/>
      <c r="Z551" s="100"/>
      <c r="AA551" s="100"/>
      <c r="AB551" s="100"/>
      <c r="AC551" s="101"/>
      <c r="AD551" s="3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93"/>
      <c r="AQ551" s="93"/>
      <c r="AR551" s="93"/>
      <c r="AS551" s="102"/>
      <c r="AT551" s="103"/>
      <c r="AU551" s="103"/>
      <c r="AV551" s="103"/>
      <c r="AW551" s="104"/>
      <c r="AX551" s="103"/>
      <c r="AY551" s="103"/>
      <c r="AZ551" s="103"/>
      <c r="BA551" s="103"/>
      <c r="BB551" s="104"/>
      <c r="BC551" s="103"/>
      <c r="BD551" s="105" t="str">
        <f ca="1">IFERROR(__xludf.DUMMYFUNCTION("""COMPUTED_VALUE"""),"")</f>
        <v/>
      </c>
      <c r="BE551" s="105"/>
      <c r="BF551" s="105"/>
      <c r="BG551" s="93"/>
      <c r="BH551" s="95"/>
      <c r="BI551" s="95" t="str">
        <f t="shared" si="830"/>
        <v/>
      </c>
      <c r="BJ551" s="95" t="str">
        <f t="shared" ref="BJ551:BR551" si="1345">IF(AD551=0,"",AD551*$AS551*(AU551/10))</f>
        <v/>
      </c>
      <c r="BK551" s="95" t="str">
        <f t="shared" si="1345"/>
        <v/>
      </c>
      <c r="BL551" s="95" t="str">
        <f t="shared" si="1345"/>
        <v/>
      </c>
      <c r="BM551" s="95" t="str">
        <f t="shared" si="1345"/>
        <v/>
      </c>
      <c r="BN551" s="95" t="str">
        <f t="shared" si="1345"/>
        <v/>
      </c>
      <c r="BO551" s="95" t="str">
        <f t="shared" si="1345"/>
        <v/>
      </c>
      <c r="BP551" s="95" t="str">
        <f t="shared" si="1345"/>
        <v/>
      </c>
      <c r="BQ551" s="95" t="str">
        <f t="shared" si="1345"/>
        <v/>
      </c>
      <c r="BR551" s="95" t="str">
        <f t="shared" si="1345"/>
        <v/>
      </c>
      <c r="BS551" s="38"/>
      <c r="BT551" s="38"/>
      <c r="BU551" s="38"/>
      <c r="BV551" s="38"/>
      <c r="BW551" s="38"/>
      <c r="BX551" s="38">
        <f t="shared" si="1083"/>
        <v>0</v>
      </c>
      <c r="BY551" s="106" t="str">
        <f t="shared" si="1058"/>
        <v/>
      </c>
      <c r="BZ551" s="106" t="str">
        <f t="shared" ref="BZ551:CH551" si="1346">IF(N551="x","1","")</f>
        <v/>
      </c>
      <c r="CA551" s="106" t="str">
        <f t="shared" si="1346"/>
        <v/>
      </c>
      <c r="CB551" s="106" t="str">
        <f t="shared" si="1346"/>
        <v/>
      </c>
      <c r="CC551" s="106" t="str">
        <f t="shared" si="1346"/>
        <v/>
      </c>
      <c r="CD551" s="106" t="str">
        <f t="shared" si="1346"/>
        <v/>
      </c>
      <c r="CE551" s="106" t="str">
        <f t="shared" si="1346"/>
        <v/>
      </c>
      <c r="CF551" s="106" t="str">
        <f t="shared" si="1346"/>
        <v/>
      </c>
      <c r="CG551" s="106" t="str">
        <f t="shared" si="1346"/>
        <v/>
      </c>
      <c r="CH551" s="106" t="str">
        <f t="shared" si="1346"/>
        <v/>
      </c>
      <c r="CI551" s="40"/>
      <c r="CJ551" s="40"/>
      <c r="CK551" s="40"/>
      <c r="CL551" s="40"/>
      <c r="CM551" s="40"/>
    </row>
    <row r="552" spans="1:91" ht="17.25" customHeight="1" x14ac:dyDescent="0.2">
      <c r="A552" s="92"/>
      <c r="B552" s="93"/>
      <c r="C552" s="93"/>
      <c r="D552" s="93"/>
      <c r="E552" s="93" t="str">
        <f t="shared" si="994"/>
        <v/>
      </c>
      <c r="F552" s="93"/>
      <c r="G552" s="93"/>
      <c r="H552" s="93" t="str">
        <f t="shared" si="1319"/>
        <v/>
      </c>
      <c r="I552" s="95" t="str">
        <f t="shared" si="1320"/>
        <v/>
      </c>
      <c r="J552" s="93"/>
      <c r="K552" s="97" t="b">
        <v>0</v>
      </c>
      <c r="L552" s="98" t="str">
        <f t="shared" si="927"/>
        <v>PENDENTE</v>
      </c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3"/>
      <c r="X552" s="100"/>
      <c r="Y552" s="100"/>
      <c r="Z552" s="100"/>
      <c r="AA552" s="100"/>
      <c r="AB552" s="100"/>
      <c r="AC552" s="101"/>
      <c r="AD552" s="3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93"/>
      <c r="AQ552" s="93"/>
      <c r="AR552" s="93"/>
      <c r="AS552" s="102"/>
      <c r="AT552" s="103"/>
      <c r="AU552" s="103"/>
      <c r="AV552" s="103"/>
      <c r="AW552" s="104"/>
      <c r="AX552" s="103"/>
      <c r="AY552" s="103"/>
      <c r="AZ552" s="103"/>
      <c r="BA552" s="103"/>
      <c r="BB552" s="104"/>
      <c r="BC552" s="103"/>
      <c r="BD552" s="105" t="str">
        <f ca="1">IFERROR(__xludf.DUMMYFUNCTION("""COMPUTED_VALUE"""),"")</f>
        <v/>
      </c>
      <c r="BE552" s="105"/>
      <c r="BF552" s="105"/>
      <c r="BG552" s="93"/>
      <c r="BH552" s="95"/>
      <c r="BI552" s="95" t="str">
        <f t="shared" ref="BI552:BI806" si="1347">IF(AC552=0,"",AC552*$AS552*(AT552/10))</f>
        <v/>
      </c>
      <c r="BJ552" s="95" t="str">
        <f t="shared" ref="BJ552:BR552" si="1348">IF(AD552=0,"",AD552*$AS552*(AU552/10))</f>
        <v/>
      </c>
      <c r="BK552" s="95" t="str">
        <f t="shared" si="1348"/>
        <v/>
      </c>
      <c r="BL552" s="95" t="str">
        <f t="shared" si="1348"/>
        <v/>
      </c>
      <c r="BM552" s="95" t="str">
        <f t="shared" si="1348"/>
        <v/>
      </c>
      <c r="BN552" s="95" t="str">
        <f t="shared" si="1348"/>
        <v/>
      </c>
      <c r="BO552" s="95" t="str">
        <f t="shared" si="1348"/>
        <v/>
      </c>
      <c r="BP552" s="95" t="str">
        <f t="shared" si="1348"/>
        <v/>
      </c>
      <c r="BQ552" s="95" t="str">
        <f t="shared" si="1348"/>
        <v/>
      </c>
      <c r="BR552" s="95" t="str">
        <f t="shared" si="1348"/>
        <v/>
      </c>
      <c r="BS552" s="38"/>
      <c r="BT552" s="38"/>
      <c r="BU552" s="38"/>
      <c r="BV552" s="38"/>
      <c r="BW552" s="38"/>
      <c r="BX552" s="38">
        <f t="shared" si="1083"/>
        <v>0</v>
      </c>
      <c r="BY552" s="106" t="str">
        <f t="shared" si="1058"/>
        <v/>
      </c>
      <c r="BZ552" s="106" t="str">
        <f t="shared" ref="BZ552:CH552" si="1349">IF(N552="x","1","")</f>
        <v/>
      </c>
      <c r="CA552" s="106" t="str">
        <f t="shared" si="1349"/>
        <v/>
      </c>
      <c r="CB552" s="106" t="str">
        <f t="shared" si="1349"/>
        <v/>
      </c>
      <c r="CC552" s="106" t="str">
        <f t="shared" si="1349"/>
        <v/>
      </c>
      <c r="CD552" s="106" t="str">
        <f t="shared" si="1349"/>
        <v/>
      </c>
      <c r="CE552" s="106" t="str">
        <f t="shared" si="1349"/>
        <v/>
      </c>
      <c r="CF552" s="106" t="str">
        <f t="shared" si="1349"/>
        <v/>
      </c>
      <c r="CG552" s="106" t="str">
        <f t="shared" si="1349"/>
        <v/>
      </c>
      <c r="CH552" s="106" t="str">
        <f t="shared" si="1349"/>
        <v/>
      </c>
      <c r="CI552" s="40"/>
      <c r="CJ552" s="40"/>
      <c r="CK552" s="40"/>
      <c r="CL552" s="40"/>
      <c r="CM552" s="40"/>
    </row>
    <row r="553" spans="1:91" ht="17.25" customHeight="1" x14ac:dyDescent="0.2">
      <c r="A553" s="92"/>
      <c r="B553" s="93"/>
      <c r="C553" s="93"/>
      <c r="D553" s="93"/>
      <c r="E553" s="93" t="str">
        <f t="shared" si="994"/>
        <v/>
      </c>
      <c r="F553" s="93"/>
      <c r="G553" s="93"/>
      <c r="H553" s="93" t="str">
        <f t="shared" si="1319"/>
        <v/>
      </c>
      <c r="I553" s="95" t="str">
        <f t="shared" si="1320"/>
        <v/>
      </c>
      <c r="J553" s="93"/>
      <c r="K553" s="97" t="b">
        <v>0</v>
      </c>
      <c r="L553" s="98" t="str">
        <f t="shared" si="927"/>
        <v>PENDENTE</v>
      </c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3"/>
      <c r="X553" s="100"/>
      <c r="Y553" s="100"/>
      <c r="Z553" s="100"/>
      <c r="AA553" s="100"/>
      <c r="AB553" s="100"/>
      <c r="AC553" s="101"/>
      <c r="AD553" s="3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93"/>
      <c r="AQ553" s="93"/>
      <c r="AR553" s="93"/>
      <c r="AS553" s="102"/>
      <c r="AT553" s="103"/>
      <c r="AU553" s="103"/>
      <c r="AV553" s="103"/>
      <c r="AW553" s="104"/>
      <c r="AX553" s="103"/>
      <c r="AY553" s="103"/>
      <c r="AZ553" s="103"/>
      <c r="BA553" s="103"/>
      <c r="BB553" s="104"/>
      <c r="BC553" s="103"/>
      <c r="BD553" s="105" t="str">
        <f ca="1">IFERROR(__xludf.DUMMYFUNCTION("""COMPUTED_VALUE"""),"")</f>
        <v/>
      </c>
      <c r="BE553" s="105"/>
      <c r="BF553" s="105"/>
      <c r="BG553" s="93"/>
      <c r="BH553" s="95"/>
      <c r="BI553" s="95" t="str">
        <f t="shared" si="1347"/>
        <v/>
      </c>
      <c r="BJ553" s="95" t="str">
        <f t="shared" ref="BJ553:BR553" si="1350">IF(AD553=0,"",AD553*$AS553*(AU553/10))</f>
        <v/>
      </c>
      <c r="BK553" s="95" t="str">
        <f t="shared" si="1350"/>
        <v/>
      </c>
      <c r="BL553" s="95" t="str">
        <f t="shared" si="1350"/>
        <v/>
      </c>
      <c r="BM553" s="95" t="str">
        <f t="shared" si="1350"/>
        <v/>
      </c>
      <c r="BN553" s="95" t="str">
        <f t="shared" si="1350"/>
        <v/>
      </c>
      <c r="BO553" s="95" t="str">
        <f t="shared" si="1350"/>
        <v/>
      </c>
      <c r="BP553" s="95" t="str">
        <f t="shared" si="1350"/>
        <v/>
      </c>
      <c r="BQ553" s="95" t="str">
        <f t="shared" si="1350"/>
        <v/>
      </c>
      <c r="BR553" s="95" t="str">
        <f t="shared" si="1350"/>
        <v/>
      </c>
      <c r="BS553" s="38"/>
      <c r="BT553" s="38"/>
      <c r="BU553" s="38"/>
      <c r="BV553" s="38"/>
      <c r="BW553" s="38"/>
      <c r="BX553" s="38">
        <f t="shared" si="1083"/>
        <v>0</v>
      </c>
      <c r="BY553" s="106" t="str">
        <f t="shared" si="1058"/>
        <v/>
      </c>
      <c r="BZ553" s="106" t="str">
        <f t="shared" ref="BZ553:CH553" si="1351">IF(N553="x","1","")</f>
        <v/>
      </c>
      <c r="CA553" s="106" t="str">
        <f t="shared" si="1351"/>
        <v/>
      </c>
      <c r="CB553" s="106" t="str">
        <f t="shared" si="1351"/>
        <v/>
      </c>
      <c r="CC553" s="106" t="str">
        <f t="shared" si="1351"/>
        <v/>
      </c>
      <c r="CD553" s="106" t="str">
        <f t="shared" si="1351"/>
        <v/>
      </c>
      <c r="CE553" s="106" t="str">
        <f t="shared" si="1351"/>
        <v/>
      </c>
      <c r="CF553" s="106" t="str">
        <f t="shared" si="1351"/>
        <v/>
      </c>
      <c r="CG553" s="106" t="str">
        <f t="shared" si="1351"/>
        <v/>
      </c>
      <c r="CH553" s="106" t="str">
        <f t="shared" si="1351"/>
        <v/>
      </c>
      <c r="CI553" s="40"/>
      <c r="CJ553" s="40"/>
      <c r="CK553" s="40"/>
      <c r="CL553" s="40"/>
      <c r="CM553" s="40"/>
    </row>
    <row r="554" spans="1:91" ht="17.25" customHeight="1" x14ac:dyDescent="0.2">
      <c r="A554" s="92"/>
      <c r="B554" s="93"/>
      <c r="C554" s="93"/>
      <c r="D554" s="93"/>
      <c r="E554" s="93" t="str">
        <f t="shared" si="994"/>
        <v/>
      </c>
      <c r="F554" s="93"/>
      <c r="G554" s="93"/>
      <c r="H554" s="93" t="str">
        <f t="shared" si="1319"/>
        <v/>
      </c>
      <c r="I554" s="95" t="str">
        <f t="shared" si="1320"/>
        <v/>
      </c>
      <c r="J554" s="93"/>
      <c r="K554" s="97" t="b">
        <v>0</v>
      </c>
      <c r="L554" s="98" t="str">
        <f t="shared" si="927"/>
        <v>PENDENTE</v>
      </c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3"/>
      <c r="X554" s="100"/>
      <c r="Y554" s="100"/>
      <c r="Z554" s="100"/>
      <c r="AA554" s="100"/>
      <c r="AB554" s="100"/>
      <c r="AC554" s="101"/>
      <c r="AD554" s="3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93"/>
      <c r="AQ554" s="93"/>
      <c r="AR554" s="93"/>
      <c r="AS554" s="102"/>
      <c r="AT554" s="103"/>
      <c r="AU554" s="103"/>
      <c r="AV554" s="103"/>
      <c r="AW554" s="104"/>
      <c r="AX554" s="103"/>
      <c r="AY554" s="103"/>
      <c r="AZ554" s="103"/>
      <c r="BA554" s="103"/>
      <c r="BB554" s="104"/>
      <c r="BC554" s="103"/>
      <c r="BD554" s="105" t="str">
        <f ca="1">IFERROR(__xludf.DUMMYFUNCTION("""COMPUTED_VALUE"""),"")</f>
        <v/>
      </c>
      <c r="BE554" s="105"/>
      <c r="BF554" s="105"/>
      <c r="BG554" s="93"/>
      <c r="BH554" s="95"/>
      <c r="BI554" s="95" t="str">
        <f t="shared" si="1347"/>
        <v/>
      </c>
      <c r="BJ554" s="95" t="str">
        <f t="shared" ref="BJ554:BR554" si="1352">IF(AD554=0,"",AD554*$AS554*(AU554/10))</f>
        <v/>
      </c>
      <c r="BK554" s="95" t="str">
        <f t="shared" si="1352"/>
        <v/>
      </c>
      <c r="BL554" s="95" t="str">
        <f t="shared" si="1352"/>
        <v/>
      </c>
      <c r="BM554" s="95" t="str">
        <f t="shared" si="1352"/>
        <v/>
      </c>
      <c r="BN554" s="95" t="str">
        <f t="shared" si="1352"/>
        <v/>
      </c>
      <c r="BO554" s="95" t="str">
        <f t="shared" si="1352"/>
        <v/>
      </c>
      <c r="BP554" s="95" t="str">
        <f t="shared" si="1352"/>
        <v/>
      </c>
      <c r="BQ554" s="95" t="str">
        <f t="shared" si="1352"/>
        <v/>
      </c>
      <c r="BR554" s="95" t="str">
        <f t="shared" si="1352"/>
        <v/>
      </c>
      <c r="BS554" s="38"/>
      <c r="BT554" s="38"/>
      <c r="BU554" s="38"/>
      <c r="BV554" s="38"/>
      <c r="BW554" s="38"/>
      <c r="BX554" s="38">
        <f t="shared" si="1083"/>
        <v>0</v>
      </c>
      <c r="BY554" s="106" t="str">
        <f t="shared" si="1058"/>
        <v/>
      </c>
      <c r="BZ554" s="106" t="str">
        <f t="shared" ref="BZ554:CH554" si="1353">IF(N554="x","1","")</f>
        <v/>
      </c>
      <c r="CA554" s="106" t="str">
        <f t="shared" si="1353"/>
        <v/>
      </c>
      <c r="CB554" s="106" t="str">
        <f t="shared" si="1353"/>
        <v/>
      </c>
      <c r="CC554" s="106" t="str">
        <f t="shared" si="1353"/>
        <v/>
      </c>
      <c r="CD554" s="106" t="str">
        <f t="shared" si="1353"/>
        <v/>
      </c>
      <c r="CE554" s="106" t="str">
        <f t="shared" si="1353"/>
        <v/>
      </c>
      <c r="CF554" s="106" t="str">
        <f t="shared" si="1353"/>
        <v/>
      </c>
      <c r="CG554" s="106" t="str">
        <f t="shared" si="1353"/>
        <v/>
      </c>
      <c r="CH554" s="106" t="str">
        <f t="shared" si="1353"/>
        <v/>
      </c>
      <c r="CI554" s="40"/>
      <c r="CJ554" s="40"/>
      <c r="CK554" s="40"/>
      <c r="CL554" s="40"/>
      <c r="CM554" s="40"/>
    </row>
    <row r="555" spans="1:91" ht="17.25" customHeight="1" x14ac:dyDescent="0.2">
      <c r="A555" s="92"/>
      <c r="B555" s="93"/>
      <c r="C555" s="93"/>
      <c r="D555" s="93"/>
      <c r="E555" s="93" t="str">
        <f t="shared" si="994"/>
        <v/>
      </c>
      <c r="F555" s="93"/>
      <c r="G555" s="93"/>
      <c r="H555" s="93" t="str">
        <f t="shared" si="1319"/>
        <v/>
      </c>
      <c r="I555" s="95" t="str">
        <f t="shared" si="1320"/>
        <v/>
      </c>
      <c r="J555" s="93"/>
      <c r="K555" s="97" t="b">
        <v>0</v>
      </c>
      <c r="L555" s="98" t="str">
        <f t="shared" si="927"/>
        <v>PENDENTE</v>
      </c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3"/>
      <c r="X555" s="100"/>
      <c r="Y555" s="100"/>
      <c r="Z555" s="100"/>
      <c r="AA555" s="100"/>
      <c r="AB555" s="100"/>
      <c r="AC555" s="101"/>
      <c r="AD555" s="3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93"/>
      <c r="AQ555" s="93"/>
      <c r="AR555" s="93"/>
      <c r="AS555" s="102"/>
      <c r="AT555" s="103"/>
      <c r="AU555" s="103"/>
      <c r="AV555" s="103"/>
      <c r="AW555" s="104"/>
      <c r="AX555" s="103"/>
      <c r="AY555" s="103"/>
      <c r="AZ555" s="103"/>
      <c r="BA555" s="103"/>
      <c r="BB555" s="104"/>
      <c r="BC555" s="103"/>
      <c r="BD555" s="105" t="str">
        <f ca="1">IFERROR(__xludf.DUMMYFUNCTION("""COMPUTED_VALUE"""),"")</f>
        <v/>
      </c>
      <c r="BE555" s="105"/>
      <c r="BF555" s="105"/>
      <c r="BG555" s="93"/>
      <c r="BH555" s="95"/>
      <c r="BI555" s="95" t="str">
        <f t="shared" si="1347"/>
        <v/>
      </c>
      <c r="BJ555" s="95" t="str">
        <f t="shared" ref="BJ555:BR555" si="1354">IF(AD555=0,"",AD555*$AS555*(AU555/10))</f>
        <v/>
      </c>
      <c r="BK555" s="95" t="str">
        <f t="shared" si="1354"/>
        <v/>
      </c>
      <c r="BL555" s="95" t="str">
        <f t="shared" si="1354"/>
        <v/>
      </c>
      <c r="BM555" s="95" t="str">
        <f t="shared" si="1354"/>
        <v/>
      </c>
      <c r="BN555" s="95" t="str">
        <f t="shared" si="1354"/>
        <v/>
      </c>
      <c r="BO555" s="95" t="str">
        <f t="shared" si="1354"/>
        <v/>
      </c>
      <c r="BP555" s="95" t="str">
        <f t="shared" si="1354"/>
        <v/>
      </c>
      <c r="BQ555" s="95" t="str">
        <f t="shared" si="1354"/>
        <v/>
      </c>
      <c r="BR555" s="95" t="str">
        <f t="shared" si="1354"/>
        <v/>
      </c>
      <c r="BS555" s="38"/>
      <c r="BT555" s="38"/>
      <c r="BU555" s="38"/>
      <c r="BV555" s="38"/>
      <c r="BW555" s="38"/>
      <c r="BX555" s="38">
        <f t="shared" si="1083"/>
        <v>0</v>
      </c>
      <c r="BY555" s="106" t="str">
        <f t="shared" si="1058"/>
        <v/>
      </c>
      <c r="BZ555" s="106" t="str">
        <f t="shared" ref="BZ555:CH555" si="1355">IF(N555="x","1","")</f>
        <v/>
      </c>
      <c r="CA555" s="106" t="str">
        <f t="shared" si="1355"/>
        <v/>
      </c>
      <c r="CB555" s="106" t="str">
        <f t="shared" si="1355"/>
        <v/>
      </c>
      <c r="CC555" s="106" t="str">
        <f t="shared" si="1355"/>
        <v/>
      </c>
      <c r="CD555" s="106" t="str">
        <f t="shared" si="1355"/>
        <v/>
      </c>
      <c r="CE555" s="106" t="str">
        <f t="shared" si="1355"/>
        <v/>
      </c>
      <c r="CF555" s="106" t="str">
        <f t="shared" si="1355"/>
        <v/>
      </c>
      <c r="CG555" s="106" t="str">
        <f t="shared" si="1355"/>
        <v/>
      </c>
      <c r="CH555" s="106" t="str">
        <f t="shared" si="1355"/>
        <v/>
      </c>
      <c r="CI555" s="40"/>
      <c r="CJ555" s="40"/>
      <c r="CK555" s="40"/>
      <c r="CL555" s="40"/>
      <c r="CM555" s="40"/>
    </row>
    <row r="556" spans="1:91" ht="17.25" customHeight="1" x14ac:dyDescent="0.2">
      <c r="A556" s="92"/>
      <c r="B556" s="93"/>
      <c r="C556" s="93"/>
      <c r="D556" s="93"/>
      <c r="E556" s="93" t="str">
        <f t="shared" si="994"/>
        <v/>
      </c>
      <c r="F556" s="93"/>
      <c r="G556" s="93"/>
      <c r="H556" s="93" t="str">
        <f t="shared" si="1319"/>
        <v/>
      </c>
      <c r="I556" s="95" t="str">
        <f t="shared" si="1320"/>
        <v/>
      </c>
      <c r="J556" s="93"/>
      <c r="K556" s="97" t="b">
        <v>0</v>
      </c>
      <c r="L556" s="98" t="str">
        <f t="shared" si="927"/>
        <v>PENDENTE</v>
      </c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3"/>
      <c r="X556" s="100"/>
      <c r="Y556" s="100"/>
      <c r="Z556" s="100"/>
      <c r="AA556" s="100"/>
      <c r="AB556" s="100"/>
      <c r="AC556" s="101"/>
      <c r="AD556" s="3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93"/>
      <c r="AQ556" s="93"/>
      <c r="AR556" s="93"/>
      <c r="AS556" s="102"/>
      <c r="AT556" s="103"/>
      <c r="AU556" s="103"/>
      <c r="AV556" s="103"/>
      <c r="AW556" s="104"/>
      <c r="AX556" s="103"/>
      <c r="AY556" s="103"/>
      <c r="AZ556" s="103"/>
      <c r="BA556" s="103"/>
      <c r="BB556" s="104"/>
      <c r="BC556" s="103"/>
      <c r="BD556" s="105" t="str">
        <f ca="1">IFERROR(__xludf.DUMMYFUNCTION("""COMPUTED_VALUE"""),"")</f>
        <v/>
      </c>
      <c r="BE556" s="105"/>
      <c r="BF556" s="105"/>
      <c r="BG556" s="93"/>
      <c r="BH556" s="95"/>
      <c r="BI556" s="95" t="str">
        <f t="shared" si="1347"/>
        <v/>
      </c>
      <c r="BJ556" s="95" t="str">
        <f t="shared" ref="BJ556:BR556" si="1356">IF(AD556=0,"",AD556*$AS556*(AU556/10))</f>
        <v/>
      </c>
      <c r="BK556" s="95" t="str">
        <f t="shared" si="1356"/>
        <v/>
      </c>
      <c r="BL556" s="95" t="str">
        <f t="shared" si="1356"/>
        <v/>
      </c>
      <c r="BM556" s="95" t="str">
        <f t="shared" si="1356"/>
        <v/>
      </c>
      <c r="BN556" s="95" t="str">
        <f t="shared" si="1356"/>
        <v/>
      </c>
      <c r="BO556" s="95" t="str">
        <f t="shared" si="1356"/>
        <v/>
      </c>
      <c r="BP556" s="95" t="str">
        <f t="shared" si="1356"/>
        <v/>
      </c>
      <c r="BQ556" s="95" t="str">
        <f t="shared" si="1356"/>
        <v/>
      </c>
      <c r="BR556" s="95" t="str">
        <f t="shared" si="1356"/>
        <v/>
      </c>
      <c r="BS556" s="38"/>
      <c r="BT556" s="38"/>
      <c r="BU556" s="38"/>
      <c r="BV556" s="38"/>
      <c r="BW556" s="38"/>
      <c r="BX556" s="38">
        <f t="shared" si="1083"/>
        <v>0</v>
      </c>
      <c r="BY556" s="106" t="str">
        <f t="shared" si="1058"/>
        <v/>
      </c>
      <c r="BZ556" s="106" t="str">
        <f t="shared" ref="BZ556:CH556" si="1357">IF(N556="x","1","")</f>
        <v/>
      </c>
      <c r="CA556" s="106" t="str">
        <f t="shared" si="1357"/>
        <v/>
      </c>
      <c r="CB556" s="106" t="str">
        <f t="shared" si="1357"/>
        <v/>
      </c>
      <c r="CC556" s="106" t="str">
        <f t="shared" si="1357"/>
        <v/>
      </c>
      <c r="CD556" s="106" t="str">
        <f t="shared" si="1357"/>
        <v/>
      </c>
      <c r="CE556" s="106" t="str">
        <f t="shared" si="1357"/>
        <v/>
      </c>
      <c r="CF556" s="106" t="str">
        <f t="shared" si="1357"/>
        <v/>
      </c>
      <c r="CG556" s="106" t="str">
        <f t="shared" si="1357"/>
        <v/>
      </c>
      <c r="CH556" s="106" t="str">
        <f t="shared" si="1357"/>
        <v/>
      </c>
      <c r="CI556" s="40"/>
      <c r="CJ556" s="40"/>
      <c r="CK556" s="40"/>
      <c r="CL556" s="40"/>
      <c r="CM556" s="40"/>
    </row>
    <row r="557" spans="1:91" ht="17.25" customHeight="1" x14ac:dyDescent="0.2">
      <c r="A557" s="92"/>
      <c r="B557" s="93"/>
      <c r="C557" s="93"/>
      <c r="D557" s="93"/>
      <c r="E557" s="93" t="str">
        <f t="shared" si="994"/>
        <v/>
      </c>
      <c r="F557" s="93"/>
      <c r="G557" s="93"/>
      <c r="H557" s="93" t="str">
        <f t="shared" si="1319"/>
        <v/>
      </c>
      <c r="I557" s="95" t="str">
        <f t="shared" si="1320"/>
        <v/>
      </c>
      <c r="J557" s="93"/>
      <c r="K557" s="97" t="b">
        <v>0</v>
      </c>
      <c r="L557" s="98" t="str">
        <f t="shared" si="927"/>
        <v>PENDENTE</v>
      </c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3"/>
      <c r="X557" s="100"/>
      <c r="Y557" s="100"/>
      <c r="Z557" s="100"/>
      <c r="AA557" s="100"/>
      <c r="AB557" s="100"/>
      <c r="AC557" s="101"/>
      <c r="AD557" s="3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93"/>
      <c r="AQ557" s="93"/>
      <c r="AR557" s="93"/>
      <c r="AS557" s="102"/>
      <c r="AT557" s="103"/>
      <c r="AU557" s="103"/>
      <c r="AV557" s="103"/>
      <c r="AW557" s="104"/>
      <c r="AX557" s="103"/>
      <c r="AY557" s="103"/>
      <c r="AZ557" s="103"/>
      <c r="BA557" s="103"/>
      <c r="BB557" s="104"/>
      <c r="BC557" s="103"/>
      <c r="BD557" s="105" t="str">
        <f ca="1">IFERROR(__xludf.DUMMYFUNCTION("""COMPUTED_VALUE"""),"")</f>
        <v/>
      </c>
      <c r="BE557" s="105"/>
      <c r="BF557" s="105"/>
      <c r="BG557" s="93"/>
      <c r="BH557" s="95"/>
      <c r="BI557" s="95" t="str">
        <f t="shared" si="1347"/>
        <v/>
      </c>
      <c r="BJ557" s="95" t="str">
        <f t="shared" ref="BJ557:BR557" si="1358">IF(AD557=0,"",AD557*$AS557*(AU557/10))</f>
        <v/>
      </c>
      <c r="BK557" s="95" t="str">
        <f t="shared" si="1358"/>
        <v/>
      </c>
      <c r="BL557" s="95" t="str">
        <f t="shared" si="1358"/>
        <v/>
      </c>
      <c r="BM557" s="95" t="str">
        <f t="shared" si="1358"/>
        <v/>
      </c>
      <c r="BN557" s="95" t="str">
        <f t="shared" si="1358"/>
        <v/>
      </c>
      <c r="BO557" s="95" t="str">
        <f t="shared" si="1358"/>
        <v/>
      </c>
      <c r="BP557" s="95" t="str">
        <f t="shared" si="1358"/>
        <v/>
      </c>
      <c r="BQ557" s="95" t="str">
        <f t="shared" si="1358"/>
        <v/>
      </c>
      <c r="BR557" s="95" t="str">
        <f t="shared" si="1358"/>
        <v/>
      </c>
      <c r="BS557" s="38"/>
      <c r="BT557" s="38"/>
      <c r="BU557" s="38"/>
      <c r="BV557" s="38"/>
      <c r="BW557" s="38"/>
      <c r="BX557" s="38">
        <f t="shared" si="1083"/>
        <v>0</v>
      </c>
      <c r="BY557" s="106" t="str">
        <f t="shared" si="1058"/>
        <v/>
      </c>
      <c r="BZ557" s="106" t="str">
        <f t="shared" ref="BZ557:CH557" si="1359">IF(N557="x","1","")</f>
        <v/>
      </c>
      <c r="CA557" s="106" t="str">
        <f t="shared" si="1359"/>
        <v/>
      </c>
      <c r="CB557" s="106" t="str">
        <f t="shared" si="1359"/>
        <v/>
      </c>
      <c r="CC557" s="106" t="str">
        <f t="shared" si="1359"/>
        <v/>
      </c>
      <c r="CD557" s="106" t="str">
        <f t="shared" si="1359"/>
        <v/>
      </c>
      <c r="CE557" s="106" t="str">
        <f t="shared" si="1359"/>
        <v/>
      </c>
      <c r="CF557" s="106" t="str">
        <f t="shared" si="1359"/>
        <v/>
      </c>
      <c r="CG557" s="106" t="str">
        <f t="shared" si="1359"/>
        <v/>
      </c>
      <c r="CH557" s="106" t="str">
        <f t="shared" si="1359"/>
        <v/>
      </c>
      <c r="CI557" s="40"/>
      <c r="CJ557" s="40"/>
      <c r="CK557" s="40"/>
      <c r="CL557" s="40"/>
      <c r="CM557" s="40"/>
    </row>
    <row r="558" spans="1:91" ht="17.25" customHeight="1" x14ac:dyDescent="0.2">
      <c r="A558" s="92"/>
      <c r="B558" s="93"/>
      <c r="C558" s="93"/>
      <c r="D558" s="93"/>
      <c r="E558" s="93" t="str">
        <f t="shared" si="994"/>
        <v/>
      </c>
      <c r="F558" s="93"/>
      <c r="G558" s="93"/>
      <c r="H558" s="93" t="str">
        <f t="shared" si="1319"/>
        <v/>
      </c>
      <c r="I558" s="95" t="str">
        <f t="shared" si="1320"/>
        <v/>
      </c>
      <c r="J558" s="93"/>
      <c r="K558" s="97" t="b">
        <v>0</v>
      </c>
      <c r="L558" s="98" t="str">
        <f t="shared" si="927"/>
        <v>PENDENTE</v>
      </c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3"/>
      <c r="X558" s="100"/>
      <c r="Y558" s="100"/>
      <c r="Z558" s="100"/>
      <c r="AA558" s="100"/>
      <c r="AB558" s="100"/>
      <c r="AC558" s="101"/>
      <c r="AD558" s="3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93"/>
      <c r="AQ558" s="93"/>
      <c r="AR558" s="93"/>
      <c r="AS558" s="102"/>
      <c r="AT558" s="103"/>
      <c r="AU558" s="103"/>
      <c r="AV558" s="103"/>
      <c r="AW558" s="104"/>
      <c r="AX558" s="103"/>
      <c r="AY558" s="103"/>
      <c r="AZ558" s="103"/>
      <c r="BA558" s="103"/>
      <c r="BB558" s="104"/>
      <c r="BC558" s="103"/>
      <c r="BD558" s="105" t="str">
        <f ca="1">IFERROR(__xludf.DUMMYFUNCTION("""COMPUTED_VALUE"""),"")</f>
        <v/>
      </c>
      <c r="BE558" s="105"/>
      <c r="BF558" s="105"/>
      <c r="BG558" s="93"/>
      <c r="BH558" s="95"/>
      <c r="BI558" s="95" t="str">
        <f t="shared" si="1347"/>
        <v/>
      </c>
      <c r="BJ558" s="95" t="str">
        <f t="shared" ref="BJ558:BR558" si="1360">IF(AD558=0,"",AD558*$AS558*(AU558/10))</f>
        <v/>
      </c>
      <c r="BK558" s="95" t="str">
        <f t="shared" si="1360"/>
        <v/>
      </c>
      <c r="BL558" s="95" t="str">
        <f t="shared" si="1360"/>
        <v/>
      </c>
      <c r="BM558" s="95" t="str">
        <f t="shared" si="1360"/>
        <v/>
      </c>
      <c r="BN558" s="95" t="str">
        <f t="shared" si="1360"/>
        <v/>
      </c>
      <c r="BO558" s="95" t="str">
        <f t="shared" si="1360"/>
        <v/>
      </c>
      <c r="BP558" s="95" t="str">
        <f t="shared" si="1360"/>
        <v/>
      </c>
      <c r="BQ558" s="95" t="str">
        <f t="shared" si="1360"/>
        <v/>
      </c>
      <c r="BR558" s="95" t="str">
        <f t="shared" si="1360"/>
        <v/>
      </c>
      <c r="BS558" s="38"/>
      <c r="BT558" s="38"/>
      <c r="BU558" s="38"/>
      <c r="BV558" s="38"/>
      <c r="BW558" s="38"/>
      <c r="BX558" s="38">
        <f t="shared" si="1083"/>
        <v>0</v>
      </c>
      <c r="BY558" s="106" t="str">
        <f t="shared" si="1058"/>
        <v/>
      </c>
      <c r="BZ558" s="106" t="str">
        <f t="shared" ref="BZ558:CH558" si="1361">IF(N558="x","1","")</f>
        <v/>
      </c>
      <c r="CA558" s="106" t="str">
        <f t="shared" si="1361"/>
        <v/>
      </c>
      <c r="CB558" s="106" t="str">
        <f t="shared" si="1361"/>
        <v/>
      </c>
      <c r="CC558" s="106" t="str">
        <f t="shared" si="1361"/>
        <v/>
      </c>
      <c r="CD558" s="106" t="str">
        <f t="shared" si="1361"/>
        <v/>
      </c>
      <c r="CE558" s="106" t="str">
        <f t="shared" si="1361"/>
        <v/>
      </c>
      <c r="CF558" s="106" t="str">
        <f t="shared" si="1361"/>
        <v/>
      </c>
      <c r="CG558" s="106" t="str">
        <f t="shared" si="1361"/>
        <v/>
      </c>
      <c r="CH558" s="106" t="str">
        <f t="shared" si="1361"/>
        <v/>
      </c>
      <c r="CI558" s="40"/>
      <c r="CJ558" s="40"/>
      <c r="CK558" s="40"/>
      <c r="CL558" s="40"/>
      <c r="CM558" s="40"/>
    </row>
    <row r="559" spans="1:91" ht="17.25" customHeight="1" x14ac:dyDescent="0.2">
      <c r="A559" s="92"/>
      <c r="B559" s="93"/>
      <c r="C559" s="93"/>
      <c r="D559" s="93"/>
      <c r="E559" s="93" t="str">
        <f t="shared" si="994"/>
        <v/>
      </c>
      <c r="F559" s="93"/>
      <c r="G559" s="93"/>
      <c r="H559" s="93" t="str">
        <f t="shared" si="1319"/>
        <v/>
      </c>
      <c r="I559" s="95" t="str">
        <f t="shared" si="1320"/>
        <v/>
      </c>
      <c r="J559" s="93"/>
      <c r="K559" s="97" t="b">
        <v>0</v>
      </c>
      <c r="L559" s="98" t="str">
        <f t="shared" si="927"/>
        <v>PENDENTE</v>
      </c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3"/>
      <c r="X559" s="100"/>
      <c r="Y559" s="100"/>
      <c r="Z559" s="100"/>
      <c r="AA559" s="100"/>
      <c r="AB559" s="100"/>
      <c r="AC559" s="101"/>
      <c r="AD559" s="3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93"/>
      <c r="AQ559" s="93"/>
      <c r="AR559" s="93"/>
      <c r="AS559" s="102"/>
      <c r="AT559" s="103"/>
      <c r="AU559" s="103"/>
      <c r="AV559" s="103"/>
      <c r="AW559" s="104"/>
      <c r="AX559" s="103"/>
      <c r="AY559" s="103"/>
      <c r="AZ559" s="103"/>
      <c r="BA559" s="103"/>
      <c r="BB559" s="104"/>
      <c r="BC559" s="103"/>
      <c r="BD559" s="105" t="str">
        <f ca="1">IFERROR(__xludf.DUMMYFUNCTION("""COMPUTED_VALUE"""),"")</f>
        <v/>
      </c>
      <c r="BE559" s="105"/>
      <c r="BF559" s="105"/>
      <c r="BG559" s="93"/>
      <c r="BH559" s="95"/>
      <c r="BI559" s="95" t="str">
        <f t="shared" si="1347"/>
        <v/>
      </c>
      <c r="BJ559" s="95" t="str">
        <f t="shared" ref="BJ559:BR559" si="1362">IF(AD559=0,"",AD559*$AS559*(AU559/10))</f>
        <v/>
      </c>
      <c r="BK559" s="95" t="str">
        <f t="shared" si="1362"/>
        <v/>
      </c>
      <c r="BL559" s="95" t="str">
        <f t="shared" si="1362"/>
        <v/>
      </c>
      <c r="BM559" s="95" t="str">
        <f t="shared" si="1362"/>
        <v/>
      </c>
      <c r="BN559" s="95" t="str">
        <f t="shared" si="1362"/>
        <v/>
      </c>
      <c r="BO559" s="95" t="str">
        <f t="shared" si="1362"/>
        <v/>
      </c>
      <c r="BP559" s="95" t="str">
        <f t="shared" si="1362"/>
        <v/>
      </c>
      <c r="BQ559" s="95" t="str">
        <f t="shared" si="1362"/>
        <v/>
      </c>
      <c r="BR559" s="95" t="str">
        <f t="shared" si="1362"/>
        <v/>
      </c>
      <c r="BS559" s="38"/>
      <c r="BT559" s="38"/>
      <c r="BU559" s="38"/>
      <c r="BV559" s="38"/>
      <c r="BW559" s="38"/>
      <c r="BX559" s="38">
        <f t="shared" si="1083"/>
        <v>0</v>
      </c>
      <c r="BY559" s="106" t="str">
        <f t="shared" si="1058"/>
        <v/>
      </c>
      <c r="BZ559" s="106" t="str">
        <f t="shared" ref="BZ559:CH559" si="1363">IF(N559="x","1","")</f>
        <v/>
      </c>
      <c r="CA559" s="106" t="str">
        <f t="shared" si="1363"/>
        <v/>
      </c>
      <c r="CB559" s="106" t="str">
        <f t="shared" si="1363"/>
        <v/>
      </c>
      <c r="CC559" s="106" t="str">
        <f t="shared" si="1363"/>
        <v/>
      </c>
      <c r="CD559" s="106" t="str">
        <f t="shared" si="1363"/>
        <v/>
      </c>
      <c r="CE559" s="106" t="str">
        <f t="shared" si="1363"/>
        <v/>
      </c>
      <c r="CF559" s="106" t="str">
        <f t="shared" si="1363"/>
        <v/>
      </c>
      <c r="CG559" s="106" t="str">
        <f t="shared" si="1363"/>
        <v/>
      </c>
      <c r="CH559" s="106" t="str">
        <f t="shared" si="1363"/>
        <v/>
      </c>
      <c r="CI559" s="40"/>
      <c r="CJ559" s="40"/>
      <c r="CK559" s="40"/>
      <c r="CL559" s="40"/>
      <c r="CM559" s="40"/>
    </row>
    <row r="560" spans="1:91" ht="17.25" customHeight="1" x14ac:dyDescent="0.2">
      <c r="A560" s="92"/>
      <c r="B560" s="93"/>
      <c r="C560" s="93"/>
      <c r="D560" s="93"/>
      <c r="E560" s="93" t="str">
        <f t="shared" si="994"/>
        <v/>
      </c>
      <c r="F560" s="93"/>
      <c r="G560" s="93"/>
      <c r="H560" s="93" t="str">
        <f t="shared" si="1319"/>
        <v/>
      </c>
      <c r="I560" s="95" t="str">
        <f t="shared" si="1320"/>
        <v/>
      </c>
      <c r="J560" s="93"/>
      <c r="K560" s="97" t="b">
        <v>0</v>
      </c>
      <c r="L560" s="98" t="str">
        <f t="shared" si="927"/>
        <v>PENDENTE</v>
      </c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3"/>
      <c r="X560" s="100"/>
      <c r="Y560" s="100"/>
      <c r="Z560" s="100"/>
      <c r="AA560" s="100"/>
      <c r="AB560" s="100"/>
      <c r="AC560" s="101"/>
      <c r="AD560" s="3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93"/>
      <c r="AQ560" s="93"/>
      <c r="AR560" s="93"/>
      <c r="AS560" s="102"/>
      <c r="AT560" s="103"/>
      <c r="AU560" s="103"/>
      <c r="AV560" s="103"/>
      <c r="AW560" s="104"/>
      <c r="AX560" s="103"/>
      <c r="AY560" s="103"/>
      <c r="AZ560" s="103"/>
      <c r="BA560" s="103"/>
      <c r="BB560" s="104"/>
      <c r="BC560" s="103"/>
      <c r="BD560" s="105" t="str">
        <f ca="1">IFERROR(__xludf.DUMMYFUNCTION("""COMPUTED_VALUE"""),"")</f>
        <v/>
      </c>
      <c r="BE560" s="105"/>
      <c r="BF560" s="105"/>
      <c r="BG560" s="93"/>
      <c r="BH560" s="95"/>
      <c r="BI560" s="95" t="str">
        <f t="shared" si="1347"/>
        <v/>
      </c>
      <c r="BJ560" s="95" t="str">
        <f t="shared" ref="BJ560:BR560" si="1364">IF(AD560=0,"",AD560*$AS560*(AU560/10))</f>
        <v/>
      </c>
      <c r="BK560" s="95" t="str">
        <f t="shared" si="1364"/>
        <v/>
      </c>
      <c r="BL560" s="95" t="str">
        <f t="shared" si="1364"/>
        <v/>
      </c>
      <c r="BM560" s="95" t="str">
        <f t="shared" si="1364"/>
        <v/>
      </c>
      <c r="BN560" s="95" t="str">
        <f t="shared" si="1364"/>
        <v/>
      </c>
      <c r="BO560" s="95" t="str">
        <f t="shared" si="1364"/>
        <v/>
      </c>
      <c r="BP560" s="95" t="str">
        <f t="shared" si="1364"/>
        <v/>
      </c>
      <c r="BQ560" s="95" t="str">
        <f t="shared" si="1364"/>
        <v/>
      </c>
      <c r="BR560" s="95" t="str">
        <f t="shared" si="1364"/>
        <v/>
      </c>
      <c r="BS560" s="38"/>
      <c r="BT560" s="38"/>
      <c r="BU560" s="38"/>
      <c r="BV560" s="38"/>
      <c r="BW560" s="38"/>
      <c r="BX560" s="38">
        <f t="shared" si="1083"/>
        <v>0</v>
      </c>
      <c r="BY560" s="106" t="str">
        <f t="shared" si="1058"/>
        <v/>
      </c>
      <c r="BZ560" s="106" t="str">
        <f t="shared" ref="BZ560:CH560" si="1365">IF(N560="x","1","")</f>
        <v/>
      </c>
      <c r="CA560" s="106" t="str">
        <f t="shared" si="1365"/>
        <v/>
      </c>
      <c r="CB560" s="106" t="str">
        <f t="shared" si="1365"/>
        <v/>
      </c>
      <c r="CC560" s="106" t="str">
        <f t="shared" si="1365"/>
        <v/>
      </c>
      <c r="CD560" s="106" t="str">
        <f t="shared" si="1365"/>
        <v/>
      </c>
      <c r="CE560" s="106" t="str">
        <f t="shared" si="1365"/>
        <v/>
      </c>
      <c r="CF560" s="106" t="str">
        <f t="shared" si="1365"/>
        <v/>
      </c>
      <c r="CG560" s="106" t="str">
        <f t="shared" si="1365"/>
        <v/>
      </c>
      <c r="CH560" s="106" t="str">
        <f t="shared" si="1365"/>
        <v/>
      </c>
      <c r="CI560" s="40"/>
      <c r="CJ560" s="40"/>
      <c r="CK560" s="40"/>
      <c r="CL560" s="40"/>
      <c r="CM560" s="40"/>
    </row>
    <row r="561" spans="1:91" ht="17.25" customHeight="1" x14ac:dyDescent="0.2">
      <c r="A561" s="92"/>
      <c r="B561" s="93"/>
      <c r="C561" s="93"/>
      <c r="D561" s="93"/>
      <c r="E561" s="93" t="str">
        <f t="shared" si="994"/>
        <v/>
      </c>
      <c r="F561" s="93"/>
      <c r="G561" s="93"/>
      <c r="H561" s="93" t="str">
        <f t="shared" si="1319"/>
        <v/>
      </c>
      <c r="I561" s="95" t="str">
        <f t="shared" si="1320"/>
        <v/>
      </c>
      <c r="J561" s="93"/>
      <c r="K561" s="97" t="b">
        <v>0</v>
      </c>
      <c r="L561" s="98" t="str">
        <f t="shared" si="927"/>
        <v>PENDENTE</v>
      </c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3"/>
      <c r="X561" s="100"/>
      <c r="Y561" s="100"/>
      <c r="Z561" s="100"/>
      <c r="AA561" s="100"/>
      <c r="AB561" s="100"/>
      <c r="AC561" s="101"/>
      <c r="AD561" s="3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93"/>
      <c r="AQ561" s="93"/>
      <c r="AR561" s="93"/>
      <c r="AS561" s="102"/>
      <c r="AT561" s="103"/>
      <c r="AU561" s="103"/>
      <c r="AV561" s="103"/>
      <c r="AW561" s="104"/>
      <c r="AX561" s="103"/>
      <c r="AY561" s="103"/>
      <c r="AZ561" s="103"/>
      <c r="BA561" s="103"/>
      <c r="BB561" s="104"/>
      <c r="BC561" s="103"/>
      <c r="BD561" s="105" t="str">
        <f ca="1">IFERROR(__xludf.DUMMYFUNCTION("""COMPUTED_VALUE"""),"")</f>
        <v/>
      </c>
      <c r="BE561" s="105"/>
      <c r="BF561" s="105"/>
      <c r="BG561" s="93"/>
      <c r="BH561" s="95"/>
      <c r="BI561" s="95" t="str">
        <f t="shared" si="1347"/>
        <v/>
      </c>
      <c r="BJ561" s="95" t="str">
        <f t="shared" ref="BJ561:BR561" si="1366">IF(AD561=0,"",AD561*$AS561*(AU561/10))</f>
        <v/>
      </c>
      <c r="BK561" s="95" t="str">
        <f t="shared" si="1366"/>
        <v/>
      </c>
      <c r="BL561" s="95" t="str">
        <f t="shared" si="1366"/>
        <v/>
      </c>
      <c r="BM561" s="95" t="str">
        <f t="shared" si="1366"/>
        <v/>
      </c>
      <c r="BN561" s="95" t="str">
        <f t="shared" si="1366"/>
        <v/>
      </c>
      <c r="BO561" s="95" t="str">
        <f t="shared" si="1366"/>
        <v/>
      </c>
      <c r="BP561" s="95" t="str">
        <f t="shared" si="1366"/>
        <v/>
      </c>
      <c r="BQ561" s="95" t="str">
        <f t="shared" si="1366"/>
        <v/>
      </c>
      <c r="BR561" s="95" t="str">
        <f t="shared" si="1366"/>
        <v/>
      </c>
      <c r="BS561" s="38"/>
      <c r="BT561" s="38"/>
      <c r="BU561" s="38"/>
      <c r="BV561" s="38"/>
      <c r="BW561" s="38"/>
      <c r="BX561" s="38">
        <f t="shared" si="1083"/>
        <v>0</v>
      </c>
      <c r="BY561" s="106" t="str">
        <f t="shared" si="1058"/>
        <v/>
      </c>
      <c r="BZ561" s="106" t="str">
        <f t="shared" ref="BZ561:CH561" si="1367">IF(N561="x","1","")</f>
        <v/>
      </c>
      <c r="CA561" s="106" t="str">
        <f t="shared" si="1367"/>
        <v/>
      </c>
      <c r="CB561" s="106" t="str">
        <f t="shared" si="1367"/>
        <v/>
      </c>
      <c r="CC561" s="106" t="str">
        <f t="shared" si="1367"/>
        <v/>
      </c>
      <c r="CD561" s="106" t="str">
        <f t="shared" si="1367"/>
        <v/>
      </c>
      <c r="CE561" s="106" t="str">
        <f t="shared" si="1367"/>
        <v/>
      </c>
      <c r="CF561" s="106" t="str">
        <f t="shared" si="1367"/>
        <v/>
      </c>
      <c r="CG561" s="106" t="str">
        <f t="shared" si="1367"/>
        <v/>
      </c>
      <c r="CH561" s="106" t="str">
        <f t="shared" si="1367"/>
        <v/>
      </c>
      <c r="CI561" s="40"/>
      <c r="CJ561" s="40"/>
      <c r="CK561" s="40"/>
      <c r="CL561" s="40"/>
      <c r="CM561" s="40"/>
    </row>
    <row r="562" spans="1:91" ht="17.25" customHeight="1" x14ac:dyDescent="0.2">
      <c r="A562" s="92"/>
      <c r="B562" s="93"/>
      <c r="C562" s="93"/>
      <c r="D562" s="93"/>
      <c r="E562" s="93" t="str">
        <f t="shared" si="994"/>
        <v/>
      </c>
      <c r="F562" s="93"/>
      <c r="G562" s="93"/>
      <c r="H562" s="93" t="str">
        <f t="shared" si="1319"/>
        <v/>
      </c>
      <c r="I562" s="95" t="str">
        <f t="shared" si="1320"/>
        <v/>
      </c>
      <c r="J562" s="93"/>
      <c r="K562" s="97" t="b">
        <v>0</v>
      </c>
      <c r="L562" s="98" t="str">
        <f t="shared" si="927"/>
        <v>PENDENTE</v>
      </c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3"/>
      <c r="X562" s="100"/>
      <c r="Y562" s="100"/>
      <c r="Z562" s="100"/>
      <c r="AA562" s="100"/>
      <c r="AB562" s="100"/>
      <c r="AC562" s="101"/>
      <c r="AD562" s="3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93"/>
      <c r="AQ562" s="93"/>
      <c r="AR562" s="93"/>
      <c r="AS562" s="102"/>
      <c r="AT562" s="103"/>
      <c r="AU562" s="103"/>
      <c r="AV562" s="103"/>
      <c r="AW562" s="104"/>
      <c r="AX562" s="103"/>
      <c r="AY562" s="103"/>
      <c r="AZ562" s="103"/>
      <c r="BA562" s="103"/>
      <c r="BB562" s="104"/>
      <c r="BC562" s="103"/>
      <c r="BD562" s="105" t="str">
        <f ca="1">IFERROR(__xludf.DUMMYFUNCTION("""COMPUTED_VALUE"""),"")</f>
        <v/>
      </c>
      <c r="BE562" s="105"/>
      <c r="BF562" s="105"/>
      <c r="BG562" s="93"/>
      <c r="BH562" s="95"/>
      <c r="BI562" s="95" t="str">
        <f t="shared" si="1347"/>
        <v/>
      </c>
      <c r="BJ562" s="95" t="str">
        <f t="shared" ref="BJ562:BR562" si="1368">IF(AD562=0,"",AD562*$AS562*(AU562/10))</f>
        <v/>
      </c>
      <c r="BK562" s="95" t="str">
        <f t="shared" si="1368"/>
        <v/>
      </c>
      <c r="BL562" s="95" t="str">
        <f t="shared" si="1368"/>
        <v/>
      </c>
      <c r="BM562" s="95" t="str">
        <f t="shared" si="1368"/>
        <v/>
      </c>
      <c r="BN562" s="95" t="str">
        <f t="shared" si="1368"/>
        <v/>
      </c>
      <c r="BO562" s="95" t="str">
        <f t="shared" si="1368"/>
        <v/>
      </c>
      <c r="BP562" s="95" t="str">
        <f t="shared" si="1368"/>
        <v/>
      </c>
      <c r="BQ562" s="95" t="str">
        <f t="shared" si="1368"/>
        <v/>
      </c>
      <c r="BR562" s="95" t="str">
        <f t="shared" si="1368"/>
        <v/>
      </c>
      <c r="BS562" s="38"/>
      <c r="BT562" s="38"/>
      <c r="BU562" s="38"/>
      <c r="BV562" s="38"/>
      <c r="BW562" s="38"/>
      <c r="BX562" s="38">
        <f t="shared" si="1083"/>
        <v>0</v>
      </c>
      <c r="BY562" s="106" t="str">
        <f t="shared" si="1058"/>
        <v/>
      </c>
      <c r="BZ562" s="106" t="str">
        <f t="shared" ref="BZ562:CH562" si="1369">IF(N562="x","1","")</f>
        <v/>
      </c>
      <c r="CA562" s="106" t="str">
        <f t="shared" si="1369"/>
        <v/>
      </c>
      <c r="CB562" s="106" t="str">
        <f t="shared" si="1369"/>
        <v/>
      </c>
      <c r="CC562" s="106" t="str">
        <f t="shared" si="1369"/>
        <v/>
      </c>
      <c r="CD562" s="106" t="str">
        <f t="shared" si="1369"/>
        <v/>
      </c>
      <c r="CE562" s="106" t="str">
        <f t="shared" si="1369"/>
        <v/>
      </c>
      <c r="CF562" s="106" t="str">
        <f t="shared" si="1369"/>
        <v/>
      </c>
      <c r="CG562" s="106" t="str">
        <f t="shared" si="1369"/>
        <v/>
      </c>
      <c r="CH562" s="106" t="str">
        <f t="shared" si="1369"/>
        <v/>
      </c>
      <c r="CI562" s="40"/>
      <c r="CJ562" s="40"/>
      <c r="CK562" s="40"/>
      <c r="CL562" s="40"/>
      <c r="CM562" s="40"/>
    </row>
    <row r="563" spans="1:91" ht="17.25" customHeight="1" x14ac:dyDescent="0.2">
      <c r="A563" s="92"/>
      <c r="B563" s="93"/>
      <c r="C563" s="93"/>
      <c r="D563" s="93"/>
      <c r="E563" s="93" t="str">
        <f t="shared" si="994"/>
        <v/>
      </c>
      <c r="F563" s="93"/>
      <c r="G563" s="93"/>
      <c r="H563" s="93" t="str">
        <f t="shared" si="1319"/>
        <v/>
      </c>
      <c r="I563" s="95" t="str">
        <f t="shared" si="1320"/>
        <v/>
      </c>
      <c r="J563" s="93"/>
      <c r="K563" s="97" t="b">
        <v>0</v>
      </c>
      <c r="L563" s="98" t="str">
        <f t="shared" si="927"/>
        <v>PENDENTE</v>
      </c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3"/>
      <c r="X563" s="100"/>
      <c r="Y563" s="100"/>
      <c r="Z563" s="100"/>
      <c r="AA563" s="100"/>
      <c r="AB563" s="100"/>
      <c r="AC563" s="101"/>
      <c r="AD563" s="3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93"/>
      <c r="AQ563" s="93"/>
      <c r="AR563" s="93"/>
      <c r="AS563" s="102"/>
      <c r="AT563" s="103"/>
      <c r="AU563" s="103"/>
      <c r="AV563" s="103"/>
      <c r="AW563" s="104"/>
      <c r="AX563" s="103"/>
      <c r="AY563" s="103"/>
      <c r="AZ563" s="103"/>
      <c r="BA563" s="103"/>
      <c r="BB563" s="104"/>
      <c r="BC563" s="103"/>
      <c r="BD563" s="105" t="str">
        <f ca="1">IFERROR(__xludf.DUMMYFUNCTION("""COMPUTED_VALUE"""),"")</f>
        <v/>
      </c>
      <c r="BE563" s="105"/>
      <c r="BF563" s="105"/>
      <c r="BG563" s="93"/>
      <c r="BH563" s="95"/>
      <c r="BI563" s="95" t="str">
        <f t="shared" si="1347"/>
        <v/>
      </c>
      <c r="BJ563" s="95" t="str">
        <f t="shared" ref="BJ563:BR563" si="1370">IF(AD563=0,"",AD563*$AS563*(AU563/10))</f>
        <v/>
      </c>
      <c r="BK563" s="95" t="str">
        <f t="shared" si="1370"/>
        <v/>
      </c>
      <c r="BL563" s="95" t="str">
        <f t="shared" si="1370"/>
        <v/>
      </c>
      <c r="BM563" s="95" t="str">
        <f t="shared" si="1370"/>
        <v/>
      </c>
      <c r="BN563" s="95" t="str">
        <f t="shared" si="1370"/>
        <v/>
      </c>
      <c r="BO563" s="95" t="str">
        <f t="shared" si="1370"/>
        <v/>
      </c>
      <c r="BP563" s="95" t="str">
        <f t="shared" si="1370"/>
        <v/>
      </c>
      <c r="BQ563" s="95" t="str">
        <f t="shared" si="1370"/>
        <v/>
      </c>
      <c r="BR563" s="95" t="str">
        <f t="shared" si="1370"/>
        <v/>
      </c>
      <c r="BS563" s="38"/>
      <c r="BT563" s="38"/>
      <c r="BU563" s="38"/>
      <c r="BV563" s="38"/>
      <c r="BW563" s="38"/>
      <c r="BX563" s="38">
        <f t="shared" si="1083"/>
        <v>0</v>
      </c>
      <c r="BY563" s="106" t="str">
        <f t="shared" si="1058"/>
        <v/>
      </c>
      <c r="BZ563" s="106" t="str">
        <f t="shared" ref="BZ563:CH563" si="1371">IF(N563="x","1","")</f>
        <v/>
      </c>
      <c r="CA563" s="106" t="str">
        <f t="shared" si="1371"/>
        <v/>
      </c>
      <c r="CB563" s="106" t="str">
        <f t="shared" si="1371"/>
        <v/>
      </c>
      <c r="CC563" s="106" t="str">
        <f t="shared" si="1371"/>
        <v/>
      </c>
      <c r="CD563" s="106" t="str">
        <f t="shared" si="1371"/>
        <v/>
      </c>
      <c r="CE563" s="106" t="str">
        <f t="shared" si="1371"/>
        <v/>
      </c>
      <c r="CF563" s="106" t="str">
        <f t="shared" si="1371"/>
        <v/>
      </c>
      <c r="CG563" s="106" t="str">
        <f t="shared" si="1371"/>
        <v/>
      </c>
      <c r="CH563" s="106" t="str">
        <f t="shared" si="1371"/>
        <v/>
      </c>
      <c r="CI563" s="40"/>
      <c r="CJ563" s="40"/>
      <c r="CK563" s="40"/>
      <c r="CL563" s="40"/>
      <c r="CM563" s="40"/>
    </row>
    <row r="564" spans="1:91" ht="17.25" customHeight="1" x14ac:dyDescent="0.2">
      <c r="A564" s="92"/>
      <c r="B564" s="93"/>
      <c r="C564" s="93"/>
      <c r="D564" s="93"/>
      <c r="E564" s="93" t="str">
        <f t="shared" si="994"/>
        <v/>
      </c>
      <c r="F564" s="93"/>
      <c r="G564" s="93"/>
      <c r="H564" s="93" t="str">
        <f t="shared" si="1319"/>
        <v/>
      </c>
      <c r="I564" s="95" t="str">
        <f t="shared" si="1320"/>
        <v/>
      </c>
      <c r="J564" s="93"/>
      <c r="K564" s="97" t="b">
        <v>0</v>
      </c>
      <c r="L564" s="98" t="str">
        <f t="shared" si="927"/>
        <v>PENDENTE</v>
      </c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3"/>
      <c r="X564" s="100"/>
      <c r="Y564" s="100"/>
      <c r="Z564" s="100"/>
      <c r="AA564" s="100"/>
      <c r="AB564" s="100"/>
      <c r="AC564" s="101"/>
      <c r="AD564" s="3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93"/>
      <c r="AQ564" s="93"/>
      <c r="AR564" s="93"/>
      <c r="AS564" s="102"/>
      <c r="AT564" s="103"/>
      <c r="AU564" s="103"/>
      <c r="AV564" s="103"/>
      <c r="AW564" s="104"/>
      <c r="AX564" s="103"/>
      <c r="AY564" s="103"/>
      <c r="AZ564" s="103"/>
      <c r="BA564" s="103"/>
      <c r="BB564" s="104"/>
      <c r="BC564" s="103"/>
      <c r="BD564" s="105" t="str">
        <f ca="1">IFERROR(__xludf.DUMMYFUNCTION("""COMPUTED_VALUE"""),"")</f>
        <v/>
      </c>
      <c r="BE564" s="105"/>
      <c r="BF564" s="105"/>
      <c r="BG564" s="93"/>
      <c r="BH564" s="95"/>
      <c r="BI564" s="95" t="str">
        <f t="shared" si="1347"/>
        <v/>
      </c>
      <c r="BJ564" s="95" t="str">
        <f t="shared" ref="BJ564:BR564" si="1372">IF(AD564=0,"",AD564*$AS564*(AU564/10))</f>
        <v/>
      </c>
      <c r="BK564" s="95" t="str">
        <f t="shared" si="1372"/>
        <v/>
      </c>
      <c r="BL564" s="95" t="str">
        <f t="shared" si="1372"/>
        <v/>
      </c>
      <c r="BM564" s="95" t="str">
        <f t="shared" si="1372"/>
        <v/>
      </c>
      <c r="BN564" s="95" t="str">
        <f t="shared" si="1372"/>
        <v/>
      </c>
      <c r="BO564" s="95" t="str">
        <f t="shared" si="1372"/>
        <v/>
      </c>
      <c r="BP564" s="95" t="str">
        <f t="shared" si="1372"/>
        <v/>
      </c>
      <c r="BQ564" s="95" t="str">
        <f t="shared" si="1372"/>
        <v/>
      </c>
      <c r="BR564" s="95" t="str">
        <f t="shared" si="1372"/>
        <v/>
      </c>
      <c r="BS564" s="38"/>
      <c r="BT564" s="38"/>
      <c r="BU564" s="38"/>
      <c r="BV564" s="38"/>
      <c r="BW564" s="38"/>
      <c r="BX564" s="38">
        <f t="shared" si="1083"/>
        <v>0</v>
      </c>
      <c r="BY564" s="106" t="str">
        <f t="shared" si="1058"/>
        <v/>
      </c>
      <c r="BZ564" s="106" t="str">
        <f t="shared" ref="BZ564:CH564" si="1373">IF(N564="x","1","")</f>
        <v/>
      </c>
      <c r="CA564" s="106" t="str">
        <f t="shared" si="1373"/>
        <v/>
      </c>
      <c r="CB564" s="106" t="str">
        <f t="shared" si="1373"/>
        <v/>
      </c>
      <c r="CC564" s="106" t="str">
        <f t="shared" si="1373"/>
        <v/>
      </c>
      <c r="CD564" s="106" t="str">
        <f t="shared" si="1373"/>
        <v/>
      </c>
      <c r="CE564" s="106" t="str">
        <f t="shared" si="1373"/>
        <v/>
      </c>
      <c r="CF564" s="106" t="str">
        <f t="shared" si="1373"/>
        <v/>
      </c>
      <c r="CG564" s="106" t="str">
        <f t="shared" si="1373"/>
        <v/>
      </c>
      <c r="CH564" s="106" t="str">
        <f t="shared" si="1373"/>
        <v/>
      </c>
      <c r="CI564" s="40"/>
      <c r="CJ564" s="40"/>
      <c r="CK564" s="40"/>
      <c r="CL564" s="40"/>
      <c r="CM564" s="40"/>
    </row>
    <row r="565" spans="1:91" ht="17.25" customHeight="1" x14ac:dyDescent="0.2">
      <c r="A565" s="92"/>
      <c r="B565" s="93"/>
      <c r="C565" s="93"/>
      <c r="D565" s="93"/>
      <c r="E565" s="93" t="str">
        <f t="shared" si="994"/>
        <v/>
      </c>
      <c r="F565" s="93"/>
      <c r="G565" s="93"/>
      <c r="H565" s="93" t="str">
        <f t="shared" si="1319"/>
        <v/>
      </c>
      <c r="I565" s="95" t="str">
        <f t="shared" si="1320"/>
        <v/>
      </c>
      <c r="J565" s="93"/>
      <c r="K565" s="97" t="b">
        <v>0</v>
      </c>
      <c r="L565" s="98" t="str">
        <f t="shared" si="927"/>
        <v>PENDENTE</v>
      </c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3"/>
      <c r="X565" s="100"/>
      <c r="Y565" s="100"/>
      <c r="Z565" s="100"/>
      <c r="AA565" s="100"/>
      <c r="AB565" s="100"/>
      <c r="AC565" s="101"/>
      <c r="AD565" s="3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93"/>
      <c r="AQ565" s="93"/>
      <c r="AR565" s="93"/>
      <c r="AS565" s="102"/>
      <c r="AT565" s="103"/>
      <c r="AU565" s="103"/>
      <c r="AV565" s="103"/>
      <c r="AW565" s="104"/>
      <c r="AX565" s="103"/>
      <c r="AY565" s="103"/>
      <c r="AZ565" s="103"/>
      <c r="BA565" s="103"/>
      <c r="BB565" s="104"/>
      <c r="BC565" s="103"/>
      <c r="BD565" s="105" t="str">
        <f ca="1">IFERROR(__xludf.DUMMYFUNCTION("""COMPUTED_VALUE"""),"")</f>
        <v/>
      </c>
      <c r="BE565" s="105"/>
      <c r="BF565" s="105"/>
      <c r="BG565" s="93"/>
      <c r="BH565" s="95"/>
      <c r="BI565" s="95" t="str">
        <f t="shared" si="1347"/>
        <v/>
      </c>
      <c r="BJ565" s="95" t="str">
        <f t="shared" ref="BJ565:BR565" si="1374">IF(AD565=0,"",AD565*$AS565*(AU565/10))</f>
        <v/>
      </c>
      <c r="BK565" s="95" t="str">
        <f t="shared" si="1374"/>
        <v/>
      </c>
      <c r="BL565" s="95" t="str">
        <f t="shared" si="1374"/>
        <v/>
      </c>
      <c r="BM565" s="95" t="str">
        <f t="shared" si="1374"/>
        <v/>
      </c>
      <c r="BN565" s="95" t="str">
        <f t="shared" si="1374"/>
        <v/>
      </c>
      <c r="BO565" s="95" t="str">
        <f t="shared" si="1374"/>
        <v/>
      </c>
      <c r="BP565" s="95" t="str">
        <f t="shared" si="1374"/>
        <v/>
      </c>
      <c r="BQ565" s="95" t="str">
        <f t="shared" si="1374"/>
        <v/>
      </c>
      <c r="BR565" s="95" t="str">
        <f t="shared" si="1374"/>
        <v/>
      </c>
      <c r="BS565" s="38"/>
      <c r="BT565" s="38"/>
      <c r="BU565" s="38"/>
      <c r="BV565" s="38"/>
      <c r="BW565" s="38"/>
      <c r="BX565" s="38">
        <f t="shared" si="1083"/>
        <v>0</v>
      </c>
      <c r="BY565" s="106" t="str">
        <f t="shared" si="1058"/>
        <v/>
      </c>
      <c r="BZ565" s="106" t="str">
        <f t="shared" ref="BZ565:CH565" si="1375">IF(N565="x","1","")</f>
        <v/>
      </c>
      <c r="CA565" s="106" t="str">
        <f t="shared" si="1375"/>
        <v/>
      </c>
      <c r="CB565" s="106" t="str">
        <f t="shared" si="1375"/>
        <v/>
      </c>
      <c r="CC565" s="106" t="str">
        <f t="shared" si="1375"/>
        <v/>
      </c>
      <c r="CD565" s="106" t="str">
        <f t="shared" si="1375"/>
        <v/>
      </c>
      <c r="CE565" s="106" t="str">
        <f t="shared" si="1375"/>
        <v/>
      </c>
      <c r="CF565" s="106" t="str">
        <f t="shared" si="1375"/>
        <v/>
      </c>
      <c r="CG565" s="106" t="str">
        <f t="shared" si="1375"/>
        <v/>
      </c>
      <c r="CH565" s="106" t="str">
        <f t="shared" si="1375"/>
        <v/>
      </c>
      <c r="CI565" s="40"/>
      <c r="CJ565" s="40"/>
      <c r="CK565" s="40"/>
      <c r="CL565" s="40"/>
      <c r="CM565" s="40"/>
    </row>
    <row r="566" spans="1:91" ht="17.25" customHeight="1" x14ac:dyDescent="0.2">
      <c r="A566" s="92"/>
      <c r="B566" s="93"/>
      <c r="C566" s="93"/>
      <c r="D566" s="93"/>
      <c r="E566" s="93" t="str">
        <f t="shared" si="994"/>
        <v/>
      </c>
      <c r="F566" s="93"/>
      <c r="G566" s="93"/>
      <c r="H566" s="93" t="str">
        <f t="shared" si="1319"/>
        <v/>
      </c>
      <c r="I566" s="95" t="str">
        <f t="shared" si="1320"/>
        <v/>
      </c>
      <c r="J566" s="93"/>
      <c r="K566" s="97" t="b">
        <v>0</v>
      </c>
      <c r="L566" s="98" t="str">
        <f t="shared" si="927"/>
        <v>PENDENTE</v>
      </c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3"/>
      <c r="X566" s="100"/>
      <c r="Y566" s="100"/>
      <c r="Z566" s="100"/>
      <c r="AA566" s="100"/>
      <c r="AB566" s="100"/>
      <c r="AC566" s="101"/>
      <c r="AD566" s="3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93"/>
      <c r="AQ566" s="93"/>
      <c r="AR566" s="93"/>
      <c r="AS566" s="102"/>
      <c r="AT566" s="103"/>
      <c r="AU566" s="103"/>
      <c r="AV566" s="103"/>
      <c r="AW566" s="104"/>
      <c r="AX566" s="103"/>
      <c r="AY566" s="103"/>
      <c r="AZ566" s="103"/>
      <c r="BA566" s="103"/>
      <c r="BB566" s="104"/>
      <c r="BC566" s="103"/>
      <c r="BD566" s="105" t="str">
        <f ca="1">IFERROR(__xludf.DUMMYFUNCTION("""COMPUTED_VALUE"""),"")</f>
        <v/>
      </c>
      <c r="BE566" s="105"/>
      <c r="BF566" s="105"/>
      <c r="BG566" s="93"/>
      <c r="BH566" s="95"/>
      <c r="BI566" s="95" t="str">
        <f t="shared" si="1347"/>
        <v/>
      </c>
      <c r="BJ566" s="95" t="str">
        <f t="shared" ref="BJ566:BR566" si="1376">IF(AD566=0,"",AD566*$AS566*(AU566/10))</f>
        <v/>
      </c>
      <c r="BK566" s="95" t="str">
        <f t="shared" si="1376"/>
        <v/>
      </c>
      <c r="BL566" s="95" t="str">
        <f t="shared" si="1376"/>
        <v/>
      </c>
      <c r="BM566" s="95" t="str">
        <f t="shared" si="1376"/>
        <v/>
      </c>
      <c r="BN566" s="95" t="str">
        <f t="shared" si="1376"/>
        <v/>
      </c>
      <c r="BO566" s="95" t="str">
        <f t="shared" si="1376"/>
        <v/>
      </c>
      <c r="BP566" s="95" t="str">
        <f t="shared" si="1376"/>
        <v/>
      </c>
      <c r="BQ566" s="95" t="str">
        <f t="shared" si="1376"/>
        <v/>
      </c>
      <c r="BR566" s="95" t="str">
        <f t="shared" si="1376"/>
        <v/>
      </c>
      <c r="BS566" s="38"/>
      <c r="BT566" s="38"/>
      <c r="BU566" s="38"/>
      <c r="BV566" s="38"/>
      <c r="BW566" s="38"/>
      <c r="BX566" s="38">
        <f t="shared" si="1083"/>
        <v>0</v>
      </c>
      <c r="BY566" s="106" t="str">
        <f t="shared" si="1058"/>
        <v/>
      </c>
      <c r="BZ566" s="106" t="str">
        <f t="shared" ref="BZ566:CH566" si="1377">IF(N566="x","1","")</f>
        <v/>
      </c>
      <c r="CA566" s="106" t="str">
        <f t="shared" si="1377"/>
        <v/>
      </c>
      <c r="CB566" s="106" t="str">
        <f t="shared" si="1377"/>
        <v/>
      </c>
      <c r="CC566" s="106" t="str">
        <f t="shared" si="1377"/>
        <v/>
      </c>
      <c r="CD566" s="106" t="str">
        <f t="shared" si="1377"/>
        <v/>
      </c>
      <c r="CE566" s="106" t="str">
        <f t="shared" si="1377"/>
        <v/>
      </c>
      <c r="CF566" s="106" t="str">
        <f t="shared" si="1377"/>
        <v/>
      </c>
      <c r="CG566" s="106" t="str">
        <f t="shared" si="1377"/>
        <v/>
      </c>
      <c r="CH566" s="106" t="str">
        <f t="shared" si="1377"/>
        <v/>
      </c>
      <c r="CI566" s="40"/>
      <c r="CJ566" s="40"/>
      <c r="CK566" s="40"/>
      <c r="CL566" s="40"/>
      <c r="CM566" s="40"/>
    </row>
    <row r="567" spans="1:91" ht="17.25" customHeight="1" x14ac:dyDescent="0.2">
      <c r="A567" s="92"/>
      <c r="B567" s="93"/>
      <c r="C567" s="93"/>
      <c r="D567" s="93"/>
      <c r="E567" s="93" t="str">
        <f t="shared" si="994"/>
        <v/>
      </c>
      <c r="F567" s="93"/>
      <c r="G567" s="93"/>
      <c r="H567" s="93" t="str">
        <f t="shared" si="1319"/>
        <v/>
      </c>
      <c r="I567" s="95" t="str">
        <f t="shared" si="1320"/>
        <v/>
      </c>
      <c r="J567" s="93"/>
      <c r="K567" s="97" t="b">
        <v>0</v>
      </c>
      <c r="L567" s="98" t="str">
        <f t="shared" si="927"/>
        <v>PENDENTE</v>
      </c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3"/>
      <c r="X567" s="100"/>
      <c r="Y567" s="100"/>
      <c r="Z567" s="100"/>
      <c r="AA567" s="100"/>
      <c r="AB567" s="100"/>
      <c r="AC567" s="101"/>
      <c r="AD567" s="3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93"/>
      <c r="AQ567" s="93"/>
      <c r="AR567" s="93"/>
      <c r="AS567" s="102"/>
      <c r="AT567" s="103"/>
      <c r="AU567" s="103"/>
      <c r="AV567" s="103"/>
      <c r="AW567" s="104"/>
      <c r="AX567" s="103"/>
      <c r="AY567" s="103"/>
      <c r="AZ567" s="103"/>
      <c r="BA567" s="103"/>
      <c r="BB567" s="104"/>
      <c r="BC567" s="103"/>
      <c r="BD567" s="105" t="str">
        <f ca="1">IFERROR(__xludf.DUMMYFUNCTION("""COMPUTED_VALUE"""),"")</f>
        <v/>
      </c>
      <c r="BE567" s="105"/>
      <c r="BF567" s="105"/>
      <c r="BG567" s="93"/>
      <c r="BH567" s="95"/>
      <c r="BI567" s="95" t="str">
        <f t="shared" si="1347"/>
        <v/>
      </c>
      <c r="BJ567" s="95" t="str">
        <f t="shared" ref="BJ567:BR567" si="1378">IF(AD567=0,"",AD567*$AS567*(AU567/10))</f>
        <v/>
      </c>
      <c r="BK567" s="95" t="str">
        <f t="shared" si="1378"/>
        <v/>
      </c>
      <c r="BL567" s="95" t="str">
        <f t="shared" si="1378"/>
        <v/>
      </c>
      <c r="BM567" s="95" t="str">
        <f t="shared" si="1378"/>
        <v/>
      </c>
      <c r="BN567" s="95" t="str">
        <f t="shared" si="1378"/>
        <v/>
      </c>
      <c r="BO567" s="95" t="str">
        <f t="shared" si="1378"/>
        <v/>
      </c>
      <c r="BP567" s="95" t="str">
        <f t="shared" si="1378"/>
        <v/>
      </c>
      <c r="BQ567" s="95" t="str">
        <f t="shared" si="1378"/>
        <v/>
      </c>
      <c r="BR567" s="95" t="str">
        <f t="shared" si="1378"/>
        <v/>
      </c>
      <c r="BS567" s="38"/>
      <c r="BT567" s="38"/>
      <c r="BU567" s="38"/>
      <c r="BV567" s="38"/>
      <c r="BW567" s="38"/>
      <c r="BX567" s="38">
        <f t="shared" si="1083"/>
        <v>0</v>
      </c>
      <c r="BY567" s="106" t="str">
        <f t="shared" si="1058"/>
        <v/>
      </c>
      <c r="BZ567" s="106" t="str">
        <f t="shared" ref="BZ567:CH567" si="1379">IF(N567="x","1","")</f>
        <v/>
      </c>
      <c r="CA567" s="106" t="str">
        <f t="shared" si="1379"/>
        <v/>
      </c>
      <c r="CB567" s="106" t="str">
        <f t="shared" si="1379"/>
        <v/>
      </c>
      <c r="CC567" s="106" t="str">
        <f t="shared" si="1379"/>
        <v/>
      </c>
      <c r="CD567" s="106" t="str">
        <f t="shared" si="1379"/>
        <v/>
      </c>
      <c r="CE567" s="106" t="str">
        <f t="shared" si="1379"/>
        <v/>
      </c>
      <c r="CF567" s="106" t="str">
        <f t="shared" si="1379"/>
        <v/>
      </c>
      <c r="CG567" s="106" t="str">
        <f t="shared" si="1379"/>
        <v/>
      </c>
      <c r="CH567" s="106" t="str">
        <f t="shared" si="1379"/>
        <v/>
      </c>
      <c r="CI567" s="40"/>
      <c r="CJ567" s="40"/>
      <c r="CK567" s="40"/>
      <c r="CL567" s="40"/>
      <c r="CM567" s="40"/>
    </row>
    <row r="568" spans="1:91" ht="17.25" customHeight="1" x14ac:dyDescent="0.2">
      <c r="A568" s="92"/>
      <c r="B568" s="93"/>
      <c r="C568" s="93"/>
      <c r="D568" s="93"/>
      <c r="E568" s="93" t="str">
        <f t="shared" si="994"/>
        <v/>
      </c>
      <c r="F568" s="93"/>
      <c r="G568" s="93"/>
      <c r="H568" s="93" t="str">
        <f t="shared" si="1319"/>
        <v/>
      </c>
      <c r="I568" s="95" t="str">
        <f t="shared" si="1320"/>
        <v/>
      </c>
      <c r="J568" s="93"/>
      <c r="K568" s="97" t="b">
        <v>0</v>
      </c>
      <c r="L568" s="98" t="str">
        <f t="shared" si="927"/>
        <v>PENDENTE</v>
      </c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3"/>
      <c r="X568" s="100"/>
      <c r="Y568" s="100"/>
      <c r="Z568" s="100"/>
      <c r="AA568" s="100"/>
      <c r="AB568" s="100"/>
      <c r="AC568" s="101"/>
      <c r="AD568" s="3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93"/>
      <c r="AQ568" s="93"/>
      <c r="AR568" s="93"/>
      <c r="AS568" s="102"/>
      <c r="AT568" s="103"/>
      <c r="AU568" s="103"/>
      <c r="AV568" s="103"/>
      <c r="AW568" s="104"/>
      <c r="AX568" s="103"/>
      <c r="AY568" s="103"/>
      <c r="AZ568" s="103"/>
      <c r="BA568" s="103"/>
      <c r="BB568" s="104"/>
      <c r="BC568" s="103"/>
      <c r="BD568" s="105" t="str">
        <f ca="1">IFERROR(__xludf.DUMMYFUNCTION("""COMPUTED_VALUE"""),"")</f>
        <v/>
      </c>
      <c r="BE568" s="105"/>
      <c r="BF568" s="105"/>
      <c r="BG568" s="93"/>
      <c r="BH568" s="95"/>
      <c r="BI568" s="95" t="str">
        <f t="shared" si="1347"/>
        <v/>
      </c>
      <c r="BJ568" s="95" t="str">
        <f t="shared" ref="BJ568:BR568" si="1380">IF(AD568=0,"",AD568*$AS568*(AU568/10))</f>
        <v/>
      </c>
      <c r="BK568" s="95" t="str">
        <f t="shared" si="1380"/>
        <v/>
      </c>
      <c r="BL568" s="95" t="str">
        <f t="shared" si="1380"/>
        <v/>
      </c>
      <c r="BM568" s="95" t="str">
        <f t="shared" si="1380"/>
        <v/>
      </c>
      <c r="BN568" s="95" t="str">
        <f t="shared" si="1380"/>
        <v/>
      </c>
      <c r="BO568" s="95" t="str">
        <f t="shared" si="1380"/>
        <v/>
      </c>
      <c r="BP568" s="95" t="str">
        <f t="shared" si="1380"/>
        <v/>
      </c>
      <c r="BQ568" s="95" t="str">
        <f t="shared" si="1380"/>
        <v/>
      </c>
      <c r="BR568" s="95" t="str">
        <f t="shared" si="1380"/>
        <v/>
      </c>
      <c r="BS568" s="38"/>
      <c r="BT568" s="38"/>
      <c r="BU568" s="38"/>
      <c r="BV568" s="38"/>
      <c r="BW568" s="38"/>
      <c r="BX568" s="38">
        <f t="shared" si="1083"/>
        <v>0</v>
      </c>
      <c r="BY568" s="106" t="str">
        <f t="shared" si="1058"/>
        <v/>
      </c>
      <c r="BZ568" s="106" t="str">
        <f t="shared" ref="BZ568:CH568" si="1381">IF(N568="x","1","")</f>
        <v/>
      </c>
      <c r="CA568" s="106" t="str">
        <f t="shared" si="1381"/>
        <v/>
      </c>
      <c r="CB568" s="106" t="str">
        <f t="shared" si="1381"/>
        <v/>
      </c>
      <c r="CC568" s="106" t="str">
        <f t="shared" si="1381"/>
        <v/>
      </c>
      <c r="CD568" s="106" t="str">
        <f t="shared" si="1381"/>
        <v/>
      </c>
      <c r="CE568" s="106" t="str">
        <f t="shared" si="1381"/>
        <v/>
      </c>
      <c r="CF568" s="106" t="str">
        <f t="shared" si="1381"/>
        <v/>
      </c>
      <c r="CG568" s="106" t="str">
        <f t="shared" si="1381"/>
        <v/>
      </c>
      <c r="CH568" s="106" t="str">
        <f t="shared" si="1381"/>
        <v/>
      </c>
      <c r="CI568" s="40"/>
      <c r="CJ568" s="40"/>
      <c r="CK568" s="40"/>
      <c r="CL568" s="40"/>
      <c r="CM568" s="40"/>
    </row>
    <row r="569" spans="1:91" ht="17.25" customHeight="1" x14ac:dyDescent="0.2">
      <c r="A569" s="92"/>
      <c r="B569" s="93"/>
      <c r="C569" s="93"/>
      <c r="D569" s="93"/>
      <c r="E569" s="93" t="str">
        <f t="shared" si="994"/>
        <v/>
      </c>
      <c r="F569" s="93"/>
      <c r="G569" s="93"/>
      <c r="H569" s="93" t="str">
        <f t="shared" si="1319"/>
        <v/>
      </c>
      <c r="I569" s="95" t="str">
        <f t="shared" si="1320"/>
        <v/>
      </c>
      <c r="J569" s="93"/>
      <c r="K569" s="97" t="b">
        <v>0</v>
      </c>
      <c r="L569" s="98" t="str">
        <f t="shared" si="927"/>
        <v>PENDENTE</v>
      </c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3"/>
      <c r="X569" s="100"/>
      <c r="Y569" s="100"/>
      <c r="Z569" s="100"/>
      <c r="AA569" s="100"/>
      <c r="AB569" s="100"/>
      <c r="AC569" s="101"/>
      <c r="AD569" s="3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93"/>
      <c r="AQ569" s="93"/>
      <c r="AR569" s="93"/>
      <c r="AS569" s="102"/>
      <c r="AT569" s="103"/>
      <c r="AU569" s="103"/>
      <c r="AV569" s="103"/>
      <c r="AW569" s="104"/>
      <c r="AX569" s="103"/>
      <c r="AY569" s="103"/>
      <c r="AZ569" s="103"/>
      <c r="BA569" s="103"/>
      <c r="BB569" s="104"/>
      <c r="BC569" s="103"/>
      <c r="BD569" s="105" t="str">
        <f ca="1">IFERROR(__xludf.DUMMYFUNCTION("""COMPUTED_VALUE"""),"")</f>
        <v/>
      </c>
      <c r="BE569" s="105"/>
      <c r="BF569" s="105"/>
      <c r="BG569" s="93"/>
      <c r="BH569" s="95"/>
      <c r="BI569" s="95" t="str">
        <f t="shared" si="1347"/>
        <v/>
      </c>
      <c r="BJ569" s="95" t="str">
        <f t="shared" ref="BJ569:BR569" si="1382">IF(AD569=0,"",AD569*$AS569*(AU569/10))</f>
        <v/>
      </c>
      <c r="BK569" s="95" t="str">
        <f t="shared" si="1382"/>
        <v/>
      </c>
      <c r="BL569" s="95" t="str">
        <f t="shared" si="1382"/>
        <v/>
      </c>
      <c r="BM569" s="95" t="str">
        <f t="shared" si="1382"/>
        <v/>
      </c>
      <c r="BN569" s="95" t="str">
        <f t="shared" si="1382"/>
        <v/>
      </c>
      <c r="BO569" s="95" t="str">
        <f t="shared" si="1382"/>
        <v/>
      </c>
      <c r="BP569" s="95" t="str">
        <f t="shared" si="1382"/>
        <v/>
      </c>
      <c r="BQ569" s="95" t="str">
        <f t="shared" si="1382"/>
        <v/>
      </c>
      <c r="BR569" s="95" t="str">
        <f t="shared" si="1382"/>
        <v/>
      </c>
      <c r="BS569" s="38"/>
      <c r="BT569" s="38"/>
      <c r="BU569" s="38"/>
      <c r="BV569" s="38"/>
      <c r="BW569" s="38"/>
      <c r="BX569" s="38">
        <f t="shared" si="1083"/>
        <v>0</v>
      </c>
      <c r="BY569" s="106" t="str">
        <f t="shared" si="1058"/>
        <v/>
      </c>
      <c r="BZ569" s="106" t="str">
        <f t="shared" ref="BZ569:CH569" si="1383">IF(N569="x","1","")</f>
        <v/>
      </c>
      <c r="CA569" s="106" t="str">
        <f t="shared" si="1383"/>
        <v/>
      </c>
      <c r="CB569" s="106" t="str">
        <f t="shared" si="1383"/>
        <v/>
      </c>
      <c r="CC569" s="106" t="str">
        <f t="shared" si="1383"/>
        <v/>
      </c>
      <c r="CD569" s="106" t="str">
        <f t="shared" si="1383"/>
        <v/>
      </c>
      <c r="CE569" s="106" t="str">
        <f t="shared" si="1383"/>
        <v/>
      </c>
      <c r="CF569" s="106" t="str">
        <f t="shared" si="1383"/>
        <v/>
      </c>
      <c r="CG569" s="106" t="str">
        <f t="shared" si="1383"/>
        <v/>
      </c>
      <c r="CH569" s="106" t="str">
        <f t="shared" si="1383"/>
        <v/>
      </c>
      <c r="CI569" s="40"/>
      <c r="CJ569" s="40"/>
      <c r="CK569" s="40"/>
      <c r="CL569" s="40"/>
      <c r="CM569" s="40"/>
    </row>
    <row r="570" spans="1:91" ht="17.25" customHeight="1" x14ac:dyDescent="0.2">
      <c r="A570" s="92"/>
      <c r="B570" s="93"/>
      <c r="C570" s="93"/>
      <c r="D570" s="93"/>
      <c r="E570" s="93" t="str">
        <f t="shared" si="994"/>
        <v/>
      </c>
      <c r="F570" s="93"/>
      <c r="G570" s="93"/>
      <c r="H570" s="93" t="str">
        <f t="shared" si="1319"/>
        <v/>
      </c>
      <c r="I570" s="95" t="str">
        <f t="shared" si="1320"/>
        <v/>
      </c>
      <c r="J570" s="93"/>
      <c r="K570" s="97" t="b">
        <v>0</v>
      </c>
      <c r="L570" s="98" t="str">
        <f t="shared" si="927"/>
        <v>PENDENTE</v>
      </c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3"/>
      <c r="X570" s="100"/>
      <c r="Y570" s="100"/>
      <c r="Z570" s="100"/>
      <c r="AA570" s="100"/>
      <c r="AB570" s="100"/>
      <c r="AC570" s="101"/>
      <c r="AD570" s="3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93"/>
      <c r="AQ570" s="93"/>
      <c r="AR570" s="93"/>
      <c r="AS570" s="102"/>
      <c r="AT570" s="103"/>
      <c r="AU570" s="103"/>
      <c r="AV570" s="103"/>
      <c r="AW570" s="104"/>
      <c r="AX570" s="103"/>
      <c r="AY570" s="103"/>
      <c r="AZ570" s="103"/>
      <c r="BA570" s="103"/>
      <c r="BB570" s="104"/>
      <c r="BC570" s="103"/>
      <c r="BD570" s="105" t="str">
        <f ca="1">IFERROR(__xludf.DUMMYFUNCTION("""COMPUTED_VALUE"""),"")</f>
        <v/>
      </c>
      <c r="BE570" s="105"/>
      <c r="BF570" s="105"/>
      <c r="BG570" s="93"/>
      <c r="BH570" s="95"/>
      <c r="BI570" s="95" t="str">
        <f t="shared" si="1347"/>
        <v/>
      </c>
      <c r="BJ570" s="95" t="str">
        <f t="shared" ref="BJ570:BR570" si="1384">IF(AD570=0,"",AD570*$AS570*(AU570/10))</f>
        <v/>
      </c>
      <c r="BK570" s="95" t="str">
        <f t="shared" si="1384"/>
        <v/>
      </c>
      <c r="BL570" s="95" t="str">
        <f t="shared" si="1384"/>
        <v/>
      </c>
      <c r="BM570" s="95" t="str">
        <f t="shared" si="1384"/>
        <v/>
      </c>
      <c r="BN570" s="95" t="str">
        <f t="shared" si="1384"/>
        <v/>
      </c>
      <c r="BO570" s="95" t="str">
        <f t="shared" si="1384"/>
        <v/>
      </c>
      <c r="BP570" s="95" t="str">
        <f t="shared" si="1384"/>
        <v/>
      </c>
      <c r="BQ570" s="95" t="str">
        <f t="shared" si="1384"/>
        <v/>
      </c>
      <c r="BR570" s="95" t="str">
        <f t="shared" si="1384"/>
        <v/>
      </c>
      <c r="BS570" s="38"/>
      <c r="BT570" s="38"/>
      <c r="BU570" s="38"/>
      <c r="BV570" s="38"/>
      <c r="BW570" s="38"/>
      <c r="BX570" s="38">
        <f t="shared" si="1083"/>
        <v>0</v>
      </c>
      <c r="BY570" s="106" t="str">
        <f t="shared" si="1058"/>
        <v/>
      </c>
      <c r="BZ570" s="106" t="str">
        <f t="shared" ref="BZ570:CH570" si="1385">IF(N570="x","1","")</f>
        <v/>
      </c>
      <c r="CA570" s="106" t="str">
        <f t="shared" si="1385"/>
        <v/>
      </c>
      <c r="CB570" s="106" t="str">
        <f t="shared" si="1385"/>
        <v/>
      </c>
      <c r="CC570" s="106" t="str">
        <f t="shared" si="1385"/>
        <v/>
      </c>
      <c r="CD570" s="106" t="str">
        <f t="shared" si="1385"/>
        <v/>
      </c>
      <c r="CE570" s="106" t="str">
        <f t="shared" si="1385"/>
        <v/>
      </c>
      <c r="CF570" s="106" t="str">
        <f t="shared" si="1385"/>
        <v/>
      </c>
      <c r="CG570" s="106" t="str">
        <f t="shared" si="1385"/>
        <v/>
      </c>
      <c r="CH570" s="106" t="str">
        <f t="shared" si="1385"/>
        <v/>
      </c>
      <c r="CI570" s="40"/>
      <c r="CJ570" s="40"/>
      <c r="CK570" s="40"/>
      <c r="CL570" s="40"/>
      <c r="CM570" s="40"/>
    </row>
    <row r="571" spans="1:91" ht="17.25" customHeight="1" x14ac:dyDescent="0.2">
      <c r="A571" s="92"/>
      <c r="B571" s="93"/>
      <c r="C571" s="93"/>
      <c r="D571" s="93"/>
      <c r="E571" s="93" t="str">
        <f t="shared" si="994"/>
        <v/>
      </c>
      <c r="F571" s="93"/>
      <c r="G571" s="93"/>
      <c r="H571" s="93" t="str">
        <f t="shared" si="1319"/>
        <v/>
      </c>
      <c r="I571" s="95" t="str">
        <f t="shared" si="1320"/>
        <v/>
      </c>
      <c r="J571" s="93"/>
      <c r="K571" s="97" t="b">
        <v>0</v>
      </c>
      <c r="L571" s="98" t="str">
        <f t="shared" si="927"/>
        <v>PENDENTE</v>
      </c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3"/>
      <c r="X571" s="100"/>
      <c r="Y571" s="100"/>
      <c r="Z571" s="100"/>
      <c r="AA571" s="100"/>
      <c r="AB571" s="100"/>
      <c r="AC571" s="101"/>
      <c r="AD571" s="3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93"/>
      <c r="AQ571" s="93"/>
      <c r="AR571" s="93"/>
      <c r="AS571" s="102"/>
      <c r="AT571" s="103"/>
      <c r="AU571" s="103"/>
      <c r="AV571" s="103"/>
      <c r="AW571" s="104"/>
      <c r="AX571" s="103"/>
      <c r="AY571" s="103"/>
      <c r="AZ571" s="103"/>
      <c r="BA571" s="103"/>
      <c r="BB571" s="104"/>
      <c r="BC571" s="103"/>
      <c r="BD571" s="105" t="str">
        <f ca="1">IFERROR(__xludf.DUMMYFUNCTION("""COMPUTED_VALUE"""),"")</f>
        <v/>
      </c>
      <c r="BE571" s="105"/>
      <c r="BF571" s="105"/>
      <c r="BG571" s="93"/>
      <c r="BH571" s="95"/>
      <c r="BI571" s="95" t="str">
        <f t="shared" si="1347"/>
        <v/>
      </c>
      <c r="BJ571" s="95" t="str">
        <f t="shared" ref="BJ571:BR571" si="1386">IF(AD571=0,"",AD571*$AS571*(AU571/10))</f>
        <v/>
      </c>
      <c r="BK571" s="95" t="str">
        <f t="shared" si="1386"/>
        <v/>
      </c>
      <c r="BL571" s="95" t="str">
        <f t="shared" si="1386"/>
        <v/>
      </c>
      <c r="BM571" s="95" t="str">
        <f t="shared" si="1386"/>
        <v/>
      </c>
      <c r="BN571" s="95" t="str">
        <f t="shared" si="1386"/>
        <v/>
      </c>
      <c r="BO571" s="95" t="str">
        <f t="shared" si="1386"/>
        <v/>
      </c>
      <c r="BP571" s="95" t="str">
        <f t="shared" si="1386"/>
        <v/>
      </c>
      <c r="BQ571" s="95" t="str">
        <f t="shared" si="1386"/>
        <v/>
      </c>
      <c r="BR571" s="95" t="str">
        <f t="shared" si="1386"/>
        <v/>
      </c>
      <c r="BS571" s="38"/>
      <c r="BT571" s="38"/>
      <c r="BU571" s="38"/>
      <c r="BV571" s="38"/>
      <c r="BW571" s="38"/>
      <c r="BX571" s="38">
        <f t="shared" si="1083"/>
        <v>0</v>
      </c>
      <c r="BY571" s="106" t="str">
        <f t="shared" si="1058"/>
        <v/>
      </c>
      <c r="BZ571" s="106" t="str">
        <f t="shared" ref="BZ571:CH571" si="1387">IF(N571="x","1","")</f>
        <v/>
      </c>
      <c r="CA571" s="106" t="str">
        <f t="shared" si="1387"/>
        <v/>
      </c>
      <c r="CB571" s="106" t="str">
        <f t="shared" si="1387"/>
        <v/>
      </c>
      <c r="CC571" s="106" t="str">
        <f t="shared" si="1387"/>
        <v/>
      </c>
      <c r="CD571" s="106" t="str">
        <f t="shared" si="1387"/>
        <v/>
      </c>
      <c r="CE571" s="106" t="str">
        <f t="shared" si="1387"/>
        <v/>
      </c>
      <c r="CF571" s="106" t="str">
        <f t="shared" si="1387"/>
        <v/>
      </c>
      <c r="CG571" s="106" t="str">
        <f t="shared" si="1387"/>
        <v/>
      </c>
      <c r="CH571" s="106" t="str">
        <f t="shared" si="1387"/>
        <v/>
      </c>
      <c r="CI571" s="40"/>
      <c r="CJ571" s="40"/>
      <c r="CK571" s="40"/>
      <c r="CL571" s="40"/>
      <c r="CM571" s="40"/>
    </row>
    <row r="572" spans="1:91" ht="17.25" customHeight="1" x14ac:dyDescent="0.2">
      <c r="A572" s="92"/>
      <c r="B572" s="93"/>
      <c r="C572" s="93"/>
      <c r="D572" s="93"/>
      <c r="E572" s="93" t="str">
        <f t="shared" si="994"/>
        <v/>
      </c>
      <c r="F572" s="93"/>
      <c r="G572" s="93"/>
      <c r="H572" s="93" t="str">
        <f t="shared" si="1319"/>
        <v/>
      </c>
      <c r="I572" s="95" t="str">
        <f t="shared" si="1320"/>
        <v/>
      </c>
      <c r="J572" s="93"/>
      <c r="K572" s="97" t="b">
        <v>0</v>
      </c>
      <c r="L572" s="98" t="str">
        <f t="shared" si="927"/>
        <v>PENDENTE</v>
      </c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3"/>
      <c r="X572" s="100"/>
      <c r="Y572" s="100"/>
      <c r="Z572" s="100"/>
      <c r="AA572" s="100"/>
      <c r="AB572" s="100"/>
      <c r="AC572" s="101"/>
      <c r="AD572" s="3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93"/>
      <c r="AQ572" s="93"/>
      <c r="AR572" s="93"/>
      <c r="AS572" s="102"/>
      <c r="AT572" s="103"/>
      <c r="AU572" s="103"/>
      <c r="AV572" s="103"/>
      <c r="AW572" s="104"/>
      <c r="AX572" s="103"/>
      <c r="AY572" s="103"/>
      <c r="AZ572" s="103"/>
      <c r="BA572" s="103"/>
      <c r="BB572" s="104"/>
      <c r="BC572" s="103"/>
      <c r="BD572" s="105" t="str">
        <f ca="1">IFERROR(__xludf.DUMMYFUNCTION("""COMPUTED_VALUE"""),"")</f>
        <v/>
      </c>
      <c r="BE572" s="105"/>
      <c r="BF572" s="105"/>
      <c r="BG572" s="93"/>
      <c r="BH572" s="95"/>
      <c r="BI572" s="95" t="str">
        <f t="shared" si="1347"/>
        <v/>
      </c>
      <c r="BJ572" s="95" t="str">
        <f t="shared" ref="BJ572:BR572" si="1388">IF(AD572=0,"",AD572*$AS572*(AU572/10))</f>
        <v/>
      </c>
      <c r="BK572" s="95" t="str">
        <f t="shared" si="1388"/>
        <v/>
      </c>
      <c r="BL572" s="95" t="str">
        <f t="shared" si="1388"/>
        <v/>
      </c>
      <c r="BM572" s="95" t="str">
        <f t="shared" si="1388"/>
        <v/>
      </c>
      <c r="BN572" s="95" t="str">
        <f t="shared" si="1388"/>
        <v/>
      </c>
      <c r="BO572" s="95" t="str">
        <f t="shared" si="1388"/>
        <v/>
      </c>
      <c r="BP572" s="95" t="str">
        <f t="shared" si="1388"/>
        <v/>
      </c>
      <c r="BQ572" s="95" t="str">
        <f t="shared" si="1388"/>
        <v/>
      </c>
      <c r="BR572" s="95" t="str">
        <f t="shared" si="1388"/>
        <v/>
      </c>
      <c r="BS572" s="38"/>
      <c r="BT572" s="38"/>
      <c r="BU572" s="38"/>
      <c r="BV572" s="38"/>
      <c r="BW572" s="38"/>
      <c r="BX572" s="38">
        <f t="shared" si="1083"/>
        <v>0</v>
      </c>
      <c r="BY572" s="106" t="str">
        <f t="shared" si="1058"/>
        <v/>
      </c>
      <c r="BZ572" s="106" t="str">
        <f t="shared" ref="BZ572:CH572" si="1389">IF(N572="x","1","")</f>
        <v/>
      </c>
      <c r="CA572" s="106" t="str">
        <f t="shared" si="1389"/>
        <v/>
      </c>
      <c r="CB572" s="106" t="str">
        <f t="shared" si="1389"/>
        <v/>
      </c>
      <c r="CC572" s="106" t="str">
        <f t="shared" si="1389"/>
        <v/>
      </c>
      <c r="CD572" s="106" t="str">
        <f t="shared" si="1389"/>
        <v/>
      </c>
      <c r="CE572" s="106" t="str">
        <f t="shared" si="1389"/>
        <v/>
      </c>
      <c r="CF572" s="106" t="str">
        <f t="shared" si="1389"/>
        <v/>
      </c>
      <c r="CG572" s="106" t="str">
        <f t="shared" si="1389"/>
        <v/>
      </c>
      <c r="CH572" s="106" t="str">
        <f t="shared" si="1389"/>
        <v/>
      </c>
      <c r="CI572" s="40"/>
      <c r="CJ572" s="40"/>
      <c r="CK572" s="40"/>
      <c r="CL572" s="40"/>
      <c r="CM572" s="40"/>
    </row>
    <row r="573" spans="1:91" ht="17.25" customHeight="1" x14ac:dyDescent="0.2">
      <c r="A573" s="92"/>
      <c r="B573" s="93"/>
      <c r="C573" s="93"/>
      <c r="D573" s="93"/>
      <c r="E573" s="93" t="str">
        <f t="shared" si="994"/>
        <v/>
      </c>
      <c r="F573" s="93"/>
      <c r="G573" s="93"/>
      <c r="H573" s="93" t="str">
        <f t="shared" si="1319"/>
        <v/>
      </c>
      <c r="I573" s="95" t="str">
        <f t="shared" si="1320"/>
        <v/>
      </c>
      <c r="J573" s="93"/>
      <c r="K573" s="97" t="b">
        <v>0</v>
      </c>
      <c r="L573" s="98" t="str">
        <f t="shared" si="927"/>
        <v>PENDENTE</v>
      </c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3"/>
      <c r="X573" s="100"/>
      <c r="Y573" s="100"/>
      <c r="Z573" s="100"/>
      <c r="AA573" s="100"/>
      <c r="AB573" s="100"/>
      <c r="AC573" s="101"/>
      <c r="AD573" s="3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93"/>
      <c r="AQ573" s="93"/>
      <c r="AR573" s="93"/>
      <c r="AS573" s="102"/>
      <c r="AT573" s="103"/>
      <c r="AU573" s="103"/>
      <c r="AV573" s="103"/>
      <c r="AW573" s="104"/>
      <c r="AX573" s="103"/>
      <c r="AY573" s="103"/>
      <c r="AZ573" s="103"/>
      <c r="BA573" s="103"/>
      <c r="BB573" s="104"/>
      <c r="BC573" s="103"/>
      <c r="BD573" s="105" t="str">
        <f ca="1">IFERROR(__xludf.DUMMYFUNCTION("""COMPUTED_VALUE"""),"")</f>
        <v/>
      </c>
      <c r="BE573" s="105"/>
      <c r="BF573" s="105"/>
      <c r="BG573" s="93"/>
      <c r="BH573" s="95"/>
      <c r="BI573" s="95" t="str">
        <f t="shared" si="1347"/>
        <v/>
      </c>
      <c r="BJ573" s="95" t="str">
        <f t="shared" ref="BJ573:BR573" si="1390">IF(AD573=0,"",AD573*$AS573*(AU573/10))</f>
        <v/>
      </c>
      <c r="BK573" s="95" t="str">
        <f t="shared" si="1390"/>
        <v/>
      </c>
      <c r="BL573" s="95" t="str">
        <f t="shared" si="1390"/>
        <v/>
      </c>
      <c r="BM573" s="95" t="str">
        <f t="shared" si="1390"/>
        <v/>
      </c>
      <c r="BN573" s="95" t="str">
        <f t="shared" si="1390"/>
        <v/>
      </c>
      <c r="BO573" s="95" t="str">
        <f t="shared" si="1390"/>
        <v/>
      </c>
      <c r="BP573" s="95" t="str">
        <f t="shared" si="1390"/>
        <v/>
      </c>
      <c r="BQ573" s="95" t="str">
        <f t="shared" si="1390"/>
        <v/>
      </c>
      <c r="BR573" s="95" t="str">
        <f t="shared" si="1390"/>
        <v/>
      </c>
      <c r="BS573" s="38"/>
      <c r="BT573" s="38"/>
      <c r="BU573" s="38"/>
      <c r="BV573" s="38"/>
      <c r="BW573" s="38"/>
      <c r="BX573" s="38">
        <f t="shared" si="1083"/>
        <v>0</v>
      </c>
      <c r="BY573" s="106" t="str">
        <f t="shared" si="1058"/>
        <v/>
      </c>
      <c r="BZ573" s="106" t="str">
        <f t="shared" ref="BZ573:CH573" si="1391">IF(N573="x","1","")</f>
        <v/>
      </c>
      <c r="CA573" s="106" t="str">
        <f t="shared" si="1391"/>
        <v/>
      </c>
      <c r="CB573" s="106" t="str">
        <f t="shared" si="1391"/>
        <v/>
      </c>
      <c r="CC573" s="106" t="str">
        <f t="shared" si="1391"/>
        <v/>
      </c>
      <c r="CD573" s="106" t="str">
        <f t="shared" si="1391"/>
        <v/>
      </c>
      <c r="CE573" s="106" t="str">
        <f t="shared" si="1391"/>
        <v/>
      </c>
      <c r="CF573" s="106" t="str">
        <f t="shared" si="1391"/>
        <v/>
      </c>
      <c r="CG573" s="106" t="str">
        <f t="shared" si="1391"/>
        <v/>
      </c>
      <c r="CH573" s="106" t="str">
        <f t="shared" si="1391"/>
        <v/>
      </c>
      <c r="CI573" s="40"/>
      <c r="CJ573" s="40"/>
      <c r="CK573" s="40"/>
      <c r="CL573" s="40"/>
      <c r="CM573" s="40"/>
    </row>
    <row r="574" spans="1:91" ht="17.25" customHeight="1" x14ac:dyDescent="0.2">
      <c r="A574" s="92"/>
      <c r="B574" s="93"/>
      <c r="C574" s="93"/>
      <c r="D574" s="93"/>
      <c r="E574" s="93" t="str">
        <f t="shared" si="994"/>
        <v/>
      </c>
      <c r="F574" s="93"/>
      <c r="G574" s="93"/>
      <c r="H574" s="93" t="str">
        <f t="shared" si="1319"/>
        <v/>
      </c>
      <c r="I574" s="95" t="str">
        <f t="shared" si="1320"/>
        <v/>
      </c>
      <c r="J574" s="93"/>
      <c r="K574" s="97" t="b">
        <v>0</v>
      </c>
      <c r="L574" s="98" t="str">
        <f t="shared" si="927"/>
        <v>PENDENTE</v>
      </c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3"/>
      <c r="X574" s="100"/>
      <c r="Y574" s="100"/>
      <c r="Z574" s="100"/>
      <c r="AA574" s="100"/>
      <c r="AB574" s="100"/>
      <c r="AC574" s="101"/>
      <c r="AD574" s="3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93"/>
      <c r="AQ574" s="93"/>
      <c r="AR574" s="93"/>
      <c r="AS574" s="102"/>
      <c r="AT574" s="103"/>
      <c r="AU574" s="103"/>
      <c r="AV574" s="103"/>
      <c r="AW574" s="104"/>
      <c r="AX574" s="103"/>
      <c r="AY574" s="103"/>
      <c r="AZ574" s="103"/>
      <c r="BA574" s="103"/>
      <c r="BB574" s="104"/>
      <c r="BC574" s="103"/>
      <c r="BD574" s="105" t="str">
        <f ca="1">IFERROR(__xludf.DUMMYFUNCTION("""COMPUTED_VALUE"""),"")</f>
        <v/>
      </c>
      <c r="BE574" s="105"/>
      <c r="BF574" s="105"/>
      <c r="BG574" s="93"/>
      <c r="BH574" s="95"/>
      <c r="BI574" s="95" t="str">
        <f t="shared" si="1347"/>
        <v/>
      </c>
      <c r="BJ574" s="95" t="str">
        <f t="shared" ref="BJ574:BR574" si="1392">IF(AD574=0,"",AD574*$AS574*(AU574/10))</f>
        <v/>
      </c>
      <c r="BK574" s="95" t="str">
        <f t="shared" si="1392"/>
        <v/>
      </c>
      <c r="BL574" s="95" t="str">
        <f t="shared" si="1392"/>
        <v/>
      </c>
      <c r="BM574" s="95" t="str">
        <f t="shared" si="1392"/>
        <v/>
      </c>
      <c r="BN574" s="95" t="str">
        <f t="shared" si="1392"/>
        <v/>
      </c>
      <c r="BO574" s="95" t="str">
        <f t="shared" si="1392"/>
        <v/>
      </c>
      <c r="BP574" s="95" t="str">
        <f t="shared" si="1392"/>
        <v/>
      </c>
      <c r="BQ574" s="95" t="str">
        <f t="shared" si="1392"/>
        <v/>
      </c>
      <c r="BR574" s="95" t="str">
        <f t="shared" si="1392"/>
        <v/>
      </c>
      <c r="BS574" s="38"/>
      <c r="BT574" s="38"/>
      <c r="BU574" s="38"/>
      <c r="BV574" s="38"/>
      <c r="BW574" s="38"/>
      <c r="BX574" s="38">
        <f t="shared" si="1083"/>
        <v>0</v>
      </c>
      <c r="BY574" s="106" t="str">
        <f t="shared" si="1058"/>
        <v/>
      </c>
      <c r="BZ574" s="106" t="str">
        <f t="shared" ref="BZ574:CH574" si="1393">IF(N574="x","1","")</f>
        <v/>
      </c>
      <c r="CA574" s="106" t="str">
        <f t="shared" si="1393"/>
        <v/>
      </c>
      <c r="CB574" s="106" t="str">
        <f t="shared" si="1393"/>
        <v/>
      </c>
      <c r="CC574" s="106" t="str">
        <f t="shared" si="1393"/>
        <v/>
      </c>
      <c r="CD574" s="106" t="str">
        <f t="shared" si="1393"/>
        <v/>
      </c>
      <c r="CE574" s="106" t="str">
        <f t="shared" si="1393"/>
        <v/>
      </c>
      <c r="CF574" s="106" t="str">
        <f t="shared" si="1393"/>
        <v/>
      </c>
      <c r="CG574" s="106" t="str">
        <f t="shared" si="1393"/>
        <v/>
      </c>
      <c r="CH574" s="106" t="str">
        <f t="shared" si="1393"/>
        <v/>
      </c>
      <c r="CI574" s="40"/>
      <c r="CJ574" s="40"/>
      <c r="CK574" s="40"/>
      <c r="CL574" s="40"/>
      <c r="CM574" s="40"/>
    </row>
    <row r="575" spans="1:91" ht="17.25" customHeight="1" x14ac:dyDescent="0.2">
      <c r="A575" s="92"/>
      <c r="B575" s="93"/>
      <c r="C575" s="93"/>
      <c r="D575" s="93"/>
      <c r="E575" s="93" t="str">
        <f t="shared" si="994"/>
        <v/>
      </c>
      <c r="F575" s="93"/>
      <c r="G575" s="93"/>
      <c r="H575" s="93" t="str">
        <f t="shared" si="1319"/>
        <v/>
      </c>
      <c r="I575" s="95" t="str">
        <f t="shared" si="1320"/>
        <v/>
      </c>
      <c r="J575" s="93"/>
      <c r="K575" s="97" t="b">
        <v>0</v>
      </c>
      <c r="L575" s="98" t="str">
        <f t="shared" si="927"/>
        <v>PENDENTE</v>
      </c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3"/>
      <c r="X575" s="100"/>
      <c r="Y575" s="100"/>
      <c r="Z575" s="100"/>
      <c r="AA575" s="100"/>
      <c r="AB575" s="100"/>
      <c r="AC575" s="101"/>
      <c r="AD575" s="3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93"/>
      <c r="AQ575" s="93"/>
      <c r="AR575" s="93"/>
      <c r="AS575" s="102"/>
      <c r="AT575" s="103"/>
      <c r="AU575" s="103"/>
      <c r="AV575" s="103"/>
      <c r="AW575" s="104"/>
      <c r="AX575" s="103"/>
      <c r="AY575" s="103"/>
      <c r="AZ575" s="103"/>
      <c r="BA575" s="103"/>
      <c r="BB575" s="104"/>
      <c r="BC575" s="103"/>
      <c r="BD575" s="105" t="str">
        <f ca="1">IFERROR(__xludf.DUMMYFUNCTION("""COMPUTED_VALUE"""),"")</f>
        <v/>
      </c>
      <c r="BE575" s="105"/>
      <c r="BF575" s="105"/>
      <c r="BG575" s="93"/>
      <c r="BH575" s="95"/>
      <c r="BI575" s="95" t="str">
        <f t="shared" si="1347"/>
        <v/>
      </c>
      <c r="BJ575" s="95" t="str">
        <f t="shared" ref="BJ575:BR575" si="1394">IF(AD575=0,"",AD575*$AS575*(AU575/10))</f>
        <v/>
      </c>
      <c r="BK575" s="95" t="str">
        <f t="shared" si="1394"/>
        <v/>
      </c>
      <c r="BL575" s="95" t="str">
        <f t="shared" si="1394"/>
        <v/>
      </c>
      <c r="BM575" s="95" t="str">
        <f t="shared" si="1394"/>
        <v/>
      </c>
      <c r="BN575" s="95" t="str">
        <f t="shared" si="1394"/>
        <v/>
      </c>
      <c r="BO575" s="95" t="str">
        <f t="shared" si="1394"/>
        <v/>
      </c>
      <c r="BP575" s="95" t="str">
        <f t="shared" si="1394"/>
        <v/>
      </c>
      <c r="BQ575" s="95" t="str">
        <f t="shared" si="1394"/>
        <v/>
      </c>
      <c r="BR575" s="95" t="str">
        <f t="shared" si="1394"/>
        <v/>
      </c>
      <c r="BS575" s="38"/>
      <c r="BT575" s="38"/>
      <c r="BU575" s="38"/>
      <c r="BV575" s="38"/>
      <c r="BW575" s="38"/>
      <c r="BX575" s="38">
        <f t="shared" si="1083"/>
        <v>0</v>
      </c>
      <c r="BY575" s="106" t="str">
        <f t="shared" si="1058"/>
        <v/>
      </c>
      <c r="BZ575" s="106" t="str">
        <f t="shared" ref="BZ575:CH575" si="1395">IF(N575="x","1","")</f>
        <v/>
      </c>
      <c r="CA575" s="106" t="str">
        <f t="shared" si="1395"/>
        <v/>
      </c>
      <c r="CB575" s="106" t="str">
        <f t="shared" si="1395"/>
        <v/>
      </c>
      <c r="CC575" s="106" t="str">
        <f t="shared" si="1395"/>
        <v/>
      </c>
      <c r="CD575" s="106" t="str">
        <f t="shared" si="1395"/>
        <v/>
      </c>
      <c r="CE575" s="106" t="str">
        <f t="shared" si="1395"/>
        <v/>
      </c>
      <c r="CF575" s="106" t="str">
        <f t="shared" si="1395"/>
        <v/>
      </c>
      <c r="CG575" s="106" t="str">
        <f t="shared" si="1395"/>
        <v/>
      </c>
      <c r="CH575" s="106" t="str">
        <f t="shared" si="1395"/>
        <v/>
      </c>
      <c r="CI575" s="40"/>
      <c r="CJ575" s="40"/>
      <c r="CK575" s="40"/>
      <c r="CL575" s="40"/>
      <c r="CM575" s="40"/>
    </row>
    <row r="576" spans="1:91" ht="17.25" customHeight="1" x14ac:dyDescent="0.2">
      <c r="A576" s="92"/>
      <c r="B576" s="93"/>
      <c r="C576" s="93"/>
      <c r="D576" s="93"/>
      <c r="E576" s="93" t="str">
        <f t="shared" si="994"/>
        <v/>
      </c>
      <c r="F576" s="93"/>
      <c r="G576" s="93"/>
      <c r="H576" s="93" t="str">
        <f t="shared" si="1319"/>
        <v/>
      </c>
      <c r="I576" s="95" t="str">
        <f t="shared" si="1320"/>
        <v/>
      </c>
      <c r="J576" s="93"/>
      <c r="K576" s="97" t="b">
        <v>0</v>
      </c>
      <c r="L576" s="98" t="str">
        <f t="shared" si="927"/>
        <v>PENDENTE</v>
      </c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3"/>
      <c r="X576" s="100"/>
      <c r="Y576" s="100"/>
      <c r="Z576" s="100"/>
      <c r="AA576" s="100"/>
      <c r="AB576" s="100"/>
      <c r="AC576" s="101"/>
      <c r="AD576" s="3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93"/>
      <c r="AQ576" s="93"/>
      <c r="AR576" s="93"/>
      <c r="AS576" s="102"/>
      <c r="AT576" s="103"/>
      <c r="AU576" s="103"/>
      <c r="AV576" s="103"/>
      <c r="AW576" s="104"/>
      <c r="AX576" s="103"/>
      <c r="AY576" s="103"/>
      <c r="AZ576" s="103"/>
      <c r="BA576" s="103"/>
      <c r="BB576" s="104"/>
      <c r="BC576" s="103"/>
      <c r="BD576" s="105" t="str">
        <f ca="1">IFERROR(__xludf.DUMMYFUNCTION("""COMPUTED_VALUE"""),"")</f>
        <v/>
      </c>
      <c r="BE576" s="105"/>
      <c r="BF576" s="105"/>
      <c r="BG576" s="93"/>
      <c r="BH576" s="95"/>
      <c r="BI576" s="95" t="str">
        <f t="shared" si="1347"/>
        <v/>
      </c>
      <c r="BJ576" s="95" t="str">
        <f t="shared" ref="BJ576:BR576" si="1396">IF(AD576=0,"",AD576*$AS576*(AU576/10))</f>
        <v/>
      </c>
      <c r="BK576" s="95" t="str">
        <f t="shared" si="1396"/>
        <v/>
      </c>
      <c r="BL576" s="95" t="str">
        <f t="shared" si="1396"/>
        <v/>
      </c>
      <c r="BM576" s="95" t="str">
        <f t="shared" si="1396"/>
        <v/>
      </c>
      <c r="BN576" s="95" t="str">
        <f t="shared" si="1396"/>
        <v/>
      </c>
      <c r="BO576" s="95" t="str">
        <f t="shared" si="1396"/>
        <v/>
      </c>
      <c r="BP576" s="95" t="str">
        <f t="shared" si="1396"/>
        <v/>
      </c>
      <c r="BQ576" s="95" t="str">
        <f t="shared" si="1396"/>
        <v/>
      </c>
      <c r="BR576" s="95" t="str">
        <f t="shared" si="1396"/>
        <v/>
      </c>
      <c r="BS576" s="38"/>
      <c r="BT576" s="38"/>
      <c r="BU576" s="38"/>
      <c r="BV576" s="38"/>
      <c r="BW576" s="38"/>
      <c r="BX576" s="38">
        <f t="shared" si="1083"/>
        <v>0</v>
      </c>
      <c r="BY576" s="106" t="str">
        <f t="shared" si="1058"/>
        <v/>
      </c>
      <c r="BZ576" s="106" t="str">
        <f t="shared" ref="BZ576:CH576" si="1397">IF(N576="x","1","")</f>
        <v/>
      </c>
      <c r="CA576" s="106" t="str">
        <f t="shared" si="1397"/>
        <v/>
      </c>
      <c r="CB576" s="106" t="str">
        <f t="shared" si="1397"/>
        <v/>
      </c>
      <c r="CC576" s="106" t="str">
        <f t="shared" si="1397"/>
        <v/>
      </c>
      <c r="CD576" s="106" t="str">
        <f t="shared" si="1397"/>
        <v/>
      </c>
      <c r="CE576" s="106" t="str">
        <f t="shared" si="1397"/>
        <v/>
      </c>
      <c r="CF576" s="106" t="str">
        <f t="shared" si="1397"/>
        <v/>
      </c>
      <c r="CG576" s="106" t="str">
        <f t="shared" si="1397"/>
        <v/>
      </c>
      <c r="CH576" s="106" t="str">
        <f t="shared" si="1397"/>
        <v/>
      </c>
      <c r="CI576" s="40"/>
      <c r="CJ576" s="40"/>
      <c r="CK576" s="40"/>
      <c r="CL576" s="40"/>
      <c r="CM576" s="40"/>
    </row>
    <row r="577" spans="1:91" ht="17.25" customHeight="1" x14ac:dyDescent="0.2">
      <c r="A577" s="92"/>
      <c r="B577" s="93"/>
      <c r="C577" s="93"/>
      <c r="D577" s="93"/>
      <c r="E577" s="93" t="str">
        <f t="shared" si="994"/>
        <v/>
      </c>
      <c r="F577" s="93"/>
      <c r="G577" s="93"/>
      <c r="H577" s="93" t="str">
        <f t="shared" si="1319"/>
        <v/>
      </c>
      <c r="I577" s="95" t="str">
        <f t="shared" si="1320"/>
        <v/>
      </c>
      <c r="J577" s="93"/>
      <c r="K577" s="97" t="b">
        <v>0</v>
      </c>
      <c r="L577" s="98" t="str">
        <f t="shared" si="927"/>
        <v>PENDENTE</v>
      </c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3"/>
      <c r="X577" s="100"/>
      <c r="Y577" s="100"/>
      <c r="Z577" s="100"/>
      <c r="AA577" s="100"/>
      <c r="AB577" s="100"/>
      <c r="AC577" s="101"/>
      <c r="AD577" s="3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93"/>
      <c r="AQ577" s="93"/>
      <c r="AR577" s="93"/>
      <c r="AS577" s="102"/>
      <c r="AT577" s="103"/>
      <c r="AU577" s="103"/>
      <c r="AV577" s="103"/>
      <c r="AW577" s="104"/>
      <c r="AX577" s="103"/>
      <c r="AY577" s="103"/>
      <c r="AZ577" s="103"/>
      <c r="BA577" s="103"/>
      <c r="BB577" s="104"/>
      <c r="BC577" s="103"/>
      <c r="BD577" s="105" t="str">
        <f ca="1">IFERROR(__xludf.DUMMYFUNCTION("""COMPUTED_VALUE"""),"")</f>
        <v/>
      </c>
      <c r="BE577" s="105"/>
      <c r="BF577" s="105"/>
      <c r="BG577" s="93"/>
      <c r="BH577" s="95"/>
      <c r="BI577" s="95" t="str">
        <f t="shared" si="1347"/>
        <v/>
      </c>
      <c r="BJ577" s="95" t="str">
        <f t="shared" ref="BJ577:BR577" si="1398">IF(AD577=0,"",AD577*$AS577*(AU577/10))</f>
        <v/>
      </c>
      <c r="BK577" s="95" t="str">
        <f t="shared" si="1398"/>
        <v/>
      </c>
      <c r="BL577" s="95" t="str">
        <f t="shared" si="1398"/>
        <v/>
      </c>
      <c r="BM577" s="95" t="str">
        <f t="shared" si="1398"/>
        <v/>
      </c>
      <c r="BN577" s="95" t="str">
        <f t="shared" si="1398"/>
        <v/>
      </c>
      <c r="BO577" s="95" t="str">
        <f t="shared" si="1398"/>
        <v/>
      </c>
      <c r="BP577" s="95" t="str">
        <f t="shared" si="1398"/>
        <v/>
      </c>
      <c r="BQ577" s="95" t="str">
        <f t="shared" si="1398"/>
        <v/>
      </c>
      <c r="BR577" s="95" t="str">
        <f t="shared" si="1398"/>
        <v/>
      </c>
      <c r="BS577" s="38"/>
      <c r="BT577" s="38"/>
      <c r="BU577" s="38"/>
      <c r="BV577" s="38"/>
      <c r="BW577" s="38"/>
      <c r="BX577" s="38">
        <f t="shared" si="1083"/>
        <v>0</v>
      </c>
      <c r="BY577" s="106" t="str">
        <f t="shared" si="1058"/>
        <v/>
      </c>
      <c r="BZ577" s="106" t="str">
        <f t="shared" ref="BZ577:CH577" si="1399">IF(N577="x","1","")</f>
        <v/>
      </c>
      <c r="CA577" s="106" t="str">
        <f t="shared" si="1399"/>
        <v/>
      </c>
      <c r="CB577" s="106" t="str">
        <f t="shared" si="1399"/>
        <v/>
      </c>
      <c r="CC577" s="106" t="str">
        <f t="shared" si="1399"/>
        <v/>
      </c>
      <c r="CD577" s="106" t="str">
        <f t="shared" si="1399"/>
        <v/>
      </c>
      <c r="CE577" s="106" t="str">
        <f t="shared" si="1399"/>
        <v/>
      </c>
      <c r="CF577" s="106" t="str">
        <f t="shared" si="1399"/>
        <v/>
      </c>
      <c r="CG577" s="106" t="str">
        <f t="shared" si="1399"/>
        <v/>
      </c>
      <c r="CH577" s="106" t="str">
        <f t="shared" si="1399"/>
        <v/>
      </c>
      <c r="CI577" s="40"/>
      <c r="CJ577" s="40"/>
      <c r="CK577" s="40"/>
      <c r="CL577" s="40"/>
      <c r="CM577" s="40"/>
    </row>
    <row r="578" spans="1:91" ht="17.25" customHeight="1" x14ac:dyDescent="0.2">
      <c r="A578" s="92"/>
      <c r="B578" s="93"/>
      <c r="C578" s="93"/>
      <c r="D578" s="93"/>
      <c r="E578" s="93" t="str">
        <f t="shared" si="994"/>
        <v/>
      </c>
      <c r="F578" s="93"/>
      <c r="G578" s="93"/>
      <c r="H578" s="93" t="str">
        <f t="shared" si="1319"/>
        <v/>
      </c>
      <c r="I578" s="95" t="str">
        <f t="shared" si="1320"/>
        <v/>
      </c>
      <c r="J578" s="93"/>
      <c r="K578" s="97" t="b">
        <v>0</v>
      </c>
      <c r="L578" s="98" t="str">
        <f t="shared" si="927"/>
        <v>PENDENTE</v>
      </c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3"/>
      <c r="X578" s="100"/>
      <c r="Y578" s="100"/>
      <c r="Z578" s="100"/>
      <c r="AA578" s="100"/>
      <c r="AB578" s="100"/>
      <c r="AC578" s="101"/>
      <c r="AD578" s="3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93"/>
      <c r="AQ578" s="93"/>
      <c r="AR578" s="93"/>
      <c r="AS578" s="102"/>
      <c r="AT578" s="103"/>
      <c r="AU578" s="103"/>
      <c r="AV578" s="103"/>
      <c r="AW578" s="104"/>
      <c r="AX578" s="103"/>
      <c r="AY578" s="103"/>
      <c r="AZ578" s="103"/>
      <c r="BA578" s="103"/>
      <c r="BB578" s="104"/>
      <c r="BC578" s="103"/>
      <c r="BD578" s="105" t="str">
        <f ca="1">IFERROR(__xludf.DUMMYFUNCTION("""COMPUTED_VALUE"""),"")</f>
        <v/>
      </c>
      <c r="BE578" s="105"/>
      <c r="BF578" s="105"/>
      <c r="BG578" s="93"/>
      <c r="BH578" s="95"/>
      <c r="BI578" s="95" t="str">
        <f t="shared" si="1347"/>
        <v/>
      </c>
      <c r="BJ578" s="95" t="str">
        <f t="shared" ref="BJ578:BR578" si="1400">IF(AD578=0,"",AD578*$AS578*(AU578/10))</f>
        <v/>
      </c>
      <c r="BK578" s="95" t="str">
        <f t="shared" si="1400"/>
        <v/>
      </c>
      <c r="BL578" s="95" t="str">
        <f t="shared" si="1400"/>
        <v/>
      </c>
      <c r="BM578" s="95" t="str">
        <f t="shared" si="1400"/>
        <v/>
      </c>
      <c r="BN578" s="95" t="str">
        <f t="shared" si="1400"/>
        <v/>
      </c>
      <c r="BO578" s="95" t="str">
        <f t="shared" si="1400"/>
        <v/>
      </c>
      <c r="BP578" s="95" t="str">
        <f t="shared" si="1400"/>
        <v/>
      </c>
      <c r="BQ578" s="95" t="str">
        <f t="shared" si="1400"/>
        <v/>
      </c>
      <c r="BR578" s="95" t="str">
        <f t="shared" si="1400"/>
        <v/>
      </c>
      <c r="BS578" s="38"/>
      <c r="BT578" s="38"/>
      <c r="BU578" s="38"/>
      <c r="BV578" s="38"/>
      <c r="BW578" s="38"/>
      <c r="BX578" s="38">
        <f t="shared" si="1083"/>
        <v>0</v>
      </c>
      <c r="BY578" s="106" t="str">
        <f t="shared" si="1058"/>
        <v/>
      </c>
      <c r="BZ578" s="106" t="str">
        <f t="shared" ref="BZ578:CH578" si="1401">IF(N578="x","1","")</f>
        <v/>
      </c>
      <c r="CA578" s="106" t="str">
        <f t="shared" si="1401"/>
        <v/>
      </c>
      <c r="CB578" s="106" t="str">
        <f t="shared" si="1401"/>
        <v/>
      </c>
      <c r="CC578" s="106" t="str">
        <f t="shared" si="1401"/>
        <v/>
      </c>
      <c r="CD578" s="106" t="str">
        <f t="shared" si="1401"/>
        <v/>
      </c>
      <c r="CE578" s="106" t="str">
        <f t="shared" si="1401"/>
        <v/>
      </c>
      <c r="CF578" s="106" t="str">
        <f t="shared" si="1401"/>
        <v/>
      </c>
      <c r="CG578" s="106" t="str">
        <f t="shared" si="1401"/>
        <v/>
      </c>
      <c r="CH578" s="106" t="str">
        <f t="shared" si="1401"/>
        <v/>
      </c>
      <c r="CI578" s="40"/>
      <c r="CJ578" s="40"/>
      <c r="CK578" s="40"/>
      <c r="CL578" s="40"/>
      <c r="CM578" s="40"/>
    </row>
    <row r="579" spans="1:91" ht="17.25" customHeight="1" x14ac:dyDescent="0.2">
      <c r="A579" s="92"/>
      <c r="B579" s="93"/>
      <c r="C579" s="93"/>
      <c r="D579" s="93"/>
      <c r="E579" s="93" t="str">
        <f t="shared" si="994"/>
        <v/>
      </c>
      <c r="F579" s="93"/>
      <c r="G579" s="93"/>
      <c r="H579" s="93" t="str">
        <f t="shared" si="1319"/>
        <v/>
      </c>
      <c r="I579" s="95" t="str">
        <f t="shared" si="1320"/>
        <v/>
      </c>
      <c r="J579" s="93"/>
      <c r="K579" s="97" t="b">
        <v>0</v>
      </c>
      <c r="L579" s="98" t="str">
        <f t="shared" si="927"/>
        <v>PENDENTE</v>
      </c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3"/>
      <c r="X579" s="100"/>
      <c r="Y579" s="100"/>
      <c r="Z579" s="100"/>
      <c r="AA579" s="100"/>
      <c r="AB579" s="100"/>
      <c r="AC579" s="101"/>
      <c r="AD579" s="3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93"/>
      <c r="AQ579" s="93"/>
      <c r="AR579" s="93"/>
      <c r="AS579" s="102"/>
      <c r="AT579" s="103"/>
      <c r="AU579" s="103"/>
      <c r="AV579" s="103"/>
      <c r="AW579" s="104"/>
      <c r="AX579" s="103"/>
      <c r="AY579" s="103"/>
      <c r="AZ579" s="103"/>
      <c r="BA579" s="103"/>
      <c r="BB579" s="104"/>
      <c r="BC579" s="103"/>
      <c r="BD579" s="105" t="str">
        <f ca="1">IFERROR(__xludf.DUMMYFUNCTION("""COMPUTED_VALUE"""),"")</f>
        <v/>
      </c>
      <c r="BE579" s="105"/>
      <c r="BF579" s="105"/>
      <c r="BG579" s="93"/>
      <c r="BH579" s="95"/>
      <c r="BI579" s="95" t="str">
        <f t="shared" si="1347"/>
        <v/>
      </c>
      <c r="BJ579" s="95" t="str">
        <f t="shared" ref="BJ579:BR579" si="1402">IF(AD579=0,"",AD579*$AS579*(AU579/10))</f>
        <v/>
      </c>
      <c r="BK579" s="95" t="str">
        <f t="shared" si="1402"/>
        <v/>
      </c>
      <c r="BL579" s="95" t="str">
        <f t="shared" si="1402"/>
        <v/>
      </c>
      <c r="BM579" s="95" t="str">
        <f t="shared" si="1402"/>
        <v/>
      </c>
      <c r="BN579" s="95" t="str">
        <f t="shared" si="1402"/>
        <v/>
      </c>
      <c r="BO579" s="95" t="str">
        <f t="shared" si="1402"/>
        <v/>
      </c>
      <c r="BP579" s="95" t="str">
        <f t="shared" si="1402"/>
        <v/>
      </c>
      <c r="BQ579" s="95" t="str">
        <f t="shared" si="1402"/>
        <v/>
      </c>
      <c r="BR579" s="95" t="str">
        <f t="shared" si="1402"/>
        <v/>
      </c>
      <c r="BS579" s="38"/>
      <c r="BT579" s="38"/>
      <c r="BU579" s="38"/>
      <c r="BV579" s="38"/>
      <c r="BW579" s="38"/>
      <c r="BX579" s="38">
        <f t="shared" si="1083"/>
        <v>0</v>
      </c>
      <c r="BY579" s="106" t="str">
        <f t="shared" si="1058"/>
        <v/>
      </c>
      <c r="BZ579" s="106" t="str">
        <f t="shared" ref="BZ579:CH579" si="1403">IF(N579="x","1","")</f>
        <v/>
      </c>
      <c r="CA579" s="106" t="str">
        <f t="shared" si="1403"/>
        <v/>
      </c>
      <c r="CB579" s="106" t="str">
        <f t="shared" si="1403"/>
        <v/>
      </c>
      <c r="CC579" s="106" t="str">
        <f t="shared" si="1403"/>
        <v/>
      </c>
      <c r="CD579" s="106" t="str">
        <f t="shared" si="1403"/>
        <v/>
      </c>
      <c r="CE579" s="106" t="str">
        <f t="shared" si="1403"/>
        <v/>
      </c>
      <c r="CF579" s="106" t="str">
        <f t="shared" si="1403"/>
        <v/>
      </c>
      <c r="CG579" s="106" t="str">
        <f t="shared" si="1403"/>
        <v/>
      </c>
      <c r="CH579" s="106" t="str">
        <f t="shared" si="1403"/>
        <v/>
      </c>
      <c r="CI579" s="40"/>
      <c r="CJ579" s="40"/>
      <c r="CK579" s="40"/>
      <c r="CL579" s="40"/>
      <c r="CM579" s="40"/>
    </row>
    <row r="580" spans="1:91" ht="17.25" customHeight="1" x14ac:dyDescent="0.2">
      <c r="A580" s="92"/>
      <c r="B580" s="93"/>
      <c r="C580" s="93"/>
      <c r="D580" s="93"/>
      <c r="E580" s="93" t="str">
        <f t="shared" si="994"/>
        <v/>
      </c>
      <c r="F580" s="93"/>
      <c r="G580" s="93"/>
      <c r="H580" s="93" t="str">
        <f t="shared" si="1319"/>
        <v/>
      </c>
      <c r="I580" s="95" t="str">
        <f t="shared" si="1320"/>
        <v/>
      </c>
      <c r="J580" s="93"/>
      <c r="K580" s="97" t="b">
        <v>0</v>
      </c>
      <c r="L580" s="98" t="str">
        <f t="shared" si="927"/>
        <v>PENDENTE</v>
      </c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3"/>
      <c r="X580" s="100"/>
      <c r="Y580" s="100"/>
      <c r="Z580" s="100"/>
      <c r="AA580" s="100"/>
      <c r="AB580" s="100"/>
      <c r="AC580" s="101"/>
      <c r="AD580" s="3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93"/>
      <c r="AQ580" s="93"/>
      <c r="AR580" s="93"/>
      <c r="AS580" s="102"/>
      <c r="AT580" s="103"/>
      <c r="AU580" s="103"/>
      <c r="AV580" s="103"/>
      <c r="AW580" s="104"/>
      <c r="AX580" s="103"/>
      <c r="AY580" s="103"/>
      <c r="AZ580" s="103"/>
      <c r="BA580" s="103"/>
      <c r="BB580" s="104"/>
      <c r="BC580" s="103"/>
      <c r="BD580" s="105" t="str">
        <f ca="1">IFERROR(__xludf.DUMMYFUNCTION("""COMPUTED_VALUE"""),"")</f>
        <v/>
      </c>
      <c r="BE580" s="105"/>
      <c r="BF580" s="105"/>
      <c r="BG580" s="93"/>
      <c r="BH580" s="95"/>
      <c r="BI580" s="95" t="str">
        <f t="shared" si="1347"/>
        <v/>
      </c>
      <c r="BJ580" s="95" t="str">
        <f t="shared" ref="BJ580:BR580" si="1404">IF(AD580=0,"",AD580*$AS580*(AU580/10))</f>
        <v/>
      </c>
      <c r="BK580" s="95" t="str">
        <f t="shared" si="1404"/>
        <v/>
      </c>
      <c r="BL580" s="95" t="str">
        <f t="shared" si="1404"/>
        <v/>
      </c>
      <c r="BM580" s="95" t="str">
        <f t="shared" si="1404"/>
        <v/>
      </c>
      <c r="BN580" s="95" t="str">
        <f t="shared" si="1404"/>
        <v/>
      </c>
      <c r="BO580" s="95" t="str">
        <f t="shared" si="1404"/>
        <v/>
      </c>
      <c r="BP580" s="95" t="str">
        <f t="shared" si="1404"/>
        <v/>
      </c>
      <c r="BQ580" s="95" t="str">
        <f t="shared" si="1404"/>
        <v/>
      </c>
      <c r="BR580" s="95" t="str">
        <f t="shared" si="1404"/>
        <v/>
      </c>
      <c r="BS580" s="38"/>
      <c r="BT580" s="38"/>
      <c r="BU580" s="38"/>
      <c r="BV580" s="38"/>
      <c r="BW580" s="38"/>
      <c r="BX580" s="38">
        <f t="shared" si="1083"/>
        <v>0</v>
      </c>
      <c r="BY580" s="106" t="str">
        <f t="shared" si="1058"/>
        <v/>
      </c>
      <c r="BZ580" s="106" t="str">
        <f t="shared" ref="BZ580:CH580" si="1405">IF(N580="x","1","")</f>
        <v/>
      </c>
      <c r="CA580" s="106" t="str">
        <f t="shared" si="1405"/>
        <v/>
      </c>
      <c r="CB580" s="106" t="str">
        <f t="shared" si="1405"/>
        <v/>
      </c>
      <c r="CC580" s="106" t="str">
        <f t="shared" si="1405"/>
        <v/>
      </c>
      <c r="CD580" s="106" t="str">
        <f t="shared" si="1405"/>
        <v/>
      </c>
      <c r="CE580" s="106" t="str">
        <f t="shared" si="1405"/>
        <v/>
      </c>
      <c r="CF580" s="106" t="str">
        <f t="shared" si="1405"/>
        <v/>
      </c>
      <c r="CG580" s="106" t="str">
        <f t="shared" si="1405"/>
        <v/>
      </c>
      <c r="CH580" s="106" t="str">
        <f t="shared" si="1405"/>
        <v/>
      </c>
      <c r="CI580" s="40"/>
      <c r="CJ580" s="40"/>
      <c r="CK580" s="40"/>
      <c r="CL580" s="40"/>
      <c r="CM580" s="40"/>
    </row>
    <row r="581" spans="1:91" ht="17.25" customHeight="1" x14ac:dyDescent="0.2">
      <c r="A581" s="92"/>
      <c r="B581" s="93"/>
      <c r="C581" s="93"/>
      <c r="D581" s="93"/>
      <c r="E581" s="93" t="str">
        <f t="shared" si="994"/>
        <v/>
      </c>
      <c r="F581" s="93"/>
      <c r="G581" s="93"/>
      <c r="H581" s="93" t="str">
        <f t="shared" si="1319"/>
        <v/>
      </c>
      <c r="I581" s="95" t="str">
        <f t="shared" si="1320"/>
        <v/>
      </c>
      <c r="J581" s="93"/>
      <c r="K581" s="97" t="b">
        <v>0</v>
      </c>
      <c r="L581" s="98" t="str">
        <f t="shared" si="927"/>
        <v>PENDENTE</v>
      </c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3"/>
      <c r="X581" s="100"/>
      <c r="Y581" s="100"/>
      <c r="Z581" s="100"/>
      <c r="AA581" s="100"/>
      <c r="AB581" s="100"/>
      <c r="AC581" s="101"/>
      <c r="AD581" s="3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93"/>
      <c r="AQ581" s="93"/>
      <c r="AR581" s="93"/>
      <c r="AS581" s="102"/>
      <c r="AT581" s="103"/>
      <c r="AU581" s="103"/>
      <c r="AV581" s="103"/>
      <c r="AW581" s="104"/>
      <c r="AX581" s="103"/>
      <c r="AY581" s="103"/>
      <c r="AZ581" s="103"/>
      <c r="BA581" s="103"/>
      <c r="BB581" s="104"/>
      <c r="BC581" s="103"/>
      <c r="BD581" s="105" t="str">
        <f ca="1">IFERROR(__xludf.DUMMYFUNCTION("""COMPUTED_VALUE"""),"")</f>
        <v/>
      </c>
      <c r="BE581" s="105"/>
      <c r="BF581" s="105"/>
      <c r="BG581" s="93"/>
      <c r="BH581" s="95"/>
      <c r="BI581" s="95" t="str">
        <f t="shared" si="1347"/>
        <v/>
      </c>
      <c r="BJ581" s="95" t="str">
        <f t="shared" ref="BJ581:BR581" si="1406">IF(AD581=0,"",AD581*$AS581*(AU581/10))</f>
        <v/>
      </c>
      <c r="BK581" s="95" t="str">
        <f t="shared" si="1406"/>
        <v/>
      </c>
      <c r="BL581" s="95" t="str">
        <f t="shared" si="1406"/>
        <v/>
      </c>
      <c r="BM581" s="95" t="str">
        <f t="shared" si="1406"/>
        <v/>
      </c>
      <c r="BN581" s="95" t="str">
        <f t="shared" si="1406"/>
        <v/>
      </c>
      <c r="BO581" s="95" t="str">
        <f t="shared" si="1406"/>
        <v/>
      </c>
      <c r="BP581" s="95" t="str">
        <f t="shared" si="1406"/>
        <v/>
      </c>
      <c r="BQ581" s="95" t="str">
        <f t="shared" si="1406"/>
        <v/>
      </c>
      <c r="BR581" s="95" t="str">
        <f t="shared" si="1406"/>
        <v/>
      </c>
      <c r="BS581" s="38"/>
      <c r="BT581" s="38"/>
      <c r="BU581" s="38"/>
      <c r="BV581" s="38"/>
      <c r="BW581" s="38"/>
      <c r="BX581" s="38">
        <f t="shared" si="1083"/>
        <v>0</v>
      </c>
      <c r="BY581" s="106" t="str">
        <f t="shared" si="1058"/>
        <v/>
      </c>
      <c r="BZ581" s="106" t="str">
        <f t="shared" ref="BZ581:CH581" si="1407">IF(N581="x","1","")</f>
        <v/>
      </c>
      <c r="CA581" s="106" t="str">
        <f t="shared" si="1407"/>
        <v/>
      </c>
      <c r="CB581" s="106" t="str">
        <f t="shared" si="1407"/>
        <v/>
      </c>
      <c r="CC581" s="106" t="str">
        <f t="shared" si="1407"/>
        <v/>
      </c>
      <c r="CD581" s="106" t="str">
        <f t="shared" si="1407"/>
        <v/>
      </c>
      <c r="CE581" s="106" t="str">
        <f t="shared" si="1407"/>
        <v/>
      </c>
      <c r="CF581" s="106" t="str">
        <f t="shared" si="1407"/>
        <v/>
      </c>
      <c r="CG581" s="106" t="str">
        <f t="shared" si="1407"/>
        <v/>
      </c>
      <c r="CH581" s="106" t="str">
        <f t="shared" si="1407"/>
        <v/>
      </c>
      <c r="CI581" s="40"/>
      <c r="CJ581" s="40"/>
      <c r="CK581" s="40"/>
      <c r="CL581" s="40"/>
      <c r="CM581" s="40"/>
    </row>
    <row r="582" spans="1:91" ht="17.25" customHeight="1" x14ac:dyDescent="0.2">
      <c r="A582" s="92"/>
      <c r="B582" s="93"/>
      <c r="C582" s="93"/>
      <c r="D582" s="93"/>
      <c r="E582" s="93" t="str">
        <f t="shared" si="994"/>
        <v/>
      </c>
      <c r="F582" s="93"/>
      <c r="G582" s="93"/>
      <c r="H582" s="93" t="str">
        <f t="shared" si="1319"/>
        <v/>
      </c>
      <c r="I582" s="95" t="str">
        <f t="shared" si="1320"/>
        <v/>
      </c>
      <c r="J582" s="93"/>
      <c r="K582" s="97" t="b">
        <v>0</v>
      </c>
      <c r="L582" s="98" t="str">
        <f t="shared" si="927"/>
        <v>PENDENTE</v>
      </c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3"/>
      <c r="X582" s="100"/>
      <c r="Y582" s="100"/>
      <c r="Z582" s="100"/>
      <c r="AA582" s="100"/>
      <c r="AB582" s="100"/>
      <c r="AC582" s="101"/>
      <c r="AD582" s="3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93"/>
      <c r="AQ582" s="93"/>
      <c r="AR582" s="93"/>
      <c r="AS582" s="102"/>
      <c r="AT582" s="103"/>
      <c r="AU582" s="103"/>
      <c r="AV582" s="103"/>
      <c r="AW582" s="104"/>
      <c r="AX582" s="103"/>
      <c r="AY582" s="103"/>
      <c r="AZ582" s="103"/>
      <c r="BA582" s="103"/>
      <c r="BB582" s="104"/>
      <c r="BC582" s="103"/>
      <c r="BD582" s="105" t="str">
        <f ca="1">IFERROR(__xludf.DUMMYFUNCTION("""COMPUTED_VALUE"""),"")</f>
        <v/>
      </c>
      <c r="BE582" s="105"/>
      <c r="BF582" s="105"/>
      <c r="BG582" s="93"/>
      <c r="BH582" s="95"/>
      <c r="BI582" s="95" t="str">
        <f t="shared" si="1347"/>
        <v/>
      </c>
      <c r="BJ582" s="95" t="str">
        <f t="shared" ref="BJ582:BR582" si="1408">IF(AD582=0,"",AD582*$AS582*(AU582/10))</f>
        <v/>
      </c>
      <c r="BK582" s="95" t="str">
        <f t="shared" si="1408"/>
        <v/>
      </c>
      <c r="BL582" s="95" t="str">
        <f t="shared" si="1408"/>
        <v/>
      </c>
      <c r="BM582" s="95" t="str">
        <f t="shared" si="1408"/>
        <v/>
      </c>
      <c r="BN582" s="95" t="str">
        <f t="shared" si="1408"/>
        <v/>
      </c>
      <c r="BO582" s="95" t="str">
        <f t="shared" si="1408"/>
        <v/>
      </c>
      <c r="BP582" s="95" t="str">
        <f t="shared" si="1408"/>
        <v/>
      </c>
      <c r="BQ582" s="95" t="str">
        <f t="shared" si="1408"/>
        <v/>
      </c>
      <c r="BR582" s="95" t="str">
        <f t="shared" si="1408"/>
        <v/>
      </c>
      <c r="BS582" s="38"/>
      <c r="BT582" s="38"/>
      <c r="BU582" s="38"/>
      <c r="BV582" s="38"/>
      <c r="BW582" s="38"/>
      <c r="BX582" s="38">
        <f t="shared" si="1083"/>
        <v>0</v>
      </c>
      <c r="BY582" s="106" t="str">
        <f t="shared" si="1058"/>
        <v/>
      </c>
      <c r="BZ582" s="106" t="str">
        <f t="shared" ref="BZ582:CH582" si="1409">IF(N582="x","1","")</f>
        <v/>
      </c>
      <c r="CA582" s="106" t="str">
        <f t="shared" si="1409"/>
        <v/>
      </c>
      <c r="CB582" s="106" t="str">
        <f t="shared" si="1409"/>
        <v/>
      </c>
      <c r="CC582" s="106" t="str">
        <f t="shared" si="1409"/>
        <v/>
      </c>
      <c r="CD582" s="106" t="str">
        <f t="shared" si="1409"/>
        <v/>
      </c>
      <c r="CE582" s="106" t="str">
        <f t="shared" si="1409"/>
        <v/>
      </c>
      <c r="CF582" s="106" t="str">
        <f t="shared" si="1409"/>
        <v/>
      </c>
      <c r="CG582" s="106" t="str">
        <f t="shared" si="1409"/>
        <v/>
      </c>
      <c r="CH582" s="106" t="str">
        <f t="shared" si="1409"/>
        <v/>
      </c>
      <c r="CI582" s="40"/>
      <c r="CJ582" s="40"/>
      <c r="CK582" s="40"/>
      <c r="CL582" s="40"/>
      <c r="CM582" s="40"/>
    </row>
    <row r="583" spans="1:91" ht="17.25" customHeight="1" x14ac:dyDescent="0.2">
      <c r="A583" s="92"/>
      <c r="B583" s="93"/>
      <c r="C583" s="93"/>
      <c r="D583" s="93"/>
      <c r="E583" s="93" t="str">
        <f t="shared" si="994"/>
        <v/>
      </c>
      <c r="F583" s="93"/>
      <c r="G583" s="93"/>
      <c r="H583" s="93" t="str">
        <f t="shared" si="1319"/>
        <v/>
      </c>
      <c r="I583" s="95" t="str">
        <f t="shared" si="1320"/>
        <v/>
      </c>
      <c r="J583" s="93"/>
      <c r="K583" s="97" t="b">
        <v>0</v>
      </c>
      <c r="L583" s="98" t="str">
        <f t="shared" si="927"/>
        <v>PENDENTE</v>
      </c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3"/>
      <c r="X583" s="100"/>
      <c r="Y583" s="100"/>
      <c r="Z583" s="100"/>
      <c r="AA583" s="100"/>
      <c r="AB583" s="100"/>
      <c r="AC583" s="101"/>
      <c r="AD583" s="3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93"/>
      <c r="AQ583" s="93"/>
      <c r="AR583" s="93"/>
      <c r="AS583" s="102"/>
      <c r="AT583" s="103"/>
      <c r="AU583" s="103"/>
      <c r="AV583" s="103"/>
      <c r="AW583" s="104"/>
      <c r="AX583" s="103"/>
      <c r="AY583" s="103"/>
      <c r="AZ583" s="103"/>
      <c r="BA583" s="103"/>
      <c r="BB583" s="104"/>
      <c r="BC583" s="103"/>
      <c r="BD583" s="105" t="str">
        <f ca="1">IFERROR(__xludf.DUMMYFUNCTION("""COMPUTED_VALUE"""),"")</f>
        <v/>
      </c>
      <c r="BE583" s="105"/>
      <c r="BF583" s="105"/>
      <c r="BG583" s="93"/>
      <c r="BH583" s="95"/>
      <c r="BI583" s="95" t="str">
        <f t="shared" si="1347"/>
        <v/>
      </c>
      <c r="BJ583" s="95" t="str">
        <f t="shared" ref="BJ583:BR583" si="1410">IF(AD583=0,"",AD583*$AS583*(AU583/10))</f>
        <v/>
      </c>
      <c r="BK583" s="95" t="str">
        <f t="shared" si="1410"/>
        <v/>
      </c>
      <c r="BL583" s="95" t="str">
        <f t="shared" si="1410"/>
        <v/>
      </c>
      <c r="BM583" s="95" t="str">
        <f t="shared" si="1410"/>
        <v/>
      </c>
      <c r="BN583" s="95" t="str">
        <f t="shared" si="1410"/>
        <v/>
      </c>
      <c r="BO583" s="95" t="str">
        <f t="shared" si="1410"/>
        <v/>
      </c>
      <c r="BP583" s="95" t="str">
        <f t="shared" si="1410"/>
        <v/>
      </c>
      <c r="BQ583" s="95" t="str">
        <f t="shared" si="1410"/>
        <v/>
      </c>
      <c r="BR583" s="95" t="str">
        <f t="shared" si="1410"/>
        <v/>
      </c>
      <c r="BS583" s="38"/>
      <c r="BT583" s="38"/>
      <c r="BU583" s="38"/>
      <c r="BV583" s="38"/>
      <c r="BW583" s="38"/>
      <c r="BX583" s="38">
        <f t="shared" si="1083"/>
        <v>0</v>
      </c>
      <c r="BY583" s="106" t="str">
        <f t="shared" si="1058"/>
        <v/>
      </c>
      <c r="BZ583" s="106" t="str">
        <f t="shared" ref="BZ583:CH583" si="1411">IF(N583="x","1","")</f>
        <v/>
      </c>
      <c r="CA583" s="106" t="str">
        <f t="shared" si="1411"/>
        <v/>
      </c>
      <c r="CB583" s="106" t="str">
        <f t="shared" si="1411"/>
        <v/>
      </c>
      <c r="CC583" s="106" t="str">
        <f t="shared" si="1411"/>
        <v/>
      </c>
      <c r="CD583" s="106" t="str">
        <f t="shared" si="1411"/>
        <v/>
      </c>
      <c r="CE583" s="106" t="str">
        <f t="shared" si="1411"/>
        <v/>
      </c>
      <c r="CF583" s="106" t="str">
        <f t="shared" si="1411"/>
        <v/>
      </c>
      <c r="CG583" s="106" t="str">
        <f t="shared" si="1411"/>
        <v/>
      </c>
      <c r="CH583" s="106" t="str">
        <f t="shared" si="1411"/>
        <v/>
      </c>
      <c r="CI583" s="40"/>
      <c r="CJ583" s="40"/>
      <c r="CK583" s="40"/>
      <c r="CL583" s="40"/>
      <c r="CM583" s="40"/>
    </row>
    <row r="584" spans="1:91" ht="17.25" customHeight="1" x14ac:dyDescent="0.2">
      <c r="A584" s="92"/>
      <c r="B584" s="93"/>
      <c r="C584" s="93"/>
      <c r="D584" s="93"/>
      <c r="E584" s="93" t="str">
        <f t="shared" si="994"/>
        <v/>
      </c>
      <c r="F584" s="93"/>
      <c r="G584" s="93"/>
      <c r="H584" s="93" t="str">
        <f t="shared" si="1319"/>
        <v/>
      </c>
      <c r="I584" s="95" t="str">
        <f t="shared" si="1320"/>
        <v/>
      </c>
      <c r="J584" s="93"/>
      <c r="K584" s="97" t="b">
        <v>0</v>
      </c>
      <c r="L584" s="98" t="str">
        <f t="shared" si="927"/>
        <v>PENDENTE</v>
      </c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3"/>
      <c r="X584" s="100"/>
      <c r="Y584" s="100"/>
      <c r="Z584" s="100"/>
      <c r="AA584" s="100"/>
      <c r="AB584" s="100"/>
      <c r="AC584" s="101"/>
      <c r="AD584" s="3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93"/>
      <c r="AQ584" s="93"/>
      <c r="AR584" s="93"/>
      <c r="AS584" s="102"/>
      <c r="AT584" s="103"/>
      <c r="AU584" s="103"/>
      <c r="AV584" s="103"/>
      <c r="AW584" s="104"/>
      <c r="AX584" s="103"/>
      <c r="AY584" s="103"/>
      <c r="AZ584" s="103"/>
      <c r="BA584" s="103"/>
      <c r="BB584" s="104"/>
      <c r="BC584" s="103"/>
      <c r="BD584" s="105" t="str">
        <f ca="1">IFERROR(__xludf.DUMMYFUNCTION("""COMPUTED_VALUE"""),"")</f>
        <v/>
      </c>
      <c r="BE584" s="105"/>
      <c r="BF584" s="105"/>
      <c r="BG584" s="93"/>
      <c r="BH584" s="95"/>
      <c r="BI584" s="95" t="str">
        <f t="shared" si="1347"/>
        <v/>
      </c>
      <c r="BJ584" s="95" t="str">
        <f t="shared" ref="BJ584:BR584" si="1412">IF(AD584=0,"",AD584*$AS584*(AU584/10))</f>
        <v/>
      </c>
      <c r="BK584" s="95" t="str">
        <f t="shared" si="1412"/>
        <v/>
      </c>
      <c r="BL584" s="95" t="str">
        <f t="shared" si="1412"/>
        <v/>
      </c>
      <c r="BM584" s="95" t="str">
        <f t="shared" si="1412"/>
        <v/>
      </c>
      <c r="BN584" s="95" t="str">
        <f t="shared" si="1412"/>
        <v/>
      </c>
      <c r="BO584" s="95" t="str">
        <f t="shared" si="1412"/>
        <v/>
      </c>
      <c r="BP584" s="95" t="str">
        <f t="shared" si="1412"/>
        <v/>
      </c>
      <c r="BQ584" s="95" t="str">
        <f t="shared" si="1412"/>
        <v/>
      </c>
      <c r="BR584" s="95" t="str">
        <f t="shared" si="1412"/>
        <v/>
      </c>
      <c r="BS584" s="38"/>
      <c r="BT584" s="38"/>
      <c r="BU584" s="38"/>
      <c r="BV584" s="38"/>
      <c r="BW584" s="38"/>
      <c r="BX584" s="38">
        <f t="shared" si="1083"/>
        <v>0</v>
      </c>
      <c r="BY584" s="106" t="str">
        <f t="shared" si="1058"/>
        <v/>
      </c>
      <c r="BZ584" s="106" t="str">
        <f t="shared" ref="BZ584:CH584" si="1413">IF(N584="x","1","")</f>
        <v/>
      </c>
      <c r="CA584" s="106" t="str">
        <f t="shared" si="1413"/>
        <v/>
      </c>
      <c r="CB584" s="106" t="str">
        <f t="shared" si="1413"/>
        <v/>
      </c>
      <c r="CC584" s="106" t="str">
        <f t="shared" si="1413"/>
        <v/>
      </c>
      <c r="CD584" s="106" t="str">
        <f t="shared" si="1413"/>
        <v/>
      </c>
      <c r="CE584" s="106" t="str">
        <f t="shared" si="1413"/>
        <v/>
      </c>
      <c r="CF584" s="106" t="str">
        <f t="shared" si="1413"/>
        <v/>
      </c>
      <c r="CG584" s="106" t="str">
        <f t="shared" si="1413"/>
        <v/>
      </c>
      <c r="CH584" s="106" t="str">
        <f t="shared" si="1413"/>
        <v/>
      </c>
      <c r="CI584" s="40"/>
      <c r="CJ584" s="40"/>
      <c r="CK584" s="40"/>
      <c r="CL584" s="40"/>
      <c r="CM584" s="40"/>
    </row>
    <row r="585" spans="1:91" ht="17.25" customHeight="1" x14ac:dyDescent="0.2">
      <c r="A585" s="92"/>
      <c r="B585" s="93"/>
      <c r="C585" s="93"/>
      <c r="D585" s="93"/>
      <c r="E585" s="93" t="str">
        <f t="shared" si="994"/>
        <v/>
      </c>
      <c r="F585" s="93"/>
      <c r="G585" s="93"/>
      <c r="H585" s="93" t="str">
        <f t="shared" si="1319"/>
        <v/>
      </c>
      <c r="I585" s="95" t="str">
        <f t="shared" si="1320"/>
        <v/>
      </c>
      <c r="J585" s="93"/>
      <c r="K585" s="97" t="b">
        <v>0</v>
      </c>
      <c r="L585" s="98" t="str">
        <f t="shared" si="927"/>
        <v>PENDENTE</v>
      </c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3"/>
      <c r="X585" s="100"/>
      <c r="Y585" s="100"/>
      <c r="Z585" s="100"/>
      <c r="AA585" s="100"/>
      <c r="AB585" s="100"/>
      <c r="AC585" s="101"/>
      <c r="AD585" s="3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93"/>
      <c r="AQ585" s="93"/>
      <c r="AR585" s="93"/>
      <c r="AS585" s="102"/>
      <c r="AT585" s="103"/>
      <c r="AU585" s="103"/>
      <c r="AV585" s="103"/>
      <c r="AW585" s="104"/>
      <c r="AX585" s="103"/>
      <c r="AY585" s="103"/>
      <c r="AZ585" s="103"/>
      <c r="BA585" s="103"/>
      <c r="BB585" s="104"/>
      <c r="BC585" s="103"/>
      <c r="BD585" s="105" t="str">
        <f ca="1">IFERROR(__xludf.DUMMYFUNCTION("""COMPUTED_VALUE"""),"")</f>
        <v/>
      </c>
      <c r="BE585" s="105"/>
      <c r="BF585" s="105"/>
      <c r="BG585" s="93"/>
      <c r="BH585" s="95"/>
      <c r="BI585" s="95" t="str">
        <f t="shared" si="1347"/>
        <v/>
      </c>
      <c r="BJ585" s="95" t="str">
        <f t="shared" ref="BJ585:BR585" si="1414">IF(AD585=0,"",AD585*$AS585*(AU585/10))</f>
        <v/>
      </c>
      <c r="BK585" s="95" t="str">
        <f t="shared" si="1414"/>
        <v/>
      </c>
      <c r="BL585" s="95" t="str">
        <f t="shared" si="1414"/>
        <v/>
      </c>
      <c r="BM585" s="95" t="str">
        <f t="shared" si="1414"/>
        <v/>
      </c>
      <c r="BN585" s="95" t="str">
        <f t="shared" si="1414"/>
        <v/>
      </c>
      <c r="BO585" s="95" t="str">
        <f t="shared" si="1414"/>
        <v/>
      </c>
      <c r="BP585" s="95" t="str">
        <f t="shared" si="1414"/>
        <v/>
      </c>
      <c r="BQ585" s="95" t="str">
        <f t="shared" si="1414"/>
        <v/>
      </c>
      <c r="BR585" s="95" t="str">
        <f t="shared" si="1414"/>
        <v/>
      </c>
      <c r="BS585" s="38"/>
      <c r="BT585" s="38"/>
      <c r="BU585" s="38"/>
      <c r="BV585" s="38"/>
      <c r="BW585" s="38"/>
      <c r="BX585" s="38">
        <f t="shared" si="1083"/>
        <v>0</v>
      </c>
      <c r="BY585" s="106" t="str">
        <f t="shared" si="1058"/>
        <v/>
      </c>
      <c r="BZ585" s="106" t="str">
        <f t="shared" ref="BZ585:CH585" si="1415">IF(N585="x","1","")</f>
        <v/>
      </c>
      <c r="CA585" s="106" t="str">
        <f t="shared" si="1415"/>
        <v/>
      </c>
      <c r="CB585" s="106" t="str">
        <f t="shared" si="1415"/>
        <v/>
      </c>
      <c r="CC585" s="106" t="str">
        <f t="shared" si="1415"/>
        <v/>
      </c>
      <c r="CD585" s="106" t="str">
        <f t="shared" si="1415"/>
        <v/>
      </c>
      <c r="CE585" s="106" t="str">
        <f t="shared" si="1415"/>
        <v/>
      </c>
      <c r="CF585" s="106" t="str">
        <f t="shared" si="1415"/>
        <v/>
      </c>
      <c r="CG585" s="106" t="str">
        <f t="shared" si="1415"/>
        <v/>
      </c>
      <c r="CH585" s="106" t="str">
        <f t="shared" si="1415"/>
        <v/>
      </c>
      <c r="CI585" s="40"/>
      <c r="CJ585" s="40"/>
      <c r="CK585" s="40"/>
      <c r="CL585" s="40"/>
      <c r="CM585" s="40"/>
    </row>
    <row r="586" spans="1:91" ht="17.25" customHeight="1" x14ac:dyDescent="0.2">
      <c r="A586" s="92"/>
      <c r="B586" s="93"/>
      <c r="C586" s="93"/>
      <c r="D586" s="93"/>
      <c r="E586" s="93" t="str">
        <f t="shared" si="994"/>
        <v/>
      </c>
      <c r="F586" s="93"/>
      <c r="G586" s="93"/>
      <c r="H586" s="93" t="str">
        <f t="shared" si="1319"/>
        <v/>
      </c>
      <c r="I586" s="95" t="str">
        <f t="shared" si="1320"/>
        <v/>
      </c>
      <c r="J586" s="93"/>
      <c r="K586" s="97" t="b">
        <v>0</v>
      </c>
      <c r="L586" s="98" t="str">
        <f t="shared" si="927"/>
        <v>PENDENTE</v>
      </c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3"/>
      <c r="X586" s="100"/>
      <c r="Y586" s="100"/>
      <c r="Z586" s="100"/>
      <c r="AA586" s="100"/>
      <c r="AB586" s="100"/>
      <c r="AC586" s="101"/>
      <c r="AD586" s="3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93"/>
      <c r="AQ586" s="93"/>
      <c r="AR586" s="93"/>
      <c r="AS586" s="102"/>
      <c r="AT586" s="103"/>
      <c r="AU586" s="103"/>
      <c r="AV586" s="103"/>
      <c r="AW586" s="104"/>
      <c r="AX586" s="103"/>
      <c r="AY586" s="103"/>
      <c r="AZ586" s="103"/>
      <c r="BA586" s="103"/>
      <c r="BB586" s="104"/>
      <c r="BC586" s="103"/>
      <c r="BD586" s="105" t="str">
        <f ca="1">IFERROR(__xludf.DUMMYFUNCTION("""COMPUTED_VALUE"""),"")</f>
        <v/>
      </c>
      <c r="BE586" s="105"/>
      <c r="BF586" s="105"/>
      <c r="BG586" s="93"/>
      <c r="BH586" s="95"/>
      <c r="BI586" s="95" t="str">
        <f t="shared" si="1347"/>
        <v/>
      </c>
      <c r="BJ586" s="95" t="str">
        <f t="shared" ref="BJ586:BR586" si="1416">IF(AD586=0,"",AD586*$AS586*(AU586/10))</f>
        <v/>
      </c>
      <c r="BK586" s="95" t="str">
        <f t="shared" si="1416"/>
        <v/>
      </c>
      <c r="BL586" s="95" t="str">
        <f t="shared" si="1416"/>
        <v/>
      </c>
      <c r="BM586" s="95" t="str">
        <f t="shared" si="1416"/>
        <v/>
      </c>
      <c r="BN586" s="95" t="str">
        <f t="shared" si="1416"/>
        <v/>
      </c>
      <c r="BO586" s="95" t="str">
        <f t="shared" si="1416"/>
        <v/>
      </c>
      <c r="BP586" s="95" t="str">
        <f t="shared" si="1416"/>
        <v/>
      </c>
      <c r="BQ586" s="95" t="str">
        <f t="shared" si="1416"/>
        <v/>
      </c>
      <c r="BR586" s="95" t="str">
        <f t="shared" si="1416"/>
        <v/>
      </c>
      <c r="BS586" s="38"/>
      <c r="BT586" s="38"/>
      <c r="BU586" s="38"/>
      <c r="BV586" s="38"/>
      <c r="BW586" s="38"/>
      <c r="BX586" s="38">
        <f t="shared" si="1083"/>
        <v>0</v>
      </c>
      <c r="BY586" s="106" t="str">
        <f t="shared" si="1058"/>
        <v/>
      </c>
      <c r="BZ586" s="106" t="str">
        <f t="shared" ref="BZ586:CH586" si="1417">IF(N586="x","1","")</f>
        <v/>
      </c>
      <c r="CA586" s="106" t="str">
        <f t="shared" si="1417"/>
        <v/>
      </c>
      <c r="CB586" s="106" t="str">
        <f t="shared" si="1417"/>
        <v/>
      </c>
      <c r="CC586" s="106" t="str">
        <f t="shared" si="1417"/>
        <v/>
      </c>
      <c r="CD586" s="106" t="str">
        <f t="shared" si="1417"/>
        <v/>
      </c>
      <c r="CE586" s="106" t="str">
        <f t="shared" si="1417"/>
        <v/>
      </c>
      <c r="CF586" s="106" t="str">
        <f t="shared" si="1417"/>
        <v/>
      </c>
      <c r="CG586" s="106" t="str">
        <f t="shared" si="1417"/>
        <v/>
      </c>
      <c r="CH586" s="106" t="str">
        <f t="shared" si="1417"/>
        <v/>
      </c>
      <c r="CI586" s="40"/>
      <c r="CJ586" s="40"/>
      <c r="CK586" s="40"/>
      <c r="CL586" s="40"/>
      <c r="CM586" s="40"/>
    </row>
    <row r="587" spans="1:91" ht="17.25" customHeight="1" x14ac:dyDescent="0.2">
      <c r="A587" s="92"/>
      <c r="B587" s="93"/>
      <c r="C587" s="93"/>
      <c r="D587" s="93"/>
      <c r="E587" s="93" t="str">
        <f t="shared" si="994"/>
        <v/>
      </c>
      <c r="F587" s="93"/>
      <c r="G587" s="93"/>
      <c r="H587" s="93" t="str">
        <f t="shared" si="1319"/>
        <v/>
      </c>
      <c r="I587" s="95" t="str">
        <f t="shared" si="1320"/>
        <v/>
      </c>
      <c r="J587" s="93"/>
      <c r="K587" s="97" t="b">
        <v>0</v>
      </c>
      <c r="L587" s="98" t="str">
        <f t="shared" si="927"/>
        <v>PENDENTE</v>
      </c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3"/>
      <c r="X587" s="100"/>
      <c r="Y587" s="100"/>
      <c r="Z587" s="100"/>
      <c r="AA587" s="100"/>
      <c r="AB587" s="100"/>
      <c r="AC587" s="101"/>
      <c r="AD587" s="3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93"/>
      <c r="AQ587" s="93"/>
      <c r="AR587" s="93"/>
      <c r="AS587" s="102"/>
      <c r="AT587" s="103"/>
      <c r="AU587" s="103"/>
      <c r="AV587" s="103"/>
      <c r="AW587" s="104"/>
      <c r="AX587" s="103"/>
      <c r="AY587" s="103"/>
      <c r="AZ587" s="103"/>
      <c r="BA587" s="103"/>
      <c r="BB587" s="104"/>
      <c r="BC587" s="103"/>
      <c r="BD587" s="105" t="str">
        <f ca="1">IFERROR(__xludf.DUMMYFUNCTION("""COMPUTED_VALUE"""),"")</f>
        <v/>
      </c>
      <c r="BE587" s="105"/>
      <c r="BF587" s="105"/>
      <c r="BG587" s="93"/>
      <c r="BH587" s="95"/>
      <c r="BI587" s="95" t="str">
        <f t="shared" si="1347"/>
        <v/>
      </c>
      <c r="BJ587" s="95" t="str">
        <f t="shared" ref="BJ587:BR587" si="1418">IF(AD587=0,"",AD587*$AS587*(AU587/10))</f>
        <v/>
      </c>
      <c r="BK587" s="95" t="str">
        <f t="shared" si="1418"/>
        <v/>
      </c>
      <c r="BL587" s="95" t="str">
        <f t="shared" si="1418"/>
        <v/>
      </c>
      <c r="BM587" s="95" t="str">
        <f t="shared" si="1418"/>
        <v/>
      </c>
      <c r="BN587" s="95" t="str">
        <f t="shared" si="1418"/>
        <v/>
      </c>
      <c r="BO587" s="95" t="str">
        <f t="shared" si="1418"/>
        <v/>
      </c>
      <c r="BP587" s="95" t="str">
        <f t="shared" si="1418"/>
        <v/>
      </c>
      <c r="BQ587" s="95" t="str">
        <f t="shared" si="1418"/>
        <v/>
      </c>
      <c r="BR587" s="95" t="str">
        <f t="shared" si="1418"/>
        <v/>
      </c>
      <c r="BS587" s="38"/>
      <c r="BT587" s="38"/>
      <c r="BU587" s="38"/>
      <c r="BV587" s="38"/>
      <c r="BW587" s="38"/>
      <c r="BX587" s="38">
        <f t="shared" si="1083"/>
        <v>0</v>
      </c>
      <c r="BY587" s="106" t="str">
        <f t="shared" si="1058"/>
        <v/>
      </c>
      <c r="BZ587" s="106" t="str">
        <f t="shared" ref="BZ587:CH587" si="1419">IF(N587="x","1","")</f>
        <v/>
      </c>
      <c r="CA587" s="106" t="str">
        <f t="shared" si="1419"/>
        <v/>
      </c>
      <c r="CB587" s="106" t="str">
        <f t="shared" si="1419"/>
        <v/>
      </c>
      <c r="CC587" s="106" t="str">
        <f t="shared" si="1419"/>
        <v/>
      </c>
      <c r="CD587" s="106" t="str">
        <f t="shared" si="1419"/>
        <v/>
      </c>
      <c r="CE587" s="106" t="str">
        <f t="shared" si="1419"/>
        <v/>
      </c>
      <c r="CF587" s="106" t="str">
        <f t="shared" si="1419"/>
        <v/>
      </c>
      <c r="CG587" s="106" t="str">
        <f t="shared" si="1419"/>
        <v/>
      </c>
      <c r="CH587" s="106" t="str">
        <f t="shared" si="1419"/>
        <v/>
      </c>
      <c r="CI587" s="40"/>
      <c r="CJ587" s="40"/>
      <c r="CK587" s="40"/>
      <c r="CL587" s="40"/>
      <c r="CM587" s="40"/>
    </row>
    <row r="588" spans="1:91" ht="17.25" customHeight="1" x14ac:dyDescent="0.2">
      <c r="A588" s="92"/>
      <c r="B588" s="93"/>
      <c r="C588" s="93"/>
      <c r="D588" s="93"/>
      <c r="E588" s="93" t="str">
        <f t="shared" si="994"/>
        <v/>
      </c>
      <c r="F588" s="93"/>
      <c r="G588" s="93"/>
      <c r="H588" s="93" t="str">
        <f t="shared" si="1319"/>
        <v/>
      </c>
      <c r="I588" s="95" t="str">
        <f t="shared" si="1320"/>
        <v/>
      </c>
      <c r="J588" s="93"/>
      <c r="K588" s="97" t="b">
        <v>0</v>
      </c>
      <c r="L588" s="98" t="str">
        <f t="shared" si="927"/>
        <v>PENDENTE</v>
      </c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3"/>
      <c r="X588" s="100"/>
      <c r="Y588" s="100"/>
      <c r="Z588" s="100"/>
      <c r="AA588" s="100"/>
      <c r="AB588" s="100"/>
      <c r="AC588" s="101"/>
      <c r="AD588" s="3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93"/>
      <c r="AQ588" s="93"/>
      <c r="AR588" s="93"/>
      <c r="AS588" s="102"/>
      <c r="AT588" s="103"/>
      <c r="AU588" s="103"/>
      <c r="AV588" s="103"/>
      <c r="AW588" s="104"/>
      <c r="AX588" s="103"/>
      <c r="AY588" s="103"/>
      <c r="AZ588" s="103"/>
      <c r="BA588" s="103"/>
      <c r="BB588" s="104"/>
      <c r="BC588" s="103"/>
      <c r="BD588" s="105" t="str">
        <f ca="1">IFERROR(__xludf.DUMMYFUNCTION("""COMPUTED_VALUE"""),"")</f>
        <v/>
      </c>
      <c r="BE588" s="105"/>
      <c r="BF588" s="105"/>
      <c r="BG588" s="93"/>
      <c r="BH588" s="95"/>
      <c r="BI588" s="95" t="str">
        <f t="shared" si="1347"/>
        <v/>
      </c>
      <c r="BJ588" s="95" t="str">
        <f t="shared" ref="BJ588:BR588" si="1420">IF(AD588=0,"",AD588*$AS588*(AU588/10))</f>
        <v/>
      </c>
      <c r="BK588" s="95" t="str">
        <f t="shared" si="1420"/>
        <v/>
      </c>
      <c r="BL588" s="95" t="str">
        <f t="shared" si="1420"/>
        <v/>
      </c>
      <c r="BM588" s="95" t="str">
        <f t="shared" si="1420"/>
        <v/>
      </c>
      <c r="BN588" s="95" t="str">
        <f t="shared" si="1420"/>
        <v/>
      </c>
      <c r="BO588" s="95" t="str">
        <f t="shared" si="1420"/>
        <v/>
      </c>
      <c r="BP588" s="95" t="str">
        <f t="shared" si="1420"/>
        <v/>
      </c>
      <c r="BQ588" s="95" t="str">
        <f t="shared" si="1420"/>
        <v/>
      </c>
      <c r="BR588" s="95" t="str">
        <f t="shared" si="1420"/>
        <v/>
      </c>
      <c r="BS588" s="38"/>
      <c r="BT588" s="38"/>
      <c r="BU588" s="38"/>
      <c r="BV588" s="38"/>
      <c r="BW588" s="38"/>
      <c r="BX588" s="38">
        <f t="shared" si="1083"/>
        <v>0</v>
      </c>
      <c r="BY588" s="106" t="str">
        <f t="shared" si="1058"/>
        <v/>
      </c>
      <c r="BZ588" s="106" t="str">
        <f t="shared" ref="BZ588:CH588" si="1421">IF(N588="x","1","")</f>
        <v/>
      </c>
      <c r="CA588" s="106" t="str">
        <f t="shared" si="1421"/>
        <v/>
      </c>
      <c r="CB588" s="106" t="str">
        <f t="shared" si="1421"/>
        <v/>
      </c>
      <c r="CC588" s="106" t="str">
        <f t="shared" si="1421"/>
        <v/>
      </c>
      <c r="CD588" s="106" t="str">
        <f t="shared" si="1421"/>
        <v/>
      </c>
      <c r="CE588" s="106" t="str">
        <f t="shared" si="1421"/>
        <v/>
      </c>
      <c r="CF588" s="106" t="str">
        <f t="shared" si="1421"/>
        <v/>
      </c>
      <c r="CG588" s="106" t="str">
        <f t="shared" si="1421"/>
        <v/>
      </c>
      <c r="CH588" s="106" t="str">
        <f t="shared" si="1421"/>
        <v/>
      </c>
      <c r="CI588" s="40"/>
      <c r="CJ588" s="40"/>
      <c r="CK588" s="40"/>
      <c r="CL588" s="40"/>
      <c r="CM588" s="40"/>
    </row>
    <row r="589" spans="1:91" ht="17.25" customHeight="1" x14ac:dyDescent="0.2">
      <c r="A589" s="92"/>
      <c r="B589" s="93"/>
      <c r="C589" s="93"/>
      <c r="D589" s="93"/>
      <c r="E589" s="93" t="str">
        <f t="shared" si="994"/>
        <v/>
      </c>
      <c r="F589" s="93"/>
      <c r="G589" s="93"/>
      <c r="H589" s="93" t="str">
        <f t="shared" si="1319"/>
        <v/>
      </c>
      <c r="I589" s="95" t="str">
        <f t="shared" si="1320"/>
        <v/>
      </c>
      <c r="J589" s="93"/>
      <c r="K589" s="97" t="b">
        <v>0</v>
      </c>
      <c r="L589" s="98" t="str">
        <f t="shared" si="927"/>
        <v>PENDENTE</v>
      </c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3"/>
      <c r="X589" s="100"/>
      <c r="Y589" s="100"/>
      <c r="Z589" s="100"/>
      <c r="AA589" s="100"/>
      <c r="AB589" s="100"/>
      <c r="AC589" s="101"/>
      <c r="AD589" s="3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93"/>
      <c r="AQ589" s="93"/>
      <c r="AR589" s="93"/>
      <c r="AS589" s="102"/>
      <c r="AT589" s="103"/>
      <c r="AU589" s="103"/>
      <c r="AV589" s="103"/>
      <c r="AW589" s="104"/>
      <c r="AX589" s="103"/>
      <c r="AY589" s="103"/>
      <c r="AZ589" s="103"/>
      <c r="BA589" s="103"/>
      <c r="BB589" s="104"/>
      <c r="BC589" s="103"/>
      <c r="BD589" s="105" t="str">
        <f ca="1">IFERROR(__xludf.DUMMYFUNCTION("""COMPUTED_VALUE"""),"")</f>
        <v/>
      </c>
      <c r="BE589" s="105"/>
      <c r="BF589" s="105"/>
      <c r="BG589" s="93"/>
      <c r="BH589" s="95"/>
      <c r="BI589" s="95" t="str">
        <f t="shared" si="1347"/>
        <v/>
      </c>
      <c r="BJ589" s="95" t="str">
        <f t="shared" ref="BJ589:BR589" si="1422">IF(AD589=0,"",AD589*$AS589*(AU589/10))</f>
        <v/>
      </c>
      <c r="BK589" s="95" t="str">
        <f t="shared" si="1422"/>
        <v/>
      </c>
      <c r="BL589" s="95" t="str">
        <f t="shared" si="1422"/>
        <v/>
      </c>
      <c r="BM589" s="95" t="str">
        <f t="shared" si="1422"/>
        <v/>
      </c>
      <c r="BN589" s="95" t="str">
        <f t="shared" si="1422"/>
        <v/>
      </c>
      <c r="BO589" s="95" t="str">
        <f t="shared" si="1422"/>
        <v/>
      </c>
      <c r="BP589" s="95" t="str">
        <f t="shared" si="1422"/>
        <v/>
      </c>
      <c r="BQ589" s="95" t="str">
        <f t="shared" si="1422"/>
        <v/>
      </c>
      <c r="BR589" s="95" t="str">
        <f t="shared" si="1422"/>
        <v/>
      </c>
      <c r="BS589" s="38"/>
      <c r="BT589" s="38"/>
      <c r="BU589" s="38"/>
      <c r="BV589" s="38"/>
      <c r="BW589" s="38"/>
      <c r="BX589" s="38">
        <f t="shared" si="1083"/>
        <v>0</v>
      </c>
      <c r="BY589" s="106" t="str">
        <f t="shared" si="1058"/>
        <v/>
      </c>
      <c r="BZ589" s="106" t="str">
        <f t="shared" ref="BZ589:CH589" si="1423">IF(N589="x","1","")</f>
        <v/>
      </c>
      <c r="CA589" s="106" t="str">
        <f t="shared" si="1423"/>
        <v/>
      </c>
      <c r="CB589" s="106" t="str">
        <f t="shared" si="1423"/>
        <v/>
      </c>
      <c r="CC589" s="106" t="str">
        <f t="shared" si="1423"/>
        <v/>
      </c>
      <c r="CD589" s="106" t="str">
        <f t="shared" si="1423"/>
        <v/>
      </c>
      <c r="CE589" s="106" t="str">
        <f t="shared" si="1423"/>
        <v/>
      </c>
      <c r="CF589" s="106" t="str">
        <f t="shared" si="1423"/>
        <v/>
      </c>
      <c r="CG589" s="106" t="str">
        <f t="shared" si="1423"/>
        <v/>
      </c>
      <c r="CH589" s="106" t="str">
        <f t="shared" si="1423"/>
        <v/>
      </c>
      <c r="CI589" s="40"/>
      <c r="CJ589" s="40"/>
      <c r="CK589" s="40"/>
      <c r="CL589" s="40"/>
      <c r="CM589" s="40"/>
    </row>
    <row r="590" spans="1:91" ht="17.25" customHeight="1" x14ac:dyDescent="0.2">
      <c r="A590" s="92"/>
      <c r="B590" s="93"/>
      <c r="C590" s="93"/>
      <c r="D590" s="93"/>
      <c r="E590" s="93" t="str">
        <f t="shared" si="994"/>
        <v/>
      </c>
      <c r="F590" s="93"/>
      <c r="G590" s="93"/>
      <c r="H590" s="93" t="str">
        <f t="shared" si="1319"/>
        <v/>
      </c>
      <c r="I590" s="95" t="str">
        <f t="shared" si="1320"/>
        <v/>
      </c>
      <c r="J590" s="93"/>
      <c r="K590" s="97" t="b">
        <v>0</v>
      </c>
      <c r="L590" s="98" t="str">
        <f t="shared" si="927"/>
        <v>PENDENTE</v>
      </c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3"/>
      <c r="X590" s="100"/>
      <c r="Y590" s="100"/>
      <c r="Z590" s="100"/>
      <c r="AA590" s="100"/>
      <c r="AB590" s="100"/>
      <c r="AC590" s="101"/>
      <c r="AD590" s="3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93"/>
      <c r="AQ590" s="93"/>
      <c r="AR590" s="93"/>
      <c r="AS590" s="102"/>
      <c r="AT590" s="103"/>
      <c r="AU590" s="103"/>
      <c r="AV590" s="103"/>
      <c r="AW590" s="104"/>
      <c r="AX590" s="103"/>
      <c r="AY590" s="103"/>
      <c r="AZ590" s="103"/>
      <c r="BA590" s="103"/>
      <c r="BB590" s="104"/>
      <c r="BC590" s="103"/>
      <c r="BD590" s="105" t="str">
        <f ca="1">IFERROR(__xludf.DUMMYFUNCTION("""COMPUTED_VALUE"""),"")</f>
        <v/>
      </c>
      <c r="BE590" s="105"/>
      <c r="BF590" s="105"/>
      <c r="BG590" s="93"/>
      <c r="BH590" s="95"/>
      <c r="BI590" s="95" t="str">
        <f t="shared" si="1347"/>
        <v/>
      </c>
      <c r="BJ590" s="95" t="str">
        <f t="shared" ref="BJ590:BR590" si="1424">IF(AD590=0,"",AD590*$AS590*(AU590/10))</f>
        <v/>
      </c>
      <c r="BK590" s="95" t="str">
        <f t="shared" si="1424"/>
        <v/>
      </c>
      <c r="BL590" s="95" t="str">
        <f t="shared" si="1424"/>
        <v/>
      </c>
      <c r="BM590" s="95" t="str">
        <f t="shared" si="1424"/>
        <v/>
      </c>
      <c r="BN590" s="95" t="str">
        <f t="shared" si="1424"/>
        <v/>
      </c>
      <c r="BO590" s="95" t="str">
        <f t="shared" si="1424"/>
        <v/>
      </c>
      <c r="BP590" s="95" t="str">
        <f t="shared" si="1424"/>
        <v/>
      </c>
      <c r="BQ590" s="95" t="str">
        <f t="shared" si="1424"/>
        <v/>
      </c>
      <c r="BR590" s="95" t="str">
        <f t="shared" si="1424"/>
        <v/>
      </c>
      <c r="BS590" s="38"/>
      <c r="BT590" s="38"/>
      <c r="BU590" s="38"/>
      <c r="BV590" s="38"/>
      <c r="BW590" s="38"/>
      <c r="BX590" s="38">
        <f t="shared" si="1083"/>
        <v>0</v>
      </c>
      <c r="BY590" s="106" t="str">
        <f t="shared" si="1058"/>
        <v/>
      </c>
      <c r="BZ590" s="106" t="str">
        <f t="shared" ref="BZ590:CH590" si="1425">IF(N590="x","1","")</f>
        <v/>
      </c>
      <c r="CA590" s="106" t="str">
        <f t="shared" si="1425"/>
        <v/>
      </c>
      <c r="CB590" s="106" t="str">
        <f t="shared" si="1425"/>
        <v/>
      </c>
      <c r="CC590" s="106" t="str">
        <f t="shared" si="1425"/>
        <v/>
      </c>
      <c r="CD590" s="106" t="str">
        <f t="shared" si="1425"/>
        <v/>
      </c>
      <c r="CE590" s="106" t="str">
        <f t="shared" si="1425"/>
        <v/>
      </c>
      <c r="CF590" s="106" t="str">
        <f t="shared" si="1425"/>
        <v/>
      </c>
      <c r="CG590" s="106" t="str">
        <f t="shared" si="1425"/>
        <v/>
      </c>
      <c r="CH590" s="106" t="str">
        <f t="shared" si="1425"/>
        <v/>
      </c>
      <c r="CI590" s="40"/>
      <c r="CJ590" s="40"/>
      <c r="CK590" s="40"/>
      <c r="CL590" s="40"/>
      <c r="CM590" s="40"/>
    </row>
    <row r="591" spans="1:91" ht="17.25" customHeight="1" x14ac:dyDescent="0.2">
      <c r="A591" s="92"/>
      <c r="B591" s="93"/>
      <c r="C591" s="93"/>
      <c r="D591" s="93"/>
      <c r="E591" s="93" t="str">
        <f t="shared" si="994"/>
        <v/>
      </c>
      <c r="F591" s="93"/>
      <c r="G591" s="93"/>
      <c r="H591" s="93" t="str">
        <f t="shared" si="1319"/>
        <v/>
      </c>
      <c r="I591" s="95" t="str">
        <f t="shared" si="1320"/>
        <v/>
      </c>
      <c r="J591" s="93"/>
      <c r="K591" s="97" t="b">
        <v>0</v>
      </c>
      <c r="L591" s="98" t="str">
        <f t="shared" si="927"/>
        <v>PENDENTE</v>
      </c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3"/>
      <c r="X591" s="100"/>
      <c r="Y591" s="100"/>
      <c r="Z591" s="100"/>
      <c r="AA591" s="100"/>
      <c r="AB591" s="100"/>
      <c r="AC591" s="101"/>
      <c r="AD591" s="3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93"/>
      <c r="AQ591" s="93"/>
      <c r="AR591" s="93"/>
      <c r="AS591" s="102"/>
      <c r="AT591" s="103"/>
      <c r="AU591" s="103"/>
      <c r="AV591" s="103"/>
      <c r="AW591" s="104"/>
      <c r="AX591" s="103"/>
      <c r="AY591" s="103"/>
      <c r="AZ591" s="103"/>
      <c r="BA591" s="103"/>
      <c r="BB591" s="104"/>
      <c r="BC591" s="103"/>
      <c r="BD591" s="105" t="str">
        <f ca="1">IFERROR(__xludf.DUMMYFUNCTION("""COMPUTED_VALUE"""),"")</f>
        <v/>
      </c>
      <c r="BE591" s="105"/>
      <c r="BF591" s="105"/>
      <c r="BG591" s="93"/>
      <c r="BH591" s="95"/>
      <c r="BI591" s="95" t="str">
        <f t="shared" si="1347"/>
        <v/>
      </c>
      <c r="BJ591" s="95" t="str">
        <f t="shared" ref="BJ591:BR591" si="1426">IF(AD591=0,"",AD591*$AS591*(AU591/10))</f>
        <v/>
      </c>
      <c r="BK591" s="95" t="str">
        <f t="shared" si="1426"/>
        <v/>
      </c>
      <c r="BL591" s="95" t="str">
        <f t="shared" si="1426"/>
        <v/>
      </c>
      <c r="BM591" s="95" t="str">
        <f t="shared" si="1426"/>
        <v/>
      </c>
      <c r="BN591" s="95" t="str">
        <f t="shared" si="1426"/>
        <v/>
      </c>
      <c r="BO591" s="95" t="str">
        <f t="shared" si="1426"/>
        <v/>
      </c>
      <c r="BP591" s="95" t="str">
        <f t="shared" si="1426"/>
        <v/>
      </c>
      <c r="BQ591" s="95" t="str">
        <f t="shared" si="1426"/>
        <v/>
      </c>
      <c r="BR591" s="95" t="str">
        <f t="shared" si="1426"/>
        <v/>
      </c>
      <c r="BS591" s="38"/>
      <c r="BT591" s="38"/>
      <c r="BU591" s="38"/>
      <c r="BV591" s="38"/>
      <c r="BW591" s="38"/>
      <c r="BX591" s="38">
        <f t="shared" si="1083"/>
        <v>0</v>
      </c>
      <c r="BY591" s="106" t="str">
        <f t="shared" si="1058"/>
        <v/>
      </c>
      <c r="BZ591" s="106" t="str">
        <f t="shared" ref="BZ591:CH591" si="1427">IF(N591="x","1","")</f>
        <v/>
      </c>
      <c r="CA591" s="106" t="str">
        <f t="shared" si="1427"/>
        <v/>
      </c>
      <c r="CB591" s="106" t="str">
        <f t="shared" si="1427"/>
        <v/>
      </c>
      <c r="CC591" s="106" t="str">
        <f t="shared" si="1427"/>
        <v/>
      </c>
      <c r="CD591" s="106" t="str">
        <f t="shared" si="1427"/>
        <v/>
      </c>
      <c r="CE591" s="106" t="str">
        <f t="shared" si="1427"/>
        <v/>
      </c>
      <c r="CF591" s="106" t="str">
        <f t="shared" si="1427"/>
        <v/>
      </c>
      <c r="CG591" s="106" t="str">
        <f t="shared" si="1427"/>
        <v/>
      </c>
      <c r="CH591" s="106" t="str">
        <f t="shared" si="1427"/>
        <v/>
      </c>
      <c r="CI591" s="40"/>
      <c r="CJ591" s="40"/>
      <c r="CK591" s="40"/>
      <c r="CL591" s="40"/>
      <c r="CM591" s="40"/>
    </row>
    <row r="592" spans="1:91" ht="17.25" customHeight="1" x14ac:dyDescent="0.2">
      <c r="A592" s="92"/>
      <c r="B592" s="93"/>
      <c r="C592" s="93"/>
      <c r="D592" s="93"/>
      <c r="E592" s="93" t="str">
        <f t="shared" si="994"/>
        <v/>
      </c>
      <c r="F592" s="93"/>
      <c r="G592" s="93"/>
      <c r="H592" s="93" t="str">
        <f t="shared" si="1319"/>
        <v/>
      </c>
      <c r="I592" s="95" t="str">
        <f t="shared" si="1320"/>
        <v/>
      </c>
      <c r="J592" s="93"/>
      <c r="K592" s="97" t="b">
        <v>0</v>
      </c>
      <c r="L592" s="98" t="str">
        <f t="shared" si="927"/>
        <v>PENDENTE</v>
      </c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3"/>
      <c r="X592" s="100"/>
      <c r="Y592" s="100"/>
      <c r="Z592" s="100"/>
      <c r="AA592" s="100"/>
      <c r="AB592" s="100"/>
      <c r="AC592" s="101"/>
      <c r="AD592" s="3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93"/>
      <c r="AQ592" s="93"/>
      <c r="AR592" s="93"/>
      <c r="AS592" s="102"/>
      <c r="AT592" s="103"/>
      <c r="AU592" s="103"/>
      <c r="AV592" s="103"/>
      <c r="AW592" s="104"/>
      <c r="AX592" s="103"/>
      <c r="AY592" s="103"/>
      <c r="AZ592" s="103"/>
      <c r="BA592" s="103"/>
      <c r="BB592" s="104"/>
      <c r="BC592" s="103"/>
      <c r="BD592" s="105" t="str">
        <f ca="1">IFERROR(__xludf.DUMMYFUNCTION("""COMPUTED_VALUE"""),"")</f>
        <v/>
      </c>
      <c r="BE592" s="105"/>
      <c r="BF592" s="105"/>
      <c r="BG592" s="93"/>
      <c r="BH592" s="95"/>
      <c r="BI592" s="95" t="str">
        <f t="shared" si="1347"/>
        <v/>
      </c>
      <c r="BJ592" s="95" t="str">
        <f t="shared" ref="BJ592:BR592" si="1428">IF(AD592=0,"",AD592*$AS592*(AU592/10))</f>
        <v/>
      </c>
      <c r="BK592" s="95" t="str">
        <f t="shared" si="1428"/>
        <v/>
      </c>
      <c r="BL592" s="95" t="str">
        <f t="shared" si="1428"/>
        <v/>
      </c>
      <c r="BM592" s="95" t="str">
        <f t="shared" si="1428"/>
        <v/>
      </c>
      <c r="BN592" s="95" t="str">
        <f t="shared" si="1428"/>
        <v/>
      </c>
      <c r="BO592" s="95" t="str">
        <f t="shared" si="1428"/>
        <v/>
      </c>
      <c r="BP592" s="95" t="str">
        <f t="shared" si="1428"/>
        <v/>
      </c>
      <c r="BQ592" s="95" t="str">
        <f t="shared" si="1428"/>
        <v/>
      </c>
      <c r="BR592" s="95" t="str">
        <f t="shared" si="1428"/>
        <v/>
      </c>
      <c r="BS592" s="38"/>
      <c r="BT592" s="38"/>
      <c r="BU592" s="38"/>
      <c r="BV592" s="38"/>
      <c r="BW592" s="38"/>
      <c r="BX592" s="38">
        <f t="shared" si="1083"/>
        <v>0</v>
      </c>
      <c r="BY592" s="106" t="str">
        <f t="shared" si="1058"/>
        <v/>
      </c>
      <c r="BZ592" s="106" t="str">
        <f t="shared" ref="BZ592:CH592" si="1429">IF(N592="x","1","")</f>
        <v/>
      </c>
      <c r="CA592" s="106" t="str">
        <f t="shared" si="1429"/>
        <v/>
      </c>
      <c r="CB592" s="106" t="str">
        <f t="shared" si="1429"/>
        <v/>
      </c>
      <c r="CC592" s="106" t="str">
        <f t="shared" si="1429"/>
        <v/>
      </c>
      <c r="CD592" s="106" t="str">
        <f t="shared" si="1429"/>
        <v/>
      </c>
      <c r="CE592" s="106" t="str">
        <f t="shared" si="1429"/>
        <v/>
      </c>
      <c r="CF592" s="106" t="str">
        <f t="shared" si="1429"/>
        <v/>
      </c>
      <c r="CG592" s="106" t="str">
        <f t="shared" si="1429"/>
        <v/>
      </c>
      <c r="CH592" s="106" t="str">
        <f t="shared" si="1429"/>
        <v/>
      </c>
      <c r="CI592" s="40"/>
      <c r="CJ592" s="40"/>
      <c r="CK592" s="40"/>
      <c r="CL592" s="40"/>
      <c r="CM592" s="40"/>
    </row>
    <row r="593" spans="1:91" ht="17.25" customHeight="1" x14ac:dyDescent="0.2">
      <c r="A593" s="92"/>
      <c r="B593" s="93"/>
      <c r="C593" s="93"/>
      <c r="D593" s="93"/>
      <c r="E593" s="93" t="str">
        <f t="shared" si="994"/>
        <v/>
      </c>
      <c r="F593" s="93"/>
      <c r="G593" s="93"/>
      <c r="H593" s="93" t="str">
        <f t="shared" si="1319"/>
        <v/>
      </c>
      <c r="I593" s="95" t="str">
        <f t="shared" si="1320"/>
        <v/>
      </c>
      <c r="J593" s="93"/>
      <c r="K593" s="97" t="b">
        <v>0</v>
      </c>
      <c r="L593" s="98" t="str">
        <f t="shared" si="927"/>
        <v>PENDENTE</v>
      </c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3"/>
      <c r="X593" s="100"/>
      <c r="Y593" s="100"/>
      <c r="Z593" s="100"/>
      <c r="AA593" s="100"/>
      <c r="AB593" s="100"/>
      <c r="AC593" s="101"/>
      <c r="AD593" s="3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93"/>
      <c r="AQ593" s="93"/>
      <c r="AR593" s="93"/>
      <c r="AS593" s="102"/>
      <c r="AT593" s="103"/>
      <c r="AU593" s="103"/>
      <c r="AV593" s="103"/>
      <c r="AW593" s="104"/>
      <c r="AX593" s="103"/>
      <c r="AY593" s="103"/>
      <c r="AZ593" s="103"/>
      <c r="BA593" s="103"/>
      <c r="BB593" s="104"/>
      <c r="BC593" s="103"/>
      <c r="BD593" s="105" t="str">
        <f ca="1">IFERROR(__xludf.DUMMYFUNCTION("""COMPUTED_VALUE"""),"")</f>
        <v/>
      </c>
      <c r="BE593" s="105"/>
      <c r="BF593" s="105"/>
      <c r="BG593" s="93"/>
      <c r="BH593" s="95"/>
      <c r="BI593" s="95" t="str">
        <f t="shared" si="1347"/>
        <v/>
      </c>
      <c r="BJ593" s="95" t="str">
        <f t="shared" ref="BJ593:BR593" si="1430">IF(AD593=0,"",AD593*$AS593*(AU593/10))</f>
        <v/>
      </c>
      <c r="BK593" s="95" t="str">
        <f t="shared" si="1430"/>
        <v/>
      </c>
      <c r="BL593" s="95" t="str">
        <f t="shared" si="1430"/>
        <v/>
      </c>
      <c r="BM593" s="95" t="str">
        <f t="shared" si="1430"/>
        <v/>
      </c>
      <c r="BN593" s="95" t="str">
        <f t="shared" si="1430"/>
        <v/>
      </c>
      <c r="BO593" s="95" t="str">
        <f t="shared" si="1430"/>
        <v/>
      </c>
      <c r="BP593" s="95" t="str">
        <f t="shared" si="1430"/>
        <v/>
      </c>
      <c r="BQ593" s="95" t="str">
        <f t="shared" si="1430"/>
        <v/>
      </c>
      <c r="BR593" s="95" t="str">
        <f t="shared" si="1430"/>
        <v/>
      </c>
      <c r="BS593" s="38"/>
      <c r="BT593" s="38"/>
      <c r="BU593" s="38"/>
      <c r="BV593" s="38"/>
      <c r="BW593" s="38"/>
      <c r="BX593" s="38">
        <f t="shared" si="1083"/>
        <v>0</v>
      </c>
      <c r="BY593" s="106" t="str">
        <f t="shared" si="1058"/>
        <v/>
      </c>
      <c r="BZ593" s="106" t="str">
        <f t="shared" ref="BZ593:CH593" si="1431">IF(N593="x","1","")</f>
        <v/>
      </c>
      <c r="CA593" s="106" t="str">
        <f t="shared" si="1431"/>
        <v/>
      </c>
      <c r="CB593" s="106" t="str">
        <f t="shared" si="1431"/>
        <v/>
      </c>
      <c r="CC593" s="106" t="str">
        <f t="shared" si="1431"/>
        <v/>
      </c>
      <c r="CD593" s="106" t="str">
        <f t="shared" si="1431"/>
        <v/>
      </c>
      <c r="CE593" s="106" t="str">
        <f t="shared" si="1431"/>
        <v/>
      </c>
      <c r="CF593" s="106" t="str">
        <f t="shared" si="1431"/>
        <v/>
      </c>
      <c r="CG593" s="106" t="str">
        <f t="shared" si="1431"/>
        <v/>
      </c>
      <c r="CH593" s="106" t="str">
        <f t="shared" si="1431"/>
        <v/>
      </c>
      <c r="CI593" s="40"/>
      <c r="CJ593" s="40"/>
      <c r="CK593" s="40"/>
      <c r="CL593" s="40"/>
      <c r="CM593" s="40"/>
    </row>
    <row r="594" spans="1:91" ht="17.25" customHeight="1" x14ac:dyDescent="0.2">
      <c r="A594" s="92"/>
      <c r="B594" s="93"/>
      <c r="C594" s="93"/>
      <c r="D594" s="93"/>
      <c r="E594" s="93" t="str">
        <f t="shared" si="994"/>
        <v/>
      </c>
      <c r="F594" s="93"/>
      <c r="G594" s="93"/>
      <c r="H594" s="93" t="str">
        <f t="shared" si="1319"/>
        <v/>
      </c>
      <c r="I594" s="95" t="str">
        <f t="shared" si="1320"/>
        <v/>
      </c>
      <c r="J594" s="93"/>
      <c r="K594" s="97" t="b">
        <v>0</v>
      </c>
      <c r="L594" s="98" t="str">
        <f t="shared" si="927"/>
        <v>PENDENTE</v>
      </c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3"/>
      <c r="X594" s="100"/>
      <c r="Y594" s="100"/>
      <c r="Z594" s="100"/>
      <c r="AA594" s="100"/>
      <c r="AB594" s="100"/>
      <c r="AC594" s="101"/>
      <c r="AD594" s="3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93"/>
      <c r="AQ594" s="93"/>
      <c r="AR594" s="93"/>
      <c r="AS594" s="102"/>
      <c r="AT594" s="103"/>
      <c r="AU594" s="103"/>
      <c r="AV594" s="103"/>
      <c r="AW594" s="104"/>
      <c r="AX594" s="103"/>
      <c r="AY594" s="103"/>
      <c r="AZ594" s="103"/>
      <c r="BA594" s="103"/>
      <c r="BB594" s="104"/>
      <c r="BC594" s="103"/>
      <c r="BD594" s="105" t="str">
        <f ca="1">IFERROR(__xludf.DUMMYFUNCTION("""COMPUTED_VALUE"""),"")</f>
        <v/>
      </c>
      <c r="BE594" s="105"/>
      <c r="BF594" s="105"/>
      <c r="BG594" s="93"/>
      <c r="BH594" s="95"/>
      <c r="BI594" s="95" t="str">
        <f t="shared" si="1347"/>
        <v/>
      </c>
      <c r="BJ594" s="95" t="str">
        <f t="shared" ref="BJ594:BR594" si="1432">IF(AD594=0,"",AD594*$AS594*(AU594/10))</f>
        <v/>
      </c>
      <c r="BK594" s="95" t="str">
        <f t="shared" si="1432"/>
        <v/>
      </c>
      <c r="BL594" s="95" t="str">
        <f t="shared" si="1432"/>
        <v/>
      </c>
      <c r="BM594" s="95" t="str">
        <f t="shared" si="1432"/>
        <v/>
      </c>
      <c r="BN594" s="95" t="str">
        <f t="shared" si="1432"/>
        <v/>
      </c>
      <c r="BO594" s="95" t="str">
        <f t="shared" si="1432"/>
        <v/>
      </c>
      <c r="BP594" s="95" t="str">
        <f t="shared" si="1432"/>
        <v/>
      </c>
      <c r="BQ594" s="95" t="str">
        <f t="shared" si="1432"/>
        <v/>
      </c>
      <c r="BR594" s="95" t="str">
        <f t="shared" si="1432"/>
        <v/>
      </c>
      <c r="BS594" s="38"/>
      <c r="BT594" s="38"/>
      <c r="BU594" s="38"/>
      <c r="BV594" s="38"/>
      <c r="BW594" s="38"/>
      <c r="BX594" s="38">
        <f t="shared" si="1083"/>
        <v>0</v>
      </c>
      <c r="BY594" s="106" t="str">
        <f t="shared" si="1058"/>
        <v/>
      </c>
      <c r="BZ594" s="106" t="str">
        <f t="shared" ref="BZ594:CH594" si="1433">IF(N594="x","1","")</f>
        <v/>
      </c>
      <c r="CA594" s="106" t="str">
        <f t="shared" si="1433"/>
        <v/>
      </c>
      <c r="CB594" s="106" t="str">
        <f t="shared" si="1433"/>
        <v/>
      </c>
      <c r="CC594" s="106" t="str">
        <f t="shared" si="1433"/>
        <v/>
      </c>
      <c r="CD594" s="106" t="str">
        <f t="shared" si="1433"/>
        <v/>
      </c>
      <c r="CE594" s="106" t="str">
        <f t="shared" si="1433"/>
        <v/>
      </c>
      <c r="CF594" s="106" t="str">
        <f t="shared" si="1433"/>
        <v/>
      </c>
      <c r="CG594" s="106" t="str">
        <f t="shared" si="1433"/>
        <v/>
      </c>
      <c r="CH594" s="106" t="str">
        <f t="shared" si="1433"/>
        <v/>
      </c>
      <c r="CI594" s="40"/>
      <c r="CJ594" s="40"/>
      <c r="CK594" s="40"/>
      <c r="CL594" s="40"/>
      <c r="CM594" s="40"/>
    </row>
    <row r="595" spans="1:91" ht="17.25" customHeight="1" x14ac:dyDescent="0.2">
      <c r="A595" s="92"/>
      <c r="B595" s="93"/>
      <c r="C595" s="93"/>
      <c r="D595" s="93"/>
      <c r="E595" s="93" t="str">
        <f t="shared" si="994"/>
        <v/>
      </c>
      <c r="F595" s="93"/>
      <c r="G595" s="93"/>
      <c r="H595" s="93" t="str">
        <f t="shared" si="1319"/>
        <v/>
      </c>
      <c r="I595" s="95" t="str">
        <f t="shared" si="1320"/>
        <v/>
      </c>
      <c r="J595" s="93"/>
      <c r="K595" s="97" t="b">
        <v>0</v>
      </c>
      <c r="L595" s="98" t="str">
        <f t="shared" si="927"/>
        <v>PENDENTE</v>
      </c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3"/>
      <c r="X595" s="100"/>
      <c r="Y595" s="100"/>
      <c r="Z595" s="100"/>
      <c r="AA595" s="100"/>
      <c r="AB595" s="100"/>
      <c r="AC595" s="101"/>
      <c r="AD595" s="3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93"/>
      <c r="AQ595" s="93"/>
      <c r="AR595" s="93"/>
      <c r="AS595" s="102"/>
      <c r="AT595" s="103"/>
      <c r="AU595" s="103"/>
      <c r="AV595" s="103"/>
      <c r="AW595" s="104"/>
      <c r="AX595" s="103"/>
      <c r="AY595" s="103"/>
      <c r="AZ595" s="103"/>
      <c r="BA595" s="103"/>
      <c r="BB595" s="104"/>
      <c r="BC595" s="103"/>
      <c r="BD595" s="105" t="str">
        <f ca="1">IFERROR(__xludf.DUMMYFUNCTION("""COMPUTED_VALUE"""),"")</f>
        <v/>
      </c>
      <c r="BE595" s="105"/>
      <c r="BF595" s="105"/>
      <c r="BG595" s="93"/>
      <c r="BH595" s="95"/>
      <c r="BI595" s="95" t="str">
        <f t="shared" si="1347"/>
        <v/>
      </c>
      <c r="BJ595" s="95" t="str">
        <f t="shared" ref="BJ595:BR595" si="1434">IF(AD595=0,"",AD595*$AS595*(AU595/10))</f>
        <v/>
      </c>
      <c r="BK595" s="95" t="str">
        <f t="shared" si="1434"/>
        <v/>
      </c>
      <c r="BL595" s="95" t="str">
        <f t="shared" si="1434"/>
        <v/>
      </c>
      <c r="BM595" s="95" t="str">
        <f t="shared" si="1434"/>
        <v/>
      </c>
      <c r="BN595" s="95" t="str">
        <f t="shared" si="1434"/>
        <v/>
      </c>
      <c r="BO595" s="95" t="str">
        <f t="shared" si="1434"/>
        <v/>
      </c>
      <c r="BP595" s="95" t="str">
        <f t="shared" si="1434"/>
        <v/>
      </c>
      <c r="BQ595" s="95" t="str">
        <f t="shared" si="1434"/>
        <v/>
      </c>
      <c r="BR595" s="95" t="str">
        <f t="shared" si="1434"/>
        <v/>
      </c>
      <c r="BS595" s="38"/>
      <c r="BT595" s="38"/>
      <c r="BU595" s="38"/>
      <c r="BV595" s="38"/>
      <c r="BW595" s="38"/>
      <c r="BX595" s="38">
        <f t="shared" si="1083"/>
        <v>0</v>
      </c>
      <c r="BY595" s="106" t="str">
        <f t="shared" si="1058"/>
        <v/>
      </c>
      <c r="BZ595" s="106" t="str">
        <f t="shared" ref="BZ595:CH595" si="1435">IF(N595="x","1","")</f>
        <v/>
      </c>
      <c r="CA595" s="106" t="str">
        <f t="shared" si="1435"/>
        <v/>
      </c>
      <c r="CB595" s="106" t="str">
        <f t="shared" si="1435"/>
        <v/>
      </c>
      <c r="CC595" s="106" t="str">
        <f t="shared" si="1435"/>
        <v/>
      </c>
      <c r="CD595" s="106" t="str">
        <f t="shared" si="1435"/>
        <v/>
      </c>
      <c r="CE595" s="106" t="str">
        <f t="shared" si="1435"/>
        <v/>
      </c>
      <c r="CF595" s="106" t="str">
        <f t="shared" si="1435"/>
        <v/>
      </c>
      <c r="CG595" s="106" t="str">
        <f t="shared" si="1435"/>
        <v/>
      </c>
      <c r="CH595" s="106" t="str">
        <f t="shared" si="1435"/>
        <v/>
      </c>
      <c r="CI595" s="40"/>
      <c r="CJ595" s="40"/>
      <c r="CK595" s="40"/>
      <c r="CL595" s="40"/>
      <c r="CM595" s="40"/>
    </row>
    <row r="596" spans="1:91" ht="17.25" customHeight="1" x14ac:dyDescent="0.2">
      <c r="A596" s="92"/>
      <c r="B596" s="93"/>
      <c r="C596" s="93"/>
      <c r="D596" s="93"/>
      <c r="E596" s="93" t="str">
        <f t="shared" si="994"/>
        <v/>
      </c>
      <c r="F596" s="93"/>
      <c r="G596" s="93"/>
      <c r="H596" s="93" t="str">
        <f t="shared" si="1319"/>
        <v/>
      </c>
      <c r="I596" s="95" t="str">
        <f t="shared" si="1320"/>
        <v/>
      </c>
      <c r="J596" s="93"/>
      <c r="K596" s="97" t="b">
        <v>0</v>
      </c>
      <c r="L596" s="98" t="str">
        <f t="shared" si="927"/>
        <v>PENDENTE</v>
      </c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3"/>
      <c r="X596" s="100"/>
      <c r="Y596" s="100"/>
      <c r="Z596" s="100"/>
      <c r="AA596" s="100"/>
      <c r="AB596" s="100"/>
      <c r="AC596" s="101"/>
      <c r="AD596" s="3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93"/>
      <c r="AQ596" s="93"/>
      <c r="AR596" s="93"/>
      <c r="AS596" s="102"/>
      <c r="AT596" s="103"/>
      <c r="AU596" s="103"/>
      <c r="AV596" s="103"/>
      <c r="AW596" s="104"/>
      <c r="AX596" s="103"/>
      <c r="AY596" s="103"/>
      <c r="AZ596" s="103"/>
      <c r="BA596" s="103"/>
      <c r="BB596" s="104"/>
      <c r="BC596" s="103"/>
      <c r="BD596" s="105" t="str">
        <f ca="1">IFERROR(__xludf.DUMMYFUNCTION("""COMPUTED_VALUE"""),"")</f>
        <v/>
      </c>
      <c r="BE596" s="105"/>
      <c r="BF596" s="105"/>
      <c r="BG596" s="93"/>
      <c r="BH596" s="95"/>
      <c r="BI596" s="95" t="str">
        <f t="shared" si="1347"/>
        <v/>
      </c>
      <c r="BJ596" s="95" t="str">
        <f t="shared" ref="BJ596:BR596" si="1436">IF(AD596=0,"",AD596*$AS596*(AU596/10))</f>
        <v/>
      </c>
      <c r="BK596" s="95" t="str">
        <f t="shared" si="1436"/>
        <v/>
      </c>
      <c r="BL596" s="95" t="str">
        <f t="shared" si="1436"/>
        <v/>
      </c>
      <c r="BM596" s="95" t="str">
        <f t="shared" si="1436"/>
        <v/>
      </c>
      <c r="BN596" s="95" t="str">
        <f t="shared" si="1436"/>
        <v/>
      </c>
      <c r="BO596" s="95" t="str">
        <f t="shared" si="1436"/>
        <v/>
      </c>
      <c r="BP596" s="95" t="str">
        <f t="shared" si="1436"/>
        <v/>
      </c>
      <c r="BQ596" s="95" t="str">
        <f t="shared" si="1436"/>
        <v/>
      </c>
      <c r="BR596" s="95" t="str">
        <f t="shared" si="1436"/>
        <v/>
      </c>
      <c r="BS596" s="38"/>
      <c r="BT596" s="38"/>
      <c r="BU596" s="38"/>
      <c r="BV596" s="38"/>
      <c r="BW596" s="38"/>
      <c r="BX596" s="38">
        <f t="shared" si="1083"/>
        <v>0</v>
      </c>
      <c r="BY596" s="106" t="str">
        <f t="shared" si="1058"/>
        <v/>
      </c>
      <c r="BZ596" s="106" t="str">
        <f t="shared" ref="BZ596:CH596" si="1437">IF(N596="x","1","")</f>
        <v/>
      </c>
      <c r="CA596" s="106" t="str">
        <f t="shared" si="1437"/>
        <v/>
      </c>
      <c r="CB596" s="106" t="str">
        <f t="shared" si="1437"/>
        <v/>
      </c>
      <c r="CC596" s="106" t="str">
        <f t="shared" si="1437"/>
        <v/>
      </c>
      <c r="CD596" s="106" t="str">
        <f t="shared" si="1437"/>
        <v/>
      </c>
      <c r="CE596" s="106" t="str">
        <f t="shared" si="1437"/>
        <v/>
      </c>
      <c r="CF596" s="106" t="str">
        <f t="shared" si="1437"/>
        <v/>
      </c>
      <c r="CG596" s="106" t="str">
        <f t="shared" si="1437"/>
        <v/>
      </c>
      <c r="CH596" s="106" t="str">
        <f t="shared" si="1437"/>
        <v/>
      </c>
      <c r="CI596" s="40"/>
      <c r="CJ596" s="40"/>
      <c r="CK596" s="40"/>
      <c r="CL596" s="40"/>
      <c r="CM596" s="40"/>
    </row>
    <row r="597" spans="1:91" ht="17.25" customHeight="1" x14ac:dyDescent="0.2">
      <c r="A597" s="92"/>
      <c r="B597" s="93"/>
      <c r="C597" s="93"/>
      <c r="D597" s="93"/>
      <c r="E597" s="93" t="str">
        <f t="shared" si="994"/>
        <v/>
      </c>
      <c r="F597" s="93"/>
      <c r="G597" s="93"/>
      <c r="H597" s="93" t="str">
        <f t="shared" si="1319"/>
        <v/>
      </c>
      <c r="I597" s="95" t="str">
        <f t="shared" si="1320"/>
        <v/>
      </c>
      <c r="J597" s="93"/>
      <c r="K597" s="97" t="b">
        <v>0</v>
      </c>
      <c r="L597" s="98" t="str">
        <f t="shared" si="927"/>
        <v>PENDENTE</v>
      </c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3"/>
      <c r="X597" s="100"/>
      <c r="Y597" s="100"/>
      <c r="Z597" s="100"/>
      <c r="AA597" s="100"/>
      <c r="AB597" s="100"/>
      <c r="AC597" s="101"/>
      <c r="AD597" s="3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93"/>
      <c r="AQ597" s="93"/>
      <c r="AR597" s="93"/>
      <c r="AS597" s="102"/>
      <c r="AT597" s="103"/>
      <c r="AU597" s="103"/>
      <c r="AV597" s="103"/>
      <c r="AW597" s="104"/>
      <c r="AX597" s="103"/>
      <c r="AY597" s="103"/>
      <c r="AZ597" s="103"/>
      <c r="BA597" s="103"/>
      <c r="BB597" s="104"/>
      <c r="BC597" s="103"/>
      <c r="BD597" s="105" t="str">
        <f ca="1">IFERROR(__xludf.DUMMYFUNCTION("""COMPUTED_VALUE"""),"")</f>
        <v/>
      </c>
      <c r="BE597" s="105"/>
      <c r="BF597" s="105"/>
      <c r="BG597" s="93"/>
      <c r="BH597" s="95"/>
      <c r="BI597" s="95" t="str">
        <f t="shared" si="1347"/>
        <v/>
      </c>
      <c r="BJ597" s="95" t="str">
        <f t="shared" ref="BJ597:BR597" si="1438">IF(AD597=0,"",AD597*$AS597*(AU597/10))</f>
        <v/>
      </c>
      <c r="BK597" s="95" t="str">
        <f t="shared" si="1438"/>
        <v/>
      </c>
      <c r="BL597" s="95" t="str">
        <f t="shared" si="1438"/>
        <v/>
      </c>
      <c r="BM597" s="95" t="str">
        <f t="shared" si="1438"/>
        <v/>
      </c>
      <c r="BN597" s="95" t="str">
        <f t="shared" si="1438"/>
        <v/>
      </c>
      <c r="BO597" s="95" t="str">
        <f t="shared" si="1438"/>
        <v/>
      </c>
      <c r="BP597" s="95" t="str">
        <f t="shared" si="1438"/>
        <v/>
      </c>
      <c r="BQ597" s="95" t="str">
        <f t="shared" si="1438"/>
        <v/>
      </c>
      <c r="BR597" s="95" t="str">
        <f t="shared" si="1438"/>
        <v/>
      </c>
      <c r="BS597" s="38"/>
      <c r="BT597" s="38"/>
      <c r="BU597" s="38"/>
      <c r="BV597" s="38"/>
      <c r="BW597" s="38"/>
      <c r="BX597" s="38">
        <f t="shared" si="1083"/>
        <v>0</v>
      </c>
      <c r="BY597" s="106" t="str">
        <f t="shared" si="1058"/>
        <v/>
      </c>
      <c r="BZ597" s="106" t="str">
        <f t="shared" ref="BZ597:CH597" si="1439">IF(N597="x","1","")</f>
        <v/>
      </c>
      <c r="CA597" s="106" t="str">
        <f t="shared" si="1439"/>
        <v/>
      </c>
      <c r="CB597" s="106" t="str">
        <f t="shared" si="1439"/>
        <v/>
      </c>
      <c r="CC597" s="106" t="str">
        <f t="shared" si="1439"/>
        <v/>
      </c>
      <c r="CD597" s="106" t="str">
        <f t="shared" si="1439"/>
        <v/>
      </c>
      <c r="CE597" s="106" t="str">
        <f t="shared" si="1439"/>
        <v/>
      </c>
      <c r="CF597" s="106" t="str">
        <f t="shared" si="1439"/>
        <v/>
      </c>
      <c r="CG597" s="106" t="str">
        <f t="shared" si="1439"/>
        <v/>
      </c>
      <c r="CH597" s="106" t="str">
        <f t="shared" si="1439"/>
        <v/>
      </c>
      <c r="CI597" s="40"/>
      <c r="CJ597" s="40"/>
      <c r="CK597" s="40"/>
      <c r="CL597" s="40"/>
      <c r="CM597" s="40"/>
    </row>
    <row r="598" spans="1:91" ht="17.25" customHeight="1" x14ac:dyDescent="0.2">
      <c r="A598" s="92"/>
      <c r="B598" s="93"/>
      <c r="C598" s="93"/>
      <c r="D598" s="93"/>
      <c r="E598" s="93" t="str">
        <f t="shared" si="994"/>
        <v/>
      </c>
      <c r="F598" s="93"/>
      <c r="G598" s="93"/>
      <c r="H598" s="93" t="str">
        <f t="shared" si="1319"/>
        <v/>
      </c>
      <c r="I598" s="95" t="str">
        <f t="shared" si="1320"/>
        <v/>
      </c>
      <c r="J598" s="93"/>
      <c r="K598" s="97" t="b">
        <v>0</v>
      </c>
      <c r="L598" s="98" t="str">
        <f t="shared" si="927"/>
        <v>PENDENTE</v>
      </c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3"/>
      <c r="X598" s="100"/>
      <c r="Y598" s="100"/>
      <c r="Z598" s="100"/>
      <c r="AA598" s="100"/>
      <c r="AB598" s="100"/>
      <c r="AC598" s="101"/>
      <c r="AD598" s="3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93"/>
      <c r="AQ598" s="93"/>
      <c r="AR598" s="93"/>
      <c r="AS598" s="102"/>
      <c r="AT598" s="103"/>
      <c r="AU598" s="103"/>
      <c r="AV598" s="103"/>
      <c r="AW598" s="104"/>
      <c r="AX598" s="103"/>
      <c r="AY598" s="103"/>
      <c r="AZ598" s="103"/>
      <c r="BA598" s="103"/>
      <c r="BB598" s="104"/>
      <c r="BC598" s="103"/>
      <c r="BD598" s="105" t="str">
        <f ca="1">IFERROR(__xludf.DUMMYFUNCTION("""COMPUTED_VALUE"""),"")</f>
        <v/>
      </c>
      <c r="BE598" s="105"/>
      <c r="BF598" s="105"/>
      <c r="BG598" s="93"/>
      <c r="BH598" s="95"/>
      <c r="BI598" s="95" t="str">
        <f t="shared" si="1347"/>
        <v/>
      </c>
      <c r="BJ598" s="95" t="str">
        <f t="shared" ref="BJ598:BR598" si="1440">IF(AD598=0,"",AD598*$AS598*(AU598/10))</f>
        <v/>
      </c>
      <c r="BK598" s="95" t="str">
        <f t="shared" si="1440"/>
        <v/>
      </c>
      <c r="BL598" s="95" t="str">
        <f t="shared" si="1440"/>
        <v/>
      </c>
      <c r="BM598" s="95" t="str">
        <f t="shared" si="1440"/>
        <v/>
      </c>
      <c r="BN598" s="95" t="str">
        <f t="shared" si="1440"/>
        <v/>
      </c>
      <c r="BO598" s="95" t="str">
        <f t="shared" si="1440"/>
        <v/>
      </c>
      <c r="BP598" s="95" t="str">
        <f t="shared" si="1440"/>
        <v/>
      </c>
      <c r="BQ598" s="95" t="str">
        <f t="shared" si="1440"/>
        <v/>
      </c>
      <c r="BR598" s="95" t="str">
        <f t="shared" si="1440"/>
        <v/>
      </c>
      <c r="BS598" s="38"/>
      <c r="BT598" s="38"/>
      <c r="BU598" s="38"/>
      <c r="BV598" s="38"/>
      <c r="BW598" s="38"/>
      <c r="BX598" s="38">
        <f t="shared" si="1083"/>
        <v>0</v>
      </c>
      <c r="BY598" s="106" t="str">
        <f t="shared" si="1058"/>
        <v/>
      </c>
      <c r="BZ598" s="106" t="str">
        <f t="shared" ref="BZ598:CH598" si="1441">IF(N598="x","1","")</f>
        <v/>
      </c>
      <c r="CA598" s="106" t="str">
        <f t="shared" si="1441"/>
        <v/>
      </c>
      <c r="CB598" s="106" t="str">
        <f t="shared" si="1441"/>
        <v/>
      </c>
      <c r="CC598" s="106" t="str">
        <f t="shared" si="1441"/>
        <v/>
      </c>
      <c r="CD598" s="106" t="str">
        <f t="shared" si="1441"/>
        <v/>
      </c>
      <c r="CE598" s="106" t="str">
        <f t="shared" si="1441"/>
        <v/>
      </c>
      <c r="CF598" s="106" t="str">
        <f t="shared" si="1441"/>
        <v/>
      </c>
      <c r="CG598" s="106" t="str">
        <f t="shared" si="1441"/>
        <v/>
      </c>
      <c r="CH598" s="106" t="str">
        <f t="shared" si="1441"/>
        <v/>
      </c>
      <c r="CI598" s="40"/>
      <c r="CJ598" s="40"/>
      <c r="CK598" s="40"/>
      <c r="CL598" s="40"/>
      <c r="CM598" s="40"/>
    </row>
    <row r="599" spans="1:91" ht="17.25" customHeight="1" x14ac:dyDescent="0.2">
      <c r="A599" s="92"/>
      <c r="B599" s="93"/>
      <c r="C599" s="93"/>
      <c r="D599" s="93"/>
      <c r="E599" s="93" t="str">
        <f t="shared" si="994"/>
        <v/>
      </c>
      <c r="F599" s="93"/>
      <c r="G599" s="93"/>
      <c r="H599" s="93" t="str">
        <f t="shared" si="1319"/>
        <v/>
      </c>
      <c r="I599" s="95" t="str">
        <f t="shared" si="1320"/>
        <v/>
      </c>
      <c r="J599" s="93"/>
      <c r="K599" s="97" t="b">
        <v>0</v>
      </c>
      <c r="L599" s="98" t="str">
        <f t="shared" si="927"/>
        <v>PENDENTE</v>
      </c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3"/>
      <c r="X599" s="100"/>
      <c r="Y599" s="100"/>
      <c r="Z599" s="100"/>
      <c r="AA599" s="100"/>
      <c r="AB599" s="100"/>
      <c r="AC599" s="101"/>
      <c r="AD599" s="3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93"/>
      <c r="AQ599" s="93"/>
      <c r="AR599" s="93"/>
      <c r="AS599" s="102"/>
      <c r="AT599" s="103"/>
      <c r="AU599" s="103"/>
      <c r="AV599" s="103"/>
      <c r="AW599" s="104"/>
      <c r="AX599" s="103"/>
      <c r="AY599" s="103"/>
      <c r="AZ599" s="103"/>
      <c r="BA599" s="103"/>
      <c r="BB599" s="104"/>
      <c r="BC599" s="103"/>
      <c r="BD599" s="105" t="str">
        <f ca="1">IFERROR(__xludf.DUMMYFUNCTION("""COMPUTED_VALUE"""),"")</f>
        <v/>
      </c>
      <c r="BE599" s="105"/>
      <c r="BF599" s="105"/>
      <c r="BG599" s="93"/>
      <c r="BH599" s="95"/>
      <c r="BI599" s="95" t="str">
        <f t="shared" si="1347"/>
        <v/>
      </c>
      <c r="BJ599" s="95" t="str">
        <f t="shared" ref="BJ599:BR599" si="1442">IF(AD599=0,"",AD599*$AS599*(AU599/10))</f>
        <v/>
      </c>
      <c r="BK599" s="95" t="str">
        <f t="shared" si="1442"/>
        <v/>
      </c>
      <c r="BL599" s="95" t="str">
        <f t="shared" si="1442"/>
        <v/>
      </c>
      <c r="BM599" s="95" t="str">
        <f t="shared" si="1442"/>
        <v/>
      </c>
      <c r="BN599" s="95" t="str">
        <f t="shared" si="1442"/>
        <v/>
      </c>
      <c r="BO599" s="95" t="str">
        <f t="shared" si="1442"/>
        <v/>
      </c>
      <c r="BP599" s="95" t="str">
        <f t="shared" si="1442"/>
        <v/>
      </c>
      <c r="BQ599" s="95" t="str">
        <f t="shared" si="1442"/>
        <v/>
      </c>
      <c r="BR599" s="95" t="str">
        <f t="shared" si="1442"/>
        <v/>
      </c>
      <c r="BS599" s="38"/>
      <c r="BT599" s="38"/>
      <c r="BU599" s="38"/>
      <c r="BV599" s="38"/>
      <c r="BW599" s="38"/>
      <c r="BX599" s="38">
        <f t="shared" si="1083"/>
        <v>0</v>
      </c>
      <c r="BY599" s="106" t="str">
        <f t="shared" si="1058"/>
        <v/>
      </c>
      <c r="BZ599" s="106" t="str">
        <f t="shared" ref="BZ599:CH599" si="1443">IF(N599="x","1","")</f>
        <v/>
      </c>
      <c r="CA599" s="106" t="str">
        <f t="shared" si="1443"/>
        <v/>
      </c>
      <c r="CB599" s="106" t="str">
        <f t="shared" si="1443"/>
        <v/>
      </c>
      <c r="CC599" s="106" t="str">
        <f t="shared" si="1443"/>
        <v/>
      </c>
      <c r="CD599" s="106" t="str">
        <f t="shared" si="1443"/>
        <v/>
      </c>
      <c r="CE599" s="106" t="str">
        <f t="shared" si="1443"/>
        <v/>
      </c>
      <c r="CF599" s="106" t="str">
        <f t="shared" si="1443"/>
        <v/>
      </c>
      <c r="CG599" s="106" t="str">
        <f t="shared" si="1443"/>
        <v/>
      </c>
      <c r="CH599" s="106" t="str">
        <f t="shared" si="1443"/>
        <v/>
      </c>
      <c r="CI599" s="40"/>
      <c r="CJ599" s="40"/>
      <c r="CK599" s="40"/>
      <c r="CL599" s="40"/>
      <c r="CM599" s="40"/>
    </row>
    <row r="600" spans="1:91" ht="17.25" customHeight="1" x14ac:dyDescent="0.2">
      <c r="A600" s="92"/>
      <c r="B600" s="93"/>
      <c r="C600" s="93"/>
      <c r="D600" s="93"/>
      <c r="E600" s="93" t="str">
        <f t="shared" si="994"/>
        <v/>
      </c>
      <c r="F600" s="93"/>
      <c r="G600" s="93"/>
      <c r="H600" s="93" t="str">
        <f t="shared" si="1319"/>
        <v/>
      </c>
      <c r="I600" s="95" t="str">
        <f t="shared" si="1320"/>
        <v/>
      </c>
      <c r="J600" s="93"/>
      <c r="K600" s="97" t="b">
        <v>0</v>
      </c>
      <c r="L600" s="98" t="str">
        <f t="shared" ref="L600:L854" si="1444">IF(K600=TRUE(),0,IF(C600="x",IF(ISBLANK(A600),"", I600*(J600/100)),"PENDENTE"))</f>
        <v>PENDENTE</v>
      </c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3"/>
      <c r="X600" s="100"/>
      <c r="Y600" s="100"/>
      <c r="Z600" s="100"/>
      <c r="AA600" s="100"/>
      <c r="AB600" s="100"/>
      <c r="AC600" s="101"/>
      <c r="AD600" s="3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93"/>
      <c r="AQ600" s="93"/>
      <c r="AR600" s="93"/>
      <c r="AS600" s="102"/>
      <c r="AT600" s="103"/>
      <c r="AU600" s="103"/>
      <c r="AV600" s="103"/>
      <c r="AW600" s="104"/>
      <c r="AX600" s="103"/>
      <c r="AY600" s="103"/>
      <c r="AZ600" s="103"/>
      <c r="BA600" s="103"/>
      <c r="BB600" s="104"/>
      <c r="BC600" s="103"/>
      <c r="BD600" s="105" t="str">
        <f ca="1">IFERROR(__xludf.DUMMYFUNCTION("""COMPUTED_VALUE"""),"")</f>
        <v/>
      </c>
      <c r="BE600" s="105"/>
      <c r="BF600" s="105"/>
      <c r="BG600" s="93"/>
      <c r="BH600" s="95"/>
      <c r="BI600" s="95" t="str">
        <f t="shared" si="1347"/>
        <v/>
      </c>
      <c r="BJ600" s="95" t="str">
        <f t="shared" ref="BJ600:BR600" si="1445">IF(AD600=0,"",AD600*$AS600*(AU600/10))</f>
        <v/>
      </c>
      <c r="BK600" s="95" t="str">
        <f t="shared" si="1445"/>
        <v/>
      </c>
      <c r="BL600" s="95" t="str">
        <f t="shared" si="1445"/>
        <v/>
      </c>
      <c r="BM600" s="95" t="str">
        <f t="shared" si="1445"/>
        <v/>
      </c>
      <c r="BN600" s="95" t="str">
        <f t="shared" si="1445"/>
        <v/>
      </c>
      <c r="BO600" s="95" t="str">
        <f t="shared" si="1445"/>
        <v/>
      </c>
      <c r="BP600" s="95" t="str">
        <f t="shared" si="1445"/>
        <v/>
      </c>
      <c r="BQ600" s="95" t="str">
        <f t="shared" si="1445"/>
        <v/>
      </c>
      <c r="BR600" s="95" t="str">
        <f t="shared" si="1445"/>
        <v/>
      </c>
      <c r="BS600" s="38"/>
      <c r="BT600" s="38"/>
      <c r="BU600" s="38"/>
      <c r="BV600" s="38"/>
      <c r="BW600" s="38"/>
      <c r="BX600" s="38">
        <f t="shared" si="1083"/>
        <v>0</v>
      </c>
      <c r="BY600" s="106" t="str">
        <f t="shared" si="1058"/>
        <v/>
      </c>
      <c r="BZ600" s="106" t="str">
        <f t="shared" ref="BZ600:CH600" si="1446">IF(N600="x","1","")</f>
        <v/>
      </c>
      <c r="CA600" s="106" t="str">
        <f t="shared" si="1446"/>
        <v/>
      </c>
      <c r="CB600" s="106" t="str">
        <f t="shared" si="1446"/>
        <v/>
      </c>
      <c r="CC600" s="106" t="str">
        <f t="shared" si="1446"/>
        <v/>
      </c>
      <c r="CD600" s="106" t="str">
        <f t="shared" si="1446"/>
        <v/>
      </c>
      <c r="CE600" s="106" t="str">
        <f t="shared" si="1446"/>
        <v/>
      </c>
      <c r="CF600" s="106" t="str">
        <f t="shared" si="1446"/>
        <v/>
      </c>
      <c r="CG600" s="106" t="str">
        <f t="shared" si="1446"/>
        <v/>
      </c>
      <c r="CH600" s="106" t="str">
        <f t="shared" si="1446"/>
        <v/>
      </c>
      <c r="CI600" s="40"/>
      <c r="CJ600" s="40"/>
      <c r="CK600" s="40"/>
      <c r="CL600" s="40"/>
      <c r="CM600" s="40"/>
    </row>
    <row r="601" spans="1:91" ht="17.25" customHeight="1" x14ac:dyDescent="0.2">
      <c r="A601" s="92"/>
      <c r="B601" s="93"/>
      <c r="C601" s="93"/>
      <c r="D601" s="93"/>
      <c r="E601" s="93" t="str">
        <f t="shared" si="994"/>
        <v/>
      </c>
      <c r="F601" s="93"/>
      <c r="G601" s="93"/>
      <c r="H601" s="93" t="str">
        <f t="shared" si="1319"/>
        <v/>
      </c>
      <c r="I601" s="95" t="str">
        <f t="shared" si="1320"/>
        <v/>
      </c>
      <c r="J601" s="93"/>
      <c r="K601" s="97" t="b">
        <v>0</v>
      </c>
      <c r="L601" s="98" t="str">
        <f t="shared" si="1444"/>
        <v>PENDENTE</v>
      </c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3"/>
      <c r="X601" s="100"/>
      <c r="Y601" s="100"/>
      <c r="Z601" s="100"/>
      <c r="AA601" s="100"/>
      <c r="AB601" s="100"/>
      <c r="AC601" s="101"/>
      <c r="AD601" s="3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93"/>
      <c r="AQ601" s="93"/>
      <c r="AR601" s="93"/>
      <c r="AS601" s="102"/>
      <c r="AT601" s="103"/>
      <c r="AU601" s="103"/>
      <c r="AV601" s="103"/>
      <c r="AW601" s="104"/>
      <c r="AX601" s="103"/>
      <c r="AY601" s="103"/>
      <c r="AZ601" s="103"/>
      <c r="BA601" s="103"/>
      <c r="BB601" s="104"/>
      <c r="BC601" s="103"/>
      <c r="BD601" s="105" t="str">
        <f ca="1">IFERROR(__xludf.DUMMYFUNCTION("""COMPUTED_VALUE"""),"")</f>
        <v/>
      </c>
      <c r="BE601" s="105"/>
      <c r="BF601" s="105"/>
      <c r="BG601" s="93"/>
      <c r="BH601" s="95"/>
      <c r="BI601" s="95" t="str">
        <f t="shared" si="1347"/>
        <v/>
      </c>
      <c r="BJ601" s="95" t="str">
        <f t="shared" ref="BJ601:BR601" si="1447">IF(AD601=0,"",AD601*$AS601*(AU601/10))</f>
        <v/>
      </c>
      <c r="BK601" s="95" t="str">
        <f t="shared" si="1447"/>
        <v/>
      </c>
      <c r="BL601" s="95" t="str">
        <f t="shared" si="1447"/>
        <v/>
      </c>
      <c r="BM601" s="95" t="str">
        <f t="shared" si="1447"/>
        <v/>
      </c>
      <c r="BN601" s="95" t="str">
        <f t="shared" si="1447"/>
        <v/>
      </c>
      <c r="BO601" s="95" t="str">
        <f t="shared" si="1447"/>
        <v/>
      </c>
      <c r="BP601" s="95" t="str">
        <f t="shared" si="1447"/>
        <v/>
      </c>
      <c r="BQ601" s="95" t="str">
        <f t="shared" si="1447"/>
        <v/>
      </c>
      <c r="BR601" s="95" t="str">
        <f t="shared" si="1447"/>
        <v/>
      </c>
      <c r="BS601" s="38"/>
      <c r="BT601" s="38"/>
      <c r="BU601" s="38"/>
      <c r="BV601" s="38"/>
      <c r="BW601" s="38"/>
      <c r="BX601" s="38">
        <f t="shared" si="1083"/>
        <v>0</v>
      </c>
      <c r="BY601" s="106" t="str">
        <f t="shared" si="1058"/>
        <v/>
      </c>
      <c r="BZ601" s="106" t="str">
        <f t="shared" ref="BZ601:CH601" si="1448">IF(N601="x","1","")</f>
        <v/>
      </c>
      <c r="CA601" s="106" t="str">
        <f t="shared" si="1448"/>
        <v/>
      </c>
      <c r="CB601" s="106" t="str">
        <f t="shared" si="1448"/>
        <v/>
      </c>
      <c r="CC601" s="106" t="str">
        <f t="shared" si="1448"/>
        <v/>
      </c>
      <c r="CD601" s="106" t="str">
        <f t="shared" si="1448"/>
        <v/>
      </c>
      <c r="CE601" s="106" t="str">
        <f t="shared" si="1448"/>
        <v/>
      </c>
      <c r="CF601" s="106" t="str">
        <f t="shared" si="1448"/>
        <v/>
      </c>
      <c r="CG601" s="106" t="str">
        <f t="shared" si="1448"/>
        <v/>
      </c>
      <c r="CH601" s="106" t="str">
        <f t="shared" si="1448"/>
        <v/>
      </c>
      <c r="CI601" s="40"/>
      <c r="CJ601" s="40"/>
      <c r="CK601" s="40"/>
      <c r="CL601" s="40"/>
      <c r="CM601" s="40"/>
    </row>
    <row r="602" spans="1:91" ht="17.25" customHeight="1" x14ac:dyDescent="0.2">
      <c r="A602" s="92"/>
      <c r="B602" s="93"/>
      <c r="C602" s="93"/>
      <c r="D602" s="93"/>
      <c r="E602" s="93" t="str">
        <f t="shared" si="994"/>
        <v/>
      </c>
      <c r="F602" s="93"/>
      <c r="G602" s="93"/>
      <c r="H602" s="93" t="str">
        <f t="shared" si="1319"/>
        <v/>
      </c>
      <c r="I602" s="95" t="str">
        <f t="shared" si="1320"/>
        <v/>
      </c>
      <c r="J602" s="93"/>
      <c r="K602" s="97" t="b">
        <v>0</v>
      </c>
      <c r="L602" s="98" t="str">
        <f t="shared" si="1444"/>
        <v>PENDENTE</v>
      </c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3"/>
      <c r="X602" s="100"/>
      <c r="Y602" s="100"/>
      <c r="Z602" s="100"/>
      <c r="AA602" s="100"/>
      <c r="AB602" s="100"/>
      <c r="AC602" s="101"/>
      <c r="AD602" s="3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93"/>
      <c r="AQ602" s="93"/>
      <c r="AR602" s="93"/>
      <c r="AS602" s="102"/>
      <c r="AT602" s="103"/>
      <c r="AU602" s="103"/>
      <c r="AV602" s="103"/>
      <c r="AW602" s="104"/>
      <c r="AX602" s="103"/>
      <c r="AY602" s="103"/>
      <c r="AZ602" s="103"/>
      <c r="BA602" s="103"/>
      <c r="BB602" s="104"/>
      <c r="BC602" s="103"/>
      <c r="BD602" s="105" t="str">
        <f ca="1">IFERROR(__xludf.DUMMYFUNCTION("""COMPUTED_VALUE"""),"")</f>
        <v/>
      </c>
      <c r="BE602" s="105"/>
      <c r="BF602" s="105"/>
      <c r="BG602" s="93"/>
      <c r="BH602" s="95"/>
      <c r="BI602" s="95" t="str">
        <f t="shared" si="1347"/>
        <v/>
      </c>
      <c r="BJ602" s="95" t="str">
        <f t="shared" ref="BJ602:BR602" si="1449">IF(AD602=0,"",AD602*$AS602*(AU602/10))</f>
        <v/>
      </c>
      <c r="BK602" s="95" t="str">
        <f t="shared" si="1449"/>
        <v/>
      </c>
      <c r="BL602" s="95" t="str">
        <f t="shared" si="1449"/>
        <v/>
      </c>
      <c r="BM602" s="95" t="str">
        <f t="shared" si="1449"/>
        <v/>
      </c>
      <c r="BN602" s="95" t="str">
        <f t="shared" si="1449"/>
        <v/>
      </c>
      <c r="BO602" s="95" t="str">
        <f t="shared" si="1449"/>
        <v/>
      </c>
      <c r="BP602" s="95" t="str">
        <f t="shared" si="1449"/>
        <v/>
      </c>
      <c r="BQ602" s="95" t="str">
        <f t="shared" si="1449"/>
        <v/>
      </c>
      <c r="BR602" s="95" t="str">
        <f t="shared" si="1449"/>
        <v/>
      </c>
      <c r="BS602" s="38"/>
      <c r="BT602" s="38"/>
      <c r="BU602" s="38"/>
      <c r="BV602" s="38"/>
      <c r="BW602" s="38"/>
      <c r="BX602" s="38">
        <f t="shared" si="1083"/>
        <v>0</v>
      </c>
      <c r="BY602" s="106" t="str">
        <f t="shared" si="1058"/>
        <v/>
      </c>
      <c r="BZ602" s="106" t="str">
        <f t="shared" ref="BZ602:CH602" si="1450">IF(N602="x","1","")</f>
        <v/>
      </c>
      <c r="CA602" s="106" t="str">
        <f t="shared" si="1450"/>
        <v/>
      </c>
      <c r="CB602" s="106" t="str">
        <f t="shared" si="1450"/>
        <v/>
      </c>
      <c r="CC602" s="106" t="str">
        <f t="shared" si="1450"/>
        <v/>
      </c>
      <c r="CD602" s="106" t="str">
        <f t="shared" si="1450"/>
        <v/>
      </c>
      <c r="CE602" s="106" t="str">
        <f t="shared" si="1450"/>
        <v/>
      </c>
      <c r="CF602" s="106" t="str">
        <f t="shared" si="1450"/>
        <v/>
      </c>
      <c r="CG602" s="106" t="str">
        <f t="shared" si="1450"/>
        <v/>
      </c>
      <c r="CH602" s="106" t="str">
        <f t="shared" si="1450"/>
        <v/>
      </c>
      <c r="CI602" s="40"/>
      <c r="CJ602" s="40"/>
      <c r="CK602" s="40"/>
      <c r="CL602" s="40"/>
      <c r="CM602" s="40"/>
    </row>
    <row r="603" spans="1:91" ht="17.25" customHeight="1" x14ac:dyDescent="0.2">
      <c r="A603" s="92"/>
      <c r="B603" s="93"/>
      <c r="C603" s="93"/>
      <c r="D603" s="93"/>
      <c r="E603" s="93" t="str">
        <f t="shared" si="994"/>
        <v/>
      </c>
      <c r="F603" s="93"/>
      <c r="G603" s="93"/>
      <c r="H603" s="93" t="str">
        <f t="shared" si="1319"/>
        <v/>
      </c>
      <c r="I603" s="95" t="str">
        <f t="shared" si="1320"/>
        <v/>
      </c>
      <c r="J603" s="93"/>
      <c r="K603" s="97" t="b">
        <v>0</v>
      </c>
      <c r="L603" s="98" t="str">
        <f t="shared" si="1444"/>
        <v>PENDENTE</v>
      </c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3"/>
      <c r="X603" s="100"/>
      <c r="Y603" s="100"/>
      <c r="Z603" s="100"/>
      <c r="AA603" s="100"/>
      <c r="AB603" s="100"/>
      <c r="AC603" s="101"/>
      <c r="AD603" s="3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93"/>
      <c r="AQ603" s="93"/>
      <c r="AR603" s="93"/>
      <c r="AS603" s="102"/>
      <c r="AT603" s="103"/>
      <c r="AU603" s="103"/>
      <c r="AV603" s="103"/>
      <c r="AW603" s="104"/>
      <c r="AX603" s="103"/>
      <c r="AY603" s="103"/>
      <c r="AZ603" s="103"/>
      <c r="BA603" s="103"/>
      <c r="BB603" s="104"/>
      <c r="BC603" s="103"/>
      <c r="BD603" s="105" t="str">
        <f ca="1">IFERROR(__xludf.DUMMYFUNCTION("""COMPUTED_VALUE"""),"")</f>
        <v/>
      </c>
      <c r="BE603" s="105"/>
      <c r="BF603" s="105"/>
      <c r="BG603" s="93"/>
      <c r="BH603" s="95"/>
      <c r="BI603" s="95" t="str">
        <f t="shared" si="1347"/>
        <v/>
      </c>
      <c r="BJ603" s="95" t="str">
        <f t="shared" ref="BJ603:BR603" si="1451">IF(AD603=0,"",AD603*$AS603*(AU603/10))</f>
        <v/>
      </c>
      <c r="BK603" s="95" t="str">
        <f t="shared" si="1451"/>
        <v/>
      </c>
      <c r="BL603" s="95" t="str">
        <f t="shared" si="1451"/>
        <v/>
      </c>
      <c r="BM603" s="95" t="str">
        <f t="shared" si="1451"/>
        <v/>
      </c>
      <c r="BN603" s="95" t="str">
        <f t="shared" si="1451"/>
        <v/>
      </c>
      <c r="BO603" s="95" t="str">
        <f t="shared" si="1451"/>
        <v/>
      </c>
      <c r="BP603" s="95" t="str">
        <f t="shared" si="1451"/>
        <v/>
      </c>
      <c r="BQ603" s="95" t="str">
        <f t="shared" si="1451"/>
        <v/>
      </c>
      <c r="BR603" s="95" t="str">
        <f t="shared" si="1451"/>
        <v/>
      </c>
      <c r="BS603" s="38"/>
      <c r="BT603" s="38"/>
      <c r="BU603" s="38"/>
      <c r="BV603" s="38"/>
      <c r="BW603" s="38"/>
      <c r="BX603" s="38">
        <f t="shared" si="1083"/>
        <v>0</v>
      </c>
      <c r="BY603" s="106" t="str">
        <f t="shared" si="1058"/>
        <v/>
      </c>
      <c r="BZ603" s="106" t="str">
        <f t="shared" ref="BZ603:CH603" si="1452">IF(N603="x","1","")</f>
        <v/>
      </c>
      <c r="CA603" s="106" t="str">
        <f t="shared" si="1452"/>
        <v/>
      </c>
      <c r="CB603" s="106" t="str">
        <f t="shared" si="1452"/>
        <v/>
      </c>
      <c r="CC603" s="106" t="str">
        <f t="shared" si="1452"/>
        <v/>
      </c>
      <c r="CD603" s="106" t="str">
        <f t="shared" si="1452"/>
        <v/>
      </c>
      <c r="CE603" s="106" t="str">
        <f t="shared" si="1452"/>
        <v/>
      </c>
      <c r="CF603" s="106" t="str">
        <f t="shared" si="1452"/>
        <v/>
      </c>
      <c r="CG603" s="106" t="str">
        <f t="shared" si="1452"/>
        <v/>
      </c>
      <c r="CH603" s="106" t="str">
        <f t="shared" si="1452"/>
        <v/>
      </c>
      <c r="CI603" s="40"/>
      <c r="CJ603" s="40"/>
      <c r="CK603" s="40"/>
      <c r="CL603" s="40"/>
      <c r="CM603" s="40"/>
    </row>
    <row r="604" spans="1:91" ht="17.25" customHeight="1" x14ac:dyDescent="0.2">
      <c r="A604" s="92"/>
      <c r="B604" s="93"/>
      <c r="C604" s="93"/>
      <c r="D604" s="93"/>
      <c r="E604" s="93" t="str">
        <f t="shared" si="994"/>
        <v/>
      </c>
      <c r="F604" s="93"/>
      <c r="G604" s="93"/>
      <c r="H604" s="93" t="str">
        <f t="shared" si="1319"/>
        <v/>
      </c>
      <c r="I604" s="95" t="str">
        <f t="shared" si="1320"/>
        <v/>
      </c>
      <c r="J604" s="93"/>
      <c r="K604" s="97" t="b">
        <v>0</v>
      </c>
      <c r="L604" s="98" t="str">
        <f t="shared" si="1444"/>
        <v>PENDENTE</v>
      </c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3"/>
      <c r="X604" s="100"/>
      <c r="Y604" s="100"/>
      <c r="Z604" s="100"/>
      <c r="AA604" s="100"/>
      <c r="AB604" s="100"/>
      <c r="AC604" s="101"/>
      <c r="AD604" s="3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93"/>
      <c r="AQ604" s="93"/>
      <c r="AR604" s="93"/>
      <c r="AS604" s="102"/>
      <c r="AT604" s="103"/>
      <c r="AU604" s="103"/>
      <c r="AV604" s="103"/>
      <c r="AW604" s="104"/>
      <c r="AX604" s="103"/>
      <c r="AY604" s="103"/>
      <c r="AZ604" s="103"/>
      <c r="BA604" s="103"/>
      <c r="BB604" s="104"/>
      <c r="BC604" s="103"/>
      <c r="BD604" s="105" t="str">
        <f ca="1">IFERROR(__xludf.DUMMYFUNCTION("""COMPUTED_VALUE"""),"")</f>
        <v/>
      </c>
      <c r="BE604" s="105"/>
      <c r="BF604" s="105"/>
      <c r="BG604" s="93"/>
      <c r="BH604" s="95"/>
      <c r="BI604" s="95" t="str">
        <f t="shared" si="1347"/>
        <v/>
      </c>
      <c r="BJ604" s="95" t="str">
        <f t="shared" ref="BJ604:BR604" si="1453">IF(AD604=0,"",AD604*$AS604*(AU604/10))</f>
        <v/>
      </c>
      <c r="BK604" s="95" t="str">
        <f t="shared" si="1453"/>
        <v/>
      </c>
      <c r="BL604" s="95" t="str">
        <f t="shared" si="1453"/>
        <v/>
      </c>
      <c r="BM604" s="95" t="str">
        <f t="shared" si="1453"/>
        <v/>
      </c>
      <c r="BN604" s="95" t="str">
        <f t="shared" si="1453"/>
        <v/>
      </c>
      <c r="BO604" s="95" t="str">
        <f t="shared" si="1453"/>
        <v/>
      </c>
      <c r="BP604" s="95" t="str">
        <f t="shared" si="1453"/>
        <v/>
      </c>
      <c r="BQ604" s="95" t="str">
        <f t="shared" si="1453"/>
        <v/>
      </c>
      <c r="BR604" s="95" t="str">
        <f t="shared" si="1453"/>
        <v/>
      </c>
      <c r="BS604" s="38"/>
      <c r="BT604" s="38"/>
      <c r="BU604" s="38"/>
      <c r="BV604" s="38"/>
      <c r="BW604" s="38"/>
      <c r="BX604" s="38">
        <f t="shared" si="1083"/>
        <v>0</v>
      </c>
      <c r="BY604" s="106" t="str">
        <f t="shared" si="1058"/>
        <v/>
      </c>
      <c r="BZ604" s="106" t="str">
        <f t="shared" ref="BZ604:CH604" si="1454">IF(N604="x","1","")</f>
        <v/>
      </c>
      <c r="CA604" s="106" t="str">
        <f t="shared" si="1454"/>
        <v/>
      </c>
      <c r="CB604" s="106" t="str">
        <f t="shared" si="1454"/>
        <v/>
      </c>
      <c r="CC604" s="106" t="str">
        <f t="shared" si="1454"/>
        <v/>
      </c>
      <c r="CD604" s="106" t="str">
        <f t="shared" si="1454"/>
        <v/>
      </c>
      <c r="CE604" s="106" t="str">
        <f t="shared" si="1454"/>
        <v/>
      </c>
      <c r="CF604" s="106" t="str">
        <f t="shared" si="1454"/>
        <v/>
      </c>
      <c r="CG604" s="106" t="str">
        <f t="shared" si="1454"/>
        <v/>
      </c>
      <c r="CH604" s="106" t="str">
        <f t="shared" si="1454"/>
        <v/>
      </c>
      <c r="CI604" s="40"/>
      <c r="CJ604" s="40"/>
      <c r="CK604" s="40"/>
      <c r="CL604" s="40"/>
      <c r="CM604" s="40"/>
    </row>
    <row r="605" spans="1:91" ht="17.25" customHeight="1" x14ac:dyDescent="0.2">
      <c r="A605" s="92"/>
      <c r="B605" s="93"/>
      <c r="C605" s="93"/>
      <c r="D605" s="93"/>
      <c r="E605" s="93" t="str">
        <f t="shared" si="994"/>
        <v/>
      </c>
      <c r="F605" s="93"/>
      <c r="G605" s="93"/>
      <c r="H605" s="93" t="str">
        <f t="shared" si="1319"/>
        <v/>
      </c>
      <c r="I605" s="95" t="str">
        <f t="shared" si="1320"/>
        <v/>
      </c>
      <c r="J605" s="93"/>
      <c r="K605" s="97" t="b">
        <v>0</v>
      </c>
      <c r="L605" s="98" t="str">
        <f t="shared" si="1444"/>
        <v>PENDENTE</v>
      </c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3"/>
      <c r="X605" s="100"/>
      <c r="Y605" s="100"/>
      <c r="Z605" s="100"/>
      <c r="AA605" s="100"/>
      <c r="AB605" s="100"/>
      <c r="AC605" s="101"/>
      <c r="AD605" s="3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93"/>
      <c r="AQ605" s="93"/>
      <c r="AR605" s="93"/>
      <c r="AS605" s="102"/>
      <c r="AT605" s="103"/>
      <c r="AU605" s="103"/>
      <c r="AV605" s="103"/>
      <c r="AW605" s="104"/>
      <c r="AX605" s="103"/>
      <c r="AY605" s="103"/>
      <c r="AZ605" s="103"/>
      <c r="BA605" s="103"/>
      <c r="BB605" s="104"/>
      <c r="BC605" s="103"/>
      <c r="BD605" s="105" t="str">
        <f ca="1">IFERROR(__xludf.DUMMYFUNCTION("""COMPUTED_VALUE"""),"")</f>
        <v/>
      </c>
      <c r="BE605" s="105"/>
      <c r="BF605" s="105"/>
      <c r="BG605" s="93"/>
      <c r="BH605" s="95"/>
      <c r="BI605" s="95" t="str">
        <f t="shared" si="1347"/>
        <v/>
      </c>
      <c r="BJ605" s="95" t="str">
        <f t="shared" ref="BJ605:BR605" si="1455">IF(AD605=0,"",AD605*$AS605*(AU605/10))</f>
        <v/>
      </c>
      <c r="BK605" s="95" t="str">
        <f t="shared" si="1455"/>
        <v/>
      </c>
      <c r="BL605" s="95" t="str">
        <f t="shared" si="1455"/>
        <v/>
      </c>
      <c r="BM605" s="95" t="str">
        <f t="shared" si="1455"/>
        <v/>
      </c>
      <c r="BN605" s="95" t="str">
        <f t="shared" si="1455"/>
        <v/>
      </c>
      <c r="BO605" s="95" t="str">
        <f t="shared" si="1455"/>
        <v/>
      </c>
      <c r="BP605" s="95" t="str">
        <f t="shared" si="1455"/>
        <v/>
      </c>
      <c r="BQ605" s="95" t="str">
        <f t="shared" si="1455"/>
        <v/>
      </c>
      <c r="BR605" s="95" t="str">
        <f t="shared" si="1455"/>
        <v/>
      </c>
      <c r="BS605" s="38"/>
      <c r="BT605" s="38"/>
      <c r="BU605" s="38"/>
      <c r="BV605" s="38"/>
      <c r="BW605" s="38"/>
      <c r="BX605" s="38">
        <f t="shared" si="1083"/>
        <v>0</v>
      </c>
      <c r="BY605" s="106" t="str">
        <f t="shared" si="1058"/>
        <v/>
      </c>
      <c r="BZ605" s="106" t="str">
        <f t="shared" ref="BZ605:CH605" si="1456">IF(N605="x","1","")</f>
        <v/>
      </c>
      <c r="CA605" s="106" t="str">
        <f t="shared" si="1456"/>
        <v/>
      </c>
      <c r="CB605" s="106" t="str">
        <f t="shared" si="1456"/>
        <v/>
      </c>
      <c r="CC605" s="106" t="str">
        <f t="shared" si="1456"/>
        <v/>
      </c>
      <c r="CD605" s="106" t="str">
        <f t="shared" si="1456"/>
        <v/>
      </c>
      <c r="CE605" s="106" t="str">
        <f t="shared" si="1456"/>
        <v/>
      </c>
      <c r="CF605" s="106" t="str">
        <f t="shared" si="1456"/>
        <v/>
      </c>
      <c r="CG605" s="106" t="str">
        <f t="shared" si="1456"/>
        <v/>
      </c>
      <c r="CH605" s="106" t="str">
        <f t="shared" si="1456"/>
        <v/>
      </c>
      <c r="CI605" s="40"/>
      <c r="CJ605" s="40"/>
      <c r="CK605" s="40"/>
      <c r="CL605" s="40"/>
      <c r="CM605" s="40"/>
    </row>
    <row r="606" spans="1:91" ht="17.25" customHeight="1" x14ac:dyDescent="0.2">
      <c r="A606" s="92"/>
      <c r="B606" s="93"/>
      <c r="C606" s="93"/>
      <c r="D606" s="93"/>
      <c r="E606" s="93" t="str">
        <f t="shared" si="994"/>
        <v/>
      </c>
      <c r="F606" s="93"/>
      <c r="G606" s="93"/>
      <c r="H606" s="93" t="str">
        <f t="shared" si="1319"/>
        <v/>
      </c>
      <c r="I606" s="95" t="str">
        <f t="shared" si="1320"/>
        <v/>
      </c>
      <c r="J606" s="93"/>
      <c r="K606" s="97" t="b">
        <v>0</v>
      </c>
      <c r="L606" s="98" t="str">
        <f t="shared" si="1444"/>
        <v>PENDENTE</v>
      </c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3"/>
      <c r="X606" s="100"/>
      <c r="Y606" s="100"/>
      <c r="Z606" s="100"/>
      <c r="AA606" s="100"/>
      <c r="AB606" s="100"/>
      <c r="AC606" s="101"/>
      <c r="AD606" s="3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93"/>
      <c r="AQ606" s="93"/>
      <c r="AR606" s="93"/>
      <c r="AS606" s="102"/>
      <c r="AT606" s="103"/>
      <c r="AU606" s="103"/>
      <c r="AV606" s="103"/>
      <c r="AW606" s="104"/>
      <c r="AX606" s="103"/>
      <c r="AY606" s="103"/>
      <c r="AZ606" s="103"/>
      <c r="BA606" s="103"/>
      <c r="BB606" s="104"/>
      <c r="BC606" s="103"/>
      <c r="BD606" s="105" t="str">
        <f ca="1">IFERROR(__xludf.DUMMYFUNCTION("""COMPUTED_VALUE"""),"")</f>
        <v/>
      </c>
      <c r="BE606" s="105"/>
      <c r="BF606" s="105"/>
      <c r="BG606" s="93"/>
      <c r="BH606" s="95"/>
      <c r="BI606" s="95" t="str">
        <f t="shared" si="1347"/>
        <v/>
      </c>
      <c r="BJ606" s="95" t="str">
        <f t="shared" ref="BJ606:BR606" si="1457">IF(AD606=0,"",AD606*$AS606*(AU606/10))</f>
        <v/>
      </c>
      <c r="BK606" s="95" t="str">
        <f t="shared" si="1457"/>
        <v/>
      </c>
      <c r="BL606" s="95" t="str">
        <f t="shared" si="1457"/>
        <v/>
      </c>
      <c r="BM606" s="95" t="str">
        <f t="shared" si="1457"/>
        <v/>
      </c>
      <c r="BN606" s="95" t="str">
        <f t="shared" si="1457"/>
        <v/>
      </c>
      <c r="BO606" s="95" t="str">
        <f t="shared" si="1457"/>
        <v/>
      </c>
      <c r="BP606" s="95" t="str">
        <f t="shared" si="1457"/>
        <v/>
      </c>
      <c r="BQ606" s="95" t="str">
        <f t="shared" si="1457"/>
        <v/>
      </c>
      <c r="BR606" s="95" t="str">
        <f t="shared" si="1457"/>
        <v/>
      </c>
      <c r="BS606" s="38"/>
      <c r="BT606" s="38"/>
      <c r="BU606" s="38"/>
      <c r="BV606" s="38"/>
      <c r="BW606" s="38"/>
      <c r="BX606" s="38">
        <f t="shared" si="1083"/>
        <v>0</v>
      </c>
      <c r="BY606" s="106" t="str">
        <f t="shared" si="1058"/>
        <v/>
      </c>
      <c r="BZ606" s="106" t="str">
        <f t="shared" ref="BZ606:CH606" si="1458">IF(N606="x","1","")</f>
        <v/>
      </c>
      <c r="CA606" s="106" t="str">
        <f t="shared" si="1458"/>
        <v/>
      </c>
      <c r="CB606" s="106" t="str">
        <f t="shared" si="1458"/>
        <v/>
      </c>
      <c r="CC606" s="106" t="str">
        <f t="shared" si="1458"/>
        <v/>
      </c>
      <c r="CD606" s="106" t="str">
        <f t="shared" si="1458"/>
        <v/>
      </c>
      <c r="CE606" s="106" t="str">
        <f t="shared" si="1458"/>
        <v/>
      </c>
      <c r="CF606" s="106" t="str">
        <f t="shared" si="1458"/>
        <v/>
      </c>
      <c r="CG606" s="106" t="str">
        <f t="shared" si="1458"/>
        <v/>
      </c>
      <c r="CH606" s="106" t="str">
        <f t="shared" si="1458"/>
        <v/>
      </c>
      <c r="CI606" s="40"/>
      <c r="CJ606" s="40"/>
      <c r="CK606" s="40"/>
      <c r="CL606" s="40"/>
      <c r="CM606" s="40"/>
    </row>
    <row r="607" spans="1:91" ht="17.25" customHeight="1" x14ac:dyDescent="0.2">
      <c r="A607" s="92"/>
      <c r="B607" s="93"/>
      <c r="C607" s="93"/>
      <c r="D607" s="93"/>
      <c r="E607" s="93" t="str">
        <f t="shared" si="994"/>
        <v/>
      </c>
      <c r="F607" s="93"/>
      <c r="G607" s="93"/>
      <c r="H607" s="93" t="str">
        <f t="shared" si="1319"/>
        <v/>
      </c>
      <c r="I607" s="95" t="str">
        <f t="shared" si="1320"/>
        <v/>
      </c>
      <c r="J607" s="93"/>
      <c r="K607" s="97" t="b">
        <v>0</v>
      </c>
      <c r="L607" s="98" t="str">
        <f t="shared" si="1444"/>
        <v>PENDENTE</v>
      </c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3"/>
      <c r="X607" s="100"/>
      <c r="Y607" s="100"/>
      <c r="Z607" s="100"/>
      <c r="AA607" s="100"/>
      <c r="AB607" s="100"/>
      <c r="AC607" s="101"/>
      <c r="AD607" s="3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93"/>
      <c r="AQ607" s="93"/>
      <c r="AR607" s="93"/>
      <c r="AS607" s="102"/>
      <c r="AT607" s="103"/>
      <c r="AU607" s="103"/>
      <c r="AV607" s="103"/>
      <c r="AW607" s="104"/>
      <c r="AX607" s="103"/>
      <c r="AY607" s="103"/>
      <c r="AZ607" s="103"/>
      <c r="BA607" s="103"/>
      <c r="BB607" s="104"/>
      <c r="BC607" s="103"/>
      <c r="BD607" s="105" t="str">
        <f ca="1">IFERROR(__xludf.DUMMYFUNCTION("""COMPUTED_VALUE"""),"")</f>
        <v/>
      </c>
      <c r="BE607" s="105"/>
      <c r="BF607" s="105"/>
      <c r="BG607" s="93"/>
      <c r="BH607" s="95"/>
      <c r="BI607" s="95" t="str">
        <f t="shared" si="1347"/>
        <v/>
      </c>
      <c r="BJ607" s="95" t="str">
        <f t="shared" ref="BJ607:BR607" si="1459">IF(AD607=0,"",AD607*$AS607*(AU607/10))</f>
        <v/>
      </c>
      <c r="BK607" s="95" t="str">
        <f t="shared" si="1459"/>
        <v/>
      </c>
      <c r="BL607" s="95" t="str">
        <f t="shared" si="1459"/>
        <v/>
      </c>
      <c r="BM607" s="95" t="str">
        <f t="shared" si="1459"/>
        <v/>
      </c>
      <c r="BN607" s="95" t="str">
        <f t="shared" si="1459"/>
        <v/>
      </c>
      <c r="BO607" s="95" t="str">
        <f t="shared" si="1459"/>
        <v/>
      </c>
      <c r="BP607" s="95" t="str">
        <f t="shared" si="1459"/>
        <v/>
      </c>
      <c r="BQ607" s="95" t="str">
        <f t="shared" si="1459"/>
        <v/>
      </c>
      <c r="BR607" s="95" t="str">
        <f t="shared" si="1459"/>
        <v/>
      </c>
      <c r="BS607" s="38"/>
      <c r="BT607" s="38"/>
      <c r="BU607" s="38"/>
      <c r="BV607" s="38"/>
      <c r="BW607" s="38"/>
      <c r="BX607" s="38">
        <f t="shared" si="1083"/>
        <v>0</v>
      </c>
      <c r="BY607" s="106" t="str">
        <f t="shared" si="1058"/>
        <v/>
      </c>
      <c r="BZ607" s="106" t="str">
        <f t="shared" ref="BZ607:CH607" si="1460">IF(N607="x","1","")</f>
        <v/>
      </c>
      <c r="CA607" s="106" t="str">
        <f t="shared" si="1460"/>
        <v/>
      </c>
      <c r="CB607" s="106" t="str">
        <f t="shared" si="1460"/>
        <v/>
      </c>
      <c r="CC607" s="106" t="str">
        <f t="shared" si="1460"/>
        <v/>
      </c>
      <c r="CD607" s="106" t="str">
        <f t="shared" si="1460"/>
        <v/>
      </c>
      <c r="CE607" s="106" t="str">
        <f t="shared" si="1460"/>
        <v/>
      </c>
      <c r="CF607" s="106" t="str">
        <f t="shared" si="1460"/>
        <v/>
      </c>
      <c r="CG607" s="106" t="str">
        <f t="shared" si="1460"/>
        <v/>
      </c>
      <c r="CH607" s="106" t="str">
        <f t="shared" si="1460"/>
        <v/>
      </c>
      <c r="CI607" s="40"/>
      <c r="CJ607" s="40"/>
      <c r="CK607" s="40"/>
      <c r="CL607" s="40"/>
      <c r="CM607" s="40"/>
    </row>
    <row r="608" spans="1:91" ht="17.25" customHeight="1" x14ac:dyDescent="0.2">
      <c r="A608" s="92"/>
      <c r="B608" s="93"/>
      <c r="C608" s="93"/>
      <c r="D608" s="93"/>
      <c r="E608" s="93" t="str">
        <f t="shared" si="994"/>
        <v/>
      </c>
      <c r="F608" s="93"/>
      <c r="G608" s="93"/>
      <c r="H608" s="93" t="str">
        <f t="shared" si="1319"/>
        <v/>
      </c>
      <c r="I608" s="95" t="str">
        <f t="shared" si="1320"/>
        <v/>
      </c>
      <c r="J608" s="93"/>
      <c r="K608" s="97" t="b">
        <v>0</v>
      </c>
      <c r="L608" s="98" t="str">
        <f t="shared" si="1444"/>
        <v>PENDENTE</v>
      </c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3"/>
      <c r="X608" s="100"/>
      <c r="Y608" s="100"/>
      <c r="Z608" s="100"/>
      <c r="AA608" s="100"/>
      <c r="AB608" s="100"/>
      <c r="AC608" s="101"/>
      <c r="AD608" s="3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93"/>
      <c r="AQ608" s="93"/>
      <c r="AR608" s="93"/>
      <c r="AS608" s="102"/>
      <c r="AT608" s="103"/>
      <c r="AU608" s="103"/>
      <c r="AV608" s="103"/>
      <c r="AW608" s="104"/>
      <c r="AX608" s="103"/>
      <c r="AY608" s="103"/>
      <c r="AZ608" s="103"/>
      <c r="BA608" s="103"/>
      <c r="BB608" s="104"/>
      <c r="BC608" s="103"/>
      <c r="BD608" s="105" t="str">
        <f ca="1">IFERROR(__xludf.DUMMYFUNCTION("""COMPUTED_VALUE"""),"")</f>
        <v/>
      </c>
      <c r="BE608" s="105"/>
      <c r="BF608" s="105"/>
      <c r="BG608" s="93"/>
      <c r="BH608" s="95"/>
      <c r="BI608" s="95" t="str">
        <f t="shared" si="1347"/>
        <v/>
      </c>
      <c r="BJ608" s="95" t="str">
        <f t="shared" ref="BJ608:BR608" si="1461">IF(AD608=0,"",AD608*$AS608*(AU608/10))</f>
        <v/>
      </c>
      <c r="BK608" s="95" t="str">
        <f t="shared" si="1461"/>
        <v/>
      </c>
      <c r="BL608" s="95" t="str">
        <f t="shared" si="1461"/>
        <v/>
      </c>
      <c r="BM608" s="95" t="str">
        <f t="shared" si="1461"/>
        <v/>
      </c>
      <c r="BN608" s="95" t="str">
        <f t="shared" si="1461"/>
        <v/>
      </c>
      <c r="BO608" s="95" t="str">
        <f t="shared" si="1461"/>
        <v/>
      </c>
      <c r="BP608" s="95" t="str">
        <f t="shared" si="1461"/>
        <v/>
      </c>
      <c r="BQ608" s="95" t="str">
        <f t="shared" si="1461"/>
        <v/>
      </c>
      <c r="BR608" s="95" t="str">
        <f t="shared" si="1461"/>
        <v/>
      </c>
      <c r="BS608" s="38"/>
      <c r="BT608" s="38"/>
      <c r="BU608" s="38"/>
      <c r="BV608" s="38"/>
      <c r="BW608" s="38"/>
      <c r="BX608" s="38">
        <f t="shared" si="1083"/>
        <v>0</v>
      </c>
      <c r="BY608" s="106" t="str">
        <f t="shared" si="1058"/>
        <v/>
      </c>
      <c r="BZ608" s="106" t="str">
        <f t="shared" ref="BZ608:CH608" si="1462">IF(N608="x","1","")</f>
        <v/>
      </c>
      <c r="CA608" s="106" t="str">
        <f t="shared" si="1462"/>
        <v/>
      </c>
      <c r="CB608" s="106" t="str">
        <f t="shared" si="1462"/>
        <v/>
      </c>
      <c r="CC608" s="106" t="str">
        <f t="shared" si="1462"/>
        <v/>
      </c>
      <c r="CD608" s="106" t="str">
        <f t="shared" si="1462"/>
        <v/>
      </c>
      <c r="CE608" s="106" t="str">
        <f t="shared" si="1462"/>
        <v/>
      </c>
      <c r="CF608" s="106" t="str">
        <f t="shared" si="1462"/>
        <v/>
      </c>
      <c r="CG608" s="106" t="str">
        <f t="shared" si="1462"/>
        <v/>
      </c>
      <c r="CH608" s="106" t="str">
        <f t="shared" si="1462"/>
        <v/>
      </c>
      <c r="CI608" s="40"/>
      <c r="CJ608" s="40"/>
      <c r="CK608" s="40"/>
      <c r="CL608" s="40"/>
      <c r="CM608" s="40"/>
    </row>
    <row r="609" spans="1:91" ht="17.25" customHeight="1" x14ac:dyDescent="0.2">
      <c r="A609" s="92"/>
      <c r="B609" s="93"/>
      <c r="C609" s="93"/>
      <c r="D609" s="93"/>
      <c r="E609" s="93" t="str">
        <f t="shared" si="994"/>
        <v/>
      </c>
      <c r="F609" s="93"/>
      <c r="G609" s="93"/>
      <c r="H609" s="93" t="str">
        <f t="shared" si="1319"/>
        <v/>
      </c>
      <c r="I609" s="95" t="str">
        <f t="shared" si="1320"/>
        <v/>
      </c>
      <c r="J609" s="93"/>
      <c r="K609" s="97" t="b">
        <v>0</v>
      </c>
      <c r="L609" s="98" t="str">
        <f t="shared" si="1444"/>
        <v>PENDENTE</v>
      </c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3"/>
      <c r="X609" s="100"/>
      <c r="Y609" s="100"/>
      <c r="Z609" s="100"/>
      <c r="AA609" s="100"/>
      <c r="AB609" s="100"/>
      <c r="AC609" s="101"/>
      <c r="AD609" s="3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93"/>
      <c r="AQ609" s="93"/>
      <c r="AR609" s="93"/>
      <c r="AS609" s="102"/>
      <c r="AT609" s="103"/>
      <c r="AU609" s="103"/>
      <c r="AV609" s="103"/>
      <c r="AW609" s="104"/>
      <c r="AX609" s="103"/>
      <c r="AY609" s="103"/>
      <c r="AZ609" s="103"/>
      <c r="BA609" s="103"/>
      <c r="BB609" s="104"/>
      <c r="BC609" s="103"/>
      <c r="BD609" s="105" t="str">
        <f ca="1">IFERROR(__xludf.DUMMYFUNCTION("""COMPUTED_VALUE"""),"")</f>
        <v/>
      </c>
      <c r="BE609" s="105"/>
      <c r="BF609" s="105"/>
      <c r="BG609" s="93"/>
      <c r="BH609" s="95"/>
      <c r="BI609" s="95" t="str">
        <f t="shared" si="1347"/>
        <v/>
      </c>
      <c r="BJ609" s="95" t="str">
        <f t="shared" ref="BJ609:BR609" si="1463">IF(AD609=0,"",AD609*$AS609*(AU609/10))</f>
        <v/>
      </c>
      <c r="BK609" s="95" t="str">
        <f t="shared" si="1463"/>
        <v/>
      </c>
      <c r="BL609" s="95" t="str">
        <f t="shared" si="1463"/>
        <v/>
      </c>
      <c r="BM609" s="95" t="str">
        <f t="shared" si="1463"/>
        <v/>
      </c>
      <c r="BN609" s="95" t="str">
        <f t="shared" si="1463"/>
        <v/>
      </c>
      <c r="BO609" s="95" t="str">
        <f t="shared" si="1463"/>
        <v/>
      </c>
      <c r="BP609" s="95" t="str">
        <f t="shared" si="1463"/>
        <v/>
      </c>
      <c r="BQ609" s="95" t="str">
        <f t="shared" si="1463"/>
        <v/>
      </c>
      <c r="BR609" s="95" t="str">
        <f t="shared" si="1463"/>
        <v/>
      </c>
      <c r="BS609" s="38"/>
      <c r="BT609" s="38"/>
      <c r="BU609" s="38"/>
      <c r="BV609" s="38"/>
      <c r="BW609" s="38"/>
      <c r="BX609" s="38">
        <f t="shared" si="1083"/>
        <v>0</v>
      </c>
      <c r="BY609" s="106" t="str">
        <f t="shared" si="1058"/>
        <v/>
      </c>
      <c r="BZ609" s="106" t="str">
        <f t="shared" ref="BZ609:CH609" si="1464">IF(N609="x","1","")</f>
        <v/>
      </c>
      <c r="CA609" s="106" t="str">
        <f t="shared" si="1464"/>
        <v/>
      </c>
      <c r="CB609" s="106" t="str">
        <f t="shared" si="1464"/>
        <v/>
      </c>
      <c r="CC609" s="106" t="str">
        <f t="shared" si="1464"/>
        <v/>
      </c>
      <c r="CD609" s="106" t="str">
        <f t="shared" si="1464"/>
        <v/>
      </c>
      <c r="CE609" s="106" t="str">
        <f t="shared" si="1464"/>
        <v/>
      </c>
      <c r="CF609" s="106" t="str">
        <f t="shared" si="1464"/>
        <v/>
      </c>
      <c r="CG609" s="106" t="str">
        <f t="shared" si="1464"/>
        <v/>
      </c>
      <c r="CH609" s="106" t="str">
        <f t="shared" si="1464"/>
        <v/>
      </c>
      <c r="CI609" s="40"/>
      <c r="CJ609" s="40"/>
      <c r="CK609" s="40"/>
      <c r="CL609" s="40"/>
      <c r="CM609" s="40"/>
    </row>
    <row r="610" spans="1:91" ht="17.25" customHeight="1" x14ac:dyDescent="0.2">
      <c r="A610" s="92"/>
      <c r="B610" s="93"/>
      <c r="C610" s="93"/>
      <c r="D610" s="93"/>
      <c r="E610" s="93" t="str">
        <f t="shared" si="994"/>
        <v/>
      </c>
      <c r="F610" s="93"/>
      <c r="G610" s="93"/>
      <c r="H610" s="93" t="str">
        <f t="shared" si="1319"/>
        <v/>
      </c>
      <c r="I610" s="95" t="str">
        <f t="shared" si="1320"/>
        <v/>
      </c>
      <c r="J610" s="93"/>
      <c r="K610" s="97" t="b">
        <v>0</v>
      </c>
      <c r="L610" s="98" t="str">
        <f t="shared" si="1444"/>
        <v>PENDENTE</v>
      </c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3"/>
      <c r="X610" s="100"/>
      <c r="Y610" s="100"/>
      <c r="Z610" s="100"/>
      <c r="AA610" s="100"/>
      <c r="AB610" s="100"/>
      <c r="AC610" s="101"/>
      <c r="AD610" s="3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93"/>
      <c r="AQ610" s="93"/>
      <c r="AR610" s="93"/>
      <c r="AS610" s="102"/>
      <c r="AT610" s="103"/>
      <c r="AU610" s="103"/>
      <c r="AV610" s="103"/>
      <c r="AW610" s="104"/>
      <c r="AX610" s="103"/>
      <c r="AY610" s="103"/>
      <c r="AZ610" s="103"/>
      <c r="BA610" s="103"/>
      <c r="BB610" s="104"/>
      <c r="BC610" s="103"/>
      <c r="BD610" s="105" t="str">
        <f ca="1">IFERROR(__xludf.DUMMYFUNCTION("""COMPUTED_VALUE"""),"")</f>
        <v/>
      </c>
      <c r="BE610" s="105"/>
      <c r="BF610" s="105"/>
      <c r="BG610" s="93"/>
      <c r="BH610" s="95"/>
      <c r="BI610" s="95" t="str">
        <f t="shared" si="1347"/>
        <v/>
      </c>
      <c r="BJ610" s="95" t="str">
        <f t="shared" ref="BJ610:BR610" si="1465">IF(AD610=0,"",AD610*$AS610*(AU610/10))</f>
        <v/>
      </c>
      <c r="BK610" s="95" t="str">
        <f t="shared" si="1465"/>
        <v/>
      </c>
      <c r="BL610" s="95" t="str">
        <f t="shared" si="1465"/>
        <v/>
      </c>
      <c r="BM610" s="95" t="str">
        <f t="shared" si="1465"/>
        <v/>
      </c>
      <c r="BN610" s="95" t="str">
        <f t="shared" si="1465"/>
        <v/>
      </c>
      <c r="BO610" s="95" t="str">
        <f t="shared" si="1465"/>
        <v/>
      </c>
      <c r="BP610" s="95" t="str">
        <f t="shared" si="1465"/>
        <v/>
      </c>
      <c r="BQ610" s="95" t="str">
        <f t="shared" si="1465"/>
        <v/>
      </c>
      <c r="BR610" s="95" t="str">
        <f t="shared" si="1465"/>
        <v/>
      </c>
      <c r="BS610" s="38"/>
      <c r="BT610" s="38"/>
      <c r="BU610" s="38"/>
      <c r="BV610" s="38"/>
      <c r="BW610" s="38"/>
      <c r="BX610" s="38">
        <f t="shared" si="1083"/>
        <v>0</v>
      </c>
      <c r="BY610" s="106" t="str">
        <f t="shared" si="1058"/>
        <v/>
      </c>
      <c r="BZ610" s="106" t="str">
        <f t="shared" ref="BZ610:CH610" si="1466">IF(N610="x","1","")</f>
        <v/>
      </c>
      <c r="CA610" s="106" t="str">
        <f t="shared" si="1466"/>
        <v/>
      </c>
      <c r="CB610" s="106" t="str">
        <f t="shared" si="1466"/>
        <v/>
      </c>
      <c r="CC610" s="106" t="str">
        <f t="shared" si="1466"/>
        <v/>
      </c>
      <c r="CD610" s="106" t="str">
        <f t="shared" si="1466"/>
        <v/>
      </c>
      <c r="CE610" s="106" t="str">
        <f t="shared" si="1466"/>
        <v/>
      </c>
      <c r="CF610" s="106" t="str">
        <f t="shared" si="1466"/>
        <v/>
      </c>
      <c r="CG610" s="106" t="str">
        <f t="shared" si="1466"/>
        <v/>
      </c>
      <c r="CH610" s="106" t="str">
        <f t="shared" si="1466"/>
        <v/>
      </c>
      <c r="CI610" s="40"/>
      <c r="CJ610" s="40"/>
      <c r="CK610" s="40"/>
      <c r="CL610" s="40"/>
      <c r="CM610" s="40"/>
    </row>
    <row r="611" spans="1:91" ht="17.25" customHeight="1" x14ac:dyDescent="0.2">
      <c r="A611" s="92"/>
      <c r="B611" s="93"/>
      <c r="C611" s="93"/>
      <c r="D611" s="93"/>
      <c r="E611" s="93" t="str">
        <f t="shared" si="994"/>
        <v/>
      </c>
      <c r="F611" s="93"/>
      <c r="G611" s="93"/>
      <c r="H611" s="93" t="str">
        <f t="shared" si="1319"/>
        <v/>
      </c>
      <c r="I611" s="95" t="str">
        <f t="shared" si="1320"/>
        <v/>
      </c>
      <c r="J611" s="93"/>
      <c r="K611" s="97" t="b">
        <v>0</v>
      </c>
      <c r="L611" s="98" t="str">
        <f t="shared" si="1444"/>
        <v>PENDENTE</v>
      </c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3"/>
      <c r="X611" s="100"/>
      <c r="Y611" s="100"/>
      <c r="Z611" s="100"/>
      <c r="AA611" s="100"/>
      <c r="AB611" s="100"/>
      <c r="AC611" s="101"/>
      <c r="AD611" s="3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93"/>
      <c r="AQ611" s="93"/>
      <c r="AR611" s="93"/>
      <c r="AS611" s="102"/>
      <c r="AT611" s="103"/>
      <c r="AU611" s="103"/>
      <c r="AV611" s="103"/>
      <c r="AW611" s="104"/>
      <c r="AX611" s="103"/>
      <c r="AY611" s="103"/>
      <c r="AZ611" s="103"/>
      <c r="BA611" s="103"/>
      <c r="BB611" s="104"/>
      <c r="BC611" s="103"/>
      <c r="BD611" s="105" t="str">
        <f ca="1">IFERROR(__xludf.DUMMYFUNCTION("""COMPUTED_VALUE"""),"")</f>
        <v/>
      </c>
      <c r="BE611" s="105"/>
      <c r="BF611" s="105"/>
      <c r="BG611" s="93"/>
      <c r="BH611" s="95"/>
      <c r="BI611" s="95" t="str">
        <f t="shared" si="1347"/>
        <v/>
      </c>
      <c r="BJ611" s="95" t="str">
        <f t="shared" ref="BJ611:BR611" si="1467">IF(AD611=0,"",AD611*$AS611*(AU611/10))</f>
        <v/>
      </c>
      <c r="BK611" s="95" t="str">
        <f t="shared" si="1467"/>
        <v/>
      </c>
      <c r="BL611" s="95" t="str">
        <f t="shared" si="1467"/>
        <v/>
      </c>
      <c r="BM611" s="95" t="str">
        <f t="shared" si="1467"/>
        <v/>
      </c>
      <c r="BN611" s="95" t="str">
        <f t="shared" si="1467"/>
        <v/>
      </c>
      <c r="BO611" s="95" t="str">
        <f t="shared" si="1467"/>
        <v/>
      </c>
      <c r="BP611" s="95" t="str">
        <f t="shared" si="1467"/>
        <v/>
      </c>
      <c r="BQ611" s="95" t="str">
        <f t="shared" si="1467"/>
        <v/>
      </c>
      <c r="BR611" s="95" t="str">
        <f t="shared" si="1467"/>
        <v/>
      </c>
      <c r="BS611" s="38"/>
      <c r="BT611" s="38"/>
      <c r="BU611" s="38"/>
      <c r="BV611" s="38"/>
      <c r="BW611" s="38"/>
      <c r="BX611" s="38">
        <f t="shared" si="1083"/>
        <v>0</v>
      </c>
      <c r="BY611" s="106" t="str">
        <f t="shared" si="1058"/>
        <v/>
      </c>
      <c r="BZ611" s="106" t="str">
        <f t="shared" ref="BZ611:CH611" si="1468">IF(N611="x","1","")</f>
        <v/>
      </c>
      <c r="CA611" s="106" t="str">
        <f t="shared" si="1468"/>
        <v/>
      </c>
      <c r="CB611" s="106" t="str">
        <f t="shared" si="1468"/>
        <v/>
      </c>
      <c r="CC611" s="106" t="str">
        <f t="shared" si="1468"/>
        <v/>
      </c>
      <c r="CD611" s="106" t="str">
        <f t="shared" si="1468"/>
        <v/>
      </c>
      <c r="CE611" s="106" t="str">
        <f t="shared" si="1468"/>
        <v/>
      </c>
      <c r="CF611" s="106" t="str">
        <f t="shared" si="1468"/>
        <v/>
      </c>
      <c r="CG611" s="106" t="str">
        <f t="shared" si="1468"/>
        <v/>
      </c>
      <c r="CH611" s="106" t="str">
        <f t="shared" si="1468"/>
        <v/>
      </c>
      <c r="CI611" s="40"/>
      <c r="CJ611" s="40"/>
      <c r="CK611" s="40"/>
      <c r="CL611" s="40"/>
      <c r="CM611" s="40"/>
    </row>
    <row r="612" spans="1:91" ht="17.25" customHeight="1" x14ac:dyDescent="0.2">
      <c r="A612" s="92"/>
      <c r="B612" s="93"/>
      <c r="C612" s="93"/>
      <c r="D612" s="93"/>
      <c r="E612" s="93" t="str">
        <f t="shared" si="994"/>
        <v/>
      </c>
      <c r="F612" s="93"/>
      <c r="G612" s="93"/>
      <c r="H612" s="93" t="str">
        <f t="shared" si="1319"/>
        <v/>
      </c>
      <c r="I612" s="95" t="str">
        <f t="shared" si="1320"/>
        <v/>
      </c>
      <c r="J612" s="93"/>
      <c r="K612" s="97" t="b">
        <v>0</v>
      </c>
      <c r="L612" s="98" t="str">
        <f t="shared" si="1444"/>
        <v>PENDENTE</v>
      </c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3"/>
      <c r="X612" s="100"/>
      <c r="Y612" s="100"/>
      <c r="Z612" s="100"/>
      <c r="AA612" s="100"/>
      <c r="AB612" s="100"/>
      <c r="AC612" s="101"/>
      <c r="AD612" s="3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93"/>
      <c r="AQ612" s="93"/>
      <c r="AR612" s="93"/>
      <c r="AS612" s="102"/>
      <c r="AT612" s="103"/>
      <c r="AU612" s="103"/>
      <c r="AV612" s="103"/>
      <c r="AW612" s="104"/>
      <c r="AX612" s="103"/>
      <c r="AY612" s="103"/>
      <c r="AZ612" s="103"/>
      <c r="BA612" s="103"/>
      <c r="BB612" s="104"/>
      <c r="BC612" s="103"/>
      <c r="BD612" s="105" t="str">
        <f ca="1">IFERROR(__xludf.DUMMYFUNCTION("""COMPUTED_VALUE"""),"")</f>
        <v/>
      </c>
      <c r="BE612" s="105"/>
      <c r="BF612" s="105"/>
      <c r="BG612" s="93"/>
      <c r="BH612" s="95"/>
      <c r="BI612" s="95" t="str">
        <f t="shared" si="1347"/>
        <v/>
      </c>
      <c r="BJ612" s="95" t="str">
        <f t="shared" ref="BJ612:BR612" si="1469">IF(AD612=0,"",AD612*$AS612*(AU612/10))</f>
        <v/>
      </c>
      <c r="BK612" s="95" t="str">
        <f t="shared" si="1469"/>
        <v/>
      </c>
      <c r="BL612" s="95" t="str">
        <f t="shared" si="1469"/>
        <v/>
      </c>
      <c r="BM612" s="95" t="str">
        <f t="shared" si="1469"/>
        <v/>
      </c>
      <c r="BN612" s="95" t="str">
        <f t="shared" si="1469"/>
        <v/>
      </c>
      <c r="BO612" s="95" t="str">
        <f t="shared" si="1469"/>
        <v/>
      </c>
      <c r="BP612" s="95" t="str">
        <f t="shared" si="1469"/>
        <v/>
      </c>
      <c r="BQ612" s="95" t="str">
        <f t="shared" si="1469"/>
        <v/>
      </c>
      <c r="BR612" s="95" t="str">
        <f t="shared" si="1469"/>
        <v/>
      </c>
      <c r="BS612" s="38"/>
      <c r="BT612" s="38"/>
      <c r="BU612" s="38"/>
      <c r="BV612" s="38"/>
      <c r="BW612" s="38"/>
      <c r="BX612" s="38">
        <f t="shared" si="1083"/>
        <v>0</v>
      </c>
      <c r="BY612" s="106" t="str">
        <f t="shared" si="1058"/>
        <v/>
      </c>
      <c r="BZ612" s="106" t="str">
        <f t="shared" ref="BZ612:CH612" si="1470">IF(N612="x","1","")</f>
        <v/>
      </c>
      <c r="CA612" s="106" t="str">
        <f t="shared" si="1470"/>
        <v/>
      </c>
      <c r="CB612" s="106" t="str">
        <f t="shared" si="1470"/>
        <v/>
      </c>
      <c r="CC612" s="106" t="str">
        <f t="shared" si="1470"/>
        <v/>
      </c>
      <c r="CD612" s="106" t="str">
        <f t="shared" si="1470"/>
        <v/>
      </c>
      <c r="CE612" s="106" t="str">
        <f t="shared" si="1470"/>
        <v/>
      </c>
      <c r="CF612" s="106" t="str">
        <f t="shared" si="1470"/>
        <v/>
      </c>
      <c r="CG612" s="106" t="str">
        <f t="shared" si="1470"/>
        <v/>
      </c>
      <c r="CH612" s="106" t="str">
        <f t="shared" si="1470"/>
        <v/>
      </c>
      <c r="CI612" s="40"/>
      <c r="CJ612" s="40"/>
      <c r="CK612" s="40"/>
      <c r="CL612" s="40"/>
      <c r="CM612" s="40"/>
    </row>
    <row r="613" spans="1:91" ht="17.25" customHeight="1" x14ac:dyDescent="0.2">
      <c r="A613" s="92"/>
      <c r="B613" s="93"/>
      <c r="C613" s="93"/>
      <c r="D613" s="93"/>
      <c r="E613" s="93" t="str">
        <f t="shared" si="994"/>
        <v/>
      </c>
      <c r="F613" s="93"/>
      <c r="G613" s="93"/>
      <c r="H613" s="93" t="str">
        <f t="shared" si="1319"/>
        <v/>
      </c>
      <c r="I613" s="95" t="str">
        <f t="shared" si="1320"/>
        <v/>
      </c>
      <c r="J613" s="93"/>
      <c r="K613" s="97" t="b">
        <v>0</v>
      </c>
      <c r="L613" s="98" t="str">
        <f t="shared" si="1444"/>
        <v>PENDENTE</v>
      </c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3"/>
      <c r="X613" s="100"/>
      <c r="Y613" s="100"/>
      <c r="Z613" s="100"/>
      <c r="AA613" s="100"/>
      <c r="AB613" s="100"/>
      <c r="AC613" s="101"/>
      <c r="AD613" s="3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93"/>
      <c r="AQ613" s="93"/>
      <c r="AR613" s="93"/>
      <c r="AS613" s="102"/>
      <c r="AT613" s="103"/>
      <c r="AU613" s="103"/>
      <c r="AV613" s="103"/>
      <c r="AW613" s="104"/>
      <c r="AX613" s="103"/>
      <c r="AY613" s="103"/>
      <c r="AZ613" s="103"/>
      <c r="BA613" s="103"/>
      <c r="BB613" s="104"/>
      <c r="BC613" s="103"/>
      <c r="BD613" s="105" t="str">
        <f ca="1">IFERROR(__xludf.DUMMYFUNCTION("""COMPUTED_VALUE"""),"")</f>
        <v/>
      </c>
      <c r="BE613" s="105"/>
      <c r="BF613" s="105"/>
      <c r="BG613" s="93"/>
      <c r="BH613" s="95"/>
      <c r="BI613" s="95" t="str">
        <f t="shared" si="1347"/>
        <v/>
      </c>
      <c r="BJ613" s="95" t="str">
        <f t="shared" ref="BJ613:BR613" si="1471">IF(AD613=0,"",AD613*$AS613*(AU613/10))</f>
        <v/>
      </c>
      <c r="BK613" s="95" t="str">
        <f t="shared" si="1471"/>
        <v/>
      </c>
      <c r="BL613" s="95" t="str">
        <f t="shared" si="1471"/>
        <v/>
      </c>
      <c r="BM613" s="95" t="str">
        <f t="shared" si="1471"/>
        <v/>
      </c>
      <c r="BN613" s="95" t="str">
        <f t="shared" si="1471"/>
        <v/>
      </c>
      <c r="BO613" s="95" t="str">
        <f t="shared" si="1471"/>
        <v/>
      </c>
      <c r="BP613" s="95" t="str">
        <f t="shared" si="1471"/>
        <v/>
      </c>
      <c r="BQ613" s="95" t="str">
        <f t="shared" si="1471"/>
        <v/>
      </c>
      <c r="BR613" s="95" t="str">
        <f t="shared" si="1471"/>
        <v/>
      </c>
      <c r="BS613" s="38"/>
      <c r="BT613" s="38"/>
      <c r="BU613" s="38"/>
      <c r="BV613" s="38"/>
      <c r="BW613" s="38"/>
      <c r="BX613" s="38">
        <f t="shared" si="1083"/>
        <v>0</v>
      </c>
      <c r="BY613" s="106" t="str">
        <f t="shared" si="1058"/>
        <v/>
      </c>
      <c r="BZ613" s="106" t="str">
        <f t="shared" ref="BZ613:CH613" si="1472">IF(N613="x","1","")</f>
        <v/>
      </c>
      <c r="CA613" s="106" t="str">
        <f t="shared" si="1472"/>
        <v/>
      </c>
      <c r="CB613" s="106" t="str">
        <f t="shared" si="1472"/>
        <v/>
      </c>
      <c r="CC613" s="106" t="str">
        <f t="shared" si="1472"/>
        <v/>
      </c>
      <c r="CD613" s="106" t="str">
        <f t="shared" si="1472"/>
        <v/>
      </c>
      <c r="CE613" s="106" t="str">
        <f t="shared" si="1472"/>
        <v/>
      </c>
      <c r="CF613" s="106" t="str">
        <f t="shared" si="1472"/>
        <v/>
      </c>
      <c r="CG613" s="106" t="str">
        <f t="shared" si="1472"/>
        <v/>
      </c>
      <c r="CH613" s="106" t="str">
        <f t="shared" si="1472"/>
        <v/>
      </c>
      <c r="CI613" s="40"/>
      <c r="CJ613" s="40"/>
      <c r="CK613" s="40"/>
      <c r="CL613" s="40"/>
      <c r="CM613" s="40"/>
    </row>
    <row r="614" spans="1:91" ht="17.25" customHeight="1" x14ac:dyDescent="0.2">
      <c r="A614" s="92"/>
      <c r="B614" s="93"/>
      <c r="C614" s="93"/>
      <c r="D614" s="93"/>
      <c r="E614" s="93" t="str">
        <f t="shared" si="994"/>
        <v/>
      </c>
      <c r="F614" s="93"/>
      <c r="G614" s="93"/>
      <c r="H614" s="93" t="str">
        <f t="shared" si="1319"/>
        <v/>
      </c>
      <c r="I614" s="95" t="str">
        <f t="shared" si="1320"/>
        <v/>
      </c>
      <c r="J614" s="93"/>
      <c r="K614" s="97" t="b">
        <v>0</v>
      </c>
      <c r="L614" s="98" t="str">
        <f t="shared" si="1444"/>
        <v>PENDENTE</v>
      </c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3"/>
      <c r="X614" s="100"/>
      <c r="Y614" s="100"/>
      <c r="Z614" s="100"/>
      <c r="AA614" s="100"/>
      <c r="AB614" s="100"/>
      <c r="AC614" s="101"/>
      <c r="AD614" s="3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93"/>
      <c r="AQ614" s="93"/>
      <c r="AR614" s="93"/>
      <c r="AS614" s="102"/>
      <c r="AT614" s="103"/>
      <c r="AU614" s="103"/>
      <c r="AV614" s="103"/>
      <c r="AW614" s="104"/>
      <c r="AX614" s="103"/>
      <c r="AY614" s="103"/>
      <c r="AZ614" s="103"/>
      <c r="BA614" s="103"/>
      <c r="BB614" s="104"/>
      <c r="BC614" s="103"/>
      <c r="BD614" s="105" t="str">
        <f ca="1">IFERROR(__xludf.DUMMYFUNCTION("""COMPUTED_VALUE"""),"")</f>
        <v/>
      </c>
      <c r="BE614" s="105"/>
      <c r="BF614" s="105"/>
      <c r="BG614" s="93"/>
      <c r="BH614" s="95"/>
      <c r="BI614" s="95" t="str">
        <f t="shared" si="1347"/>
        <v/>
      </c>
      <c r="BJ614" s="95" t="str">
        <f t="shared" ref="BJ614:BR614" si="1473">IF(AD614=0,"",AD614*$AS614*(AU614/10))</f>
        <v/>
      </c>
      <c r="BK614" s="95" t="str">
        <f t="shared" si="1473"/>
        <v/>
      </c>
      <c r="BL614" s="95" t="str">
        <f t="shared" si="1473"/>
        <v/>
      </c>
      <c r="BM614" s="95" t="str">
        <f t="shared" si="1473"/>
        <v/>
      </c>
      <c r="BN614" s="95" t="str">
        <f t="shared" si="1473"/>
        <v/>
      </c>
      <c r="BO614" s="95" t="str">
        <f t="shared" si="1473"/>
        <v/>
      </c>
      <c r="BP614" s="95" t="str">
        <f t="shared" si="1473"/>
        <v/>
      </c>
      <c r="BQ614" s="95" t="str">
        <f t="shared" si="1473"/>
        <v/>
      </c>
      <c r="BR614" s="95" t="str">
        <f t="shared" si="1473"/>
        <v/>
      </c>
      <c r="BS614" s="38"/>
      <c r="BT614" s="38"/>
      <c r="BU614" s="38"/>
      <c r="BV614" s="38"/>
      <c r="BW614" s="38"/>
      <c r="BX614" s="38">
        <f t="shared" si="1083"/>
        <v>0</v>
      </c>
      <c r="BY614" s="106" t="str">
        <f t="shared" si="1058"/>
        <v/>
      </c>
      <c r="BZ614" s="106" t="str">
        <f t="shared" ref="BZ614:CH614" si="1474">IF(N614="x","1","")</f>
        <v/>
      </c>
      <c r="CA614" s="106" t="str">
        <f t="shared" si="1474"/>
        <v/>
      </c>
      <c r="CB614" s="106" t="str">
        <f t="shared" si="1474"/>
        <v/>
      </c>
      <c r="CC614" s="106" t="str">
        <f t="shared" si="1474"/>
        <v/>
      </c>
      <c r="CD614" s="106" t="str">
        <f t="shared" si="1474"/>
        <v/>
      </c>
      <c r="CE614" s="106" t="str">
        <f t="shared" si="1474"/>
        <v/>
      </c>
      <c r="CF614" s="106" t="str">
        <f t="shared" si="1474"/>
        <v/>
      </c>
      <c r="CG614" s="106" t="str">
        <f t="shared" si="1474"/>
        <v/>
      </c>
      <c r="CH614" s="106" t="str">
        <f t="shared" si="1474"/>
        <v/>
      </c>
      <c r="CI614" s="40"/>
      <c r="CJ614" s="40"/>
      <c r="CK614" s="40"/>
      <c r="CL614" s="40"/>
      <c r="CM614" s="40"/>
    </row>
    <row r="615" spans="1:91" ht="17.25" customHeight="1" x14ac:dyDescent="0.2">
      <c r="A615" s="92"/>
      <c r="B615" s="93"/>
      <c r="C615" s="93"/>
      <c r="D615" s="93"/>
      <c r="E615" s="93" t="str">
        <f t="shared" si="994"/>
        <v/>
      </c>
      <c r="F615" s="93"/>
      <c r="G615" s="93"/>
      <c r="H615" s="93" t="str">
        <f t="shared" si="1319"/>
        <v/>
      </c>
      <c r="I615" s="95" t="str">
        <f t="shared" si="1320"/>
        <v/>
      </c>
      <c r="J615" s="93"/>
      <c r="K615" s="97" t="b">
        <v>0</v>
      </c>
      <c r="L615" s="98" t="str">
        <f t="shared" si="1444"/>
        <v>PENDENTE</v>
      </c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3"/>
      <c r="X615" s="100"/>
      <c r="Y615" s="100"/>
      <c r="Z615" s="100"/>
      <c r="AA615" s="100"/>
      <c r="AB615" s="100"/>
      <c r="AC615" s="101"/>
      <c r="AD615" s="3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93"/>
      <c r="AQ615" s="93"/>
      <c r="AR615" s="93"/>
      <c r="AS615" s="102"/>
      <c r="AT615" s="103"/>
      <c r="AU615" s="103"/>
      <c r="AV615" s="103"/>
      <c r="AW615" s="104"/>
      <c r="AX615" s="103"/>
      <c r="AY615" s="103"/>
      <c r="AZ615" s="103"/>
      <c r="BA615" s="103"/>
      <c r="BB615" s="104"/>
      <c r="BC615" s="103"/>
      <c r="BD615" s="105" t="str">
        <f ca="1">IFERROR(__xludf.DUMMYFUNCTION("""COMPUTED_VALUE"""),"")</f>
        <v/>
      </c>
      <c r="BE615" s="105"/>
      <c r="BF615" s="105"/>
      <c r="BG615" s="93"/>
      <c r="BH615" s="95"/>
      <c r="BI615" s="95" t="str">
        <f t="shared" si="1347"/>
        <v/>
      </c>
      <c r="BJ615" s="95" t="str">
        <f t="shared" ref="BJ615:BR615" si="1475">IF(AD615=0,"",AD615*$AS615*(AU615/10))</f>
        <v/>
      </c>
      <c r="BK615" s="95" t="str">
        <f t="shared" si="1475"/>
        <v/>
      </c>
      <c r="BL615" s="95" t="str">
        <f t="shared" si="1475"/>
        <v/>
      </c>
      <c r="BM615" s="95" t="str">
        <f t="shared" si="1475"/>
        <v/>
      </c>
      <c r="BN615" s="95" t="str">
        <f t="shared" si="1475"/>
        <v/>
      </c>
      <c r="BO615" s="95" t="str">
        <f t="shared" si="1475"/>
        <v/>
      </c>
      <c r="BP615" s="95" t="str">
        <f t="shared" si="1475"/>
        <v/>
      </c>
      <c r="BQ615" s="95" t="str">
        <f t="shared" si="1475"/>
        <v/>
      </c>
      <c r="BR615" s="95" t="str">
        <f t="shared" si="1475"/>
        <v/>
      </c>
      <c r="BS615" s="38"/>
      <c r="BT615" s="38"/>
      <c r="BU615" s="38"/>
      <c r="BV615" s="38"/>
      <c r="BW615" s="38"/>
      <c r="BX615" s="38">
        <f t="shared" si="1083"/>
        <v>0</v>
      </c>
      <c r="BY615" s="106" t="str">
        <f t="shared" si="1058"/>
        <v/>
      </c>
      <c r="BZ615" s="106" t="str">
        <f t="shared" ref="BZ615:CH615" si="1476">IF(N615="x","1","")</f>
        <v/>
      </c>
      <c r="CA615" s="106" t="str">
        <f t="shared" si="1476"/>
        <v/>
      </c>
      <c r="CB615" s="106" t="str">
        <f t="shared" si="1476"/>
        <v/>
      </c>
      <c r="CC615" s="106" t="str">
        <f t="shared" si="1476"/>
        <v/>
      </c>
      <c r="CD615" s="106" t="str">
        <f t="shared" si="1476"/>
        <v/>
      </c>
      <c r="CE615" s="106" t="str">
        <f t="shared" si="1476"/>
        <v/>
      </c>
      <c r="CF615" s="106" t="str">
        <f t="shared" si="1476"/>
        <v/>
      </c>
      <c r="CG615" s="106" t="str">
        <f t="shared" si="1476"/>
        <v/>
      </c>
      <c r="CH615" s="106" t="str">
        <f t="shared" si="1476"/>
        <v/>
      </c>
      <c r="CI615" s="40"/>
      <c r="CJ615" s="40"/>
      <c r="CK615" s="40"/>
      <c r="CL615" s="40"/>
      <c r="CM615" s="40"/>
    </row>
    <row r="616" spans="1:91" ht="17.25" customHeight="1" x14ac:dyDescent="0.2">
      <c r="A616" s="92"/>
      <c r="B616" s="93"/>
      <c r="C616" s="93"/>
      <c r="D616" s="93"/>
      <c r="E616" s="93" t="str">
        <f t="shared" si="994"/>
        <v/>
      </c>
      <c r="F616" s="93"/>
      <c r="G616" s="93"/>
      <c r="H616" s="93" t="str">
        <f t="shared" si="1319"/>
        <v/>
      </c>
      <c r="I616" s="95" t="str">
        <f t="shared" si="1320"/>
        <v/>
      </c>
      <c r="J616" s="93"/>
      <c r="K616" s="97" t="b">
        <v>0</v>
      </c>
      <c r="L616" s="98" t="str">
        <f t="shared" si="1444"/>
        <v>PENDENTE</v>
      </c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3"/>
      <c r="X616" s="100"/>
      <c r="Y616" s="100"/>
      <c r="Z616" s="100"/>
      <c r="AA616" s="100"/>
      <c r="AB616" s="100"/>
      <c r="AC616" s="101"/>
      <c r="AD616" s="3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93"/>
      <c r="AQ616" s="93"/>
      <c r="AR616" s="93"/>
      <c r="AS616" s="102"/>
      <c r="AT616" s="103"/>
      <c r="AU616" s="103"/>
      <c r="AV616" s="103"/>
      <c r="AW616" s="104"/>
      <c r="AX616" s="103"/>
      <c r="AY616" s="103"/>
      <c r="AZ616" s="103"/>
      <c r="BA616" s="103"/>
      <c r="BB616" s="104"/>
      <c r="BC616" s="103"/>
      <c r="BD616" s="105" t="str">
        <f ca="1">IFERROR(__xludf.DUMMYFUNCTION("""COMPUTED_VALUE"""),"")</f>
        <v/>
      </c>
      <c r="BE616" s="105"/>
      <c r="BF616" s="105"/>
      <c r="BG616" s="93"/>
      <c r="BH616" s="95"/>
      <c r="BI616" s="95" t="str">
        <f t="shared" si="1347"/>
        <v/>
      </c>
      <c r="BJ616" s="95" t="str">
        <f t="shared" ref="BJ616:BR616" si="1477">IF(AD616=0,"",AD616*$AS616*(AU616/10))</f>
        <v/>
      </c>
      <c r="BK616" s="95" t="str">
        <f t="shared" si="1477"/>
        <v/>
      </c>
      <c r="BL616" s="95" t="str">
        <f t="shared" si="1477"/>
        <v/>
      </c>
      <c r="BM616" s="95" t="str">
        <f t="shared" si="1477"/>
        <v/>
      </c>
      <c r="BN616" s="95" t="str">
        <f t="shared" si="1477"/>
        <v/>
      </c>
      <c r="BO616" s="95" t="str">
        <f t="shared" si="1477"/>
        <v/>
      </c>
      <c r="BP616" s="95" t="str">
        <f t="shared" si="1477"/>
        <v/>
      </c>
      <c r="BQ616" s="95" t="str">
        <f t="shared" si="1477"/>
        <v/>
      </c>
      <c r="BR616" s="95" t="str">
        <f t="shared" si="1477"/>
        <v/>
      </c>
      <c r="BS616" s="38"/>
      <c r="BT616" s="38"/>
      <c r="BU616" s="38"/>
      <c r="BV616" s="38"/>
      <c r="BW616" s="38"/>
      <c r="BX616" s="38">
        <f t="shared" si="1083"/>
        <v>0</v>
      </c>
      <c r="BY616" s="106" t="str">
        <f t="shared" si="1058"/>
        <v/>
      </c>
      <c r="BZ616" s="106" t="str">
        <f t="shared" ref="BZ616:CH616" si="1478">IF(N616="x","1","")</f>
        <v/>
      </c>
      <c r="CA616" s="106" t="str">
        <f t="shared" si="1478"/>
        <v/>
      </c>
      <c r="CB616" s="106" t="str">
        <f t="shared" si="1478"/>
        <v/>
      </c>
      <c r="CC616" s="106" t="str">
        <f t="shared" si="1478"/>
        <v/>
      </c>
      <c r="CD616" s="106" t="str">
        <f t="shared" si="1478"/>
        <v/>
      </c>
      <c r="CE616" s="106" t="str">
        <f t="shared" si="1478"/>
        <v/>
      </c>
      <c r="CF616" s="106" t="str">
        <f t="shared" si="1478"/>
        <v/>
      </c>
      <c r="CG616" s="106" t="str">
        <f t="shared" si="1478"/>
        <v/>
      </c>
      <c r="CH616" s="106" t="str">
        <f t="shared" si="1478"/>
        <v/>
      </c>
      <c r="CI616" s="40"/>
      <c r="CJ616" s="40"/>
      <c r="CK616" s="40"/>
      <c r="CL616" s="40"/>
      <c r="CM616" s="40"/>
    </row>
    <row r="617" spans="1:91" ht="17.25" customHeight="1" x14ac:dyDescent="0.2">
      <c r="A617" s="92"/>
      <c r="B617" s="93"/>
      <c r="C617" s="93"/>
      <c r="D617" s="93"/>
      <c r="E617" s="93" t="str">
        <f t="shared" si="994"/>
        <v/>
      </c>
      <c r="F617" s="93"/>
      <c r="G617" s="93"/>
      <c r="H617" s="93" t="str">
        <f t="shared" si="1319"/>
        <v/>
      </c>
      <c r="I617" s="95" t="str">
        <f t="shared" si="1320"/>
        <v/>
      </c>
      <c r="J617" s="93"/>
      <c r="K617" s="97" t="b">
        <v>0</v>
      </c>
      <c r="L617" s="98" t="str">
        <f t="shared" si="1444"/>
        <v>PENDENTE</v>
      </c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3"/>
      <c r="X617" s="100"/>
      <c r="Y617" s="100"/>
      <c r="Z617" s="100"/>
      <c r="AA617" s="100"/>
      <c r="AB617" s="100"/>
      <c r="AC617" s="101"/>
      <c r="AD617" s="3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93"/>
      <c r="AQ617" s="93"/>
      <c r="AR617" s="93"/>
      <c r="AS617" s="102"/>
      <c r="AT617" s="103"/>
      <c r="AU617" s="103"/>
      <c r="AV617" s="103"/>
      <c r="AW617" s="104"/>
      <c r="AX617" s="103"/>
      <c r="AY617" s="103"/>
      <c r="AZ617" s="103"/>
      <c r="BA617" s="103"/>
      <c r="BB617" s="104"/>
      <c r="BC617" s="103"/>
      <c r="BD617" s="105" t="str">
        <f ca="1">IFERROR(__xludf.DUMMYFUNCTION("""COMPUTED_VALUE"""),"")</f>
        <v/>
      </c>
      <c r="BE617" s="105"/>
      <c r="BF617" s="105"/>
      <c r="BG617" s="93"/>
      <c r="BH617" s="95"/>
      <c r="BI617" s="95" t="str">
        <f t="shared" si="1347"/>
        <v/>
      </c>
      <c r="BJ617" s="95" t="str">
        <f t="shared" ref="BJ617:BR617" si="1479">IF(AD617=0,"",AD617*$AS617*(AU617/10))</f>
        <v/>
      </c>
      <c r="BK617" s="95" t="str">
        <f t="shared" si="1479"/>
        <v/>
      </c>
      <c r="BL617" s="95" t="str">
        <f t="shared" si="1479"/>
        <v/>
      </c>
      <c r="BM617" s="95" t="str">
        <f t="shared" si="1479"/>
        <v/>
      </c>
      <c r="BN617" s="95" t="str">
        <f t="shared" si="1479"/>
        <v/>
      </c>
      <c r="BO617" s="95" t="str">
        <f t="shared" si="1479"/>
        <v/>
      </c>
      <c r="BP617" s="95" t="str">
        <f t="shared" si="1479"/>
        <v/>
      </c>
      <c r="BQ617" s="95" t="str">
        <f t="shared" si="1479"/>
        <v/>
      </c>
      <c r="BR617" s="95" t="str">
        <f t="shared" si="1479"/>
        <v/>
      </c>
      <c r="BS617" s="38"/>
      <c r="BT617" s="38"/>
      <c r="BU617" s="38"/>
      <c r="BV617" s="38"/>
      <c r="BW617" s="38"/>
      <c r="BX617" s="38">
        <f t="shared" si="1083"/>
        <v>0</v>
      </c>
      <c r="BY617" s="106" t="str">
        <f t="shared" si="1058"/>
        <v/>
      </c>
      <c r="BZ617" s="106" t="str">
        <f t="shared" ref="BZ617:CH617" si="1480">IF(N617="x","1","")</f>
        <v/>
      </c>
      <c r="CA617" s="106" t="str">
        <f t="shared" si="1480"/>
        <v/>
      </c>
      <c r="CB617" s="106" t="str">
        <f t="shared" si="1480"/>
        <v/>
      </c>
      <c r="CC617" s="106" t="str">
        <f t="shared" si="1480"/>
        <v/>
      </c>
      <c r="CD617" s="106" t="str">
        <f t="shared" si="1480"/>
        <v/>
      </c>
      <c r="CE617" s="106" t="str">
        <f t="shared" si="1480"/>
        <v/>
      </c>
      <c r="CF617" s="106" t="str">
        <f t="shared" si="1480"/>
        <v/>
      </c>
      <c r="CG617" s="106" t="str">
        <f t="shared" si="1480"/>
        <v/>
      </c>
      <c r="CH617" s="106" t="str">
        <f t="shared" si="1480"/>
        <v/>
      </c>
      <c r="CI617" s="40"/>
      <c r="CJ617" s="40"/>
      <c r="CK617" s="40"/>
      <c r="CL617" s="40"/>
      <c r="CM617" s="40"/>
    </row>
    <row r="618" spans="1:91" ht="17.25" customHeight="1" x14ac:dyDescent="0.2">
      <c r="A618" s="92"/>
      <c r="B618" s="93"/>
      <c r="C618" s="93"/>
      <c r="D618" s="93"/>
      <c r="E618" s="93" t="str">
        <f t="shared" si="994"/>
        <v/>
      </c>
      <c r="F618" s="93"/>
      <c r="G618" s="93"/>
      <c r="H618" s="93" t="str">
        <f t="shared" si="1319"/>
        <v/>
      </c>
      <c r="I618" s="95" t="str">
        <f t="shared" si="1320"/>
        <v/>
      </c>
      <c r="J618" s="93"/>
      <c r="K618" s="97" t="b">
        <v>0</v>
      </c>
      <c r="L618" s="98" t="str">
        <f t="shared" si="1444"/>
        <v>PENDENTE</v>
      </c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3"/>
      <c r="X618" s="100"/>
      <c r="Y618" s="100"/>
      <c r="Z618" s="100"/>
      <c r="AA618" s="100"/>
      <c r="AB618" s="100"/>
      <c r="AC618" s="101"/>
      <c r="AD618" s="3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93"/>
      <c r="AQ618" s="93"/>
      <c r="AR618" s="93"/>
      <c r="AS618" s="102"/>
      <c r="AT618" s="103"/>
      <c r="AU618" s="103"/>
      <c r="AV618" s="103"/>
      <c r="AW618" s="104"/>
      <c r="AX618" s="103"/>
      <c r="AY618" s="103"/>
      <c r="AZ618" s="103"/>
      <c r="BA618" s="103"/>
      <c r="BB618" s="104"/>
      <c r="BC618" s="103"/>
      <c r="BD618" s="105" t="str">
        <f ca="1">IFERROR(__xludf.DUMMYFUNCTION("""COMPUTED_VALUE"""),"")</f>
        <v/>
      </c>
      <c r="BE618" s="105"/>
      <c r="BF618" s="105"/>
      <c r="BG618" s="93"/>
      <c r="BH618" s="95"/>
      <c r="BI618" s="95" t="str">
        <f t="shared" si="1347"/>
        <v/>
      </c>
      <c r="BJ618" s="95" t="str">
        <f t="shared" ref="BJ618:BR618" si="1481">IF(AD618=0,"",AD618*$AS618*(AU618/10))</f>
        <v/>
      </c>
      <c r="BK618" s="95" t="str">
        <f t="shared" si="1481"/>
        <v/>
      </c>
      <c r="BL618" s="95" t="str">
        <f t="shared" si="1481"/>
        <v/>
      </c>
      <c r="BM618" s="95" t="str">
        <f t="shared" si="1481"/>
        <v/>
      </c>
      <c r="BN618" s="95" t="str">
        <f t="shared" si="1481"/>
        <v/>
      </c>
      <c r="BO618" s="95" t="str">
        <f t="shared" si="1481"/>
        <v/>
      </c>
      <c r="BP618" s="95" t="str">
        <f t="shared" si="1481"/>
        <v/>
      </c>
      <c r="BQ618" s="95" t="str">
        <f t="shared" si="1481"/>
        <v/>
      </c>
      <c r="BR618" s="95" t="str">
        <f t="shared" si="1481"/>
        <v/>
      </c>
      <c r="BS618" s="38"/>
      <c r="BT618" s="38"/>
      <c r="BU618" s="38"/>
      <c r="BV618" s="38"/>
      <c r="BW618" s="38"/>
      <c r="BX618" s="38">
        <f t="shared" si="1083"/>
        <v>0</v>
      </c>
      <c r="BY618" s="106" t="str">
        <f t="shared" si="1058"/>
        <v/>
      </c>
      <c r="BZ618" s="106" t="str">
        <f t="shared" ref="BZ618:CH618" si="1482">IF(N618="x","1","")</f>
        <v/>
      </c>
      <c r="CA618" s="106" t="str">
        <f t="shared" si="1482"/>
        <v/>
      </c>
      <c r="CB618" s="106" t="str">
        <f t="shared" si="1482"/>
        <v/>
      </c>
      <c r="CC618" s="106" t="str">
        <f t="shared" si="1482"/>
        <v/>
      </c>
      <c r="CD618" s="106" t="str">
        <f t="shared" si="1482"/>
        <v/>
      </c>
      <c r="CE618" s="106" t="str">
        <f t="shared" si="1482"/>
        <v/>
      </c>
      <c r="CF618" s="106" t="str">
        <f t="shared" si="1482"/>
        <v/>
      </c>
      <c r="CG618" s="106" t="str">
        <f t="shared" si="1482"/>
        <v/>
      </c>
      <c r="CH618" s="106" t="str">
        <f t="shared" si="1482"/>
        <v/>
      </c>
      <c r="CI618" s="40"/>
      <c r="CJ618" s="40"/>
      <c r="CK618" s="40"/>
      <c r="CL618" s="40"/>
      <c r="CM618" s="40"/>
    </row>
    <row r="619" spans="1:91" ht="17.25" customHeight="1" x14ac:dyDescent="0.2">
      <c r="A619" s="92"/>
      <c r="B619" s="93"/>
      <c r="C619" s="93"/>
      <c r="D619" s="93"/>
      <c r="E619" s="93" t="str">
        <f t="shared" si="994"/>
        <v/>
      </c>
      <c r="F619" s="93"/>
      <c r="G619" s="93"/>
      <c r="H619" s="93" t="str">
        <f t="shared" si="1319"/>
        <v/>
      </c>
      <c r="I619" s="95" t="str">
        <f t="shared" si="1320"/>
        <v/>
      </c>
      <c r="J619" s="93"/>
      <c r="K619" s="97" t="b">
        <v>0</v>
      </c>
      <c r="L619" s="98" t="str">
        <f t="shared" si="1444"/>
        <v>PENDENTE</v>
      </c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3"/>
      <c r="X619" s="100"/>
      <c r="Y619" s="100"/>
      <c r="Z619" s="100"/>
      <c r="AA619" s="100"/>
      <c r="AB619" s="100"/>
      <c r="AC619" s="101"/>
      <c r="AD619" s="3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93"/>
      <c r="AQ619" s="93"/>
      <c r="AR619" s="93"/>
      <c r="AS619" s="102"/>
      <c r="AT619" s="103"/>
      <c r="AU619" s="103"/>
      <c r="AV619" s="103"/>
      <c r="AW619" s="104"/>
      <c r="AX619" s="103"/>
      <c r="AY619" s="103"/>
      <c r="AZ619" s="103"/>
      <c r="BA619" s="103"/>
      <c r="BB619" s="104"/>
      <c r="BC619" s="103"/>
      <c r="BD619" s="105" t="str">
        <f ca="1">IFERROR(__xludf.DUMMYFUNCTION("""COMPUTED_VALUE"""),"")</f>
        <v/>
      </c>
      <c r="BE619" s="105"/>
      <c r="BF619" s="105"/>
      <c r="BG619" s="93"/>
      <c r="BH619" s="95"/>
      <c r="BI619" s="95" t="str">
        <f t="shared" si="1347"/>
        <v/>
      </c>
      <c r="BJ619" s="95" t="str">
        <f t="shared" ref="BJ619:BR619" si="1483">IF(AD619=0,"",AD619*$AS619*(AU619/10))</f>
        <v/>
      </c>
      <c r="BK619" s="95" t="str">
        <f t="shared" si="1483"/>
        <v/>
      </c>
      <c r="BL619" s="95" t="str">
        <f t="shared" si="1483"/>
        <v/>
      </c>
      <c r="BM619" s="95" t="str">
        <f t="shared" si="1483"/>
        <v/>
      </c>
      <c r="BN619" s="95" t="str">
        <f t="shared" si="1483"/>
        <v/>
      </c>
      <c r="BO619" s="95" t="str">
        <f t="shared" si="1483"/>
        <v/>
      </c>
      <c r="BP619" s="95" t="str">
        <f t="shared" si="1483"/>
        <v/>
      </c>
      <c r="BQ619" s="95" t="str">
        <f t="shared" si="1483"/>
        <v/>
      </c>
      <c r="BR619" s="95" t="str">
        <f t="shared" si="1483"/>
        <v/>
      </c>
      <c r="BS619" s="38"/>
      <c r="BT619" s="38"/>
      <c r="BU619" s="38"/>
      <c r="BV619" s="38"/>
      <c r="BW619" s="38"/>
      <c r="BX619" s="38">
        <f t="shared" si="1083"/>
        <v>0</v>
      </c>
      <c r="BY619" s="106" t="str">
        <f t="shared" si="1058"/>
        <v/>
      </c>
      <c r="BZ619" s="106" t="str">
        <f t="shared" ref="BZ619:CH619" si="1484">IF(N619="x","1","")</f>
        <v/>
      </c>
      <c r="CA619" s="106" t="str">
        <f t="shared" si="1484"/>
        <v/>
      </c>
      <c r="CB619" s="106" t="str">
        <f t="shared" si="1484"/>
        <v/>
      </c>
      <c r="CC619" s="106" t="str">
        <f t="shared" si="1484"/>
        <v/>
      </c>
      <c r="CD619" s="106" t="str">
        <f t="shared" si="1484"/>
        <v/>
      </c>
      <c r="CE619" s="106" t="str">
        <f t="shared" si="1484"/>
        <v/>
      </c>
      <c r="CF619" s="106" t="str">
        <f t="shared" si="1484"/>
        <v/>
      </c>
      <c r="CG619" s="106" t="str">
        <f t="shared" si="1484"/>
        <v/>
      </c>
      <c r="CH619" s="106" t="str">
        <f t="shared" si="1484"/>
        <v/>
      </c>
      <c r="CI619" s="40"/>
      <c r="CJ619" s="40"/>
      <c r="CK619" s="40"/>
      <c r="CL619" s="40"/>
      <c r="CM619" s="40"/>
    </row>
    <row r="620" spans="1:91" ht="17.25" customHeight="1" x14ac:dyDescent="0.2">
      <c r="A620" s="92"/>
      <c r="B620" s="93"/>
      <c r="C620" s="93"/>
      <c r="D620" s="93"/>
      <c r="E620" s="93" t="str">
        <f t="shared" si="994"/>
        <v/>
      </c>
      <c r="F620" s="93"/>
      <c r="G620" s="93"/>
      <c r="H620" s="93" t="str">
        <f t="shared" si="1319"/>
        <v/>
      </c>
      <c r="I620" s="95" t="str">
        <f t="shared" si="1320"/>
        <v/>
      </c>
      <c r="J620" s="93"/>
      <c r="K620" s="97" t="b">
        <v>0</v>
      </c>
      <c r="L620" s="98" t="str">
        <f t="shared" si="1444"/>
        <v>PENDENTE</v>
      </c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3"/>
      <c r="X620" s="100"/>
      <c r="Y620" s="100"/>
      <c r="Z620" s="100"/>
      <c r="AA620" s="100"/>
      <c r="AB620" s="100"/>
      <c r="AC620" s="101"/>
      <c r="AD620" s="3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93"/>
      <c r="AQ620" s="93"/>
      <c r="AR620" s="93"/>
      <c r="AS620" s="102"/>
      <c r="AT620" s="103"/>
      <c r="AU620" s="103"/>
      <c r="AV620" s="103"/>
      <c r="AW620" s="104"/>
      <c r="AX620" s="103"/>
      <c r="AY620" s="103"/>
      <c r="AZ620" s="103"/>
      <c r="BA620" s="103"/>
      <c r="BB620" s="104"/>
      <c r="BC620" s="103"/>
      <c r="BD620" s="105" t="str">
        <f ca="1">IFERROR(__xludf.DUMMYFUNCTION("""COMPUTED_VALUE"""),"")</f>
        <v/>
      </c>
      <c r="BE620" s="105"/>
      <c r="BF620" s="105"/>
      <c r="BG620" s="93"/>
      <c r="BH620" s="95"/>
      <c r="BI620" s="95" t="str">
        <f t="shared" si="1347"/>
        <v/>
      </c>
      <c r="BJ620" s="95" t="str">
        <f t="shared" ref="BJ620:BR620" si="1485">IF(AD620=0,"",AD620*$AS620*(AU620/10))</f>
        <v/>
      </c>
      <c r="BK620" s="95" t="str">
        <f t="shared" si="1485"/>
        <v/>
      </c>
      <c r="BL620" s="95" t="str">
        <f t="shared" si="1485"/>
        <v/>
      </c>
      <c r="BM620" s="95" t="str">
        <f t="shared" si="1485"/>
        <v/>
      </c>
      <c r="BN620" s="95" t="str">
        <f t="shared" si="1485"/>
        <v/>
      </c>
      <c r="BO620" s="95" t="str">
        <f t="shared" si="1485"/>
        <v/>
      </c>
      <c r="BP620" s="95" t="str">
        <f t="shared" si="1485"/>
        <v/>
      </c>
      <c r="BQ620" s="95" t="str">
        <f t="shared" si="1485"/>
        <v/>
      </c>
      <c r="BR620" s="95" t="str">
        <f t="shared" si="1485"/>
        <v/>
      </c>
      <c r="BS620" s="38"/>
      <c r="BT620" s="38"/>
      <c r="BU620" s="38"/>
      <c r="BV620" s="38"/>
      <c r="BW620" s="38"/>
      <c r="BX620" s="38">
        <f t="shared" si="1083"/>
        <v>0</v>
      </c>
      <c r="BY620" s="106" t="str">
        <f t="shared" si="1058"/>
        <v/>
      </c>
      <c r="BZ620" s="106" t="str">
        <f t="shared" ref="BZ620:CH620" si="1486">IF(N620="x","1","")</f>
        <v/>
      </c>
      <c r="CA620" s="106" t="str">
        <f t="shared" si="1486"/>
        <v/>
      </c>
      <c r="CB620" s="106" t="str">
        <f t="shared" si="1486"/>
        <v/>
      </c>
      <c r="CC620" s="106" t="str">
        <f t="shared" si="1486"/>
        <v/>
      </c>
      <c r="CD620" s="106" t="str">
        <f t="shared" si="1486"/>
        <v/>
      </c>
      <c r="CE620" s="106" t="str">
        <f t="shared" si="1486"/>
        <v/>
      </c>
      <c r="CF620" s="106" t="str">
        <f t="shared" si="1486"/>
        <v/>
      </c>
      <c r="CG620" s="106" t="str">
        <f t="shared" si="1486"/>
        <v/>
      </c>
      <c r="CH620" s="106" t="str">
        <f t="shared" si="1486"/>
        <v/>
      </c>
      <c r="CI620" s="40"/>
      <c r="CJ620" s="40"/>
      <c r="CK620" s="40"/>
      <c r="CL620" s="40"/>
      <c r="CM620" s="40"/>
    </row>
    <row r="621" spans="1:91" ht="17.25" customHeight="1" x14ac:dyDescent="0.2">
      <c r="A621" s="92"/>
      <c r="B621" s="93"/>
      <c r="C621" s="93"/>
      <c r="D621" s="93"/>
      <c r="E621" s="93" t="str">
        <f t="shared" si="994"/>
        <v/>
      </c>
      <c r="F621" s="93"/>
      <c r="G621" s="93"/>
      <c r="H621" s="93" t="str">
        <f t="shared" si="1319"/>
        <v/>
      </c>
      <c r="I621" s="95" t="str">
        <f t="shared" si="1320"/>
        <v/>
      </c>
      <c r="J621" s="93"/>
      <c r="K621" s="97" t="b">
        <v>0</v>
      </c>
      <c r="L621" s="98" t="str">
        <f t="shared" si="1444"/>
        <v>PENDENTE</v>
      </c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3"/>
      <c r="X621" s="100"/>
      <c r="Y621" s="100"/>
      <c r="Z621" s="100"/>
      <c r="AA621" s="100"/>
      <c r="AB621" s="100"/>
      <c r="AC621" s="101"/>
      <c r="AD621" s="3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93"/>
      <c r="AQ621" s="93"/>
      <c r="AR621" s="93"/>
      <c r="AS621" s="102"/>
      <c r="AT621" s="103"/>
      <c r="AU621" s="103"/>
      <c r="AV621" s="103"/>
      <c r="AW621" s="104"/>
      <c r="AX621" s="103"/>
      <c r="AY621" s="103"/>
      <c r="AZ621" s="103"/>
      <c r="BA621" s="103"/>
      <c r="BB621" s="104"/>
      <c r="BC621" s="103"/>
      <c r="BD621" s="105" t="str">
        <f ca="1">IFERROR(__xludf.DUMMYFUNCTION("""COMPUTED_VALUE"""),"")</f>
        <v/>
      </c>
      <c r="BE621" s="105"/>
      <c r="BF621" s="105"/>
      <c r="BG621" s="93"/>
      <c r="BH621" s="95"/>
      <c r="BI621" s="95" t="str">
        <f t="shared" si="1347"/>
        <v/>
      </c>
      <c r="BJ621" s="95" t="str">
        <f t="shared" ref="BJ621:BR621" si="1487">IF(AD621=0,"",AD621*$AS621*(AU621/10))</f>
        <v/>
      </c>
      <c r="BK621" s="95" t="str">
        <f t="shared" si="1487"/>
        <v/>
      </c>
      <c r="BL621" s="95" t="str">
        <f t="shared" si="1487"/>
        <v/>
      </c>
      <c r="BM621" s="95" t="str">
        <f t="shared" si="1487"/>
        <v/>
      </c>
      <c r="BN621" s="95" t="str">
        <f t="shared" si="1487"/>
        <v/>
      </c>
      <c r="BO621" s="95" t="str">
        <f t="shared" si="1487"/>
        <v/>
      </c>
      <c r="BP621" s="95" t="str">
        <f t="shared" si="1487"/>
        <v/>
      </c>
      <c r="BQ621" s="95" t="str">
        <f t="shared" si="1487"/>
        <v/>
      </c>
      <c r="BR621" s="95" t="str">
        <f t="shared" si="1487"/>
        <v/>
      </c>
      <c r="BS621" s="38"/>
      <c r="BT621" s="38"/>
      <c r="BU621" s="38"/>
      <c r="BV621" s="38"/>
      <c r="BW621" s="38"/>
      <c r="BX621" s="38">
        <f t="shared" si="1083"/>
        <v>0</v>
      </c>
      <c r="BY621" s="106" t="str">
        <f t="shared" si="1058"/>
        <v/>
      </c>
      <c r="BZ621" s="106" t="str">
        <f t="shared" ref="BZ621:CH621" si="1488">IF(N621="x","1","")</f>
        <v/>
      </c>
      <c r="CA621" s="106" t="str">
        <f t="shared" si="1488"/>
        <v/>
      </c>
      <c r="CB621" s="106" t="str">
        <f t="shared" si="1488"/>
        <v/>
      </c>
      <c r="CC621" s="106" t="str">
        <f t="shared" si="1488"/>
        <v/>
      </c>
      <c r="CD621" s="106" t="str">
        <f t="shared" si="1488"/>
        <v/>
      </c>
      <c r="CE621" s="106" t="str">
        <f t="shared" si="1488"/>
        <v/>
      </c>
      <c r="CF621" s="106" t="str">
        <f t="shared" si="1488"/>
        <v/>
      </c>
      <c r="CG621" s="106" t="str">
        <f t="shared" si="1488"/>
        <v/>
      </c>
      <c r="CH621" s="106" t="str">
        <f t="shared" si="1488"/>
        <v/>
      </c>
      <c r="CI621" s="40"/>
      <c r="CJ621" s="40"/>
      <c r="CK621" s="40"/>
      <c r="CL621" s="40"/>
      <c r="CM621" s="40"/>
    </row>
    <row r="622" spans="1:91" ht="17.25" customHeight="1" x14ac:dyDescent="0.2">
      <c r="A622" s="92"/>
      <c r="B622" s="93"/>
      <c r="C622" s="93"/>
      <c r="D622" s="93"/>
      <c r="E622" s="93" t="str">
        <f t="shared" si="994"/>
        <v/>
      </c>
      <c r="F622" s="93"/>
      <c r="G622" s="93"/>
      <c r="H622" s="93" t="str">
        <f t="shared" si="1319"/>
        <v/>
      </c>
      <c r="I622" s="95" t="str">
        <f t="shared" si="1320"/>
        <v/>
      </c>
      <c r="J622" s="93"/>
      <c r="K622" s="97" t="b">
        <v>0</v>
      </c>
      <c r="L622" s="98" t="str">
        <f t="shared" si="1444"/>
        <v>PENDENTE</v>
      </c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3"/>
      <c r="X622" s="100"/>
      <c r="Y622" s="100"/>
      <c r="Z622" s="100"/>
      <c r="AA622" s="100"/>
      <c r="AB622" s="100"/>
      <c r="AC622" s="101"/>
      <c r="AD622" s="3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93"/>
      <c r="AQ622" s="93"/>
      <c r="AR622" s="93"/>
      <c r="AS622" s="102"/>
      <c r="AT622" s="103"/>
      <c r="AU622" s="103"/>
      <c r="AV622" s="103"/>
      <c r="AW622" s="104"/>
      <c r="AX622" s="103"/>
      <c r="AY622" s="103"/>
      <c r="AZ622" s="103"/>
      <c r="BA622" s="103"/>
      <c r="BB622" s="104"/>
      <c r="BC622" s="103"/>
      <c r="BD622" s="105" t="str">
        <f ca="1">IFERROR(__xludf.DUMMYFUNCTION("""COMPUTED_VALUE"""),"")</f>
        <v/>
      </c>
      <c r="BE622" s="105"/>
      <c r="BF622" s="105"/>
      <c r="BG622" s="93"/>
      <c r="BH622" s="95"/>
      <c r="BI622" s="95" t="str">
        <f t="shared" si="1347"/>
        <v/>
      </c>
      <c r="BJ622" s="95" t="str">
        <f t="shared" ref="BJ622:BR622" si="1489">IF(AD622=0,"",AD622*$AS622*(AU622/10))</f>
        <v/>
      </c>
      <c r="BK622" s="95" t="str">
        <f t="shared" si="1489"/>
        <v/>
      </c>
      <c r="BL622" s="95" t="str">
        <f t="shared" si="1489"/>
        <v/>
      </c>
      <c r="BM622" s="95" t="str">
        <f t="shared" si="1489"/>
        <v/>
      </c>
      <c r="BN622" s="95" t="str">
        <f t="shared" si="1489"/>
        <v/>
      </c>
      <c r="BO622" s="95" t="str">
        <f t="shared" si="1489"/>
        <v/>
      </c>
      <c r="BP622" s="95" t="str">
        <f t="shared" si="1489"/>
        <v/>
      </c>
      <c r="BQ622" s="95" t="str">
        <f t="shared" si="1489"/>
        <v/>
      </c>
      <c r="BR622" s="95" t="str">
        <f t="shared" si="1489"/>
        <v/>
      </c>
      <c r="BS622" s="38"/>
      <c r="BT622" s="38"/>
      <c r="BU622" s="38"/>
      <c r="BV622" s="38"/>
      <c r="BW622" s="38"/>
      <c r="BX622" s="38">
        <f t="shared" si="1083"/>
        <v>0</v>
      </c>
      <c r="BY622" s="106" t="str">
        <f t="shared" si="1058"/>
        <v/>
      </c>
      <c r="BZ622" s="106" t="str">
        <f t="shared" ref="BZ622:CH622" si="1490">IF(N622="x","1","")</f>
        <v/>
      </c>
      <c r="CA622" s="106" t="str">
        <f t="shared" si="1490"/>
        <v/>
      </c>
      <c r="CB622" s="106" t="str">
        <f t="shared" si="1490"/>
        <v/>
      </c>
      <c r="CC622" s="106" t="str">
        <f t="shared" si="1490"/>
        <v/>
      </c>
      <c r="CD622" s="106" t="str">
        <f t="shared" si="1490"/>
        <v/>
      </c>
      <c r="CE622" s="106" t="str">
        <f t="shared" si="1490"/>
        <v/>
      </c>
      <c r="CF622" s="106" t="str">
        <f t="shared" si="1490"/>
        <v/>
      </c>
      <c r="CG622" s="106" t="str">
        <f t="shared" si="1490"/>
        <v/>
      </c>
      <c r="CH622" s="106" t="str">
        <f t="shared" si="1490"/>
        <v/>
      </c>
      <c r="CI622" s="40"/>
      <c r="CJ622" s="40"/>
      <c r="CK622" s="40"/>
      <c r="CL622" s="40"/>
      <c r="CM622" s="40"/>
    </row>
    <row r="623" spans="1:91" ht="17.25" customHeight="1" x14ac:dyDescent="0.2">
      <c r="A623" s="92"/>
      <c r="B623" s="93"/>
      <c r="C623" s="93"/>
      <c r="D623" s="93"/>
      <c r="E623" s="93" t="str">
        <f t="shared" si="994"/>
        <v/>
      </c>
      <c r="F623" s="93"/>
      <c r="G623" s="93"/>
      <c r="H623" s="93" t="str">
        <f t="shared" si="1319"/>
        <v/>
      </c>
      <c r="I623" s="95" t="str">
        <f t="shared" si="1320"/>
        <v/>
      </c>
      <c r="J623" s="93"/>
      <c r="K623" s="97" t="b">
        <v>0</v>
      </c>
      <c r="L623" s="98" t="str">
        <f t="shared" si="1444"/>
        <v>PENDENTE</v>
      </c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3"/>
      <c r="X623" s="100"/>
      <c r="Y623" s="100"/>
      <c r="Z623" s="100"/>
      <c r="AA623" s="100"/>
      <c r="AB623" s="100"/>
      <c r="AC623" s="101"/>
      <c r="AD623" s="3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93"/>
      <c r="AQ623" s="93"/>
      <c r="AR623" s="93"/>
      <c r="AS623" s="102"/>
      <c r="AT623" s="103"/>
      <c r="AU623" s="103"/>
      <c r="AV623" s="103"/>
      <c r="AW623" s="104"/>
      <c r="AX623" s="103"/>
      <c r="AY623" s="103"/>
      <c r="AZ623" s="103"/>
      <c r="BA623" s="103"/>
      <c r="BB623" s="104"/>
      <c r="BC623" s="103"/>
      <c r="BD623" s="105" t="str">
        <f ca="1">IFERROR(__xludf.DUMMYFUNCTION("""COMPUTED_VALUE"""),"")</f>
        <v/>
      </c>
      <c r="BE623" s="105"/>
      <c r="BF623" s="105"/>
      <c r="BG623" s="93"/>
      <c r="BH623" s="95"/>
      <c r="BI623" s="95" t="str">
        <f t="shared" si="1347"/>
        <v/>
      </c>
      <c r="BJ623" s="95" t="str">
        <f t="shared" ref="BJ623:BR623" si="1491">IF(AD623=0,"",AD623*$AS623*(AU623/10))</f>
        <v/>
      </c>
      <c r="BK623" s="95" t="str">
        <f t="shared" si="1491"/>
        <v/>
      </c>
      <c r="BL623" s="95" t="str">
        <f t="shared" si="1491"/>
        <v/>
      </c>
      <c r="BM623" s="95" t="str">
        <f t="shared" si="1491"/>
        <v/>
      </c>
      <c r="BN623" s="95" t="str">
        <f t="shared" si="1491"/>
        <v/>
      </c>
      <c r="BO623" s="95" t="str">
        <f t="shared" si="1491"/>
        <v/>
      </c>
      <c r="BP623" s="95" t="str">
        <f t="shared" si="1491"/>
        <v/>
      </c>
      <c r="BQ623" s="95" t="str">
        <f t="shared" si="1491"/>
        <v/>
      </c>
      <c r="BR623" s="95" t="str">
        <f t="shared" si="1491"/>
        <v/>
      </c>
      <c r="BS623" s="38"/>
      <c r="BT623" s="38"/>
      <c r="BU623" s="38"/>
      <c r="BV623" s="38"/>
      <c r="BW623" s="38"/>
      <c r="BX623" s="38">
        <f t="shared" si="1083"/>
        <v>0</v>
      </c>
      <c r="BY623" s="106" t="str">
        <f t="shared" si="1058"/>
        <v/>
      </c>
      <c r="BZ623" s="106" t="str">
        <f t="shared" ref="BZ623:CH623" si="1492">IF(N623="x","1","")</f>
        <v/>
      </c>
      <c r="CA623" s="106" t="str">
        <f t="shared" si="1492"/>
        <v/>
      </c>
      <c r="CB623" s="106" t="str">
        <f t="shared" si="1492"/>
        <v/>
      </c>
      <c r="CC623" s="106" t="str">
        <f t="shared" si="1492"/>
        <v/>
      </c>
      <c r="CD623" s="106" t="str">
        <f t="shared" si="1492"/>
        <v/>
      </c>
      <c r="CE623" s="106" t="str">
        <f t="shared" si="1492"/>
        <v/>
      </c>
      <c r="CF623" s="106" t="str">
        <f t="shared" si="1492"/>
        <v/>
      </c>
      <c r="CG623" s="106" t="str">
        <f t="shared" si="1492"/>
        <v/>
      </c>
      <c r="CH623" s="106" t="str">
        <f t="shared" si="1492"/>
        <v/>
      </c>
      <c r="CI623" s="40"/>
      <c r="CJ623" s="40"/>
      <c r="CK623" s="40"/>
      <c r="CL623" s="40"/>
      <c r="CM623" s="40"/>
    </row>
    <row r="624" spans="1:91" ht="17.25" customHeight="1" x14ac:dyDescent="0.2">
      <c r="A624" s="92"/>
      <c r="B624" s="93"/>
      <c r="C624" s="93"/>
      <c r="D624" s="93"/>
      <c r="E624" s="93" t="str">
        <f t="shared" si="994"/>
        <v/>
      </c>
      <c r="F624" s="93"/>
      <c r="G624" s="93"/>
      <c r="H624" s="93" t="str">
        <f t="shared" si="1319"/>
        <v/>
      </c>
      <c r="I624" s="95" t="str">
        <f t="shared" si="1320"/>
        <v/>
      </c>
      <c r="J624" s="93"/>
      <c r="K624" s="97" t="b">
        <v>0</v>
      </c>
      <c r="L624" s="98" t="str">
        <f t="shared" si="1444"/>
        <v>PENDENTE</v>
      </c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3"/>
      <c r="X624" s="100"/>
      <c r="Y624" s="100"/>
      <c r="Z624" s="100"/>
      <c r="AA624" s="100"/>
      <c r="AB624" s="100"/>
      <c r="AC624" s="101"/>
      <c r="AD624" s="3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93"/>
      <c r="AQ624" s="93"/>
      <c r="AR624" s="93"/>
      <c r="AS624" s="102"/>
      <c r="AT624" s="103"/>
      <c r="AU624" s="103"/>
      <c r="AV624" s="103"/>
      <c r="AW624" s="104"/>
      <c r="AX624" s="103"/>
      <c r="AY624" s="103"/>
      <c r="AZ624" s="103"/>
      <c r="BA624" s="103"/>
      <c r="BB624" s="104"/>
      <c r="BC624" s="103"/>
      <c r="BD624" s="105" t="str">
        <f ca="1">IFERROR(__xludf.DUMMYFUNCTION("""COMPUTED_VALUE"""),"")</f>
        <v/>
      </c>
      <c r="BE624" s="105"/>
      <c r="BF624" s="105"/>
      <c r="BG624" s="93"/>
      <c r="BH624" s="95"/>
      <c r="BI624" s="95" t="str">
        <f t="shared" si="1347"/>
        <v/>
      </c>
      <c r="BJ624" s="95" t="str">
        <f t="shared" ref="BJ624:BR624" si="1493">IF(AD624=0,"",AD624*$AS624*(AU624/10))</f>
        <v/>
      </c>
      <c r="BK624" s="95" t="str">
        <f t="shared" si="1493"/>
        <v/>
      </c>
      <c r="BL624" s="95" t="str">
        <f t="shared" si="1493"/>
        <v/>
      </c>
      <c r="BM624" s="95" t="str">
        <f t="shared" si="1493"/>
        <v/>
      </c>
      <c r="BN624" s="95" t="str">
        <f t="shared" si="1493"/>
        <v/>
      </c>
      <c r="BO624" s="95" t="str">
        <f t="shared" si="1493"/>
        <v/>
      </c>
      <c r="BP624" s="95" t="str">
        <f t="shared" si="1493"/>
        <v/>
      </c>
      <c r="BQ624" s="95" t="str">
        <f t="shared" si="1493"/>
        <v/>
      </c>
      <c r="BR624" s="95" t="str">
        <f t="shared" si="1493"/>
        <v/>
      </c>
      <c r="BS624" s="38"/>
      <c r="BT624" s="38"/>
      <c r="BU624" s="38"/>
      <c r="BV624" s="38"/>
      <c r="BW624" s="38"/>
      <c r="BX624" s="38">
        <f t="shared" si="1083"/>
        <v>0</v>
      </c>
      <c r="BY624" s="106" t="str">
        <f t="shared" si="1058"/>
        <v/>
      </c>
      <c r="BZ624" s="106" t="str">
        <f t="shared" ref="BZ624:CH624" si="1494">IF(N624="x","1","")</f>
        <v/>
      </c>
      <c r="CA624" s="106" t="str">
        <f t="shared" si="1494"/>
        <v/>
      </c>
      <c r="CB624" s="106" t="str">
        <f t="shared" si="1494"/>
        <v/>
      </c>
      <c r="CC624" s="106" t="str">
        <f t="shared" si="1494"/>
        <v/>
      </c>
      <c r="CD624" s="106" t="str">
        <f t="shared" si="1494"/>
        <v/>
      </c>
      <c r="CE624" s="106" t="str">
        <f t="shared" si="1494"/>
        <v/>
      </c>
      <c r="CF624" s="106" t="str">
        <f t="shared" si="1494"/>
        <v/>
      </c>
      <c r="CG624" s="106" t="str">
        <f t="shared" si="1494"/>
        <v/>
      </c>
      <c r="CH624" s="106" t="str">
        <f t="shared" si="1494"/>
        <v/>
      </c>
      <c r="CI624" s="40"/>
      <c r="CJ624" s="40"/>
      <c r="CK624" s="40"/>
      <c r="CL624" s="40"/>
      <c r="CM624" s="40"/>
    </row>
    <row r="625" spans="1:91" ht="17.25" customHeight="1" x14ac:dyDescent="0.2">
      <c r="A625" s="92"/>
      <c r="B625" s="93"/>
      <c r="C625" s="93"/>
      <c r="D625" s="93"/>
      <c r="E625" s="93" t="str">
        <f t="shared" si="994"/>
        <v/>
      </c>
      <c r="F625" s="93"/>
      <c r="G625" s="93"/>
      <c r="H625" s="93" t="str">
        <f t="shared" si="1319"/>
        <v/>
      </c>
      <c r="I625" s="95" t="str">
        <f t="shared" si="1320"/>
        <v/>
      </c>
      <c r="J625" s="93"/>
      <c r="K625" s="97" t="b">
        <v>0</v>
      </c>
      <c r="L625" s="98" t="str">
        <f t="shared" si="1444"/>
        <v>PENDENTE</v>
      </c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3"/>
      <c r="X625" s="100"/>
      <c r="Y625" s="100"/>
      <c r="Z625" s="100"/>
      <c r="AA625" s="100"/>
      <c r="AB625" s="100"/>
      <c r="AC625" s="101"/>
      <c r="AD625" s="3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93"/>
      <c r="AQ625" s="93"/>
      <c r="AR625" s="93"/>
      <c r="AS625" s="102"/>
      <c r="AT625" s="103"/>
      <c r="AU625" s="103"/>
      <c r="AV625" s="103"/>
      <c r="AW625" s="104"/>
      <c r="AX625" s="103"/>
      <c r="AY625" s="103"/>
      <c r="AZ625" s="103"/>
      <c r="BA625" s="103"/>
      <c r="BB625" s="104"/>
      <c r="BC625" s="103"/>
      <c r="BD625" s="105" t="str">
        <f ca="1">IFERROR(__xludf.DUMMYFUNCTION("""COMPUTED_VALUE"""),"")</f>
        <v/>
      </c>
      <c r="BE625" s="105"/>
      <c r="BF625" s="105"/>
      <c r="BG625" s="93"/>
      <c r="BH625" s="95"/>
      <c r="BI625" s="95" t="str">
        <f t="shared" si="1347"/>
        <v/>
      </c>
      <c r="BJ625" s="95" t="str">
        <f t="shared" ref="BJ625:BR625" si="1495">IF(AD625=0,"",AD625*$AS625*(AU625/10))</f>
        <v/>
      </c>
      <c r="BK625" s="95" t="str">
        <f t="shared" si="1495"/>
        <v/>
      </c>
      <c r="BL625" s="95" t="str">
        <f t="shared" si="1495"/>
        <v/>
      </c>
      <c r="BM625" s="95" t="str">
        <f t="shared" si="1495"/>
        <v/>
      </c>
      <c r="BN625" s="95" t="str">
        <f t="shared" si="1495"/>
        <v/>
      </c>
      <c r="BO625" s="95" t="str">
        <f t="shared" si="1495"/>
        <v/>
      </c>
      <c r="BP625" s="95" t="str">
        <f t="shared" si="1495"/>
        <v/>
      </c>
      <c r="BQ625" s="95" t="str">
        <f t="shared" si="1495"/>
        <v/>
      </c>
      <c r="BR625" s="95" t="str">
        <f t="shared" si="1495"/>
        <v/>
      </c>
      <c r="BS625" s="38"/>
      <c r="BT625" s="38"/>
      <c r="BU625" s="38"/>
      <c r="BV625" s="38"/>
      <c r="BW625" s="38"/>
      <c r="BX625" s="38">
        <f t="shared" si="1083"/>
        <v>0</v>
      </c>
      <c r="BY625" s="106" t="str">
        <f t="shared" si="1058"/>
        <v/>
      </c>
      <c r="BZ625" s="106" t="str">
        <f t="shared" ref="BZ625:CH625" si="1496">IF(N625="x","1","")</f>
        <v/>
      </c>
      <c r="CA625" s="106" t="str">
        <f t="shared" si="1496"/>
        <v/>
      </c>
      <c r="CB625" s="106" t="str">
        <f t="shared" si="1496"/>
        <v/>
      </c>
      <c r="CC625" s="106" t="str">
        <f t="shared" si="1496"/>
        <v/>
      </c>
      <c r="CD625" s="106" t="str">
        <f t="shared" si="1496"/>
        <v/>
      </c>
      <c r="CE625" s="106" t="str">
        <f t="shared" si="1496"/>
        <v/>
      </c>
      <c r="CF625" s="106" t="str">
        <f t="shared" si="1496"/>
        <v/>
      </c>
      <c r="CG625" s="106" t="str">
        <f t="shared" si="1496"/>
        <v/>
      </c>
      <c r="CH625" s="106" t="str">
        <f t="shared" si="1496"/>
        <v/>
      </c>
      <c r="CI625" s="40"/>
      <c r="CJ625" s="40"/>
      <c r="CK625" s="40"/>
      <c r="CL625" s="40"/>
      <c r="CM625" s="40"/>
    </row>
    <row r="626" spans="1:91" ht="17.25" customHeight="1" x14ac:dyDescent="0.2">
      <c r="A626" s="92"/>
      <c r="B626" s="93"/>
      <c r="C626" s="93"/>
      <c r="D626" s="93"/>
      <c r="E626" s="93" t="str">
        <f t="shared" si="994"/>
        <v/>
      </c>
      <c r="F626" s="93"/>
      <c r="G626" s="93"/>
      <c r="H626" s="93" t="str">
        <f t="shared" si="1319"/>
        <v/>
      </c>
      <c r="I626" s="95" t="str">
        <f t="shared" si="1320"/>
        <v/>
      </c>
      <c r="J626" s="93"/>
      <c r="K626" s="97" t="b">
        <v>0</v>
      </c>
      <c r="L626" s="98" t="str">
        <f t="shared" si="1444"/>
        <v>PENDENTE</v>
      </c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3"/>
      <c r="X626" s="100"/>
      <c r="Y626" s="100"/>
      <c r="Z626" s="100"/>
      <c r="AA626" s="100"/>
      <c r="AB626" s="100"/>
      <c r="AC626" s="101"/>
      <c r="AD626" s="3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93"/>
      <c r="AQ626" s="93"/>
      <c r="AR626" s="93"/>
      <c r="AS626" s="102"/>
      <c r="AT626" s="103"/>
      <c r="AU626" s="103"/>
      <c r="AV626" s="103"/>
      <c r="AW626" s="104"/>
      <c r="AX626" s="103"/>
      <c r="AY626" s="103"/>
      <c r="AZ626" s="103"/>
      <c r="BA626" s="103"/>
      <c r="BB626" s="104"/>
      <c r="BC626" s="103"/>
      <c r="BD626" s="105" t="str">
        <f ca="1">IFERROR(__xludf.DUMMYFUNCTION("""COMPUTED_VALUE"""),"")</f>
        <v/>
      </c>
      <c r="BE626" s="105"/>
      <c r="BF626" s="105"/>
      <c r="BG626" s="93"/>
      <c r="BH626" s="95"/>
      <c r="BI626" s="95" t="str">
        <f t="shared" si="1347"/>
        <v/>
      </c>
      <c r="BJ626" s="95" t="str">
        <f t="shared" ref="BJ626:BR626" si="1497">IF(AD626=0,"",AD626*$AS626*(AU626/10))</f>
        <v/>
      </c>
      <c r="BK626" s="95" t="str">
        <f t="shared" si="1497"/>
        <v/>
      </c>
      <c r="BL626" s="95" t="str">
        <f t="shared" si="1497"/>
        <v/>
      </c>
      <c r="BM626" s="95" t="str">
        <f t="shared" si="1497"/>
        <v/>
      </c>
      <c r="BN626" s="95" t="str">
        <f t="shared" si="1497"/>
        <v/>
      </c>
      <c r="BO626" s="95" t="str">
        <f t="shared" si="1497"/>
        <v/>
      </c>
      <c r="BP626" s="95" t="str">
        <f t="shared" si="1497"/>
        <v/>
      </c>
      <c r="BQ626" s="95" t="str">
        <f t="shared" si="1497"/>
        <v/>
      </c>
      <c r="BR626" s="95" t="str">
        <f t="shared" si="1497"/>
        <v/>
      </c>
      <c r="BS626" s="38"/>
      <c r="BT626" s="38"/>
      <c r="BU626" s="38"/>
      <c r="BV626" s="38"/>
      <c r="BW626" s="38"/>
      <c r="BX626" s="38">
        <f t="shared" si="1083"/>
        <v>0</v>
      </c>
      <c r="BY626" s="106" t="str">
        <f t="shared" si="1058"/>
        <v/>
      </c>
      <c r="BZ626" s="106" t="str">
        <f t="shared" ref="BZ626:CH626" si="1498">IF(N626="x","1","")</f>
        <v/>
      </c>
      <c r="CA626" s="106" t="str">
        <f t="shared" si="1498"/>
        <v/>
      </c>
      <c r="CB626" s="106" t="str">
        <f t="shared" si="1498"/>
        <v/>
      </c>
      <c r="CC626" s="106" t="str">
        <f t="shared" si="1498"/>
        <v/>
      </c>
      <c r="CD626" s="106" t="str">
        <f t="shared" si="1498"/>
        <v/>
      </c>
      <c r="CE626" s="106" t="str">
        <f t="shared" si="1498"/>
        <v/>
      </c>
      <c r="CF626" s="106" t="str">
        <f t="shared" si="1498"/>
        <v/>
      </c>
      <c r="CG626" s="106" t="str">
        <f t="shared" si="1498"/>
        <v/>
      </c>
      <c r="CH626" s="106" t="str">
        <f t="shared" si="1498"/>
        <v/>
      </c>
      <c r="CI626" s="40"/>
      <c r="CJ626" s="40"/>
      <c r="CK626" s="40"/>
      <c r="CL626" s="40"/>
      <c r="CM626" s="40"/>
    </row>
    <row r="627" spans="1:91" ht="17.25" customHeight="1" x14ac:dyDescent="0.2">
      <c r="A627" s="92"/>
      <c r="B627" s="93"/>
      <c r="C627" s="93"/>
      <c r="D627" s="93"/>
      <c r="E627" s="93" t="str">
        <f t="shared" si="994"/>
        <v/>
      </c>
      <c r="F627" s="93"/>
      <c r="G627" s="93"/>
      <c r="H627" s="93" t="str">
        <f t="shared" si="1319"/>
        <v/>
      </c>
      <c r="I627" s="95" t="str">
        <f t="shared" si="1320"/>
        <v/>
      </c>
      <c r="J627" s="93"/>
      <c r="K627" s="97" t="b">
        <v>0</v>
      </c>
      <c r="L627" s="98" t="str">
        <f t="shared" si="1444"/>
        <v>PENDENTE</v>
      </c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3"/>
      <c r="X627" s="100"/>
      <c r="Y627" s="100"/>
      <c r="Z627" s="100"/>
      <c r="AA627" s="100"/>
      <c r="AB627" s="100"/>
      <c r="AC627" s="101"/>
      <c r="AD627" s="3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93"/>
      <c r="AQ627" s="93"/>
      <c r="AR627" s="93"/>
      <c r="AS627" s="102"/>
      <c r="AT627" s="103"/>
      <c r="AU627" s="103"/>
      <c r="AV627" s="103"/>
      <c r="AW627" s="104"/>
      <c r="AX627" s="103"/>
      <c r="AY627" s="103"/>
      <c r="AZ627" s="103"/>
      <c r="BA627" s="103"/>
      <c r="BB627" s="104"/>
      <c r="BC627" s="103"/>
      <c r="BD627" s="105" t="str">
        <f ca="1">IFERROR(__xludf.DUMMYFUNCTION("""COMPUTED_VALUE"""),"")</f>
        <v/>
      </c>
      <c r="BE627" s="105"/>
      <c r="BF627" s="105"/>
      <c r="BG627" s="93"/>
      <c r="BH627" s="95"/>
      <c r="BI627" s="95" t="str">
        <f t="shared" si="1347"/>
        <v/>
      </c>
      <c r="BJ627" s="95" t="str">
        <f t="shared" ref="BJ627:BR627" si="1499">IF(AD627=0,"",AD627*$AS627*(AU627/10))</f>
        <v/>
      </c>
      <c r="BK627" s="95" t="str">
        <f t="shared" si="1499"/>
        <v/>
      </c>
      <c r="BL627" s="95" t="str">
        <f t="shared" si="1499"/>
        <v/>
      </c>
      <c r="BM627" s="95" t="str">
        <f t="shared" si="1499"/>
        <v/>
      </c>
      <c r="BN627" s="95" t="str">
        <f t="shared" si="1499"/>
        <v/>
      </c>
      <c r="BO627" s="95" t="str">
        <f t="shared" si="1499"/>
        <v/>
      </c>
      <c r="BP627" s="95" t="str">
        <f t="shared" si="1499"/>
        <v/>
      </c>
      <c r="BQ627" s="95" t="str">
        <f t="shared" si="1499"/>
        <v/>
      </c>
      <c r="BR627" s="95" t="str">
        <f t="shared" si="1499"/>
        <v/>
      </c>
      <c r="BS627" s="38"/>
      <c r="BT627" s="38"/>
      <c r="BU627" s="38"/>
      <c r="BV627" s="38"/>
      <c r="BW627" s="38"/>
      <c r="BX627" s="38">
        <f t="shared" si="1083"/>
        <v>0</v>
      </c>
      <c r="BY627" s="106" t="str">
        <f t="shared" si="1058"/>
        <v/>
      </c>
      <c r="BZ627" s="106" t="str">
        <f t="shared" ref="BZ627:CH627" si="1500">IF(N627="x","1","")</f>
        <v/>
      </c>
      <c r="CA627" s="106" t="str">
        <f t="shared" si="1500"/>
        <v/>
      </c>
      <c r="CB627" s="106" t="str">
        <f t="shared" si="1500"/>
        <v/>
      </c>
      <c r="CC627" s="106" t="str">
        <f t="shared" si="1500"/>
        <v/>
      </c>
      <c r="CD627" s="106" t="str">
        <f t="shared" si="1500"/>
        <v/>
      </c>
      <c r="CE627" s="106" t="str">
        <f t="shared" si="1500"/>
        <v/>
      </c>
      <c r="CF627" s="106" t="str">
        <f t="shared" si="1500"/>
        <v/>
      </c>
      <c r="CG627" s="106" t="str">
        <f t="shared" si="1500"/>
        <v/>
      </c>
      <c r="CH627" s="106" t="str">
        <f t="shared" si="1500"/>
        <v/>
      </c>
      <c r="CI627" s="40"/>
      <c r="CJ627" s="40"/>
      <c r="CK627" s="40"/>
      <c r="CL627" s="40"/>
      <c r="CM627" s="40"/>
    </row>
    <row r="628" spans="1:91" ht="17.25" customHeight="1" x14ac:dyDescent="0.2">
      <c r="A628" s="92"/>
      <c r="B628" s="93"/>
      <c r="C628" s="93"/>
      <c r="D628" s="93"/>
      <c r="E628" s="93" t="str">
        <f t="shared" si="994"/>
        <v/>
      </c>
      <c r="F628" s="93"/>
      <c r="G628" s="93"/>
      <c r="H628" s="93" t="str">
        <f t="shared" si="1319"/>
        <v/>
      </c>
      <c r="I628" s="95" t="str">
        <f t="shared" si="1320"/>
        <v/>
      </c>
      <c r="J628" s="93"/>
      <c r="K628" s="97" t="b">
        <v>0</v>
      </c>
      <c r="L628" s="98" t="str">
        <f t="shared" si="1444"/>
        <v>PENDENTE</v>
      </c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3"/>
      <c r="X628" s="100"/>
      <c r="Y628" s="100"/>
      <c r="Z628" s="100"/>
      <c r="AA628" s="100"/>
      <c r="AB628" s="100"/>
      <c r="AC628" s="101"/>
      <c r="AD628" s="3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93"/>
      <c r="AQ628" s="93"/>
      <c r="AR628" s="93"/>
      <c r="AS628" s="102"/>
      <c r="AT628" s="103"/>
      <c r="AU628" s="103"/>
      <c r="AV628" s="103"/>
      <c r="AW628" s="104"/>
      <c r="AX628" s="103"/>
      <c r="AY628" s="103"/>
      <c r="AZ628" s="103"/>
      <c r="BA628" s="103"/>
      <c r="BB628" s="104"/>
      <c r="BC628" s="103"/>
      <c r="BD628" s="105" t="str">
        <f ca="1">IFERROR(__xludf.DUMMYFUNCTION("""COMPUTED_VALUE"""),"")</f>
        <v/>
      </c>
      <c r="BE628" s="105"/>
      <c r="BF628" s="105"/>
      <c r="BG628" s="93"/>
      <c r="BH628" s="95"/>
      <c r="BI628" s="95" t="str">
        <f t="shared" si="1347"/>
        <v/>
      </c>
      <c r="BJ628" s="95" t="str">
        <f t="shared" ref="BJ628:BR628" si="1501">IF(AD628=0,"",AD628*$AS628*(AU628/10))</f>
        <v/>
      </c>
      <c r="BK628" s="95" t="str">
        <f t="shared" si="1501"/>
        <v/>
      </c>
      <c r="BL628" s="95" t="str">
        <f t="shared" si="1501"/>
        <v/>
      </c>
      <c r="BM628" s="95" t="str">
        <f t="shared" si="1501"/>
        <v/>
      </c>
      <c r="BN628" s="95" t="str">
        <f t="shared" si="1501"/>
        <v/>
      </c>
      <c r="BO628" s="95" t="str">
        <f t="shared" si="1501"/>
        <v/>
      </c>
      <c r="BP628" s="95" t="str">
        <f t="shared" si="1501"/>
        <v/>
      </c>
      <c r="BQ628" s="95" t="str">
        <f t="shared" si="1501"/>
        <v/>
      </c>
      <c r="BR628" s="95" t="str">
        <f t="shared" si="1501"/>
        <v/>
      </c>
      <c r="BS628" s="38"/>
      <c r="BT628" s="38"/>
      <c r="BU628" s="38"/>
      <c r="BV628" s="38"/>
      <c r="BW628" s="38"/>
      <c r="BX628" s="38">
        <f t="shared" si="1083"/>
        <v>0</v>
      </c>
      <c r="BY628" s="106" t="str">
        <f t="shared" si="1058"/>
        <v/>
      </c>
      <c r="BZ628" s="106" t="str">
        <f t="shared" ref="BZ628:CH628" si="1502">IF(N628="x","1","")</f>
        <v/>
      </c>
      <c r="CA628" s="106" t="str">
        <f t="shared" si="1502"/>
        <v/>
      </c>
      <c r="CB628" s="106" t="str">
        <f t="shared" si="1502"/>
        <v/>
      </c>
      <c r="CC628" s="106" t="str">
        <f t="shared" si="1502"/>
        <v/>
      </c>
      <c r="CD628" s="106" t="str">
        <f t="shared" si="1502"/>
        <v/>
      </c>
      <c r="CE628" s="106" t="str">
        <f t="shared" si="1502"/>
        <v/>
      </c>
      <c r="CF628" s="106" t="str">
        <f t="shared" si="1502"/>
        <v/>
      </c>
      <c r="CG628" s="106" t="str">
        <f t="shared" si="1502"/>
        <v/>
      </c>
      <c r="CH628" s="106" t="str">
        <f t="shared" si="1502"/>
        <v/>
      </c>
      <c r="CI628" s="40"/>
      <c r="CJ628" s="40"/>
      <c r="CK628" s="40"/>
      <c r="CL628" s="40"/>
      <c r="CM628" s="40"/>
    </row>
    <row r="629" spans="1:91" ht="17.25" customHeight="1" x14ac:dyDescent="0.2">
      <c r="A629" s="92"/>
      <c r="B629" s="93"/>
      <c r="C629" s="93"/>
      <c r="D629" s="93"/>
      <c r="E629" s="93" t="str">
        <f t="shared" si="994"/>
        <v/>
      </c>
      <c r="F629" s="93"/>
      <c r="G629" s="93"/>
      <c r="H629" s="93" t="str">
        <f t="shared" si="1319"/>
        <v/>
      </c>
      <c r="I629" s="95" t="str">
        <f t="shared" si="1320"/>
        <v/>
      </c>
      <c r="J629" s="93"/>
      <c r="K629" s="97" t="b">
        <v>0</v>
      </c>
      <c r="L629" s="98" t="str">
        <f t="shared" si="1444"/>
        <v>PENDENTE</v>
      </c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3"/>
      <c r="X629" s="100"/>
      <c r="Y629" s="100"/>
      <c r="Z629" s="100"/>
      <c r="AA629" s="100"/>
      <c r="AB629" s="100"/>
      <c r="AC629" s="101"/>
      <c r="AD629" s="3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93"/>
      <c r="AQ629" s="93"/>
      <c r="AR629" s="93"/>
      <c r="AS629" s="102"/>
      <c r="AT629" s="103"/>
      <c r="AU629" s="103"/>
      <c r="AV629" s="103"/>
      <c r="AW629" s="104"/>
      <c r="AX629" s="103"/>
      <c r="AY629" s="103"/>
      <c r="AZ629" s="103"/>
      <c r="BA629" s="103"/>
      <c r="BB629" s="104"/>
      <c r="BC629" s="103"/>
      <c r="BD629" s="105" t="str">
        <f ca="1">IFERROR(__xludf.DUMMYFUNCTION("""COMPUTED_VALUE"""),"")</f>
        <v/>
      </c>
      <c r="BE629" s="105"/>
      <c r="BF629" s="105"/>
      <c r="BG629" s="93"/>
      <c r="BH629" s="95"/>
      <c r="BI629" s="95" t="str">
        <f t="shared" si="1347"/>
        <v/>
      </c>
      <c r="BJ629" s="95" t="str">
        <f t="shared" ref="BJ629:BR629" si="1503">IF(AD629=0,"",AD629*$AS629*(AU629/10))</f>
        <v/>
      </c>
      <c r="BK629" s="95" t="str">
        <f t="shared" si="1503"/>
        <v/>
      </c>
      <c r="BL629" s="95" t="str">
        <f t="shared" si="1503"/>
        <v/>
      </c>
      <c r="BM629" s="95" t="str">
        <f t="shared" si="1503"/>
        <v/>
      </c>
      <c r="BN629" s="95" t="str">
        <f t="shared" si="1503"/>
        <v/>
      </c>
      <c r="BO629" s="95" t="str">
        <f t="shared" si="1503"/>
        <v/>
      </c>
      <c r="BP629" s="95" t="str">
        <f t="shared" si="1503"/>
        <v/>
      </c>
      <c r="BQ629" s="95" t="str">
        <f t="shared" si="1503"/>
        <v/>
      </c>
      <c r="BR629" s="95" t="str">
        <f t="shared" si="1503"/>
        <v/>
      </c>
      <c r="BS629" s="38"/>
      <c r="BT629" s="38"/>
      <c r="BU629" s="38"/>
      <c r="BV629" s="38"/>
      <c r="BW629" s="38"/>
      <c r="BX629" s="38">
        <f t="shared" si="1083"/>
        <v>0</v>
      </c>
      <c r="BY629" s="106" t="str">
        <f t="shared" si="1058"/>
        <v/>
      </c>
      <c r="BZ629" s="106" t="str">
        <f t="shared" ref="BZ629:CH629" si="1504">IF(N629="x","1","")</f>
        <v/>
      </c>
      <c r="CA629" s="106" t="str">
        <f t="shared" si="1504"/>
        <v/>
      </c>
      <c r="CB629" s="106" t="str">
        <f t="shared" si="1504"/>
        <v/>
      </c>
      <c r="CC629" s="106" t="str">
        <f t="shared" si="1504"/>
        <v/>
      </c>
      <c r="CD629" s="106" t="str">
        <f t="shared" si="1504"/>
        <v/>
      </c>
      <c r="CE629" s="106" t="str">
        <f t="shared" si="1504"/>
        <v/>
      </c>
      <c r="CF629" s="106" t="str">
        <f t="shared" si="1504"/>
        <v/>
      </c>
      <c r="CG629" s="106" t="str">
        <f t="shared" si="1504"/>
        <v/>
      </c>
      <c r="CH629" s="106" t="str">
        <f t="shared" si="1504"/>
        <v/>
      </c>
      <c r="CI629" s="40"/>
      <c r="CJ629" s="40"/>
      <c r="CK629" s="40"/>
      <c r="CL629" s="40"/>
      <c r="CM629" s="40"/>
    </row>
    <row r="630" spans="1:91" ht="17.25" customHeight="1" x14ac:dyDescent="0.2">
      <c r="A630" s="92"/>
      <c r="B630" s="93"/>
      <c r="C630" s="93"/>
      <c r="D630" s="93"/>
      <c r="E630" s="93" t="str">
        <f t="shared" si="994"/>
        <v/>
      </c>
      <c r="F630" s="93"/>
      <c r="G630" s="93"/>
      <c r="H630" s="93" t="str">
        <f t="shared" si="1319"/>
        <v/>
      </c>
      <c r="I630" s="95" t="str">
        <f t="shared" si="1320"/>
        <v/>
      </c>
      <c r="J630" s="93"/>
      <c r="K630" s="97" t="b">
        <v>0</v>
      </c>
      <c r="L630" s="98" t="str">
        <f t="shared" si="1444"/>
        <v>PENDENTE</v>
      </c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3"/>
      <c r="X630" s="100"/>
      <c r="Y630" s="100"/>
      <c r="Z630" s="100"/>
      <c r="AA630" s="100"/>
      <c r="AB630" s="100"/>
      <c r="AC630" s="101"/>
      <c r="AD630" s="3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93"/>
      <c r="AQ630" s="93"/>
      <c r="AR630" s="93"/>
      <c r="AS630" s="102"/>
      <c r="AT630" s="103"/>
      <c r="AU630" s="103"/>
      <c r="AV630" s="103"/>
      <c r="AW630" s="104"/>
      <c r="AX630" s="103"/>
      <c r="AY630" s="103"/>
      <c r="AZ630" s="103"/>
      <c r="BA630" s="103"/>
      <c r="BB630" s="104"/>
      <c r="BC630" s="103"/>
      <c r="BD630" s="105" t="str">
        <f ca="1">IFERROR(__xludf.DUMMYFUNCTION("""COMPUTED_VALUE"""),"")</f>
        <v/>
      </c>
      <c r="BE630" s="105"/>
      <c r="BF630" s="105"/>
      <c r="BG630" s="93"/>
      <c r="BH630" s="95"/>
      <c r="BI630" s="95" t="str">
        <f t="shared" si="1347"/>
        <v/>
      </c>
      <c r="BJ630" s="95" t="str">
        <f t="shared" ref="BJ630:BR630" si="1505">IF(AD630=0,"",AD630*$AS630*(AU630/10))</f>
        <v/>
      </c>
      <c r="BK630" s="95" t="str">
        <f t="shared" si="1505"/>
        <v/>
      </c>
      <c r="BL630" s="95" t="str">
        <f t="shared" si="1505"/>
        <v/>
      </c>
      <c r="BM630" s="95" t="str">
        <f t="shared" si="1505"/>
        <v/>
      </c>
      <c r="BN630" s="95" t="str">
        <f t="shared" si="1505"/>
        <v/>
      </c>
      <c r="BO630" s="95" t="str">
        <f t="shared" si="1505"/>
        <v/>
      </c>
      <c r="BP630" s="95" t="str">
        <f t="shared" si="1505"/>
        <v/>
      </c>
      <c r="BQ630" s="95" t="str">
        <f t="shared" si="1505"/>
        <v/>
      </c>
      <c r="BR630" s="95" t="str">
        <f t="shared" si="1505"/>
        <v/>
      </c>
      <c r="BS630" s="38"/>
      <c r="BT630" s="38"/>
      <c r="BU630" s="38"/>
      <c r="BV630" s="38"/>
      <c r="BW630" s="38"/>
      <c r="BX630" s="38">
        <f t="shared" si="1083"/>
        <v>0</v>
      </c>
      <c r="BY630" s="106" t="str">
        <f t="shared" si="1058"/>
        <v/>
      </c>
      <c r="BZ630" s="106" t="str">
        <f t="shared" ref="BZ630:CH630" si="1506">IF(N630="x","1","")</f>
        <v/>
      </c>
      <c r="CA630" s="106" t="str">
        <f t="shared" si="1506"/>
        <v/>
      </c>
      <c r="CB630" s="106" t="str">
        <f t="shared" si="1506"/>
        <v/>
      </c>
      <c r="CC630" s="106" t="str">
        <f t="shared" si="1506"/>
        <v/>
      </c>
      <c r="CD630" s="106" t="str">
        <f t="shared" si="1506"/>
        <v/>
      </c>
      <c r="CE630" s="106" t="str">
        <f t="shared" si="1506"/>
        <v/>
      </c>
      <c r="CF630" s="106" t="str">
        <f t="shared" si="1506"/>
        <v/>
      </c>
      <c r="CG630" s="106" t="str">
        <f t="shared" si="1506"/>
        <v/>
      </c>
      <c r="CH630" s="106" t="str">
        <f t="shared" si="1506"/>
        <v/>
      </c>
      <c r="CI630" s="40"/>
      <c r="CJ630" s="40"/>
      <c r="CK630" s="40"/>
      <c r="CL630" s="40"/>
      <c r="CM630" s="40"/>
    </row>
    <row r="631" spans="1:91" ht="17.25" customHeight="1" x14ac:dyDescent="0.2">
      <c r="A631" s="92"/>
      <c r="B631" s="93"/>
      <c r="C631" s="93"/>
      <c r="D631" s="93"/>
      <c r="E631" s="93" t="str">
        <f t="shared" si="994"/>
        <v/>
      </c>
      <c r="F631" s="93"/>
      <c r="G631" s="93"/>
      <c r="H631" s="93" t="str">
        <f t="shared" si="1319"/>
        <v/>
      </c>
      <c r="I631" s="95" t="str">
        <f t="shared" si="1320"/>
        <v/>
      </c>
      <c r="J631" s="93"/>
      <c r="K631" s="97" t="b">
        <v>0</v>
      </c>
      <c r="L631" s="98" t="str">
        <f t="shared" si="1444"/>
        <v>PENDENTE</v>
      </c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3"/>
      <c r="X631" s="100"/>
      <c r="Y631" s="100"/>
      <c r="Z631" s="100"/>
      <c r="AA631" s="100"/>
      <c r="AB631" s="100"/>
      <c r="AC631" s="101"/>
      <c r="AD631" s="3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93"/>
      <c r="AQ631" s="93"/>
      <c r="AR631" s="93"/>
      <c r="AS631" s="102"/>
      <c r="AT631" s="103"/>
      <c r="AU631" s="103"/>
      <c r="AV631" s="103"/>
      <c r="AW631" s="104"/>
      <c r="AX631" s="103"/>
      <c r="AY631" s="103"/>
      <c r="AZ631" s="103"/>
      <c r="BA631" s="103"/>
      <c r="BB631" s="104"/>
      <c r="BC631" s="103"/>
      <c r="BD631" s="105" t="str">
        <f ca="1">IFERROR(__xludf.DUMMYFUNCTION("""COMPUTED_VALUE"""),"")</f>
        <v/>
      </c>
      <c r="BE631" s="105"/>
      <c r="BF631" s="105"/>
      <c r="BG631" s="93"/>
      <c r="BH631" s="95"/>
      <c r="BI631" s="95" t="str">
        <f t="shared" si="1347"/>
        <v/>
      </c>
      <c r="BJ631" s="95" t="str">
        <f t="shared" ref="BJ631:BR631" si="1507">IF(AD631=0,"",AD631*$AS631*(AU631/10))</f>
        <v/>
      </c>
      <c r="BK631" s="95" t="str">
        <f t="shared" si="1507"/>
        <v/>
      </c>
      <c r="BL631" s="95" t="str">
        <f t="shared" si="1507"/>
        <v/>
      </c>
      <c r="BM631" s="95" t="str">
        <f t="shared" si="1507"/>
        <v/>
      </c>
      <c r="BN631" s="95" t="str">
        <f t="shared" si="1507"/>
        <v/>
      </c>
      <c r="BO631" s="95" t="str">
        <f t="shared" si="1507"/>
        <v/>
      </c>
      <c r="BP631" s="95" t="str">
        <f t="shared" si="1507"/>
        <v/>
      </c>
      <c r="BQ631" s="95" t="str">
        <f t="shared" si="1507"/>
        <v/>
      </c>
      <c r="BR631" s="95" t="str">
        <f t="shared" si="1507"/>
        <v/>
      </c>
      <c r="BS631" s="38"/>
      <c r="BT631" s="38"/>
      <c r="BU631" s="38"/>
      <c r="BV631" s="38"/>
      <c r="BW631" s="38"/>
      <c r="BX631" s="38">
        <f t="shared" si="1083"/>
        <v>0</v>
      </c>
      <c r="BY631" s="106" t="str">
        <f t="shared" si="1058"/>
        <v/>
      </c>
      <c r="BZ631" s="106" t="str">
        <f t="shared" ref="BZ631:CH631" si="1508">IF(N631="x","1","")</f>
        <v/>
      </c>
      <c r="CA631" s="106" t="str">
        <f t="shared" si="1508"/>
        <v/>
      </c>
      <c r="CB631" s="106" t="str">
        <f t="shared" si="1508"/>
        <v/>
      </c>
      <c r="CC631" s="106" t="str">
        <f t="shared" si="1508"/>
        <v/>
      </c>
      <c r="CD631" s="106" t="str">
        <f t="shared" si="1508"/>
        <v/>
      </c>
      <c r="CE631" s="106" t="str">
        <f t="shared" si="1508"/>
        <v/>
      </c>
      <c r="CF631" s="106" t="str">
        <f t="shared" si="1508"/>
        <v/>
      </c>
      <c r="CG631" s="106" t="str">
        <f t="shared" si="1508"/>
        <v/>
      </c>
      <c r="CH631" s="106" t="str">
        <f t="shared" si="1508"/>
        <v/>
      </c>
      <c r="CI631" s="40"/>
      <c r="CJ631" s="40"/>
      <c r="CK631" s="40"/>
      <c r="CL631" s="40"/>
      <c r="CM631" s="40"/>
    </row>
    <row r="632" spans="1:91" ht="17.25" customHeight="1" x14ac:dyDescent="0.2">
      <c r="A632" s="92"/>
      <c r="B632" s="93"/>
      <c r="C632" s="93"/>
      <c r="D632" s="93"/>
      <c r="E632" s="93" t="str">
        <f t="shared" si="994"/>
        <v/>
      </c>
      <c r="F632" s="93"/>
      <c r="G632" s="93"/>
      <c r="H632" s="93" t="str">
        <f t="shared" si="1319"/>
        <v/>
      </c>
      <c r="I632" s="95" t="str">
        <f t="shared" si="1320"/>
        <v/>
      </c>
      <c r="J632" s="93"/>
      <c r="K632" s="97" t="b">
        <v>0</v>
      </c>
      <c r="L632" s="98" t="str">
        <f t="shared" si="1444"/>
        <v>PENDENTE</v>
      </c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3"/>
      <c r="X632" s="100"/>
      <c r="Y632" s="100"/>
      <c r="Z632" s="100"/>
      <c r="AA632" s="100"/>
      <c r="AB632" s="100"/>
      <c r="AC632" s="101"/>
      <c r="AD632" s="3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93"/>
      <c r="AQ632" s="93"/>
      <c r="AR632" s="93"/>
      <c r="AS632" s="102"/>
      <c r="AT632" s="103"/>
      <c r="AU632" s="103"/>
      <c r="AV632" s="103"/>
      <c r="AW632" s="104"/>
      <c r="AX632" s="103"/>
      <c r="AY632" s="103"/>
      <c r="AZ632" s="103"/>
      <c r="BA632" s="103"/>
      <c r="BB632" s="104"/>
      <c r="BC632" s="103"/>
      <c r="BD632" s="105" t="str">
        <f ca="1">IFERROR(__xludf.DUMMYFUNCTION("""COMPUTED_VALUE"""),"")</f>
        <v/>
      </c>
      <c r="BE632" s="105"/>
      <c r="BF632" s="105"/>
      <c r="BG632" s="93"/>
      <c r="BH632" s="95"/>
      <c r="BI632" s="95" t="str">
        <f t="shared" si="1347"/>
        <v/>
      </c>
      <c r="BJ632" s="95" t="str">
        <f t="shared" ref="BJ632:BR632" si="1509">IF(AD632=0,"",AD632*$AS632*(AU632/10))</f>
        <v/>
      </c>
      <c r="BK632" s="95" t="str">
        <f t="shared" si="1509"/>
        <v/>
      </c>
      <c r="BL632" s="95" t="str">
        <f t="shared" si="1509"/>
        <v/>
      </c>
      <c r="BM632" s="95" t="str">
        <f t="shared" si="1509"/>
        <v/>
      </c>
      <c r="BN632" s="95" t="str">
        <f t="shared" si="1509"/>
        <v/>
      </c>
      <c r="BO632" s="95" t="str">
        <f t="shared" si="1509"/>
        <v/>
      </c>
      <c r="BP632" s="95" t="str">
        <f t="shared" si="1509"/>
        <v/>
      </c>
      <c r="BQ632" s="95" t="str">
        <f t="shared" si="1509"/>
        <v/>
      </c>
      <c r="BR632" s="95" t="str">
        <f t="shared" si="1509"/>
        <v/>
      </c>
      <c r="BS632" s="38"/>
      <c r="BT632" s="38"/>
      <c r="BU632" s="38"/>
      <c r="BV632" s="38"/>
      <c r="BW632" s="38"/>
      <c r="BX632" s="38">
        <f t="shared" si="1083"/>
        <v>0</v>
      </c>
      <c r="BY632" s="106" t="str">
        <f t="shared" si="1058"/>
        <v/>
      </c>
      <c r="BZ632" s="106" t="str">
        <f t="shared" ref="BZ632:CH632" si="1510">IF(N632="x","1","")</f>
        <v/>
      </c>
      <c r="CA632" s="106" t="str">
        <f t="shared" si="1510"/>
        <v/>
      </c>
      <c r="CB632" s="106" t="str">
        <f t="shared" si="1510"/>
        <v/>
      </c>
      <c r="CC632" s="106" t="str">
        <f t="shared" si="1510"/>
        <v/>
      </c>
      <c r="CD632" s="106" t="str">
        <f t="shared" si="1510"/>
        <v/>
      </c>
      <c r="CE632" s="106" t="str">
        <f t="shared" si="1510"/>
        <v/>
      </c>
      <c r="CF632" s="106" t="str">
        <f t="shared" si="1510"/>
        <v/>
      </c>
      <c r="CG632" s="106" t="str">
        <f t="shared" si="1510"/>
        <v/>
      </c>
      <c r="CH632" s="106" t="str">
        <f t="shared" si="1510"/>
        <v/>
      </c>
      <c r="CI632" s="40"/>
      <c r="CJ632" s="40"/>
      <c r="CK632" s="40"/>
      <c r="CL632" s="40"/>
      <c r="CM632" s="40"/>
    </row>
    <row r="633" spans="1:91" ht="17.25" customHeight="1" x14ac:dyDescent="0.2">
      <c r="A633" s="92"/>
      <c r="B633" s="93"/>
      <c r="C633" s="93"/>
      <c r="D633" s="93"/>
      <c r="E633" s="93" t="str">
        <f t="shared" ref="E633:E887" si="1511">IF(ISBLANK(D633),"",TEXT(D633,"MMMM"))</f>
        <v/>
      </c>
      <c r="F633" s="93"/>
      <c r="G633" s="93"/>
      <c r="H633" s="93" t="str">
        <f t="shared" si="1319"/>
        <v/>
      </c>
      <c r="I633" s="95" t="str">
        <f t="shared" si="1320"/>
        <v/>
      </c>
      <c r="J633" s="93"/>
      <c r="K633" s="97" t="b">
        <v>0</v>
      </c>
      <c r="L633" s="98" t="str">
        <f t="shared" si="1444"/>
        <v>PENDENTE</v>
      </c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3"/>
      <c r="X633" s="100"/>
      <c r="Y633" s="100"/>
      <c r="Z633" s="100"/>
      <c r="AA633" s="100"/>
      <c r="AB633" s="100"/>
      <c r="AC633" s="101"/>
      <c r="AD633" s="3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93"/>
      <c r="AQ633" s="93"/>
      <c r="AR633" s="93"/>
      <c r="AS633" s="102"/>
      <c r="AT633" s="103"/>
      <c r="AU633" s="103"/>
      <c r="AV633" s="103"/>
      <c r="AW633" s="104"/>
      <c r="AX633" s="103"/>
      <c r="AY633" s="103"/>
      <c r="AZ633" s="103"/>
      <c r="BA633" s="103"/>
      <c r="BB633" s="104"/>
      <c r="BC633" s="103"/>
      <c r="BD633" s="105" t="str">
        <f ca="1">IFERROR(__xludf.DUMMYFUNCTION("""COMPUTED_VALUE"""),"")</f>
        <v/>
      </c>
      <c r="BE633" s="105"/>
      <c r="BF633" s="105"/>
      <c r="BG633" s="93"/>
      <c r="BH633" s="95"/>
      <c r="BI633" s="95" t="str">
        <f t="shared" si="1347"/>
        <v/>
      </c>
      <c r="BJ633" s="95" t="str">
        <f t="shared" ref="BJ633:BR633" si="1512">IF(AD633=0,"",AD633*$AS633*(AU633/10))</f>
        <v/>
      </c>
      <c r="BK633" s="95" t="str">
        <f t="shared" si="1512"/>
        <v/>
      </c>
      <c r="BL633" s="95" t="str">
        <f t="shared" si="1512"/>
        <v/>
      </c>
      <c r="BM633" s="95" t="str">
        <f t="shared" si="1512"/>
        <v/>
      </c>
      <c r="BN633" s="95" t="str">
        <f t="shared" si="1512"/>
        <v/>
      </c>
      <c r="BO633" s="95" t="str">
        <f t="shared" si="1512"/>
        <v/>
      </c>
      <c r="BP633" s="95" t="str">
        <f t="shared" si="1512"/>
        <v/>
      </c>
      <c r="BQ633" s="95" t="str">
        <f t="shared" si="1512"/>
        <v/>
      </c>
      <c r="BR633" s="95" t="str">
        <f t="shared" si="1512"/>
        <v/>
      </c>
      <c r="BS633" s="38"/>
      <c r="BT633" s="38"/>
      <c r="BU633" s="38"/>
      <c r="BV633" s="38"/>
      <c r="BW633" s="38"/>
      <c r="BX633" s="38">
        <f t="shared" si="1083"/>
        <v>0</v>
      </c>
      <c r="BY633" s="106" t="str">
        <f t="shared" si="1058"/>
        <v/>
      </c>
      <c r="BZ633" s="106" t="str">
        <f t="shared" ref="BZ633:CH633" si="1513">IF(N633="x","1","")</f>
        <v/>
      </c>
      <c r="CA633" s="106" t="str">
        <f t="shared" si="1513"/>
        <v/>
      </c>
      <c r="CB633" s="106" t="str">
        <f t="shared" si="1513"/>
        <v/>
      </c>
      <c r="CC633" s="106" t="str">
        <f t="shared" si="1513"/>
        <v/>
      </c>
      <c r="CD633" s="106" t="str">
        <f t="shared" si="1513"/>
        <v/>
      </c>
      <c r="CE633" s="106" t="str">
        <f t="shared" si="1513"/>
        <v/>
      </c>
      <c r="CF633" s="106" t="str">
        <f t="shared" si="1513"/>
        <v/>
      </c>
      <c r="CG633" s="106" t="str">
        <f t="shared" si="1513"/>
        <v/>
      </c>
      <c r="CH633" s="106" t="str">
        <f t="shared" si="1513"/>
        <v/>
      </c>
      <c r="CI633" s="40"/>
      <c r="CJ633" s="40"/>
      <c r="CK633" s="40"/>
      <c r="CL633" s="40"/>
      <c r="CM633" s="40"/>
    </row>
    <row r="634" spans="1:91" ht="17.25" customHeight="1" x14ac:dyDescent="0.2">
      <c r="A634" s="92"/>
      <c r="B634" s="93"/>
      <c r="C634" s="93"/>
      <c r="D634" s="93"/>
      <c r="E634" s="93" t="str">
        <f t="shared" si="1511"/>
        <v/>
      </c>
      <c r="F634" s="93"/>
      <c r="G634" s="93"/>
      <c r="H634" s="93" t="str">
        <f t="shared" si="1319"/>
        <v/>
      </c>
      <c r="I634" s="95" t="str">
        <f t="shared" si="1320"/>
        <v/>
      </c>
      <c r="J634" s="93"/>
      <c r="K634" s="97" t="b">
        <v>0</v>
      </c>
      <c r="L634" s="98" t="str">
        <f t="shared" si="1444"/>
        <v>PENDENTE</v>
      </c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3"/>
      <c r="X634" s="100"/>
      <c r="Y634" s="100"/>
      <c r="Z634" s="100"/>
      <c r="AA634" s="100"/>
      <c r="AB634" s="100"/>
      <c r="AC634" s="101"/>
      <c r="AD634" s="3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93"/>
      <c r="AQ634" s="93"/>
      <c r="AR634" s="93"/>
      <c r="AS634" s="102"/>
      <c r="AT634" s="103"/>
      <c r="AU634" s="103"/>
      <c r="AV634" s="103"/>
      <c r="AW634" s="104"/>
      <c r="AX634" s="103"/>
      <c r="AY634" s="103"/>
      <c r="AZ634" s="103"/>
      <c r="BA634" s="103"/>
      <c r="BB634" s="104"/>
      <c r="BC634" s="103"/>
      <c r="BD634" s="105" t="str">
        <f ca="1">IFERROR(__xludf.DUMMYFUNCTION("""COMPUTED_VALUE"""),"")</f>
        <v/>
      </c>
      <c r="BE634" s="105"/>
      <c r="BF634" s="105"/>
      <c r="BG634" s="93"/>
      <c r="BH634" s="95"/>
      <c r="BI634" s="95" t="str">
        <f t="shared" si="1347"/>
        <v/>
      </c>
      <c r="BJ634" s="95" t="str">
        <f t="shared" ref="BJ634:BR634" si="1514">IF(AD634=0,"",AD634*$AS634*(AU634/10))</f>
        <v/>
      </c>
      <c r="BK634" s="95" t="str">
        <f t="shared" si="1514"/>
        <v/>
      </c>
      <c r="BL634" s="95" t="str">
        <f t="shared" si="1514"/>
        <v/>
      </c>
      <c r="BM634" s="95" t="str">
        <f t="shared" si="1514"/>
        <v/>
      </c>
      <c r="BN634" s="95" t="str">
        <f t="shared" si="1514"/>
        <v/>
      </c>
      <c r="BO634" s="95" t="str">
        <f t="shared" si="1514"/>
        <v/>
      </c>
      <c r="BP634" s="95" t="str">
        <f t="shared" si="1514"/>
        <v/>
      </c>
      <c r="BQ634" s="95" t="str">
        <f t="shared" si="1514"/>
        <v/>
      </c>
      <c r="BR634" s="95" t="str">
        <f t="shared" si="1514"/>
        <v/>
      </c>
      <c r="BS634" s="38"/>
      <c r="BT634" s="38"/>
      <c r="BU634" s="38"/>
      <c r="BV634" s="38"/>
      <c r="BW634" s="38"/>
      <c r="BX634" s="38">
        <f t="shared" si="1083"/>
        <v>0</v>
      </c>
      <c r="BY634" s="106" t="str">
        <f t="shared" si="1058"/>
        <v/>
      </c>
      <c r="BZ634" s="106" t="str">
        <f t="shared" ref="BZ634:CH634" si="1515">IF(N634="x","1","")</f>
        <v/>
      </c>
      <c r="CA634" s="106" t="str">
        <f t="shared" si="1515"/>
        <v/>
      </c>
      <c r="CB634" s="106" t="str">
        <f t="shared" si="1515"/>
        <v/>
      </c>
      <c r="CC634" s="106" t="str">
        <f t="shared" si="1515"/>
        <v/>
      </c>
      <c r="CD634" s="106" t="str">
        <f t="shared" si="1515"/>
        <v/>
      </c>
      <c r="CE634" s="106" t="str">
        <f t="shared" si="1515"/>
        <v/>
      </c>
      <c r="CF634" s="106" t="str">
        <f t="shared" si="1515"/>
        <v/>
      </c>
      <c r="CG634" s="106" t="str">
        <f t="shared" si="1515"/>
        <v/>
      </c>
      <c r="CH634" s="106" t="str">
        <f t="shared" si="1515"/>
        <v/>
      </c>
      <c r="CI634" s="40"/>
      <c r="CJ634" s="40"/>
      <c r="CK634" s="40"/>
      <c r="CL634" s="40"/>
      <c r="CM634" s="40"/>
    </row>
    <row r="635" spans="1:91" ht="17.25" customHeight="1" x14ac:dyDescent="0.2">
      <c r="A635" s="92"/>
      <c r="B635" s="93"/>
      <c r="C635" s="93"/>
      <c r="D635" s="93"/>
      <c r="E635" s="93" t="str">
        <f t="shared" si="1511"/>
        <v/>
      </c>
      <c r="F635" s="93"/>
      <c r="G635" s="93"/>
      <c r="H635" s="93" t="str">
        <f t="shared" si="1319"/>
        <v/>
      </c>
      <c r="I635" s="95" t="str">
        <f t="shared" si="1320"/>
        <v/>
      </c>
      <c r="J635" s="93"/>
      <c r="K635" s="97" t="b">
        <v>0</v>
      </c>
      <c r="L635" s="98" t="str">
        <f t="shared" si="1444"/>
        <v>PENDENTE</v>
      </c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3"/>
      <c r="X635" s="100"/>
      <c r="Y635" s="100"/>
      <c r="Z635" s="100"/>
      <c r="AA635" s="100"/>
      <c r="AB635" s="100"/>
      <c r="AC635" s="101"/>
      <c r="AD635" s="3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93"/>
      <c r="AQ635" s="93"/>
      <c r="AR635" s="93"/>
      <c r="AS635" s="102"/>
      <c r="AT635" s="103"/>
      <c r="AU635" s="103"/>
      <c r="AV635" s="103"/>
      <c r="AW635" s="104"/>
      <c r="AX635" s="103"/>
      <c r="AY635" s="103"/>
      <c r="AZ635" s="103"/>
      <c r="BA635" s="103"/>
      <c r="BB635" s="104"/>
      <c r="BC635" s="103"/>
      <c r="BD635" s="105" t="str">
        <f ca="1">IFERROR(__xludf.DUMMYFUNCTION("""COMPUTED_VALUE"""),"")</f>
        <v/>
      </c>
      <c r="BE635" s="105"/>
      <c r="BF635" s="105"/>
      <c r="BG635" s="93"/>
      <c r="BH635" s="95"/>
      <c r="BI635" s="95" t="str">
        <f t="shared" si="1347"/>
        <v/>
      </c>
      <c r="BJ635" s="95" t="str">
        <f t="shared" ref="BJ635:BR635" si="1516">IF(AD635=0,"",AD635*$AS635*(AU635/10))</f>
        <v/>
      </c>
      <c r="BK635" s="95" t="str">
        <f t="shared" si="1516"/>
        <v/>
      </c>
      <c r="BL635" s="95" t="str">
        <f t="shared" si="1516"/>
        <v/>
      </c>
      <c r="BM635" s="95" t="str">
        <f t="shared" si="1516"/>
        <v/>
      </c>
      <c r="BN635" s="95" t="str">
        <f t="shared" si="1516"/>
        <v/>
      </c>
      <c r="BO635" s="95" t="str">
        <f t="shared" si="1516"/>
        <v/>
      </c>
      <c r="BP635" s="95" t="str">
        <f t="shared" si="1516"/>
        <v/>
      </c>
      <c r="BQ635" s="95" t="str">
        <f t="shared" si="1516"/>
        <v/>
      </c>
      <c r="BR635" s="95" t="str">
        <f t="shared" si="1516"/>
        <v/>
      </c>
      <c r="BS635" s="38"/>
      <c r="BT635" s="38"/>
      <c r="BU635" s="38"/>
      <c r="BV635" s="38"/>
      <c r="BW635" s="38"/>
      <c r="BX635" s="38">
        <f t="shared" si="1083"/>
        <v>0</v>
      </c>
      <c r="BY635" s="106" t="str">
        <f t="shared" si="1058"/>
        <v/>
      </c>
      <c r="BZ635" s="106" t="str">
        <f t="shared" ref="BZ635:CH635" si="1517">IF(N635="x","1","")</f>
        <v/>
      </c>
      <c r="CA635" s="106" t="str">
        <f t="shared" si="1517"/>
        <v/>
      </c>
      <c r="CB635" s="106" t="str">
        <f t="shared" si="1517"/>
        <v/>
      </c>
      <c r="CC635" s="106" t="str">
        <f t="shared" si="1517"/>
        <v/>
      </c>
      <c r="CD635" s="106" t="str">
        <f t="shared" si="1517"/>
        <v/>
      </c>
      <c r="CE635" s="106" t="str">
        <f t="shared" si="1517"/>
        <v/>
      </c>
      <c r="CF635" s="106" t="str">
        <f t="shared" si="1517"/>
        <v/>
      </c>
      <c r="CG635" s="106" t="str">
        <f t="shared" si="1517"/>
        <v/>
      </c>
      <c r="CH635" s="106" t="str">
        <f t="shared" si="1517"/>
        <v/>
      </c>
      <c r="CI635" s="40"/>
      <c r="CJ635" s="40"/>
      <c r="CK635" s="40"/>
      <c r="CL635" s="40"/>
      <c r="CM635" s="40"/>
    </row>
    <row r="636" spans="1:91" ht="17.25" customHeight="1" x14ac:dyDescent="0.2">
      <c r="A636" s="92"/>
      <c r="B636" s="93"/>
      <c r="C636" s="93"/>
      <c r="D636" s="93"/>
      <c r="E636" s="93" t="str">
        <f t="shared" si="1511"/>
        <v/>
      </c>
      <c r="F636" s="93"/>
      <c r="G636" s="93"/>
      <c r="H636" s="93" t="str">
        <f t="shared" si="1319"/>
        <v/>
      </c>
      <c r="I636" s="95" t="str">
        <f t="shared" si="1320"/>
        <v/>
      </c>
      <c r="J636" s="93"/>
      <c r="K636" s="97" t="b">
        <v>0</v>
      </c>
      <c r="L636" s="98" t="str">
        <f t="shared" si="1444"/>
        <v>PENDENTE</v>
      </c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3"/>
      <c r="X636" s="100"/>
      <c r="Y636" s="100"/>
      <c r="Z636" s="100"/>
      <c r="AA636" s="100"/>
      <c r="AB636" s="100"/>
      <c r="AC636" s="101"/>
      <c r="AD636" s="3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93"/>
      <c r="AQ636" s="93"/>
      <c r="AR636" s="93"/>
      <c r="AS636" s="102"/>
      <c r="AT636" s="103"/>
      <c r="AU636" s="103"/>
      <c r="AV636" s="103"/>
      <c r="AW636" s="104"/>
      <c r="AX636" s="103"/>
      <c r="AY636" s="103"/>
      <c r="AZ636" s="103"/>
      <c r="BA636" s="103"/>
      <c r="BB636" s="104"/>
      <c r="BC636" s="103"/>
      <c r="BD636" s="105" t="str">
        <f ca="1">IFERROR(__xludf.DUMMYFUNCTION("""COMPUTED_VALUE"""),"")</f>
        <v/>
      </c>
      <c r="BE636" s="105"/>
      <c r="BF636" s="105"/>
      <c r="BG636" s="93"/>
      <c r="BH636" s="95"/>
      <c r="BI636" s="95" t="str">
        <f t="shared" si="1347"/>
        <v/>
      </c>
      <c r="BJ636" s="95" t="str">
        <f t="shared" ref="BJ636:BR636" si="1518">IF(AD636=0,"",AD636*$AS636*(AU636/10))</f>
        <v/>
      </c>
      <c r="BK636" s="95" t="str">
        <f t="shared" si="1518"/>
        <v/>
      </c>
      <c r="BL636" s="95" t="str">
        <f t="shared" si="1518"/>
        <v/>
      </c>
      <c r="BM636" s="95" t="str">
        <f t="shared" si="1518"/>
        <v/>
      </c>
      <c r="BN636" s="95" t="str">
        <f t="shared" si="1518"/>
        <v/>
      </c>
      <c r="BO636" s="95" t="str">
        <f t="shared" si="1518"/>
        <v/>
      </c>
      <c r="BP636" s="95" t="str">
        <f t="shared" si="1518"/>
        <v/>
      </c>
      <c r="BQ636" s="95" t="str">
        <f t="shared" si="1518"/>
        <v/>
      </c>
      <c r="BR636" s="95" t="str">
        <f t="shared" si="1518"/>
        <v/>
      </c>
      <c r="BS636" s="38"/>
      <c r="BT636" s="38"/>
      <c r="BU636" s="38"/>
      <c r="BV636" s="38"/>
      <c r="BW636" s="38"/>
      <c r="BX636" s="38">
        <f t="shared" si="1083"/>
        <v>0</v>
      </c>
      <c r="BY636" s="106" t="str">
        <f t="shared" si="1058"/>
        <v/>
      </c>
      <c r="BZ636" s="106" t="str">
        <f t="shared" ref="BZ636:CH636" si="1519">IF(N636="x","1","")</f>
        <v/>
      </c>
      <c r="CA636" s="106" t="str">
        <f t="shared" si="1519"/>
        <v/>
      </c>
      <c r="CB636" s="106" t="str">
        <f t="shared" si="1519"/>
        <v/>
      </c>
      <c r="CC636" s="106" t="str">
        <f t="shared" si="1519"/>
        <v/>
      </c>
      <c r="CD636" s="106" t="str">
        <f t="shared" si="1519"/>
        <v/>
      </c>
      <c r="CE636" s="106" t="str">
        <f t="shared" si="1519"/>
        <v/>
      </c>
      <c r="CF636" s="106" t="str">
        <f t="shared" si="1519"/>
        <v/>
      </c>
      <c r="CG636" s="106" t="str">
        <f t="shared" si="1519"/>
        <v/>
      </c>
      <c r="CH636" s="106" t="str">
        <f t="shared" si="1519"/>
        <v/>
      </c>
      <c r="CI636" s="40"/>
      <c r="CJ636" s="40"/>
      <c r="CK636" s="40"/>
      <c r="CL636" s="40"/>
      <c r="CM636" s="40"/>
    </row>
    <row r="637" spans="1:91" ht="17.25" customHeight="1" x14ac:dyDescent="0.2">
      <c r="A637" s="92"/>
      <c r="B637" s="93"/>
      <c r="C637" s="93"/>
      <c r="D637" s="93"/>
      <c r="E637" s="93" t="str">
        <f t="shared" si="1511"/>
        <v/>
      </c>
      <c r="F637" s="93"/>
      <c r="G637" s="93"/>
      <c r="H637" s="93" t="str">
        <f t="shared" si="1319"/>
        <v/>
      </c>
      <c r="I637" s="95" t="str">
        <f t="shared" si="1320"/>
        <v/>
      </c>
      <c r="J637" s="93"/>
      <c r="K637" s="97" t="b">
        <v>0</v>
      </c>
      <c r="L637" s="98" t="str">
        <f t="shared" si="1444"/>
        <v>PENDENTE</v>
      </c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3"/>
      <c r="X637" s="100"/>
      <c r="Y637" s="100"/>
      <c r="Z637" s="100"/>
      <c r="AA637" s="100"/>
      <c r="AB637" s="100"/>
      <c r="AC637" s="101"/>
      <c r="AD637" s="3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93"/>
      <c r="AQ637" s="93"/>
      <c r="AR637" s="93"/>
      <c r="AS637" s="102"/>
      <c r="AT637" s="103"/>
      <c r="AU637" s="103"/>
      <c r="AV637" s="103"/>
      <c r="AW637" s="104"/>
      <c r="AX637" s="103"/>
      <c r="AY637" s="103"/>
      <c r="AZ637" s="103"/>
      <c r="BA637" s="103"/>
      <c r="BB637" s="104"/>
      <c r="BC637" s="103"/>
      <c r="BD637" s="105" t="str">
        <f ca="1">IFERROR(__xludf.DUMMYFUNCTION("""COMPUTED_VALUE"""),"")</f>
        <v/>
      </c>
      <c r="BE637" s="105"/>
      <c r="BF637" s="105"/>
      <c r="BG637" s="93"/>
      <c r="BH637" s="95"/>
      <c r="BI637" s="95" t="str">
        <f t="shared" si="1347"/>
        <v/>
      </c>
      <c r="BJ637" s="95" t="str">
        <f t="shared" ref="BJ637:BR637" si="1520">IF(AD637=0,"",AD637*$AS637*(AU637/10))</f>
        <v/>
      </c>
      <c r="BK637" s="95" t="str">
        <f t="shared" si="1520"/>
        <v/>
      </c>
      <c r="BL637" s="95" t="str">
        <f t="shared" si="1520"/>
        <v/>
      </c>
      <c r="BM637" s="95" t="str">
        <f t="shared" si="1520"/>
        <v/>
      </c>
      <c r="BN637" s="95" t="str">
        <f t="shared" si="1520"/>
        <v/>
      </c>
      <c r="BO637" s="95" t="str">
        <f t="shared" si="1520"/>
        <v/>
      </c>
      <c r="BP637" s="95" t="str">
        <f t="shared" si="1520"/>
        <v/>
      </c>
      <c r="BQ637" s="95" t="str">
        <f t="shared" si="1520"/>
        <v/>
      </c>
      <c r="BR637" s="95" t="str">
        <f t="shared" si="1520"/>
        <v/>
      </c>
      <c r="BS637" s="38"/>
      <c r="BT637" s="38"/>
      <c r="BU637" s="38"/>
      <c r="BV637" s="38"/>
      <c r="BW637" s="38"/>
      <c r="BX637" s="38">
        <f t="shared" si="1083"/>
        <v>0</v>
      </c>
      <c r="BY637" s="106" t="str">
        <f t="shared" si="1058"/>
        <v/>
      </c>
      <c r="BZ637" s="106" t="str">
        <f t="shared" ref="BZ637:CH637" si="1521">IF(N637="x","1","")</f>
        <v/>
      </c>
      <c r="CA637" s="106" t="str">
        <f t="shared" si="1521"/>
        <v/>
      </c>
      <c r="CB637" s="106" t="str">
        <f t="shared" si="1521"/>
        <v/>
      </c>
      <c r="CC637" s="106" t="str">
        <f t="shared" si="1521"/>
        <v/>
      </c>
      <c r="CD637" s="106" t="str">
        <f t="shared" si="1521"/>
        <v/>
      </c>
      <c r="CE637" s="106" t="str">
        <f t="shared" si="1521"/>
        <v/>
      </c>
      <c r="CF637" s="106" t="str">
        <f t="shared" si="1521"/>
        <v/>
      </c>
      <c r="CG637" s="106" t="str">
        <f t="shared" si="1521"/>
        <v/>
      </c>
      <c r="CH637" s="106" t="str">
        <f t="shared" si="1521"/>
        <v/>
      </c>
      <c r="CI637" s="40"/>
      <c r="CJ637" s="40"/>
      <c r="CK637" s="40"/>
      <c r="CL637" s="40"/>
      <c r="CM637" s="40"/>
    </row>
    <row r="638" spans="1:91" ht="17.25" customHeight="1" x14ac:dyDescent="0.2">
      <c r="A638" s="92"/>
      <c r="B638" s="93"/>
      <c r="C638" s="93"/>
      <c r="D638" s="93"/>
      <c r="E638" s="93" t="str">
        <f t="shared" si="1511"/>
        <v/>
      </c>
      <c r="F638" s="93"/>
      <c r="G638" s="93"/>
      <c r="H638" s="93" t="str">
        <f t="shared" si="1319"/>
        <v/>
      </c>
      <c r="I638" s="95" t="str">
        <f t="shared" si="1320"/>
        <v/>
      </c>
      <c r="J638" s="93"/>
      <c r="K638" s="97" t="b">
        <v>0</v>
      </c>
      <c r="L638" s="98" t="str">
        <f t="shared" si="1444"/>
        <v>PENDENTE</v>
      </c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3"/>
      <c r="X638" s="100"/>
      <c r="Y638" s="100"/>
      <c r="Z638" s="100"/>
      <c r="AA638" s="100"/>
      <c r="AB638" s="100"/>
      <c r="AC638" s="101"/>
      <c r="AD638" s="3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93"/>
      <c r="AQ638" s="93"/>
      <c r="AR638" s="93"/>
      <c r="AS638" s="102"/>
      <c r="AT638" s="103"/>
      <c r="AU638" s="103"/>
      <c r="AV638" s="103"/>
      <c r="AW638" s="104"/>
      <c r="AX638" s="103"/>
      <c r="AY638" s="103"/>
      <c r="AZ638" s="103"/>
      <c r="BA638" s="103"/>
      <c r="BB638" s="104"/>
      <c r="BC638" s="103"/>
      <c r="BD638" s="105" t="str">
        <f ca="1">IFERROR(__xludf.DUMMYFUNCTION("""COMPUTED_VALUE"""),"")</f>
        <v/>
      </c>
      <c r="BE638" s="105"/>
      <c r="BF638" s="105"/>
      <c r="BG638" s="93"/>
      <c r="BH638" s="95"/>
      <c r="BI638" s="95" t="str">
        <f t="shared" si="1347"/>
        <v/>
      </c>
      <c r="BJ638" s="95" t="str">
        <f t="shared" ref="BJ638:BR638" si="1522">IF(AD638=0,"",AD638*$AS638*(AU638/10))</f>
        <v/>
      </c>
      <c r="BK638" s="95" t="str">
        <f t="shared" si="1522"/>
        <v/>
      </c>
      <c r="BL638" s="95" t="str">
        <f t="shared" si="1522"/>
        <v/>
      </c>
      <c r="BM638" s="95" t="str">
        <f t="shared" si="1522"/>
        <v/>
      </c>
      <c r="BN638" s="95" t="str">
        <f t="shared" si="1522"/>
        <v/>
      </c>
      <c r="BO638" s="95" t="str">
        <f t="shared" si="1522"/>
        <v/>
      </c>
      <c r="BP638" s="95" t="str">
        <f t="shared" si="1522"/>
        <v/>
      </c>
      <c r="BQ638" s="95" t="str">
        <f t="shared" si="1522"/>
        <v/>
      </c>
      <c r="BR638" s="95" t="str">
        <f t="shared" si="1522"/>
        <v/>
      </c>
      <c r="BS638" s="38"/>
      <c r="BT638" s="38"/>
      <c r="BU638" s="38"/>
      <c r="BV638" s="38"/>
      <c r="BW638" s="38"/>
      <c r="BX638" s="38">
        <f t="shared" si="1083"/>
        <v>0</v>
      </c>
      <c r="BY638" s="106" t="str">
        <f t="shared" si="1058"/>
        <v/>
      </c>
      <c r="BZ638" s="106" t="str">
        <f t="shared" ref="BZ638:CH638" si="1523">IF(N638="x","1","")</f>
        <v/>
      </c>
      <c r="CA638" s="106" t="str">
        <f t="shared" si="1523"/>
        <v/>
      </c>
      <c r="CB638" s="106" t="str">
        <f t="shared" si="1523"/>
        <v/>
      </c>
      <c r="CC638" s="106" t="str">
        <f t="shared" si="1523"/>
        <v/>
      </c>
      <c r="CD638" s="106" t="str">
        <f t="shared" si="1523"/>
        <v/>
      </c>
      <c r="CE638" s="106" t="str">
        <f t="shared" si="1523"/>
        <v/>
      </c>
      <c r="CF638" s="106" t="str">
        <f t="shared" si="1523"/>
        <v/>
      </c>
      <c r="CG638" s="106" t="str">
        <f t="shared" si="1523"/>
        <v/>
      </c>
      <c r="CH638" s="106" t="str">
        <f t="shared" si="1523"/>
        <v/>
      </c>
      <c r="CI638" s="40"/>
      <c r="CJ638" s="40"/>
      <c r="CK638" s="40"/>
      <c r="CL638" s="40"/>
      <c r="CM638" s="40"/>
    </row>
    <row r="639" spans="1:91" ht="17.25" customHeight="1" x14ac:dyDescent="0.2">
      <c r="A639" s="92"/>
      <c r="B639" s="93"/>
      <c r="C639" s="93"/>
      <c r="D639" s="93"/>
      <c r="E639" s="93" t="str">
        <f t="shared" si="1511"/>
        <v/>
      </c>
      <c r="F639" s="93"/>
      <c r="G639" s="93"/>
      <c r="H639" s="93" t="str">
        <f t="shared" si="1319"/>
        <v/>
      </c>
      <c r="I639" s="95" t="str">
        <f t="shared" si="1320"/>
        <v/>
      </c>
      <c r="J639" s="93"/>
      <c r="K639" s="97" t="b">
        <v>0</v>
      </c>
      <c r="L639" s="98" t="str">
        <f t="shared" si="1444"/>
        <v>PENDENTE</v>
      </c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3"/>
      <c r="X639" s="100"/>
      <c r="Y639" s="100"/>
      <c r="Z639" s="100"/>
      <c r="AA639" s="100"/>
      <c r="AB639" s="100"/>
      <c r="AC639" s="101"/>
      <c r="AD639" s="3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93"/>
      <c r="AQ639" s="93"/>
      <c r="AR639" s="93"/>
      <c r="AS639" s="102"/>
      <c r="AT639" s="103"/>
      <c r="AU639" s="103"/>
      <c r="AV639" s="103"/>
      <c r="AW639" s="104"/>
      <c r="AX639" s="103"/>
      <c r="AY639" s="103"/>
      <c r="AZ639" s="103"/>
      <c r="BA639" s="103"/>
      <c r="BB639" s="104"/>
      <c r="BC639" s="103"/>
      <c r="BD639" s="105" t="str">
        <f ca="1">IFERROR(__xludf.DUMMYFUNCTION("""COMPUTED_VALUE"""),"")</f>
        <v/>
      </c>
      <c r="BE639" s="105"/>
      <c r="BF639" s="105"/>
      <c r="BG639" s="93"/>
      <c r="BH639" s="95"/>
      <c r="BI639" s="95" t="str">
        <f t="shared" si="1347"/>
        <v/>
      </c>
      <c r="BJ639" s="95" t="str">
        <f t="shared" ref="BJ639:BR639" si="1524">IF(AD639=0,"",AD639*$AS639*(AU639/10))</f>
        <v/>
      </c>
      <c r="BK639" s="95" t="str">
        <f t="shared" si="1524"/>
        <v/>
      </c>
      <c r="BL639" s="95" t="str">
        <f t="shared" si="1524"/>
        <v/>
      </c>
      <c r="BM639" s="95" t="str">
        <f t="shared" si="1524"/>
        <v/>
      </c>
      <c r="BN639" s="95" t="str">
        <f t="shared" si="1524"/>
        <v/>
      </c>
      <c r="BO639" s="95" t="str">
        <f t="shared" si="1524"/>
        <v/>
      </c>
      <c r="BP639" s="95" t="str">
        <f t="shared" si="1524"/>
        <v/>
      </c>
      <c r="BQ639" s="95" t="str">
        <f t="shared" si="1524"/>
        <v/>
      </c>
      <c r="BR639" s="95" t="str">
        <f t="shared" si="1524"/>
        <v/>
      </c>
      <c r="BS639" s="38"/>
      <c r="BT639" s="38"/>
      <c r="BU639" s="38"/>
      <c r="BV639" s="38"/>
      <c r="BW639" s="38"/>
      <c r="BX639" s="38">
        <f t="shared" si="1083"/>
        <v>0</v>
      </c>
      <c r="BY639" s="106" t="str">
        <f t="shared" si="1058"/>
        <v/>
      </c>
      <c r="BZ639" s="106" t="str">
        <f t="shared" ref="BZ639:CH639" si="1525">IF(N639="x","1","")</f>
        <v/>
      </c>
      <c r="CA639" s="106" t="str">
        <f t="shared" si="1525"/>
        <v/>
      </c>
      <c r="CB639" s="106" t="str">
        <f t="shared" si="1525"/>
        <v/>
      </c>
      <c r="CC639" s="106" t="str">
        <f t="shared" si="1525"/>
        <v/>
      </c>
      <c r="CD639" s="106" t="str">
        <f t="shared" si="1525"/>
        <v/>
      </c>
      <c r="CE639" s="106" t="str">
        <f t="shared" si="1525"/>
        <v/>
      </c>
      <c r="CF639" s="106" t="str">
        <f t="shared" si="1525"/>
        <v/>
      </c>
      <c r="CG639" s="106" t="str">
        <f t="shared" si="1525"/>
        <v/>
      </c>
      <c r="CH639" s="106" t="str">
        <f t="shared" si="1525"/>
        <v/>
      </c>
      <c r="CI639" s="40"/>
      <c r="CJ639" s="40"/>
      <c r="CK639" s="40"/>
      <c r="CL639" s="40"/>
      <c r="CM639" s="40"/>
    </row>
    <row r="640" spans="1:91" ht="17.25" customHeight="1" x14ac:dyDescent="0.2">
      <c r="A640" s="92"/>
      <c r="B640" s="93"/>
      <c r="C640" s="93"/>
      <c r="D640" s="93"/>
      <c r="E640" s="93" t="str">
        <f t="shared" si="1511"/>
        <v/>
      </c>
      <c r="F640" s="93"/>
      <c r="G640" s="93"/>
      <c r="H640" s="93" t="str">
        <f t="shared" si="1319"/>
        <v/>
      </c>
      <c r="I640" s="95" t="str">
        <f t="shared" si="1320"/>
        <v/>
      </c>
      <c r="J640" s="93"/>
      <c r="K640" s="97" t="b">
        <v>0</v>
      </c>
      <c r="L640" s="98" t="str">
        <f t="shared" si="1444"/>
        <v>PENDENTE</v>
      </c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3"/>
      <c r="X640" s="100"/>
      <c r="Y640" s="100"/>
      <c r="Z640" s="100"/>
      <c r="AA640" s="100"/>
      <c r="AB640" s="100"/>
      <c r="AC640" s="101"/>
      <c r="AD640" s="3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93"/>
      <c r="AQ640" s="93"/>
      <c r="AR640" s="93"/>
      <c r="AS640" s="102"/>
      <c r="AT640" s="103"/>
      <c r="AU640" s="103"/>
      <c r="AV640" s="103"/>
      <c r="AW640" s="104"/>
      <c r="AX640" s="103"/>
      <c r="AY640" s="103"/>
      <c r="AZ640" s="103"/>
      <c r="BA640" s="103"/>
      <c r="BB640" s="104"/>
      <c r="BC640" s="103"/>
      <c r="BD640" s="105" t="str">
        <f ca="1">IFERROR(__xludf.DUMMYFUNCTION("""COMPUTED_VALUE"""),"")</f>
        <v/>
      </c>
      <c r="BE640" s="105"/>
      <c r="BF640" s="105"/>
      <c r="BG640" s="93"/>
      <c r="BH640" s="95"/>
      <c r="BI640" s="95" t="str">
        <f t="shared" si="1347"/>
        <v/>
      </c>
      <c r="BJ640" s="95" t="str">
        <f t="shared" ref="BJ640:BR640" si="1526">IF(AD640=0,"",AD640*$AS640*(AU640/10))</f>
        <v/>
      </c>
      <c r="BK640" s="95" t="str">
        <f t="shared" si="1526"/>
        <v/>
      </c>
      <c r="BL640" s="95" t="str">
        <f t="shared" si="1526"/>
        <v/>
      </c>
      <c r="BM640" s="95" t="str">
        <f t="shared" si="1526"/>
        <v/>
      </c>
      <c r="BN640" s="95" t="str">
        <f t="shared" si="1526"/>
        <v/>
      </c>
      <c r="BO640" s="95" t="str">
        <f t="shared" si="1526"/>
        <v/>
      </c>
      <c r="BP640" s="95" t="str">
        <f t="shared" si="1526"/>
        <v/>
      </c>
      <c r="BQ640" s="95" t="str">
        <f t="shared" si="1526"/>
        <v/>
      </c>
      <c r="BR640" s="95" t="str">
        <f t="shared" si="1526"/>
        <v/>
      </c>
      <c r="BS640" s="38"/>
      <c r="BT640" s="38"/>
      <c r="BU640" s="38"/>
      <c r="BV640" s="38"/>
      <c r="BW640" s="38"/>
      <c r="BX640" s="38">
        <f t="shared" si="1083"/>
        <v>0</v>
      </c>
      <c r="BY640" s="106" t="str">
        <f t="shared" si="1058"/>
        <v/>
      </c>
      <c r="BZ640" s="106" t="str">
        <f t="shared" ref="BZ640:CH640" si="1527">IF(N640="x","1","")</f>
        <v/>
      </c>
      <c r="CA640" s="106" t="str">
        <f t="shared" si="1527"/>
        <v/>
      </c>
      <c r="CB640" s="106" t="str">
        <f t="shared" si="1527"/>
        <v/>
      </c>
      <c r="CC640" s="106" t="str">
        <f t="shared" si="1527"/>
        <v/>
      </c>
      <c r="CD640" s="106" t="str">
        <f t="shared" si="1527"/>
        <v/>
      </c>
      <c r="CE640" s="106" t="str">
        <f t="shared" si="1527"/>
        <v/>
      </c>
      <c r="CF640" s="106" t="str">
        <f t="shared" si="1527"/>
        <v/>
      </c>
      <c r="CG640" s="106" t="str">
        <f t="shared" si="1527"/>
        <v/>
      </c>
      <c r="CH640" s="106" t="str">
        <f t="shared" si="1527"/>
        <v/>
      </c>
      <c r="CI640" s="40"/>
      <c r="CJ640" s="40"/>
      <c r="CK640" s="40"/>
      <c r="CL640" s="40"/>
      <c r="CM640" s="40"/>
    </row>
    <row r="641" spans="1:91" ht="17.25" customHeight="1" x14ac:dyDescent="0.2">
      <c r="A641" s="92"/>
      <c r="B641" s="93"/>
      <c r="C641" s="93"/>
      <c r="D641" s="93"/>
      <c r="E641" s="93" t="str">
        <f t="shared" si="1511"/>
        <v/>
      </c>
      <c r="F641" s="93"/>
      <c r="G641" s="93"/>
      <c r="H641" s="93" t="str">
        <f t="shared" si="1319"/>
        <v/>
      </c>
      <c r="I641" s="95" t="str">
        <f t="shared" si="1320"/>
        <v/>
      </c>
      <c r="J641" s="93"/>
      <c r="K641" s="97" t="b">
        <v>0</v>
      </c>
      <c r="L641" s="98" t="str">
        <f t="shared" si="1444"/>
        <v>PENDENTE</v>
      </c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3"/>
      <c r="X641" s="100"/>
      <c r="Y641" s="100"/>
      <c r="Z641" s="100"/>
      <c r="AA641" s="100"/>
      <c r="AB641" s="100"/>
      <c r="AC641" s="101"/>
      <c r="AD641" s="3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93"/>
      <c r="AQ641" s="93"/>
      <c r="AR641" s="93"/>
      <c r="AS641" s="102"/>
      <c r="AT641" s="103"/>
      <c r="AU641" s="103"/>
      <c r="AV641" s="103"/>
      <c r="AW641" s="104"/>
      <c r="AX641" s="103"/>
      <c r="AY641" s="103"/>
      <c r="AZ641" s="103"/>
      <c r="BA641" s="103"/>
      <c r="BB641" s="104"/>
      <c r="BC641" s="103"/>
      <c r="BD641" s="105" t="str">
        <f ca="1">IFERROR(__xludf.DUMMYFUNCTION("""COMPUTED_VALUE"""),"")</f>
        <v/>
      </c>
      <c r="BE641" s="105"/>
      <c r="BF641" s="105"/>
      <c r="BG641" s="93"/>
      <c r="BH641" s="95"/>
      <c r="BI641" s="95" t="str">
        <f t="shared" si="1347"/>
        <v/>
      </c>
      <c r="BJ641" s="95" t="str">
        <f t="shared" ref="BJ641:BR641" si="1528">IF(AD641=0,"",AD641*$AS641*(AU641/10))</f>
        <v/>
      </c>
      <c r="BK641" s="95" t="str">
        <f t="shared" si="1528"/>
        <v/>
      </c>
      <c r="BL641" s="95" t="str">
        <f t="shared" si="1528"/>
        <v/>
      </c>
      <c r="BM641" s="95" t="str">
        <f t="shared" si="1528"/>
        <v/>
      </c>
      <c r="BN641" s="95" t="str">
        <f t="shared" si="1528"/>
        <v/>
      </c>
      <c r="BO641" s="95" t="str">
        <f t="shared" si="1528"/>
        <v/>
      </c>
      <c r="BP641" s="95" t="str">
        <f t="shared" si="1528"/>
        <v/>
      </c>
      <c r="BQ641" s="95" t="str">
        <f t="shared" si="1528"/>
        <v/>
      </c>
      <c r="BR641" s="95" t="str">
        <f t="shared" si="1528"/>
        <v/>
      </c>
      <c r="BS641" s="38"/>
      <c r="BT641" s="38"/>
      <c r="BU641" s="38"/>
      <c r="BV641" s="38"/>
      <c r="BW641" s="38"/>
      <c r="BX641" s="38">
        <f t="shared" si="1083"/>
        <v>0</v>
      </c>
      <c r="BY641" s="106" t="str">
        <f t="shared" si="1058"/>
        <v/>
      </c>
      <c r="BZ641" s="106" t="str">
        <f t="shared" ref="BZ641:CH641" si="1529">IF(N641="x","1","")</f>
        <v/>
      </c>
      <c r="CA641" s="106" t="str">
        <f t="shared" si="1529"/>
        <v/>
      </c>
      <c r="CB641" s="106" t="str">
        <f t="shared" si="1529"/>
        <v/>
      </c>
      <c r="CC641" s="106" t="str">
        <f t="shared" si="1529"/>
        <v/>
      </c>
      <c r="CD641" s="106" t="str">
        <f t="shared" si="1529"/>
        <v/>
      </c>
      <c r="CE641" s="106" t="str">
        <f t="shared" si="1529"/>
        <v/>
      </c>
      <c r="CF641" s="106" t="str">
        <f t="shared" si="1529"/>
        <v/>
      </c>
      <c r="CG641" s="106" t="str">
        <f t="shared" si="1529"/>
        <v/>
      </c>
      <c r="CH641" s="106" t="str">
        <f t="shared" si="1529"/>
        <v/>
      </c>
      <c r="CI641" s="40"/>
      <c r="CJ641" s="40"/>
      <c r="CK641" s="40"/>
      <c r="CL641" s="40"/>
      <c r="CM641" s="40"/>
    </row>
    <row r="642" spans="1:91" ht="17.25" customHeight="1" x14ac:dyDescent="0.2">
      <c r="A642" s="92"/>
      <c r="B642" s="93"/>
      <c r="C642" s="93"/>
      <c r="D642" s="93"/>
      <c r="E642" s="93" t="str">
        <f t="shared" si="1511"/>
        <v/>
      </c>
      <c r="F642" s="93"/>
      <c r="G642" s="93"/>
      <c r="H642" s="93" t="str">
        <f t="shared" si="1319"/>
        <v/>
      </c>
      <c r="I642" s="95" t="str">
        <f t="shared" si="1320"/>
        <v/>
      </c>
      <c r="J642" s="93"/>
      <c r="K642" s="97" t="b">
        <v>0</v>
      </c>
      <c r="L642" s="98" t="str">
        <f t="shared" si="1444"/>
        <v>PENDENTE</v>
      </c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3"/>
      <c r="X642" s="100"/>
      <c r="Y642" s="100"/>
      <c r="Z642" s="100"/>
      <c r="AA642" s="100"/>
      <c r="AB642" s="100"/>
      <c r="AC642" s="101"/>
      <c r="AD642" s="3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93"/>
      <c r="AQ642" s="93"/>
      <c r="AR642" s="93"/>
      <c r="AS642" s="102"/>
      <c r="AT642" s="103"/>
      <c r="AU642" s="103"/>
      <c r="AV642" s="103"/>
      <c r="AW642" s="104"/>
      <c r="AX642" s="103"/>
      <c r="AY642" s="103"/>
      <c r="AZ642" s="103"/>
      <c r="BA642" s="103"/>
      <c r="BB642" s="104"/>
      <c r="BC642" s="103"/>
      <c r="BD642" s="105" t="str">
        <f ca="1">IFERROR(__xludf.DUMMYFUNCTION("""COMPUTED_VALUE"""),"")</f>
        <v/>
      </c>
      <c r="BE642" s="105"/>
      <c r="BF642" s="105"/>
      <c r="BG642" s="93"/>
      <c r="BH642" s="95"/>
      <c r="BI642" s="95" t="str">
        <f t="shared" si="1347"/>
        <v/>
      </c>
      <c r="BJ642" s="95" t="str">
        <f t="shared" ref="BJ642:BR642" si="1530">IF(AD642=0,"",AD642*$AS642*(AU642/10))</f>
        <v/>
      </c>
      <c r="BK642" s="95" t="str">
        <f t="shared" si="1530"/>
        <v/>
      </c>
      <c r="BL642" s="95" t="str">
        <f t="shared" si="1530"/>
        <v/>
      </c>
      <c r="BM642" s="95" t="str">
        <f t="shared" si="1530"/>
        <v/>
      </c>
      <c r="BN642" s="95" t="str">
        <f t="shared" si="1530"/>
        <v/>
      </c>
      <c r="BO642" s="95" t="str">
        <f t="shared" si="1530"/>
        <v/>
      </c>
      <c r="BP642" s="95" t="str">
        <f t="shared" si="1530"/>
        <v/>
      </c>
      <c r="BQ642" s="95" t="str">
        <f t="shared" si="1530"/>
        <v/>
      </c>
      <c r="BR642" s="95" t="str">
        <f t="shared" si="1530"/>
        <v/>
      </c>
      <c r="BS642" s="38"/>
      <c r="BT642" s="38"/>
      <c r="BU642" s="38"/>
      <c r="BV642" s="38"/>
      <c r="BW642" s="38"/>
      <c r="BX642" s="38">
        <f t="shared" si="1083"/>
        <v>0</v>
      </c>
      <c r="BY642" s="106" t="str">
        <f t="shared" si="1058"/>
        <v/>
      </c>
      <c r="BZ642" s="106" t="str">
        <f t="shared" ref="BZ642:CH642" si="1531">IF(N642="x","1","")</f>
        <v/>
      </c>
      <c r="CA642" s="106" t="str">
        <f t="shared" si="1531"/>
        <v/>
      </c>
      <c r="CB642" s="106" t="str">
        <f t="shared" si="1531"/>
        <v/>
      </c>
      <c r="CC642" s="106" t="str">
        <f t="shared" si="1531"/>
        <v/>
      </c>
      <c r="CD642" s="106" t="str">
        <f t="shared" si="1531"/>
        <v/>
      </c>
      <c r="CE642" s="106" t="str">
        <f t="shared" si="1531"/>
        <v/>
      </c>
      <c r="CF642" s="106" t="str">
        <f t="shared" si="1531"/>
        <v/>
      </c>
      <c r="CG642" s="106" t="str">
        <f t="shared" si="1531"/>
        <v/>
      </c>
      <c r="CH642" s="106" t="str">
        <f t="shared" si="1531"/>
        <v/>
      </c>
      <c r="CI642" s="40"/>
      <c r="CJ642" s="40"/>
      <c r="CK642" s="40"/>
      <c r="CL642" s="40"/>
      <c r="CM642" s="40"/>
    </row>
    <row r="643" spans="1:91" ht="17.25" customHeight="1" x14ac:dyDescent="0.2">
      <c r="A643" s="92"/>
      <c r="B643" s="93"/>
      <c r="C643" s="93"/>
      <c r="D643" s="93"/>
      <c r="E643" s="93" t="str">
        <f t="shared" si="1511"/>
        <v/>
      </c>
      <c r="F643" s="93"/>
      <c r="G643" s="93"/>
      <c r="H643" s="93" t="str">
        <f t="shared" si="1319"/>
        <v/>
      </c>
      <c r="I643" s="95" t="str">
        <f t="shared" si="1320"/>
        <v/>
      </c>
      <c r="J643" s="93"/>
      <c r="K643" s="97" t="b">
        <v>0</v>
      </c>
      <c r="L643" s="98" t="str">
        <f t="shared" si="1444"/>
        <v>PENDENTE</v>
      </c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3"/>
      <c r="X643" s="100"/>
      <c r="Y643" s="100"/>
      <c r="Z643" s="100"/>
      <c r="AA643" s="100"/>
      <c r="AB643" s="100"/>
      <c r="AC643" s="101"/>
      <c r="AD643" s="3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93"/>
      <c r="AQ643" s="93"/>
      <c r="AR643" s="93"/>
      <c r="AS643" s="102"/>
      <c r="AT643" s="103"/>
      <c r="AU643" s="103"/>
      <c r="AV643" s="103"/>
      <c r="AW643" s="104"/>
      <c r="AX643" s="103"/>
      <c r="AY643" s="103"/>
      <c r="AZ643" s="103"/>
      <c r="BA643" s="103"/>
      <c r="BB643" s="104"/>
      <c r="BC643" s="103"/>
      <c r="BD643" s="105" t="str">
        <f ca="1">IFERROR(__xludf.DUMMYFUNCTION("""COMPUTED_VALUE"""),"")</f>
        <v/>
      </c>
      <c r="BE643" s="105"/>
      <c r="BF643" s="105"/>
      <c r="BG643" s="93"/>
      <c r="BH643" s="95"/>
      <c r="BI643" s="95" t="str">
        <f t="shared" si="1347"/>
        <v/>
      </c>
      <c r="BJ643" s="95" t="str">
        <f t="shared" ref="BJ643:BR643" si="1532">IF(AD643=0,"",AD643*$AS643*(AU643/10))</f>
        <v/>
      </c>
      <c r="BK643" s="95" t="str">
        <f t="shared" si="1532"/>
        <v/>
      </c>
      <c r="BL643" s="95" t="str">
        <f t="shared" si="1532"/>
        <v/>
      </c>
      <c r="BM643" s="95" t="str">
        <f t="shared" si="1532"/>
        <v/>
      </c>
      <c r="BN643" s="95" t="str">
        <f t="shared" si="1532"/>
        <v/>
      </c>
      <c r="BO643" s="95" t="str">
        <f t="shared" si="1532"/>
        <v/>
      </c>
      <c r="BP643" s="95" t="str">
        <f t="shared" si="1532"/>
        <v/>
      </c>
      <c r="BQ643" s="95" t="str">
        <f t="shared" si="1532"/>
        <v/>
      </c>
      <c r="BR643" s="95" t="str">
        <f t="shared" si="1532"/>
        <v/>
      </c>
      <c r="BS643" s="38"/>
      <c r="BT643" s="38"/>
      <c r="BU643" s="38"/>
      <c r="BV643" s="38"/>
      <c r="BW643" s="38"/>
      <c r="BX643" s="38">
        <f t="shared" si="1083"/>
        <v>0</v>
      </c>
      <c r="BY643" s="106" t="str">
        <f t="shared" si="1058"/>
        <v/>
      </c>
      <c r="BZ643" s="106" t="str">
        <f t="shared" ref="BZ643:CH643" si="1533">IF(N643="x","1","")</f>
        <v/>
      </c>
      <c r="CA643" s="106" t="str">
        <f t="shared" si="1533"/>
        <v/>
      </c>
      <c r="CB643" s="106" t="str">
        <f t="shared" si="1533"/>
        <v/>
      </c>
      <c r="CC643" s="106" t="str">
        <f t="shared" si="1533"/>
        <v/>
      </c>
      <c r="CD643" s="106" t="str">
        <f t="shared" si="1533"/>
        <v/>
      </c>
      <c r="CE643" s="106" t="str">
        <f t="shared" si="1533"/>
        <v/>
      </c>
      <c r="CF643" s="106" t="str">
        <f t="shared" si="1533"/>
        <v/>
      </c>
      <c r="CG643" s="106" t="str">
        <f t="shared" si="1533"/>
        <v/>
      </c>
      <c r="CH643" s="106" t="str">
        <f t="shared" si="1533"/>
        <v/>
      </c>
      <c r="CI643" s="40"/>
      <c r="CJ643" s="40"/>
      <c r="CK643" s="40"/>
      <c r="CL643" s="40"/>
      <c r="CM643" s="40"/>
    </row>
    <row r="644" spans="1:91" ht="17.25" customHeight="1" x14ac:dyDescent="0.2">
      <c r="A644" s="92"/>
      <c r="B644" s="93"/>
      <c r="C644" s="93"/>
      <c r="D644" s="93"/>
      <c r="E644" s="93" t="str">
        <f t="shared" si="1511"/>
        <v/>
      </c>
      <c r="F644" s="93"/>
      <c r="G644" s="93"/>
      <c r="H644" s="93" t="str">
        <f t="shared" si="1319"/>
        <v/>
      </c>
      <c r="I644" s="95" t="str">
        <f t="shared" si="1320"/>
        <v/>
      </c>
      <c r="J644" s="93"/>
      <c r="K644" s="97" t="b">
        <v>0</v>
      </c>
      <c r="L644" s="98" t="str">
        <f t="shared" si="1444"/>
        <v>PENDENTE</v>
      </c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3"/>
      <c r="X644" s="100"/>
      <c r="Y644" s="100"/>
      <c r="Z644" s="100"/>
      <c r="AA644" s="100"/>
      <c r="AB644" s="100"/>
      <c r="AC644" s="101"/>
      <c r="AD644" s="3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93"/>
      <c r="AQ644" s="93"/>
      <c r="AR644" s="93"/>
      <c r="AS644" s="102"/>
      <c r="AT644" s="103"/>
      <c r="AU644" s="103"/>
      <c r="AV644" s="103"/>
      <c r="AW644" s="104"/>
      <c r="AX644" s="103"/>
      <c r="AY644" s="103"/>
      <c r="AZ644" s="103"/>
      <c r="BA644" s="103"/>
      <c r="BB644" s="104"/>
      <c r="BC644" s="103"/>
      <c r="BD644" s="105" t="str">
        <f ca="1">IFERROR(__xludf.DUMMYFUNCTION("""COMPUTED_VALUE"""),"")</f>
        <v/>
      </c>
      <c r="BE644" s="105"/>
      <c r="BF644" s="105"/>
      <c r="BG644" s="93"/>
      <c r="BH644" s="95"/>
      <c r="BI644" s="95" t="str">
        <f t="shared" si="1347"/>
        <v/>
      </c>
      <c r="BJ644" s="95" t="str">
        <f t="shared" ref="BJ644:BR644" si="1534">IF(AD644=0,"",AD644*$AS644*(AU644/10))</f>
        <v/>
      </c>
      <c r="BK644" s="95" t="str">
        <f t="shared" si="1534"/>
        <v/>
      </c>
      <c r="BL644" s="95" t="str">
        <f t="shared" si="1534"/>
        <v/>
      </c>
      <c r="BM644" s="95" t="str">
        <f t="shared" si="1534"/>
        <v/>
      </c>
      <c r="BN644" s="95" t="str">
        <f t="shared" si="1534"/>
        <v/>
      </c>
      <c r="BO644" s="95" t="str">
        <f t="shared" si="1534"/>
        <v/>
      </c>
      <c r="BP644" s="95" t="str">
        <f t="shared" si="1534"/>
        <v/>
      </c>
      <c r="BQ644" s="95" t="str">
        <f t="shared" si="1534"/>
        <v/>
      </c>
      <c r="BR644" s="95" t="str">
        <f t="shared" si="1534"/>
        <v/>
      </c>
      <c r="BS644" s="38"/>
      <c r="BT644" s="38"/>
      <c r="BU644" s="38"/>
      <c r="BV644" s="38"/>
      <c r="BW644" s="38"/>
      <c r="BX644" s="38">
        <f t="shared" si="1083"/>
        <v>0</v>
      </c>
      <c r="BY644" s="106" t="str">
        <f t="shared" si="1058"/>
        <v/>
      </c>
      <c r="BZ644" s="106" t="str">
        <f t="shared" ref="BZ644:CH644" si="1535">IF(N644="x","1","")</f>
        <v/>
      </c>
      <c r="CA644" s="106" t="str">
        <f t="shared" si="1535"/>
        <v/>
      </c>
      <c r="CB644" s="106" t="str">
        <f t="shared" si="1535"/>
        <v/>
      </c>
      <c r="CC644" s="106" t="str">
        <f t="shared" si="1535"/>
        <v/>
      </c>
      <c r="CD644" s="106" t="str">
        <f t="shared" si="1535"/>
        <v/>
      </c>
      <c r="CE644" s="106" t="str">
        <f t="shared" si="1535"/>
        <v/>
      </c>
      <c r="CF644" s="106" t="str">
        <f t="shared" si="1535"/>
        <v/>
      </c>
      <c r="CG644" s="106" t="str">
        <f t="shared" si="1535"/>
        <v/>
      </c>
      <c r="CH644" s="106" t="str">
        <f t="shared" si="1535"/>
        <v/>
      </c>
      <c r="CI644" s="40"/>
      <c r="CJ644" s="40"/>
      <c r="CK644" s="40"/>
      <c r="CL644" s="40"/>
      <c r="CM644" s="40"/>
    </row>
    <row r="645" spans="1:91" ht="17.25" customHeight="1" x14ac:dyDescent="0.2">
      <c r="A645" s="92"/>
      <c r="B645" s="93"/>
      <c r="C645" s="93"/>
      <c r="D645" s="93"/>
      <c r="E645" s="93" t="str">
        <f t="shared" si="1511"/>
        <v/>
      </c>
      <c r="F645" s="93"/>
      <c r="G645" s="93"/>
      <c r="H645" s="93" t="str">
        <f t="shared" si="1319"/>
        <v/>
      </c>
      <c r="I645" s="95" t="str">
        <f t="shared" si="1320"/>
        <v/>
      </c>
      <c r="J645" s="93"/>
      <c r="K645" s="97" t="b">
        <v>0</v>
      </c>
      <c r="L645" s="98" t="str">
        <f t="shared" si="1444"/>
        <v>PENDENTE</v>
      </c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3"/>
      <c r="X645" s="100"/>
      <c r="Y645" s="100"/>
      <c r="Z645" s="100"/>
      <c r="AA645" s="100"/>
      <c r="AB645" s="100"/>
      <c r="AC645" s="101"/>
      <c r="AD645" s="3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93"/>
      <c r="AQ645" s="93"/>
      <c r="AR645" s="93"/>
      <c r="AS645" s="102"/>
      <c r="AT645" s="103"/>
      <c r="AU645" s="103"/>
      <c r="AV645" s="103"/>
      <c r="AW645" s="104"/>
      <c r="AX645" s="103"/>
      <c r="AY645" s="103"/>
      <c r="AZ645" s="103"/>
      <c r="BA645" s="103"/>
      <c r="BB645" s="104"/>
      <c r="BC645" s="103"/>
      <c r="BD645" s="105" t="str">
        <f ca="1">IFERROR(__xludf.DUMMYFUNCTION("""COMPUTED_VALUE"""),"")</f>
        <v/>
      </c>
      <c r="BE645" s="105"/>
      <c r="BF645" s="105"/>
      <c r="BG645" s="93"/>
      <c r="BH645" s="95"/>
      <c r="BI645" s="95" t="str">
        <f t="shared" si="1347"/>
        <v/>
      </c>
      <c r="BJ645" s="95" t="str">
        <f t="shared" ref="BJ645:BR645" si="1536">IF(AD645=0,"",AD645*$AS645*(AU645/10))</f>
        <v/>
      </c>
      <c r="BK645" s="95" t="str">
        <f t="shared" si="1536"/>
        <v/>
      </c>
      <c r="BL645" s="95" t="str">
        <f t="shared" si="1536"/>
        <v/>
      </c>
      <c r="BM645" s="95" t="str">
        <f t="shared" si="1536"/>
        <v/>
      </c>
      <c r="BN645" s="95" t="str">
        <f t="shared" si="1536"/>
        <v/>
      </c>
      <c r="BO645" s="95" t="str">
        <f t="shared" si="1536"/>
        <v/>
      </c>
      <c r="BP645" s="95" t="str">
        <f t="shared" si="1536"/>
        <v/>
      </c>
      <c r="BQ645" s="95" t="str">
        <f t="shared" si="1536"/>
        <v/>
      </c>
      <c r="BR645" s="95" t="str">
        <f t="shared" si="1536"/>
        <v/>
      </c>
      <c r="BS645" s="38"/>
      <c r="BT645" s="38"/>
      <c r="BU645" s="38"/>
      <c r="BV645" s="38"/>
      <c r="BW645" s="38"/>
      <c r="BX645" s="38">
        <f t="shared" si="1083"/>
        <v>0</v>
      </c>
      <c r="BY645" s="106" t="str">
        <f t="shared" si="1058"/>
        <v/>
      </c>
      <c r="BZ645" s="106" t="str">
        <f t="shared" ref="BZ645:CH645" si="1537">IF(N645="x","1","")</f>
        <v/>
      </c>
      <c r="CA645" s="106" t="str">
        <f t="shared" si="1537"/>
        <v/>
      </c>
      <c r="CB645" s="106" t="str">
        <f t="shared" si="1537"/>
        <v/>
      </c>
      <c r="CC645" s="106" t="str">
        <f t="shared" si="1537"/>
        <v/>
      </c>
      <c r="CD645" s="106" t="str">
        <f t="shared" si="1537"/>
        <v/>
      </c>
      <c r="CE645" s="106" t="str">
        <f t="shared" si="1537"/>
        <v/>
      </c>
      <c r="CF645" s="106" t="str">
        <f t="shared" si="1537"/>
        <v/>
      </c>
      <c r="CG645" s="106" t="str">
        <f t="shared" si="1537"/>
        <v/>
      </c>
      <c r="CH645" s="106" t="str">
        <f t="shared" si="1537"/>
        <v/>
      </c>
      <c r="CI645" s="40"/>
      <c r="CJ645" s="40"/>
      <c r="CK645" s="40"/>
      <c r="CL645" s="40"/>
      <c r="CM645" s="40"/>
    </row>
    <row r="646" spans="1:91" ht="17.25" customHeight="1" x14ac:dyDescent="0.2">
      <c r="A646" s="92"/>
      <c r="B646" s="93"/>
      <c r="C646" s="93"/>
      <c r="D646" s="93"/>
      <c r="E646" s="93" t="str">
        <f t="shared" si="1511"/>
        <v/>
      </c>
      <c r="F646" s="93"/>
      <c r="G646" s="93"/>
      <c r="H646" s="93" t="str">
        <f t="shared" si="1319"/>
        <v/>
      </c>
      <c r="I646" s="95" t="str">
        <f t="shared" si="1320"/>
        <v/>
      </c>
      <c r="J646" s="93"/>
      <c r="K646" s="97" t="b">
        <v>0</v>
      </c>
      <c r="L646" s="98" t="str">
        <f t="shared" si="1444"/>
        <v>PENDENTE</v>
      </c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3"/>
      <c r="X646" s="100"/>
      <c r="Y646" s="100"/>
      <c r="Z646" s="100"/>
      <c r="AA646" s="100"/>
      <c r="AB646" s="100"/>
      <c r="AC646" s="101"/>
      <c r="AD646" s="3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93"/>
      <c r="AQ646" s="93"/>
      <c r="AR646" s="93"/>
      <c r="AS646" s="102"/>
      <c r="AT646" s="103"/>
      <c r="AU646" s="103"/>
      <c r="AV646" s="103"/>
      <c r="AW646" s="104"/>
      <c r="AX646" s="103"/>
      <c r="AY646" s="103"/>
      <c r="AZ646" s="103"/>
      <c r="BA646" s="103"/>
      <c r="BB646" s="104"/>
      <c r="BC646" s="103"/>
      <c r="BD646" s="105" t="str">
        <f ca="1">IFERROR(__xludf.DUMMYFUNCTION("""COMPUTED_VALUE"""),"")</f>
        <v/>
      </c>
      <c r="BE646" s="105"/>
      <c r="BF646" s="105"/>
      <c r="BG646" s="93"/>
      <c r="BH646" s="95"/>
      <c r="BI646" s="95" t="str">
        <f t="shared" si="1347"/>
        <v/>
      </c>
      <c r="BJ646" s="95" t="str">
        <f t="shared" ref="BJ646:BR646" si="1538">IF(AD646=0,"",AD646*$AS646*(AU646/10))</f>
        <v/>
      </c>
      <c r="BK646" s="95" t="str">
        <f t="shared" si="1538"/>
        <v/>
      </c>
      <c r="BL646" s="95" t="str">
        <f t="shared" si="1538"/>
        <v/>
      </c>
      <c r="BM646" s="95" t="str">
        <f t="shared" si="1538"/>
        <v/>
      </c>
      <c r="BN646" s="95" t="str">
        <f t="shared" si="1538"/>
        <v/>
      </c>
      <c r="BO646" s="95" t="str">
        <f t="shared" si="1538"/>
        <v/>
      </c>
      <c r="BP646" s="95" t="str">
        <f t="shared" si="1538"/>
        <v/>
      </c>
      <c r="BQ646" s="95" t="str">
        <f t="shared" si="1538"/>
        <v/>
      </c>
      <c r="BR646" s="95" t="str">
        <f t="shared" si="1538"/>
        <v/>
      </c>
      <c r="BS646" s="38"/>
      <c r="BT646" s="38"/>
      <c r="BU646" s="38"/>
      <c r="BV646" s="38"/>
      <c r="BW646" s="38"/>
      <c r="BX646" s="38">
        <f t="shared" si="1083"/>
        <v>0</v>
      </c>
      <c r="BY646" s="106" t="str">
        <f t="shared" si="1058"/>
        <v/>
      </c>
      <c r="BZ646" s="106" t="str">
        <f t="shared" ref="BZ646:CH646" si="1539">IF(N646="x","1","")</f>
        <v/>
      </c>
      <c r="CA646" s="106" t="str">
        <f t="shared" si="1539"/>
        <v/>
      </c>
      <c r="CB646" s="106" t="str">
        <f t="shared" si="1539"/>
        <v/>
      </c>
      <c r="CC646" s="106" t="str">
        <f t="shared" si="1539"/>
        <v/>
      </c>
      <c r="CD646" s="106" t="str">
        <f t="shared" si="1539"/>
        <v/>
      </c>
      <c r="CE646" s="106" t="str">
        <f t="shared" si="1539"/>
        <v/>
      </c>
      <c r="CF646" s="106" t="str">
        <f t="shared" si="1539"/>
        <v/>
      </c>
      <c r="CG646" s="106" t="str">
        <f t="shared" si="1539"/>
        <v/>
      </c>
      <c r="CH646" s="106" t="str">
        <f t="shared" si="1539"/>
        <v/>
      </c>
      <c r="CI646" s="40"/>
      <c r="CJ646" s="40"/>
      <c r="CK646" s="40"/>
      <c r="CL646" s="40"/>
      <c r="CM646" s="40"/>
    </row>
    <row r="647" spans="1:91" ht="17.25" customHeight="1" x14ac:dyDescent="0.2">
      <c r="A647" s="92"/>
      <c r="B647" s="93"/>
      <c r="C647" s="93"/>
      <c r="D647" s="93"/>
      <c r="E647" s="93" t="str">
        <f t="shared" si="1511"/>
        <v/>
      </c>
      <c r="F647" s="93"/>
      <c r="G647" s="93"/>
      <c r="H647" s="93" t="str">
        <f t="shared" si="1319"/>
        <v/>
      </c>
      <c r="I647" s="95" t="str">
        <f t="shared" si="1320"/>
        <v/>
      </c>
      <c r="J647" s="93"/>
      <c r="K647" s="97" t="b">
        <v>0</v>
      </c>
      <c r="L647" s="98" t="str">
        <f t="shared" si="1444"/>
        <v>PENDENTE</v>
      </c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3"/>
      <c r="X647" s="100"/>
      <c r="Y647" s="100"/>
      <c r="Z647" s="100"/>
      <c r="AA647" s="100"/>
      <c r="AB647" s="100"/>
      <c r="AC647" s="101"/>
      <c r="AD647" s="3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93"/>
      <c r="AQ647" s="93"/>
      <c r="AR647" s="93"/>
      <c r="AS647" s="102"/>
      <c r="AT647" s="103"/>
      <c r="AU647" s="103"/>
      <c r="AV647" s="103"/>
      <c r="AW647" s="104"/>
      <c r="AX647" s="103"/>
      <c r="AY647" s="103"/>
      <c r="AZ647" s="103"/>
      <c r="BA647" s="103"/>
      <c r="BB647" s="104"/>
      <c r="BC647" s="103"/>
      <c r="BD647" s="105" t="str">
        <f ca="1">IFERROR(__xludf.DUMMYFUNCTION("""COMPUTED_VALUE"""),"")</f>
        <v/>
      </c>
      <c r="BE647" s="105"/>
      <c r="BF647" s="105"/>
      <c r="BG647" s="93"/>
      <c r="BH647" s="95"/>
      <c r="BI647" s="95" t="str">
        <f t="shared" si="1347"/>
        <v/>
      </c>
      <c r="BJ647" s="95" t="str">
        <f t="shared" ref="BJ647:BR647" si="1540">IF(AD647=0,"",AD647*$AS647*(AU647/10))</f>
        <v/>
      </c>
      <c r="BK647" s="95" t="str">
        <f t="shared" si="1540"/>
        <v/>
      </c>
      <c r="BL647" s="95" t="str">
        <f t="shared" si="1540"/>
        <v/>
      </c>
      <c r="BM647" s="95" t="str">
        <f t="shared" si="1540"/>
        <v/>
      </c>
      <c r="BN647" s="95" t="str">
        <f t="shared" si="1540"/>
        <v/>
      </c>
      <c r="BO647" s="95" t="str">
        <f t="shared" si="1540"/>
        <v/>
      </c>
      <c r="BP647" s="95" t="str">
        <f t="shared" si="1540"/>
        <v/>
      </c>
      <c r="BQ647" s="95" t="str">
        <f t="shared" si="1540"/>
        <v/>
      </c>
      <c r="BR647" s="95" t="str">
        <f t="shared" si="1540"/>
        <v/>
      </c>
      <c r="BS647" s="38"/>
      <c r="BT647" s="38"/>
      <c r="BU647" s="38"/>
      <c r="BV647" s="38"/>
      <c r="BW647" s="38"/>
      <c r="BX647" s="38">
        <f t="shared" si="1083"/>
        <v>0</v>
      </c>
      <c r="BY647" s="106" t="str">
        <f t="shared" si="1058"/>
        <v/>
      </c>
      <c r="BZ647" s="106" t="str">
        <f t="shared" ref="BZ647:CH647" si="1541">IF(N647="x","1","")</f>
        <v/>
      </c>
      <c r="CA647" s="106" t="str">
        <f t="shared" si="1541"/>
        <v/>
      </c>
      <c r="CB647" s="106" t="str">
        <f t="shared" si="1541"/>
        <v/>
      </c>
      <c r="CC647" s="106" t="str">
        <f t="shared" si="1541"/>
        <v/>
      </c>
      <c r="CD647" s="106" t="str">
        <f t="shared" si="1541"/>
        <v/>
      </c>
      <c r="CE647" s="106" t="str">
        <f t="shared" si="1541"/>
        <v/>
      </c>
      <c r="CF647" s="106" t="str">
        <f t="shared" si="1541"/>
        <v/>
      </c>
      <c r="CG647" s="106" t="str">
        <f t="shared" si="1541"/>
        <v/>
      </c>
      <c r="CH647" s="106" t="str">
        <f t="shared" si="1541"/>
        <v/>
      </c>
      <c r="CI647" s="40"/>
      <c r="CJ647" s="40"/>
      <c r="CK647" s="40"/>
      <c r="CL647" s="40"/>
      <c r="CM647" s="40"/>
    </row>
    <row r="648" spans="1:91" ht="17.25" customHeight="1" x14ac:dyDescent="0.2">
      <c r="A648" s="92"/>
      <c r="B648" s="93"/>
      <c r="C648" s="93"/>
      <c r="D648" s="93"/>
      <c r="E648" s="93" t="str">
        <f t="shared" si="1511"/>
        <v/>
      </c>
      <c r="F648" s="93"/>
      <c r="G648" s="93"/>
      <c r="H648" s="93" t="str">
        <f t="shared" si="1319"/>
        <v/>
      </c>
      <c r="I648" s="95" t="str">
        <f t="shared" si="1320"/>
        <v/>
      </c>
      <c r="J648" s="93"/>
      <c r="K648" s="97" t="b">
        <v>0</v>
      </c>
      <c r="L648" s="98" t="str">
        <f t="shared" si="1444"/>
        <v>PENDENTE</v>
      </c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3"/>
      <c r="X648" s="100"/>
      <c r="Y648" s="100"/>
      <c r="Z648" s="100"/>
      <c r="AA648" s="100"/>
      <c r="AB648" s="100"/>
      <c r="AC648" s="101"/>
      <c r="AD648" s="3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93"/>
      <c r="AQ648" s="93"/>
      <c r="AR648" s="93"/>
      <c r="AS648" s="102"/>
      <c r="AT648" s="103"/>
      <c r="AU648" s="103"/>
      <c r="AV648" s="103"/>
      <c r="AW648" s="104"/>
      <c r="AX648" s="103"/>
      <c r="AY648" s="103"/>
      <c r="AZ648" s="103"/>
      <c r="BA648" s="103"/>
      <c r="BB648" s="104"/>
      <c r="BC648" s="103"/>
      <c r="BD648" s="105" t="str">
        <f ca="1">IFERROR(__xludf.DUMMYFUNCTION("""COMPUTED_VALUE"""),"")</f>
        <v/>
      </c>
      <c r="BE648" s="105"/>
      <c r="BF648" s="105"/>
      <c r="BG648" s="93"/>
      <c r="BH648" s="95"/>
      <c r="BI648" s="95" t="str">
        <f t="shared" si="1347"/>
        <v/>
      </c>
      <c r="BJ648" s="95" t="str">
        <f t="shared" ref="BJ648:BR648" si="1542">IF(AD648=0,"",AD648*$AS648*(AU648/10))</f>
        <v/>
      </c>
      <c r="BK648" s="95" t="str">
        <f t="shared" si="1542"/>
        <v/>
      </c>
      <c r="BL648" s="95" t="str">
        <f t="shared" si="1542"/>
        <v/>
      </c>
      <c r="BM648" s="95" t="str">
        <f t="shared" si="1542"/>
        <v/>
      </c>
      <c r="BN648" s="95" t="str">
        <f t="shared" si="1542"/>
        <v/>
      </c>
      <c r="BO648" s="95" t="str">
        <f t="shared" si="1542"/>
        <v/>
      </c>
      <c r="BP648" s="95" t="str">
        <f t="shared" si="1542"/>
        <v/>
      </c>
      <c r="BQ648" s="95" t="str">
        <f t="shared" si="1542"/>
        <v/>
      </c>
      <c r="BR648" s="95" t="str">
        <f t="shared" si="1542"/>
        <v/>
      </c>
      <c r="BS648" s="38"/>
      <c r="BT648" s="38"/>
      <c r="BU648" s="38"/>
      <c r="BV648" s="38"/>
      <c r="BW648" s="38"/>
      <c r="BX648" s="38">
        <f t="shared" si="1083"/>
        <v>0</v>
      </c>
      <c r="BY648" s="106" t="str">
        <f t="shared" si="1058"/>
        <v/>
      </c>
      <c r="BZ648" s="106" t="str">
        <f t="shared" ref="BZ648:CH648" si="1543">IF(N648="x","1","")</f>
        <v/>
      </c>
      <c r="CA648" s="106" t="str">
        <f t="shared" si="1543"/>
        <v/>
      </c>
      <c r="CB648" s="106" t="str">
        <f t="shared" si="1543"/>
        <v/>
      </c>
      <c r="CC648" s="106" t="str">
        <f t="shared" si="1543"/>
        <v/>
      </c>
      <c r="CD648" s="106" t="str">
        <f t="shared" si="1543"/>
        <v/>
      </c>
      <c r="CE648" s="106" t="str">
        <f t="shared" si="1543"/>
        <v/>
      </c>
      <c r="CF648" s="106" t="str">
        <f t="shared" si="1543"/>
        <v/>
      </c>
      <c r="CG648" s="106" t="str">
        <f t="shared" si="1543"/>
        <v/>
      </c>
      <c r="CH648" s="106" t="str">
        <f t="shared" si="1543"/>
        <v/>
      </c>
      <c r="CI648" s="40"/>
      <c r="CJ648" s="40"/>
      <c r="CK648" s="40"/>
      <c r="CL648" s="40"/>
      <c r="CM648" s="40"/>
    </row>
    <row r="649" spans="1:91" ht="17.25" customHeight="1" x14ac:dyDescent="0.2">
      <c r="A649" s="92"/>
      <c r="B649" s="93"/>
      <c r="C649" s="93"/>
      <c r="D649" s="93"/>
      <c r="E649" s="93" t="str">
        <f t="shared" si="1511"/>
        <v/>
      </c>
      <c r="F649" s="93"/>
      <c r="G649" s="93"/>
      <c r="H649" s="93" t="str">
        <f t="shared" si="1319"/>
        <v/>
      </c>
      <c r="I649" s="95" t="str">
        <f t="shared" si="1320"/>
        <v/>
      </c>
      <c r="J649" s="93"/>
      <c r="K649" s="97" t="b">
        <v>0</v>
      </c>
      <c r="L649" s="98" t="str">
        <f t="shared" si="1444"/>
        <v>PENDENTE</v>
      </c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3"/>
      <c r="X649" s="100"/>
      <c r="Y649" s="100"/>
      <c r="Z649" s="100"/>
      <c r="AA649" s="100"/>
      <c r="AB649" s="100"/>
      <c r="AC649" s="101"/>
      <c r="AD649" s="3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93"/>
      <c r="AQ649" s="93"/>
      <c r="AR649" s="93"/>
      <c r="AS649" s="102"/>
      <c r="AT649" s="103"/>
      <c r="AU649" s="103"/>
      <c r="AV649" s="103"/>
      <c r="AW649" s="104"/>
      <c r="AX649" s="103"/>
      <c r="AY649" s="103"/>
      <c r="AZ649" s="103"/>
      <c r="BA649" s="103"/>
      <c r="BB649" s="104"/>
      <c r="BC649" s="103"/>
      <c r="BD649" s="105" t="str">
        <f ca="1">IFERROR(__xludf.DUMMYFUNCTION("""COMPUTED_VALUE"""),"")</f>
        <v/>
      </c>
      <c r="BE649" s="105"/>
      <c r="BF649" s="105"/>
      <c r="BG649" s="93"/>
      <c r="BH649" s="95"/>
      <c r="BI649" s="95" t="str">
        <f t="shared" si="1347"/>
        <v/>
      </c>
      <c r="BJ649" s="95" t="str">
        <f t="shared" ref="BJ649:BR649" si="1544">IF(AD649=0,"",AD649*$AS649*(AU649/10))</f>
        <v/>
      </c>
      <c r="BK649" s="95" t="str">
        <f t="shared" si="1544"/>
        <v/>
      </c>
      <c r="BL649" s="95" t="str">
        <f t="shared" si="1544"/>
        <v/>
      </c>
      <c r="BM649" s="95" t="str">
        <f t="shared" si="1544"/>
        <v/>
      </c>
      <c r="BN649" s="95" t="str">
        <f t="shared" si="1544"/>
        <v/>
      </c>
      <c r="BO649" s="95" t="str">
        <f t="shared" si="1544"/>
        <v/>
      </c>
      <c r="BP649" s="95" t="str">
        <f t="shared" si="1544"/>
        <v/>
      </c>
      <c r="BQ649" s="95" t="str">
        <f t="shared" si="1544"/>
        <v/>
      </c>
      <c r="BR649" s="95" t="str">
        <f t="shared" si="1544"/>
        <v/>
      </c>
      <c r="BS649" s="38"/>
      <c r="BT649" s="38"/>
      <c r="BU649" s="38"/>
      <c r="BV649" s="38"/>
      <c r="BW649" s="38"/>
      <c r="BX649" s="38">
        <f t="shared" si="1083"/>
        <v>0</v>
      </c>
      <c r="BY649" s="106" t="str">
        <f t="shared" si="1058"/>
        <v/>
      </c>
      <c r="BZ649" s="106" t="str">
        <f t="shared" ref="BZ649:CH649" si="1545">IF(N649="x","1","")</f>
        <v/>
      </c>
      <c r="CA649" s="106" t="str">
        <f t="shared" si="1545"/>
        <v/>
      </c>
      <c r="CB649" s="106" t="str">
        <f t="shared" si="1545"/>
        <v/>
      </c>
      <c r="CC649" s="106" t="str">
        <f t="shared" si="1545"/>
        <v/>
      </c>
      <c r="CD649" s="106" t="str">
        <f t="shared" si="1545"/>
        <v/>
      </c>
      <c r="CE649" s="106" t="str">
        <f t="shared" si="1545"/>
        <v/>
      </c>
      <c r="CF649" s="106" t="str">
        <f t="shared" si="1545"/>
        <v/>
      </c>
      <c r="CG649" s="106" t="str">
        <f t="shared" si="1545"/>
        <v/>
      </c>
      <c r="CH649" s="106" t="str">
        <f t="shared" si="1545"/>
        <v/>
      </c>
      <c r="CI649" s="40"/>
      <c r="CJ649" s="40"/>
      <c r="CK649" s="40"/>
      <c r="CL649" s="40"/>
      <c r="CM649" s="40"/>
    </row>
    <row r="650" spans="1:91" ht="17.25" customHeight="1" x14ac:dyDescent="0.2">
      <c r="A650" s="92"/>
      <c r="B650" s="93"/>
      <c r="C650" s="93"/>
      <c r="D650" s="93"/>
      <c r="E650" s="93" t="str">
        <f t="shared" si="1511"/>
        <v/>
      </c>
      <c r="F650" s="93"/>
      <c r="G650" s="93"/>
      <c r="H650" s="93" t="str">
        <f t="shared" si="1319"/>
        <v/>
      </c>
      <c r="I650" s="95" t="str">
        <f t="shared" si="1320"/>
        <v/>
      </c>
      <c r="J650" s="93"/>
      <c r="K650" s="97" t="b">
        <v>0</v>
      </c>
      <c r="L650" s="98" t="str">
        <f t="shared" si="1444"/>
        <v>PENDENTE</v>
      </c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3"/>
      <c r="X650" s="100"/>
      <c r="Y650" s="100"/>
      <c r="Z650" s="100"/>
      <c r="AA650" s="100"/>
      <c r="AB650" s="100"/>
      <c r="AC650" s="101"/>
      <c r="AD650" s="3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93"/>
      <c r="AQ650" s="93"/>
      <c r="AR650" s="93"/>
      <c r="AS650" s="102"/>
      <c r="AT650" s="103"/>
      <c r="AU650" s="103"/>
      <c r="AV650" s="103"/>
      <c r="AW650" s="104"/>
      <c r="AX650" s="103"/>
      <c r="AY650" s="103"/>
      <c r="AZ650" s="103"/>
      <c r="BA650" s="103"/>
      <c r="BB650" s="104"/>
      <c r="BC650" s="103"/>
      <c r="BD650" s="105" t="str">
        <f ca="1">IFERROR(__xludf.DUMMYFUNCTION("""COMPUTED_VALUE"""),"")</f>
        <v/>
      </c>
      <c r="BE650" s="105"/>
      <c r="BF650" s="105"/>
      <c r="BG650" s="93"/>
      <c r="BH650" s="95"/>
      <c r="BI650" s="95" t="str">
        <f t="shared" si="1347"/>
        <v/>
      </c>
      <c r="BJ650" s="95" t="str">
        <f t="shared" ref="BJ650:BR650" si="1546">IF(AD650=0,"",AD650*$AS650*(AU650/10))</f>
        <v/>
      </c>
      <c r="BK650" s="95" t="str">
        <f t="shared" si="1546"/>
        <v/>
      </c>
      <c r="BL650" s="95" t="str">
        <f t="shared" si="1546"/>
        <v/>
      </c>
      <c r="BM650" s="95" t="str">
        <f t="shared" si="1546"/>
        <v/>
      </c>
      <c r="BN650" s="95" t="str">
        <f t="shared" si="1546"/>
        <v/>
      </c>
      <c r="BO650" s="95" t="str">
        <f t="shared" si="1546"/>
        <v/>
      </c>
      <c r="BP650" s="95" t="str">
        <f t="shared" si="1546"/>
        <v/>
      </c>
      <c r="BQ650" s="95" t="str">
        <f t="shared" si="1546"/>
        <v/>
      </c>
      <c r="BR650" s="95" t="str">
        <f t="shared" si="1546"/>
        <v/>
      </c>
      <c r="BS650" s="38"/>
      <c r="BT650" s="38"/>
      <c r="BU650" s="38"/>
      <c r="BV650" s="38"/>
      <c r="BW650" s="38"/>
      <c r="BX650" s="38">
        <f t="shared" si="1083"/>
        <v>0</v>
      </c>
      <c r="BY650" s="106" t="str">
        <f t="shared" si="1058"/>
        <v/>
      </c>
      <c r="BZ650" s="106" t="str">
        <f t="shared" ref="BZ650:CH650" si="1547">IF(N650="x","1","")</f>
        <v/>
      </c>
      <c r="CA650" s="106" t="str">
        <f t="shared" si="1547"/>
        <v/>
      </c>
      <c r="CB650" s="106" t="str">
        <f t="shared" si="1547"/>
        <v/>
      </c>
      <c r="CC650" s="106" t="str">
        <f t="shared" si="1547"/>
        <v/>
      </c>
      <c r="CD650" s="106" t="str">
        <f t="shared" si="1547"/>
        <v/>
      </c>
      <c r="CE650" s="106" t="str">
        <f t="shared" si="1547"/>
        <v/>
      </c>
      <c r="CF650" s="106" t="str">
        <f t="shared" si="1547"/>
        <v/>
      </c>
      <c r="CG650" s="106" t="str">
        <f t="shared" si="1547"/>
        <v/>
      </c>
      <c r="CH650" s="106" t="str">
        <f t="shared" si="1547"/>
        <v/>
      </c>
      <c r="CI650" s="40"/>
      <c r="CJ650" s="40"/>
      <c r="CK650" s="40"/>
      <c r="CL650" s="40"/>
      <c r="CM650" s="40"/>
    </row>
    <row r="651" spans="1:91" ht="17.25" customHeight="1" x14ac:dyDescent="0.2">
      <c r="A651" s="92"/>
      <c r="B651" s="93"/>
      <c r="C651" s="93"/>
      <c r="D651" s="93"/>
      <c r="E651" s="93" t="str">
        <f t="shared" si="1511"/>
        <v/>
      </c>
      <c r="F651" s="93"/>
      <c r="G651" s="93"/>
      <c r="H651" s="93" t="str">
        <f t="shared" si="1319"/>
        <v/>
      </c>
      <c r="I651" s="95" t="str">
        <f t="shared" si="1320"/>
        <v/>
      </c>
      <c r="J651" s="93"/>
      <c r="K651" s="97" t="b">
        <v>0</v>
      </c>
      <c r="L651" s="98" t="str">
        <f t="shared" si="1444"/>
        <v>PENDENTE</v>
      </c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3"/>
      <c r="X651" s="100"/>
      <c r="Y651" s="100"/>
      <c r="Z651" s="100"/>
      <c r="AA651" s="100"/>
      <c r="AB651" s="100"/>
      <c r="AC651" s="101"/>
      <c r="AD651" s="3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93"/>
      <c r="AQ651" s="93"/>
      <c r="AR651" s="93"/>
      <c r="AS651" s="102"/>
      <c r="AT651" s="103"/>
      <c r="AU651" s="103"/>
      <c r="AV651" s="103"/>
      <c r="AW651" s="104"/>
      <c r="AX651" s="103"/>
      <c r="AY651" s="103"/>
      <c r="AZ651" s="103"/>
      <c r="BA651" s="103"/>
      <c r="BB651" s="104"/>
      <c r="BC651" s="103"/>
      <c r="BD651" s="105" t="str">
        <f ca="1">IFERROR(__xludf.DUMMYFUNCTION("""COMPUTED_VALUE"""),"")</f>
        <v/>
      </c>
      <c r="BE651" s="105"/>
      <c r="BF651" s="105"/>
      <c r="BG651" s="93"/>
      <c r="BH651" s="95"/>
      <c r="BI651" s="95" t="str">
        <f t="shared" si="1347"/>
        <v/>
      </c>
      <c r="BJ651" s="95" t="str">
        <f t="shared" ref="BJ651:BR651" si="1548">IF(AD651=0,"",AD651*$AS651*(AU651/10))</f>
        <v/>
      </c>
      <c r="BK651" s="95" t="str">
        <f t="shared" si="1548"/>
        <v/>
      </c>
      <c r="BL651" s="95" t="str">
        <f t="shared" si="1548"/>
        <v/>
      </c>
      <c r="BM651" s="95" t="str">
        <f t="shared" si="1548"/>
        <v/>
      </c>
      <c r="BN651" s="95" t="str">
        <f t="shared" si="1548"/>
        <v/>
      </c>
      <c r="BO651" s="95" t="str">
        <f t="shared" si="1548"/>
        <v/>
      </c>
      <c r="BP651" s="95" t="str">
        <f t="shared" si="1548"/>
        <v/>
      </c>
      <c r="BQ651" s="95" t="str">
        <f t="shared" si="1548"/>
        <v/>
      </c>
      <c r="BR651" s="95" t="str">
        <f t="shared" si="1548"/>
        <v/>
      </c>
      <c r="BS651" s="38"/>
      <c r="BT651" s="38"/>
      <c r="BU651" s="38"/>
      <c r="BV651" s="38"/>
      <c r="BW651" s="38"/>
      <c r="BX651" s="38">
        <f t="shared" si="1083"/>
        <v>0</v>
      </c>
      <c r="BY651" s="106" t="str">
        <f t="shared" si="1058"/>
        <v/>
      </c>
      <c r="BZ651" s="106" t="str">
        <f t="shared" ref="BZ651:CH651" si="1549">IF(N651="x","1","")</f>
        <v/>
      </c>
      <c r="CA651" s="106" t="str">
        <f t="shared" si="1549"/>
        <v/>
      </c>
      <c r="CB651" s="106" t="str">
        <f t="shared" si="1549"/>
        <v/>
      </c>
      <c r="CC651" s="106" t="str">
        <f t="shared" si="1549"/>
        <v/>
      </c>
      <c r="CD651" s="106" t="str">
        <f t="shared" si="1549"/>
        <v/>
      </c>
      <c r="CE651" s="106" t="str">
        <f t="shared" si="1549"/>
        <v/>
      </c>
      <c r="CF651" s="106" t="str">
        <f t="shared" si="1549"/>
        <v/>
      </c>
      <c r="CG651" s="106" t="str">
        <f t="shared" si="1549"/>
        <v/>
      </c>
      <c r="CH651" s="106" t="str">
        <f t="shared" si="1549"/>
        <v/>
      </c>
      <c r="CI651" s="40"/>
      <c r="CJ651" s="40"/>
      <c r="CK651" s="40"/>
      <c r="CL651" s="40"/>
      <c r="CM651" s="40"/>
    </row>
    <row r="652" spans="1:91" ht="17.25" customHeight="1" x14ac:dyDescent="0.2">
      <c r="A652" s="92"/>
      <c r="B652" s="93"/>
      <c r="C652" s="93"/>
      <c r="D652" s="93"/>
      <c r="E652" s="93" t="str">
        <f t="shared" si="1511"/>
        <v/>
      </c>
      <c r="F652" s="93"/>
      <c r="G652" s="93"/>
      <c r="H652" s="93" t="str">
        <f t="shared" si="1319"/>
        <v/>
      </c>
      <c r="I652" s="95" t="str">
        <f t="shared" si="1320"/>
        <v/>
      </c>
      <c r="J652" s="93"/>
      <c r="K652" s="97" t="b">
        <v>0</v>
      </c>
      <c r="L652" s="98" t="str">
        <f t="shared" si="1444"/>
        <v>PENDENTE</v>
      </c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3"/>
      <c r="X652" s="100"/>
      <c r="Y652" s="100"/>
      <c r="Z652" s="100"/>
      <c r="AA652" s="100"/>
      <c r="AB652" s="100"/>
      <c r="AC652" s="101"/>
      <c r="AD652" s="3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93"/>
      <c r="AQ652" s="93"/>
      <c r="AR652" s="93"/>
      <c r="AS652" s="102"/>
      <c r="AT652" s="103"/>
      <c r="AU652" s="103"/>
      <c r="AV652" s="103"/>
      <c r="AW652" s="104"/>
      <c r="AX652" s="103"/>
      <c r="AY652" s="103"/>
      <c r="AZ652" s="103"/>
      <c r="BA652" s="103"/>
      <c r="BB652" s="104"/>
      <c r="BC652" s="103"/>
      <c r="BD652" s="105" t="str">
        <f ca="1">IFERROR(__xludf.DUMMYFUNCTION("""COMPUTED_VALUE"""),"")</f>
        <v/>
      </c>
      <c r="BE652" s="105"/>
      <c r="BF652" s="105"/>
      <c r="BG652" s="93"/>
      <c r="BH652" s="95"/>
      <c r="BI652" s="95" t="str">
        <f t="shared" si="1347"/>
        <v/>
      </c>
      <c r="BJ652" s="95" t="str">
        <f t="shared" ref="BJ652:BR652" si="1550">IF(AD652=0,"",AD652*$AS652*(AU652/10))</f>
        <v/>
      </c>
      <c r="BK652" s="95" t="str">
        <f t="shared" si="1550"/>
        <v/>
      </c>
      <c r="BL652" s="95" t="str">
        <f t="shared" si="1550"/>
        <v/>
      </c>
      <c r="BM652" s="95" t="str">
        <f t="shared" si="1550"/>
        <v/>
      </c>
      <c r="BN652" s="95" t="str">
        <f t="shared" si="1550"/>
        <v/>
      </c>
      <c r="BO652" s="95" t="str">
        <f t="shared" si="1550"/>
        <v/>
      </c>
      <c r="BP652" s="95" t="str">
        <f t="shared" si="1550"/>
        <v/>
      </c>
      <c r="BQ652" s="95" t="str">
        <f t="shared" si="1550"/>
        <v/>
      </c>
      <c r="BR652" s="95" t="str">
        <f t="shared" si="1550"/>
        <v/>
      </c>
      <c r="BS652" s="38"/>
      <c r="BT652" s="38"/>
      <c r="BU652" s="38"/>
      <c r="BV652" s="38"/>
      <c r="BW652" s="38"/>
      <c r="BX652" s="38">
        <f t="shared" si="1083"/>
        <v>0</v>
      </c>
      <c r="BY652" s="106" t="str">
        <f t="shared" si="1058"/>
        <v/>
      </c>
      <c r="BZ652" s="106" t="str">
        <f t="shared" ref="BZ652:CH652" si="1551">IF(N652="x","1","")</f>
        <v/>
      </c>
      <c r="CA652" s="106" t="str">
        <f t="shared" si="1551"/>
        <v/>
      </c>
      <c r="CB652" s="106" t="str">
        <f t="shared" si="1551"/>
        <v/>
      </c>
      <c r="CC652" s="106" t="str">
        <f t="shared" si="1551"/>
        <v/>
      </c>
      <c r="CD652" s="106" t="str">
        <f t="shared" si="1551"/>
        <v/>
      </c>
      <c r="CE652" s="106" t="str">
        <f t="shared" si="1551"/>
        <v/>
      </c>
      <c r="CF652" s="106" t="str">
        <f t="shared" si="1551"/>
        <v/>
      </c>
      <c r="CG652" s="106" t="str">
        <f t="shared" si="1551"/>
        <v/>
      </c>
      <c r="CH652" s="106" t="str">
        <f t="shared" si="1551"/>
        <v/>
      </c>
      <c r="CI652" s="40"/>
      <c r="CJ652" s="40"/>
      <c r="CK652" s="40"/>
      <c r="CL652" s="40"/>
      <c r="CM652" s="40"/>
    </row>
    <row r="653" spans="1:91" ht="17.25" customHeight="1" x14ac:dyDescent="0.2">
      <c r="A653" s="92"/>
      <c r="B653" s="93"/>
      <c r="C653" s="93"/>
      <c r="D653" s="93"/>
      <c r="E653" s="93" t="str">
        <f t="shared" si="1511"/>
        <v/>
      </c>
      <c r="F653" s="93"/>
      <c r="G653" s="93"/>
      <c r="H653" s="93" t="str">
        <f t="shared" si="1319"/>
        <v/>
      </c>
      <c r="I653" s="95" t="str">
        <f t="shared" si="1320"/>
        <v/>
      </c>
      <c r="J653" s="93"/>
      <c r="K653" s="97" t="b">
        <v>0</v>
      </c>
      <c r="L653" s="98" t="str">
        <f t="shared" si="1444"/>
        <v>PENDENTE</v>
      </c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3"/>
      <c r="X653" s="100"/>
      <c r="Y653" s="100"/>
      <c r="Z653" s="100"/>
      <c r="AA653" s="100"/>
      <c r="AB653" s="100"/>
      <c r="AC653" s="101"/>
      <c r="AD653" s="3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93"/>
      <c r="AQ653" s="93"/>
      <c r="AR653" s="93"/>
      <c r="AS653" s="102"/>
      <c r="AT653" s="103"/>
      <c r="AU653" s="103"/>
      <c r="AV653" s="103"/>
      <c r="AW653" s="104"/>
      <c r="AX653" s="103"/>
      <c r="AY653" s="103"/>
      <c r="AZ653" s="103"/>
      <c r="BA653" s="103"/>
      <c r="BB653" s="104"/>
      <c r="BC653" s="103"/>
      <c r="BD653" s="105" t="str">
        <f ca="1">IFERROR(__xludf.DUMMYFUNCTION("""COMPUTED_VALUE"""),"")</f>
        <v/>
      </c>
      <c r="BE653" s="105"/>
      <c r="BF653" s="105"/>
      <c r="BG653" s="93"/>
      <c r="BH653" s="95"/>
      <c r="BI653" s="95" t="str">
        <f t="shared" si="1347"/>
        <v/>
      </c>
      <c r="BJ653" s="95" t="str">
        <f t="shared" ref="BJ653:BR653" si="1552">IF(AD653=0,"",AD653*$AS653*(AU653/10))</f>
        <v/>
      </c>
      <c r="BK653" s="95" t="str">
        <f t="shared" si="1552"/>
        <v/>
      </c>
      <c r="BL653" s="95" t="str">
        <f t="shared" si="1552"/>
        <v/>
      </c>
      <c r="BM653" s="95" t="str">
        <f t="shared" si="1552"/>
        <v/>
      </c>
      <c r="BN653" s="95" t="str">
        <f t="shared" si="1552"/>
        <v/>
      </c>
      <c r="BO653" s="95" t="str">
        <f t="shared" si="1552"/>
        <v/>
      </c>
      <c r="BP653" s="95" t="str">
        <f t="shared" si="1552"/>
        <v/>
      </c>
      <c r="BQ653" s="95" t="str">
        <f t="shared" si="1552"/>
        <v/>
      </c>
      <c r="BR653" s="95" t="str">
        <f t="shared" si="1552"/>
        <v/>
      </c>
      <c r="BS653" s="38"/>
      <c r="BT653" s="38"/>
      <c r="BU653" s="38"/>
      <c r="BV653" s="38"/>
      <c r="BW653" s="38"/>
      <c r="BX653" s="38">
        <f t="shared" si="1083"/>
        <v>0</v>
      </c>
      <c r="BY653" s="106" t="str">
        <f t="shared" si="1058"/>
        <v/>
      </c>
      <c r="BZ653" s="106" t="str">
        <f t="shared" ref="BZ653:CH653" si="1553">IF(N653="x","1","")</f>
        <v/>
      </c>
      <c r="CA653" s="106" t="str">
        <f t="shared" si="1553"/>
        <v/>
      </c>
      <c r="CB653" s="106" t="str">
        <f t="shared" si="1553"/>
        <v/>
      </c>
      <c r="CC653" s="106" t="str">
        <f t="shared" si="1553"/>
        <v/>
      </c>
      <c r="CD653" s="106" t="str">
        <f t="shared" si="1553"/>
        <v/>
      </c>
      <c r="CE653" s="106" t="str">
        <f t="shared" si="1553"/>
        <v/>
      </c>
      <c r="CF653" s="106" t="str">
        <f t="shared" si="1553"/>
        <v/>
      </c>
      <c r="CG653" s="106" t="str">
        <f t="shared" si="1553"/>
        <v/>
      </c>
      <c r="CH653" s="106" t="str">
        <f t="shared" si="1553"/>
        <v/>
      </c>
      <c r="CI653" s="40"/>
      <c r="CJ653" s="40"/>
      <c r="CK653" s="40"/>
      <c r="CL653" s="40"/>
      <c r="CM653" s="40"/>
    </row>
    <row r="654" spans="1:91" ht="17.25" customHeight="1" x14ac:dyDescent="0.2">
      <c r="A654" s="92"/>
      <c r="B654" s="93"/>
      <c r="C654" s="93"/>
      <c r="D654" s="93"/>
      <c r="E654" s="93" t="str">
        <f t="shared" si="1511"/>
        <v/>
      </c>
      <c r="F654" s="93"/>
      <c r="G654" s="93"/>
      <c r="H654" s="93" t="str">
        <f t="shared" si="1319"/>
        <v/>
      </c>
      <c r="I654" s="95" t="str">
        <f t="shared" si="1320"/>
        <v/>
      </c>
      <c r="J654" s="93"/>
      <c r="K654" s="97" t="b">
        <v>0</v>
      </c>
      <c r="L654" s="98" t="str">
        <f t="shared" si="1444"/>
        <v>PENDENTE</v>
      </c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3"/>
      <c r="X654" s="100"/>
      <c r="Y654" s="100"/>
      <c r="Z654" s="100"/>
      <c r="AA654" s="100"/>
      <c r="AB654" s="100"/>
      <c r="AC654" s="101"/>
      <c r="AD654" s="3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93"/>
      <c r="AQ654" s="93"/>
      <c r="AR654" s="93"/>
      <c r="AS654" s="102"/>
      <c r="AT654" s="103"/>
      <c r="AU654" s="103"/>
      <c r="AV654" s="103"/>
      <c r="AW654" s="104"/>
      <c r="AX654" s="103"/>
      <c r="AY654" s="103"/>
      <c r="AZ654" s="103"/>
      <c r="BA654" s="103"/>
      <c r="BB654" s="104"/>
      <c r="BC654" s="103"/>
      <c r="BD654" s="105" t="str">
        <f ca="1">IFERROR(__xludf.DUMMYFUNCTION("""COMPUTED_VALUE"""),"")</f>
        <v/>
      </c>
      <c r="BE654" s="105"/>
      <c r="BF654" s="105"/>
      <c r="BG654" s="93"/>
      <c r="BH654" s="95"/>
      <c r="BI654" s="95" t="str">
        <f t="shared" si="1347"/>
        <v/>
      </c>
      <c r="BJ654" s="95" t="str">
        <f t="shared" ref="BJ654:BR654" si="1554">IF(AD654=0,"",AD654*$AS654*(AU654/10))</f>
        <v/>
      </c>
      <c r="BK654" s="95" t="str">
        <f t="shared" si="1554"/>
        <v/>
      </c>
      <c r="BL654" s="95" t="str">
        <f t="shared" si="1554"/>
        <v/>
      </c>
      <c r="BM654" s="95" t="str">
        <f t="shared" si="1554"/>
        <v/>
      </c>
      <c r="BN654" s="95" t="str">
        <f t="shared" si="1554"/>
        <v/>
      </c>
      <c r="BO654" s="95" t="str">
        <f t="shared" si="1554"/>
        <v/>
      </c>
      <c r="BP654" s="95" t="str">
        <f t="shared" si="1554"/>
        <v/>
      </c>
      <c r="BQ654" s="95" t="str">
        <f t="shared" si="1554"/>
        <v/>
      </c>
      <c r="BR654" s="95" t="str">
        <f t="shared" si="1554"/>
        <v/>
      </c>
      <c r="BS654" s="38"/>
      <c r="BT654" s="38"/>
      <c r="BU654" s="38"/>
      <c r="BV654" s="38"/>
      <c r="BW654" s="38"/>
      <c r="BX654" s="38">
        <f t="shared" si="1083"/>
        <v>0</v>
      </c>
      <c r="BY654" s="106" t="str">
        <f t="shared" si="1058"/>
        <v/>
      </c>
      <c r="BZ654" s="106" t="str">
        <f t="shared" ref="BZ654:CH654" si="1555">IF(N654="x","1","")</f>
        <v/>
      </c>
      <c r="CA654" s="106" t="str">
        <f t="shared" si="1555"/>
        <v/>
      </c>
      <c r="CB654" s="106" t="str">
        <f t="shared" si="1555"/>
        <v/>
      </c>
      <c r="CC654" s="106" t="str">
        <f t="shared" si="1555"/>
        <v/>
      </c>
      <c r="CD654" s="106" t="str">
        <f t="shared" si="1555"/>
        <v/>
      </c>
      <c r="CE654" s="106" t="str">
        <f t="shared" si="1555"/>
        <v/>
      </c>
      <c r="CF654" s="106" t="str">
        <f t="shared" si="1555"/>
        <v/>
      </c>
      <c r="CG654" s="106" t="str">
        <f t="shared" si="1555"/>
        <v/>
      </c>
      <c r="CH654" s="106" t="str">
        <f t="shared" si="1555"/>
        <v/>
      </c>
      <c r="CI654" s="40"/>
      <c r="CJ654" s="40"/>
      <c r="CK654" s="40"/>
      <c r="CL654" s="40"/>
      <c r="CM654" s="40"/>
    </row>
    <row r="655" spans="1:91" ht="17.25" customHeight="1" x14ac:dyDescent="0.2">
      <c r="A655" s="92"/>
      <c r="B655" s="93"/>
      <c r="C655" s="93"/>
      <c r="D655" s="93"/>
      <c r="E655" s="93" t="str">
        <f t="shared" si="1511"/>
        <v/>
      </c>
      <c r="F655" s="93"/>
      <c r="G655" s="93"/>
      <c r="H655" s="93" t="str">
        <f t="shared" si="1319"/>
        <v/>
      </c>
      <c r="I655" s="95" t="str">
        <f t="shared" si="1320"/>
        <v/>
      </c>
      <c r="J655" s="93"/>
      <c r="K655" s="97" t="b">
        <v>0</v>
      </c>
      <c r="L655" s="98" t="str">
        <f t="shared" si="1444"/>
        <v>PENDENTE</v>
      </c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3"/>
      <c r="X655" s="100"/>
      <c r="Y655" s="100"/>
      <c r="Z655" s="100"/>
      <c r="AA655" s="100"/>
      <c r="AB655" s="100"/>
      <c r="AC655" s="101"/>
      <c r="AD655" s="3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93"/>
      <c r="AQ655" s="93"/>
      <c r="AR655" s="93"/>
      <c r="AS655" s="102"/>
      <c r="AT655" s="103"/>
      <c r="AU655" s="103"/>
      <c r="AV655" s="103"/>
      <c r="AW655" s="104"/>
      <c r="AX655" s="103"/>
      <c r="AY655" s="103"/>
      <c r="AZ655" s="103"/>
      <c r="BA655" s="103"/>
      <c r="BB655" s="104"/>
      <c r="BC655" s="103"/>
      <c r="BD655" s="105" t="str">
        <f ca="1">IFERROR(__xludf.DUMMYFUNCTION("""COMPUTED_VALUE"""),"")</f>
        <v/>
      </c>
      <c r="BE655" s="105"/>
      <c r="BF655" s="105"/>
      <c r="BG655" s="93"/>
      <c r="BH655" s="95"/>
      <c r="BI655" s="95" t="str">
        <f t="shared" si="1347"/>
        <v/>
      </c>
      <c r="BJ655" s="95" t="str">
        <f t="shared" ref="BJ655:BR655" si="1556">IF(AD655=0,"",AD655*$AS655*(AU655/10))</f>
        <v/>
      </c>
      <c r="BK655" s="95" t="str">
        <f t="shared" si="1556"/>
        <v/>
      </c>
      <c r="BL655" s="95" t="str">
        <f t="shared" si="1556"/>
        <v/>
      </c>
      <c r="BM655" s="95" t="str">
        <f t="shared" si="1556"/>
        <v/>
      </c>
      <c r="BN655" s="95" t="str">
        <f t="shared" si="1556"/>
        <v/>
      </c>
      <c r="BO655" s="95" t="str">
        <f t="shared" si="1556"/>
        <v/>
      </c>
      <c r="BP655" s="95" t="str">
        <f t="shared" si="1556"/>
        <v/>
      </c>
      <c r="BQ655" s="95" t="str">
        <f t="shared" si="1556"/>
        <v/>
      </c>
      <c r="BR655" s="95" t="str">
        <f t="shared" si="1556"/>
        <v/>
      </c>
      <c r="BS655" s="38"/>
      <c r="BT655" s="38"/>
      <c r="BU655" s="38"/>
      <c r="BV655" s="38"/>
      <c r="BW655" s="38"/>
      <c r="BX655" s="38">
        <f t="shared" si="1083"/>
        <v>0</v>
      </c>
      <c r="BY655" s="106" t="str">
        <f t="shared" si="1058"/>
        <v/>
      </c>
      <c r="BZ655" s="106" t="str">
        <f t="shared" ref="BZ655:CH655" si="1557">IF(N655="x","1","")</f>
        <v/>
      </c>
      <c r="CA655" s="106" t="str">
        <f t="shared" si="1557"/>
        <v/>
      </c>
      <c r="CB655" s="106" t="str">
        <f t="shared" si="1557"/>
        <v/>
      </c>
      <c r="CC655" s="106" t="str">
        <f t="shared" si="1557"/>
        <v/>
      </c>
      <c r="CD655" s="106" t="str">
        <f t="shared" si="1557"/>
        <v/>
      </c>
      <c r="CE655" s="106" t="str">
        <f t="shared" si="1557"/>
        <v/>
      </c>
      <c r="CF655" s="106" t="str">
        <f t="shared" si="1557"/>
        <v/>
      </c>
      <c r="CG655" s="106" t="str">
        <f t="shared" si="1557"/>
        <v/>
      </c>
      <c r="CH655" s="106" t="str">
        <f t="shared" si="1557"/>
        <v/>
      </c>
      <c r="CI655" s="40"/>
      <c r="CJ655" s="40"/>
      <c r="CK655" s="40"/>
      <c r="CL655" s="40"/>
      <c r="CM655" s="40"/>
    </row>
    <row r="656" spans="1:91" ht="17.25" customHeight="1" x14ac:dyDescent="0.2">
      <c r="A656" s="92"/>
      <c r="B656" s="93"/>
      <c r="C656" s="93"/>
      <c r="D656" s="93"/>
      <c r="E656" s="93" t="str">
        <f t="shared" si="1511"/>
        <v/>
      </c>
      <c r="F656" s="93"/>
      <c r="G656" s="93"/>
      <c r="H656" s="93" t="str">
        <f t="shared" si="1319"/>
        <v/>
      </c>
      <c r="I656" s="95" t="str">
        <f t="shared" si="1320"/>
        <v/>
      </c>
      <c r="J656" s="93"/>
      <c r="K656" s="97" t="b">
        <v>0</v>
      </c>
      <c r="L656" s="98" t="str">
        <f t="shared" si="1444"/>
        <v>PENDENTE</v>
      </c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3"/>
      <c r="X656" s="100"/>
      <c r="Y656" s="100"/>
      <c r="Z656" s="100"/>
      <c r="AA656" s="100"/>
      <c r="AB656" s="100"/>
      <c r="AC656" s="101"/>
      <c r="AD656" s="3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93"/>
      <c r="AQ656" s="93"/>
      <c r="AR656" s="93"/>
      <c r="AS656" s="102"/>
      <c r="AT656" s="103"/>
      <c r="AU656" s="103"/>
      <c r="AV656" s="103"/>
      <c r="AW656" s="104"/>
      <c r="AX656" s="103"/>
      <c r="AY656" s="103"/>
      <c r="AZ656" s="103"/>
      <c r="BA656" s="103"/>
      <c r="BB656" s="104"/>
      <c r="BC656" s="103"/>
      <c r="BD656" s="105" t="str">
        <f ca="1">IFERROR(__xludf.DUMMYFUNCTION("""COMPUTED_VALUE"""),"")</f>
        <v/>
      </c>
      <c r="BE656" s="105"/>
      <c r="BF656" s="105"/>
      <c r="BG656" s="93"/>
      <c r="BH656" s="95"/>
      <c r="BI656" s="95" t="str">
        <f t="shared" si="1347"/>
        <v/>
      </c>
      <c r="BJ656" s="95" t="str">
        <f t="shared" ref="BJ656:BR656" si="1558">IF(AD656=0,"",AD656*$AS656*(AU656/10))</f>
        <v/>
      </c>
      <c r="BK656" s="95" t="str">
        <f t="shared" si="1558"/>
        <v/>
      </c>
      <c r="BL656" s="95" t="str">
        <f t="shared" si="1558"/>
        <v/>
      </c>
      <c r="BM656" s="95" t="str">
        <f t="shared" si="1558"/>
        <v/>
      </c>
      <c r="BN656" s="95" t="str">
        <f t="shared" si="1558"/>
        <v/>
      </c>
      <c r="BO656" s="95" t="str">
        <f t="shared" si="1558"/>
        <v/>
      </c>
      <c r="BP656" s="95" t="str">
        <f t="shared" si="1558"/>
        <v/>
      </c>
      <c r="BQ656" s="95" t="str">
        <f t="shared" si="1558"/>
        <v/>
      </c>
      <c r="BR656" s="95" t="str">
        <f t="shared" si="1558"/>
        <v/>
      </c>
      <c r="BS656" s="38"/>
      <c r="BT656" s="38"/>
      <c r="BU656" s="38"/>
      <c r="BV656" s="38"/>
      <c r="BW656" s="38"/>
      <c r="BX656" s="38">
        <f t="shared" si="1083"/>
        <v>0</v>
      </c>
      <c r="BY656" s="106" t="str">
        <f t="shared" si="1058"/>
        <v/>
      </c>
      <c r="BZ656" s="106" t="str">
        <f t="shared" ref="BZ656:CH656" si="1559">IF(N656="x","1","")</f>
        <v/>
      </c>
      <c r="CA656" s="106" t="str">
        <f t="shared" si="1559"/>
        <v/>
      </c>
      <c r="CB656" s="106" t="str">
        <f t="shared" si="1559"/>
        <v/>
      </c>
      <c r="CC656" s="106" t="str">
        <f t="shared" si="1559"/>
        <v/>
      </c>
      <c r="CD656" s="106" t="str">
        <f t="shared" si="1559"/>
        <v/>
      </c>
      <c r="CE656" s="106" t="str">
        <f t="shared" si="1559"/>
        <v/>
      </c>
      <c r="CF656" s="106" t="str">
        <f t="shared" si="1559"/>
        <v/>
      </c>
      <c r="CG656" s="106" t="str">
        <f t="shared" si="1559"/>
        <v/>
      </c>
      <c r="CH656" s="106" t="str">
        <f t="shared" si="1559"/>
        <v/>
      </c>
      <c r="CI656" s="40"/>
      <c r="CJ656" s="40"/>
      <c r="CK656" s="40"/>
      <c r="CL656" s="40"/>
      <c r="CM656" s="40"/>
    </row>
    <row r="657" spans="1:91" ht="17.25" customHeight="1" x14ac:dyDescent="0.2">
      <c r="A657" s="92"/>
      <c r="B657" s="93"/>
      <c r="C657" s="93"/>
      <c r="D657" s="93"/>
      <c r="E657" s="93" t="str">
        <f t="shared" si="1511"/>
        <v/>
      </c>
      <c r="F657" s="93"/>
      <c r="G657" s="93"/>
      <c r="H657" s="93" t="str">
        <f t="shared" si="1319"/>
        <v/>
      </c>
      <c r="I657" s="95" t="str">
        <f t="shared" si="1320"/>
        <v/>
      </c>
      <c r="J657" s="93"/>
      <c r="K657" s="97" t="b">
        <v>0</v>
      </c>
      <c r="L657" s="98" t="str">
        <f t="shared" si="1444"/>
        <v>PENDENTE</v>
      </c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3"/>
      <c r="X657" s="100"/>
      <c r="Y657" s="100"/>
      <c r="Z657" s="100"/>
      <c r="AA657" s="100"/>
      <c r="AB657" s="100"/>
      <c r="AC657" s="101"/>
      <c r="AD657" s="3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93"/>
      <c r="AQ657" s="93"/>
      <c r="AR657" s="93"/>
      <c r="AS657" s="102"/>
      <c r="AT657" s="103"/>
      <c r="AU657" s="103"/>
      <c r="AV657" s="103"/>
      <c r="AW657" s="104"/>
      <c r="AX657" s="103"/>
      <c r="AY657" s="103"/>
      <c r="AZ657" s="103"/>
      <c r="BA657" s="103"/>
      <c r="BB657" s="104"/>
      <c r="BC657" s="103"/>
      <c r="BD657" s="105" t="str">
        <f ca="1">IFERROR(__xludf.DUMMYFUNCTION("""COMPUTED_VALUE"""),"")</f>
        <v/>
      </c>
      <c r="BE657" s="105"/>
      <c r="BF657" s="105"/>
      <c r="BG657" s="93"/>
      <c r="BH657" s="95"/>
      <c r="BI657" s="95" t="str">
        <f t="shared" si="1347"/>
        <v/>
      </c>
      <c r="BJ657" s="95" t="str">
        <f t="shared" ref="BJ657:BR657" si="1560">IF(AD657=0,"",AD657*$AS657*(AU657/10))</f>
        <v/>
      </c>
      <c r="BK657" s="95" t="str">
        <f t="shared" si="1560"/>
        <v/>
      </c>
      <c r="BL657" s="95" t="str">
        <f t="shared" si="1560"/>
        <v/>
      </c>
      <c r="BM657" s="95" t="str">
        <f t="shared" si="1560"/>
        <v/>
      </c>
      <c r="BN657" s="95" t="str">
        <f t="shared" si="1560"/>
        <v/>
      </c>
      <c r="BO657" s="95" t="str">
        <f t="shared" si="1560"/>
        <v/>
      </c>
      <c r="BP657" s="95" t="str">
        <f t="shared" si="1560"/>
        <v/>
      </c>
      <c r="BQ657" s="95" t="str">
        <f t="shared" si="1560"/>
        <v/>
      </c>
      <c r="BR657" s="95" t="str">
        <f t="shared" si="1560"/>
        <v/>
      </c>
      <c r="BS657" s="38"/>
      <c r="BT657" s="38"/>
      <c r="BU657" s="38"/>
      <c r="BV657" s="38"/>
      <c r="BW657" s="38"/>
      <c r="BX657" s="38">
        <f t="shared" si="1083"/>
        <v>0</v>
      </c>
      <c r="BY657" s="106" t="str">
        <f t="shared" si="1058"/>
        <v/>
      </c>
      <c r="BZ657" s="106" t="str">
        <f t="shared" ref="BZ657:CH657" si="1561">IF(N657="x","1","")</f>
        <v/>
      </c>
      <c r="CA657" s="106" t="str">
        <f t="shared" si="1561"/>
        <v/>
      </c>
      <c r="CB657" s="106" t="str">
        <f t="shared" si="1561"/>
        <v/>
      </c>
      <c r="CC657" s="106" t="str">
        <f t="shared" si="1561"/>
        <v/>
      </c>
      <c r="CD657" s="106" t="str">
        <f t="shared" si="1561"/>
        <v/>
      </c>
      <c r="CE657" s="106" t="str">
        <f t="shared" si="1561"/>
        <v/>
      </c>
      <c r="CF657" s="106" t="str">
        <f t="shared" si="1561"/>
        <v/>
      </c>
      <c r="CG657" s="106" t="str">
        <f t="shared" si="1561"/>
        <v/>
      </c>
      <c r="CH657" s="106" t="str">
        <f t="shared" si="1561"/>
        <v/>
      </c>
      <c r="CI657" s="40"/>
      <c r="CJ657" s="40"/>
      <c r="CK657" s="40"/>
      <c r="CL657" s="40"/>
      <c r="CM657" s="40"/>
    </row>
    <row r="658" spans="1:91" ht="17.25" customHeight="1" x14ac:dyDescent="0.2">
      <c r="A658" s="92"/>
      <c r="B658" s="93"/>
      <c r="C658" s="93"/>
      <c r="D658" s="93"/>
      <c r="E658" s="93" t="str">
        <f t="shared" si="1511"/>
        <v/>
      </c>
      <c r="F658" s="93"/>
      <c r="G658" s="93"/>
      <c r="H658" s="93" t="str">
        <f t="shared" si="1319"/>
        <v/>
      </c>
      <c r="I658" s="95" t="str">
        <f t="shared" si="1320"/>
        <v/>
      </c>
      <c r="J658" s="93"/>
      <c r="K658" s="97" t="b">
        <v>0</v>
      </c>
      <c r="L658" s="98" t="str">
        <f t="shared" si="1444"/>
        <v>PENDENTE</v>
      </c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3"/>
      <c r="X658" s="100"/>
      <c r="Y658" s="100"/>
      <c r="Z658" s="100"/>
      <c r="AA658" s="100"/>
      <c r="AB658" s="100"/>
      <c r="AC658" s="101"/>
      <c r="AD658" s="3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93"/>
      <c r="AQ658" s="93"/>
      <c r="AR658" s="93"/>
      <c r="AS658" s="102"/>
      <c r="AT658" s="103"/>
      <c r="AU658" s="103"/>
      <c r="AV658" s="103"/>
      <c r="AW658" s="104"/>
      <c r="AX658" s="103"/>
      <c r="AY658" s="103"/>
      <c r="AZ658" s="103"/>
      <c r="BA658" s="103"/>
      <c r="BB658" s="104"/>
      <c r="BC658" s="103"/>
      <c r="BD658" s="105" t="str">
        <f ca="1">IFERROR(__xludf.DUMMYFUNCTION("""COMPUTED_VALUE"""),"")</f>
        <v/>
      </c>
      <c r="BE658" s="105"/>
      <c r="BF658" s="105"/>
      <c r="BG658" s="93"/>
      <c r="BH658" s="95"/>
      <c r="BI658" s="95" t="str">
        <f t="shared" si="1347"/>
        <v/>
      </c>
      <c r="BJ658" s="95" t="str">
        <f t="shared" ref="BJ658:BR658" si="1562">IF(AD658=0,"",AD658*$AS658*(AU658/10))</f>
        <v/>
      </c>
      <c r="BK658" s="95" t="str">
        <f t="shared" si="1562"/>
        <v/>
      </c>
      <c r="BL658" s="95" t="str">
        <f t="shared" si="1562"/>
        <v/>
      </c>
      <c r="BM658" s="95" t="str">
        <f t="shared" si="1562"/>
        <v/>
      </c>
      <c r="BN658" s="95" t="str">
        <f t="shared" si="1562"/>
        <v/>
      </c>
      <c r="BO658" s="95" t="str">
        <f t="shared" si="1562"/>
        <v/>
      </c>
      <c r="BP658" s="95" t="str">
        <f t="shared" si="1562"/>
        <v/>
      </c>
      <c r="BQ658" s="95" t="str">
        <f t="shared" si="1562"/>
        <v/>
      </c>
      <c r="BR658" s="95" t="str">
        <f t="shared" si="1562"/>
        <v/>
      </c>
      <c r="BS658" s="38"/>
      <c r="BT658" s="38"/>
      <c r="BU658" s="38"/>
      <c r="BV658" s="38"/>
      <c r="BW658" s="38"/>
      <c r="BX658" s="38">
        <f t="shared" si="1083"/>
        <v>0</v>
      </c>
      <c r="BY658" s="106" t="str">
        <f t="shared" si="1058"/>
        <v/>
      </c>
      <c r="BZ658" s="106" t="str">
        <f t="shared" ref="BZ658:CH658" si="1563">IF(N658="x","1","")</f>
        <v/>
      </c>
      <c r="CA658" s="106" t="str">
        <f t="shared" si="1563"/>
        <v/>
      </c>
      <c r="CB658" s="106" t="str">
        <f t="shared" si="1563"/>
        <v/>
      </c>
      <c r="CC658" s="106" t="str">
        <f t="shared" si="1563"/>
        <v/>
      </c>
      <c r="CD658" s="106" t="str">
        <f t="shared" si="1563"/>
        <v/>
      </c>
      <c r="CE658" s="106" t="str">
        <f t="shared" si="1563"/>
        <v/>
      </c>
      <c r="CF658" s="106" t="str">
        <f t="shared" si="1563"/>
        <v/>
      </c>
      <c r="CG658" s="106" t="str">
        <f t="shared" si="1563"/>
        <v/>
      </c>
      <c r="CH658" s="106" t="str">
        <f t="shared" si="1563"/>
        <v/>
      </c>
      <c r="CI658" s="40"/>
      <c r="CJ658" s="40"/>
      <c r="CK658" s="40"/>
      <c r="CL658" s="40"/>
      <c r="CM658" s="40"/>
    </row>
    <row r="659" spans="1:91" ht="17.25" customHeight="1" x14ac:dyDescent="0.2">
      <c r="A659" s="92"/>
      <c r="B659" s="93"/>
      <c r="C659" s="93"/>
      <c r="D659" s="93"/>
      <c r="E659" s="93" t="str">
        <f t="shared" si="1511"/>
        <v/>
      </c>
      <c r="F659" s="93"/>
      <c r="G659" s="93"/>
      <c r="H659" s="93" t="str">
        <f t="shared" si="1319"/>
        <v/>
      </c>
      <c r="I659" s="95" t="str">
        <f t="shared" si="1320"/>
        <v/>
      </c>
      <c r="J659" s="93"/>
      <c r="K659" s="97" t="b">
        <v>0</v>
      </c>
      <c r="L659" s="98" t="str">
        <f t="shared" si="1444"/>
        <v>PENDENTE</v>
      </c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3"/>
      <c r="X659" s="100"/>
      <c r="Y659" s="100"/>
      <c r="Z659" s="100"/>
      <c r="AA659" s="100"/>
      <c r="AB659" s="100"/>
      <c r="AC659" s="101"/>
      <c r="AD659" s="3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93"/>
      <c r="AQ659" s="93"/>
      <c r="AR659" s="93"/>
      <c r="AS659" s="102"/>
      <c r="AT659" s="103"/>
      <c r="AU659" s="103"/>
      <c r="AV659" s="103"/>
      <c r="AW659" s="104"/>
      <c r="AX659" s="103"/>
      <c r="AY659" s="103"/>
      <c r="AZ659" s="103"/>
      <c r="BA659" s="103"/>
      <c r="BB659" s="104"/>
      <c r="BC659" s="103"/>
      <c r="BD659" s="105" t="str">
        <f ca="1">IFERROR(__xludf.DUMMYFUNCTION("""COMPUTED_VALUE"""),"")</f>
        <v/>
      </c>
      <c r="BE659" s="105"/>
      <c r="BF659" s="105"/>
      <c r="BG659" s="93"/>
      <c r="BH659" s="95"/>
      <c r="BI659" s="95" t="str">
        <f t="shared" si="1347"/>
        <v/>
      </c>
      <c r="BJ659" s="95" t="str">
        <f t="shared" ref="BJ659:BR659" si="1564">IF(AD659=0,"",AD659*$AS659*(AU659/10))</f>
        <v/>
      </c>
      <c r="BK659" s="95" t="str">
        <f t="shared" si="1564"/>
        <v/>
      </c>
      <c r="BL659" s="95" t="str">
        <f t="shared" si="1564"/>
        <v/>
      </c>
      <c r="BM659" s="95" t="str">
        <f t="shared" si="1564"/>
        <v/>
      </c>
      <c r="BN659" s="95" t="str">
        <f t="shared" si="1564"/>
        <v/>
      </c>
      <c r="BO659" s="95" t="str">
        <f t="shared" si="1564"/>
        <v/>
      </c>
      <c r="BP659" s="95" t="str">
        <f t="shared" si="1564"/>
        <v/>
      </c>
      <c r="BQ659" s="95" t="str">
        <f t="shared" si="1564"/>
        <v/>
      </c>
      <c r="BR659" s="95" t="str">
        <f t="shared" si="1564"/>
        <v/>
      </c>
      <c r="BS659" s="38"/>
      <c r="BT659" s="38"/>
      <c r="BU659" s="38"/>
      <c r="BV659" s="38"/>
      <c r="BW659" s="38"/>
      <c r="BX659" s="38">
        <f t="shared" si="1083"/>
        <v>0</v>
      </c>
      <c r="BY659" s="106" t="str">
        <f t="shared" si="1058"/>
        <v/>
      </c>
      <c r="BZ659" s="106" t="str">
        <f t="shared" ref="BZ659:CH659" si="1565">IF(N659="x","1","")</f>
        <v/>
      </c>
      <c r="CA659" s="106" t="str">
        <f t="shared" si="1565"/>
        <v/>
      </c>
      <c r="CB659" s="106" t="str">
        <f t="shared" si="1565"/>
        <v/>
      </c>
      <c r="CC659" s="106" t="str">
        <f t="shared" si="1565"/>
        <v/>
      </c>
      <c r="CD659" s="106" t="str">
        <f t="shared" si="1565"/>
        <v/>
      </c>
      <c r="CE659" s="106" t="str">
        <f t="shared" si="1565"/>
        <v/>
      </c>
      <c r="CF659" s="106" t="str">
        <f t="shared" si="1565"/>
        <v/>
      </c>
      <c r="CG659" s="106" t="str">
        <f t="shared" si="1565"/>
        <v/>
      </c>
      <c r="CH659" s="106" t="str">
        <f t="shared" si="1565"/>
        <v/>
      </c>
      <c r="CI659" s="40"/>
      <c r="CJ659" s="40"/>
      <c r="CK659" s="40"/>
      <c r="CL659" s="40"/>
      <c r="CM659" s="40"/>
    </row>
    <row r="660" spans="1:91" ht="17.25" customHeight="1" x14ac:dyDescent="0.2">
      <c r="A660" s="92"/>
      <c r="B660" s="93"/>
      <c r="C660" s="93"/>
      <c r="D660" s="93"/>
      <c r="E660" s="93" t="str">
        <f t="shared" si="1511"/>
        <v/>
      </c>
      <c r="F660" s="93"/>
      <c r="G660" s="93"/>
      <c r="H660" s="93" t="str">
        <f t="shared" si="1319"/>
        <v/>
      </c>
      <c r="I660" s="95" t="str">
        <f t="shared" si="1320"/>
        <v/>
      </c>
      <c r="J660" s="93"/>
      <c r="K660" s="97" t="b">
        <v>0</v>
      </c>
      <c r="L660" s="98" t="str">
        <f t="shared" si="1444"/>
        <v>PENDENTE</v>
      </c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3"/>
      <c r="X660" s="100"/>
      <c r="Y660" s="100"/>
      <c r="Z660" s="100"/>
      <c r="AA660" s="100"/>
      <c r="AB660" s="100"/>
      <c r="AC660" s="101"/>
      <c r="AD660" s="3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93"/>
      <c r="AQ660" s="93"/>
      <c r="AR660" s="93"/>
      <c r="AS660" s="102"/>
      <c r="AT660" s="103"/>
      <c r="AU660" s="103"/>
      <c r="AV660" s="103"/>
      <c r="AW660" s="104"/>
      <c r="AX660" s="103"/>
      <c r="AY660" s="103"/>
      <c r="AZ660" s="103"/>
      <c r="BA660" s="103"/>
      <c r="BB660" s="104"/>
      <c r="BC660" s="103"/>
      <c r="BD660" s="105" t="str">
        <f ca="1">IFERROR(__xludf.DUMMYFUNCTION("""COMPUTED_VALUE"""),"")</f>
        <v/>
      </c>
      <c r="BE660" s="105"/>
      <c r="BF660" s="105"/>
      <c r="BG660" s="93"/>
      <c r="BH660" s="95"/>
      <c r="BI660" s="95" t="str">
        <f t="shared" si="1347"/>
        <v/>
      </c>
      <c r="BJ660" s="95" t="str">
        <f t="shared" ref="BJ660:BR660" si="1566">IF(AD660=0,"",AD660*$AS660*(AU660/10))</f>
        <v/>
      </c>
      <c r="BK660" s="95" t="str">
        <f t="shared" si="1566"/>
        <v/>
      </c>
      <c r="BL660" s="95" t="str">
        <f t="shared" si="1566"/>
        <v/>
      </c>
      <c r="BM660" s="95" t="str">
        <f t="shared" si="1566"/>
        <v/>
      </c>
      <c r="BN660" s="95" t="str">
        <f t="shared" si="1566"/>
        <v/>
      </c>
      <c r="BO660" s="95" t="str">
        <f t="shared" si="1566"/>
        <v/>
      </c>
      <c r="BP660" s="95" t="str">
        <f t="shared" si="1566"/>
        <v/>
      </c>
      <c r="BQ660" s="95" t="str">
        <f t="shared" si="1566"/>
        <v/>
      </c>
      <c r="BR660" s="95" t="str">
        <f t="shared" si="1566"/>
        <v/>
      </c>
      <c r="BS660" s="38"/>
      <c r="BT660" s="38"/>
      <c r="BU660" s="38"/>
      <c r="BV660" s="38"/>
      <c r="BW660" s="38"/>
      <c r="BX660" s="38">
        <f t="shared" si="1083"/>
        <v>0</v>
      </c>
      <c r="BY660" s="106" t="str">
        <f t="shared" si="1058"/>
        <v/>
      </c>
      <c r="BZ660" s="106" t="str">
        <f t="shared" ref="BZ660:CH660" si="1567">IF(N660="x","1","")</f>
        <v/>
      </c>
      <c r="CA660" s="106" t="str">
        <f t="shared" si="1567"/>
        <v/>
      </c>
      <c r="CB660" s="106" t="str">
        <f t="shared" si="1567"/>
        <v/>
      </c>
      <c r="CC660" s="106" t="str">
        <f t="shared" si="1567"/>
        <v/>
      </c>
      <c r="CD660" s="106" t="str">
        <f t="shared" si="1567"/>
        <v/>
      </c>
      <c r="CE660" s="106" t="str">
        <f t="shared" si="1567"/>
        <v/>
      </c>
      <c r="CF660" s="106" t="str">
        <f t="shared" si="1567"/>
        <v/>
      </c>
      <c r="CG660" s="106" t="str">
        <f t="shared" si="1567"/>
        <v/>
      </c>
      <c r="CH660" s="106" t="str">
        <f t="shared" si="1567"/>
        <v/>
      </c>
      <c r="CI660" s="40"/>
      <c r="CJ660" s="40"/>
      <c r="CK660" s="40"/>
      <c r="CL660" s="40"/>
      <c r="CM660" s="40"/>
    </row>
    <row r="661" spans="1:91" ht="17.25" customHeight="1" x14ac:dyDescent="0.2">
      <c r="A661" s="92"/>
      <c r="B661" s="93"/>
      <c r="C661" s="93"/>
      <c r="D661" s="93"/>
      <c r="E661" s="93" t="str">
        <f t="shared" si="1511"/>
        <v/>
      </c>
      <c r="F661" s="93"/>
      <c r="G661" s="93"/>
      <c r="H661" s="93" t="str">
        <f t="shared" si="1319"/>
        <v/>
      </c>
      <c r="I661" s="95" t="str">
        <f t="shared" si="1320"/>
        <v/>
      </c>
      <c r="J661" s="93"/>
      <c r="K661" s="97" t="b">
        <v>0</v>
      </c>
      <c r="L661" s="98" t="str">
        <f t="shared" si="1444"/>
        <v>PENDENTE</v>
      </c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3"/>
      <c r="X661" s="100"/>
      <c r="Y661" s="100"/>
      <c r="Z661" s="100"/>
      <c r="AA661" s="100"/>
      <c r="AB661" s="100"/>
      <c r="AC661" s="101"/>
      <c r="AD661" s="3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93"/>
      <c r="AQ661" s="93"/>
      <c r="AR661" s="93"/>
      <c r="AS661" s="102"/>
      <c r="AT661" s="103"/>
      <c r="AU661" s="103"/>
      <c r="AV661" s="103"/>
      <c r="AW661" s="104"/>
      <c r="AX661" s="103"/>
      <c r="AY661" s="103"/>
      <c r="AZ661" s="103"/>
      <c r="BA661" s="103"/>
      <c r="BB661" s="104"/>
      <c r="BC661" s="103"/>
      <c r="BD661" s="105" t="str">
        <f ca="1">IFERROR(__xludf.DUMMYFUNCTION("""COMPUTED_VALUE"""),"")</f>
        <v/>
      </c>
      <c r="BE661" s="105"/>
      <c r="BF661" s="105"/>
      <c r="BG661" s="93"/>
      <c r="BH661" s="95"/>
      <c r="BI661" s="95" t="str">
        <f t="shared" si="1347"/>
        <v/>
      </c>
      <c r="BJ661" s="95" t="str">
        <f t="shared" ref="BJ661:BR661" si="1568">IF(AD661=0,"",AD661*$AS661*(AU661/10))</f>
        <v/>
      </c>
      <c r="BK661" s="95" t="str">
        <f t="shared" si="1568"/>
        <v/>
      </c>
      <c r="BL661" s="95" t="str">
        <f t="shared" si="1568"/>
        <v/>
      </c>
      <c r="BM661" s="95" t="str">
        <f t="shared" si="1568"/>
        <v/>
      </c>
      <c r="BN661" s="95" t="str">
        <f t="shared" si="1568"/>
        <v/>
      </c>
      <c r="BO661" s="95" t="str">
        <f t="shared" si="1568"/>
        <v/>
      </c>
      <c r="BP661" s="95" t="str">
        <f t="shared" si="1568"/>
        <v/>
      </c>
      <c r="BQ661" s="95" t="str">
        <f t="shared" si="1568"/>
        <v/>
      </c>
      <c r="BR661" s="95" t="str">
        <f t="shared" si="1568"/>
        <v/>
      </c>
      <c r="BS661" s="38"/>
      <c r="BT661" s="38"/>
      <c r="BU661" s="38"/>
      <c r="BV661" s="38"/>
      <c r="BW661" s="38"/>
      <c r="BX661" s="38">
        <f t="shared" si="1083"/>
        <v>0</v>
      </c>
      <c r="BY661" s="106" t="str">
        <f t="shared" si="1058"/>
        <v/>
      </c>
      <c r="BZ661" s="106" t="str">
        <f t="shared" ref="BZ661:CH661" si="1569">IF(N661="x","1","")</f>
        <v/>
      </c>
      <c r="CA661" s="106" t="str">
        <f t="shared" si="1569"/>
        <v/>
      </c>
      <c r="CB661" s="106" t="str">
        <f t="shared" si="1569"/>
        <v/>
      </c>
      <c r="CC661" s="106" t="str">
        <f t="shared" si="1569"/>
        <v/>
      </c>
      <c r="CD661" s="106" t="str">
        <f t="shared" si="1569"/>
        <v/>
      </c>
      <c r="CE661" s="106" t="str">
        <f t="shared" si="1569"/>
        <v/>
      </c>
      <c r="CF661" s="106" t="str">
        <f t="shared" si="1569"/>
        <v/>
      </c>
      <c r="CG661" s="106" t="str">
        <f t="shared" si="1569"/>
        <v/>
      </c>
      <c r="CH661" s="106" t="str">
        <f t="shared" si="1569"/>
        <v/>
      </c>
      <c r="CI661" s="40"/>
      <c r="CJ661" s="40"/>
      <c r="CK661" s="40"/>
      <c r="CL661" s="40"/>
      <c r="CM661" s="40"/>
    </row>
    <row r="662" spans="1:91" ht="17.25" customHeight="1" x14ac:dyDescent="0.2">
      <c r="A662" s="92"/>
      <c r="B662" s="93"/>
      <c r="C662" s="93"/>
      <c r="D662" s="93"/>
      <c r="E662" s="93" t="str">
        <f t="shared" si="1511"/>
        <v/>
      </c>
      <c r="F662" s="93"/>
      <c r="G662" s="93"/>
      <c r="H662" s="93" t="str">
        <f t="shared" si="1319"/>
        <v/>
      </c>
      <c r="I662" s="95" t="str">
        <f t="shared" si="1320"/>
        <v/>
      </c>
      <c r="J662" s="93"/>
      <c r="K662" s="97" t="b">
        <v>0</v>
      </c>
      <c r="L662" s="98" t="str">
        <f t="shared" si="1444"/>
        <v>PENDENTE</v>
      </c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3"/>
      <c r="X662" s="100"/>
      <c r="Y662" s="100"/>
      <c r="Z662" s="100"/>
      <c r="AA662" s="100"/>
      <c r="AB662" s="100"/>
      <c r="AC662" s="101"/>
      <c r="AD662" s="3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93"/>
      <c r="AQ662" s="93"/>
      <c r="AR662" s="93"/>
      <c r="AS662" s="102"/>
      <c r="AT662" s="103"/>
      <c r="AU662" s="103"/>
      <c r="AV662" s="103"/>
      <c r="AW662" s="104"/>
      <c r="AX662" s="103"/>
      <c r="AY662" s="103"/>
      <c r="AZ662" s="103"/>
      <c r="BA662" s="103"/>
      <c r="BB662" s="104"/>
      <c r="BC662" s="103"/>
      <c r="BD662" s="105" t="str">
        <f ca="1">IFERROR(__xludf.DUMMYFUNCTION("""COMPUTED_VALUE"""),"")</f>
        <v/>
      </c>
      <c r="BE662" s="105"/>
      <c r="BF662" s="105"/>
      <c r="BG662" s="93"/>
      <c r="BH662" s="95"/>
      <c r="BI662" s="95" t="str">
        <f t="shared" si="1347"/>
        <v/>
      </c>
      <c r="BJ662" s="95" t="str">
        <f t="shared" ref="BJ662:BR662" si="1570">IF(AD662=0,"",AD662*$AS662*(AU662/10))</f>
        <v/>
      </c>
      <c r="BK662" s="95" t="str">
        <f t="shared" si="1570"/>
        <v/>
      </c>
      <c r="BL662" s="95" t="str">
        <f t="shared" si="1570"/>
        <v/>
      </c>
      <c r="BM662" s="95" t="str">
        <f t="shared" si="1570"/>
        <v/>
      </c>
      <c r="BN662" s="95" t="str">
        <f t="shared" si="1570"/>
        <v/>
      </c>
      <c r="BO662" s="95" t="str">
        <f t="shared" si="1570"/>
        <v/>
      </c>
      <c r="BP662" s="95" t="str">
        <f t="shared" si="1570"/>
        <v/>
      </c>
      <c r="BQ662" s="95" t="str">
        <f t="shared" si="1570"/>
        <v/>
      </c>
      <c r="BR662" s="95" t="str">
        <f t="shared" si="1570"/>
        <v/>
      </c>
      <c r="BS662" s="38"/>
      <c r="BT662" s="38"/>
      <c r="BU662" s="38"/>
      <c r="BV662" s="38"/>
      <c r="BW662" s="38"/>
      <c r="BX662" s="38">
        <f t="shared" si="1083"/>
        <v>0</v>
      </c>
      <c r="BY662" s="106" t="str">
        <f t="shared" si="1058"/>
        <v/>
      </c>
      <c r="BZ662" s="106" t="str">
        <f t="shared" ref="BZ662:CH662" si="1571">IF(N662="x","1","")</f>
        <v/>
      </c>
      <c r="CA662" s="106" t="str">
        <f t="shared" si="1571"/>
        <v/>
      </c>
      <c r="CB662" s="106" t="str">
        <f t="shared" si="1571"/>
        <v/>
      </c>
      <c r="CC662" s="106" t="str">
        <f t="shared" si="1571"/>
        <v/>
      </c>
      <c r="CD662" s="106" t="str">
        <f t="shared" si="1571"/>
        <v/>
      </c>
      <c r="CE662" s="106" t="str">
        <f t="shared" si="1571"/>
        <v/>
      </c>
      <c r="CF662" s="106" t="str">
        <f t="shared" si="1571"/>
        <v/>
      </c>
      <c r="CG662" s="106" t="str">
        <f t="shared" si="1571"/>
        <v/>
      </c>
      <c r="CH662" s="106" t="str">
        <f t="shared" si="1571"/>
        <v/>
      </c>
      <c r="CI662" s="40"/>
      <c r="CJ662" s="40"/>
      <c r="CK662" s="40"/>
      <c r="CL662" s="40"/>
      <c r="CM662" s="40"/>
    </row>
    <row r="663" spans="1:91" ht="17.25" customHeight="1" x14ac:dyDescent="0.2">
      <c r="A663" s="92"/>
      <c r="B663" s="93"/>
      <c r="C663" s="93"/>
      <c r="D663" s="93"/>
      <c r="E663" s="93" t="str">
        <f t="shared" si="1511"/>
        <v/>
      </c>
      <c r="F663" s="93"/>
      <c r="G663" s="93"/>
      <c r="H663" s="93" t="str">
        <f t="shared" si="1319"/>
        <v/>
      </c>
      <c r="I663" s="95" t="str">
        <f t="shared" si="1320"/>
        <v/>
      </c>
      <c r="J663" s="93"/>
      <c r="K663" s="97" t="b">
        <v>0</v>
      </c>
      <c r="L663" s="98" t="str">
        <f t="shared" si="1444"/>
        <v>PENDENTE</v>
      </c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3"/>
      <c r="X663" s="100"/>
      <c r="Y663" s="100"/>
      <c r="Z663" s="100"/>
      <c r="AA663" s="100"/>
      <c r="AB663" s="100"/>
      <c r="AC663" s="101"/>
      <c r="AD663" s="3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93"/>
      <c r="AQ663" s="93"/>
      <c r="AR663" s="93"/>
      <c r="AS663" s="102"/>
      <c r="AT663" s="103"/>
      <c r="AU663" s="103"/>
      <c r="AV663" s="103"/>
      <c r="AW663" s="104"/>
      <c r="AX663" s="103"/>
      <c r="AY663" s="103"/>
      <c r="AZ663" s="103"/>
      <c r="BA663" s="103"/>
      <c r="BB663" s="104"/>
      <c r="BC663" s="103"/>
      <c r="BD663" s="105" t="str">
        <f ca="1">IFERROR(__xludf.DUMMYFUNCTION("""COMPUTED_VALUE"""),"")</f>
        <v/>
      </c>
      <c r="BE663" s="105"/>
      <c r="BF663" s="105"/>
      <c r="BG663" s="93"/>
      <c r="BH663" s="95"/>
      <c r="BI663" s="95" t="str">
        <f t="shared" si="1347"/>
        <v/>
      </c>
      <c r="BJ663" s="95" t="str">
        <f t="shared" ref="BJ663:BR663" si="1572">IF(AD663=0,"",AD663*$AS663*(AU663/10))</f>
        <v/>
      </c>
      <c r="BK663" s="95" t="str">
        <f t="shared" si="1572"/>
        <v/>
      </c>
      <c r="BL663" s="95" t="str">
        <f t="shared" si="1572"/>
        <v/>
      </c>
      <c r="BM663" s="95" t="str">
        <f t="shared" si="1572"/>
        <v/>
      </c>
      <c r="BN663" s="95" t="str">
        <f t="shared" si="1572"/>
        <v/>
      </c>
      <c r="BO663" s="95" t="str">
        <f t="shared" si="1572"/>
        <v/>
      </c>
      <c r="BP663" s="95" t="str">
        <f t="shared" si="1572"/>
        <v/>
      </c>
      <c r="BQ663" s="95" t="str">
        <f t="shared" si="1572"/>
        <v/>
      </c>
      <c r="BR663" s="95" t="str">
        <f t="shared" si="1572"/>
        <v/>
      </c>
      <c r="BS663" s="38"/>
      <c r="BT663" s="38"/>
      <c r="BU663" s="38"/>
      <c r="BV663" s="38"/>
      <c r="BW663" s="38"/>
      <c r="BX663" s="38">
        <f t="shared" si="1083"/>
        <v>0</v>
      </c>
      <c r="BY663" s="106" t="str">
        <f t="shared" si="1058"/>
        <v/>
      </c>
      <c r="BZ663" s="106" t="str">
        <f t="shared" ref="BZ663:CH663" si="1573">IF(N663="x","1","")</f>
        <v/>
      </c>
      <c r="CA663" s="106" t="str">
        <f t="shared" si="1573"/>
        <v/>
      </c>
      <c r="CB663" s="106" t="str">
        <f t="shared" si="1573"/>
        <v/>
      </c>
      <c r="CC663" s="106" t="str">
        <f t="shared" si="1573"/>
        <v/>
      </c>
      <c r="CD663" s="106" t="str">
        <f t="shared" si="1573"/>
        <v/>
      </c>
      <c r="CE663" s="106" t="str">
        <f t="shared" si="1573"/>
        <v/>
      </c>
      <c r="CF663" s="106" t="str">
        <f t="shared" si="1573"/>
        <v/>
      </c>
      <c r="CG663" s="106" t="str">
        <f t="shared" si="1573"/>
        <v/>
      </c>
      <c r="CH663" s="106" t="str">
        <f t="shared" si="1573"/>
        <v/>
      </c>
      <c r="CI663" s="40"/>
      <c r="CJ663" s="40"/>
      <c r="CK663" s="40"/>
      <c r="CL663" s="40"/>
      <c r="CM663" s="40"/>
    </row>
    <row r="664" spans="1:91" ht="17.25" customHeight="1" x14ac:dyDescent="0.2">
      <c r="A664" s="92"/>
      <c r="B664" s="93"/>
      <c r="C664" s="93"/>
      <c r="D664" s="93"/>
      <c r="E664" s="93" t="str">
        <f t="shared" si="1511"/>
        <v/>
      </c>
      <c r="F664" s="93"/>
      <c r="G664" s="93"/>
      <c r="H664" s="93" t="str">
        <f t="shared" si="1319"/>
        <v/>
      </c>
      <c r="I664" s="95" t="str">
        <f t="shared" si="1320"/>
        <v/>
      </c>
      <c r="J664" s="93"/>
      <c r="K664" s="97" t="b">
        <v>0</v>
      </c>
      <c r="L664" s="98" t="str">
        <f t="shared" si="1444"/>
        <v>PENDENTE</v>
      </c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3"/>
      <c r="X664" s="100"/>
      <c r="Y664" s="100"/>
      <c r="Z664" s="100"/>
      <c r="AA664" s="100"/>
      <c r="AB664" s="100"/>
      <c r="AC664" s="101"/>
      <c r="AD664" s="3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93"/>
      <c r="AQ664" s="93"/>
      <c r="AR664" s="93"/>
      <c r="AS664" s="102"/>
      <c r="AT664" s="103"/>
      <c r="AU664" s="103"/>
      <c r="AV664" s="103"/>
      <c r="AW664" s="104"/>
      <c r="AX664" s="103"/>
      <c r="AY664" s="103"/>
      <c r="AZ664" s="103"/>
      <c r="BA664" s="103"/>
      <c r="BB664" s="104"/>
      <c r="BC664" s="103"/>
      <c r="BD664" s="105" t="str">
        <f ca="1">IFERROR(__xludf.DUMMYFUNCTION("""COMPUTED_VALUE"""),"")</f>
        <v/>
      </c>
      <c r="BE664" s="105"/>
      <c r="BF664" s="105"/>
      <c r="BG664" s="93"/>
      <c r="BH664" s="95"/>
      <c r="BI664" s="95" t="str">
        <f t="shared" si="1347"/>
        <v/>
      </c>
      <c r="BJ664" s="95" t="str">
        <f t="shared" ref="BJ664:BR664" si="1574">IF(AD664=0,"",AD664*$AS664*(AU664/10))</f>
        <v/>
      </c>
      <c r="BK664" s="95" t="str">
        <f t="shared" si="1574"/>
        <v/>
      </c>
      <c r="BL664" s="95" t="str">
        <f t="shared" si="1574"/>
        <v/>
      </c>
      <c r="BM664" s="95" t="str">
        <f t="shared" si="1574"/>
        <v/>
      </c>
      <c r="BN664" s="95" t="str">
        <f t="shared" si="1574"/>
        <v/>
      </c>
      <c r="BO664" s="95" t="str">
        <f t="shared" si="1574"/>
        <v/>
      </c>
      <c r="BP664" s="95" t="str">
        <f t="shared" si="1574"/>
        <v/>
      </c>
      <c r="BQ664" s="95" t="str">
        <f t="shared" si="1574"/>
        <v/>
      </c>
      <c r="BR664" s="95" t="str">
        <f t="shared" si="1574"/>
        <v/>
      </c>
      <c r="BS664" s="38"/>
      <c r="BT664" s="38"/>
      <c r="BU664" s="38"/>
      <c r="BV664" s="38"/>
      <c r="BW664" s="38"/>
      <c r="BX664" s="38">
        <f t="shared" si="1083"/>
        <v>0</v>
      </c>
      <c r="BY664" s="106" t="str">
        <f t="shared" ref="BY664:BY918" si="1575">IF(M664="x","1","")</f>
        <v/>
      </c>
      <c r="BZ664" s="106" t="str">
        <f t="shared" ref="BZ664:CH664" si="1576">IF(N664="x","1","")</f>
        <v/>
      </c>
      <c r="CA664" s="106" t="str">
        <f t="shared" si="1576"/>
        <v/>
      </c>
      <c r="CB664" s="106" t="str">
        <f t="shared" si="1576"/>
        <v/>
      </c>
      <c r="CC664" s="106" t="str">
        <f t="shared" si="1576"/>
        <v/>
      </c>
      <c r="CD664" s="106" t="str">
        <f t="shared" si="1576"/>
        <v/>
      </c>
      <c r="CE664" s="106" t="str">
        <f t="shared" si="1576"/>
        <v/>
      </c>
      <c r="CF664" s="106" t="str">
        <f t="shared" si="1576"/>
        <v/>
      </c>
      <c r="CG664" s="106" t="str">
        <f t="shared" si="1576"/>
        <v/>
      </c>
      <c r="CH664" s="106" t="str">
        <f t="shared" si="1576"/>
        <v/>
      </c>
      <c r="CI664" s="40"/>
      <c r="CJ664" s="40"/>
      <c r="CK664" s="40"/>
      <c r="CL664" s="40"/>
      <c r="CM664" s="40"/>
    </row>
    <row r="665" spans="1:91" ht="17.25" customHeight="1" x14ac:dyDescent="0.2">
      <c r="A665" s="92"/>
      <c r="B665" s="93"/>
      <c r="C665" s="93"/>
      <c r="D665" s="93"/>
      <c r="E665" s="93" t="str">
        <f t="shared" si="1511"/>
        <v/>
      </c>
      <c r="F665" s="93"/>
      <c r="G665" s="93"/>
      <c r="H665" s="93" t="str">
        <f t="shared" si="1319"/>
        <v/>
      </c>
      <c r="I665" s="95" t="str">
        <f t="shared" si="1320"/>
        <v/>
      </c>
      <c r="J665" s="93"/>
      <c r="K665" s="97" t="b">
        <v>0</v>
      </c>
      <c r="L665" s="98" t="str">
        <f t="shared" si="1444"/>
        <v>PENDENTE</v>
      </c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3"/>
      <c r="X665" s="100"/>
      <c r="Y665" s="100"/>
      <c r="Z665" s="100"/>
      <c r="AA665" s="100"/>
      <c r="AB665" s="100"/>
      <c r="AC665" s="101"/>
      <c r="AD665" s="3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93"/>
      <c r="AQ665" s="93"/>
      <c r="AR665" s="93"/>
      <c r="AS665" s="102"/>
      <c r="AT665" s="103"/>
      <c r="AU665" s="103"/>
      <c r="AV665" s="103"/>
      <c r="AW665" s="104"/>
      <c r="AX665" s="103"/>
      <c r="AY665" s="103"/>
      <c r="AZ665" s="103"/>
      <c r="BA665" s="103"/>
      <c r="BB665" s="104"/>
      <c r="BC665" s="103"/>
      <c r="BD665" s="105" t="str">
        <f ca="1">IFERROR(__xludf.DUMMYFUNCTION("""COMPUTED_VALUE"""),"")</f>
        <v/>
      </c>
      <c r="BE665" s="105"/>
      <c r="BF665" s="105"/>
      <c r="BG665" s="93"/>
      <c r="BH665" s="95"/>
      <c r="BI665" s="95" t="str">
        <f t="shared" si="1347"/>
        <v/>
      </c>
      <c r="BJ665" s="95" t="str">
        <f t="shared" ref="BJ665:BR665" si="1577">IF(AD665=0,"",AD665*$AS665*(AU665/10))</f>
        <v/>
      </c>
      <c r="BK665" s="95" t="str">
        <f t="shared" si="1577"/>
        <v/>
      </c>
      <c r="BL665" s="95" t="str">
        <f t="shared" si="1577"/>
        <v/>
      </c>
      <c r="BM665" s="95" t="str">
        <f t="shared" si="1577"/>
        <v/>
      </c>
      <c r="BN665" s="95" t="str">
        <f t="shared" si="1577"/>
        <v/>
      </c>
      <c r="BO665" s="95" t="str">
        <f t="shared" si="1577"/>
        <v/>
      </c>
      <c r="BP665" s="95" t="str">
        <f t="shared" si="1577"/>
        <v/>
      </c>
      <c r="BQ665" s="95" t="str">
        <f t="shared" si="1577"/>
        <v/>
      </c>
      <c r="BR665" s="95" t="str">
        <f t="shared" si="1577"/>
        <v/>
      </c>
      <c r="BS665" s="38"/>
      <c r="BT665" s="38"/>
      <c r="BU665" s="38"/>
      <c r="BV665" s="38"/>
      <c r="BW665" s="38"/>
      <c r="BX665" s="38">
        <f t="shared" si="1083"/>
        <v>0</v>
      </c>
      <c r="BY665" s="106" t="str">
        <f t="shared" si="1575"/>
        <v/>
      </c>
      <c r="BZ665" s="106" t="str">
        <f t="shared" ref="BZ665:CH665" si="1578">IF(N665="x","1","")</f>
        <v/>
      </c>
      <c r="CA665" s="106" t="str">
        <f t="shared" si="1578"/>
        <v/>
      </c>
      <c r="CB665" s="106" t="str">
        <f t="shared" si="1578"/>
        <v/>
      </c>
      <c r="CC665" s="106" t="str">
        <f t="shared" si="1578"/>
        <v/>
      </c>
      <c r="CD665" s="106" t="str">
        <f t="shared" si="1578"/>
        <v/>
      </c>
      <c r="CE665" s="106" t="str">
        <f t="shared" si="1578"/>
        <v/>
      </c>
      <c r="CF665" s="106" t="str">
        <f t="shared" si="1578"/>
        <v/>
      </c>
      <c r="CG665" s="106" t="str">
        <f t="shared" si="1578"/>
        <v/>
      </c>
      <c r="CH665" s="106" t="str">
        <f t="shared" si="1578"/>
        <v/>
      </c>
      <c r="CI665" s="40"/>
      <c r="CJ665" s="40"/>
      <c r="CK665" s="40"/>
      <c r="CL665" s="40"/>
      <c r="CM665" s="40"/>
    </row>
    <row r="666" spans="1:91" ht="17.25" customHeight="1" x14ac:dyDescent="0.2">
      <c r="A666" s="92"/>
      <c r="B666" s="93"/>
      <c r="C666" s="93"/>
      <c r="D666" s="93"/>
      <c r="E666" s="93" t="str">
        <f t="shared" si="1511"/>
        <v/>
      </c>
      <c r="F666" s="93"/>
      <c r="G666" s="93"/>
      <c r="H666" s="93" t="str">
        <f t="shared" si="1319"/>
        <v/>
      </c>
      <c r="I666" s="95" t="str">
        <f t="shared" si="1320"/>
        <v/>
      </c>
      <c r="J666" s="93"/>
      <c r="K666" s="97" t="b">
        <v>0</v>
      </c>
      <c r="L666" s="98" t="str">
        <f t="shared" si="1444"/>
        <v>PENDENTE</v>
      </c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3"/>
      <c r="X666" s="100"/>
      <c r="Y666" s="100"/>
      <c r="Z666" s="100"/>
      <c r="AA666" s="100"/>
      <c r="AB666" s="100"/>
      <c r="AC666" s="101"/>
      <c r="AD666" s="3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93"/>
      <c r="AQ666" s="93"/>
      <c r="AR666" s="93"/>
      <c r="AS666" s="102"/>
      <c r="AT666" s="103"/>
      <c r="AU666" s="103"/>
      <c r="AV666" s="103"/>
      <c r="AW666" s="104"/>
      <c r="AX666" s="103"/>
      <c r="AY666" s="103"/>
      <c r="AZ666" s="103"/>
      <c r="BA666" s="103"/>
      <c r="BB666" s="104"/>
      <c r="BC666" s="103"/>
      <c r="BD666" s="105" t="str">
        <f ca="1">IFERROR(__xludf.DUMMYFUNCTION("""COMPUTED_VALUE"""),"")</f>
        <v/>
      </c>
      <c r="BE666" s="105"/>
      <c r="BF666" s="105"/>
      <c r="BG666" s="93"/>
      <c r="BH666" s="95"/>
      <c r="BI666" s="95" t="str">
        <f t="shared" si="1347"/>
        <v/>
      </c>
      <c r="BJ666" s="95" t="str">
        <f t="shared" ref="BJ666:BR666" si="1579">IF(AD666=0,"",AD666*$AS666*(AU666/10))</f>
        <v/>
      </c>
      <c r="BK666" s="95" t="str">
        <f t="shared" si="1579"/>
        <v/>
      </c>
      <c r="BL666" s="95" t="str">
        <f t="shared" si="1579"/>
        <v/>
      </c>
      <c r="BM666" s="95" t="str">
        <f t="shared" si="1579"/>
        <v/>
      </c>
      <c r="BN666" s="95" t="str">
        <f t="shared" si="1579"/>
        <v/>
      </c>
      <c r="BO666" s="95" t="str">
        <f t="shared" si="1579"/>
        <v/>
      </c>
      <c r="BP666" s="95" t="str">
        <f t="shared" si="1579"/>
        <v/>
      </c>
      <c r="BQ666" s="95" t="str">
        <f t="shared" si="1579"/>
        <v/>
      </c>
      <c r="BR666" s="95" t="str">
        <f t="shared" si="1579"/>
        <v/>
      </c>
      <c r="BS666" s="38"/>
      <c r="BT666" s="38"/>
      <c r="BU666" s="38"/>
      <c r="BV666" s="38"/>
      <c r="BW666" s="38"/>
      <c r="BX666" s="38">
        <f t="shared" si="1083"/>
        <v>0</v>
      </c>
      <c r="BY666" s="106" t="str">
        <f t="shared" si="1575"/>
        <v/>
      </c>
      <c r="BZ666" s="106" t="str">
        <f t="shared" ref="BZ666:CH666" si="1580">IF(N666="x","1","")</f>
        <v/>
      </c>
      <c r="CA666" s="106" t="str">
        <f t="shared" si="1580"/>
        <v/>
      </c>
      <c r="CB666" s="106" t="str">
        <f t="shared" si="1580"/>
        <v/>
      </c>
      <c r="CC666" s="106" t="str">
        <f t="shared" si="1580"/>
        <v/>
      </c>
      <c r="CD666" s="106" t="str">
        <f t="shared" si="1580"/>
        <v/>
      </c>
      <c r="CE666" s="106" t="str">
        <f t="shared" si="1580"/>
        <v/>
      </c>
      <c r="CF666" s="106" t="str">
        <f t="shared" si="1580"/>
        <v/>
      </c>
      <c r="CG666" s="106" t="str">
        <f t="shared" si="1580"/>
        <v/>
      </c>
      <c r="CH666" s="106" t="str">
        <f t="shared" si="1580"/>
        <v/>
      </c>
      <c r="CI666" s="40"/>
      <c r="CJ666" s="40"/>
      <c r="CK666" s="40"/>
      <c r="CL666" s="40"/>
      <c r="CM666" s="40"/>
    </row>
    <row r="667" spans="1:91" ht="17.25" customHeight="1" x14ac:dyDescent="0.2">
      <c r="A667" s="92"/>
      <c r="B667" s="93"/>
      <c r="C667" s="93"/>
      <c r="D667" s="93"/>
      <c r="E667" s="93" t="str">
        <f t="shared" si="1511"/>
        <v/>
      </c>
      <c r="F667" s="93"/>
      <c r="G667" s="93"/>
      <c r="H667" s="93" t="str">
        <f t="shared" si="1319"/>
        <v/>
      </c>
      <c r="I667" s="95" t="str">
        <f t="shared" si="1320"/>
        <v/>
      </c>
      <c r="J667" s="93"/>
      <c r="K667" s="97" t="b">
        <v>0</v>
      </c>
      <c r="L667" s="98" t="str">
        <f t="shared" si="1444"/>
        <v>PENDENTE</v>
      </c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3"/>
      <c r="X667" s="100"/>
      <c r="Y667" s="100"/>
      <c r="Z667" s="100"/>
      <c r="AA667" s="100"/>
      <c r="AB667" s="100"/>
      <c r="AC667" s="101"/>
      <c r="AD667" s="3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93"/>
      <c r="AQ667" s="93"/>
      <c r="AR667" s="93"/>
      <c r="AS667" s="102"/>
      <c r="AT667" s="103"/>
      <c r="AU667" s="103"/>
      <c r="AV667" s="103"/>
      <c r="AW667" s="104"/>
      <c r="AX667" s="103"/>
      <c r="AY667" s="103"/>
      <c r="AZ667" s="103"/>
      <c r="BA667" s="103"/>
      <c r="BB667" s="104"/>
      <c r="BC667" s="103"/>
      <c r="BD667" s="105" t="str">
        <f ca="1">IFERROR(__xludf.DUMMYFUNCTION("""COMPUTED_VALUE"""),"")</f>
        <v/>
      </c>
      <c r="BE667" s="105"/>
      <c r="BF667" s="105"/>
      <c r="BG667" s="93"/>
      <c r="BH667" s="95"/>
      <c r="BI667" s="95" t="str">
        <f t="shared" si="1347"/>
        <v/>
      </c>
      <c r="BJ667" s="95" t="str">
        <f t="shared" ref="BJ667:BR667" si="1581">IF(AD667=0,"",AD667*$AS667*(AU667/10))</f>
        <v/>
      </c>
      <c r="BK667" s="95" t="str">
        <f t="shared" si="1581"/>
        <v/>
      </c>
      <c r="BL667" s="95" t="str">
        <f t="shared" si="1581"/>
        <v/>
      </c>
      <c r="BM667" s="95" t="str">
        <f t="shared" si="1581"/>
        <v/>
      </c>
      <c r="BN667" s="95" t="str">
        <f t="shared" si="1581"/>
        <v/>
      </c>
      <c r="BO667" s="95" t="str">
        <f t="shared" si="1581"/>
        <v/>
      </c>
      <c r="BP667" s="95" t="str">
        <f t="shared" si="1581"/>
        <v/>
      </c>
      <c r="BQ667" s="95" t="str">
        <f t="shared" si="1581"/>
        <v/>
      </c>
      <c r="BR667" s="95" t="str">
        <f t="shared" si="1581"/>
        <v/>
      </c>
      <c r="BS667" s="38"/>
      <c r="BT667" s="38"/>
      <c r="BU667" s="38"/>
      <c r="BV667" s="38"/>
      <c r="BW667" s="38"/>
      <c r="BX667" s="38">
        <f t="shared" si="1083"/>
        <v>0</v>
      </c>
      <c r="BY667" s="106" t="str">
        <f t="shared" si="1575"/>
        <v/>
      </c>
      <c r="BZ667" s="106" t="str">
        <f t="shared" ref="BZ667:CH667" si="1582">IF(N667="x","1","")</f>
        <v/>
      </c>
      <c r="CA667" s="106" t="str">
        <f t="shared" si="1582"/>
        <v/>
      </c>
      <c r="CB667" s="106" t="str">
        <f t="shared" si="1582"/>
        <v/>
      </c>
      <c r="CC667" s="106" t="str">
        <f t="shared" si="1582"/>
        <v/>
      </c>
      <c r="CD667" s="106" t="str">
        <f t="shared" si="1582"/>
        <v/>
      </c>
      <c r="CE667" s="106" t="str">
        <f t="shared" si="1582"/>
        <v/>
      </c>
      <c r="CF667" s="106" t="str">
        <f t="shared" si="1582"/>
        <v/>
      </c>
      <c r="CG667" s="106" t="str">
        <f t="shared" si="1582"/>
        <v/>
      </c>
      <c r="CH667" s="106" t="str">
        <f t="shared" si="1582"/>
        <v/>
      </c>
      <c r="CI667" s="40"/>
      <c r="CJ667" s="40"/>
      <c r="CK667" s="40"/>
      <c r="CL667" s="40"/>
      <c r="CM667" s="40"/>
    </row>
    <row r="668" spans="1:91" ht="17.25" customHeight="1" x14ac:dyDescent="0.2">
      <c r="A668" s="92"/>
      <c r="B668" s="93"/>
      <c r="C668" s="93"/>
      <c r="D668" s="93"/>
      <c r="E668" s="93" t="str">
        <f t="shared" si="1511"/>
        <v/>
      </c>
      <c r="F668" s="93"/>
      <c r="G668" s="93"/>
      <c r="H668" s="93" t="str">
        <f t="shared" si="1319"/>
        <v/>
      </c>
      <c r="I668" s="95" t="str">
        <f t="shared" si="1320"/>
        <v/>
      </c>
      <c r="J668" s="93"/>
      <c r="K668" s="97" t="b">
        <v>0</v>
      </c>
      <c r="L668" s="98" t="str">
        <f t="shared" si="1444"/>
        <v>PENDENTE</v>
      </c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3"/>
      <c r="X668" s="100"/>
      <c r="Y668" s="100"/>
      <c r="Z668" s="100"/>
      <c r="AA668" s="100"/>
      <c r="AB668" s="100"/>
      <c r="AC668" s="101"/>
      <c r="AD668" s="3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93"/>
      <c r="AQ668" s="93"/>
      <c r="AR668" s="93"/>
      <c r="AS668" s="102"/>
      <c r="AT668" s="103"/>
      <c r="AU668" s="103"/>
      <c r="AV668" s="103"/>
      <c r="AW668" s="104"/>
      <c r="AX668" s="103"/>
      <c r="AY668" s="103"/>
      <c r="AZ668" s="103"/>
      <c r="BA668" s="103"/>
      <c r="BB668" s="104"/>
      <c r="BC668" s="103"/>
      <c r="BD668" s="105" t="str">
        <f ca="1">IFERROR(__xludf.DUMMYFUNCTION("""COMPUTED_VALUE"""),"")</f>
        <v/>
      </c>
      <c r="BE668" s="105"/>
      <c r="BF668" s="105"/>
      <c r="BG668" s="93"/>
      <c r="BH668" s="95"/>
      <c r="BI668" s="95" t="str">
        <f t="shared" si="1347"/>
        <v/>
      </c>
      <c r="BJ668" s="95" t="str">
        <f t="shared" ref="BJ668:BR668" si="1583">IF(AD668=0,"",AD668*$AS668*(AU668/10))</f>
        <v/>
      </c>
      <c r="BK668" s="95" t="str">
        <f t="shared" si="1583"/>
        <v/>
      </c>
      <c r="BL668" s="95" t="str">
        <f t="shared" si="1583"/>
        <v/>
      </c>
      <c r="BM668" s="95" t="str">
        <f t="shared" si="1583"/>
        <v/>
      </c>
      <c r="BN668" s="95" t="str">
        <f t="shared" si="1583"/>
        <v/>
      </c>
      <c r="BO668" s="95" t="str">
        <f t="shared" si="1583"/>
        <v/>
      </c>
      <c r="BP668" s="95" t="str">
        <f t="shared" si="1583"/>
        <v/>
      </c>
      <c r="BQ668" s="95" t="str">
        <f t="shared" si="1583"/>
        <v/>
      </c>
      <c r="BR668" s="95" t="str">
        <f t="shared" si="1583"/>
        <v/>
      </c>
      <c r="BS668" s="38"/>
      <c r="BT668" s="38"/>
      <c r="BU668" s="38"/>
      <c r="BV668" s="38"/>
      <c r="BW668" s="38"/>
      <c r="BX668" s="38">
        <f t="shared" si="1083"/>
        <v>0</v>
      </c>
      <c r="BY668" s="106" t="str">
        <f t="shared" si="1575"/>
        <v/>
      </c>
      <c r="BZ668" s="106" t="str">
        <f t="shared" ref="BZ668:CH668" si="1584">IF(N668="x","1","")</f>
        <v/>
      </c>
      <c r="CA668" s="106" t="str">
        <f t="shared" si="1584"/>
        <v/>
      </c>
      <c r="CB668" s="106" t="str">
        <f t="shared" si="1584"/>
        <v/>
      </c>
      <c r="CC668" s="106" t="str">
        <f t="shared" si="1584"/>
        <v/>
      </c>
      <c r="CD668" s="106" t="str">
        <f t="shared" si="1584"/>
        <v/>
      </c>
      <c r="CE668" s="106" t="str">
        <f t="shared" si="1584"/>
        <v/>
      </c>
      <c r="CF668" s="106" t="str">
        <f t="shared" si="1584"/>
        <v/>
      </c>
      <c r="CG668" s="106" t="str">
        <f t="shared" si="1584"/>
        <v/>
      </c>
      <c r="CH668" s="106" t="str">
        <f t="shared" si="1584"/>
        <v/>
      </c>
      <c r="CI668" s="40"/>
      <c r="CJ668" s="40"/>
      <c r="CK668" s="40"/>
      <c r="CL668" s="40"/>
      <c r="CM668" s="40"/>
    </row>
    <row r="669" spans="1:91" ht="17.25" customHeight="1" x14ac:dyDescent="0.2">
      <c r="A669" s="92"/>
      <c r="B669" s="93"/>
      <c r="C669" s="93"/>
      <c r="D669" s="93"/>
      <c r="E669" s="93" t="str">
        <f t="shared" si="1511"/>
        <v/>
      </c>
      <c r="F669" s="93"/>
      <c r="G669" s="93"/>
      <c r="H669" s="93" t="str">
        <f t="shared" si="1319"/>
        <v/>
      </c>
      <c r="I669" s="95" t="str">
        <f t="shared" si="1320"/>
        <v/>
      </c>
      <c r="J669" s="93"/>
      <c r="K669" s="97" t="b">
        <v>0</v>
      </c>
      <c r="L669" s="98" t="str">
        <f t="shared" si="1444"/>
        <v>PENDENTE</v>
      </c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3"/>
      <c r="X669" s="100"/>
      <c r="Y669" s="100"/>
      <c r="Z669" s="100"/>
      <c r="AA669" s="100"/>
      <c r="AB669" s="100"/>
      <c r="AC669" s="101"/>
      <c r="AD669" s="3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93"/>
      <c r="AQ669" s="93"/>
      <c r="AR669" s="93"/>
      <c r="AS669" s="102"/>
      <c r="AT669" s="103"/>
      <c r="AU669" s="103"/>
      <c r="AV669" s="103"/>
      <c r="AW669" s="104"/>
      <c r="AX669" s="103"/>
      <c r="AY669" s="103"/>
      <c r="AZ669" s="103"/>
      <c r="BA669" s="103"/>
      <c r="BB669" s="104"/>
      <c r="BC669" s="103"/>
      <c r="BD669" s="105" t="str">
        <f ca="1">IFERROR(__xludf.DUMMYFUNCTION("""COMPUTED_VALUE"""),"")</f>
        <v/>
      </c>
      <c r="BE669" s="105"/>
      <c r="BF669" s="105"/>
      <c r="BG669" s="93"/>
      <c r="BH669" s="95"/>
      <c r="BI669" s="95" t="str">
        <f t="shared" si="1347"/>
        <v/>
      </c>
      <c r="BJ669" s="95" t="str">
        <f t="shared" ref="BJ669:BR669" si="1585">IF(AD669=0,"",AD669*$AS669*(AU669/10))</f>
        <v/>
      </c>
      <c r="BK669" s="95" t="str">
        <f t="shared" si="1585"/>
        <v/>
      </c>
      <c r="BL669" s="95" t="str">
        <f t="shared" si="1585"/>
        <v/>
      </c>
      <c r="BM669" s="95" t="str">
        <f t="shared" si="1585"/>
        <v/>
      </c>
      <c r="BN669" s="95" t="str">
        <f t="shared" si="1585"/>
        <v/>
      </c>
      <c r="BO669" s="95" t="str">
        <f t="shared" si="1585"/>
        <v/>
      </c>
      <c r="BP669" s="95" t="str">
        <f t="shared" si="1585"/>
        <v/>
      </c>
      <c r="BQ669" s="95" t="str">
        <f t="shared" si="1585"/>
        <v/>
      </c>
      <c r="BR669" s="95" t="str">
        <f t="shared" si="1585"/>
        <v/>
      </c>
      <c r="BS669" s="38"/>
      <c r="BT669" s="38"/>
      <c r="BU669" s="38"/>
      <c r="BV669" s="38"/>
      <c r="BW669" s="38"/>
      <c r="BX669" s="38">
        <f t="shared" si="1083"/>
        <v>0</v>
      </c>
      <c r="BY669" s="106" t="str">
        <f t="shared" si="1575"/>
        <v/>
      </c>
      <c r="BZ669" s="106" t="str">
        <f t="shared" ref="BZ669:CH669" si="1586">IF(N669="x","1","")</f>
        <v/>
      </c>
      <c r="CA669" s="106" t="str">
        <f t="shared" si="1586"/>
        <v/>
      </c>
      <c r="CB669" s="106" t="str">
        <f t="shared" si="1586"/>
        <v/>
      </c>
      <c r="CC669" s="106" t="str">
        <f t="shared" si="1586"/>
        <v/>
      </c>
      <c r="CD669" s="106" t="str">
        <f t="shared" si="1586"/>
        <v/>
      </c>
      <c r="CE669" s="106" t="str">
        <f t="shared" si="1586"/>
        <v/>
      </c>
      <c r="CF669" s="106" t="str">
        <f t="shared" si="1586"/>
        <v/>
      </c>
      <c r="CG669" s="106" t="str">
        <f t="shared" si="1586"/>
        <v/>
      </c>
      <c r="CH669" s="106" t="str">
        <f t="shared" si="1586"/>
        <v/>
      </c>
      <c r="CI669" s="40"/>
      <c r="CJ669" s="40"/>
      <c r="CK669" s="40"/>
      <c r="CL669" s="40"/>
      <c r="CM669" s="40"/>
    </row>
    <row r="670" spans="1:91" ht="17.25" customHeight="1" x14ac:dyDescent="0.2">
      <c r="A670" s="92"/>
      <c r="B670" s="93"/>
      <c r="C670" s="93"/>
      <c r="D670" s="93"/>
      <c r="E670" s="93" t="str">
        <f t="shared" si="1511"/>
        <v/>
      </c>
      <c r="F670" s="93"/>
      <c r="G670" s="93"/>
      <c r="H670" s="93" t="str">
        <f t="shared" si="1319"/>
        <v/>
      </c>
      <c r="I670" s="95" t="str">
        <f t="shared" si="1320"/>
        <v/>
      </c>
      <c r="J670" s="93"/>
      <c r="K670" s="97" t="b">
        <v>0</v>
      </c>
      <c r="L670" s="98" t="str">
        <f t="shared" si="1444"/>
        <v>PENDENTE</v>
      </c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3"/>
      <c r="X670" s="100"/>
      <c r="Y670" s="100"/>
      <c r="Z670" s="100"/>
      <c r="AA670" s="100"/>
      <c r="AB670" s="100"/>
      <c r="AC670" s="101"/>
      <c r="AD670" s="3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93"/>
      <c r="AQ670" s="93"/>
      <c r="AR670" s="93"/>
      <c r="AS670" s="102"/>
      <c r="AT670" s="103"/>
      <c r="AU670" s="103"/>
      <c r="AV670" s="103"/>
      <c r="AW670" s="104"/>
      <c r="AX670" s="103"/>
      <c r="AY670" s="103"/>
      <c r="AZ670" s="103"/>
      <c r="BA670" s="103"/>
      <c r="BB670" s="104"/>
      <c r="BC670" s="103"/>
      <c r="BD670" s="105" t="str">
        <f ca="1">IFERROR(__xludf.DUMMYFUNCTION("""COMPUTED_VALUE"""),"")</f>
        <v/>
      </c>
      <c r="BE670" s="105"/>
      <c r="BF670" s="105"/>
      <c r="BG670" s="93"/>
      <c r="BH670" s="95"/>
      <c r="BI670" s="95" t="str">
        <f t="shared" si="1347"/>
        <v/>
      </c>
      <c r="BJ670" s="95" t="str">
        <f t="shared" ref="BJ670:BR670" si="1587">IF(AD670=0,"",AD670*$AS670*(AU670/10))</f>
        <v/>
      </c>
      <c r="BK670" s="95" t="str">
        <f t="shared" si="1587"/>
        <v/>
      </c>
      <c r="BL670" s="95" t="str">
        <f t="shared" si="1587"/>
        <v/>
      </c>
      <c r="BM670" s="95" t="str">
        <f t="shared" si="1587"/>
        <v/>
      </c>
      <c r="BN670" s="95" t="str">
        <f t="shared" si="1587"/>
        <v/>
      </c>
      <c r="BO670" s="95" t="str">
        <f t="shared" si="1587"/>
        <v/>
      </c>
      <c r="BP670" s="95" t="str">
        <f t="shared" si="1587"/>
        <v/>
      </c>
      <c r="BQ670" s="95" t="str">
        <f t="shared" si="1587"/>
        <v/>
      </c>
      <c r="BR670" s="95" t="str">
        <f t="shared" si="1587"/>
        <v/>
      </c>
      <c r="BS670" s="38"/>
      <c r="BT670" s="38"/>
      <c r="BU670" s="38"/>
      <c r="BV670" s="38"/>
      <c r="BW670" s="38"/>
      <c r="BX670" s="38">
        <f t="shared" si="1083"/>
        <v>0</v>
      </c>
      <c r="BY670" s="106" t="str">
        <f t="shared" si="1575"/>
        <v/>
      </c>
      <c r="BZ670" s="106" t="str">
        <f t="shared" ref="BZ670:CH670" si="1588">IF(N670="x","1","")</f>
        <v/>
      </c>
      <c r="CA670" s="106" t="str">
        <f t="shared" si="1588"/>
        <v/>
      </c>
      <c r="CB670" s="106" t="str">
        <f t="shared" si="1588"/>
        <v/>
      </c>
      <c r="CC670" s="106" t="str">
        <f t="shared" si="1588"/>
        <v/>
      </c>
      <c r="CD670" s="106" t="str">
        <f t="shared" si="1588"/>
        <v/>
      </c>
      <c r="CE670" s="106" t="str">
        <f t="shared" si="1588"/>
        <v/>
      </c>
      <c r="CF670" s="106" t="str">
        <f t="shared" si="1588"/>
        <v/>
      </c>
      <c r="CG670" s="106" t="str">
        <f t="shared" si="1588"/>
        <v/>
      </c>
      <c r="CH670" s="106" t="str">
        <f t="shared" si="1588"/>
        <v/>
      </c>
      <c r="CI670" s="40"/>
      <c r="CJ670" s="40"/>
      <c r="CK670" s="40"/>
      <c r="CL670" s="40"/>
      <c r="CM670" s="40"/>
    </row>
    <row r="671" spans="1:91" ht="17.25" customHeight="1" x14ac:dyDescent="0.2">
      <c r="A671" s="92"/>
      <c r="B671" s="93"/>
      <c r="C671" s="93"/>
      <c r="D671" s="93"/>
      <c r="E671" s="93" t="str">
        <f t="shared" si="1511"/>
        <v/>
      </c>
      <c r="F671" s="93"/>
      <c r="G671" s="93"/>
      <c r="H671" s="93" t="str">
        <f t="shared" si="1319"/>
        <v/>
      </c>
      <c r="I671" s="95" t="str">
        <f t="shared" si="1320"/>
        <v/>
      </c>
      <c r="J671" s="93"/>
      <c r="K671" s="97" t="b">
        <v>0</v>
      </c>
      <c r="L671" s="98" t="str">
        <f t="shared" si="1444"/>
        <v>PENDENTE</v>
      </c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3"/>
      <c r="X671" s="100"/>
      <c r="Y671" s="100"/>
      <c r="Z671" s="100"/>
      <c r="AA671" s="100"/>
      <c r="AB671" s="100"/>
      <c r="AC671" s="101"/>
      <c r="AD671" s="3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93"/>
      <c r="AQ671" s="93"/>
      <c r="AR671" s="93"/>
      <c r="AS671" s="102"/>
      <c r="AT671" s="103"/>
      <c r="AU671" s="103"/>
      <c r="AV671" s="103"/>
      <c r="AW671" s="104"/>
      <c r="AX671" s="103"/>
      <c r="AY671" s="103"/>
      <c r="AZ671" s="103"/>
      <c r="BA671" s="103"/>
      <c r="BB671" s="104"/>
      <c r="BC671" s="103"/>
      <c r="BD671" s="105" t="str">
        <f ca="1">IFERROR(__xludf.DUMMYFUNCTION("""COMPUTED_VALUE"""),"")</f>
        <v/>
      </c>
      <c r="BE671" s="105"/>
      <c r="BF671" s="105"/>
      <c r="BG671" s="93"/>
      <c r="BH671" s="95"/>
      <c r="BI671" s="95" t="str">
        <f t="shared" si="1347"/>
        <v/>
      </c>
      <c r="BJ671" s="95" t="str">
        <f t="shared" ref="BJ671:BR671" si="1589">IF(AD671=0,"",AD671*$AS671*(AU671/10))</f>
        <v/>
      </c>
      <c r="BK671" s="95" t="str">
        <f t="shared" si="1589"/>
        <v/>
      </c>
      <c r="BL671" s="95" t="str">
        <f t="shared" si="1589"/>
        <v/>
      </c>
      <c r="BM671" s="95" t="str">
        <f t="shared" si="1589"/>
        <v/>
      </c>
      <c r="BN671" s="95" t="str">
        <f t="shared" si="1589"/>
        <v/>
      </c>
      <c r="BO671" s="95" t="str">
        <f t="shared" si="1589"/>
        <v/>
      </c>
      <c r="BP671" s="95" t="str">
        <f t="shared" si="1589"/>
        <v/>
      </c>
      <c r="BQ671" s="95" t="str">
        <f t="shared" si="1589"/>
        <v/>
      </c>
      <c r="BR671" s="95" t="str">
        <f t="shared" si="1589"/>
        <v/>
      </c>
      <c r="BS671" s="38"/>
      <c r="BT671" s="38"/>
      <c r="BU671" s="38"/>
      <c r="BV671" s="38"/>
      <c r="BW671" s="38"/>
      <c r="BX671" s="38">
        <f t="shared" si="1083"/>
        <v>0</v>
      </c>
      <c r="BY671" s="106" t="str">
        <f t="shared" si="1575"/>
        <v/>
      </c>
      <c r="BZ671" s="106" t="str">
        <f t="shared" ref="BZ671:CH671" si="1590">IF(N671="x","1","")</f>
        <v/>
      </c>
      <c r="CA671" s="106" t="str">
        <f t="shared" si="1590"/>
        <v/>
      </c>
      <c r="CB671" s="106" t="str">
        <f t="shared" si="1590"/>
        <v/>
      </c>
      <c r="CC671" s="106" t="str">
        <f t="shared" si="1590"/>
        <v/>
      </c>
      <c r="CD671" s="106" t="str">
        <f t="shared" si="1590"/>
        <v/>
      </c>
      <c r="CE671" s="106" t="str">
        <f t="shared" si="1590"/>
        <v/>
      </c>
      <c r="CF671" s="106" t="str">
        <f t="shared" si="1590"/>
        <v/>
      </c>
      <c r="CG671" s="106" t="str">
        <f t="shared" si="1590"/>
        <v/>
      </c>
      <c r="CH671" s="106" t="str">
        <f t="shared" si="1590"/>
        <v/>
      </c>
      <c r="CI671" s="40"/>
      <c r="CJ671" s="40"/>
      <c r="CK671" s="40"/>
      <c r="CL671" s="40"/>
      <c r="CM671" s="40"/>
    </row>
    <row r="672" spans="1:91" ht="17.25" customHeight="1" x14ac:dyDescent="0.2">
      <c r="A672" s="92"/>
      <c r="B672" s="93"/>
      <c r="C672" s="93"/>
      <c r="D672" s="93"/>
      <c r="E672" s="93" t="str">
        <f t="shared" si="1511"/>
        <v/>
      </c>
      <c r="F672" s="93"/>
      <c r="G672" s="93"/>
      <c r="H672" s="93" t="str">
        <f t="shared" si="1319"/>
        <v/>
      </c>
      <c r="I672" s="95" t="str">
        <f t="shared" si="1320"/>
        <v/>
      </c>
      <c r="J672" s="93"/>
      <c r="K672" s="97" t="b">
        <v>0</v>
      </c>
      <c r="L672" s="98" t="str">
        <f t="shared" si="1444"/>
        <v>PENDENTE</v>
      </c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3"/>
      <c r="X672" s="100"/>
      <c r="Y672" s="100"/>
      <c r="Z672" s="100"/>
      <c r="AA672" s="100"/>
      <c r="AB672" s="100"/>
      <c r="AC672" s="101"/>
      <c r="AD672" s="3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93"/>
      <c r="AQ672" s="93"/>
      <c r="AR672" s="93"/>
      <c r="AS672" s="102"/>
      <c r="AT672" s="103"/>
      <c r="AU672" s="103"/>
      <c r="AV672" s="103"/>
      <c r="AW672" s="104"/>
      <c r="AX672" s="103"/>
      <c r="AY672" s="103"/>
      <c r="AZ672" s="103"/>
      <c r="BA672" s="103"/>
      <c r="BB672" s="104"/>
      <c r="BC672" s="103"/>
      <c r="BD672" s="105" t="str">
        <f ca="1">IFERROR(__xludf.DUMMYFUNCTION("""COMPUTED_VALUE"""),"")</f>
        <v/>
      </c>
      <c r="BE672" s="105"/>
      <c r="BF672" s="105"/>
      <c r="BG672" s="93"/>
      <c r="BH672" s="95"/>
      <c r="BI672" s="95" t="str">
        <f t="shared" si="1347"/>
        <v/>
      </c>
      <c r="BJ672" s="95" t="str">
        <f t="shared" ref="BJ672:BR672" si="1591">IF(AD672=0,"",AD672*$AS672*(AU672/10))</f>
        <v/>
      </c>
      <c r="BK672" s="95" t="str">
        <f t="shared" si="1591"/>
        <v/>
      </c>
      <c r="BL672" s="95" t="str">
        <f t="shared" si="1591"/>
        <v/>
      </c>
      <c r="BM672" s="95" t="str">
        <f t="shared" si="1591"/>
        <v/>
      </c>
      <c r="BN672" s="95" t="str">
        <f t="shared" si="1591"/>
        <v/>
      </c>
      <c r="BO672" s="95" t="str">
        <f t="shared" si="1591"/>
        <v/>
      </c>
      <c r="BP672" s="95" t="str">
        <f t="shared" si="1591"/>
        <v/>
      </c>
      <c r="BQ672" s="95" t="str">
        <f t="shared" si="1591"/>
        <v/>
      </c>
      <c r="BR672" s="95" t="str">
        <f t="shared" si="1591"/>
        <v/>
      </c>
      <c r="BS672" s="38"/>
      <c r="BT672" s="38"/>
      <c r="BU672" s="38"/>
      <c r="BV672" s="38"/>
      <c r="BW672" s="38"/>
      <c r="BX672" s="38">
        <f t="shared" si="1083"/>
        <v>0</v>
      </c>
      <c r="BY672" s="106" t="str">
        <f t="shared" si="1575"/>
        <v/>
      </c>
      <c r="BZ672" s="106" t="str">
        <f t="shared" ref="BZ672:CH672" si="1592">IF(N672="x","1","")</f>
        <v/>
      </c>
      <c r="CA672" s="106" t="str">
        <f t="shared" si="1592"/>
        <v/>
      </c>
      <c r="CB672" s="106" t="str">
        <f t="shared" si="1592"/>
        <v/>
      </c>
      <c r="CC672" s="106" t="str">
        <f t="shared" si="1592"/>
        <v/>
      </c>
      <c r="CD672" s="106" t="str">
        <f t="shared" si="1592"/>
        <v/>
      </c>
      <c r="CE672" s="106" t="str">
        <f t="shared" si="1592"/>
        <v/>
      </c>
      <c r="CF672" s="106" t="str">
        <f t="shared" si="1592"/>
        <v/>
      </c>
      <c r="CG672" s="106" t="str">
        <f t="shared" si="1592"/>
        <v/>
      </c>
      <c r="CH672" s="106" t="str">
        <f t="shared" si="1592"/>
        <v/>
      </c>
      <c r="CI672" s="40"/>
      <c r="CJ672" s="40"/>
      <c r="CK672" s="40"/>
      <c r="CL672" s="40"/>
      <c r="CM672" s="40"/>
    </row>
    <row r="673" spans="1:91" ht="17.25" customHeight="1" x14ac:dyDescent="0.2">
      <c r="A673" s="92"/>
      <c r="B673" s="93"/>
      <c r="C673" s="93"/>
      <c r="D673" s="93"/>
      <c r="E673" s="93" t="str">
        <f t="shared" si="1511"/>
        <v/>
      </c>
      <c r="F673" s="93"/>
      <c r="G673" s="93"/>
      <c r="H673" s="93" t="str">
        <f t="shared" si="1319"/>
        <v/>
      </c>
      <c r="I673" s="95" t="str">
        <f t="shared" si="1320"/>
        <v/>
      </c>
      <c r="J673" s="93"/>
      <c r="K673" s="97" t="b">
        <v>0</v>
      </c>
      <c r="L673" s="98" t="str">
        <f t="shared" si="1444"/>
        <v>PENDENTE</v>
      </c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3"/>
      <c r="X673" s="100"/>
      <c r="Y673" s="100"/>
      <c r="Z673" s="100"/>
      <c r="AA673" s="100"/>
      <c r="AB673" s="100"/>
      <c r="AC673" s="101"/>
      <c r="AD673" s="3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93"/>
      <c r="AQ673" s="93"/>
      <c r="AR673" s="93"/>
      <c r="AS673" s="102"/>
      <c r="AT673" s="103"/>
      <c r="AU673" s="103"/>
      <c r="AV673" s="103"/>
      <c r="AW673" s="104"/>
      <c r="AX673" s="103"/>
      <c r="AY673" s="103"/>
      <c r="AZ673" s="103"/>
      <c r="BA673" s="103"/>
      <c r="BB673" s="104"/>
      <c r="BC673" s="103"/>
      <c r="BD673" s="105" t="str">
        <f ca="1">IFERROR(__xludf.DUMMYFUNCTION("""COMPUTED_VALUE"""),"")</f>
        <v/>
      </c>
      <c r="BE673" s="105"/>
      <c r="BF673" s="105"/>
      <c r="BG673" s="93"/>
      <c r="BH673" s="95"/>
      <c r="BI673" s="95" t="str">
        <f t="shared" si="1347"/>
        <v/>
      </c>
      <c r="BJ673" s="95" t="str">
        <f t="shared" ref="BJ673:BR673" si="1593">IF(AD673=0,"",AD673*$AS673*(AU673/10))</f>
        <v/>
      </c>
      <c r="BK673" s="95" t="str">
        <f t="shared" si="1593"/>
        <v/>
      </c>
      <c r="BL673" s="95" t="str">
        <f t="shared" si="1593"/>
        <v/>
      </c>
      <c r="BM673" s="95" t="str">
        <f t="shared" si="1593"/>
        <v/>
      </c>
      <c r="BN673" s="95" t="str">
        <f t="shared" si="1593"/>
        <v/>
      </c>
      <c r="BO673" s="95" t="str">
        <f t="shared" si="1593"/>
        <v/>
      </c>
      <c r="BP673" s="95" t="str">
        <f t="shared" si="1593"/>
        <v/>
      </c>
      <c r="BQ673" s="95" t="str">
        <f t="shared" si="1593"/>
        <v/>
      </c>
      <c r="BR673" s="95" t="str">
        <f t="shared" si="1593"/>
        <v/>
      </c>
      <c r="BS673" s="38"/>
      <c r="BT673" s="38"/>
      <c r="BU673" s="38"/>
      <c r="BV673" s="38"/>
      <c r="BW673" s="38"/>
      <c r="BX673" s="38">
        <f t="shared" si="1083"/>
        <v>0</v>
      </c>
      <c r="BY673" s="106" t="str">
        <f t="shared" si="1575"/>
        <v/>
      </c>
      <c r="BZ673" s="106" t="str">
        <f t="shared" ref="BZ673:CH673" si="1594">IF(N673="x","1","")</f>
        <v/>
      </c>
      <c r="CA673" s="106" t="str">
        <f t="shared" si="1594"/>
        <v/>
      </c>
      <c r="CB673" s="106" t="str">
        <f t="shared" si="1594"/>
        <v/>
      </c>
      <c r="CC673" s="106" t="str">
        <f t="shared" si="1594"/>
        <v/>
      </c>
      <c r="CD673" s="106" t="str">
        <f t="shared" si="1594"/>
        <v/>
      </c>
      <c r="CE673" s="106" t="str">
        <f t="shared" si="1594"/>
        <v/>
      </c>
      <c r="CF673" s="106" t="str">
        <f t="shared" si="1594"/>
        <v/>
      </c>
      <c r="CG673" s="106" t="str">
        <f t="shared" si="1594"/>
        <v/>
      </c>
      <c r="CH673" s="106" t="str">
        <f t="shared" si="1594"/>
        <v/>
      </c>
      <c r="CI673" s="40"/>
      <c r="CJ673" s="40"/>
      <c r="CK673" s="40"/>
      <c r="CL673" s="40"/>
      <c r="CM673" s="40"/>
    </row>
    <row r="674" spans="1:91" ht="17.25" customHeight="1" x14ac:dyDescent="0.2">
      <c r="A674" s="92"/>
      <c r="B674" s="93"/>
      <c r="C674" s="93"/>
      <c r="D674" s="93"/>
      <c r="E674" s="93" t="str">
        <f t="shared" si="1511"/>
        <v/>
      </c>
      <c r="F674" s="93"/>
      <c r="G674" s="93"/>
      <c r="H674" s="93" t="str">
        <f t="shared" si="1319"/>
        <v/>
      </c>
      <c r="I674" s="95" t="str">
        <f t="shared" si="1320"/>
        <v/>
      </c>
      <c r="J674" s="93"/>
      <c r="K674" s="97" t="b">
        <v>0</v>
      </c>
      <c r="L674" s="98" t="str">
        <f t="shared" si="1444"/>
        <v>PENDENTE</v>
      </c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3"/>
      <c r="X674" s="100"/>
      <c r="Y674" s="100"/>
      <c r="Z674" s="100"/>
      <c r="AA674" s="100"/>
      <c r="AB674" s="100"/>
      <c r="AC674" s="101"/>
      <c r="AD674" s="3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93"/>
      <c r="AQ674" s="93"/>
      <c r="AR674" s="93"/>
      <c r="AS674" s="102"/>
      <c r="AT674" s="103"/>
      <c r="AU674" s="103"/>
      <c r="AV674" s="103"/>
      <c r="AW674" s="104"/>
      <c r="AX674" s="103"/>
      <c r="AY674" s="103"/>
      <c r="AZ674" s="103"/>
      <c r="BA674" s="103"/>
      <c r="BB674" s="104"/>
      <c r="BC674" s="103"/>
      <c r="BD674" s="105" t="str">
        <f ca="1">IFERROR(__xludf.DUMMYFUNCTION("""COMPUTED_VALUE"""),"")</f>
        <v/>
      </c>
      <c r="BE674" s="105"/>
      <c r="BF674" s="105"/>
      <c r="BG674" s="93"/>
      <c r="BH674" s="95"/>
      <c r="BI674" s="95" t="str">
        <f t="shared" si="1347"/>
        <v/>
      </c>
      <c r="BJ674" s="95" t="str">
        <f t="shared" ref="BJ674:BR674" si="1595">IF(AD674=0,"",AD674*$AS674*(AU674/10))</f>
        <v/>
      </c>
      <c r="BK674" s="95" t="str">
        <f t="shared" si="1595"/>
        <v/>
      </c>
      <c r="BL674" s="95" t="str">
        <f t="shared" si="1595"/>
        <v/>
      </c>
      <c r="BM674" s="95" t="str">
        <f t="shared" si="1595"/>
        <v/>
      </c>
      <c r="BN674" s="95" t="str">
        <f t="shared" si="1595"/>
        <v/>
      </c>
      <c r="BO674" s="95" t="str">
        <f t="shared" si="1595"/>
        <v/>
      </c>
      <c r="BP674" s="95" t="str">
        <f t="shared" si="1595"/>
        <v/>
      </c>
      <c r="BQ674" s="95" t="str">
        <f t="shared" si="1595"/>
        <v/>
      </c>
      <c r="BR674" s="95" t="str">
        <f t="shared" si="1595"/>
        <v/>
      </c>
      <c r="BS674" s="38"/>
      <c r="BT674" s="38"/>
      <c r="BU674" s="38"/>
      <c r="BV674" s="38"/>
      <c r="BW674" s="38"/>
      <c r="BX674" s="38">
        <f t="shared" si="1083"/>
        <v>0</v>
      </c>
      <c r="BY674" s="106" t="str">
        <f t="shared" si="1575"/>
        <v/>
      </c>
      <c r="BZ674" s="106" t="str">
        <f t="shared" ref="BZ674:CH674" si="1596">IF(N674="x","1","")</f>
        <v/>
      </c>
      <c r="CA674" s="106" t="str">
        <f t="shared" si="1596"/>
        <v/>
      </c>
      <c r="CB674" s="106" t="str">
        <f t="shared" si="1596"/>
        <v/>
      </c>
      <c r="CC674" s="106" t="str">
        <f t="shared" si="1596"/>
        <v/>
      </c>
      <c r="CD674" s="106" t="str">
        <f t="shared" si="1596"/>
        <v/>
      </c>
      <c r="CE674" s="106" t="str">
        <f t="shared" si="1596"/>
        <v/>
      </c>
      <c r="CF674" s="106" t="str">
        <f t="shared" si="1596"/>
        <v/>
      </c>
      <c r="CG674" s="106" t="str">
        <f t="shared" si="1596"/>
        <v/>
      </c>
      <c r="CH674" s="106" t="str">
        <f t="shared" si="1596"/>
        <v/>
      </c>
      <c r="CI674" s="40"/>
      <c r="CJ674" s="40"/>
      <c r="CK674" s="40"/>
      <c r="CL674" s="40"/>
      <c r="CM674" s="40"/>
    </row>
    <row r="675" spans="1:91" ht="17.25" customHeight="1" x14ac:dyDescent="0.2">
      <c r="A675" s="92"/>
      <c r="B675" s="93"/>
      <c r="C675" s="93"/>
      <c r="D675" s="93"/>
      <c r="E675" s="93" t="str">
        <f t="shared" si="1511"/>
        <v/>
      </c>
      <c r="F675" s="93"/>
      <c r="G675" s="93"/>
      <c r="H675" s="93" t="str">
        <f t="shared" si="1319"/>
        <v/>
      </c>
      <c r="I675" s="95" t="str">
        <f t="shared" si="1320"/>
        <v/>
      </c>
      <c r="J675" s="93"/>
      <c r="K675" s="97" t="b">
        <v>0</v>
      </c>
      <c r="L675" s="98" t="str">
        <f t="shared" si="1444"/>
        <v>PENDENTE</v>
      </c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3"/>
      <c r="X675" s="100"/>
      <c r="Y675" s="100"/>
      <c r="Z675" s="100"/>
      <c r="AA675" s="100"/>
      <c r="AB675" s="100"/>
      <c r="AC675" s="101"/>
      <c r="AD675" s="3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93"/>
      <c r="AQ675" s="93"/>
      <c r="AR675" s="93"/>
      <c r="AS675" s="102"/>
      <c r="AT675" s="103"/>
      <c r="AU675" s="103"/>
      <c r="AV675" s="103"/>
      <c r="AW675" s="104"/>
      <c r="AX675" s="103"/>
      <c r="AY675" s="103"/>
      <c r="AZ675" s="103"/>
      <c r="BA675" s="103"/>
      <c r="BB675" s="104"/>
      <c r="BC675" s="103"/>
      <c r="BD675" s="105" t="str">
        <f ca="1">IFERROR(__xludf.DUMMYFUNCTION("""COMPUTED_VALUE"""),"")</f>
        <v/>
      </c>
      <c r="BE675" s="105"/>
      <c r="BF675" s="105"/>
      <c r="BG675" s="93"/>
      <c r="BH675" s="95"/>
      <c r="BI675" s="95" t="str">
        <f t="shared" si="1347"/>
        <v/>
      </c>
      <c r="BJ675" s="95" t="str">
        <f t="shared" ref="BJ675:BR675" si="1597">IF(AD675=0,"",AD675*$AS675*(AU675/10))</f>
        <v/>
      </c>
      <c r="BK675" s="95" t="str">
        <f t="shared" si="1597"/>
        <v/>
      </c>
      <c r="BL675" s="95" t="str">
        <f t="shared" si="1597"/>
        <v/>
      </c>
      <c r="BM675" s="95" t="str">
        <f t="shared" si="1597"/>
        <v/>
      </c>
      <c r="BN675" s="95" t="str">
        <f t="shared" si="1597"/>
        <v/>
      </c>
      <c r="BO675" s="95" t="str">
        <f t="shared" si="1597"/>
        <v/>
      </c>
      <c r="BP675" s="95" t="str">
        <f t="shared" si="1597"/>
        <v/>
      </c>
      <c r="BQ675" s="95" t="str">
        <f t="shared" si="1597"/>
        <v/>
      </c>
      <c r="BR675" s="95" t="str">
        <f t="shared" si="1597"/>
        <v/>
      </c>
      <c r="BS675" s="38"/>
      <c r="BT675" s="38"/>
      <c r="BU675" s="38"/>
      <c r="BV675" s="38"/>
      <c r="BW675" s="38"/>
      <c r="BX675" s="38">
        <f t="shared" si="1083"/>
        <v>0</v>
      </c>
      <c r="BY675" s="106" t="str">
        <f t="shared" si="1575"/>
        <v/>
      </c>
      <c r="BZ675" s="106" t="str">
        <f t="shared" ref="BZ675:CH675" si="1598">IF(N675="x","1","")</f>
        <v/>
      </c>
      <c r="CA675" s="106" t="str">
        <f t="shared" si="1598"/>
        <v/>
      </c>
      <c r="CB675" s="106" t="str">
        <f t="shared" si="1598"/>
        <v/>
      </c>
      <c r="CC675" s="106" t="str">
        <f t="shared" si="1598"/>
        <v/>
      </c>
      <c r="CD675" s="106" t="str">
        <f t="shared" si="1598"/>
        <v/>
      </c>
      <c r="CE675" s="106" t="str">
        <f t="shared" si="1598"/>
        <v/>
      </c>
      <c r="CF675" s="106" t="str">
        <f t="shared" si="1598"/>
        <v/>
      </c>
      <c r="CG675" s="106" t="str">
        <f t="shared" si="1598"/>
        <v/>
      </c>
      <c r="CH675" s="106" t="str">
        <f t="shared" si="1598"/>
        <v/>
      </c>
      <c r="CI675" s="40"/>
      <c r="CJ675" s="40"/>
      <c r="CK675" s="40"/>
      <c r="CL675" s="40"/>
      <c r="CM675" s="40"/>
    </row>
    <row r="676" spans="1:91" ht="17.25" customHeight="1" x14ac:dyDescent="0.2">
      <c r="A676" s="92"/>
      <c r="B676" s="93"/>
      <c r="C676" s="93"/>
      <c r="D676" s="93"/>
      <c r="E676" s="93" t="str">
        <f t="shared" si="1511"/>
        <v/>
      </c>
      <c r="F676" s="93"/>
      <c r="G676" s="93"/>
      <c r="H676" s="93" t="str">
        <f t="shared" si="1319"/>
        <v/>
      </c>
      <c r="I676" s="95" t="str">
        <f t="shared" si="1320"/>
        <v/>
      </c>
      <c r="J676" s="93"/>
      <c r="K676" s="97" t="b">
        <v>0</v>
      </c>
      <c r="L676" s="98" t="str">
        <f t="shared" si="1444"/>
        <v>PENDENTE</v>
      </c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3"/>
      <c r="X676" s="100"/>
      <c r="Y676" s="100"/>
      <c r="Z676" s="100"/>
      <c r="AA676" s="100"/>
      <c r="AB676" s="100"/>
      <c r="AC676" s="101"/>
      <c r="AD676" s="3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93"/>
      <c r="AQ676" s="93"/>
      <c r="AR676" s="93"/>
      <c r="AS676" s="102"/>
      <c r="AT676" s="103"/>
      <c r="AU676" s="103"/>
      <c r="AV676" s="103"/>
      <c r="AW676" s="104"/>
      <c r="AX676" s="103"/>
      <c r="AY676" s="103"/>
      <c r="AZ676" s="103"/>
      <c r="BA676" s="103"/>
      <c r="BB676" s="104"/>
      <c r="BC676" s="103"/>
      <c r="BD676" s="105" t="str">
        <f ca="1">IFERROR(__xludf.DUMMYFUNCTION("""COMPUTED_VALUE"""),"")</f>
        <v/>
      </c>
      <c r="BE676" s="105"/>
      <c r="BF676" s="105"/>
      <c r="BG676" s="93"/>
      <c r="BH676" s="95"/>
      <c r="BI676" s="95" t="str">
        <f t="shared" si="1347"/>
        <v/>
      </c>
      <c r="BJ676" s="95" t="str">
        <f t="shared" ref="BJ676:BR676" si="1599">IF(AD676=0,"",AD676*$AS676*(AU676/10))</f>
        <v/>
      </c>
      <c r="BK676" s="95" t="str">
        <f t="shared" si="1599"/>
        <v/>
      </c>
      <c r="BL676" s="95" t="str">
        <f t="shared" si="1599"/>
        <v/>
      </c>
      <c r="BM676" s="95" t="str">
        <f t="shared" si="1599"/>
        <v/>
      </c>
      <c r="BN676" s="95" t="str">
        <f t="shared" si="1599"/>
        <v/>
      </c>
      <c r="BO676" s="95" t="str">
        <f t="shared" si="1599"/>
        <v/>
      </c>
      <c r="BP676" s="95" t="str">
        <f t="shared" si="1599"/>
        <v/>
      </c>
      <c r="BQ676" s="95" t="str">
        <f t="shared" si="1599"/>
        <v/>
      </c>
      <c r="BR676" s="95" t="str">
        <f t="shared" si="1599"/>
        <v/>
      </c>
      <c r="BS676" s="38"/>
      <c r="BT676" s="38"/>
      <c r="BU676" s="38"/>
      <c r="BV676" s="38"/>
      <c r="BW676" s="38"/>
      <c r="BX676" s="38">
        <f t="shared" ref="BX676:BX930" si="1600">SUM(BI676:BR676)</f>
        <v>0</v>
      </c>
      <c r="BY676" s="106" t="str">
        <f t="shared" si="1575"/>
        <v/>
      </c>
      <c r="BZ676" s="106" t="str">
        <f t="shared" ref="BZ676:CH676" si="1601">IF(N676="x","1","")</f>
        <v/>
      </c>
      <c r="CA676" s="106" t="str">
        <f t="shared" si="1601"/>
        <v/>
      </c>
      <c r="CB676" s="106" t="str">
        <f t="shared" si="1601"/>
        <v/>
      </c>
      <c r="CC676" s="106" t="str">
        <f t="shared" si="1601"/>
        <v/>
      </c>
      <c r="CD676" s="106" t="str">
        <f t="shared" si="1601"/>
        <v/>
      </c>
      <c r="CE676" s="106" t="str">
        <f t="shared" si="1601"/>
        <v/>
      </c>
      <c r="CF676" s="106" t="str">
        <f t="shared" si="1601"/>
        <v/>
      </c>
      <c r="CG676" s="106" t="str">
        <f t="shared" si="1601"/>
        <v/>
      </c>
      <c r="CH676" s="106" t="str">
        <f t="shared" si="1601"/>
        <v/>
      </c>
      <c r="CI676" s="40"/>
      <c r="CJ676" s="40"/>
      <c r="CK676" s="40"/>
      <c r="CL676" s="40"/>
      <c r="CM676" s="40"/>
    </row>
    <row r="677" spans="1:91" ht="17.25" customHeight="1" x14ac:dyDescent="0.2">
      <c r="A677" s="92"/>
      <c r="B677" s="93"/>
      <c r="C677" s="93"/>
      <c r="D677" s="93"/>
      <c r="E677" s="93" t="str">
        <f t="shared" si="1511"/>
        <v/>
      </c>
      <c r="F677" s="93"/>
      <c r="G677" s="93"/>
      <c r="H677" s="93" t="str">
        <f t="shared" si="1319"/>
        <v/>
      </c>
      <c r="I677" s="95" t="str">
        <f t="shared" si="1320"/>
        <v/>
      </c>
      <c r="J677" s="93"/>
      <c r="K677" s="97" t="b">
        <v>0</v>
      </c>
      <c r="L677" s="98" t="str">
        <f t="shared" si="1444"/>
        <v>PENDENTE</v>
      </c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3"/>
      <c r="X677" s="100"/>
      <c r="Y677" s="100"/>
      <c r="Z677" s="100"/>
      <c r="AA677" s="100"/>
      <c r="AB677" s="100"/>
      <c r="AC677" s="101"/>
      <c r="AD677" s="3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93"/>
      <c r="AQ677" s="93"/>
      <c r="AR677" s="93"/>
      <c r="AS677" s="102"/>
      <c r="AT677" s="103"/>
      <c r="AU677" s="103"/>
      <c r="AV677" s="103"/>
      <c r="AW677" s="104"/>
      <c r="AX677" s="103"/>
      <c r="AY677" s="103"/>
      <c r="AZ677" s="103"/>
      <c r="BA677" s="103"/>
      <c r="BB677" s="104"/>
      <c r="BC677" s="103"/>
      <c r="BD677" s="105" t="str">
        <f ca="1">IFERROR(__xludf.DUMMYFUNCTION("""COMPUTED_VALUE"""),"")</f>
        <v/>
      </c>
      <c r="BE677" s="105"/>
      <c r="BF677" s="105"/>
      <c r="BG677" s="93"/>
      <c r="BH677" s="95"/>
      <c r="BI677" s="95" t="str">
        <f t="shared" si="1347"/>
        <v/>
      </c>
      <c r="BJ677" s="95" t="str">
        <f t="shared" ref="BJ677:BR677" si="1602">IF(AD677=0,"",AD677*$AS677*(AU677/10))</f>
        <v/>
      </c>
      <c r="BK677" s="95" t="str">
        <f t="shared" si="1602"/>
        <v/>
      </c>
      <c r="BL677" s="95" t="str">
        <f t="shared" si="1602"/>
        <v/>
      </c>
      <c r="BM677" s="95" t="str">
        <f t="shared" si="1602"/>
        <v/>
      </c>
      <c r="BN677" s="95" t="str">
        <f t="shared" si="1602"/>
        <v/>
      </c>
      <c r="BO677" s="95" t="str">
        <f t="shared" si="1602"/>
        <v/>
      </c>
      <c r="BP677" s="95" t="str">
        <f t="shared" si="1602"/>
        <v/>
      </c>
      <c r="BQ677" s="95" t="str">
        <f t="shared" si="1602"/>
        <v/>
      </c>
      <c r="BR677" s="95" t="str">
        <f t="shared" si="1602"/>
        <v/>
      </c>
      <c r="BS677" s="38"/>
      <c r="BT677" s="38"/>
      <c r="BU677" s="38"/>
      <c r="BV677" s="38"/>
      <c r="BW677" s="38"/>
      <c r="BX677" s="38">
        <f t="shared" si="1600"/>
        <v>0</v>
      </c>
      <c r="BY677" s="106" t="str">
        <f t="shared" si="1575"/>
        <v/>
      </c>
      <c r="BZ677" s="106" t="str">
        <f t="shared" ref="BZ677:CH677" si="1603">IF(N677="x","1","")</f>
        <v/>
      </c>
      <c r="CA677" s="106" t="str">
        <f t="shared" si="1603"/>
        <v/>
      </c>
      <c r="CB677" s="106" t="str">
        <f t="shared" si="1603"/>
        <v/>
      </c>
      <c r="CC677" s="106" t="str">
        <f t="shared" si="1603"/>
        <v/>
      </c>
      <c r="CD677" s="106" t="str">
        <f t="shared" si="1603"/>
        <v/>
      </c>
      <c r="CE677" s="106" t="str">
        <f t="shared" si="1603"/>
        <v/>
      </c>
      <c r="CF677" s="106" t="str">
        <f t="shared" si="1603"/>
        <v/>
      </c>
      <c r="CG677" s="106" t="str">
        <f t="shared" si="1603"/>
        <v/>
      </c>
      <c r="CH677" s="106" t="str">
        <f t="shared" si="1603"/>
        <v/>
      </c>
      <c r="CI677" s="40"/>
      <c r="CJ677" s="40"/>
      <c r="CK677" s="40"/>
      <c r="CL677" s="40"/>
      <c r="CM677" s="40"/>
    </row>
    <row r="678" spans="1:91" ht="17.25" customHeight="1" x14ac:dyDescent="0.2">
      <c r="A678" s="92"/>
      <c r="B678" s="93"/>
      <c r="C678" s="93"/>
      <c r="D678" s="93"/>
      <c r="E678" s="93" t="str">
        <f t="shared" si="1511"/>
        <v/>
      </c>
      <c r="F678" s="93"/>
      <c r="G678" s="93"/>
      <c r="H678" s="93" t="str">
        <f t="shared" si="1319"/>
        <v/>
      </c>
      <c r="I678" s="95" t="str">
        <f t="shared" si="1320"/>
        <v/>
      </c>
      <c r="J678" s="93"/>
      <c r="K678" s="97" t="b">
        <v>0</v>
      </c>
      <c r="L678" s="98" t="str">
        <f t="shared" si="1444"/>
        <v>PENDENTE</v>
      </c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3"/>
      <c r="X678" s="100"/>
      <c r="Y678" s="100"/>
      <c r="Z678" s="100"/>
      <c r="AA678" s="100"/>
      <c r="AB678" s="100"/>
      <c r="AC678" s="101"/>
      <c r="AD678" s="3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93"/>
      <c r="AQ678" s="93"/>
      <c r="AR678" s="93"/>
      <c r="AS678" s="102"/>
      <c r="AT678" s="103"/>
      <c r="AU678" s="103"/>
      <c r="AV678" s="103"/>
      <c r="AW678" s="104"/>
      <c r="AX678" s="103"/>
      <c r="AY678" s="103"/>
      <c r="AZ678" s="103"/>
      <c r="BA678" s="103"/>
      <c r="BB678" s="104"/>
      <c r="BC678" s="103"/>
      <c r="BD678" s="105" t="str">
        <f ca="1">IFERROR(__xludf.DUMMYFUNCTION("""COMPUTED_VALUE"""),"")</f>
        <v/>
      </c>
      <c r="BE678" s="105"/>
      <c r="BF678" s="105"/>
      <c r="BG678" s="93"/>
      <c r="BH678" s="95"/>
      <c r="BI678" s="95" t="str">
        <f t="shared" si="1347"/>
        <v/>
      </c>
      <c r="BJ678" s="95" t="str">
        <f t="shared" ref="BJ678:BR678" si="1604">IF(AD678=0,"",AD678*$AS678*(AU678/10))</f>
        <v/>
      </c>
      <c r="BK678" s="95" t="str">
        <f t="shared" si="1604"/>
        <v/>
      </c>
      <c r="BL678" s="95" t="str">
        <f t="shared" si="1604"/>
        <v/>
      </c>
      <c r="BM678" s="95" t="str">
        <f t="shared" si="1604"/>
        <v/>
      </c>
      <c r="BN678" s="95" t="str">
        <f t="shared" si="1604"/>
        <v/>
      </c>
      <c r="BO678" s="95" t="str">
        <f t="shared" si="1604"/>
        <v/>
      </c>
      <c r="BP678" s="95" t="str">
        <f t="shared" si="1604"/>
        <v/>
      </c>
      <c r="BQ678" s="95" t="str">
        <f t="shared" si="1604"/>
        <v/>
      </c>
      <c r="BR678" s="95" t="str">
        <f t="shared" si="1604"/>
        <v/>
      </c>
      <c r="BS678" s="38"/>
      <c r="BT678" s="38"/>
      <c r="BU678" s="38"/>
      <c r="BV678" s="38"/>
      <c r="BW678" s="38"/>
      <c r="BX678" s="38">
        <f t="shared" si="1600"/>
        <v>0</v>
      </c>
      <c r="BY678" s="106" t="str">
        <f t="shared" si="1575"/>
        <v/>
      </c>
      <c r="BZ678" s="106" t="str">
        <f t="shared" ref="BZ678:CH678" si="1605">IF(N678="x","1","")</f>
        <v/>
      </c>
      <c r="CA678" s="106" t="str">
        <f t="shared" si="1605"/>
        <v/>
      </c>
      <c r="CB678" s="106" t="str">
        <f t="shared" si="1605"/>
        <v/>
      </c>
      <c r="CC678" s="106" t="str">
        <f t="shared" si="1605"/>
        <v/>
      </c>
      <c r="CD678" s="106" t="str">
        <f t="shared" si="1605"/>
        <v/>
      </c>
      <c r="CE678" s="106" t="str">
        <f t="shared" si="1605"/>
        <v/>
      </c>
      <c r="CF678" s="106" t="str">
        <f t="shared" si="1605"/>
        <v/>
      </c>
      <c r="CG678" s="106" t="str">
        <f t="shared" si="1605"/>
        <v/>
      </c>
      <c r="CH678" s="106" t="str">
        <f t="shared" si="1605"/>
        <v/>
      </c>
      <c r="CI678" s="40"/>
      <c r="CJ678" s="40"/>
      <c r="CK678" s="40"/>
      <c r="CL678" s="40"/>
      <c r="CM678" s="40"/>
    </row>
    <row r="679" spans="1:91" ht="17.25" customHeight="1" x14ac:dyDescent="0.2">
      <c r="A679" s="92"/>
      <c r="B679" s="93"/>
      <c r="C679" s="93"/>
      <c r="D679" s="93"/>
      <c r="E679" s="93" t="str">
        <f t="shared" si="1511"/>
        <v/>
      </c>
      <c r="F679" s="93"/>
      <c r="G679" s="93"/>
      <c r="H679" s="93" t="str">
        <f t="shared" si="1319"/>
        <v/>
      </c>
      <c r="I679" s="95" t="str">
        <f t="shared" si="1320"/>
        <v/>
      </c>
      <c r="J679" s="93"/>
      <c r="K679" s="97" t="b">
        <v>0</v>
      </c>
      <c r="L679" s="98" t="str">
        <f t="shared" si="1444"/>
        <v>PENDENTE</v>
      </c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3"/>
      <c r="X679" s="100"/>
      <c r="Y679" s="100"/>
      <c r="Z679" s="100"/>
      <c r="AA679" s="100"/>
      <c r="AB679" s="100"/>
      <c r="AC679" s="101"/>
      <c r="AD679" s="3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93"/>
      <c r="AQ679" s="93"/>
      <c r="AR679" s="93"/>
      <c r="AS679" s="102"/>
      <c r="AT679" s="103"/>
      <c r="AU679" s="103"/>
      <c r="AV679" s="103"/>
      <c r="AW679" s="104"/>
      <c r="AX679" s="103"/>
      <c r="AY679" s="103"/>
      <c r="AZ679" s="103"/>
      <c r="BA679" s="103"/>
      <c r="BB679" s="104"/>
      <c r="BC679" s="103"/>
      <c r="BD679" s="105" t="str">
        <f ca="1">IFERROR(__xludf.DUMMYFUNCTION("""COMPUTED_VALUE"""),"")</f>
        <v/>
      </c>
      <c r="BE679" s="105"/>
      <c r="BF679" s="105"/>
      <c r="BG679" s="93"/>
      <c r="BH679" s="95"/>
      <c r="BI679" s="95" t="str">
        <f t="shared" si="1347"/>
        <v/>
      </c>
      <c r="BJ679" s="95" t="str">
        <f t="shared" ref="BJ679:BR679" si="1606">IF(AD679=0,"",AD679*$AS679*(AU679/10))</f>
        <v/>
      </c>
      <c r="BK679" s="95" t="str">
        <f t="shared" si="1606"/>
        <v/>
      </c>
      <c r="BL679" s="95" t="str">
        <f t="shared" si="1606"/>
        <v/>
      </c>
      <c r="BM679" s="95" t="str">
        <f t="shared" si="1606"/>
        <v/>
      </c>
      <c r="BN679" s="95" t="str">
        <f t="shared" si="1606"/>
        <v/>
      </c>
      <c r="BO679" s="95" t="str">
        <f t="shared" si="1606"/>
        <v/>
      </c>
      <c r="BP679" s="95" t="str">
        <f t="shared" si="1606"/>
        <v/>
      </c>
      <c r="BQ679" s="95" t="str">
        <f t="shared" si="1606"/>
        <v/>
      </c>
      <c r="BR679" s="95" t="str">
        <f t="shared" si="1606"/>
        <v/>
      </c>
      <c r="BS679" s="38"/>
      <c r="BT679" s="38"/>
      <c r="BU679" s="38"/>
      <c r="BV679" s="38"/>
      <c r="BW679" s="38"/>
      <c r="BX679" s="38">
        <f t="shared" si="1600"/>
        <v>0</v>
      </c>
      <c r="BY679" s="106" t="str">
        <f t="shared" si="1575"/>
        <v/>
      </c>
      <c r="BZ679" s="106" t="str">
        <f t="shared" ref="BZ679:CH679" si="1607">IF(N679="x","1","")</f>
        <v/>
      </c>
      <c r="CA679" s="106" t="str">
        <f t="shared" si="1607"/>
        <v/>
      </c>
      <c r="CB679" s="106" t="str">
        <f t="shared" si="1607"/>
        <v/>
      </c>
      <c r="CC679" s="106" t="str">
        <f t="shared" si="1607"/>
        <v/>
      </c>
      <c r="CD679" s="106" t="str">
        <f t="shared" si="1607"/>
        <v/>
      </c>
      <c r="CE679" s="106" t="str">
        <f t="shared" si="1607"/>
        <v/>
      </c>
      <c r="CF679" s="106" t="str">
        <f t="shared" si="1607"/>
        <v/>
      </c>
      <c r="CG679" s="106" t="str">
        <f t="shared" si="1607"/>
        <v/>
      </c>
      <c r="CH679" s="106" t="str">
        <f t="shared" si="1607"/>
        <v/>
      </c>
      <c r="CI679" s="40"/>
      <c r="CJ679" s="40"/>
      <c r="CK679" s="40"/>
      <c r="CL679" s="40"/>
      <c r="CM679" s="40"/>
    </row>
    <row r="680" spans="1:91" ht="17.25" customHeight="1" x14ac:dyDescent="0.2">
      <c r="A680" s="92"/>
      <c r="B680" s="93"/>
      <c r="C680" s="93"/>
      <c r="D680" s="93"/>
      <c r="E680" s="93" t="str">
        <f t="shared" si="1511"/>
        <v/>
      </c>
      <c r="F680" s="93"/>
      <c r="G680" s="93"/>
      <c r="H680" s="93" t="str">
        <f t="shared" si="1319"/>
        <v/>
      </c>
      <c r="I680" s="95" t="str">
        <f t="shared" si="1320"/>
        <v/>
      </c>
      <c r="J680" s="93"/>
      <c r="K680" s="97" t="b">
        <v>0</v>
      </c>
      <c r="L680" s="98" t="str">
        <f t="shared" si="1444"/>
        <v>PENDENTE</v>
      </c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3"/>
      <c r="X680" s="100"/>
      <c r="Y680" s="100"/>
      <c r="Z680" s="100"/>
      <c r="AA680" s="100"/>
      <c r="AB680" s="100"/>
      <c r="AC680" s="101"/>
      <c r="AD680" s="3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93"/>
      <c r="AQ680" s="93"/>
      <c r="AR680" s="93"/>
      <c r="AS680" s="102"/>
      <c r="AT680" s="103"/>
      <c r="AU680" s="103"/>
      <c r="AV680" s="103"/>
      <c r="AW680" s="104"/>
      <c r="AX680" s="103"/>
      <c r="AY680" s="103"/>
      <c r="AZ680" s="103"/>
      <c r="BA680" s="103"/>
      <c r="BB680" s="104"/>
      <c r="BC680" s="103"/>
      <c r="BD680" s="105" t="str">
        <f ca="1">IFERROR(__xludf.DUMMYFUNCTION("""COMPUTED_VALUE"""),"")</f>
        <v/>
      </c>
      <c r="BE680" s="105"/>
      <c r="BF680" s="105"/>
      <c r="BG680" s="93"/>
      <c r="BH680" s="95"/>
      <c r="BI680" s="95" t="str">
        <f t="shared" si="1347"/>
        <v/>
      </c>
      <c r="BJ680" s="95" t="str">
        <f t="shared" ref="BJ680:BR680" si="1608">IF(AD680=0,"",AD680*$AS680*(AU680/10))</f>
        <v/>
      </c>
      <c r="BK680" s="95" t="str">
        <f t="shared" si="1608"/>
        <v/>
      </c>
      <c r="BL680" s="95" t="str">
        <f t="shared" si="1608"/>
        <v/>
      </c>
      <c r="BM680" s="95" t="str">
        <f t="shared" si="1608"/>
        <v/>
      </c>
      <c r="BN680" s="95" t="str">
        <f t="shared" si="1608"/>
        <v/>
      </c>
      <c r="BO680" s="95" t="str">
        <f t="shared" si="1608"/>
        <v/>
      </c>
      <c r="BP680" s="95" t="str">
        <f t="shared" si="1608"/>
        <v/>
      </c>
      <c r="BQ680" s="95" t="str">
        <f t="shared" si="1608"/>
        <v/>
      </c>
      <c r="BR680" s="95" t="str">
        <f t="shared" si="1608"/>
        <v/>
      </c>
      <c r="BS680" s="38"/>
      <c r="BT680" s="38"/>
      <c r="BU680" s="38"/>
      <c r="BV680" s="38"/>
      <c r="BW680" s="38"/>
      <c r="BX680" s="38">
        <f t="shared" si="1600"/>
        <v>0</v>
      </c>
      <c r="BY680" s="106" t="str">
        <f t="shared" si="1575"/>
        <v/>
      </c>
      <c r="BZ680" s="106" t="str">
        <f t="shared" ref="BZ680:CH680" si="1609">IF(N680="x","1","")</f>
        <v/>
      </c>
      <c r="CA680" s="106" t="str">
        <f t="shared" si="1609"/>
        <v/>
      </c>
      <c r="CB680" s="106" t="str">
        <f t="shared" si="1609"/>
        <v/>
      </c>
      <c r="CC680" s="106" t="str">
        <f t="shared" si="1609"/>
        <v/>
      </c>
      <c r="CD680" s="106" t="str">
        <f t="shared" si="1609"/>
        <v/>
      </c>
      <c r="CE680" s="106" t="str">
        <f t="shared" si="1609"/>
        <v/>
      </c>
      <c r="CF680" s="106" t="str">
        <f t="shared" si="1609"/>
        <v/>
      </c>
      <c r="CG680" s="106" t="str">
        <f t="shared" si="1609"/>
        <v/>
      </c>
      <c r="CH680" s="106" t="str">
        <f t="shared" si="1609"/>
        <v/>
      </c>
      <c r="CI680" s="40"/>
      <c r="CJ680" s="40"/>
      <c r="CK680" s="40"/>
      <c r="CL680" s="40"/>
      <c r="CM680" s="40"/>
    </row>
    <row r="681" spans="1:91" ht="17.25" customHeight="1" x14ac:dyDescent="0.2">
      <c r="A681" s="92"/>
      <c r="B681" s="93"/>
      <c r="C681" s="93"/>
      <c r="D681" s="93"/>
      <c r="E681" s="93" t="str">
        <f t="shared" si="1511"/>
        <v/>
      </c>
      <c r="F681" s="93"/>
      <c r="G681" s="93"/>
      <c r="H681" s="93" t="str">
        <f t="shared" si="1319"/>
        <v/>
      </c>
      <c r="I681" s="95" t="str">
        <f t="shared" si="1320"/>
        <v/>
      </c>
      <c r="J681" s="93"/>
      <c r="K681" s="97" t="b">
        <v>0</v>
      </c>
      <c r="L681" s="98" t="str">
        <f t="shared" si="1444"/>
        <v>PENDENTE</v>
      </c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3"/>
      <c r="X681" s="100"/>
      <c r="Y681" s="100"/>
      <c r="Z681" s="100"/>
      <c r="AA681" s="100"/>
      <c r="AB681" s="100"/>
      <c r="AC681" s="101"/>
      <c r="AD681" s="3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93"/>
      <c r="AQ681" s="93"/>
      <c r="AR681" s="93"/>
      <c r="AS681" s="102"/>
      <c r="AT681" s="103"/>
      <c r="AU681" s="103"/>
      <c r="AV681" s="103"/>
      <c r="AW681" s="104"/>
      <c r="AX681" s="103"/>
      <c r="AY681" s="103"/>
      <c r="AZ681" s="103"/>
      <c r="BA681" s="103"/>
      <c r="BB681" s="104"/>
      <c r="BC681" s="103"/>
      <c r="BD681" s="105" t="str">
        <f ca="1">IFERROR(__xludf.DUMMYFUNCTION("""COMPUTED_VALUE"""),"")</f>
        <v/>
      </c>
      <c r="BE681" s="105"/>
      <c r="BF681" s="105"/>
      <c r="BG681" s="93"/>
      <c r="BH681" s="95"/>
      <c r="BI681" s="95" t="str">
        <f t="shared" si="1347"/>
        <v/>
      </c>
      <c r="BJ681" s="95" t="str">
        <f t="shared" ref="BJ681:BR681" si="1610">IF(AD681=0,"",AD681*$AS681*(AU681/10))</f>
        <v/>
      </c>
      <c r="BK681" s="95" t="str">
        <f t="shared" si="1610"/>
        <v/>
      </c>
      <c r="BL681" s="95" t="str">
        <f t="shared" si="1610"/>
        <v/>
      </c>
      <c r="BM681" s="95" t="str">
        <f t="shared" si="1610"/>
        <v/>
      </c>
      <c r="BN681" s="95" t="str">
        <f t="shared" si="1610"/>
        <v/>
      </c>
      <c r="BO681" s="95" t="str">
        <f t="shared" si="1610"/>
        <v/>
      </c>
      <c r="BP681" s="95" t="str">
        <f t="shared" si="1610"/>
        <v/>
      </c>
      <c r="BQ681" s="95" t="str">
        <f t="shared" si="1610"/>
        <v/>
      </c>
      <c r="BR681" s="95" t="str">
        <f t="shared" si="1610"/>
        <v/>
      </c>
      <c r="BS681" s="38"/>
      <c r="BT681" s="38"/>
      <c r="BU681" s="38"/>
      <c r="BV681" s="38"/>
      <c r="BW681" s="38"/>
      <c r="BX681" s="38">
        <f t="shared" si="1600"/>
        <v>0</v>
      </c>
      <c r="BY681" s="106" t="str">
        <f t="shared" si="1575"/>
        <v/>
      </c>
      <c r="BZ681" s="106" t="str">
        <f t="shared" ref="BZ681:CH681" si="1611">IF(N681="x","1","")</f>
        <v/>
      </c>
      <c r="CA681" s="106" t="str">
        <f t="shared" si="1611"/>
        <v/>
      </c>
      <c r="CB681" s="106" t="str">
        <f t="shared" si="1611"/>
        <v/>
      </c>
      <c r="CC681" s="106" t="str">
        <f t="shared" si="1611"/>
        <v/>
      </c>
      <c r="CD681" s="106" t="str">
        <f t="shared" si="1611"/>
        <v/>
      </c>
      <c r="CE681" s="106" t="str">
        <f t="shared" si="1611"/>
        <v/>
      </c>
      <c r="CF681" s="106" t="str">
        <f t="shared" si="1611"/>
        <v/>
      </c>
      <c r="CG681" s="106" t="str">
        <f t="shared" si="1611"/>
        <v/>
      </c>
      <c r="CH681" s="106" t="str">
        <f t="shared" si="1611"/>
        <v/>
      </c>
      <c r="CI681" s="40"/>
      <c r="CJ681" s="40"/>
      <c r="CK681" s="40"/>
      <c r="CL681" s="40"/>
      <c r="CM681" s="40"/>
    </row>
    <row r="682" spans="1:91" ht="17.25" customHeight="1" x14ac:dyDescent="0.2">
      <c r="A682" s="92"/>
      <c r="B682" s="93"/>
      <c r="C682" s="93"/>
      <c r="D682" s="93"/>
      <c r="E682" s="93" t="str">
        <f t="shared" si="1511"/>
        <v/>
      </c>
      <c r="F682" s="93"/>
      <c r="G682" s="93"/>
      <c r="H682" s="93" t="str">
        <f t="shared" si="1319"/>
        <v/>
      </c>
      <c r="I682" s="95" t="str">
        <f t="shared" si="1320"/>
        <v/>
      </c>
      <c r="J682" s="93"/>
      <c r="K682" s="97" t="b">
        <v>0</v>
      </c>
      <c r="L682" s="98" t="str">
        <f t="shared" si="1444"/>
        <v>PENDENTE</v>
      </c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3"/>
      <c r="X682" s="100"/>
      <c r="Y682" s="100"/>
      <c r="Z682" s="100"/>
      <c r="AA682" s="100"/>
      <c r="AB682" s="100"/>
      <c r="AC682" s="101"/>
      <c r="AD682" s="3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93"/>
      <c r="AQ682" s="93"/>
      <c r="AR682" s="93"/>
      <c r="AS682" s="102"/>
      <c r="AT682" s="103"/>
      <c r="AU682" s="103"/>
      <c r="AV682" s="103"/>
      <c r="AW682" s="104"/>
      <c r="AX682" s="103"/>
      <c r="AY682" s="103"/>
      <c r="AZ682" s="103"/>
      <c r="BA682" s="103"/>
      <c r="BB682" s="104"/>
      <c r="BC682" s="103"/>
      <c r="BD682" s="105" t="str">
        <f ca="1">IFERROR(__xludf.DUMMYFUNCTION("""COMPUTED_VALUE"""),"")</f>
        <v/>
      </c>
      <c r="BE682" s="105"/>
      <c r="BF682" s="105"/>
      <c r="BG682" s="93"/>
      <c r="BH682" s="95"/>
      <c r="BI682" s="95" t="str">
        <f t="shared" si="1347"/>
        <v/>
      </c>
      <c r="BJ682" s="95" t="str">
        <f t="shared" ref="BJ682:BR682" si="1612">IF(AD682=0,"",AD682*$AS682*(AU682/10))</f>
        <v/>
      </c>
      <c r="BK682" s="95" t="str">
        <f t="shared" si="1612"/>
        <v/>
      </c>
      <c r="BL682" s="95" t="str">
        <f t="shared" si="1612"/>
        <v/>
      </c>
      <c r="BM682" s="95" t="str">
        <f t="shared" si="1612"/>
        <v/>
      </c>
      <c r="BN682" s="95" t="str">
        <f t="shared" si="1612"/>
        <v/>
      </c>
      <c r="BO682" s="95" t="str">
        <f t="shared" si="1612"/>
        <v/>
      </c>
      <c r="BP682" s="95" t="str">
        <f t="shared" si="1612"/>
        <v/>
      </c>
      <c r="BQ682" s="95" t="str">
        <f t="shared" si="1612"/>
        <v/>
      </c>
      <c r="BR682" s="95" t="str">
        <f t="shared" si="1612"/>
        <v/>
      </c>
      <c r="BS682" s="38"/>
      <c r="BT682" s="38"/>
      <c r="BU682" s="38"/>
      <c r="BV682" s="38"/>
      <c r="BW682" s="38"/>
      <c r="BX682" s="38">
        <f t="shared" si="1600"/>
        <v>0</v>
      </c>
      <c r="BY682" s="106" t="str">
        <f t="shared" si="1575"/>
        <v/>
      </c>
      <c r="BZ682" s="106" t="str">
        <f t="shared" ref="BZ682:CH682" si="1613">IF(N682="x","1","")</f>
        <v/>
      </c>
      <c r="CA682" s="106" t="str">
        <f t="shared" si="1613"/>
        <v/>
      </c>
      <c r="CB682" s="106" t="str">
        <f t="shared" si="1613"/>
        <v/>
      </c>
      <c r="CC682" s="106" t="str">
        <f t="shared" si="1613"/>
        <v/>
      </c>
      <c r="CD682" s="106" t="str">
        <f t="shared" si="1613"/>
        <v/>
      </c>
      <c r="CE682" s="106" t="str">
        <f t="shared" si="1613"/>
        <v/>
      </c>
      <c r="CF682" s="106" t="str">
        <f t="shared" si="1613"/>
        <v/>
      </c>
      <c r="CG682" s="106" t="str">
        <f t="shared" si="1613"/>
        <v/>
      </c>
      <c r="CH682" s="106" t="str">
        <f t="shared" si="1613"/>
        <v/>
      </c>
      <c r="CI682" s="40"/>
      <c r="CJ682" s="40"/>
      <c r="CK682" s="40"/>
      <c r="CL682" s="40"/>
      <c r="CM682" s="40"/>
    </row>
    <row r="683" spans="1:91" ht="17.25" customHeight="1" x14ac:dyDescent="0.2">
      <c r="A683" s="92"/>
      <c r="B683" s="93"/>
      <c r="C683" s="93"/>
      <c r="D683" s="93"/>
      <c r="E683" s="93" t="str">
        <f t="shared" si="1511"/>
        <v/>
      </c>
      <c r="F683" s="93"/>
      <c r="G683" s="93"/>
      <c r="H683" s="93" t="str">
        <f t="shared" si="1319"/>
        <v/>
      </c>
      <c r="I683" s="95" t="str">
        <f t="shared" si="1320"/>
        <v/>
      </c>
      <c r="J683" s="93"/>
      <c r="K683" s="97" t="b">
        <v>0</v>
      </c>
      <c r="L683" s="98" t="str">
        <f t="shared" si="1444"/>
        <v>PENDENTE</v>
      </c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3"/>
      <c r="X683" s="100"/>
      <c r="Y683" s="100"/>
      <c r="Z683" s="100"/>
      <c r="AA683" s="100"/>
      <c r="AB683" s="100"/>
      <c r="AC683" s="101"/>
      <c r="AD683" s="3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93"/>
      <c r="AQ683" s="93"/>
      <c r="AR683" s="93"/>
      <c r="AS683" s="102"/>
      <c r="AT683" s="103"/>
      <c r="AU683" s="103"/>
      <c r="AV683" s="103"/>
      <c r="AW683" s="104"/>
      <c r="AX683" s="103"/>
      <c r="AY683" s="103"/>
      <c r="AZ683" s="103"/>
      <c r="BA683" s="103"/>
      <c r="BB683" s="104"/>
      <c r="BC683" s="103"/>
      <c r="BD683" s="105" t="str">
        <f ca="1">IFERROR(__xludf.DUMMYFUNCTION("""COMPUTED_VALUE"""),"")</f>
        <v/>
      </c>
      <c r="BE683" s="105"/>
      <c r="BF683" s="105"/>
      <c r="BG683" s="93"/>
      <c r="BH683" s="95"/>
      <c r="BI683" s="95" t="str">
        <f t="shared" si="1347"/>
        <v/>
      </c>
      <c r="BJ683" s="95" t="str">
        <f t="shared" ref="BJ683:BR683" si="1614">IF(AD683=0,"",AD683*$AS683*(AU683/10))</f>
        <v/>
      </c>
      <c r="BK683" s="95" t="str">
        <f t="shared" si="1614"/>
        <v/>
      </c>
      <c r="BL683" s="95" t="str">
        <f t="shared" si="1614"/>
        <v/>
      </c>
      <c r="BM683" s="95" t="str">
        <f t="shared" si="1614"/>
        <v/>
      </c>
      <c r="BN683" s="95" t="str">
        <f t="shared" si="1614"/>
        <v/>
      </c>
      <c r="BO683" s="95" t="str">
        <f t="shared" si="1614"/>
        <v/>
      </c>
      <c r="BP683" s="95" t="str">
        <f t="shared" si="1614"/>
        <v/>
      </c>
      <c r="BQ683" s="95" t="str">
        <f t="shared" si="1614"/>
        <v/>
      </c>
      <c r="BR683" s="95" t="str">
        <f t="shared" si="1614"/>
        <v/>
      </c>
      <c r="BS683" s="38"/>
      <c r="BT683" s="38"/>
      <c r="BU683" s="38"/>
      <c r="BV683" s="38"/>
      <c r="BW683" s="38"/>
      <c r="BX683" s="38">
        <f t="shared" si="1600"/>
        <v>0</v>
      </c>
      <c r="BY683" s="106" t="str">
        <f t="shared" si="1575"/>
        <v/>
      </c>
      <c r="BZ683" s="106" t="str">
        <f t="shared" ref="BZ683:CH683" si="1615">IF(N683="x","1","")</f>
        <v/>
      </c>
      <c r="CA683" s="106" t="str">
        <f t="shared" si="1615"/>
        <v/>
      </c>
      <c r="CB683" s="106" t="str">
        <f t="shared" si="1615"/>
        <v/>
      </c>
      <c r="CC683" s="106" t="str">
        <f t="shared" si="1615"/>
        <v/>
      </c>
      <c r="CD683" s="106" t="str">
        <f t="shared" si="1615"/>
        <v/>
      </c>
      <c r="CE683" s="106" t="str">
        <f t="shared" si="1615"/>
        <v/>
      </c>
      <c r="CF683" s="106" t="str">
        <f t="shared" si="1615"/>
        <v/>
      </c>
      <c r="CG683" s="106" t="str">
        <f t="shared" si="1615"/>
        <v/>
      </c>
      <c r="CH683" s="106" t="str">
        <f t="shared" si="1615"/>
        <v/>
      </c>
      <c r="CI683" s="40"/>
      <c r="CJ683" s="40"/>
      <c r="CK683" s="40"/>
      <c r="CL683" s="40"/>
      <c r="CM683" s="40"/>
    </row>
    <row r="684" spans="1:91" ht="17.25" customHeight="1" x14ac:dyDescent="0.2">
      <c r="A684" s="92"/>
      <c r="B684" s="93"/>
      <c r="C684" s="93"/>
      <c r="D684" s="93"/>
      <c r="E684" s="93" t="str">
        <f t="shared" si="1511"/>
        <v/>
      </c>
      <c r="F684" s="93"/>
      <c r="G684" s="93"/>
      <c r="H684" s="93" t="str">
        <f t="shared" si="1319"/>
        <v/>
      </c>
      <c r="I684" s="95" t="str">
        <f t="shared" si="1320"/>
        <v/>
      </c>
      <c r="J684" s="93"/>
      <c r="K684" s="97" t="b">
        <v>0</v>
      </c>
      <c r="L684" s="98" t="str">
        <f t="shared" si="1444"/>
        <v>PENDENTE</v>
      </c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3"/>
      <c r="X684" s="100"/>
      <c r="Y684" s="100"/>
      <c r="Z684" s="100"/>
      <c r="AA684" s="100"/>
      <c r="AB684" s="100"/>
      <c r="AC684" s="101"/>
      <c r="AD684" s="3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93"/>
      <c r="AQ684" s="93"/>
      <c r="AR684" s="93"/>
      <c r="AS684" s="102"/>
      <c r="AT684" s="103"/>
      <c r="AU684" s="103"/>
      <c r="AV684" s="103"/>
      <c r="AW684" s="104"/>
      <c r="AX684" s="103"/>
      <c r="AY684" s="103"/>
      <c r="AZ684" s="103"/>
      <c r="BA684" s="103"/>
      <c r="BB684" s="104"/>
      <c r="BC684" s="103"/>
      <c r="BD684" s="105" t="str">
        <f ca="1">IFERROR(__xludf.DUMMYFUNCTION("""COMPUTED_VALUE"""),"")</f>
        <v/>
      </c>
      <c r="BE684" s="105"/>
      <c r="BF684" s="105"/>
      <c r="BG684" s="93"/>
      <c r="BH684" s="95"/>
      <c r="BI684" s="95" t="str">
        <f t="shared" si="1347"/>
        <v/>
      </c>
      <c r="BJ684" s="95" t="str">
        <f t="shared" ref="BJ684:BR684" si="1616">IF(AD684=0,"",AD684*$AS684*(AU684/10))</f>
        <v/>
      </c>
      <c r="BK684" s="95" t="str">
        <f t="shared" si="1616"/>
        <v/>
      </c>
      <c r="BL684" s="95" t="str">
        <f t="shared" si="1616"/>
        <v/>
      </c>
      <c r="BM684" s="95" t="str">
        <f t="shared" si="1616"/>
        <v/>
      </c>
      <c r="BN684" s="95" t="str">
        <f t="shared" si="1616"/>
        <v/>
      </c>
      <c r="BO684" s="95" t="str">
        <f t="shared" si="1616"/>
        <v/>
      </c>
      <c r="BP684" s="95" t="str">
        <f t="shared" si="1616"/>
        <v/>
      </c>
      <c r="BQ684" s="95" t="str">
        <f t="shared" si="1616"/>
        <v/>
      </c>
      <c r="BR684" s="95" t="str">
        <f t="shared" si="1616"/>
        <v/>
      </c>
      <c r="BS684" s="38"/>
      <c r="BT684" s="38"/>
      <c r="BU684" s="38"/>
      <c r="BV684" s="38"/>
      <c r="BW684" s="38"/>
      <c r="BX684" s="38">
        <f t="shared" si="1600"/>
        <v>0</v>
      </c>
      <c r="BY684" s="106" t="str">
        <f t="shared" si="1575"/>
        <v/>
      </c>
      <c r="BZ684" s="106" t="str">
        <f t="shared" ref="BZ684:CH684" si="1617">IF(N684="x","1","")</f>
        <v/>
      </c>
      <c r="CA684" s="106" t="str">
        <f t="shared" si="1617"/>
        <v/>
      </c>
      <c r="CB684" s="106" t="str">
        <f t="shared" si="1617"/>
        <v/>
      </c>
      <c r="CC684" s="106" t="str">
        <f t="shared" si="1617"/>
        <v/>
      </c>
      <c r="CD684" s="106" t="str">
        <f t="shared" si="1617"/>
        <v/>
      </c>
      <c r="CE684" s="106" t="str">
        <f t="shared" si="1617"/>
        <v/>
      </c>
      <c r="CF684" s="106" t="str">
        <f t="shared" si="1617"/>
        <v/>
      </c>
      <c r="CG684" s="106" t="str">
        <f t="shared" si="1617"/>
        <v/>
      </c>
      <c r="CH684" s="106" t="str">
        <f t="shared" si="1617"/>
        <v/>
      </c>
      <c r="CI684" s="40"/>
      <c r="CJ684" s="40"/>
      <c r="CK684" s="40"/>
      <c r="CL684" s="40"/>
      <c r="CM684" s="40"/>
    </row>
    <row r="685" spans="1:91" ht="17.25" customHeight="1" x14ac:dyDescent="0.2">
      <c r="A685" s="92"/>
      <c r="B685" s="93"/>
      <c r="C685" s="93"/>
      <c r="D685" s="93"/>
      <c r="E685" s="93" t="str">
        <f t="shared" si="1511"/>
        <v/>
      </c>
      <c r="F685" s="93"/>
      <c r="G685" s="93"/>
      <c r="H685" s="93" t="str">
        <f t="shared" si="1319"/>
        <v/>
      </c>
      <c r="I685" s="95" t="str">
        <f t="shared" si="1320"/>
        <v/>
      </c>
      <c r="J685" s="93"/>
      <c r="K685" s="97" t="b">
        <v>0</v>
      </c>
      <c r="L685" s="98" t="str">
        <f t="shared" si="1444"/>
        <v>PENDENTE</v>
      </c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3"/>
      <c r="X685" s="100"/>
      <c r="Y685" s="100"/>
      <c r="Z685" s="100"/>
      <c r="AA685" s="100"/>
      <c r="AB685" s="100"/>
      <c r="AC685" s="101"/>
      <c r="AD685" s="3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93"/>
      <c r="AQ685" s="93"/>
      <c r="AR685" s="93"/>
      <c r="AS685" s="102"/>
      <c r="AT685" s="103"/>
      <c r="AU685" s="103"/>
      <c r="AV685" s="103"/>
      <c r="AW685" s="104"/>
      <c r="AX685" s="103"/>
      <c r="AY685" s="103"/>
      <c r="AZ685" s="103"/>
      <c r="BA685" s="103"/>
      <c r="BB685" s="104"/>
      <c r="BC685" s="103"/>
      <c r="BD685" s="105" t="str">
        <f ca="1">IFERROR(__xludf.DUMMYFUNCTION("""COMPUTED_VALUE"""),"")</f>
        <v/>
      </c>
      <c r="BE685" s="105"/>
      <c r="BF685" s="105"/>
      <c r="BG685" s="93"/>
      <c r="BH685" s="95"/>
      <c r="BI685" s="95" t="str">
        <f t="shared" si="1347"/>
        <v/>
      </c>
      <c r="BJ685" s="95" t="str">
        <f t="shared" ref="BJ685:BR685" si="1618">IF(AD685=0,"",AD685*$AS685*(AU685/10))</f>
        <v/>
      </c>
      <c r="BK685" s="95" t="str">
        <f t="shared" si="1618"/>
        <v/>
      </c>
      <c r="BL685" s="95" t="str">
        <f t="shared" si="1618"/>
        <v/>
      </c>
      <c r="BM685" s="95" t="str">
        <f t="shared" si="1618"/>
        <v/>
      </c>
      <c r="BN685" s="95" t="str">
        <f t="shared" si="1618"/>
        <v/>
      </c>
      <c r="BO685" s="95" t="str">
        <f t="shared" si="1618"/>
        <v/>
      </c>
      <c r="BP685" s="95" t="str">
        <f t="shared" si="1618"/>
        <v/>
      </c>
      <c r="BQ685" s="95" t="str">
        <f t="shared" si="1618"/>
        <v/>
      </c>
      <c r="BR685" s="95" t="str">
        <f t="shared" si="1618"/>
        <v/>
      </c>
      <c r="BS685" s="38"/>
      <c r="BT685" s="38"/>
      <c r="BU685" s="38"/>
      <c r="BV685" s="38"/>
      <c r="BW685" s="38"/>
      <c r="BX685" s="38">
        <f t="shared" si="1600"/>
        <v>0</v>
      </c>
      <c r="BY685" s="106" t="str">
        <f t="shared" si="1575"/>
        <v/>
      </c>
      <c r="BZ685" s="106" t="str">
        <f t="shared" ref="BZ685:CH685" si="1619">IF(N685="x","1","")</f>
        <v/>
      </c>
      <c r="CA685" s="106" t="str">
        <f t="shared" si="1619"/>
        <v/>
      </c>
      <c r="CB685" s="106" t="str">
        <f t="shared" si="1619"/>
        <v/>
      </c>
      <c r="CC685" s="106" t="str">
        <f t="shared" si="1619"/>
        <v/>
      </c>
      <c r="CD685" s="106" t="str">
        <f t="shared" si="1619"/>
        <v/>
      </c>
      <c r="CE685" s="106" t="str">
        <f t="shared" si="1619"/>
        <v/>
      </c>
      <c r="CF685" s="106" t="str">
        <f t="shared" si="1619"/>
        <v/>
      </c>
      <c r="CG685" s="106" t="str">
        <f t="shared" si="1619"/>
        <v/>
      </c>
      <c r="CH685" s="106" t="str">
        <f t="shared" si="1619"/>
        <v/>
      </c>
      <c r="CI685" s="40"/>
      <c r="CJ685" s="40"/>
      <c r="CK685" s="40"/>
      <c r="CL685" s="40"/>
      <c r="CM685" s="40"/>
    </row>
    <row r="686" spans="1:91" ht="17.25" customHeight="1" x14ac:dyDescent="0.2">
      <c r="A686" s="92"/>
      <c r="B686" s="93"/>
      <c r="C686" s="93"/>
      <c r="D686" s="93"/>
      <c r="E686" s="93" t="str">
        <f t="shared" si="1511"/>
        <v/>
      </c>
      <c r="F686" s="93"/>
      <c r="G686" s="93"/>
      <c r="H686" s="93" t="str">
        <f t="shared" si="1319"/>
        <v/>
      </c>
      <c r="I686" s="95" t="str">
        <f t="shared" si="1320"/>
        <v/>
      </c>
      <c r="J686" s="93"/>
      <c r="K686" s="97" t="b">
        <v>0</v>
      </c>
      <c r="L686" s="98" t="str">
        <f t="shared" si="1444"/>
        <v>PENDENTE</v>
      </c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3"/>
      <c r="X686" s="100"/>
      <c r="Y686" s="100"/>
      <c r="Z686" s="100"/>
      <c r="AA686" s="100"/>
      <c r="AB686" s="100"/>
      <c r="AC686" s="101"/>
      <c r="AD686" s="3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93"/>
      <c r="AQ686" s="93"/>
      <c r="AR686" s="93"/>
      <c r="AS686" s="102"/>
      <c r="AT686" s="103"/>
      <c r="AU686" s="103"/>
      <c r="AV686" s="103"/>
      <c r="AW686" s="104"/>
      <c r="AX686" s="103"/>
      <c r="AY686" s="103"/>
      <c r="AZ686" s="103"/>
      <c r="BA686" s="103"/>
      <c r="BB686" s="104"/>
      <c r="BC686" s="103"/>
      <c r="BD686" s="105" t="str">
        <f ca="1">IFERROR(__xludf.DUMMYFUNCTION("""COMPUTED_VALUE"""),"")</f>
        <v/>
      </c>
      <c r="BE686" s="105"/>
      <c r="BF686" s="105"/>
      <c r="BG686" s="93"/>
      <c r="BH686" s="95"/>
      <c r="BI686" s="95" t="str">
        <f t="shared" si="1347"/>
        <v/>
      </c>
      <c r="BJ686" s="95" t="str">
        <f t="shared" ref="BJ686:BR686" si="1620">IF(AD686=0,"",AD686*$AS686*(AU686/10))</f>
        <v/>
      </c>
      <c r="BK686" s="95" t="str">
        <f t="shared" si="1620"/>
        <v/>
      </c>
      <c r="BL686" s="95" t="str">
        <f t="shared" si="1620"/>
        <v/>
      </c>
      <c r="BM686" s="95" t="str">
        <f t="shared" si="1620"/>
        <v/>
      </c>
      <c r="BN686" s="95" t="str">
        <f t="shared" si="1620"/>
        <v/>
      </c>
      <c r="BO686" s="95" t="str">
        <f t="shared" si="1620"/>
        <v/>
      </c>
      <c r="BP686" s="95" t="str">
        <f t="shared" si="1620"/>
        <v/>
      </c>
      <c r="BQ686" s="95" t="str">
        <f t="shared" si="1620"/>
        <v/>
      </c>
      <c r="BR686" s="95" t="str">
        <f t="shared" si="1620"/>
        <v/>
      </c>
      <c r="BS686" s="38"/>
      <c r="BT686" s="38"/>
      <c r="BU686" s="38"/>
      <c r="BV686" s="38"/>
      <c r="BW686" s="38"/>
      <c r="BX686" s="38">
        <f t="shared" si="1600"/>
        <v>0</v>
      </c>
      <c r="BY686" s="106" t="str">
        <f t="shared" si="1575"/>
        <v/>
      </c>
      <c r="BZ686" s="106" t="str">
        <f t="shared" ref="BZ686:CH686" si="1621">IF(N686="x","1","")</f>
        <v/>
      </c>
      <c r="CA686" s="106" t="str">
        <f t="shared" si="1621"/>
        <v/>
      </c>
      <c r="CB686" s="106" t="str">
        <f t="shared" si="1621"/>
        <v/>
      </c>
      <c r="CC686" s="106" t="str">
        <f t="shared" si="1621"/>
        <v/>
      </c>
      <c r="CD686" s="106" t="str">
        <f t="shared" si="1621"/>
        <v/>
      </c>
      <c r="CE686" s="106" t="str">
        <f t="shared" si="1621"/>
        <v/>
      </c>
      <c r="CF686" s="106" t="str">
        <f t="shared" si="1621"/>
        <v/>
      </c>
      <c r="CG686" s="106" t="str">
        <f t="shared" si="1621"/>
        <v/>
      </c>
      <c r="CH686" s="106" t="str">
        <f t="shared" si="1621"/>
        <v/>
      </c>
      <c r="CI686" s="40"/>
      <c r="CJ686" s="40"/>
      <c r="CK686" s="40"/>
      <c r="CL686" s="40"/>
      <c r="CM686" s="40"/>
    </row>
    <row r="687" spans="1:91" ht="17.25" customHeight="1" x14ac:dyDescent="0.2">
      <c r="A687" s="92"/>
      <c r="B687" s="93"/>
      <c r="C687" s="93"/>
      <c r="D687" s="93"/>
      <c r="E687" s="93" t="str">
        <f t="shared" si="1511"/>
        <v/>
      </c>
      <c r="F687" s="93"/>
      <c r="G687" s="93"/>
      <c r="H687" s="93" t="str">
        <f t="shared" si="1319"/>
        <v/>
      </c>
      <c r="I687" s="95" t="str">
        <f t="shared" si="1320"/>
        <v/>
      </c>
      <c r="J687" s="93"/>
      <c r="K687" s="97" t="b">
        <v>0</v>
      </c>
      <c r="L687" s="98" t="str">
        <f t="shared" si="1444"/>
        <v>PENDENTE</v>
      </c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3"/>
      <c r="X687" s="100"/>
      <c r="Y687" s="100"/>
      <c r="Z687" s="100"/>
      <c r="AA687" s="100"/>
      <c r="AB687" s="100"/>
      <c r="AC687" s="101"/>
      <c r="AD687" s="3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93"/>
      <c r="AQ687" s="93"/>
      <c r="AR687" s="93"/>
      <c r="AS687" s="102"/>
      <c r="AT687" s="103"/>
      <c r="AU687" s="103"/>
      <c r="AV687" s="103"/>
      <c r="AW687" s="104"/>
      <c r="AX687" s="103"/>
      <c r="AY687" s="103"/>
      <c r="AZ687" s="103"/>
      <c r="BA687" s="103"/>
      <c r="BB687" s="104"/>
      <c r="BC687" s="103"/>
      <c r="BD687" s="105" t="str">
        <f ca="1">IFERROR(__xludf.DUMMYFUNCTION("""COMPUTED_VALUE"""),"")</f>
        <v/>
      </c>
      <c r="BE687" s="105"/>
      <c r="BF687" s="105"/>
      <c r="BG687" s="93"/>
      <c r="BH687" s="95"/>
      <c r="BI687" s="95" t="str">
        <f t="shared" si="1347"/>
        <v/>
      </c>
      <c r="BJ687" s="95" t="str">
        <f t="shared" ref="BJ687:BR687" si="1622">IF(AD687=0,"",AD687*$AS687*(AU687/10))</f>
        <v/>
      </c>
      <c r="BK687" s="95" t="str">
        <f t="shared" si="1622"/>
        <v/>
      </c>
      <c r="BL687" s="95" t="str">
        <f t="shared" si="1622"/>
        <v/>
      </c>
      <c r="BM687" s="95" t="str">
        <f t="shared" si="1622"/>
        <v/>
      </c>
      <c r="BN687" s="95" t="str">
        <f t="shared" si="1622"/>
        <v/>
      </c>
      <c r="BO687" s="95" t="str">
        <f t="shared" si="1622"/>
        <v/>
      </c>
      <c r="BP687" s="95" t="str">
        <f t="shared" si="1622"/>
        <v/>
      </c>
      <c r="BQ687" s="95" t="str">
        <f t="shared" si="1622"/>
        <v/>
      </c>
      <c r="BR687" s="95" t="str">
        <f t="shared" si="1622"/>
        <v/>
      </c>
      <c r="BS687" s="38"/>
      <c r="BT687" s="38"/>
      <c r="BU687" s="38"/>
      <c r="BV687" s="38"/>
      <c r="BW687" s="38"/>
      <c r="BX687" s="38">
        <f t="shared" si="1600"/>
        <v>0</v>
      </c>
      <c r="BY687" s="106" t="str">
        <f t="shared" si="1575"/>
        <v/>
      </c>
      <c r="BZ687" s="106" t="str">
        <f t="shared" ref="BZ687:CH687" si="1623">IF(N687="x","1","")</f>
        <v/>
      </c>
      <c r="CA687" s="106" t="str">
        <f t="shared" si="1623"/>
        <v/>
      </c>
      <c r="CB687" s="106" t="str">
        <f t="shared" si="1623"/>
        <v/>
      </c>
      <c r="CC687" s="106" t="str">
        <f t="shared" si="1623"/>
        <v/>
      </c>
      <c r="CD687" s="106" t="str">
        <f t="shared" si="1623"/>
        <v/>
      </c>
      <c r="CE687" s="106" t="str">
        <f t="shared" si="1623"/>
        <v/>
      </c>
      <c r="CF687" s="106" t="str">
        <f t="shared" si="1623"/>
        <v/>
      </c>
      <c r="CG687" s="106" t="str">
        <f t="shared" si="1623"/>
        <v/>
      </c>
      <c r="CH687" s="106" t="str">
        <f t="shared" si="1623"/>
        <v/>
      </c>
      <c r="CI687" s="40"/>
      <c r="CJ687" s="40"/>
      <c r="CK687" s="40"/>
      <c r="CL687" s="40"/>
      <c r="CM687" s="40"/>
    </row>
    <row r="688" spans="1:91" ht="17.25" customHeight="1" x14ac:dyDescent="0.2">
      <c r="A688" s="92"/>
      <c r="B688" s="93"/>
      <c r="C688" s="93"/>
      <c r="D688" s="93"/>
      <c r="E688" s="93" t="str">
        <f t="shared" si="1511"/>
        <v/>
      </c>
      <c r="F688" s="93"/>
      <c r="G688" s="93"/>
      <c r="H688" s="93" t="str">
        <f t="shared" si="1319"/>
        <v/>
      </c>
      <c r="I688" s="95" t="str">
        <f t="shared" si="1320"/>
        <v/>
      </c>
      <c r="J688" s="93"/>
      <c r="K688" s="97" t="b">
        <v>0</v>
      </c>
      <c r="L688" s="98" t="str">
        <f t="shared" si="1444"/>
        <v>PENDENTE</v>
      </c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3"/>
      <c r="X688" s="100"/>
      <c r="Y688" s="100"/>
      <c r="Z688" s="100"/>
      <c r="AA688" s="100"/>
      <c r="AB688" s="100"/>
      <c r="AC688" s="101"/>
      <c r="AD688" s="3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93"/>
      <c r="AQ688" s="93"/>
      <c r="AR688" s="93"/>
      <c r="AS688" s="102"/>
      <c r="AT688" s="103"/>
      <c r="AU688" s="103"/>
      <c r="AV688" s="103"/>
      <c r="AW688" s="104"/>
      <c r="AX688" s="103"/>
      <c r="AY688" s="103"/>
      <c r="AZ688" s="103"/>
      <c r="BA688" s="103"/>
      <c r="BB688" s="104"/>
      <c r="BC688" s="103"/>
      <c r="BD688" s="105" t="str">
        <f ca="1">IFERROR(__xludf.DUMMYFUNCTION("""COMPUTED_VALUE"""),"")</f>
        <v/>
      </c>
      <c r="BE688" s="105"/>
      <c r="BF688" s="105"/>
      <c r="BG688" s="93"/>
      <c r="BH688" s="95"/>
      <c r="BI688" s="95" t="str">
        <f t="shared" si="1347"/>
        <v/>
      </c>
      <c r="BJ688" s="95" t="str">
        <f t="shared" ref="BJ688:BR688" si="1624">IF(AD688=0,"",AD688*$AS688*(AU688/10))</f>
        <v/>
      </c>
      <c r="BK688" s="95" t="str">
        <f t="shared" si="1624"/>
        <v/>
      </c>
      <c r="BL688" s="95" t="str">
        <f t="shared" si="1624"/>
        <v/>
      </c>
      <c r="BM688" s="95" t="str">
        <f t="shared" si="1624"/>
        <v/>
      </c>
      <c r="BN688" s="95" t="str">
        <f t="shared" si="1624"/>
        <v/>
      </c>
      <c r="BO688" s="95" t="str">
        <f t="shared" si="1624"/>
        <v/>
      </c>
      <c r="BP688" s="95" t="str">
        <f t="shared" si="1624"/>
        <v/>
      </c>
      <c r="BQ688" s="95" t="str">
        <f t="shared" si="1624"/>
        <v/>
      </c>
      <c r="BR688" s="95" t="str">
        <f t="shared" si="1624"/>
        <v/>
      </c>
      <c r="BS688" s="38"/>
      <c r="BT688" s="38"/>
      <c r="BU688" s="38"/>
      <c r="BV688" s="38"/>
      <c r="BW688" s="38"/>
      <c r="BX688" s="38">
        <f t="shared" si="1600"/>
        <v>0</v>
      </c>
      <c r="BY688" s="106" t="str">
        <f t="shared" si="1575"/>
        <v/>
      </c>
      <c r="BZ688" s="106" t="str">
        <f t="shared" ref="BZ688:CH688" si="1625">IF(N688="x","1","")</f>
        <v/>
      </c>
      <c r="CA688" s="106" t="str">
        <f t="shared" si="1625"/>
        <v/>
      </c>
      <c r="CB688" s="106" t="str">
        <f t="shared" si="1625"/>
        <v/>
      </c>
      <c r="CC688" s="106" t="str">
        <f t="shared" si="1625"/>
        <v/>
      </c>
      <c r="CD688" s="106" t="str">
        <f t="shared" si="1625"/>
        <v/>
      </c>
      <c r="CE688" s="106" t="str">
        <f t="shared" si="1625"/>
        <v/>
      </c>
      <c r="CF688" s="106" t="str">
        <f t="shared" si="1625"/>
        <v/>
      </c>
      <c r="CG688" s="106" t="str">
        <f t="shared" si="1625"/>
        <v/>
      </c>
      <c r="CH688" s="106" t="str">
        <f t="shared" si="1625"/>
        <v/>
      </c>
      <c r="CI688" s="40"/>
      <c r="CJ688" s="40"/>
      <c r="CK688" s="40"/>
      <c r="CL688" s="40"/>
      <c r="CM688" s="40"/>
    </row>
    <row r="689" spans="1:91" ht="17.25" customHeight="1" x14ac:dyDescent="0.2">
      <c r="A689" s="92"/>
      <c r="B689" s="93"/>
      <c r="C689" s="93"/>
      <c r="D689" s="93"/>
      <c r="E689" s="93" t="str">
        <f t="shared" si="1511"/>
        <v/>
      </c>
      <c r="F689" s="93"/>
      <c r="G689" s="93"/>
      <c r="H689" s="93" t="str">
        <f t="shared" si="1319"/>
        <v/>
      </c>
      <c r="I689" s="95" t="str">
        <f t="shared" si="1320"/>
        <v/>
      </c>
      <c r="J689" s="93"/>
      <c r="K689" s="97" t="b">
        <v>0</v>
      </c>
      <c r="L689" s="98" t="str">
        <f t="shared" si="1444"/>
        <v>PENDENTE</v>
      </c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3"/>
      <c r="X689" s="100"/>
      <c r="Y689" s="100"/>
      <c r="Z689" s="100"/>
      <c r="AA689" s="100"/>
      <c r="AB689" s="100"/>
      <c r="AC689" s="101"/>
      <c r="AD689" s="3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93"/>
      <c r="AQ689" s="93"/>
      <c r="AR689" s="93"/>
      <c r="AS689" s="102"/>
      <c r="AT689" s="103"/>
      <c r="AU689" s="103"/>
      <c r="AV689" s="103"/>
      <c r="AW689" s="104"/>
      <c r="AX689" s="103"/>
      <c r="AY689" s="103"/>
      <c r="AZ689" s="103"/>
      <c r="BA689" s="103"/>
      <c r="BB689" s="104"/>
      <c r="BC689" s="103"/>
      <c r="BD689" s="105" t="str">
        <f ca="1">IFERROR(__xludf.DUMMYFUNCTION("""COMPUTED_VALUE"""),"")</f>
        <v/>
      </c>
      <c r="BE689" s="105"/>
      <c r="BF689" s="105"/>
      <c r="BG689" s="93"/>
      <c r="BH689" s="95"/>
      <c r="BI689" s="95" t="str">
        <f t="shared" si="1347"/>
        <v/>
      </c>
      <c r="BJ689" s="95" t="str">
        <f t="shared" ref="BJ689:BR689" si="1626">IF(AD689=0,"",AD689*$AS689*(AU689/10))</f>
        <v/>
      </c>
      <c r="BK689" s="95" t="str">
        <f t="shared" si="1626"/>
        <v/>
      </c>
      <c r="BL689" s="95" t="str">
        <f t="shared" si="1626"/>
        <v/>
      </c>
      <c r="BM689" s="95" t="str">
        <f t="shared" si="1626"/>
        <v/>
      </c>
      <c r="BN689" s="95" t="str">
        <f t="shared" si="1626"/>
        <v/>
      </c>
      <c r="BO689" s="95" t="str">
        <f t="shared" si="1626"/>
        <v/>
      </c>
      <c r="BP689" s="95" t="str">
        <f t="shared" si="1626"/>
        <v/>
      </c>
      <c r="BQ689" s="95" t="str">
        <f t="shared" si="1626"/>
        <v/>
      </c>
      <c r="BR689" s="95" t="str">
        <f t="shared" si="1626"/>
        <v/>
      </c>
      <c r="BS689" s="38"/>
      <c r="BT689" s="38"/>
      <c r="BU689" s="38"/>
      <c r="BV689" s="38"/>
      <c r="BW689" s="38"/>
      <c r="BX689" s="38">
        <f t="shared" si="1600"/>
        <v>0</v>
      </c>
      <c r="BY689" s="106" t="str">
        <f t="shared" si="1575"/>
        <v/>
      </c>
      <c r="BZ689" s="106" t="str">
        <f t="shared" ref="BZ689:CH689" si="1627">IF(N689="x","1","")</f>
        <v/>
      </c>
      <c r="CA689" s="106" t="str">
        <f t="shared" si="1627"/>
        <v/>
      </c>
      <c r="CB689" s="106" t="str">
        <f t="shared" si="1627"/>
        <v/>
      </c>
      <c r="CC689" s="106" t="str">
        <f t="shared" si="1627"/>
        <v/>
      </c>
      <c r="CD689" s="106" t="str">
        <f t="shared" si="1627"/>
        <v/>
      </c>
      <c r="CE689" s="106" t="str">
        <f t="shared" si="1627"/>
        <v/>
      </c>
      <c r="CF689" s="106" t="str">
        <f t="shared" si="1627"/>
        <v/>
      </c>
      <c r="CG689" s="106" t="str">
        <f t="shared" si="1627"/>
        <v/>
      </c>
      <c r="CH689" s="106" t="str">
        <f t="shared" si="1627"/>
        <v/>
      </c>
      <c r="CI689" s="40"/>
      <c r="CJ689" s="40"/>
      <c r="CK689" s="40"/>
      <c r="CL689" s="40"/>
      <c r="CM689" s="40"/>
    </row>
    <row r="690" spans="1:91" ht="17.25" customHeight="1" x14ac:dyDescent="0.2">
      <c r="A690" s="92"/>
      <c r="B690" s="93"/>
      <c r="C690" s="93"/>
      <c r="D690" s="93"/>
      <c r="E690" s="93" t="str">
        <f t="shared" si="1511"/>
        <v/>
      </c>
      <c r="F690" s="93"/>
      <c r="G690" s="93"/>
      <c r="H690" s="93" t="str">
        <f t="shared" si="1319"/>
        <v/>
      </c>
      <c r="I690" s="95" t="str">
        <f t="shared" si="1320"/>
        <v/>
      </c>
      <c r="J690" s="93"/>
      <c r="K690" s="97" t="b">
        <v>0</v>
      </c>
      <c r="L690" s="98" t="str">
        <f t="shared" si="1444"/>
        <v>PENDENTE</v>
      </c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3"/>
      <c r="X690" s="100"/>
      <c r="Y690" s="100"/>
      <c r="Z690" s="100"/>
      <c r="AA690" s="100"/>
      <c r="AB690" s="100"/>
      <c r="AC690" s="101"/>
      <c r="AD690" s="3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93"/>
      <c r="AQ690" s="93"/>
      <c r="AR690" s="93"/>
      <c r="AS690" s="102"/>
      <c r="AT690" s="103"/>
      <c r="AU690" s="103"/>
      <c r="AV690" s="103"/>
      <c r="AW690" s="104"/>
      <c r="AX690" s="103"/>
      <c r="AY690" s="103"/>
      <c r="AZ690" s="103"/>
      <c r="BA690" s="103"/>
      <c r="BB690" s="104"/>
      <c r="BC690" s="103"/>
      <c r="BD690" s="105" t="str">
        <f ca="1">IFERROR(__xludf.DUMMYFUNCTION("""COMPUTED_VALUE"""),"")</f>
        <v/>
      </c>
      <c r="BE690" s="105"/>
      <c r="BF690" s="105"/>
      <c r="BG690" s="93"/>
      <c r="BH690" s="95"/>
      <c r="BI690" s="95" t="str">
        <f t="shared" si="1347"/>
        <v/>
      </c>
      <c r="BJ690" s="95" t="str">
        <f t="shared" ref="BJ690:BR690" si="1628">IF(AD690=0,"",AD690*$AS690*(AU690/10))</f>
        <v/>
      </c>
      <c r="BK690" s="95" t="str">
        <f t="shared" si="1628"/>
        <v/>
      </c>
      <c r="BL690" s="95" t="str">
        <f t="shared" si="1628"/>
        <v/>
      </c>
      <c r="BM690" s="95" t="str">
        <f t="shared" si="1628"/>
        <v/>
      </c>
      <c r="BN690" s="95" t="str">
        <f t="shared" si="1628"/>
        <v/>
      </c>
      <c r="BO690" s="95" t="str">
        <f t="shared" si="1628"/>
        <v/>
      </c>
      <c r="BP690" s="95" t="str">
        <f t="shared" si="1628"/>
        <v/>
      </c>
      <c r="BQ690" s="95" t="str">
        <f t="shared" si="1628"/>
        <v/>
      </c>
      <c r="BR690" s="95" t="str">
        <f t="shared" si="1628"/>
        <v/>
      </c>
      <c r="BS690" s="38"/>
      <c r="BT690" s="38"/>
      <c r="BU690" s="38"/>
      <c r="BV690" s="38"/>
      <c r="BW690" s="38"/>
      <c r="BX690" s="38">
        <f t="shared" si="1600"/>
        <v>0</v>
      </c>
      <c r="BY690" s="106" t="str">
        <f t="shared" si="1575"/>
        <v/>
      </c>
      <c r="BZ690" s="106" t="str">
        <f t="shared" ref="BZ690:CH690" si="1629">IF(N690="x","1","")</f>
        <v/>
      </c>
      <c r="CA690" s="106" t="str">
        <f t="shared" si="1629"/>
        <v/>
      </c>
      <c r="CB690" s="106" t="str">
        <f t="shared" si="1629"/>
        <v/>
      </c>
      <c r="CC690" s="106" t="str">
        <f t="shared" si="1629"/>
        <v/>
      </c>
      <c r="CD690" s="106" t="str">
        <f t="shared" si="1629"/>
        <v/>
      </c>
      <c r="CE690" s="106" t="str">
        <f t="shared" si="1629"/>
        <v/>
      </c>
      <c r="CF690" s="106" t="str">
        <f t="shared" si="1629"/>
        <v/>
      </c>
      <c r="CG690" s="106" t="str">
        <f t="shared" si="1629"/>
        <v/>
      </c>
      <c r="CH690" s="106" t="str">
        <f t="shared" si="1629"/>
        <v/>
      </c>
      <c r="CI690" s="40"/>
      <c r="CJ690" s="40"/>
      <c r="CK690" s="40"/>
      <c r="CL690" s="40"/>
      <c r="CM690" s="40"/>
    </row>
    <row r="691" spans="1:91" ht="17.25" customHeight="1" x14ac:dyDescent="0.2">
      <c r="A691" s="92"/>
      <c r="B691" s="93"/>
      <c r="C691" s="93"/>
      <c r="D691" s="93"/>
      <c r="E691" s="93" t="str">
        <f t="shared" si="1511"/>
        <v/>
      </c>
      <c r="F691" s="93"/>
      <c r="G691" s="93"/>
      <c r="H691" s="93" t="str">
        <f t="shared" si="1319"/>
        <v/>
      </c>
      <c r="I691" s="95" t="str">
        <f t="shared" si="1320"/>
        <v/>
      </c>
      <c r="J691" s="93"/>
      <c r="K691" s="97" t="b">
        <v>0</v>
      </c>
      <c r="L691" s="98" t="str">
        <f t="shared" si="1444"/>
        <v>PENDENTE</v>
      </c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3"/>
      <c r="X691" s="100"/>
      <c r="Y691" s="100"/>
      <c r="Z691" s="100"/>
      <c r="AA691" s="100"/>
      <c r="AB691" s="100"/>
      <c r="AC691" s="101"/>
      <c r="AD691" s="3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93"/>
      <c r="AQ691" s="93"/>
      <c r="AR691" s="93"/>
      <c r="AS691" s="102"/>
      <c r="AT691" s="103"/>
      <c r="AU691" s="103"/>
      <c r="AV691" s="103"/>
      <c r="AW691" s="104"/>
      <c r="AX691" s="103"/>
      <c r="AY691" s="103"/>
      <c r="AZ691" s="103"/>
      <c r="BA691" s="103"/>
      <c r="BB691" s="104"/>
      <c r="BC691" s="103"/>
      <c r="BD691" s="105" t="str">
        <f ca="1">IFERROR(__xludf.DUMMYFUNCTION("""COMPUTED_VALUE"""),"")</f>
        <v/>
      </c>
      <c r="BE691" s="105"/>
      <c r="BF691" s="105"/>
      <c r="BG691" s="93"/>
      <c r="BH691" s="95"/>
      <c r="BI691" s="95" t="str">
        <f t="shared" si="1347"/>
        <v/>
      </c>
      <c r="BJ691" s="95" t="str">
        <f t="shared" ref="BJ691:BR691" si="1630">IF(AD691=0,"",AD691*$AS691*(AU691/10))</f>
        <v/>
      </c>
      <c r="BK691" s="95" t="str">
        <f t="shared" si="1630"/>
        <v/>
      </c>
      <c r="BL691" s="95" t="str">
        <f t="shared" si="1630"/>
        <v/>
      </c>
      <c r="BM691" s="95" t="str">
        <f t="shared" si="1630"/>
        <v/>
      </c>
      <c r="BN691" s="95" t="str">
        <f t="shared" si="1630"/>
        <v/>
      </c>
      <c r="BO691" s="95" t="str">
        <f t="shared" si="1630"/>
        <v/>
      </c>
      <c r="BP691" s="95" t="str">
        <f t="shared" si="1630"/>
        <v/>
      </c>
      <c r="BQ691" s="95" t="str">
        <f t="shared" si="1630"/>
        <v/>
      </c>
      <c r="BR691" s="95" t="str">
        <f t="shared" si="1630"/>
        <v/>
      </c>
      <c r="BS691" s="38"/>
      <c r="BT691" s="38"/>
      <c r="BU691" s="38"/>
      <c r="BV691" s="38"/>
      <c r="BW691" s="38"/>
      <c r="BX691" s="38">
        <f t="shared" si="1600"/>
        <v>0</v>
      </c>
      <c r="BY691" s="106" t="str">
        <f t="shared" si="1575"/>
        <v/>
      </c>
      <c r="BZ691" s="106" t="str">
        <f t="shared" ref="BZ691:CH691" si="1631">IF(N691="x","1","")</f>
        <v/>
      </c>
      <c r="CA691" s="106" t="str">
        <f t="shared" si="1631"/>
        <v/>
      </c>
      <c r="CB691" s="106" t="str">
        <f t="shared" si="1631"/>
        <v/>
      </c>
      <c r="CC691" s="106" t="str">
        <f t="shared" si="1631"/>
        <v/>
      </c>
      <c r="CD691" s="106" t="str">
        <f t="shared" si="1631"/>
        <v/>
      </c>
      <c r="CE691" s="106" t="str">
        <f t="shared" si="1631"/>
        <v/>
      </c>
      <c r="CF691" s="106" t="str">
        <f t="shared" si="1631"/>
        <v/>
      </c>
      <c r="CG691" s="106" t="str">
        <f t="shared" si="1631"/>
        <v/>
      </c>
      <c r="CH691" s="106" t="str">
        <f t="shared" si="1631"/>
        <v/>
      </c>
      <c r="CI691" s="40"/>
      <c r="CJ691" s="40"/>
      <c r="CK691" s="40"/>
      <c r="CL691" s="40"/>
      <c r="CM691" s="40"/>
    </row>
    <row r="692" spans="1:91" ht="17.25" customHeight="1" x14ac:dyDescent="0.2">
      <c r="A692" s="92"/>
      <c r="B692" s="93"/>
      <c r="C692" s="93"/>
      <c r="D692" s="93"/>
      <c r="E692" s="93" t="str">
        <f t="shared" si="1511"/>
        <v/>
      </c>
      <c r="F692" s="93"/>
      <c r="G692" s="93"/>
      <c r="H692" s="93" t="str">
        <f t="shared" si="1319"/>
        <v/>
      </c>
      <c r="I692" s="95" t="str">
        <f t="shared" si="1320"/>
        <v/>
      </c>
      <c r="J692" s="93"/>
      <c r="K692" s="97" t="b">
        <v>0</v>
      </c>
      <c r="L692" s="98" t="str">
        <f t="shared" si="1444"/>
        <v>PENDENTE</v>
      </c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3"/>
      <c r="X692" s="100"/>
      <c r="Y692" s="100"/>
      <c r="Z692" s="100"/>
      <c r="AA692" s="100"/>
      <c r="AB692" s="100"/>
      <c r="AC692" s="101"/>
      <c r="AD692" s="3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93"/>
      <c r="AQ692" s="93"/>
      <c r="AR692" s="93"/>
      <c r="AS692" s="102"/>
      <c r="AT692" s="103"/>
      <c r="AU692" s="103"/>
      <c r="AV692" s="103"/>
      <c r="AW692" s="104"/>
      <c r="AX692" s="103"/>
      <c r="AY692" s="103"/>
      <c r="AZ692" s="103"/>
      <c r="BA692" s="103"/>
      <c r="BB692" s="104"/>
      <c r="BC692" s="103"/>
      <c r="BD692" s="105" t="str">
        <f ca="1">IFERROR(__xludf.DUMMYFUNCTION("""COMPUTED_VALUE"""),"")</f>
        <v/>
      </c>
      <c r="BE692" s="105"/>
      <c r="BF692" s="105"/>
      <c r="BG692" s="93"/>
      <c r="BH692" s="95"/>
      <c r="BI692" s="95" t="str">
        <f t="shared" si="1347"/>
        <v/>
      </c>
      <c r="BJ692" s="95" t="str">
        <f t="shared" ref="BJ692:BR692" si="1632">IF(AD692=0,"",AD692*$AS692*(AU692/10))</f>
        <v/>
      </c>
      <c r="BK692" s="95" t="str">
        <f t="shared" si="1632"/>
        <v/>
      </c>
      <c r="BL692" s="95" t="str">
        <f t="shared" si="1632"/>
        <v/>
      </c>
      <c r="BM692" s="95" t="str">
        <f t="shared" si="1632"/>
        <v/>
      </c>
      <c r="BN692" s="95" t="str">
        <f t="shared" si="1632"/>
        <v/>
      </c>
      <c r="BO692" s="95" t="str">
        <f t="shared" si="1632"/>
        <v/>
      </c>
      <c r="BP692" s="95" t="str">
        <f t="shared" si="1632"/>
        <v/>
      </c>
      <c r="BQ692" s="95" t="str">
        <f t="shared" si="1632"/>
        <v/>
      </c>
      <c r="BR692" s="95" t="str">
        <f t="shared" si="1632"/>
        <v/>
      </c>
      <c r="BS692" s="38"/>
      <c r="BT692" s="38"/>
      <c r="BU692" s="38"/>
      <c r="BV692" s="38"/>
      <c r="BW692" s="38"/>
      <c r="BX692" s="38">
        <f t="shared" si="1600"/>
        <v>0</v>
      </c>
      <c r="BY692" s="106" t="str">
        <f t="shared" si="1575"/>
        <v/>
      </c>
      <c r="BZ692" s="106" t="str">
        <f t="shared" ref="BZ692:CH692" si="1633">IF(N692="x","1","")</f>
        <v/>
      </c>
      <c r="CA692" s="106" t="str">
        <f t="shared" si="1633"/>
        <v/>
      </c>
      <c r="CB692" s="106" t="str">
        <f t="shared" si="1633"/>
        <v/>
      </c>
      <c r="CC692" s="106" t="str">
        <f t="shared" si="1633"/>
        <v/>
      </c>
      <c r="CD692" s="106" t="str">
        <f t="shared" si="1633"/>
        <v/>
      </c>
      <c r="CE692" s="106" t="str">
        <f t="shared" si="1633"/>
        <v/>
      </c>
      <c r="CF692" s="106" t="str">
        <f t="shared" si="1633"/>
        <v/>
      </c>
      <c r="CG692" s="106" t="str">
        <f t="shared" si="1633"/>
        <v/>
      </c>
      <c r="CH692" s="106" t="str">
        <f t="shared" si="1633"/>
        <v/>
      </c>
      <c r="CI692" s="40"/>
      <c r="CJ692" s="40"/>
      <c r="CK692" s="40"/>
      <c r="CL692" s="40"/>
      <c r="CM692" s="40"/>
    </row>
    <row r="693" spans="1:91" ht="17.25" customHeight="1" x14ac:dyDescent="0.2">
      <c r="A693" s="92"/>
      <c r="B693" s="93"/>
      <c r="C693" s="93"/>
      <c r="D693" s="93"/>
      <c r="E693" s="93" t="str">
        <f t="shared" si="1511"/>
        <v/>
      </c>
      <c r="F693" s="93"/>
      <c r="G693" s="93"/>
      <c r="H693" s="93" t="str">
        <f t="shared" si="1319"/>
        <v/>
      </c>
      <c r="I693" s="95" t="str">
        <f t="shared" si="1320"/>
        <v/>
      </c>
      <c r="J693" s="93"/>
      <c r="K693" s="97" t="b">
        <v>0</v>
      </c>
      <c r="L693" s="98" t="str">
        <f t="shared" si="1444"/>
        <v>PENDENTE</v>
      </c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3"/>
      <c r="X693" s="100"/>
      <c r="Y693" s="100"/>
      <c r="Z693" s="100"/>
      <c r="AA693" s="100"/>
      <c r="AB693" s="100"/>
      <c r="AC693" s="101"/>
      <c r="AD693" s="3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93"/>
      <c r="AQ693" s="93"/>
      <c r="AR693" s="93"/>
      <c r="AS693" s="102"/>
      <c r="AT693" s="103"/>
      <c r="AU693" s="103"/>
      <c r="AV693" s="103"/>
      <c r="AW693" s="104"/>
      <c r="AX693" s="103"/>
      <c r="AY693" s="103"/>
      <c r="AZ693" s="103"/>
      <c r="BA693" s="103"/>
      <c r="BB693" s="104"/>
      <c r="BC693" s="103"/>
      <c r="BD693" s="105" t="str">
        <f ca="1">IFERROR(__xludf.DUMMYFUNCTION("""COMPUTED_VALUE"""),"")</f>
        <v/>
      </c>
      <c r="BE693" s="105"/>
      <c r="BF693" s="105"/>
      <c r="BG693" s="93"/>
      <c r="BH693" s="95"/>
      <c r="BI693" s="95" t="str">
        <f t="shared" si="1347"/>
        <v/>
      </c>
      <c r="BJ693" s="95" t="str">
        <f t="shared" ref="BJ693:BR693" si="1634">IF(AD693=0,"",AD693*$AS693*(AU693/10))</f>
        <v/>
      </c>
      <c r="BK693" s="95" t="str">
        <f t="shared" si="1634"/>
        <v/>
      </c>
      <c r="BL693" s="95" t="str">
        <f t="shared" si="1634"/>
        <v/>
      </c>
      <c r="BM693" s="95" t="str">
        <f t="shared" si="1634"/>
        <v/>
      </c>
      <c r="BN693" s="95" t="str">
        <f t="shared" si="1634"/>
        <v/>
      </c>
      <c r="BO693" s="95" t="str">
        <f t="shared" si="1634"/>
        <v/>
      </c>
      <c r="BP693" s="95" t="str">
        <f t="shared" si="1634"/>
        <v/>
      </c>
      <c r="BQ693" s="95" t="str">
        <f t="shared" si="1634"/>
        <v/>
      </c>
      <c r="BR693" s="95" t="str">
        <f t="shared" si="1634"/>
        <v/>
      </c>
      <c r="BS693" s="38"/>
      <c r="BT693" s="38"/>
      <c r="BU693" s="38"/>
      <c r="BV693" s="38"/>
      <c r="BW693" s="38"/>
      <c r="BX693" s="38">
        <f t="shared" si="1600"/>
        <v>0</v>
      </c>
      <c r="BY693" s="106" t="str">
        <f t="shared" si="1575"/>
        <v/>
      </c>
      <c r="BZ693" s="106" t="str">
        <f t="shared" ref="BZ693:CH693" si="1635">IF(N693="x","1","")</f>
        <v/>
      </c>
      <c r="CA693" s="106" t="str">
        <f t="shared" si="1635"/>
        <v/>
      </c>
      <c r="CB693" s="106" t="str">
        <f t="shared" si="1635"/>
        <v/>
      </c>
      <c r="CC693" s="106" t="str">
        <f t="shared" si="1635"/>
        <v/>
      </c>
      <c r="CD693" s="106" t="str">
        <f t="shared" si="1635"/>
        <v/>
      </c>
      <c r="CE693" s="106" t="str">
        <f t="shared" si="1635"/>
        <v/>
      </c>
      <c r="CF693" s="106" t="str">
        <f t="shared" si="1635"/>
        <v/>
      </c>
      <c r="CG693" s="106" t="str">
        <f t="shared" si="1635"/>
        <v/>
      </c>
      <c r="CH693" s="106" t="str">
        <f t="shared" si="1635"/>
        <v/>
      </c>
      <c r="CI693" s="40"/>
      <c r="CJ693" s="40"/>
      <c r="CK693" s="40"/>
      <c r="CL693" s="40"/>
      <c r="CM693" s="40"/>
    </row>
    <row r="694" spans="1:91" ht="17.25" customHeight="1" x14ac:dyDescent="0.2">
      <c r="A694" s="92"/>
      <c r="B694" s="93"/>
      <c r="C694" s="93"/>
      <c r="D694" s="93"/>
      <c r="E694" s="93" t="str">
        <f t="shared" si="1511"/>
        <v/>
      </c>
      <c r="F694" s="93"/>
      <c r="G694" s="93"/>
      <c r="H694" s="93" t="str">
        <f t="shared" si="1319"/>
        <v/>
      </c>
      <c r="I694" s="95" t="str">
        <f t="shared" si="1320"/>
        <v/>
      </c>
      <c r="J694" s="93"/>
      <c r="K694" s="97" t="b">
        <v>0</v>
      </c>
      <c r="L694" s="98" t="str">
        <f t="shared" si="1444"/>
        <v>PENDENTE</v>
      </c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3"/>
      <c r="X694" s="100"/>
      <c r="Y694" s="100"/>
      <c r="Z694" s="100"/>
      <c r="AA694" s="100"/>
      <c r="AB694" s="100"/>
      <c r="AC694" s="101"/>
      <c r="AD694" s="3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93"/>
      <c r="AQ694" s="93"/>
      <c r="AR694" s="93"/>
      <c r="AS694" s="102"/>
      <c r="AT694" s="103"/>
      <c r="AU694" s="103"/>
      <c r="AV694" s="103"/>
      <c r="AW694" s="104"/>
      <c r="AX694" s="103"/>
      <c r="AY694" s="103"/>
      <c r="AZ694" s="103"/>
      <c r="BA694" s="103"/>
      <c r="BB694" s="104"/>
      <c r="BC694" s="103"/>
      <c r="BD694" s="105" t="str">
        <f ca="1">IFERROR(__xludf.DUMMYFUNCTION("""COMPUTED_VALUE"""),"")</f>
        <v/>
      </c>
      <c r="BE694" s="105"/>
      <c r="BF694" s="105"/>
      <c r="BG694" s="93"/>
      <c r="BH694" s="95"/>
      <c r="BI694" s="95" t="str">
        <f t="shared" si="1347"/>
        <v/>
      </c>
      <c r="BJ694" s="95" t="str">
        <f t="shared" ref="BJ694:BR694" si="1636">IF(AD694=0,"",AD694*$AS694*(AU694/10))</f>
        <v/>
      </c>
      <c r="BK694" s="95" t="str">
        <f t="shared" si="1636"/>
        <v/>
      </c>
      <c r="BL694" s="95" t="str">
        <f t="shared" si="1636"/>
        <v/>
      </c>
      <c r="BM694" s="95" t="str">
        <f t="shared" si="1636"/>
        <v/>
      </c>
      <c r="BN694" s="95" t="str">
        <f t="shared" si="1636"/>
        <v/>
      </c>
      <c r="BO694" s="95" t="str">
        <f t="shared" si="1636"/>
        <v/>
      </c>
      <c r="BP694" s="95" t="str">
        <f t="shared" si="1636"/>
        <v/>
      </c>
      <c r="BQ694" s="95" t="str">
        <f t="shared" si="1636"/>
        <v/>
      </c>
      <c r="BR694" s="95" t="str">
        <f t="shared" si="1636"/>
        <v/>
      </c>
      <c r="BS694" s="38"/>
      <c r="BT694" s="38"/>
      <c r="BU694" s="38"/>
      <c r="BV694" s="38"/>
      <c r="BW694" s="38"/>
      <c r="BX694" s="38">
        <f t="shared" si="1600"/>
        <v>0</v>
      </c>
      <c r="BY694" s="106" t="str">
        <f t="shared" si="1575"/>
        <v/>
      </c>
      <c r="BZ694" s="106" t="str">
        <f t="shared" ref="BZ694:CH694" si="1637">IF(N694="x","1","")</f>
        <v/>
      </c>
      <c r="CA694" s="106" t="str">
        <f t="shared" si="1637"/>
        <v/>
      </c>
      <c r="CB694" s="106" t="str">
        <f t="shared" si="1637"/>
        <v/>
      </c>
      <c r="CC694" s="106" t="str">
        <f t="shared" si="1637"/>
        <v/>
      </c>
      <c r="CD694" s="106" t="str">
        <f t="shared" si="1637"/>
        <v/>
      </c>
      <c r="CE694" s="106" t="str">
        <f t="shared" si="1637"/>
        <v/>
      </c>
      <c r="CF694" s="106" t="str">
        <f t="shared" si="1637"/>
        <v/>
      </c>
      <c r="CG694" s="106" t="str">
        <f t="shared" si="1637"/>
        <v/>
      </c>
      <c r="CH694" s="106" t="str">
        <f t="shared" si="1637"/>
        <v/>
      </c>
      <c r="CI694" s="40"/>
      <c r="CJ694" s="40"/>
      <c r="CK694" s="40"/>
      <c r="CL694" s="40"/>
      <c r="CM694" s="40"/>
    </row>
    <row r="695" spans="1:91" ht="17.25" customHeight="1" x14ac:dyDescent="0.2">
      <c r="A695" s="92"/>
      <c r="B695" s="93"/>
      <c r="C695" s="93"/>
      <c r="D695" s="93"/>
      <c r="E695" s="93" t="str">
        <f t="shared" si="1511"/>
        <v/>
      </c>
      <c r="F695" s="93"/>
      <c r="G695" s="93"/>
      <c r="H695" s="93" t="str">
        <f t="shared" si="1319"/>
        <v/>
      </c>
      <c r="I695" s="95" t="str">
        <f t="shared" si="1320"/>
        <v/>
      </c>
      <c r="J695" s="93"/>
      <c r="K695" s="97" t="b">
        <v>0</v>
      </c>
      <c r="L695" s="98" t="str">
        <f t="shared" si="1444"/>
        <v>PENDENTE</v>
      </c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3"/>
      <c r="X695" s="100"/>
      <c r="Y695" s="100"/>
      <c r="Z695" s="100"/>
      <c r="AA695" s="100"/>
      <c r="AB695" s="100"/>
      <c r="AC695" s="101"/>
      <c r="AD695" s="3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93"/>
      <c r="AQ695" s="93"/>
      <c r="AR695" s="93"/>
      <c r="AS695" s="102"/>
      <c r="AT695" s="103"/>
      <c r="AU695" s="103"/>
      <c r="AV695" s="103"/>
      <c r="AW695" s="104"/>
      <c r="AX695" s="103"/>
      <c r="AY695" s="103"/>
      <c r="AZ695" s="103"/>
      <c r="BA695" s="103"/>
      <c r="BB695" s="104"/>
      <c r="BC695" s="103"/>
      <c r="BD695" s="105" t="str">
        <f ca="1">IFERROR(__xludf.DUMMYFUNCTION("""COMPUTED_VALUE"""),"")</f>
        <v/>
      </c>
      <c r="BE695" s="105"/>
      <c r="BF695" s="105"/>
      <c r="BG695" s="93"/>
      <c r="BH695" s="95"/>
      <c r="BI695" s="95" t="str">
        <f t="shared" si="1347"/>
        <v/>
      </c>
      <c r="BJ695" s="95" t="str">
        <f t="shared" ref="BJ695:BR695" si="1638">IF(AD695=0,"",AD695*$AS695*(AU695/10))</f>
        <v/>
      </c>
      <c r="BK695" s="95" t="str">
        <f t="shared" si="1638"/>
        <v/>
      </c>
      <c r="BL695" s="95" t="str">
        <f t="shared" si="1638"/>
        <v/>
      </c>
      <c r="BM695" s="95" t="str">
        <f t="shared" si="1638"/>
        <v/>
      </c>
      <c r="BN695" s="95" t="str">
        <f t="shared" si="1638"/>
        <v/>
      </c>
      <c r="BO695" s="95" t="str">
        <f t="shared" si="1638"/>
        <v/>
      </c>
      <c r="BP695" s="95" t="str">
        <f t="shared" si="1638"/>
        <v/>
      </c>
      <c r="BQ695" s="95" t="str">
        <f t="shared" si="1638"/>
        <v/>
      </c>
      <c r="BR695" s="95" t="str">
        <f t="shared" si="1638"/>
        <v/>
      </c>
      <c r="BS695" s="38"/>
      <c r="BT695" s="38"/>
      <c r="BU695" s="38"/>
      <c r="BV695" s="38"/>
      <c r="BW695" s="38"/>
      <c r="BX695" s="38">
        <f t="shared" si="1600"/>
        <v>0</v>
      </c>
      <c r="BY695" s="106" t="str">
        <f t="shared" si="1575"/>
        <v/>
      </c>
      <c r="BZ695" s="106" t="str">
        <f t="shared" ref="BZ695:CH695" si="1639">IF(N695="x","1","")</f>
        <v/>
      </c>
      <c r="CA695" s="106" t="str">
        <f t="shared" si="1639"/>
        <v/>
      </c>
      <c r="CB695" s="106" t="str">
        <f t="shared" si="1639"/>
        <v/>
      </c>
      <c r="CC695" s="106" t="str">
        <f t="shared" si="1639"/>
        <v/>
      </c>
      <c r="CD695" s="106" t="str">
        <f t="shared" si="1639"/>
        <v/>
      </c>
      <c r="CE695" s="106" t="str">
        <f t="shared" si="1639"/>
        <v/>
      </c>
      <c r="CF695" s="106" t="str">
        <f t="shared" si="1639"/>
        <v/>
      </c>
      <c r="CG695" s="106" t="str">
        <f t="shared" si="1639"/>
        <v/>
      </c>
      <c r="CH695" s="106" t="str">
        <f t="shared" si="1639"/>
        <v/>
      </c>
      <c r="CI695" s="40"/>
      <c r="CJ695" s="40"/>
      <c r="CK695" s="40"/>
      <c r="CL695" s="40"/>
      <c r="CM695" s="40"/>
    </row>
    <row r="696" spans="1:91" ht="17.25" customHeight="1" x14ac:dyDescent="0.2">
      <c r="A696" s="92"/>
      <c r="B696" s="93"/>
      <c r="C696" s="93"/>
      <c r="D696" s="93"/>
      <c r="E696" s="93" t="str">
        <f t="shared" si="1511"/>
        <v/>
      </c>
      <c r="F696" s="93"/>
      <c r="G696" s="93"/>
      <c r="H696" s="93" t="str">
        <f t="shared" si="1319"/>
        <v/>
      </c>
      <c r="I696" s="95" t="str">
        <f t="shared" si="1320"/>
        <v/>
      </c>
      <c r="J696" s="93"/>
      <c r="K696" s="97" t="b">
        <v>0</v>
      </c>
      <c r="L696" s="98" t="str">
        <f t="shared" si="1444"/>
        <v>PENDENTE</v>
      </c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3"/>
      <c r="X696" s="100"/>
      <c r="Y696" s="100"/>
      <c r="Z696" s="100"/>
      <c r="AA696" s="100"/>
      <c r="AB696" s="100"/>
      <c r="AC696" s="101"/>
      <c r="AD696" s="3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93"/>
      <c r="AQ696" s="93"/>
      <c r="AR696" s="93"/>
      <c r="AS696" s="102"/>
      <c r="AT696" s="103"/>
      <c r="AU696" s="103"/>
      <c r="AV696" s="103"/>
      <c r="AW696" s="104"/>
      <c r="AX696" s="103"/>
      <c r="AY696" s="103"/>
      <c r="AZ696" s="103"/>
      <c r="BA696" s="103"/>
      <c r="BB696" s="104"/>
      <c r="BC696" s="103"/>
      <c r="BD696" s="105" t="str">
        <f ca="1">IFERROR(__xludf.DUMMYFUNCTION("""COMPUTED_VALUE"""),"")</f>
        <v/>
      </c>
      <c r="BE696" s="105"/>
      <c r="BF696" s="105"/>
      <c r="BG696" s="93"/>
      <c r="BH696" s="95"/>
      <c r="BI696" s="95" t="str">
        <f t="shared" si="1347"/>
        <v/>
      </c>
      <c r="BJ696" s="95" t="str">
        <f t="shared" ref="BJ696:BR696" si="1640">IF(AD696=0,"",AD696*$AS696*(AU696/10))</f>
        <v/>
      </c>
      <c r="BK696" s="95" t="str">
        <f t="shared" si="1640"/>
        <v/>
      </c>
      <c r="BL696" s="95" t="str">
        <f t="shared" si="1640"/>
        <v/>
      </c>
      <c r="BM696" s="95" t="str">
        <f t="shared" si="1640"/>
        <v/>
      </c>
      <c r="BN696" s="95" t="str">
        <f t="shared" si="1640"/>
        <v/>
      </c>
      <c r="BO696" s="95" t="str">
        <f t="shared" si="1640"/>
        <v/>
      </c>
      <c r="BP696" s="95" t="str">
        <f t="shared" si="1640"/>
        <v/>
      </c>
      <c r="BQ696" s="95" t="str">
        <f t="shared" si="1640"/>
        <v/>
      </c>
      <c r="BR696" s="95" t="str">
        <f t="shared" si="1640"/>
        <v/>
      </c>
      <c r="BS696" s="38"/>
      <c r="BT696" s="38"/>
      <c r="BU696" s="38"/>
      <c r="BV696" s="38"/>
      <c r="BW696" s="38"/>
      <c r="BX696" s="38">
        <f t="shared" si="1600"/>
        <v>0</v>
      </c>
      <c r="BY696" s="106" t="str">
        <f t="shared" si="1575"/>
        <v/>
      </c>
      <c r="BZ696" s="106" t="str">
        <f t="shared" ref="BZ696:CH696" si="1641">IF(N696="x","1","")</f>
        <v/>
      </c>
      <c r="CA696" s="106" t="str">
        <f t="shared" si="1641"/>
        <v/>
      </c>
      <c r="CB696" s="106" t="str">
        <f t="shared" si="1641"/>
        <v/>
      </c>
      <c r="CC696" s="106" t="str">
        <f t="shared" si="1641"/>
        <v/>
      </c>
      <c r="CD696" s="106" t="str">
        <f t="shared" si="1641"/>
        <v/>
      </c>
      <c r="CE696" s="106" t="str">
        <f t="shared" si="1641"/>
        <v/>
      </c>
      <c r="CF696" s="106" t="str">
        <f t="shared" si="1641"/>
        <v/>
      </c>
      <c r="CG696" s="106" t="str">
        <f t="shared" si="1641"/>
        <v/>
      </c>
      <c r="CH696" s="106" t="str">
        <f t="shared" si="1641"/>
        <v/>
      </c>
      <c r="CI696" s="40"/>
      <c r="CJ696" s="40"/>
      <c r="CK696" s="40"/>
      <c r="CL696" s="40"/>
      <c r="CM696" s="40"/>
    </row>
    <row r="697" spans="1:91" ht="17.25" customHeight="1" x14ac:dyDescent="0.2">
      <c r="A697" s="92"/>
      <c r="B697" s="93"/>
      <c r="C697" s="93"/>
      <c r="D697" s="93"/>
      <c r="E697" s="93" t="str">
        <f t="shared" si="1511"/>
        <v/>
      </c>
      <c r="F697" s="93"/>
      <c r="G697" s="93"/>
      <c r="H697" s="93" t="str">
        <f t="shared" si="1319"/>
        <v/>
      </c>
      <c r="I697" s="95" t="str">
        <f t="shared" si="1320"/>
        <v/>
      </c>
      <c r="J697" s="93"/>
      <c r="K697" s="97" t="b">
        <v>0</v>
      </c>
      <c r="L697" s="98" t="str">
        <f t="shared" si="1444"/>
        <v>PENDENTE</v>
      </c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3"/>
      <c r="X697" s="100"/>
      <c r="Y697" s="100"/>
      <c r="Z697" s="100"/>
      <c r="AA697" s="100"/>
      <c r="AB697" s="100"/>
      <c r="AC697" s="101"/>
      <c r="AD697" s="3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93"/>
      <c r="AQ697" s="93"/>
      <c r="AR697" s="93"/>
      <c r="AS697" s="102"/>
      <c r="AT697" s="103"/>
      <c r="AU697" s="103"/>
      <c r="AV697" s="103"/>
      <c r="AW697" s="104"/>
      <c r="AX697" s="103"/>
      <c r="AY697" s="103"/>
      <c r="AZ697" s="103"/>
      <c r="BA697" s="103"/>
      <c r="BB697" s="104"/>
      <c r="BC697" s="103"/>
      <c r="BD697" s="105" t="str">
        <f ca="1">IFERROR(__xludf.DUMMYFUNCTION("""COMPUTED_VALUE"""),"")</f>
        <v/>
      </c>
      <c r="BE697" s="105"/>
      <c r="BF697" s="105"/>
      <c r="BG697" s="93"/>
      <c r="BH697" s="95"/>
      <c r="BI697" s="95" t="str">
        <f t="shared" si="1347"/>
        <v/>
      </c>
      <c r="BJ697" s="95" t="str">
        <f t="shared" ref="BJ697:BR697" si="1642">IF(AD697=0,"",AD697*$AS697*(AU697/10))</f>
        <v/>
      </c>
      <c r="BK697" s="95" t="str">
        <f t="shared" si="1642"/>
        <v/>
      </c>
      <c r="BL697" s="95" t="str">
        <f t="shared" si="1642"/>
        <v/>
      </c>
      <c r="BM697" s="95" t="str">
        <f t="shared" si="1642"/>
        <v/>
      </c>
      <c r="BN697" s="95" t="str">
        <f t="shared" si="1642"/>
        <v/>
      </c>
      <c r="BO697" s="95" t="str">
        <f t="shared" si="1642"/>
        <v/>
      </c>
      <c r="BP697" s="95" t="str">
        <f t="shared" si="1642"/>
        <v/>
      </c>
      <c r="BQ697" s="95" t="str">
        <f t="shared" si="1642"/>
        <v/>
      </c>
      <c r="BR697" s="95" t="str">
        <f t="shared" si="1642"/>
        <v/>
      </c>
      <c r="BS697" s="38"/>
      <c r="BT697" s="38"/>
      <c r="BU697" s="38"/>
      <c r="BV697" s="38"/>
      <c r="BW697" s="38"/>
      <c r="BX697" s="38">
        <f t="shared" si="1600"/>
        <v>0</v>
      </c>
      <c r="BY697" s="106" t="str">
        <f t="shared" si="1575"/>
        <v/>
      </c>
      <c r="BZ697" s="106" t="str">
        <f t="shared" ref="BZ697:CH697" si="1643">IF(N697="x","1","")</f>
        <v/>
      </c>
      <c r="CA697" s="106" t="str">
        <f t="shared" si="1643"/>
        <v/>
      </c>
      <c r="CB697" s="106" t="str">
        <f t="shared" si="1643"/>
        <v/>
      </c>
      <c r="CC697" s="106" t="str">
        <f t="shared" si="1643"/>
        <v/>
      </c>
      <c r="CD697" s="106" t="str">
        <f t="shared" si="1643"/>
        <v/>
      </c>
      <c r="CE697" s="106" t="str">
        <f t="shared" si="1643"/>
        <v/>
      </c>
      <c r="CF697" s="106" t="str">
        <f t="shared" si="1643"/>
        <v/>
      </c>
      <c r="CG697" s="106" t="str">
        <f t="shared" si="1643"/>
        <v/>
      </c>
      <c r="CH697" s="106" t="str">
        <f t="shared" si="1643"/>
        <v/>
      </c>
      <c r="CI697" s="40"/>
      <c r="CJ697" s="40"/>
      <c r="CK697" s="40"/>
      <c r="CL697" s="40"/>
      <c r="CM697" s="40"/>
    </row>
    <row r="698" spans="1:91" ht="17.25" customHeight="1" x14ac:dyDescent="0.2">
      <c r="A698" s="92"/>
      <c r="B698" s="93"/>
      <c r="C698" s="93"/>
      <c r="D698" s="93"/>
      <c r="E698" s="93" t="str">
        <f t="shared" si="1511"/>
        <v/>
      </c>
      <c r="F698" s="93"/>
      <c r="G698" s="93"/>
      <c r="H698" s="93" t="str">
        <f t="shared" si="1319"/>
        <v/>
      </c>
      <c r="I698" s="95" t="str">
        <f t="shared" si="1320"/>
        <v/>
      </c>
      <c r="J698" s="93"/>
      <c r="K698" s="97" t="b">
        <v>0</v>
      </c>
      <c r="L698" s="98" t="str">
        <f t="shared" si="1444"/>
        <v>PENDENTE</v>
      </c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3"/>
      <c r="X698" s="100"/>
      <c r="Y698" s="100"/>
      <c r="Z698" s="100"/>
      <c r="AA698" s="100"/>
      <c r="AB698" s="100"/>
      <c r="AC698" s="101"/>
      <c r="AD698" s="3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93"/>
      <c r="AQ698" s="93"/>
      <c r="AR698" s="93"/>
      <c r="AS698" s="102"/>
      <c r="AT698" s="103"/>
      <c r="AU698" s="103"/>
      <c r="AV698" s="103"/>
      <c r="AW698" s="104"/>
      <c r="AX698" s="103"/>
      <c r="AY698" s="103"/>
      <c r="AZ698" s="103"/>
      <c r="BA698" s="103"/>
      <c r="BB698" s="104"/>
      <c r="BC698" s="103"/>
      <c r="BD698" s="105" t="str">
        <f ca="1">IFERROR(__xludf.DUMMYFUNCTION("""COMPUTED_VALUE"""),"")</f>
        <v/>
      </c>
      <c r="BE698" s="105"/>
      <c r="BF698" s="105"/>
      <c r="BG698" s="93"/>
      <c r="BH698" s="95"/>
      <c r="BI698" s="95" t="str">
        <f t="shared" si="1347"/>
        <v/>
      </c>
      <c r="BJ698" s="95" t="str">
        <f t="shared" ref="BJ698:BR698" si="1644">IF(AD698=0,"",AD698*$AS698*(AU698/10))</f>
        <v/>
      </c>
      <c r="BK698" s="95" t="str">
        <f t="shared" si="1644"/>
        <v/>
      </c>
      <c r="BL698" s="95" t="str">
        <f t="shared" si="1644"/>
        <v/>
      </c>
      <c r="BM698" s="95" t="str">
        <f t="shared" si="1644"/>
        <v/>
      </c>
      <c r="BN698" s="95" t="str">
        <f t="shared" si="1644"/>
        <v/>
      </c>
      <c r="BO698" s="95" t="str">
        <f t="shared" si="1644"/>
        <v/>
      </c>
      <c r="BP698" s="95" t="str">
        <f t="shared" si="1644"/>
        <v/>
      </c>
      <c r="BQ698" s="95" t="str">
        <f t="shared" si="1644"/>
        <v/>
      </c>
      <c r="BR698" s="95" t="str">
        <f t="shared" si="1644"/>
        <v/>
      </c>
      <c r="BS698" s="38"/>
      <c r="BT698" s="38"/>
      <c r="BU698" s="38"/>
      <c r="BV698" s="38"/>
      <c r="BW698" s="38"/>
      <c r="BX698" s="38">
        <f t="shared" si="1600"/>
        <v>0</v>
      </c>
      <c r="BY698" s="106" t="str">
        <f t="shared" si="1575"/>
        <v/>
      </c>
      <c r="BZ698" s="106" t="str">
        <f t="shared" ref="BZ698:CH698" si="1645">IF(N698="x","1","")</f>
        <v/>
      </c>
      <c r="CA698" s="106" t="str">
        <f t="shared" si="1645"/>
        <v/>
      </c>
      <c r="CB698" s="106" t="str">
        <f t="shared" si="1645"/>
        <v/>
      </c>
      <c r="CC698" s="106" t="str">
        <f t="shared" si="1645"/>
        <v/>
      </c>
      <c r="CD698" s="106" t="str">
        <f t="shared" si="1645"/>
        <v/>
      </c>
      <c r="CE698" s="106" t="str">
        <f t="shared" si="1645"/>
        <v/>
      </c>
      <c r="CF698" s="106" t="str">
        <f t="shared" si="1645"/>
        <v/>
      </c>
      <c r="CG698" s="106" t="str">
        <f t="shared" si="1645"/>
        <v/>
      </c>
      <c r="CH698" s="106" t="str">
        <f t="shared" si="1645"/>
        <v/>
      </c>
      <c r="CI698" s="40"/>
      <c r="CJ698" s="40"/>
      <c r="CK698" s="40"/>
      <c r="CL698" s="40"/>
      <c r="CM698" s="40"/>
    </row>
    <row r="699" spans="1:91" ht="17.25" customHeight="1" x14ac:dyDescent="0.2">
      <c r="A699" s="92"/>
      <c r="B699" s="93"/>
      <c r="C699" s="93"/>
      <c r="D699" s="93"/>
      <c r="E699" s="93" t="str">
        <f t="shared" si="1511"/>
        <v/>
      </c>
      <c r="F699" s="93"/>
      <c r="G699" s="93"/>
      <c r="H699" s="93" t="str">
        <f t="shared" si="1319"/>
        <v/>
      </c>
      <c r="I699" s="95" t="str">
        <f t="shared" si="1320"/>
        <v/>
      </c>
      <c r="J699" s="93"/>
      <c r="K699" s="97" t="b">
        <v>0</v>
      </c>
      <c r="L699" s="98" t="str">
        <f t="shared" si="1444"/>
        <v>PENDENTE</v>
      </c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3"/>
      <c r="X699" s="100"/>
      <c r="Y699" s="100"/>
      <c r="Z699" s="100"/>
      <c r="AA699" s="100"/>
      <c r="AB699" s="100"/>
      <c r="AC699" s="101"/>
      <c r="AD699" s="3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93"/>
      <c r="AQ699" s="93"/>
      <c r="AR699" s="93"/>
      <c r="AS699" s="102"/>
      <c r="AT699" s="103"/>
      <c r="AU699" s="103"/>
      <c r="AV699" s="103"/>
      <c r="AW699" s="104"/>
      <c r="AX699" s="103"/>
      <c r="AY699" s="103"/>
      <c r="AZ699" s="103"/>
      <c r="BA699" s="103"/>
      <c r="BB699" s="104"/>
      <c r="BC699" s="103"/>
      <c r="BD699" s="105" t="str">
        <f ca="1">IFERROR(__xludf.DUMMYFUNCTION("""COMPUTED_VALUE"""),"")</f>
        <v/>
      </c>
      <c r="BE699" s="105"/>
      <c r="BF699" s="105"/>
      <c r="BG699" s="93"/>
      <c r="BH699" s="95"/>
      <c r="BI699" s="95" t="str">
        <f t="shared" si="1347"/>
        <v/>
      </c>
      <c r="BJ699" s="95" t="str">
        <f t="shared" ref="BJ699:BR699" si="1646">IF(AD699=0,"",AD699*$AS699*(AU699/10))</f>
        <v/>
      </c>
      <c r="BK699" s="95" t="str">
        <f t="shared" si="1646"/>
        <v/>
      </c>
      <c r="BL699" s="95" t="str">
        <f t="shared" si="1646"/>
        <v/>
      </c>
      <c r="BM699" s="95" t="str">
        <f t="shared" si="1646"/>
        <v/>
      </c>
      <c r="BN699" s="95" t="str">
        <f t="shared" si="1646"/>
        <v/>
      </c>
      <c r="BO699" s="95" t="str">
        <f t="shared" si="1646"/>
        <v/>
      </c>
      <c r="BP699" s="95" t="str">
        <f t="shared" si="1646"/>
        <v/>
      </c>
      <c r="BQ699" s="95" t="str">
        <f t="shared" si="1646"/>
        <v/>
      </c>
      <c r="BR699" s="95" t="str">
        <f t="shared" si="1646"/>
        <v/>
      </c>
      <c r="BS699" s="38"/>
      <c r="BT699" s="38"/>
      <c r="BU699" s="38"/>
      <c r="BV699" s="38"/>
      <c r="BW699" s="38"/>
      <c r="BX699" s="38">
        <f t="shared" si="1600"/>
        <v>0</v>
      </c>
      <c r="BY699" s="106" t="str">
        <f t="shared" si="1575"/>
        <v/>
      </c>
      <c r="BZ699" s="106" t="str">
        <f t="shared" ref="BZ699:CH699" si="1647">IF(N699="x","1","")</f>
        <v/>
      </c>
      <c r="CA699" s="106" t="str">
        <f t="shared" si="1647"/>
        <v/>
      </c>
      <c r="CB699" s="106" t="str">
        <f t="shared" si="1647"/>
        <v/>
      </c>
      <c r="CC699" s="106" t="str">
        <f t="shared" si="1647"/>
        <v/>
      </c>
      <c r="CD699" s="106" t="str">
        <f t="shared" si="1647"/>
        <v/>
      </c>
      <c r="CE699" s="106" t="str">
        <f t="shared" si="1647"/>
        <v/>
      </c>
      <c r="CF699" s="106" t="str">
        <f t="shared" si="1647"/>
        <v/>
      </c>
      <c r="CG699" s="106" t="str">
        <f t="shared" si="1647"/>
        <v/>
      </c>
      <c r="CH699" s="106" t="str">
        <f t="shared" si="1647"/>
        <v/>
      </c>
      <c r="CI699" s="40"/>
      <c r="CJ699" s="40"/>
      <c r="CK699" s="40"/>
      <c r="CL699" s="40"/>
      <c r="CM699" s="40"/>
    </row>
    <row r="700" spans="1:91" ht="17.25" customHeight="1" x14ac:dyDescent="0.2">
      <c r="A700" s="92"/>
      <c r="B700" s="93"/>
      <c r="C700" s="93"/>
      <c r="D700" s="93"/>
      <c r="E700" s="93" t="str">
        <f t="shared" si="1511"/>
        <v/>
      </c>
      <c r="F700" s="93"/>
      <c r="G700" s="93"/>
      <c r="H700" s="93" t="str">
        <f t="shared" si="1319"/>
        <v/>
      </c>
      <c r="I700" s="95" t="str">
        <f t="shared" si="1320"/>
        <v/>
      </c>
      <c r="J700" s="93"/>
      <c r="K700" s="97" t="b">
        <v>0</v>
      </c>
      <c r="L700" s="98" t="str">
        <f t="shared" si="1444"/>
        <v>PENDENTE</v>
      </c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3"/>
      <c r="X700" s="100"/>
      <c r="Y700" s="100"/>
      <c r="Z700" s="100"/>
      <c r="AA700" s="100"/>
      <c r="AB700" s="100"/>
      <c r="AC700" s="101"/>
      <c r="AD700" s="3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93"/>
      <c r="AQ700" s="93"/>
      <c r="AR700" s="93"/>
      <c r="AS700" s="102"/>
      <c r="AT700" s="103"/>
      <c r="AU700" s="103"/>
      <c r="AV700" s="103"/>
      <c r="AW700" s="104"/>
      <c r="AX700" s="103"/>
      <c r="AY700" s="103"/>
      <c r="AZ700" s="103"/>
      <c r="BA700" s="103"/>
      <c r="BB700" s="104"/>
      <c r="BC700" s="103"/>
      <c r="BD700" s="105" t="str">
        <f ca="1">IFERROR(__xludf.DUMMYFUNCTION("""COMPUTED_VALUE"""),"")</f>
        <v/>
      </c>
      <c r="BE700" s="105"/>
      <c r="BF700" s="105"/>
      <c r="BG700" s="93"/>
      <c r="BH700" s="95"/>
      <c r="BI700" s="95" t="str">
        <f t="shared" si="1347"/>
        <v/>
      </c>
      <c r="BJ700" s="95" t="str">
        <f t="shared" ref="BJ700:BR700" si="1648">IF(AD700=0,"",AD700*$AS700*(AU700/10))</f>
        <v/>
      </c>
      <c r="BK700" s="95" t="str">
        <f t="shared" si="1648"/>
        <v/>
      </c>
      <c r="BL700" s="95" t="str">
        <f t="shared" si="1648"/>
        <v/>
      </c>
      <c r="BM700" s="95" t="str">
        <f t="shared" si="1648"/>
        <v/>
      </c>
      <c r="BN700" s="95" t="str">
        <f t="shared" si="1648"/>
        <v/>
      </c>
      <c r="BO700" s="95" t="str">
        <f t="shared" si="1648"/>
        <v/>
      </c>
      <c r="BP700" s="95" t="str">
        <f t="shared" si="1648"/>
        <v/>
      </c>
      <c r="BQ700" s="95" t="str">
        <f t="shared" si="1648"/>
        <v/>
      </c>
      <c r="BR700" s="95" t="str">
        <f t="shared" si="1648"/>
        <v/>
      </c>
      <c r="BS700" s="38"/>
      <c r="BT700" s="38"/>
      <c r="BU700" s="38"/>
      <c r="BV700" s="38"/>
      <c r="BW700" s="38"/>
      <c r="BX700" s="38">
        <f t="shared" si="1600"/>
        <v>0</v>
      </c>
      <c r="BY700" s="106" t="str">
        <f t="shared" si="1575"/>
        <v/>
      </c>
      <c r="BZ700" s="106" t="str">
        <f t="shared" ref="BZ700:CH700" si="1649">IF(N700="x","1","")</f>
        <v/>
      </c>
      <c r="CA700" s="106" t="str">
        <f t="shared" si="1649"/>
        <v/>
      </c>
      <c r="CB700" s="106" t="str">
        <f t="shared" si="1649"/>
        <v/>
      </c>
      <c r="CC700" s="106" t="str">
        <f t="shared" si="1649"/>
        <v/>
      </c>
      <c r="CD700" s="106" t="str">
        <f t="shared" si="1649"/>
        <v/>
      </c>
      <c r="CE700" s="106" t="str">
        <f t="shared" si="1649"/>
        <v/>
      </c>
      <c r="CF700" s="106" t="str">
        <f t="shared" si="1649"/>
        <v/>
      </c>
      <c r="CG700" s="106" t="str">
        <f t="shared" si="1649"/>
        <v/>
      </c>
      <c r="CH700" s="106" t="str">
        <f t="shared" si="1649"/>
        <v/>
      </c>
      <c r="CI700" s="40"/>
      <c r="CJ700" s="40"/>
      <c r="CK700" s="40"/>
      <c r="CL700" s="40"/>
      <c r="CM700" s="40"/>
    </row>
    <row r="701" spans="1:91" ht="17.25" customHeight="1" x14ac:dyDescent="0.2">
      <c r="A701" s="92"/>
      <c r="B701" s="93"/>
      <c r="C701" s="93"/>
      <c r="D701" s="93"/>
      <c r="E701" s="93" t="str">
        <f t="shared" si="1511"/>
        <v/>
      </c>
      <c r="F701" s="93"/>
      <c r="G701" s="93"/>
      <c r="H701" s="93" t="str">
        <f t="shared" si="1319"/>
        <v/>
      </c>
      <c r="I701" s="95" t="str">
        <f t="shared" si="1320"/>
        <v/>
      </c>
      <c r="J701" s="93"/>
      <c r="K701" s="97" t="b">
        <v>0</v>
      </c>
      <c r="L701" s="98" t="str">
        <f t="shared" si="1444"/>
        <v>PENDENTE</v>
      </c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3"/>
      <c r="X701" s="100"/>
      <c r="Y701" s="100"/>
      <c r="Z701" s="100"/>
      <c r="AA701" s="100"/>
      <c r="AB701" s="100"/>
      <c r="AC701" s="101"/>
      <c r="AD701" s="3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93"/>
      <c r="AQ701" s="93"/>
      <c r="AR701" s="93"/>
      <c r="AS701" s="102"/>
      <c r="AT701" s="103"/>
      <c r="AU701" s="103"/>
      <c r="AV701" s="103"/>
      <c r="AW701" s="104"/>
      <c r="AX701" s="103"/>
      <c r="AY701" s="103"/>
      <c r="AZ701" s="103"/>
      <c r="BA701" s="103"/>
      <c r="BB701" s="104"/>
      <c r="BC701" s="103"/>
      <c r="BD701" s="105" t="str">
        <f ca="1">IFERROR(__xludf.DUMMYFUNCTION("""COMPUTED_VALUE"""),"")</f>
        <v/>
      </c>
      <c r="BE701" s="105"/>
      <c r="BF701" s="105"/>
      <c r="BG701" s="93"/>
      <c r="BH701" s="95"/>
      <c r="BI701" s="95" t="str">
        <f t="shared" si="1347"/>
        <v/>
      </c>
      <c r="BJ701" s="95" t="str">
        <f t="shared" ref="BJ701:BR701" si="1650">IF(AD701=0,"",AD701*$AS701*(AU701/10))</f>
        <v/>
      </c>
      <c r="BK701" s="95" t="str">
        <f t="shared" si="1650"/>
        <v/>
      </c>
      <c r="BL701" s="95" t="str">
        <f t="shared" si="1650"/>
        <v/>
      </c>
      <c r="BM701" s="95" t="str">
        <f t="shared" si="1650"/>
        <v/>
      </c>
      <c r="BN701" s="95" t="str">
        <f t="shared" si="1650"/>
        <v/>
      </c>
      <c r="BO701" s="95" t="str">
        <f t="shared" si="1650"/>
        <v/>
      </c>
      <c r="BP701" s="95" t="str">
        <f t="shared" si="1650"/>
        <v/>
      </c>
      <c r="BQ701" s="95" t="str">
        <f t="shared" si="1650"/>
        <v/>
      </c>
      <c r="BR701" s="95" t="str">
        <f t="shared" si="1650"/>
        <v/>
      </c>
      <c r="BS701" s="38"/>
      <c r="BT701" s="38"/>
      <c r="BU701" s="38"/>
      <c r="BV701" s="38"/>
      <c r="BW701" s="38"/>
      <c r="BX701" s="38">
        <f t="shared" si="1600"/>
        <v>0</v>
      </c>
      <c r="BY701" s="106" t="str">
        <f t="shared" si="1575"/>
        <v/>
      </c>
      <c r="BZ701" s="106" t="str">
        <f t="shared" ref="BZ701:CH701" si="1651">IF(N701="x","1","")</f>
        <v/>
      </c>
      <c r="CA701" s="106" t="str">
        <f t="shared" si="1651"/>
        <v/>
      </c>
      <c r="CB701" s="106" t="str">
        <f t="shared" si="1651"/>
        <v/>
      </c>
      <c r="CC701" s="106" t="str">
        <f t="shared" si="1651"/>
        <v/>
      </c>
      <c r="CD701" s="106" t="str">
        <f t="shared" si="1651"/>
        <v/>
      </c>
      <c r="CE701" s="106" t="str">
        <f t="shared" si="1651"/>
        <v/>
      </c>
      <c r="CF701" s="106" t="str">
        <f t="shared" si="1651"/>
        <v/>
      </c>
      <c r="CG701" s="106" t="str">
        <f t="shared" si="1651"/>
        <v/>
      </c>
      <c r="CH701" s="106" t="str">
        <f t="shared" si="1651"/>
        <v/>
      </c>
      <c r="CI701" s="40"/>
      <c r="CJ701" s="40"/>
      <c r="CK701" s="40"/>
      <c r="CL701" s="40"/>
      <c r="CM701" s="40"/>
    </row>
    <row r="702" spans="1:91" ht="17.25" customHeight="1" x14ac:dyDescent="0.2">
      <c r="A702" s="92"/>
      <c r="B702" s="93"/>
      <c r="C702" s="93"/>
      <c r="D702" s="93"/>
      <c r="E702" s="93" t="str">
        <f t="shared" si="1511"/>
        <v/>
      </c>
      <c r="F702" s="93"/>
      <c r="G702" s="93"/>
      <c r="H702" s="93" t="str">
        <f t="shared" si="1319"/>
        <v/>
      </c>
      <c r="I702" s="95" t="str">
        <f t="shared" si="1320"/>
        <v/>
      </c>
      <c r="J702" s="93"/>
      <c r="K702" s="97" t="b">
        <v>0</v>
      </c>
      <c r="L702" s="98" t="str">
        <f t="shared" si="1444"/>
        <v>PENDENTE</v>
      </c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3"/>
      <c r="X702" s="100"/>
      <c r="Y702" s="100"/>
      <c r="Z702" s="100"/>
      <c r="AA702" s="100"/>
      <c r="AB702" s="100"/>
      <c r="AC702" s="101"/>
      <c r="AD702" s="3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93"/>
      <c r="AQ702" s="93"/>
      <c r="AR702" s="93"/>
      <c r="AS702" s="102"/>
      <c r="AT702" s="103"/>
      <c r="AU702" s="103"/>
      <c r="AV702" s="103"/>
      <c r="AW702" s="104"/>
      <c r="AX702" s="103"/>
      <c r="AY702" s="103"/>
      <c r="AZ702" s="103"/>
      <c r="BA702" s="103"/>
      <c r="BB702" s="104"/>
      <c r="BC702" s="103"/>
      <c r="BD702" s="105" t="str">
        <f ca="1">IFERROR(__xludf.DUMMYFUNCTION("""COMPUTED_VALUE"""),"")</f>
        <v/>
      </c>
      <c r="BE702" s="105"/>
      <c r="BF702" s="105"/>
      <c r="BG702" s="93"/>
      <c r="BH702" s="95"/>
      <c r="BI702" s="95" t="str">
        <f t="shared" si="1347"/>
        <v/>
      </c>
      <c r="BJ702" s="95" t="str">
        <f t="shared" ref="BJ702:BR702" si="1652">IF(AD702=0,"",AD702*$AS702*(AU702/10))</f>
        <v/>
      </c>
      <c r="BK702" s="95" t="str">
        <f t="shared" si="1652"/>
        <v/>
      </c>
      <c r="BL702" s="95" t="str">
        <f t="shared" si="1652"/>
        <v/>
      </c>
      <c r="BM702" s="95" t="str">
        <f t="shared" si="1652"/>
        <v/>
      </c>
      <c r="BN702" s="95" t="str">
        <f t="shared" si="1652"/>
        <v/>
      </c>
      <c r="BO702" s="95" t="str">
        <f t="shared" si="1652"/>
        <v/>
      </c>
      <c r="BP702" s="95" t="str">
        <f t="shared" si="1652"/>
        <v/>
      </c>
      <c r="BQ702" s="95" t="str">
        <f t="shared" si="1652"/>
        <v/>
      </c>
      <c r="BR702" s="95" t="str">
        <f t="shared" si="1652"/>
        <v/>
      </c>
      <c r="BS702" s="38"/>
      <c r="BT702" s="38"/>
      <c r="BU702" s="38"/>
      <c r="BV702" s="38"/>
      <c r="BW702" s="38"/>
      <c r="BX702" s="38">
        <f t="shared" si="1600"/>
        <v>0</v>
      </c>
      <c r="BY702" s="106" t="str">
        <f t="shared" si="1575"/>
        <v/>
      </c>
      <c r="BZ702" s="106" t="str">
        <f t="shared" ref="BZ702:CH702" si="1653">IF(N702="x","1","")</f>
        <v/>
      </c>
      <c r="CA702" s="106" t="str">
        <f t="shared" si="1653"/>
        <v/>
      </c>
      <c r="CB702" s="106" t="str">
        <f t="shared" si="1653"/>
        <v/>
      </c>
      <c r="CC702" s="106" t="str">
        <f t="shared" si="1653"/>
        <v/>
      </c>
      <c r="CD702" s="106" t="str">
        <f t="shared" si="1653"/>
        <v/>
      </c>
      <c r="CE702" s="106" t="str">
        <f t="shared" si="1653"/>
        <v/>
      </c>
      <c r="CF702" s="106" t="str">
        <f t="shared" si="1653"/>
        <v/>
      </c>
      <c r="CG702" s="106" t="str">
        <f t="shared" si="1653"/>
        <v/>
      </c>
      <c r="CH702" s="106" t="str">
        <f t="shared" si="1653"/>
        <v/>
      </c>
      <c r="CI702" s="40"/>
      <c r="CJ702" s="40"/>
      <c r="CK702" s="40"/>
      <c r="CL702" s="40"/>
      <c r="CM702" s="40"/>
    </row>
    <row r="703" spans="1:91" ht="17.25" customHeight="1" x14ac:dyDescent="0.2">
      <c r="A703" s="92"/>
      <c r="B703" s="93"/>
      <c r="C703" s="93"/>
      <c r="D703" s="93"/>
      <c r="E703" s="93" t="str">
        <f t="shared" si="1511"/>
        <v/>
      </c>
      <c r="F703" s="93"/>
      <c r="G703" s="93"/>
      <c r="H703" s="93" t="str">
        <f t="shared" si="1319"/>
        <v/>
      </c>
      <c r="I703" s="95" t="str">
        <f t="shared" si="1320"/>
        <v/>
      </c>
      <c r="J703" s="93"/>
      <c r="K703" s="97" t="b">
        <v>0</v>
      </c>
      <c r="L703" s="98" t="str">
        <f t="shared" si="1444"/>
        <v>PENDENTE</v>
      </c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3"/>
      <c r="X703" s="100"/>
      <c r="Y703" s="100"/>
      <c r="Z703" s="100"/>
      <c r="AA703" s="100"/>
      <c r="AB703" s="100"/>
      <c r="AC703" s="101"/>
      <c r="AD703" s="3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93"/>
      <c r="AQ703" s="93"/>
      <c r="AR703" s="93"/>
      <c r="AS703" s="102"/>
      <c r="AT703" s="103"/>
      <c r="AU703" s="103"/>
      <c r="AV703" s="103"/>
      <c r="AW703" s="104"/>
      <c r="AX703" s="103"/>
      <c r="AY703" s="103"/>
      <c r="AZ703" s="103"/>
      <c r="BA703" s="103"/>
      <c r="BB703" s="104"/>
      <c r="BC703" s="103"/>
      <c r="BD703" s="105" t="str">
        <f ca="1">IFERROR(__xludf.DUMMYFUNCTION("""COMPUTED_VALUE"""),"")</f>
        <v/>
      </c>
      <c r="BE703" s="105"/>
      <c r="BF703" s="105"/>
      <c r="BG703" s="93"/>
      <c r="BH703" s="95"/>
      <c r="BI703" s="95" t="str">
        <f t="shared" si="1347"/>
        <v/>
      </c>
      <c r="BJ703" s="95" t="str">
        <f t="shared" ref="BJ703:BR703" si="1654">IF(AD703=0,"",AD703*$AS703*(AU703/10))</f>
        <v/>
      </c>
      <c r="BK703" s="95" t="str">
        <f t="shared" si="1654"/>
        <v/>
      </c>
      <c r="BL703" s="95" t="str">
        <f t="shared" si="1654"/>
        <v/>
      </c>
      <c r="BM703" s="95" t="str">
        <f t="shared" si="1654"/>
        <v/>
      </c>
      <c r="BN703" s="95" t="str">
        <f t="shared" si="1654"/>
        <v/>
      </c>
      <c r="BO703" s="95" t="str">
        <f t="shared" si="1654"/>
        <v/>
      </c>
      <c r="BP703" s="95" t="str">
        <f t="shared" si="1654"/>
        <v/>
      </c>
      <c r="BQ703" s="95" t="str">
        <f t="shared" si="1654"/>
        <v/>
      </c>
      <c r="BR703" s="95" t="str">
        <f t="shared" si="1654"/>
        <v/>
      </c>
      <c r="BS703" s="38"/>
      <c r="BT703" s="38"/>
      <c r="BU703" s="38"/>
      <c r="BV703" s="38"/>
      <c r="BW703" s="38"/>
      <c r="BX703" s="38">
        <f t="shared" si="1600"/>
        <v>0</v>
      </c>
      <c r="BY703" s="106" t="str">
        <f t="shared" si="1575"/>
        <v/>
      </c>
      <c r="BZ703" s="106" t="str">
        <f t="shared" ref="BZ703:CH703" si="1655">IF(N703="x","1","")</f>
        <v/>
      </c>
      <c r="CA703" s="106" t="str">
        <f t="shared" si="1655"/>
        <v/>
      </c>
      <c r="CB703" s="106" t="str">
        <f t="shared" si="1655"/>
        <v/>
      </c>
      <c r="CC703" s="106" t="str">
        <f t="shared" si="1655"/>
        <v/>
      </c>
      <c r="CD703" s="106" t="str">
        <f t="shared" si="1655"/>
        <v/>
      </c>
      <c r="CE703" s="106" t="str">
        <f t="shared" si="1655"/>
        <v/>
      </c>
      <c r="CF703" s="106" t="str">
        <f t="shared" si="1655"/>
        <v/>
      </c>
      <c r="CG703" s="106" t="str">
        <f t="shared" si="1655"/>
        <v/>
      </c>
      <c r="CH703" s="106" t="str">
        <f t="shared" si="1655"/>
        <v/>
      </c>
      <c r="CI703" s="40"/>
      <c r="CJ703" s="40"/>
      <c r="CK703" s="40"/>
      <c r="CL703" s="40"/>
      <c r="CM703" s="40"/>
    </row>
    <row r="704" spans="1:91" ht="17.25" customHeight="1" x14ac:dyDescent="0.2">
      <c r="A704" s="92"/>
      <c r="B704" s="93"/>
      <c r="C704" s="93"/>
      <c r="D704" s="93"/>
      <c r="E704" s="93" t="str">
        <f t="shared" si="1511"/>
        <v/>
      </c>
      <c r="F704" s="93"/>
      <c r="G704" s="93"/>
      <c r="H704" s="93" t="str">
        <f t="shared" si="1319"/>
        <v/>
      </c>
      <c r="I704" s="95" t="str">
        <f t="shared" si="1320"/>
        <v/>
      </c>
      <c r="J704" s="93"/>
      <c r="K704" s="97" t="b">
        <v>0</v>
      </c>
      <c r="L704" s="98" t="str">
        <f t="shared" si="1444"/>
        <v>PENDENTE</v>
      </c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3"/>
      <c r="X704" s="100"/>
      <c r="Y704" s="100"/>
      <c r="Z704" s="100"/>
      <c r="AA704" s="100"/>
      <c r="AB704" s="100"/>
      <c r="AC704" s="101"/>
      <c r="AD704" s="3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93"/>
      <c r="AQ704" s="93"/>
      <c r="AR704" s="93"/>
      <c r="AS704" s="102"/>
      <c r="AT704" s="103"/>
      <c r="AU704" s="103"/>
      <c r="AV704" s="103"/>
      <c r="AW704" s="104"/>
      <c r="AX704" s="103"/>
      <c r="AY704" s="103"/>
      <c r="AZ704" s="103"/>
      <c r="BA704" s="103"/>
      <c r="BB704" s="104"/>
      <c r="BC704" s="103"/>
      <c r="BD704" s="105" t="str">
        <f ca="1">IFERROR(__xludf.DUMMYFUNCTION("""COMPUTED_VALUE"""),"")</f>
        <v/>
      </c>
      <c r="BE704" s="105"/>
      <c r="BF704" s="105"/>
      <c r="BG704" s="93"/>
      <c r="BH704" s="95"/>
      <c r="BI704" s="95" t="str">
        <f t="shared" si="1347"/>
        <v/>
      </c>
      <c r="BJ704" s="95" t="str">
        <f t="shared" ref="BJ704:BR704" si="1656">IF(AD704=0,"",AD704*$AS704*(AU704/10))</f>
        <v/>
      </c>
      <c r="BK704" s="95" t="str">
        <f t="shared" si="1656"/>
        <v/>
      </c>
      <c r="BL704" s="95" t="str">
        <f t="shared" si="1656"/>
        <v/>
      </c>
      <c r="BM704" s="95" t="str">
        <f t="shared" si="1656"/>
        <v/>
      </c>
      <c r="BN704" s="95" t="str">
        <f t="shared" si="1656"/>
        <v/>
      </c>
      <c r="BO704" s="95" t="str">
        <f t="shared" si="1656"/>
        <v/>
      </c>
      <c r="BP704" s="95" t="str">
        <f t="shared" si="1656"/>
        <v/>
      </c>
      <c r="BQ704" s="95" t="str">
        <f t="shared" si="1656"/>
        <v/>
      </c>
      <c r="BR704" s="95" t="str">
        <f t="shared" si="1656"/>
        <v/>
      </c>
      <c r="BS704" s="38"/>
      <c r="BT704" s="38"/>
      <c r="BU704" s="38"/>
      <c r="BV704" s="38"/>
      <c r="BW704" s="38"/>
      <c r="BX704" s="38">
        <f t="shared" si="1600"/>
        <v>0</v>
      </c>
      <c r="BY704" s="106" t="str">
        <f t="shared" si="1575"/>
        <v/>
      </c>
      <c r="BZ704" s="106" t="str">
        <f t="shared" ref="BZ704:CH704" si="1657">IF(N704="x","1","")</f>
        <v/>
      </c>
      <c r="CA704" s="106" t="str">
        <f t="shared" si="1657"/>
        <v/>
      </c>
      <c r="CB704" s="106" t="str">
        <f t="shared" si="1657"/>
        <v/>
      </c>
      <c r="CC704" s="106" t="str">
        <f t="shared" si="1657"/>
        <v/>
      </c>
      <c r="CD704" s="106" t="str">
        <f t="shared" si="1657"/>
        <v/>
      </c>
      <c r="CE704" s="106" t="str">
        <f t="shared" si="1657"/>
        <v/>
      </c>
      <c r="CF704" s="106" t="str">
        <f t="shared" si="1657"/>
        <v/>
      </c>
      <c r="CG704" s="106" t="str">
        <f t="shared" si="1657"/>
        <v/>
      </c>
      <c r="CH704" s="106" t="str">
        <f t="shared" si="1657"/>
        <v/>
      </c>
      <c r="CI704" s="40"/>
      <c r="CJ704" s="40"/>
      <c r="CK704" s="40"/>
      <c r="CL704" s="40"/>
      <c r="CM704" s="40"/>
    </row>
    <row r="705" spans="1:91" ht="17.25" customHeight="1" x14ac:dyDescent="0.2">
      <c r="A705" s="92"/>
      <c r="B705" s="93"/>
      <c r="C705" s="93"/>
      <c r="D705" s="93"/>
      <c r="E705" s="93" t="str">
        <f t="shared" si="1511"/>
        <v/>
      </c>
      <c r="F705" s="93"/>
      <c r="G705" s="93"/>
      <c r="H705" s="93" t="str">
        <f t="shared" si="1319"/>
        <v/>
      </c>
      <c r="I705" s="95" t="str">
        <f t="shared" si="1320"/>
        <v/>
      </c>
      <c r="J705" s="93"/>
      <c r="K705" s="97" t="b">
        <v>0</v>
      </c>
      <c r="L705" s="98" t="str">
        <f t="shared" si="1444"/>
        <v>PENDENTE</v>
      </c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3"/>
      <c r="X705" s="100"/>
      <c r="Y705" s="100"/>
      <c r="Z705" s="100"/>
      <c r="AA705" s="100"/>
      <c r="AB705" s="100"/>
      <c r="AC705" s="101"/>
      <c r="AD705" s="3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93"/>
      <c r="AQ705" s="93"/>
      <c r="AR705" s="93"/>
      <c r="AS705" s="102"/>
      <c r="AT705" s="103"/>
      <c r="AU705" s="103"/>
      <c r="AV705" s="103"/>
      <c r="AW705" s="104"/>
      <c r="AX705" s="103"/>
      <c r="AY705" s="103"/>
      <c r="AZ705" s="103"/>
      <c r="BA705" s="103"/>
      <c r="BB705" s="104"/>
      <c r="BC705" s="103"/>
      <c r="BD705" s="105" t="str">
        <f ca="1">IFERROR(__xludf.DUMMYFUNCTION("""COMPUTED_VALUE"""),"")</f>
        <v/>
      </c>
      <c r="BE705" s="105"/>
      <c r="BF705" s="105"/>
      <c r="BG705" s="93"/>
      <c r="BH705" s="95"/>
      <c r="BI705" s="95" t="str">
        <f t="shared" si="1347"/>
        <v/>
      </c>
      <c r="BJ705" s="95" t="str">
        <f t="shared" ref="BJ705:BR705" si="1658">IF(AD705=0,"",AD705*$AS705*(AU705/10))</f>
        <v/>
      </c>
      <c r="BK705" s="95" t="str">
        <f t="shared" si="1658"/>
        <v/>
      </c>
      <c r="BL705" s="95" t="str">
        <f t="shared" si="1658"/>
        <v/>
      </c>
      <c r="BM705" s="95" t="str">
        <f t="shared" si="1658"/>
        <v/>
      </c>
      <c r="BN705" s="95" t="str">
        <f t="shared" si="1658"/>
        <v/>
      </c>
      <c r="BO705" s="95" t="str">
        <f t="shared" si="1658"/>
        <v/>
      </c>
      <c r="BP705" s="95" t="str">
        <f t="shared" si="1658"/>
        <v/>
      </c>
      <c r="BQ705" s="95" t="str">
        <f t="shared" si="1658"/>
        <v/>
      </c>
      <c r="BR705" s="95" t="str">
        <f t="shared" si="1658"/>
        <v/>
      </c>
      <c r="BS705" s="38"/>
      <c r="BT705" s="38"/>
      <c r="BU705" s="38"/>
      <c r="BV705" s="38"/>
      <c r="BW705" s="38"/>
      <c r="BX705" s="38">
        <f t="shared" si="1600"/>
        <v>0</v>
      </c>
      <c r="BY705" s="106" t="str">
        <f t="shared" si="1575"/>
        <v/>
      </c>
      <c r="BZ705" s="106" t="str">
        <f t="shared" ref="BZ705:CH705" si="1659">IF(N705="x","1","")</f>
        <v/>
      </c>
      <c r="CA705" s="106" t="str">
        <f t="shared" si="1659"/>
        <v/>
      </c>
      <c r="CB705" s="106" t="str">
        <f t="shared" si="1659"/>
        <v/>
      </c>
      <c r="CC705" s="106" t="str">
        <f t="shared" si="1659"/>
        <v/>
      </c>
      <c r="CD705" s="106" t="str">
        <f t="shared" si="1659"/>
        <v/>
      </c>
      <c r="CE705" s="106" t="str">
        <f t="shared" si="1659"/>
        <v/>
      </c>
      <c r="CF705" s="106" t="str">
        <f t="shared" si="1659"/>
        <v/>
      </c>
      <c r="CG705" s="106" t="str">
        <f t="shared" si="1659"/>
        <v/>
      </c>
      <c r="CH705" s="106" t="str">
        <f t="shared" si="1659"/>
        <v/>
      </c>
      <c r="CI705" s="40"/>
      <c r="CJ705" s="40"/>
      <c r="CK705" s="40"/>
      <c r="CL705" s="40"/>
      <c r="CM705" s="40"/>
    </row>
    <row r="706" spans="1:91" ht="17.25" customHeight="1" x14ac:dyDescent="0.2">
      <c r="A706" s="92"/>
      <c r="B706" s="93"/>
      <c r="C706" s="93"/>
      <c r="D706" s="93"/>
      <c r="E706" s="93" t="str">
        <f t="shared" si="1511"/>
        <v/>
      </c>
      <c r="F706" s="93"/>
      <c r="G706" s="93"/>
      <c r="H706" s="93" t="str">
        <f t="shared" si="1319"/>
        <v/>
      </c>
      <c r="I706" s="95" t="str">
        <f t="shared" si="1320"/>
        <v/>
      </c>
      <c r="J706" s="93"/>
      <c r="K706" s="97" t="b">
        <v>0</v>
      </c>
      <c r="L706" s="98" t="str">
        <f t="shared" si="1444"/>
        <v>PENDENTE</v>
      </c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3"/>
      <c r="X706" s="100"/>
      <c r="Y706" s="100"/>
      <c r="Z706" s="100"/>
      <c r="AA706" s="100"/>
      <c r="AB706" s="100"/>
      <c r="AC706" s="101"/>
      <c r="AD706" s="3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93"/>
      <c r="AQ706" s="93"/>
      <c r="AR706" s="93"/>
      <c r="AS706" s="102"/>
      <c r="AT706" s="103"/>
      <c r="AU706" s="103"/>
      <c r="AV706" s="103"/>
      <c r="AW706" s="104"/>
      <c r="AX706" s="103"/>
      <c r="AY706" s="103"/>
      <c r="AZ706" s="103"/>
      <c r="BA706" s="103"/>
      <c r="BB706" s="104"/>
      <c r="BC706" s="103"/>
      <c r="BD706" s="105" t="str">
        <f ca="1">IFERROR(__xludf.DUMMYFUNCTION("""COMPUTED_VALUE"""),"")</f>
        <v/>
      </c>
      <c r="BE706" s="105"/>
      <c r="BF706" s="105"/>
      <c r="BG706" s="93"/>
      <c r="BH706" s="95"/>
      <c r="BI706" s="95" t="str">
        <f t="shared" si="1347"/>
        <v/>
      </c>
      <c r="BJ706" s="95" t="str">
        <f t="shared" ref="BJ706:BR706" si="1660">IF(AD706=0,"",AD706*$AS706*(AU706/10))</f>
        <v/>
      </c>
      <c r="BK706" s="95" t="str">
        <f t="shared" si="1660"/>
        <v/>
      </c>
      <c r="BL706" s="95" t="str">
        <f t="shared" si="1660"/>
        <v/>
      </c>
      <c r="BM706" s="95" t="str">
        <f t="shared" si="1660"/>
        <v/>
      </c>
      <c r="BN706" s="95" t="str">
        <f t="shared" si="1660"/>
        <v/>
      </c>
      <c r="BO706" s="95" t="str">
        <f t="shared" si="1660"/>
        <v/>
      </c>
      <c r="BP706" s="95" t="str">
        <f t="shared" si="1660"/>
        <v/>
      </c>
      <c r="BQ706" s="95" t="str">
        <f t="shared" si="1660"/>
        <v/>
      </c>
      <c r="BR706" s="95" t="str">
        <f t="shared" si="1660"/>
        <v/>
      </c>
      <c r="BS706" s="38"/>
      <c r="BT706" s="38"/>
      <c r="BU706" s="38"/>
      <c r="BV706" s="38"/>
      <c r="BW706" s="38"/>
      <c r="BX706" s="38">
        <f t="shared" si="1600"/>
        <v>0</v>
      </c>
      <c r="BY706" s="106" t="str">
        <f t="shared" si="1575"/>
        <v/>
      </c>
      <c r="BZ706" s="106" t="str">
        <f t="shared" ref="BZ706:CH706" si="1661">IF(N706="x","1","")</f>
        <v/>
      </c>
      <c r="CA706" s="106" t="str">
        <f t="shared" si="1661"/>
        <v/>
      </c>
      <c r="CB706" s="106" t="str">
        <f t="shared" si="1661"/>
        <v/>
      </c>
      <c r="CC706" s="106" t="str">
        <f t="shared" si="1661"/>
        <v/>
      </c>
      <c r="CD706" s="106" t="str">
        <f t="shared" si="1661"/>
        <v/>
      </c>
      <c r="CE706" s="106" t="str">
        <f t="shared" si="1661"/>
        <v/>
      </c>
      <c r="CF706" s="106" t="str">
        <f t="shared" si="1661"/>
        <v/>
      </c>
      <c r="CG706" s="106" t="str">
        <f t="shared" si="1661"/>
        <v/>
      </c>
      <c r="CH706" s="106" t="str">
        <f t="shared" si="1661"/>
        <v/>
      </c>
      <c r="CI706" s="40"/>
      <c r="CJ706" s="40"/>
      <c r="CK706" s="40"/>
      <c r="CL706" s="40"/>
      <c r="CM706" s="40"/>
    </row>
    <row r="707" spans="1:91" ht="17.25" customHeight="1" x14ac:dyDescent="0.2">
      <c r="A707" s="92"/>
      <c r="B707" s="93"/>
      <c r="C707" s="93"/>
      <c r="D707" s="93"/>
      <c r="E707" s="93" t="str">
        <f t="shared" si="1511"/>
        <v/>
      </c>
      <c r="F707" s="93"/>
      <c r="G707" s="93"/>
      <c r="H707" s="93" t="str">
        <f t="shared" si="1319"/>
        <v/>
      </c>
      <c r="I707" s="95" t="str">
        <f t="shared" si="1320"/>
        <v/>
      </c>
      <c r="J707" s="93"/>
      <c r="K707" s="97" t="b">
        <v>0</v>
      </c>
      <c r="L707" s="98" t="str">
        <f t="shared" si="1444"/>
        <v>PENDENTE</v>
      </c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3"/>
      <c r="X707" s="100"/>
      <c r="Y707" s="100"/>
      <c r="Z707" s="100"/>
      <c r="AA707" s="100"/>
      <c r="AB707" s="100"/>
      <c r="AC707" s="101"/>
      <c r="AD707" s="3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93"/>
      <c r="AQ707" s="93"/>
      <c r="AR707" s="93"/>
      <c r="AS707" s="102"/>
      <c r="AT707" s="103"/>
      <c r="AU707" s="103"/>
      <c r="AV707" s="103"/>
      <c r="AW707" s="104"/>
      <c r="AX707" s="103"/>
      <c r="AY707" s="103"/>
      <c r="AZ707" s="103"/>
      <c r="BA707" s="103"/>
      <c r="BB707" s="104"/>
      <c r="BC707" s="103"/>
      <c r="BD707" s="105" t="str">
        <f ca="1">IFERROR(__xludf.DUMMYFUNCTION("""COMPUTED_VALUE"""),"")</f>
        <v/>
      </c>
      <c r="BE707" s="105"/>
      <c r="BF707" s="105"/>
      <c r="BG707" s="93"/>
      <c r="BH707" s="95"/>
      <c r="BI707" s="95" t="str">
        <f t="shared" si="1347"/>
        <v/>
      </c>
      <c r="BJ707" s="95" t="str">
        <f t="shared" ref="BJ707:BR707" si="1662">IF(AD707=0,"",AD707*$AS707*(AU707/10))</f>
        <v/>
      </c>
      <c r="BK707" s="95" t="str">
        <f t="shared" si="1662"/>
        <v/>
      </c>
      <c r="BL707" s="95" t="str">
        <f t="shared" si="1662"/>
        <v/>
      </c>
      <c r="BM707" s="95" t="str">
        <f t="shared" si="1662"/>
        <v/>
      </c>
      <c r="BN707" s="95" t="str">
        <f t="shared" si="1662"/>
        <v/>
      </c>
      <c r="BO707" s="95" t="str">
        <f t="shared" si="1662"/>
        <v/>
      </c>
      <c r="BP707" s="95" t="str">
        <f t="shared" si="1662"/>
        <v/>
      </c>
      <c r="BQ707" s="95" t="str">
        <f t="shared" si="1662"/>
        <v/>
      </c>
      <c r="BR707" s="95" t="str">
        <f t="shared" si="1662"/>
        <v/>
      </c>
      <c r="BS707" s="38"/>
      <c r="BT707" s="38"/>
      <c r="BU707" s="38"/>
      <c r="BV707" s="38"/>
      <c r="BW707" s="38"/>
      <c r="BX707" s="38">
        <f t="shared" si="1600"/>
        <v>0</v>
      </c>
      <c r="BY707" s="106" t="str">
        <f t="shared" si="1575"/>
        <v/>
      </c>
      <c r="BZ707" s="106" t="str">
        <f t="shared" ref="BZ707:CH707" si="1663">IF(N707="x","1","")</f>
        <v/>
      </c>
      <c r="CA707" s="106" t="str">
        <f t="shared" si="1663"/>
        <v/>
      </c>
      <c r="CB707" s="106" t="str">
        <f t="shared" si="1663"/>
        <v/>
      </c>
      <c r="CC707" s="106" t="str">
        <f t="shared" si="1663"/>
        <v/>
      </c>
      <c r="CD707" s="106" t="str">
        <f t="shared" si="1663"/>
        <v/>
      </c>
      <c r="CE707" s="106" t="str">
        <f t="shared" si="1663"/>
        <v/>
      </c>
      <c r="CF707" s="106" t="str">
        <f t="shared" si="1663"/>
        <v/>
      </c>
      <c r="CG707" s="106" t="str">
        <f t="shared" si="1663"/>
        <v/>
      </c>
      <c r="CH707" s="106" t="str">
        <f t="shared" si="1663"/>
        <v/>
      </c>
      <c r="CI707" s="40"/>
      <c r="CJ707" s="40"/>
      <c r="CK707" s="40"/>
      <c r="CL707" s="40"/>
      <c r="CM707" s="40"/>
    </row>
    <row r="708" spans="1:91" ht="17.25" customHeight="1" x14ac:dyDescent="0.2">
      <c r="A708" s="92"/>
      <c r="B708" s="93"/>
      <c r="C708" s="93"/>
      <c r="D708" s="93"/>
      <c r="E708" s="93" t="str">
        <f t="shared" si="1511"/>
        <v/>
      </c>
      <c r="F708" s="93"/>
      <c r="G708" s="93"/>
      <c r="H708" s="93" t="str">
        <f t="shared" si="1319"/>
        <v/>
      </c>
      <c r="I708" s="95" t="str">
        <f t="shared" si="1320"/>
        <v/>
      </c>
      <c r="J708" s="93"/>
      <c r="K708" s="97" t="b">
        <v>0</v>
      </c>
      <c r="L708" s="98" t="str">
        <f t="shared" si="1444"/>
        <v>PENDENTE</v>
      </c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3"/>
      <c r="X708" s="100"/>
      <c r="Y708" s="100"/>
      <c r="Z708" s="100"/>
      <c r="AA708" s="100"/>
      <c r="AB708" s="100"/>
      <c r="AC708" s="101"/>
      <c r="AD708" s="3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93"/>
      <c r="AQ708" s="93"/>
      <c r="AR708" s="93"/>
      <c r="AS708" s="102"/>
      <c r="AT708" s="103"/>
      <c r="AU708" s="103"/>
      <c r="AV708" s="103"/>
      <c r="AW708" s="104"/>
      <c r="AX708" s="103"/>
      <c r="AY708" s="103"/>
      <c r="AZ708" s="103"/>
      <c r="BA708" s="103"/>
      <c r="BB708" s="104"/>
      <c r="BC708" s="103"/>
      <c r="BD708" s="105" t="str">
        <f ca="1">IFERROR(__xludf.DUMMYFUNCTION("""COMPUTED_VALUE"""),"")</f>
        <v/>
      </c>
      <c r="BE708" s="105"/>
      <c r="BF708" s="105"/>
      <c r="BG708" s="93"/>
      <c r="BH708" s="95"/>
      <c r="BI708" s="95" t="str">
        <f t="shared" si="1347"/>
        <v/>
      </c>
      <c r="BJ708" s="95" t="str">
        <f t="shared" ref="BJ708:BR708" si="1664">IF(AD708=0,"",AD708*$AS708*(AU708/10))</f>
        <v/>
      </c>
      <c r="BK708" s="95" t="str">
        <f t="shared" si="1664"/>
        <v/>
      </c>
      <c r="BL708" s="95" t="str">
        <f t="shared" si="1664"/>
        <v/>
      </c>
      <c r="BM708" s="95" t="str">
        <f t="shared" si="1664"/>
        <v/>
      </c>
      <c r="BN708" s="95" t="str">
        <f t="shared" si="1664"/>
        <v/>
      </c>
      <c r="BO708" s="95" t="str">
        <f t="shared" si="1664"/>
        <v/>
      </c>
      <c r="BP708" s="95" t="str">
        <f t="shared" si="1664"/>
        <v/>
      </c>
      <c r="BQ708" s="95" t="str">
        <f t="shared" si="1664"/>
        <v/>
      </c>
      <c r="BR708" s="95" t="str">
        <f t="shared" si="1664"/>
        <v/>
      </c>
      <c r="BS708" s="38"/>
      <c r="BT708" s="38"/>
      <c r="BU708" s="38"/>
      <c r="BV708" s="38"/>
      <c r="BW708" s="38"/>
      <c r="BX708" s="38">
        <f t="shared" si="1600"/>
        <v>0</v>
      </c>
      <c r="BY708" s="106" t="str">
        <f t="shared" si="1575"/>
        <v/>
      </c>
      <c r="BZ708" s="106" t="str">
        <f t="shared" ref="BZ708:CH708" si="1665">IF(N708="x","1","")</f>
        <v/>
      </c>
      <c r="CA708" s="106" t="str">
        <f t="shared" si="1665"/>
        <v/>
      </c>
      <c r="CB708" s="106" t="str">
        <f t="shared" si="1665"/>
        <v/>
      </c>
      <c r="CC708" s="106" t="str">
        <f t="shared" si="1665"/>
        <v/>
      </c>
      <c r="CD708" s="106" t="str">
        <f t="shared" si="1665"/>
        <v/>
      </c>
      <c r="CE708" s="106" t="str">
        <f t="shared" si="1665"/>
        <v/>
      </c>
      <c r="CF708" s="106" t="str">
        <f t="shared" si="1665"/>
        <v/>
      </c>
      <c r="CG708" s="106" t="str">
        <f t="shared" si="1665"/>
        <v/>
      </c>
      <c r="CH708" s="106" t="str">
        <f t="shared" si="1665"/>
        <v/>
      </c>
      <c r="CI708" s="40"/>
      <c r="CJ708" s="40"/>
      <c r="CK708" s="40"/>
      <c r="CL708" s="40"/>
      <c r="CM708" s="40"/>
    </row>
    <row r="709" spans="1:91" ht="17.25" customHeight="1" x14ac:dyDescent="0.2">
      <c r="A709" s="92"/>
      <c r="B709" s="93"/>
      <c r="C709" s="93"/>
      <c r="D709" s="93"/>
      <c r="E709" s="93" t="str">
        <f t="shared" si="1511"/>
        <v/>
      </c>
      <c r="F709" s="93"/>
      <c r="G709" s="93"/>
      <c r="H709" s="93" t="str">
        <f t="shared" si="1319"/>
        <v/>
      </c>
      <c r="I709" s="95" t="str">
        <f t="shared" si="1320"/>
        <v/>
      </c>
      <c r="J709" s="93"/>
      <c r="K709" s="97" t="b">
        <v>0</v>
      </c>
      <c r="L709" s="98" t="str">
        <f t="shared" si="1444"/>
        <v>PENDENTE</v>
      </c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3"/>
      <c r="X709" s="100"/>
      <c r="Y709" s="100"/>
      <c r="Z709" s="100"/>
      <c r="AA709" s="100"/>
      <c r="AB709" s="100"/>
      <c r="AC709" s="101"/>
      <c r="AD709" s="3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93"/>
      <c r="AQ709" s="93"/>
      <c r="AR709" s="93"/>
      <c r="AS709" s="102"/>
      <c r="AT709" s="103"/>
      <c r="AU709" s="103"/>
      <c r="AV709" s="103"/>
      <c r="AW709" s="104"/>
      <c r="AX709" s="103"/>
      <c r="AY709" s="103"/>
      <c r="AZ709" s="103"/>
      <c r="BA709" s="103"/>
      <c r="BB709" s="104"/>
      <c r="BC709" s="103"/>
      <c r="BD709" s="105" t="str">
        <f ca="1">IFERROR(__xludf.DUMMYFUNCTION("""COMPUTED_VALUE"""),"")</f>
        <v/>
      </c>
      <c r="BE709" s="105"/>
      <c r="BF709" s="105"/>
      <c r="BG709" s="93"/>
      <c r="BH709" s="95"/>
      <c r="BI709" s="95" t="str">
        <f t="shared" si="1347"/>
        <v/>
      </c>
      <c r="BJ709" s="95" t="str">
        <f t="shared" ref="BJ709:BR709" si="1666">IF(AD709=0,"",AD709*$AS709*(AU709/10))</f>
        <v/>
      </c>
      <c r="BK709" s="95" t="str">
        <f t="shared" si="1666"/>
        <v/>
      </c>
      <c r="BL709" s="95" t="str">
        <f t="shared" si="1666"/>
        <v/>
      </c>
      <c r="BM709" s="95" t="str">
        <f t="shared" si="1666"/>
        <v/>
      </c>
      <c r="BN709" s="95" t="str">
        <f t="shared" si="1666"/>
        <v/>
      </c>
      <c r="BO709" s="95" t="str">
        <f t="shared" si="1666"/>
        <v/>
      </c>
      <c r="BP709" s="95" t="str">
        <f t="shared" si="1666"/>
        <v/>
      </c>
      <c r="BQ709" s="95" t="str">
        <f t="shared" si="1666"/>
        <v/>
      </c>
      <c r="BR709" s="95" t="str">
        <f t="shared" si="1666"/>
        <v/>
      </c>
      <c r="BS709" s="38"/>
      <c r="BT709" s="38"/>
      <c r="BU709" s="38"/>
      <c r="BV709" s="38"/>
      <c r="BW709" s="38"/>
      <c r="BX709" s="38">
        <f t="shared" si="1600"/>
        <v>0</v>
      </c>
      <c r="BY709" s="106" t="str">
        <f t="shared" si="1575"/>
        <v/>
      </c>
      <c r="BZ709" s="106" t="str">
        <f t="shared" ref="BZ709:CH709" si="1667">IF(N709="x","1","")</f>
        <v/>
      </c>
      <c r="CA709" s="106" t="str">
        <f t="shared" si="1667"/>
        <v/>
      </c>
      <c r="CB709" s="106" t="str">
        <f t="shared" si="1667"/>
        <v/>
      </c>
      <c r="CC709" s="106" t="str">
        <f t="shared" si="1667"/>
        <v/>
      </c>
      <c r="CD709" s="106" t="str">
        <f t="shared" si="1667"/>
        <v/>
      </c>
      <c r="CE709" s="106" t="str">
        <f t="shared" si="1667"/>
        <v/>
      </c>
      <c r="CF709" s="106" t="str">
        <f t="shared" si="1667"/>
        <v/>
      </c>
      <c r="CG709" s="106" t="str">
        <f t="shared" si="1667"/>
        <v/>
      </c>
      <c r="CH709" s="106" t="str">
        <f t="shared" si="1667"/>
        <v/>
      </c>
      <c r="CI709" s="40"/>
      <c r="CJ709" s="40"/>
      <c r="CK709" s="40"/>
      <c r="CL709" s="40"/>
      <c r="CM709" s="40"/>
    </row>
    <row r="710" spans="1:91" ht="17.25" customHeight="1" x14ac:dyDescent="0.2">
      <c r="A710" s="92"/>
      <c r="B710" s="93"/>
      <c r="C710" s="93"/>
      <c r="D710" s="93"/>
      <c r="E710" s="93" t="str">
        <f t="shared" si="1511"/>
        <v/>
      </c>
      <c r="F710" s="93"/>
      <c r="G710" s="93"/>
      <c r="H710" s="93" t="str">
        <f t="shared" si="1319"/>
        <v/>
      </c>
      <c r="I710" s="95" t="str">
        <f t="shared" si="1320"/>
        <v/>
      </c>
      <c r="J710" s="93"/>
      <c r="K710" s="97" t="b">
        <v>0</v>
      </c>
      <c r="L710" s="98" t="str">
        <f t="shared" si="1444"/>
        <v>PENDENTE</v>
      </c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3"/>
      <c r="X710" s="100"/>
      <c r="Y710" s="100"/>
      <c r="Z710" s="100"/>
      <c r="AA710" s="100"/>
      <c r="AB710" s="100"/>
      <c r="AC710" s="101"/>
      <c r="AD710" s="3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93"/>
      <c r="AQ710" s="93"/>
      <c r="AR710" s="93"/>
      <c r="AS710" s="102"/>
      <c r="AT710" s="103"/>
      <c r="AU710" s="103"/>
      <c r="AV710" s="103"/>
      <c r="AW710" s="104"/>
      <c r="AX710" s="103"/>
      <c r="AY710" s="103"/>
      <c r="AZ710" s="103"/>
      <c r="BA710" s="103"/>
      <c r="BB710" s="104"/>
      <c r="BC710" s="103"/>
      <c r="BD710" s="105" t="str">
        <f ca="1">IFERROR(__xludf.DUMMYFUNCTION("""COMPUTED_VALUE"""),"")</f>
        <v/>
      </c>
      <c r="BE710" s="105"/>
      <c r="BF710" s="105"/>
      <c r="BG710" s="93"/>
      <c r="BH710" s="95"/>
      <c r="BI710" s="95" t="str">
        <f t="shared" si="1347"/>
        <v/>
      </c>
      <c r="BJ710" s="95" t="str">
        <f t="shared" ref="BJ710:BR710" si="1668">IF(AD710=0,"",AD710*$AS710*(AU710/10))</f>
        <v/>
      </c>
      <c r="BK710" s="95" t="str">
        <f t="shared" si="1668"/>
        <v/>
      </c>
      <c r="BL710" s="95" t="str">
        <f t="shared" si="1668"/>
        <v/>
      </c>
      <c r="BM710" s="95" t="str">
        <f t="shared" si="1668"/>
        <v/>
      </c>
      <c r="BN710" s="95" t="str">
        <f t="shared" si="1668"/>
        <v/>
      </c>
      <c r="BO710" s="95" t="str">
        <f t="shared" si="1668"/>
        <v/>
      </c>
      <c r="BP710" s="95" t="str">
        <f t="shared" si="1668"/>
        <v/>
      </c>
      <c r="BQ710" s="95" t="str">
        <f t="shared" si="1668"/>
        <v/>
      </c>
      <c r="BR710" s="95" t="str">
        <f t="shared" si="1668"/>
        <v/>
      </c>
      <c r="BS710" s="38"/>
      <c r="BT710" s="38"/>
      <c r="BU710" s="38"/>
      <c r="BV710" s="38"/>
      <c r="BW710" s="38"/>
      <c r="BX710" s="38">
        <f t="shared" si="1600"/>
        <v>0</v>
      </c>
      <c r="BY710" s="106" t="str">
        <f t="shared" si="1575"/>
        <v/>
      </c>
      <c r="BZ710" s="106" t="str">
        <f t="shared" ref="BZ710:CH710" si="1669">IF(N710="x","1","")</f>
        <v/>
      </c>
      <c r="CA710" s="106" t="str">
        <f t="shared" si="1669"/>
        <v/>
      </c>
      <c r="CB710" s="106" t="str">
        <f t="shared" si="1669"/>
        <v/>
      </c>
      <c r="CC710" s="106" t="str">
        <f t="shared" si="1669"/>
        <v/>
      </c>
      <c r="CD710" s="106" t="str">
        <f t="shared" si="1669"/>
        <v/>
      </c>
      <c r="CE710" s="106" t="str">
        <f t="shared" si="1669"/>
        <v/>
      </c>
      <c r="CF710" s="106" t="str">
        <f t="shared" si="1669"/>
        <v/>
      </c>
      <c r="CG710" s="106" t="str">
        <f t="shared" si="1669"/>
        <v/>
      </c>
      <c r="CH710" s="106" t="str">
        <f t="shared" si="1669"/>
        <v/>
      </c>
      <c r="CI710" s="40"/>
      <c r="CJ710" s="40"/>
      <c r="CK710" s="40"/>
      <c r="CL710" s="40"/>
      <c r="CM710" s="40"/>
    </row>
    <row r="711" spans="1:91" ht="17.25" customHeight="1" x14ac:dyDescent="0.2">
      <c r="A711" s="92"/>
      <c r="B711" s="93"/>
      <c r="C711" s="93"/>
      <c r="D711" s="93"/>
      <c r="E711" s="93" t="str">
        <f t="shared" si="1511"/>
        <v/>
      </c>
      <c r="F711" s="93"/>
      <c r="G711" s="93"/>
      <c r="H711" s="93" t="str">
        <f t="shared" si="1319"/>
        <v/>
      </c>
      <c r="I711" s="95" t="str">
        <f t="shared" si="1320"/>
        <v/>
      </c>
      <c r="J711" s="93"/>
      <c r="K711" s="97" t="b">
        <v>0</v>
      </c>
      <c r="L711" s="98" t="str">
        <f t="shared" si="1444"/>
        <v>PENDENTE</v>
      </c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3"/>
      <c r="X711" s="100"/>
      <c r="Y711" s="100"/>
      <c r="Z711" s="100"/>
      <c r="AA711" s="100"/>
      <c r="AB711" s="100"/>
      <c r="AC711" s="101"/>
      <c r="AD711" s="3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93"/>
      <c r="AQ711" s="93"/>
      <c r="AR711" s="93"/>
      <c r="AS711" s="102"/>
      <c r="AT711" s="103"/>
      <c r="AU711" s="103"/>
      <c r="AV711" s="103"/>
      <c r="AW711" s="104"/>
      <c r="AX711" s="103"/>
      <c r="AY711" s="103"/>
      <c r="AZ711" s="103"/>
      <c r="BA711" s="103"/>
      <c r="BB711" s="104"/>
      <c r="BC711" s="103"/>
      <c r="BD711" s="105" t="str">
        <f ca="1">IFERROR(__xludf.DUMMYFUNCTION("""COMPUTED_VALUE"""),"")</f>
        <v/>
      </c>
      <c r="BE711" s="105"/>
      <c r="BF711" s="105"/>
      <c r="BG711" s="93"/>
      <c r="BH711" s="95"/>
      <c r="BI711" s="95" t="str">
        <f t="shared" si="1347"/>
        <v/>
      </c>
      <c r="BJ711" s="95" t="str">
        <f t="shared" ref="BJ711:BR711" si="1670">IF(AD711=0,"",AD711*$AS711*(AU711/10))</f>
        <v/>
      </c>
      <c r="BK711" s="95" t="str">
        <f t="shared" si="1670"/>
        <v/>
      </c>
      <c r="BL711" s="95" t="str">
        <f t="shared" si="1670"/>
        <v/>
      </c>
      <c r="BM711" s="95" t="str">
        <f t="shared" si="1670"/>
        <v/>
      </c>
      <c r="BN711" s="95" t="str">
        <f t="shared" si="1670"/>
        <v/>
      </c>
      <c r="BO711" s="95" t="str">
        <f t="shared" si="1670"/>
        <v/>
      </c>
      <c r="BP711" s="95" t="str">
        <f t="shared" si="1670"/>
        <v/>
      </c>
      <c r="BQ711" s="95" t="str">
        <f t="shared" si="1670"/>
        <v/>
      </c>
      <c r="BR711" s="95" t="str">
        <f t="shared" si="1670"/>
        <v/>
      </c>
      <c r="BS711" s="38"/>
      <c r="BT711" s="38"/>
      <c r="BU711" s="38"/>
      <c r="BV711" s="38"/>
      <c r="BW711" s="38"/>
      <c r="BX711" s="38">
        <f t="shared" si="1600"/>
        <v>0</v>
      </c>
      <c r="BY711" s="106" t="str">
        <f t="shared" si="1575"/>
        <v/>
      </c>
      <c r="BZ711" s="106" t="str">
        <f t="shared" ref="BZ711:CH711" si="1671">IF(N711="x","1","")</f>
        <v/>
      </c>
      <c r="CA711" s="106" t="str">
        <f t="shared" si="1671"/>
        <v/>
      </c>
      <c r="CB711" s="106" t="str">
        <f t="shared" si="1671"/>
        <v/>
      </c>
      <c r="CC711" s="106" t="str">
        <f t="shared" si="1671"/>
        <v/>
      </c>
      <c r="CD711" s="106" t="str">
        <f t="shared" si="1671"/>
        <v/>
      </c>
      <c r="CE711" s="106" t="str">
        <f t="shared" si="1671"/>
        <v/>
      </c>
      <c r="CF711" s="106" t="str">
        <f t="shared" si="1671"/>
        <v/>
      </c>
      <c r="CG711" s="106" t="str">
        <f t="shared" si="1671"/>
        <v/>
      </c>
      <c r="CH711" s="106" t="str">
        <f t="shared" si="1671"/>
        <v/>
      </c>
      <c r="CI711" s="40"/>
      <c r="CJ711" s="40"/>
      <c r="CK711" s="40"/>
      <c r="CL711" s="40"/>
      <c r="CM711" s="40"/>
    </row>
    <row r="712" spans="1:91" ht="17.25" customHeight="1" x14ac:dyDescent="0.2">
      <c r="A712" s="92"/>
      <c r="B712" s="93"/>
      <c r="C712" s="93"/>
      <c r="D712" s="93"/>
      <c r="E712" s="93" t="str">
        <f t="shared" si="1511"/>
        <v/>
      </c>
      <c r="F712" s="93"/>
      <c r="G712" s="93"/>
      <c r="H712" s="93" t="str">
        <f t="shared" si="1319"/>
        <v/>
      </c>
      <c r="I712" s="95" t="str">
        <f t="shared" si="1320"/>
        <v/>
      </c>
      <c r="J712" s="93"/>
      <c r="K712" s="97" t="b">
        <v>0</v>
      </c>
      <c r="L712" s="98" t="str">
        <f t="shared" si="1444"/>
        <v>PENDENTE</v>
      </c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3"/>
      <c r="X712" s="100"/>
      <c r="Y712" s="100"/>
      <c r="Z712" s="100"/>
      <c r="AA712" s="100"/>
      <c r="AB712" s="100"/>
      <c r="AC712" s="101"/>
      <c r="AD712" s="3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93"/>
      <c r="AQ712" s="93"/>
      <c r="AR712" s="93"/>
      <c r="AS712" s="102"/>
      <c r="AT712" s="103"/>
      <c r="AU712" s="103"/>
      <c r="AV712" s="103"/>
      <c r="AW712" s="104"/>
      <c r="AX712" s="103"/>
      <c r="AY712" s="103"/>
      <c r="AZ712" s="103"/>
      <c r="BA712" s="103"/>
      <c r="BB712" s="104"/>
      <c r="BC712" s="103"/>
      <c r="BD712" s="105" t="str">
        <f ca="1">IFERROR(__xludf.DUMMYFUNCTION("""COMPUTED_VALUE"""),"")</f>
        <v/>
      </c>
      <c r="BE712" s="105"/>
      <c r="BF712" s="105"/>
      <c r="BG712" s="93"/>
      <c r="BH712" s="95"/>
      <c r="BI712" s="95" t="str">
        <f t="shared" si="1347"/>
        <v/>
      </c>
      <c r="BJ712" s="95" t="str">
        <f t="shared" ref="BJ712:BR712" si="1672">IF(AD712=0,"",AD712*$AS712*(AU712/10))</f>
        <v/>
      </c>
      <c r="BK712" s="95" t="str">
        <f t="shared" si="1672"/>
        <v/>
      </c>
      <c r="BL712" s="95" t="str">
        <f t="shared" si="1672"/>
        <v/>
      </c>
      <c r="BM712" s="95" t="str">
        <f t="shared" si="1672"/>
        <v/>
      </c>
      <c r="BN712" s="95" t="str">
        <f t="shared" si="1672"/>
        <v/>
      </c>
      <c r="BO712" s="95" t="str">
        <f t="shared" si="1672"/>
        <v/>
      </c>
      <c r="BP712" s="95" t="str">
        <f t="shared" si="1672"/>
        <v/>
      </c>
      <c r="BQ712" s="95" t="str">
        <f t="shared" si="1672"/>
        <v/>
      </c>
      <c r="BR712" s="95" t="str">
        <f t="shared" si="1672"/>
        <v/>
      </c>
      <c r="BS712" s="38"/>
      <c r="BT712" s="38"/>
      <c r="BU712" s="38"/>
      <c r="BV712" s="38"/>
      <c r="BW712" s="38"/>
      <c r="BX712" s="38">
        <f t="shared" si="1600"/>
        <v>0</v>
      </c>
      <c r="BY712" s="106" t="str">
        <f t="shared" si="1575"/>
        <v/>
      </c>
      <c r="BZ712" s="106" t="str">
        <f t="shared" ref="BZ712:CH712" si="1673">IF(N712="x","1","")</f>
        <v/>
      </c>
      <c r="CA712" s="106" t="str">
        <f t="shared" si="1673"/>
        <v/>
      </c>
      <c r="CB712" s="106" t="str">
        <f t="shared" si="1673"/>
        <v/>
      </c>
      <c r="CC712" s="106" t="str">
        <f t="shared" si="1673"/>
        <v/>
      </c>
      <c r="CD712" s="106" t="str">
        <f t="shared" si="1673"/>
        <v/>
      </c>
      <c r="CE712" s="106" t="str">
        <f t="shared" si="1673"/>
        <v/>
      </c>
      <c r="CF712" s="106" t="str">
        <f t="shared" si="1673"/>
        <v/>
      </c>
      <c r="CG712" s="106" t="str">
        <f t="shared" si="1673"/>
        <v/>
      </c>
      <c r="CH712" s="106" t="str">
        <f t="shared" si="1673"/>
        <v/>
      </c>
      <c r="CI712" s="40"/>
      <c r="CJ712" s="40"/>
      <c r="CK712" s="40"/>
      <c r="CL712" s="40"/>
      <c r="CM712" s="40"/>
    </row>
    <row r="713" spans="1:91" ht="17.25" customHeight="1" x14ac:dyDescent="0.2">
      <c r="A713" s="92"/>
      <c r="B713" s="93"/>
      <c r="C713" s="93"/>
      <c r="D713" s="93"/>
      <c r="E713" s="93" t="str">
        <f t="shared" si="1511"/>
        <v/>
      </c>
      <c r="F713" s="93"/>
      <c r="G713" s="93"/>
      <c r="H713" s="93" t="str">
        <f t="shared" si="1319"/>
        <v/>
      </c>
      <c r="I713" s="95" t="str">
        <f t="shared" si="1320"/>
        <v/>
      </c>
      <c r="J713" s="93"/>
      <c r="K713" s="97" t="b">
        <v>0</v>
      </c>
      <c r="L713" s="98" t="str">
        <f t="shared" si="1444"/>
        <v>PENDENTE</v>
      </c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3"/>
      <c r="X713" s="100"/>
      <c r="Y713" s="100"/>
      <c r="Z713" s="100"/>
      <c r="AA713" s="100"/>
      <c r="AB713" s="100"/>
      <c r="AC713" s="101"/>
      <c r="AD713" s="3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93"/>
      <c r="AQ713" s="93"/>
      <c r="AR713" s="93"/>
      <c r="AS713" s="102"/>
      <c r="AT713" s="103"/>
      <c r="AU713" s="103"/>
      <c r="AV713" s="103"/>
      <c r="AW713" s="104"/>
      <c r="AX713" s="103"/>
      <c r="AY713" s="103"/>
      <c r="AZ713" s="103"/>
      <c r="BA713" s="103"/>
      <c r="BB713" s="104"/>
      <c r="BC713" s="103"/>
      <c r="BD713" s="105" t="str">
        <f ca="1">IFERROR(__xludf.DUMMYFUNCTION("""COMPUTED_VALUE"""),"")</f>
        <v/>
      </c>
      <c r="BE713" s="105"/>
      <c r="BF713" s="105"/>
      <c r="BG713" s="93"/>
      <c r="BH713" s="95"/>
      <c r="BI713" s="95" t="str">
        <f t="shared" si="1347"/>
        <v/>
      </c>
      <c r="BJ713" s="95" t="str">
        <f t="shared" ref="BJ713:BR713" si="1674">IF(AD713=0,"",AD713*$AS713*(AU713/10))</f>
        <v/>
      </c>
      <c r="BK713" s="95" t="str">
        <f t="shared" si="1674"/>
        <v/>
      </c>
      <c r="BL713" s="95" t="str">
        <f t="shared" si="1674"/>
        <v/>
      </c>
      <c r="BM713" s="95" t="str">
        <f t="shared" si="1674"/>
        <v/>
      </c>
      <c r="BN713" s="95" t="str">
        <f t="shared" si="1674"/>
        <v/>
      </c>
      <c r="BO713" s="95" t="str">
        <f t="shared" si="1674"/>
        <v/>
      </c>
      <c r="BP713" s="95" t="str">
        <f t="shared" si="1674"/>
        <v/>
      </c>
      <c r="BQ713" s="95" t="str">
        <f t="shared" si="1674"/>
        <v/>
      </c>
      <c r="BR713" s="95" t="str">
        <f t="shared" si="1674"/>
        <v/>
      </c>
      <c r="BS713" s="38"/>
      <c r="BT713" s="38"/>
      <c r="BU713" s="38"/>
      <c r="BV713" s="38"/>
      <c r="BW713" s="38"/>
      <c r="BX713" s="38">
        <f t="shared" si="1600"/>
        <v>0</v>
      </c>
      <c r="BY713" s="106" t="str">
        <f t="shared" si="1575"/>
        <v/>
      </c>
      <c r="BZ713" s="106" t="str">
        <f t="shared" ref="BZ713:CH713" si="1675">IF(N713="x","1","")</f>
        <v/>
      </c>
      <c r="CA713" s="106" t="str">
        <f t="shared" si="1675"/>
        <v/>
      </c>
      <c r="CB713" s="106" t="str">
        <f t="shared" si="1675"/>
        <v/>
      </c>
      <c r="CC713" s="106" t="str">
        <f t="shared" si="1675"/>
        <v/>
      </c>
      <c r="CD713" s="106" t="str">
        <f t="shared" si="1675"/>
        <v/>
      </c>
      <c r="CE713" s="106" t="str">
        <f t="shared" si="1675"/>
        <v/>
      </c>
      <c r="CF713" s="106" t="str">
        <f t="shared" si="1675"/>
        <v/>
      </c>
      <c r="CG713" s="106" t="str">
        <f t="shared" si="1675"/>
        <v/>
      </c>
      <c r="CH713" s="106" t="str">
        <f t="shared" si="1675"/>
        <v/>
      </c>
      <c r="CI713" s="40"/>
      <c r="CJ713" s="40"/>
      <c r="CK713" s="40"/>
      <c r="CL713" s="40"/>
      <c r="CM713" s="40"/>
    </row>
    <row r="714" spans="1:91" ht="17.25" customHeight="1" x14ac:dyDescent="0.2">
      <c r="A714" s="92"/>
      <c r="B714" s="93"/>
      <c r="C714" s="93"/>
      <c r="D714" s="93"/>
      <c r="E714" s="93" t="str">
        <f t="shared" si="1511"/>
        <v/>
      </c>
      <c r="F714" s="93"/>
      <c r="G714" s="93"/>
      <c r="H714" s="93" t="str">
        <f t="shared" si="1319"/>
        <v/>
      </c>
      <c r="I714" s="95" t="str">
        <f t="shared" si="1320"/>
        <v/>
      </c>
      <c r="J714" s="93"/>
      <c r="K714" s="97" t="b">
        <v>0</v>
      </c>
      <c r="L714" s="98" t="str">
        <f t="shared" si="1444"/>
        <v>PENDENTE</v>
      </c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3"/>
      <c r="X714" s="100"/>
      <c r="Y714" s="100"/>
      <c r="Z714" s="100"/>
      <c r="AA714" s="100"/>
      <c r="AB714" s="100"/>
      <c r="AC714" s="101"/>
      <c r="AD714" s="3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93"/>
      <c r="AQ714" s="93"/>
      <c r="AR714" s="93"/>
      <c r="AS714" s="102"/>
      <c r="AT714" s="103"/>
      <c r="AU714" s="103"/>
      <c r="AV714" s="103"/>
      <c r="AW714" s="104"/>
      <c r="AX714" s="103"/>
      <c r="AY714" s="103"/>
      <c r="AZ714" s="103"/>
      <c r="BA714" s="103"/>
      <c r="BB714" s="104"/>
      <c r="BC714" s="103"/>
      <c r="BD714" s="105" t="str">
        <f ca="1">IFERROR(__xludf.DUMMYFUNCTION("""COMPUTED_VALUE"""),"")</f>
        <v/>
      </c>
      <c r="BE714" s="105"/>
      <c r="BF714" s="105"/>
      <c r="BG714" s="93"/>
      <c r="BH714" s="95"/>
      <c r="BI714" s="95" t="str">
        <f t="shared" si="1347"/>
        <v/>
      </c>
      <c r="BJ714" s="95" t="str">
        <f t="shared" ref="BJ714:BR714" si="1676">IF(AD714=0,"",AD714*$AS714*(AU714/10))</f>
        <v/>
      </c>
      <c r="BK714" s="95" t="str">
        <f t="shared" si="1676"/>
        <v/>
      </c>
      <c r="BL714" s="95" t="str">
        <f t="shared" si="1676"/>
        <v/>
      </c>
      <c r="BM714" s="95" t="str">
        <f t="shared" si="1676"/>
        <v/>
      </c>
      <c r="BN714" s="95" t="str">
        <f t="shared" si="1676"/>
        <v/>
      </c>
      <c r="BO714" s="95" t="str">
        <f t="shared" si="1676"/>
        <v/>
      </c>
      <c r="BP714" s="95" t="str">
        <f t="shared" si="1676"/>
        <v/>
      </c>
      <c r="BQ714" s="95" t="str">
        <f t="shared" si="1676"/>
        <v/>
      </c>
      <c r="BR714" s="95" t="str">
        <f t="shared" si="1676"/>
        <v/>
      </c>
      <c r="BS714" s="38"/>
      <c r="BT714" s="38"/>
      <c r="BU714" s="38"/>
      <c r="BV714" s="38"/>
      <c r="BW714" s="38"/>
      <c r="BX714" s="38">
        <f t="shared" si="1600"/>
        <v>0</v>
      </c>
      <c r="BY714" s="106" t="str">
        <f t="shared" si="1575"/>
        <v/>
      </c>
      <c r="BZ714" s="106" t="str">
        <f t="shared" ref="BZ714:CH714" si="1677">IF(N714="x","1","")</f>
        <v/>
      </c>
      <c r="CA714" s="106" t="str">
        <f t="shared" si="1677"/>
        <v/>
      </c>
      <c r="CB714" s="106" t="str">
        <f t="shared" si="1677"/>
        <v/>
      </c>
      <c r="CC714" s="106" t="str">
        <f t="shared" si="1677"/>
        <v/>
      </c>
      <c r="CD714" s="106" t="str">
        <f t="shared" si="1677"/>
        <v/>
      </c>
      <c r="CE714" s="106" t="str">
        <f t="shared" si="1677"/>
        <v/>
      </c>
      <c r="CF714" s="106" t="str">
        <f t="shared" si="1677"/>
        <v/>
      </c>
      <c r="CG714" s="106" t="str">
        <f t="shared" si="1677"/>
        <v/>
      </c>
      <c r="CH714" s="106" t="str">
        <f t="shared" si="1677"/>
        <v/>
      </c>
      <c r="CI714" s="40"/>
      <c r="CJ714" s="40"/>
      <c r="CK714" s="40"/>
      <c r="CL714" s="40"/>
      <c r="CM714" s="40"/>
    </row>
    <row r="715" spans="1:91" ht="17.25" customHeight="1" x14ac:dyDescent="0.2">
      <c r="A715" s="92"/>
      <c r="B715" s="93"/>
      <c r="C715" s="93"/>
      <c r="D715" s="93"/>
      <c r="E715" s="93" t="str">
        <f t="shared" si="1511"/>
        <v/>
      </c>
      <c r="F715" s="93"/>
      <c r="G715" s="93"/>
      <c r="H715" s="93" t="str">
        <f t="shared" si="1319"/>
        <v/>
      </c>
      <c r="I715" s="95" t="str">
        <f t="shared" si="1320"/>
        <v/>
      </c>
      <c r="J715" s="93"/>
      <c r="K715" s="97" t="b">
        <v>0</v>
      </c>
      <c r="L715" s="98" t="str">
        <f t="shared" si="1444"/>
        <v>PENDENTE</v>
      </c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3"/>
      <c r="X715" s="100"/>
      <c r="Y715" s="100"/>
      <c r="Z715" s="100"/>
      <c r="AA715" s="100"/>
      <c r="AB715" s="100"/>
      <c r="AC715" s="101"/>
      <c r="AD715" s="3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93"/>
      <c r="AQ715" s="93"/>
      <c r="AR715" s="93"/>
      <c r="AS715" s="102"/>
      <c r="AT715" s="103"/>
      <c r="AU715" s="103"/>
      <c r="AV715" s="103"/>
      <c r="AW715" s="104"/>
      <c r="AX715" s="103"/>
      <c r="AY715" s="103"/>
      <c r="AZ715" s="103"/>
      <c r="BA715" s="103"/>
      <c r="BB715" s="104"/>
      <c r="BC715" s="103"/>
      <c r="BD715" s="105" t="str">
        <f ca="1">IFERROR(__xludf.DUMMYFUNCTION("""COMPUTED_VALUE"""),"")</f>
        <v/>
      </c>
      <c r="BE715" s="105"/>
      <c r="BF715" s="105"/>
      <c r="BG715" s="93"/>
      <c r="BH715" s="95"/>
      <c r="BI715" s="95" t="str">
        <f t="shared" si="1347"/>
        <v/>
      </c>
      <c r="BJ715" s="95" t="str">
        <f t="shared" ref="BJ715:BR715" si="1678">IF(AD715=0,"",AD715*$AS715*(AU715/10))</f>
        <v/>
      </c>
      <c r="BK715" s="95" t="str">
        <f t="shared" si="1678"/>
        <v/>
      </c>
      <c r="BL715" s="95" t="str">
        <f t="shared" si="1678"/>
        <v/>
      </c>
      <c r="BM715" s="95" t="str">
        <f t="shared" si="1678"/>
        <v/>
      </c>
      <c r="BN715" s="95" t="str">
        <f t="shared" si="1678"/>
        <v/>
      </c>
      <c r="BO715" s="95" t="str">
        <f t="shared" si="1678"/>
        <v/>
      </c>
      <c r="BP715" s="95" t="str">
        <f t="shared" si="1678"/>
        <v/>
      </c>
      <c r="BQ715" s="95" t="str">
        <f t="shared" si="1678"/>
        <v/>
      </c>
      <c r="BR715" s="95" t="str">
        <f t="shared" si="1678"/>
        <v/>
      </c>
      <c r="BS715" s="38"/>
      <c r="BT715" s="38"/>
      <c r="BU715" s="38"/>
      <c r="BV715" s="38"/>
      <c r="BW715" s="38"/>
      <c r="BX715" s="38">
        <f t="shared" si="1600"/>
        <v>0</v>
      </c>
      <c r="BY715" s="106" t="str">
        <f t="shared" si="1575"/>
        <v/>
      </c>
      <c r="BZ715" s="106" t="str">
        <f t="shared" ref="BZ715:CH715" si="1679">IF(N715="x","1","")</f>
        <v/>
      </c>
      <c r="CA715" s="106" t="str">
        <f t="shared" si="1679"/>
        <v/>
      </c>
      <c r="CB715" s="106" t="str">
        <f t="shared" si="1679"/>
        <v/>
      </c>
      <c r="CC715" s="106" t="str">
        <f t="shared" si="1679"/>
        <v/>
      </c>
      <c r="CD715" s="106" t="str">
        <f t="shared" si="1679"/>
        <v/>
      </c>
      <c r="CE715" s="106" t="str">
        <f t="shared" si="1679"/>
        <v/>
      </c>
      <c r="CF715" s="106" t="str">
        <f t="shared" si="1679"/>
        <v/>
      </c>
      <c r="CG715" s="106" t="str">
        <f t="shared" si="1679"/>
        <v/>
      </c>
      <c r="CH715" s="106" t="str">
        <f t="shared" si="1679"/>
        <v/>
      </c>
      <c r="CI715" s="40"/>
      <c r="CJ715" s="40"/>
      <c r="CK715" s="40"/>
      <c r="CL715" s="40"/>
      <c r="CM715" s="40"/>
    </row>
    <row r="716" spans="1:91" ht="17.25" customHeight="1" x14ac:dyDescent="0.2">
      <c r="A716" s="92"/>
      <c r="B716" s="93"/>
      <c r="C716" s="93"/>
      <c r="D716" s="93"/>
      <c r="E716" s="93" t="str">
        <f t="shared" si="1511"/>
        <v/>
      </c>
      <c r="F716" s="93"/>
      <c r="G716" s="93"/>
      <c r="H716" s="93" t="str">
        <f t="shared" si="1319"/>
        <v/>
      </c>
      <c r="I716" s="95" t="str">
        <f t="shared" si="1320"/>
        <v/>
      </c>
      <c r="J716" s="93"/>
      <c r="K716" s="97" t="b">
        <v>0</v>
      </c>
      <c r="L716" s="98" t="str">
        <f t="shared" si="1444"/>
        <v>PENDENTE</v>
      </c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3"/>
      <c r="X716" s="100"/>
      <c r="Y716" s="100"/>
      <c r="Z716" s="100"/>
      <c r="AA716" s="100"/>
      <c r="AB716" s="100"/>
      <c r="AC716" s="101"/>
      <c r="AD716" s="3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93"/>
      <c r="AQ716" s="93"/>
      <c r="AR716" s="93"/>
      <c r="AS716" s="102"/>
      <c r="AT716" s="103"/>
      <c r="AU716" s="103"/>
      <c r="AV716" s="103"/>
      <c r="AW716" s="104"/>
      <c r="AX716" s="103"/>
      <c r="AY716" s="103"/>
      <c r="AZ716" s="103"/>
      <c r="BA716" s="103"/>
      <c r="BB716" s="104"/>
      <c r="BC716" s="103"/>
      <c r="BD716" s="105" t="str">
        <f ca="1">IFERROR(__xludf.DUMMYFUNCTION("""COMPUTED_VALUE"""),"")</f>
        <v/>
      </c>
      <c r="BE716" s="105"/>
      <c r="BF716" s="105"/>
      <c r="BG716" s="93"/>
      <c r="BH716" s="95"/>
      <c r="BI716" s="95" t="str">
        <f t="shared" si="1347"/>
        <v/>
      </c>
      <c r="BJ716" s="95" t="str">
        <f t="shared" ref="BJ716:BR716" si="1680">IF(AD716=0,"",AD716*$AS716*(AU716/10))</f>
        <v/>
      </c>
      <c r="BK716" s="95" t="str">
        <f t="shared" si="1680"/>
        <v/>
      </c>
      <c r="BL716" s="95" t="str">
        <f t="shared" si="1680"/>
        <v/>
      </c>
      <c r="BM716" s="95" t="str">
        <f t="shared" si="1680"/>
        <v/>
      </c>
      <c r="BN716" s="95" t="str">
        <f t="shared" si="1680"/>
        <v/>
      </c>
      <c r="BO716" s="95" t="str">
        <f t="shared" si="1680"/>
        <v/>
      </c>
      <c r="BP716" s="95" t="str">
        <f t="shared" si="1680"/>
        <v/>
      </c>
      <c r="BQ716" s="95" t="str">
        <f t="shared" si="1680"/>
        <v/>
      </c>
      <c r="BR716" s="95" t="str">
        <f t="shared" si="1680"/>
        <v/>
      </c>
      <c r="BS716" s="38"/>
      <c r="BT716" s="38"/>
      <c r="BU716" s="38"/>
      <c r="BV716" s="38"/>
      <c r="BW716" s="38"/>
      <c r="BX716" s="38">
        <f t="shared" si="1600"/>
        <v>0</v>
      </c>
      <c r="BY716" s="106" t="str">
        <f t="shared" si="1575"/>
        <v/>
      </c>
      <c r="BZ716" s="106" t="str">
        <f t="shared" ref="BZ716:CH716" si="1681">IF(N716="x","1","")</f>
        <v/>
      </c>
      <c r="CA716" s="106" t="str">
        <f t="shared" si="1681"/>
        <v/>
      </c>
      <c r="CB716" s="106" t="str">
        <f t="shared" si="1681"/>
        <v/>
      </c>
      <c r="CC716" s="106" t="str">
        <f t="shared" si="1681"/>
        <v/>
      </c>
      <c r="CD716" s="106" t="str">
        <f t="shared" si="1681"/>
        <v/>
      </c>
      <c r="CE716" s="106" t="str">
        <f t="shared" si="1681"/>
        <v/>
      </c>
      <c r="CF716" s="106" t="str">
        <f t="shared" si="1681"/>
        <v/>
      </c>
      <c r="CG716" s="106" t="str">
        <f t="shared" si="1681"/>
        <v/>
      </c>
      <c r="CH716" s="106" t="str">
        <f t="shared" si="1681"/>
        <v/>
      </c>
      <c r="CI716" s="40"/>
      <c r="CJ716" s="40"/>
      <c r="CK716" s="40"/>
      <c r="CL716" s="40"/>
      <c r="CM716" s="40"/>
    </row>
    <row r="717" spans="1:91" ht="17.25" customHeight="1" x14ac:dyDescent="0.2">
      <c r="A717" s="92"/>
      <c r="B717" s="93"/>
      <c r="C717" s="93"/>
      <c r="D717" s="93"/>
      <c r="E717" s="93" t="str">
        <f t="shared" si="1511"/>
        <v/>
      </c>
      <c r="F717" s="93"/>
      <c r="G717" s="93"/>
      <c r="H717" s="93" t="str">
        <f t="shared" si="1319"/>
        <v/>
      </c>
      <c r="I717" s="95" t="str">
        <f t="shared" si="1320"/>
        <v/>
      </c>
      <c r="J717" s="93"/>
      <c r="K717" s="97" t="b">
        <v>0</v>
      </c>
      <c r="L717" s="98" t="str">
        <f t="shared" si="1444"/>
        <v>PENDENTE</v>
      </c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3"/>
      <c r="X717" s="100"/>
      <c r="Y717" s="100"/>
      <c r="Z717" s="100"/>
      <c r="AA717" s="100"/>
      <c r="AB717" s="100"/>
      <c r="AC717" s="101"/>
      <c r="AD717" s="3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93"/>
      <c r="AQ717" s="93"/>
      <c r="AR717" s="93"/>
      <c r="AS717" s="102"/>
      <c r="AT717" s="103"/>
      <c r="AU717" s="103"/>
      <c r="AV717" s="103"/>
      <c r="AW717" s="104"/>
      <c r="AX717" s="103"/>
      <c r="AY717" s="103"/>
      <c r="AZ717" s="103"/>
      <c r="BA717" s="103"/>
      <c r="BB717" s="104"/>
      <c r="BC717" s="103"/>
      <c r="BD717" s="105" t="str">
        <f ca="1">IFERROR(__xludf.DUMMYFUNCTION("""COMPUTED_VALUE"""),"")</f>
        <v/>
      </c>
      <c r="BE717" s="105"/>
      <c r="BF717" s="105"/>
      <c r="BG717" s="93"/>
      <c r="BH717" s="95"/>
      <c r="BI717" s="95" t="str">
        <f t="shared" si="1347"/>
        <v/>
      </c>
      <c r="BJ717" s="95" t="str">
        <f t="shared" ref="BJ717:BR717" si="1682">IF(AD717=0,"",AD717*$AS717*(AU717/10))</f>
        <v/>
      </c>
      <c r="BK717" s="95" t="str">
        <f t="shared" si="1682"/>
        <v/>
      </c>
      <c r="BL717" s="95" t="str">
        <f t="shared" si="1682"/>
        <v/>
      </c>
      <c r="BM717" s="95" t="str">
        <f t="shared" si="1682"/>
        <v/>
      </c>
      <c r="BN717" s="95" t="str">
        <f t="shared" si="1682"/>
        <v/>
      </c>
      <c r="BO717" s="95" t="str">
        <f t="shared" si="1682"/>
        <v/>
      </c>
      <c r="BP717" s="95" t="str">
        <f t="shared" si="1682"/>
        <v/>
      </c>
      <c r="BQ717" s="95" t="str">
        <f t="shared" si="1682"/>
        <v/>
      </c>
      <c r="BR717" s="95" t="str">
        <f t="shared" si="1682"/>
        <v/>
      </c>
      <c r="BS717" s="38"/>
      <c r="BT717" s="38"/>
      <c r="BU717" s="38"/>
      <c r="BV717" s="38"/>
      <c r="BW717" s="38"/>
      <c r="BX717" s="38">
        <f t="shared" si="1600"/>
        <v>0</v>
      </c>
      <c r="BY717" s="106" t="str">
        <f t="shared" si="1575"/>
        <v/>
      </c>
      <c r="BZ717" s="106" t="str">
        <f t="shared" ref="BZ717:CH717" si="1683">IF(N717="x","1","")</f>
        <v/>
      </c>
      <c r="CA717" s="106" t="str">
        <f t="shared" si="1683"/>
        <v/>
      </c>
      <c r="CB717" s="106" t="str">
        <f t="shared" si="1683"/>
        <v/>
      </c>
      <c r="CC717" s="106" t="str">
        <f t="shared" si="1683"/>
        <v/>
      </c>
      <c r="CD717" s="106" t="str">
        <f t="shared" si="1683"/>
        <v/>
      </c>
      <c r="CE717" s="106" t="str">
        <f t="shared" si="1683"/>
        <v/>
      </c>
      <c r="CF717" s="106" t="str">
        <f t="shared" si="1683"/>
        <v/>
      </c>
      <c r="CG717" s="106" t="str">
        <f t="shared" si="1683"/>
        <v/>
      </c>
      <c r="CH717" s="106" t="str">
        <f t="shared" si="1683"/>
        <v/>
      </c>
      <c r="CI717" s="40"/>
      <c r="CJ717" s="40"/>
      <c r="CK717" s="40"/>
      <c r="CL717" s="40"/>
      <c r="CM717" s="40"/>
    </row>
    <row r="718" spans="1:91" ht="17.25" customHeight="1" x14ac:dyDescent="0.2">
      <c r="A718" s="92"/>
      <c r="B718" s="93"/>
      <c r="C718" s="93"/>
      <c r="D718" s="93"/>
      <c r="E718" s="93" t="str">
        <f t="shared" si="1511"/>
        <v/>
      </c>
      <c r="F718" s="93"/>
      <c r="G718" s="93"/>
      <c r="H718" s="93" t="str">
        <f t="shared" si="1319"/>
        <v/>
      </c>
      <c r="I718" s="95" t="str">
        <f t="shared" si="1320"/>
        <v/>
      </c>
      <c r="J718" s="93"/>
      <c r="K718" s="97" t="b">
        <v>0</v>
      </c>
      <c r="L718" s="98" t="str">
        <f t="shared" si="1444"/>
        <v>PENDENTE</v>
      </c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3"/>
      <c r="X718" s="100"/>
      <c r="Y718" s="100"/>
      <c r="Z718" s="100"/>
      <c r="AA718" s="100"/>
      <c r="AB718" s="100"/>
      <c r="AC718" s="101"/>
      <c r="AD718" s="3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93"/>
      <c r="AQ718" s="93"/>
      <c r="AR718" s="93"/>
      <c r="AS718" s="102"/>
      <c r="AT718" s="103"/>
      <c r="AU718" s="103"/>
      <c r="AV718" s="103"/>
      <c r="AW718" s="104"/>
      <c r="AX718" s="103"/>
      <c r="AY718" s="103"/>
      <c r="AZ718" s="103"/>
      <c r="BA718" s="103"/>
      <c r="BB718" s="104"/>
      <c r="BC718" s="103"/>
      <c r="BD718" s="105" t="str">
        <f ca="1">IFERROR(__xludf.DUMMYFUNCTION("""COMPUTED_VALUE"""),"")</f>
        <v/>
      </c>
      <c r="BE718" s="105"/>
      <c r="BF718" s="105"/>
      <c r="BG718" s="93"/>
      <c r="BH718" s="95"/>
      <c r="BI718" s="95" t="str">
        <f t="shared" si="1347"/>
        <v/>
      </c>
      <c r="BJ718" s="95" t="str">
        <f t="shared" ref="BJ718:BR718" si="1684">IF(AD718=0,"",AD718*$AS718*(AU718/10))</f>
        <v/>
      </c>
      <c r="BK718" s="95" t="str">
        <f t="shared" si="1684"/>
        <v/>
      </c>
      <c r="BL718" s="95" t="str">
        <f t="shared" si="1684"/>
        <v/>
      </c>
      <c r="BM718" s="95" t="str">
        <f t="shared" si="1684"/>
        <v/>
      </c>
      <c r="BN718" s="95" t="str">
        <f t="shared" si="1684"/>
        <v/>
      </c>
      <c r="BO718" s="95" t="str">
        <f t="shared" si="1684"/>
        <v/>
      </c>
      <c r="BP718" s="95" t="str">
        <f t="shared" si="1684"/>
        <v/>
      </c>
      <c r="BQ718" s="95" t="str">
        <f t="shared" si="1684"/>
        <v/>
      </c>
      <c r="BR718" s="95" t="str">
        <f t="shared" si="1684"/>
        <v/>
      </c>
      <c r="BS718" s="38"/>
      <c r="BT718" s="38"/>
      <c r="BU718" s="38"/>
      <c r="BV718" s="38"/>
      <c r="BW718" s="38"/>
      <c r="BX718" s="38">
        <f t="shared" si="1600"/>
        <v>0</v>
      </c>
      <c r="BY718" s="106" t="str">
        <f t="shared" si="1575"/>
        <v/>
      </c>
      <c r="BZ718" s="106" t="str">
        <f t="shared" ref="BZ718:CH718" si="1685">IF(N718="x","1","")</f>
        <v/>
      </c>
      <c r="CA718" s="106" t="str">
        <f t="shared" si="1685"/>
        <v/>
      </c>
      <c r="CB718" s="106" t="str">
        <f t="shared" si="1685"/>
        <v/>
      </c>
      <c r="CC718" s="106" t="str">
        <f t="shared" si="1685"/>
        <v/>
      </c>
      <c r="CD718" s="106" t="str">
        <f t="shared" si="1685"/>
        <v/>
      </c>
      <c r="CE718" s="106" t="str">
        <f t="shared" si="1685"/>
        <v/>
      </c>
      <c r="CF718" s="106" t="str">
        <f t="shared" si="1685"/>
        <v/>
      </c>
      <c r="CG718" s="106" t="str">
        <f t="shared" si="1685"/>
        <v/>
      </c>
      <c r="CH718" s="106" t="str">
        <f t="shared" si="1685"/>
        <v/>
      </c>
      <c r="CI718" s="40"/>
      <c r="CJ718" s="40"/>
      <c r="CK718" s="40"/>
      <c r="CL718" s="40"/>
      <c r="CM718" s="40"/>
    </row>
    <row r="719" spans="1:91" ht="17.25" customHeight="1" x14ac:dyDescent="0.2">
      <c r="A719" s="92"/>
      <c r="B719" s="93"/>
      <c r="C719" s="93"/>
      <c r="D719" s="93"/>
      <c r="E719" s="93" t="str">
        <f t="shared" si="1511"/>
        <v/>
      </c>
      <c r="F719" s="93"/>
      <c r="G719" s="93"/>
      <c r="H719" s="93" t="str">
        <f t="shared" si="1319"/>
        <v/>
      </c>
      <c r="I719" s="95" t="str">
        <f t="shared" si="1320"/>
        <v/>
      </c>
      <c r="J719" s="93"/>
      <c r="K719" s="97" t="b">
        <v>0</v>
      </c>
      <c r="L719" s="98" t="str">
        <f t="shared" si="1444"/>
        <v>PENDENTE</v>
      </c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3"/>
      <c r="X719" s="100"/>
      <c r="Y719" s="100"/>
      <c r="Z719" s="100"/>
      <c r="AA719" s="100"/>
      <c r="AB719" s="100"/>
      <c r="AC719" s="101"/>
      <c r="AD719" s="3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93"/>
      <c r="AQ719" s="93"/>
      <c r="AR719" s="93"/>
      <c r="AS719" s="102"/>
      <c r="AT719" s="103"/>
      <c r="AU719" s="103"/>
      <c r="AV719" s="103"/>
      <c r="AW719" s="104"/>
      <c r="AX719" s="103"/>
      <c r="AY719" s="103"/>
      <c r="AZ719" s="103"/>
      <c r="BA719" s="103"/>
      <c r="BB719" s="104"/>
      <c r="BC719" s="103"/>
      <c r="BD719" s="105" t="str">
        <f ca="1">IFERROR(__xludf.DUMMYFUNCTION("""COMPUTED_VALUE"""),"")</f>
        <v/>
      </c>
      <c r="BE719" s="105"/>
      <c r="BF719" s="105"/>
      <c r="BG719" s="93"/>
      <c r="BH719" s="95"/>
      <c r="BI719" s="95" t="str">
        <f t="shared" si="1347"/>
        <v/>
      </c>
      <c r="BJ719" s="95" t="str">
        <f t="shared" ref="BJ719:BR719" si="1686">IF(AD719=0,"",AD719*$AS719*(AU719/10))</f>
        <v/>
      </c>
      <c r="BK719" s="95" t="str">
        <f t="shared" si="1686"/>
        <v/>
      </c>
      <c r="BL719" s="95" t="str">
        <f t="shared" si="1686"/>
        <v/>
      </c>
      <c r="BM719" s="95" t="str">
        <f t="shared" si="1686"/>
        <v/>
      </c>
      <c r="BN719" s="95" t="str">
        <f t="shared" si="1686"/>
        <v/>
      </c>
      <c r="BO719" s="95" t="str">
        <f t="shared" si="1686"/>
        <v/>
      </c>
      <c r="BP719" s="95" t="str">
        <f t="shared" si="1686"/>
        <v/>
      </c>
      <c r="BQ719" s="95" t="str">
        <f t="shared" si="1686"/>
        <v/>
      </c>
      <c r="BR719" s="95" t="str">
        <f t="shared" si="1686"/>
        <v/>
      </c>
      <c r="BS719" s="38"/>
      <c r="BT719" s="38"/>
      <c r="BU719" s="38"/>
      <c r="BV719" s="38"/>
      <c r="BW719" s="38"/>
      <c r="BX719" s="38">
        <f t="shared" si="1600"/>
        <v>0</v>
      </c>
      <c r="BY719" s="106" t="str">
        <f t="shared" si="1575"/>
        <v/>
      </c>
      <c r="BZ719" s="106" t="str">
        <f t="shared" ref="BZ719:CH719" si="1687">IF(N719="x","1","")</f>
        <v/>
      </c>
      <c r="CA719" s="106" t="str">
        <f t="shared" si="1687"/>
        <v/>
      </c>
      <c r="CB719" s="106" t="str">
        <f t="shared" si="1687"/>
        <v/>
      </c>
      <c r="CC719" s="106" t="str">
        <f t="shared" si="1687"/>
        <v/>
      </c>
      <c r="CD719" s="106" t="str">
        <f t="shared" si="1687"/>
        <v/>
      </c>
      <c r="CE719" s="106" t="str">
        <f t="shared" si="1687"/>
        <v/>
      </c>
      <c r="CF719" s="106" t="str">
        <f t="shared" si="1687"/>
        <v/>
      </c>
      <c r="CG719" s="106" t="str">
        <f t="shared" si="1687"/>
        <v/>
      </c>
      <c r="CH719" s="106" t="str">
        <f t="shared" si="1687"/>
        <v/>
      </c>
      <c r="CI719" s="40"/>
      <c r="CJ719" s="40"/>
      <c r="CK719" s="40"/>
      <c r="CL719" s="40"/>
      <c r="CM719" s="40"/>
    </row>
    <row r="720" spans="1:91" ht="17.25" customHeight="1" x14ac:dyDescent="0.2">
      <c r="A720" s="92"/>
      <c r="B720" s="93"/>
      <c r="C720" s="93"/>
      <c r="D720" s="93"/>
      <c r="E720" s="93" t="str">
        <f t="shared" si="1511"/>
        <v/>
      </c>
      <c r="F720" s="93"/>
      <c r="G720" s="93"/>
      <c r="H720" s="93" t="str">
        <f t="shared" si="1319"/>
        <v/>
      </c>
      <c r="I720" s="95" t="str">
        <f t="shared" si="1320"/>
        <v/>
      </c>
      <c r="J720" s="93"/>
      <c r="K720" s="97" t="b">
        <v>0</v>
      </c>
      <c r="L720" s="98" t="str">
        <f t="shared" si="1444"/>
        <v>PENDENTE</v>
      </c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3"/>
      <c r="X720" s="100"/>
      <c r="Y720" s="100"/>
      <c r="Z720" s="100"/>
      <c r="AA720" s="100"/>
      <c r="AB720" s="100"/>
      <c r="AC720" s="101"/>
      <c r="AD720" s="3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93"/>
      <c r="AQ720" s="93"/>
      <c r="AR720" s="93"/>
      <c r="AS720" s="102"/>
      <c r="AT720" s="103"/>
      <c r="AU720" s="103"/>
      <c r="AV720" s="103"/>
      <c r="AW720" s="104"/>
      <c r="AX720" s="103"/>
      <c r="AY720" s="103"/>
      <c r="AZ720" s="103"/>
      <c r="BA720" s="103"/>
      <c r="BB720" s="104"/>
      <c r="BC720" s="103"/>
      <c r="BD720" s="105" t="str">
        <f ca="1">IFERROR(__xludf.DUMMYFUNCTION("""COMPUTED_VALUE"""),"")</f>
        <v/>
      </c>
      <c r="BE720" s="105"/>
      <c r="BF720" s="105"/>
      <c r="BG720" s="93"/>
      <c r="BH720" s="95"/>
      <c r="BI720" s="95" t="str">
        <f t="shared" si="1347"/>
        <v/>
      </c>
      <c r="BJ720" s="95" t="str">
        <f t="shared" ref="BJ720:BR720" si="1688">IF(AD720=0,"",AD720*$AS720*(AU720/10))</f>
        <v/>
      </c>
      <c r="BK720" s="95" t="str">
        <f t="shared" si="1688"/>
        <v/>
      </c>
      <c r="BL720" s="95" t="str">
        <f t="shared" si="1688"/>
        <v/>
      </c>
      <c r="BM720" s="95" t="str">
        <f t="shared" si="1688"/>
        <v/>
      </c>
      <c r="BN720" s="95" t="str">
        <f t="shared" si="1688"/>
        <v/>
      </c>
      <c r="BO720" s="95" t="str">
        <f t="shared" si="1688"/>
        <v/>
      </c>
      <c r="BP720" s="95" t="str">
        <f t="shared" si="1688"/>
        <v/>
      </c>
      <c r="BQ720" s="95" t="str">
        <f t="shared" si="1688"/>
        <v/>
      </c>
      <c r="BR720" s="95" t="str">
        <f t="shared" si="1688"/>
        <v/>
      </c>
      <c r="BS720" s="38"/>
      <c r="BT720" s="38"/>
      <c r="BU720" s="38"/>
      <c r="BV720" s="38"/>
      <c r="BW720" s="38"/>
      <c r="BX720" s="38">
        <f t="shared" si="1600"/>
        <v>0</v>
      </c>
      <c r="BY720" s="106" t="str">
        <f t="shared" si="1575"/>
        <v/>
      </c>
      <c r="BZ720" s="106" t="str">
        <f t="shared" ref="BZ720:CH720" si="1689">IF(N720="x","1","")</f>
        <v/>
      </c>
      <c r="CA720" s="106" t="str">
        <f t="shared" si="1689"/>
        <v/>
      </c>
      <c r="CB720" s="106" t="str">
        <f t="shared" si="1689"/>
        <v/>
      </c>
      <c r="CC720" s="106" t="str">
        <f t="shared" si="1689"/>
        <v/>
      </c>
      <c r="CD720" s="106" t="str">
        <f t="shared" si="1689"/>
        <v/>
      </c>
      <c r="CE720" s="106" t="str">
        <f t="shared" si="1689"/>
        <v/>
      </c>
      <c r="CF720" s="106" t="str">
        <f t="shared" si="1689"/>
        <v/>
      </c>
      <c r="CG720" s="106" t="str">
        <f t="shared" si="1689"/>
        <v/>
      </c>
      <c r="CH720" s="106" t="str">
        <f t="shared" si="1689"/>
        <v/>
      </c>
      <c r="CI720" s="40"/>
      <c r="CJ720" s="40"/>
      <c r="CK720" s="40"/>
      <c r="CL720" s="40"/>
      <c r="CM720" s="40"/>
    </row>
    <row r="721" spans="1:91" ht="17.25" customHeight="1" x14ac:dyDescent="0.2">
      <c r="A721" s="92"/>
      <c r="B721" s="93"/>
      <c r="C721" s="93"/>
      <c r="D721" s="93"/>
      <c r="E721" s="93" t="str">
        <f t="shared" si="1511"/>
        <v/>
      </c>
      <c r="F721" s="93"/>
      <c r="G721" s="93"/>
      <c r="H721" s="93" t="str">
        <f t="shared" si="1319"/>
        <v/>
      </c>
      <c r="I721" s="95" t="str">
        <f t="shared" si="1320"/>
        <v/>
      </c>
      <c r="J721" s="93"/>
      <c r="K721" s="97" t="b">
        <v>0</v>
      </c>
      <c r="L721" s="98" t="str">
        <f t="shared" si="1444"/>
        <v>PENDENTE</v>
      </c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3"/>
      <c r="X721" s="100"/>
      <c r="Y721" s="100"/>
      <c r="Z721" s="100"/>
      <c r="AA721" s="100"/>
      <c r="AB721" s="100"/>
      <c r="AC721" s="101"/>
      <c r="AD721" s="3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93"/>
      <c r="AQ721" s="93"/>
      <c r="AR721" s="93"/>
      <c r="AS721" s="102"/>
      <c r="AT721" s="103"/>
      <c r="AU721" s="103"/>
      <c r="AV721" s="103"/>
      <c r="AW721" s="104"/>
      <c r="AX721" s="103"/>
      <c r="AY721" s="103"/>
      <c r="AZ721" s="103"/>
      <c r="BA721" s="103"/>
      <c r="BB721" s="104"/>
      <c r="BC721" s="103"/>
      <c r="BD721" s="105" t="str">
        <f ca="1">IFERROR(__xludf.DUMMYFUNCTION("""COMPUTED_VALUE"""),"")</f>
        <v/>
      </c>
      <c r="BE721" s="105"/>
      <c r="BF721" s="105"/>
      <c r="BG721" s="93"/>
      <c r="BH721" s="95"/>
      <c r="BI721" s="95" t="str">
        <f t="shared" si="1347"/>
        <v/>
      </c>
      <c r="BJ721" s="95" t="str">
        <f t="shared" ref="BJ721:BR721" si="1690">IF(AD721=0,"",AD721*$AS721*(AU721/10))</f>
        <v/>
      </c>
      <c r="BK721" s="95" t="str">
        <f t="shared" si="1690"/>
        <v/>
      </c>
      <c r="BL721" s="95" t="str">
        <f t="shared" si="1690"/>
        <v/>
      </c>
      <c r="BM721" s="95" t="str">
        <f t="shared" si="1690"/>
        <v/>
      </c>
      <c r="BN721" s="95" t="str">
        <f t="shared" si="1690"/>
        <v/>
      </c>
      <c r="BO721" s="95" t="str">
        <f t="shared" si="1690"/>
        <v/>
      </c>
      <c r="BP721" s="95" t="str">
        <f t="shared" si="1690"/>
        <v/>
      </c>
      <c r="BQ721" s="95" t="str">
        <f t="shared" si="1690"/>
        <v/>
      </c>
      <c r="BR721" s="95" t="str">
        <f t="shared" si="1690"/>
        <v/>
      </c>
      <c r="BS721" s="38"/>
      <c r="BT721" s="38"/>
      <c r="BU721" s="38"/>
      <c r="BV721" s="38"/>
      <c r="BW721" s="38"/>
      <c r="BX721" s="38">
        <f t="shared" si="1600"/>
        <v>0</v>
      </c>
      <c r="BY721" s="106" t="str">
        <f t="shared" si="1575"/>
        <v/>
      </c>
      <c r="BZ721" s="106" t="str">
        <f t="shared" ref="BZ721:CH721" si="1691">IF(N721="x","1","")</f>
        <v/>
      </c>
      <c r="CA721" s="106" t="str">
        <f t="shared" si="1691"/>
        <v/>
      </c>
      <c r="CB721" s="106" t="str">
        <f t="shared" si="1691"/>
        <v/>
      </c>
      <c r="CC721" s="106" t="str">
        <f t="shared" si="1691"/>
        <v/>
      </c>
      <c r="CD721" s="106" t="str">
        <f t="shared" si="1691"/>
        <v/>
      </c>
      <c r="CE721" s="106" t="str">
        <f t="shared" si="1691"/>
        <v/>
      </c>
      <c r="CF721" s="106" t="str">
        <f t="shared" si="1691"/>
        <v/>
      </c>
      <c r="CG721" s="106" t="str">
        <f t="shared" si="1691"/>
        <v/>
      </c>
      <c r="CH721" s="106" t="str">
        <f t="shared" si="1691"/>
        <v/>
      </c>
      <c r="CI721" s="40"/>
      <c r="CJ721" s="40"/>
      <c r="CK721" s="40"/>
      <c r="CL721" s="40"/>
      <c r="CM721" s="40"/>
    </row>
    <row r="722" spans="1:91" ht="17.25" customHeight="1" x14ac:dyDescent="0.2">
      <c r="A722" s="92"/>
      <c r="B722" s="93"/>
      <c r="C722" s="93"/>
      <c r="D722" s="93"/>
      <c r="E722" s="93" t="str">
        <f t="shared" si="1511"/>
        <v/>
      </c>
      <c r="F722" s="93"/>
      <c r="G722" s="93"/>
      <c r="H722" s="93" t="str">
        <f t="shared" si="1319"/>
        <v/>
      </c>
      <c r="I722" s="95" t="str">
        <f t="shared" si="1320"/>
        <v/>
      </c>
      <c r="J722" s="93"/>
      <c r="K722" s="97" t="b">
        <v>0</v>
      </c>
      <c r="L722" s="98" t="str">
        <f t="shared" si="1444"/>
        <v>PENDENTE</v>
      </c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3"/>
      <c r="X722" s="100"/>
      <c r="Y722" s="100"/>
      <c r="Z722" s="100"/>
      <c r="AA722" s="100"/>
      <c r="AB722" s="100"/>
      <c r="AC722" s="101"/>
      <c r="AD722" s="3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93"/>
      <c r="AQ722" s="93"/>
      <c r="AR722" s="93"/>
      <c r="AS722" s="102"/>
      <c r="AT722" s="103"/>
      <c r="AU722" s="103"/>
      <c r="AV722" s="103"/>
      <c r="AW722" s="104"/>
      <c r="AX722" s="103"/>
      <c r="AY722" s="103"/>
      <c r="AZ722" s="103"/>
      <c r="BA722" s="103"/>
      <c r="BB722" s="104"/>
      <c r="BC722" s="103"/>
      <c r="BD722" s="105" t="str">
        <f ca="1">IFERROR(__xludf.DUMMYFUNCTION("""COMPUTED_VALUE"""),"")</f>
        <v/>
      </c>
      <c r="BE722" s="105"/>
      <c r="BF722" s="105"/>
      <c r="BG722" s="93"/>
      <c r="BH722" s="95"/>
      <c r="BI722" s="95" t="str">
        <f t="shared" si="1347"/>
        <v/>
      </c>
      <c r="BJ722" s="95" t="str">
        <f t="shared" ref="BJ722:BR722" si="1692">IF(AD722=0,"",AD722*$AS722*(AU722/10))</f>
        <v/>
      </c>
      <c r="BK722" s="95" t="str">
        <f t="shared" si="1692"/>
        <v/>
      </c>
      <c r="BL722" s="95" t="str">
        <f t="shared" si="1692"/>
        <v/>
      </c>
      <c r="BM722" s="95" t="str">
        <f t="shared" si="1692"/>
        <v/>
      </c>
      <c r="BN722" s="95" t="str">
        <f t="shared" si="1692"/>
        <v/>
      </c>
      <c r="BO722" s="95" t="str">
        <f t="shared" si="1692"/>
        <v/>
      </c>
      <c r="BP722" s="95" t="str">
        <f t="shared" si="1692"/>
        <v/>
      </c>
      <c r="BQ722" s="95" t="str">
        <f t="shared" si="1692"/>
        <v/>
      </c>
      <c r="BR722" s="95" t="str">
        <f t="shared" si="1692"/>
        <v/>
      </c>
      <c r="BS722" s="38"/>
      <c r="BT722" s="38"/>
      <c r="BU722" s="38"/>
      <c r="BV722" s="38"/>
      <c r="BW722" s="38"/>
      <c r="BX722" s="38">
        <f t="shared" si="1600"/>
        <v>0</v>
      </c>
      <c r="BY722" s="106" t="str">
        <f t="shared" si="1575"/>
        <v/>
      </c>
      <c r="BZ722" s="106" t="str">
        <f t="shared" ref="BZ722:CH722" si="1693">IF(N722="x","1","")</f>
        <v/>
      </c>
      <c r="CA722" s="106" t="str">
        <f t="shared" si="1693"/>
        <v/>
      </c>
      <c r="CB722" s="106" t="str">
        <f t="shared" si="1693"/>
        <v/>
      </c>
      <c r="CC722" s="106" t="str">
        <f t="shared" si="1693"/>
        <v/>
      </c>
      <c r="CD722" s="106" t="str">
        <f t="shared" si="1693"/>
        <v/>
      </c>
      <c r="CE722" s="106" t="str">
        <f t="shared" si="1693"/>
        <v/>
      </c>
      <c r="CF722" s="106" t="str">
        <f t="shared" si="1693"/>
        <v/>
      </c>
      <c r="CG722" s="106" t="str">
        <f t="shared" si="1693"/>
        <v/>
      </c>
      <c r="CH722" s="106" t="str">
        <f t="shared" si="1693"/>
        <v/>
      </c>
      <c r="CI722" s="40"/>
      <c r="CJ722" s="40"/>
      <c r="CK722" s="40"/>
      <c r="CL722" s="40"/>
      <c r="CM722" s="40"/>
    </row>
    <row r="723" spans="1:91" ht="17.25" customHeight="1" x14ac:dyDescent="0.2">
      <c r="A723" s="92"/>
      <c r="B723" s="93"/>
      <c r="C723" s="93"/>
      <c r="D723" s="93"/>
      <c r="E723" s="93" t="str">
        <f t="shared" si="1511"/>
        <v/>
      </c>
      <c r="F723" s="93"/>
      <c r="G723" s="93"/>
      <c r="H723" s="93" t="str">
        <f t="shared" si="1319"/>
        <v/>
      </c>
      <c r="I723" s="95" t="str">
        <f t="shared" si="1320"/>
        <v/>
      </c>
      <c r="J723" s="93"/>
      <c r="K723" s="97" t="b">
        <v>0</v>
      </c>
      <c r="L723" s="98" t="str">
        <f t="shared" si="1444"/>
        <v>PENDENTE</v>
      </c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3"/>
      <c r="X723" s="100"/>
      <c r="Y723" s="100"/>
      <c r="Z723" s="100"/>
      <c r="AA723" s="100"/>
      <c r="AB723" s="100"/>
      <c r="AC723" s="101"/>
      <c r="AD723" s="3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93"/>
      <c r="AQ723" s="93"/>
      <c r="AR723" s="93"/>
      <c r="AS723" s="102"/>
      <c r="AT723" s="103"/>
      <c r="AU723" s="103"/>
      <c r="AV723" s="103"/>
      <c r="AW723" s="104"/>
      <c r="AX723" s="103"/>
      <c r="AY723" s="103"/>
      <c r="AZ723" s="103"/>
      <c r="BA723" s="103"/>
      <c r="BB723" s="104"/>
      <c r="BC723" s="103"/>
      <c r="BD723" s="105" t="str">
        <f ca="1">IFERROR(__xludf.DUMMYFUNCTION("""COMPUTED_VALUE"""),"")</f>
        <v/>
      </c>
      <c r="BE723" s="105"/>
      <c r="BF723" s="105"/>
      <c r="BG723" s="93"/>
      <c r="BH723" s="95"/>
      <c r="BI723" s="95" t="str">
        <f t="shared" si="1347"/>
        <v/>
      </c>
      <c r="BJ723" s="95" t="str">
        <f t="shared" ref="BJ723:BR723" si="1694">IF(AD723=0,"",AD723*$AS723*(AU723/10))</f>
        <v/>
      </c>
      <c r="BK723" s="95" t="str">
        <f t="shared" si="1694"/>
        <v/>
      </c>
      <c r="BL723" s="95" t="str">
        <f t="shared" si="1694"/>
        <v/>
      </c>
      <c r="BM723" s="95" t="str">
        <f t="shared" si="1694"/>
        <v/>
      </c>
      <c r="BN723" s="95" t="str">
        <f t="shared" si="1694"/>
        <v/>
      </c>
      <c r="BO723" s="95" t="str">
        <f t="shared" si="1694"/>
        <v/>
      </c>
      <c r="BP723" s="95" t="str">
        <f t="shared" si="1694"/>
        <v/>
      </c>
      <c r="BQ723" s="95" t="str">
        <f t="shared" si="1694"/>
        <v/>
      </c>
      <c r="BR723" s="95" t="str">
        <f t="shared" si="1694"/>
        <v/>
      </c>
      <c r="BS723" s="38"/>
      <c r="BT723" s="38"/>
      <c r="BU723" s="38"/>
      <c r="BV723" s="38"/>
      <c r="BW723" s="38"/>
      <c r="BX723" s="38">
        <f t="shared" si="1600"/>
        <v>0</v>
      </c>
      <c r="BY723" s="106" t="str">
        <f t="shared" si="1575"/>
        <v/>
      </c>
      <c r="BZ723" s="106" t="str">
        <f t="shared" ref="BZ723:CH723" si="1695">IF(N723="x","1","")</f>
        <v/>
      </c>
      <c r="CA723" s="106" t="str">
        <f t="shared" si="1695"/>
        <v/>
      </c>
      <c r="CB723" s="106" t="str">
        <f t="shared" si="1695"/>
        <v/>
      </c>
      <c r="CC723" s="106" t="str">
        <f t="shared" si="1695"/>
        <v/>
      </c>
      <c r="CD723" s="106" t="str">
        <f t="shared" si="1695"/>
        <v/>
      </c>
      <c r="CE723" s="106" t="str">
        <f t="shared" si="1695"/>
        <v/>
      </c>
      <c r="CF723" s="106" t="str">
        <f t="shared" si="1695"/>
        <v/>
      </c>
      <c r="CG723" s="106" t="str">
        <f t="shared" si="1695"/>
        <v/>
      </c>
      <c r="CH723" s="106" t="str">
        <f t="shared" si="1695"/>
        <v/>
      </c>
      <c r="CI723" s="40"/>
      <c r="CJ723" s="40"/>
      <c r="CK723" s="40"/>
      <c r="CL723" s="40"/>
      <c r="CM723" s="40"/>
    </row>
    <row r="724" spans="1:91" ht="17.25" customHeight="1" x14ac:dyDescent="0.2">
      <c r="A724" s="92"/>
      <c r="B724" s="93"/>
      <c r="C724" s="93"/>
      <c r="D724" s="93"/>
      <c r="E724" s="93" t="str">
        <f t="shared" si="1511"/>
        <v/>
      </c>
      <c r="F724" s="93"/>
      <c r="G724" s="93"/>
      <c r="H724" s="93" t="str">
        <f t="shared" si="1319"/>
        <v/>
      </c>
      <c r="I724" s="95" t="str">
        <f t="shared" si="1320"/>
        <v/>
      </c>
      <c r="J724" s="93"/>
      <c r="K724" s="97" t="b">
        <v>0</v>
      </c>
      <c r="L724" s="98" t="str">
        <f t="shared" si="1444"/>
        <v>PENDENTE</v>
      </c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3"/>
      <c r="X724" s="100"/>
      <c r="Y724" s="100"/>
      <c r="Z724" s="100"/>
      <c r="AA724" s="100"/>
      <c r="AB724" s="100"/>
      <c r="AC724" s="101"/>
      <c r="AD724" s="3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93"/>
      <c r="AQ724" s="93"/>
      <c r="AR724" s="93"/>
      <c r="AS724" s="102"/>
      <c r="AT724" s="103"/>
      <c r="AU724" s="103"/>
      <c r="AV724" s="103"/>
      <c r="AW724" s="104"/>
      <c r="AX724" s="103"/>
      <c r="AY724" s="103"/>
      <c r="AZ724" s="103"/>
      <c r="BA724" s="103"/>
      <c r="BB724" s="104"/>
      <c r="BC724" s="103"/>
      <c r="BD724" s="105" t="str">
        <f ca="1">IFERROR(__xludf.DUMMYFUNCTION("""COMPUTED_VALUE"""),"")</f>
        <v/>
      </c>
      <c r="BE724" s="105"/>
      <c r="BF724" s="105"/>
      <c r="BG724" s="93"/>
      <c r="BH724" s="95"/>
      <c r="BI724" s="95" t="str">
        <f t="shared" si="1347"/>
        <v/>
      </c>
      <c r="BJ724" s="95" t="str">
        <f t="shared" ref="BJ724:BR724" si="1696">IF(AD724=0,"",AD724*$AS724*(AU724/10))</f>
        <v/>
      </c>
      <c r="BK724" s="95" t="str">
        <f t="shared" si="1696"/>
        <v/>
      </c>
      <c r="BL724" s="95" t="str">
        <f t="shared" si="1696"/>
        <v/>
      </c>
      <c r="BM724" s="95" t="str">
        <f t="shared" si="1696"/>
        <v/>
      </c>
      <c r="BN724" s="95" t="str">
        <f t="shared" si="1696"/>
        <v/>
      </c>
      <c r="BO724" s="95" t="str">
        <f t="shared" si="1696"/>
        <v/>
      </c>
      <c r="BP724" s="95" t="str">
        <f t="shared" si="1696"/>
        <v/>
      </c>
      <c r="BQ724" s="95" t="str">
        <f t="shared" si="1696"/>
        <v/>
      </c>
      <c r="BR724" s="95" t="str">
        <f t="shared" si="1696"/>
        <v/>
      </c>
      <c r="BS724" s="38"/>
      <c r="BT724" s="38"/>
      <c r="BU724" s="38"/>
      <c r="BV724" s="38"/>
      <c r="BW724" s="38"/>
      <c r="BX724" s="38">
        <f t="shared" si="1600"/>
        <v>0</v>
      </c>
      <c r="BY724" s="106" t="str">
        <f t="shared" si="1575"/>
        <v/>
      </c>
      <c r="BZ724" s="106" t="str">
        <f t="shared" ref="BZ724:CH724" si="1697">IF(N724="x","1","")</f>
        <v/>
      </c>
      <c r="CA724" s="106" t="str">
        <f t="shared" si="1697"/>
        <v/>
      </c>
      <c r="CB724" s="106" t="str">
        <f t="shared" si="1697"/>
        <v/>
      </c>
      <c r="CC724" s="106" t="str">
        <f t="shared" si="1697"/>
        <v/>
      </c>
      <c r="CD724" s="106" t="str">
        <f t="shared" si="1697"/>
        <v/>
      </c>
      <c r="CE724" s="106" t="str">
        <f t="shared" si="1697"/>
        <v/>
      </c>
      <c r="CF724" s="106" t="str">
        <f t="shared" si="1697"/>
        <v/>
      </c>
      <c r="CG724" s="106" t="str">
        <f t="shared" si="1697"/>
        <v/>
      </c>
      <c r="CH724" s="106" t="str">
        <f t="shared" si="1697"/>
        <v/>
      </c>
      <c r="CI724" s="40"/>
      <c r="CJ724" s="40"/>
      <c r="CK724" s="40"/>
      <c r="CL724" s="40"/>
      <c r="CM724" s="40"/>
    </row>
    <row r="725" spans="1:91" ht="17.25" customHeight="1" x14ac:dyDescent="0.2">
      <c r="A725" s="92"/>
      <c r="B725" s="93"/>
      <c r="C725" s="93"/>
      <c r="D725" s="93"/>
      <c r="E725" s="93" t="str">
        <f t="shared" si="1511"/>
        <v/>
      </c>
      <c r="F725" s="93"/>
      <c r="G725" s="93"/>
      <c r="H725" s="93" t="str">
        <f t="shared" si="1319"/>
        <v/>
      </c>
      <c r="I725" s="95" t="str">
        <f t="shared" si="1320"/>
        <v/>
      </c>
      <c r="J725" s="93"/>
      <c r="K725" s="97" t="b">
        <v>0</v>
      </c>
      <c r="L725" s="98" t="str">
        <f t="shared" si="1444"/>
        <v>PENDENTE</v>
      </c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3"/>
      <c r="X725" s="100"/>
      <c r="Y725" s="100"/>
      <c r="Z725" s="100"/>
      <c r="AA725" s="100"/>
      <c r="AB725" s="100"/>
      <c r="AC725" s="101"/>
      <c r="AD725" s="3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93"/>
      <c r="AQ725" s="93"/>
      <c r="AR725" s="93"/>
      <c r="AS725" s="102"/>
      <c r="AT725" s="103"/>
      <c r="AU725" s="103"/>
      <c r="AV725" s="103"/>
      <c r="AW725" s="104"/>
      <c r="AX725" s="103"/>
      <c r="AY725" s="103"/>
      <c r="AZ725" s="103"/>
      <c r="BA725" s="103"/>
      <c r="BB725" s="104"/>
      <c r="BC725" s="103"/>
      <c r="BD725" s="105" t="str">
        <f ca="1">IFERROR(__xludf.DUMMYFUNCTION("""COMPUTED_VALUE"""),"")</f>
        <v/>
      </c>
      <c r="BE725" s="105"/>
      <c r="BF725" s="105"/>
      <c r="BG725" s="93"/>
      <c r="BH725" s="95"/>
      <c r="BI725" s="95" t="str">
        <f t="shared" si="1347"/>
        <v/>
      </c>
      <c r="BJ725" s="95" t="str">
        <f t="shared" ref="BJ725:BR725" si="1698">IF(AD725=0,"",AD725*$AS725*(AU725/10))</f>
        <v/>
      </c>
      <c r="BK725" s="95" t="str">
        <f t="shared" si="1698"/>
        <v/>
      </c>
      <c r="BL725" s="95" t="str">
        <f t="shared" si="1698"/>
        <v/>
      </c>
      <c r="BM725" s="95" t="str">
        <f t="shared" si="1698"/>
        <v/>
      </c>
      <c r="BN725" s="95" t="str">
        <f t="shared" si="1698"/>
        <v/>
      </c>
      <c r="BO725" s="95" t="str">
        <f t="shared" si="1698"/>
        <v/>
      </c>
      <c r="BP725" s="95" t="str">
        <f t="shared" si="1698"/>
        <v/>
      </c>
      <c r="BQ725" s="95" t="str">
        <f t="shared" si="1698"/>
        <v/>
      </c>
      <c r="BR725" s="95" t="str">
        <f t="shared" si="1698"/>
        <v/>
      </c>
      <c r="BS725" s="38"/>
      <c r="BT725" s="38"/>
      <c r="BU725" s="38"/>
      <c r="BV725" s="38"/>
      <c r="BW725" s="38"/>
      <c r="BX725" s="38">
        <f t="shared" si="1600"/>
        <v>0</v>
      </c>
      <c r="BY725" s="106" t="str">
        <f t="shared" si="1575"/>
        <v/>
      </c>
      <c r="BZ725" s="106" t="str">
        <f t="shared" ref="BZ725:CH725" si="1699">IF(N725="x","1","")</f>
        <v/>
      </c>
      <c r="CA725" s="106" t="str">
        <f t="shared" si="1699"/>
        <v/>
      </c>
      <c r="CB725" s="106" t="str">
        <f t="shared" si="1699"/>
        <v/>
      </c>
      <c r="CC725" s="106" t="str">
        <f t="shared" si="1699"/>
        <v/>
      </c>
      <c r="CD725" s="106" t="str">
        <f t="shared" si="1699"/>
        <v/>
      </c>
      <c r="CE725" s="106" t="str">
        <f t="shared" si="1699"/>
        <v/>
      </c>
      <c r="CF725" s="106" t="str">
        <f t="shared" si="1699"/>
        <v/>
      </c>
      <c r="CG725" s="106" t="str">
        <f t="shared" si="1699"/>
        <v/>
      </c>
      <c r="CH725" s="106" t="str">
        <f t="shared" si="1699"/>
        <v/>
      </c>
      <c r="CI725" s="40"/>
      <c r="CJ725" s="40"/>
      <c r="CK725" s="40"/>
      <c r="CL725" s="40"/>
      <c r="CM725" s="40"/>
    </row>
    <row r="726" spans="1:91" ht="17.25" customHeight="1" x14ac:dyDescent="0.2">
      <c r="A726" s="92"/>
      <c r="B726" s="93"/>
      <c r="C726" s="93"/>
      <c r="D726" s="93"/>
      <c r="E726" s="93" t="str">
        <f t="shared" si="1511"/>
        <v/>
      </c>
      <c r="F726" s="93"/>
      <c r="G726" s="93"/>
      <c r="H726" s="93" t="str">
        <f t="shared" si="1319"/>
        <v/>
      </c>
      <c r="I726" s="95" t="str">
        <f t="shared" si="1320"/>
        <v/>
      </c>
      <c r="J726" s="93"/>
      <c r="K726" s="97" t="b">
        <v>0</v>
      </c>
      <c r="L726" s="98" t="str">
        <f t="shared" si="1444"/>
        <v>PENDENTE</v>
      </c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3"/>
      <c r="X726" s="100"/>
      <c r="Y726" s="100"/>
      <c r="Z726" s="100"/>
      <c r="AA726" s="100"/>
      <c r="AB726" s="100"/>
      <c r="AC726" s="101"/>
      <c r="AD726" s="3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93"/>
      <c r="AQ726" s="93"/>
      <c r="AR726" s="93"/>
      <c r="AS726" s="102"/>
      <c r="AT726" s="103"/>
      <c r="AU726" s="103"/>
      <c r="AV726" s="103"/>
      <c r="AW726" s="104"/>
      <c r="AX726" s="103"/>
      <c r="AY726" s="103"/>
      <c r="AZ726" s="103"/>
      <c r="BA726" s="103"/>
      <c r="BB726" s="104"/>
      <c r="BC726" s="103"/>
      <c r="BD726" s="105" t="str">
        <f ca="1">IFERROR(__xludf.DUMMYFUNCTION("""COMPUTED_VALUE"""),"")</f>
        <v/>
      </c>
      <c r="BE726" s="105"/>
      <c r="BF726" s="105"/>
      <c r="BG726" s="93"/>
      <c r="BH726" s="95"/>
      <c r="BI726" s="95" t="str">
        <f t="shared" si="1347"/>
        <v/>
      </c>
      <c r="BJ726" s="95" t="str">
        <f t="shared" ref="BJ726:BR726" si="1700">IF(AD726=0,"",AD726*$AS726*(AU726/10))</f>
        <v/>
      </c>
      <c r="BK726" s="95" t="str">
        <f t="shared" si="1700"/>
        <v/>
      </c>
      <c r="BL726" s="95" t="str">
        <f t="shared" si="1700"/>
        <v/>
      </c>
      <c r="BM726" s="95" t="str">
        <f t="shared" si="1700"/>
        <v/>
      </c>
      <c r="BN726" s="95" t="str">
        <f t="shared" si="1700"/>
        <v/>
      </c>
      <c r="BO726" s="95" t="str">
        <f t="shared" si="1700"/>
        <v/>
      </c>
      <c r="BP726" s="95" t="str">
        <f t="shared" si="1700"/>
        <v/>
      </c>
      <c r="BQ726" s="95" t="str">
        <f t="shared" si="1700"/>
        <v/>
      </c>
      <c r="BR726" s="95" t="str">
        <f t="shared" si="1700"/>
        <v/>
      </c>
      <c r="BS726" s="38"/>
      <c r="BT726" s="38"/>
      <c r="BU726" s="38"/>
      <c r="BV726" s="38"/>
      <c r="BW726" s="38"/>
      <c r="BX726" s="38">
        <f t="shared" si="1600"/>
        <v>0</v>
      </c>
      <c r="BY726" s="106" t="str">
        <f t="shared" si="1575"/>
        <v/>
      </c>
      <c r="BZ726" s="106" t="str">
        <f t="shared" ref="BZ726:CH726" si="1701">IF(N726="x","1","")</f>
        <v/>
      </c>
      <c r="CA726" s="106" t="str">
        <f t="shared" si="1701"/>
        <v/>
      </c>
      <c r="CB726" s="106" t="str">
        <f t="shared" si="1701"/>
        <v/>
      </c>
      <c r="CC726" s="106" t="str">
        <f t="shared" si="1701"/>
        <v/>
      </c>
      <c r="CD726" s="106" t="str">
        <f t="shared" si="1701"/>
        <v/>
      </c>
      <c r="CE726" s="106" t="str">
        <f t="shared" si="1701"/>
        <v/>
      </c>
      <c r="CF726" s="106" t="str">
        <f t="shared" si="1701"/>
        <v/>
      </c>
      <c r="CG726" s="106" t="str">
        <f t="shared" si="1701"/>
        <v/>
      </c>
      <c r="CH726" s="106" t="str">
        <f t="shared" si="1701"/>
        <v/>
      </c>
      <c r="CI726" s="40"/>
      <c r="CJ726" s="40"/>
      <c r="CK726" s="40"/>
      <c r="CL726" s="40"/>
      <c r="CM726" s="40"/>
    </row>
    <row r="727" spans="1:91" ht="17.25" customHeight="1" x14ac:dyDescent="0.2">
      <c r="A727" s="92"/>
      <c r="B727" s="93"/>
      <c r="C727" s="93"/>
      <c r="D727" s="93"/>
      <c r="E727" s="93" t="str">
        <f t="shared" si="1511"/>
        <v/>
      </c>
      <c r="F727" s="93"/>
      <c r="G727" s="93"/>
      <c r="H727" s="93" t="str">
        <f t="shared" si="1319"/>
        <v/>
      </c>
      <c r="I727" s="95" t="str">
        <f t="shared" si="1320"/>
        <v/>
      </c>
      <c r="J727" s="93"/>
      <c r="K727" s="97" t="b">
        <v>0</v>
      </c>
      <c r="L727" s="98" t="str">
        <f t="shared" si="1444"/>
        <v>PENDENTE</v>
      </c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3"/>
      <c r="X727" s="100"/>
      <c r="Y727" s="100"/>
      <c r="Z727" s="100"/>
      <c r="AA727" s="100"/>
      <c r="AB727" s="100"/>
      <c r="AC727" s="101"/>
      <c r="AD727" s="3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93"/>
      <c r="AQ727" s="93"/>
      <c r="AR727" s="93"/>
      <c r="AS727" s="102"/>
      <c r="AT727" s="103"/>
      <c r="AU727" s="103"/>
      <c r="AV727" s="103"/>
      <c r="AW727" s="104"/>
      <c r="AX727" s="103"/>
      <c r="AY727" s="103"/>
      <c r="AZ727" s="103"/>
      <c r="BA727" s="103"/>
      <c r="BB727" s="104"/>
      <c r="BC727" s="103"/>
      <c r="BD727" s="105" t="str">
        <f ca="1">IFERROR(__xludf.DUMMYFUNCTION("""COMPUTED_VALUE"""),"")</f>
        <v/>
      </c>
      <c r="BE727" s="105"/>
      <c r="BF727" s="105"/>
      <c r="BG727" s="93"/>
      <c r="BH727" s="95"/>
      <c r="BI727" s="95" t="str">
        <f t="shared" si="1347"/>
        <v/>
      </c>
      <c r="BJ727" s="95" t="str">
        <f t="shared" ref="BJ727:BR727" si="1702">IF(AD727=0,"",AD727*$AS727*(AU727/10))</f>
        <v/>
      </c>
      <c r="BK727" s="95" t="str">
        <f t="shared" si="1702"/>
        <v/>
      </c>
      <c r="BL727" s="95" t="str">
        <f t="shared" si="1702"/>
        <v/>
      </c>
      <c r="BM727" s="95" t="str">
        <f t="shared" si="1702"/>
        <v/>
      </c>
      <c r="BN727" s="95" t="str">
        <f t="shared" si="1702"/>
        <v/>
      </c>
      <c r="BO727" s="95" t="str">
        <f t="shared" si="1702"/>
        <v/>
      </c>
      <c r="BP727" s="95" t="str">
        <f t="shared" si="1702"/>
        <v/>
      </c>
      <c r="BQ727" s="95" t="str">
        <f t="shared" si="1702"/>
        <v/>
      </c>
      <c r="BR727" s="95" t="str">
        <f t="shared" si="1702"/>
        <v/>
      </c>
      <c r="BS727" s="38"/>
      <c r="BT727" s="38"/>
      <c r="BU727" s="38"/>
      <c r="BV727" s="38"/>
      <c r="BW727" s="38"/>
      <c r="BX727" s="38">
        <f t="shared" si="1600"/>
        <v>0</v>
      </c>
      <c r="BY727" s="106" t="str">
        <f t="shared" si="1575"/>
        <v/>
      </c>
      <c r="BZ727" s="106" t="str">
        <f t="shared" ref="BZ727:CH727" si="1703">IF(N727="x","1","")</f>
        <v/>
      </c>
      <c r="CA727" s="106" t="str">
        <f t="shared" si="1703"/>
        <v/>
      </c>
      <c r="CB727" s="106" t="str">
        <f t="shared" si="1703"/>
        <v/>
      </c>
      <c r="CC727" s="106" t="str">
        <f t="shared" si="1703"/>
        <v/>
      </c>
      <c r="CD727" s="106" t="str">
        <f t="shared" si="1703"/>
        <v/>
      </c>
      <c r="CE727" s="106" t="str">
        <f t="shared" si="1703"/>
        <v/>
      </c>
      <c r="CF727" s="106" t="str">
        <f t="shared" si="1703"/>
        <v/>
      </c>
      <c r="CG727" s="106" t="str">
        <f t="shared" si="1703"/>
        <v/>
      </c>
      <c r="CH727" s="106" t="str">
        <f t="shared" si="1703"/>
        <v/>
      </c>
      <c r="CI727" s="40"/>
      <c r="CJ727" s="40"/>
      <c r="CK727" s="40"/>
      <c r="CL727" s="40"/>
      <c r="CM727" s="40"/>
    </row>
    <row r="728" spans="1:91" ht="17.25" customHeight="1" x14ac:dyDescent="0.2">
      <c r="A728" s="92"/>
      <c r="B728" s="93"/>
      <c r="C728" s="93"/>
      <c r="D728" s="93"/>
      <c r="E728" s="93" t="str">
        <f t="shared" si="1511"/>
        <v/>
      </c>
      <c r="F728" s="93"/>
      <c r="G728" s="93"/>
      <c r="H728" s="93" t="str">
        <f t="shared" si="1319"/>
        <v/>
      </c>
      <c r="I728" s="95" t="str">
        <f t="shared" si="1320"/>
        <v/>
      </c>
      <c r="J728" s="93"/>
      <c r="K728" s="97" t="b">
        <v>0</v>
      </c>
      <c r="L728" s="98" t="str">
        <f t="shared" si="1444"/>
        <v>PENDENTE</v>
      </c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3"/>
      <c r="X728" s="100"/>
      <c r="Y728" s="100"/>
      <c r="Z728" s="100"/>
      <c r="AA728" s="100"/>
      <c r="AB728" s="100"/>
      <c r="AC728" s="101"/>
      <c r="AD728" s="3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93"/>
      <c r="AQ728" s="93"/>
      <c r="AR728" s="93"/>
      <c r="AS728" s="102"/>
      <c r="AT728" s="103"/>
      <c r="AU728" s="103"/>
      <c r="AV728" s="103"/>
      <c r="AW728" s="104"/>
      <c r="AX728" s="103"/>
      <c r="AY728" s="103"/>
      <c r="AZ728" s="103"/>
      <c r="BA728" s="103"/>
      <c r="BB728" s="104"/>
      <c r="BC728" s="103"/>
      <c r="BD728" s="105" t="str">
        <f ca="1">IFERROR(__xludf.DUMMYFUNCTION("""COMPUTED_VALUE"""),"")</f>
        <v/>
      </c>
      <c r="BE728" s="105"/>
      <c r="BF728" s="105"/>
      <c r="BG728" s="93"/>
      <c r="BH728" s="95"/>
      <c r="BI728" s="95" t="str">
        <f t="shared" si="1347"/>
        <v/>
      </c>
      <c r="BJ728" s="95" t="str">
        <f t="shared" ref="BJ728:BR728" si="1704">IF(AD728=0,"",AD728*$AS728*(AU728/10))</f>
        <v/>
      </c>
      <c r="BK728" s="95" t="str">
        <f t="shared" si="1704"/>
        <v/>
      </c>
      <c r="BL728" s="95" t="str">
        <f t="shared" si="1704"/>
        <v/>
      </c>
      <c r="BM728" s="95" t="str">
        <f t="shared" si="1704"/>
        <v/>
      </c>
      <c r="BN728" s="95" t="str">
        <f t="shared" si="1704"/>
        <v/>
      </c>
      <c r="BO728" s="95" t="str">
        <f t="shared" si="1704"/>
        <v/>
      </c>
      <c r="BP728" s="95" t="str">
        <f t="shared" si="1704"/>
        <v/>
      </c>
      <c r="BQ728" s="95" t="str">
        <f t="shared" si="1704"/>
        <v/>
      </c>
      <c r="BR728" s="95" t="str">
        <f t="shared" si="1704"/>
        <v/>
      </c>
      <c r="BS728" s="38"/>
      <c r="BT728" s="38"/>
      <c r="BU728" s="38"/>
      <c r="BV728" s="38"/>
      <c r="BW728" s="38"/>
      <c r="BX728" s="38">
        <f t="shared" si="1600"/>
        <v>0</v>
      </c>
      <c r="BY728" s="106" t="str">
        <f t="shared" si="1575"/>
        <v/>
      </c>
      <c r="BZ728" s="106" t="str">
        <f t="shared" ref="BZ728:CH728" si="1705">IF(N728="x","1","")</f>
        <v/>
      </c>
      <c r="CA728" s="106" t="str">
        <f t="shared" si="1705"/>
        <v/>
      </c>
      <c r="CB728" s="106" t="str">
        <f t="shared" si="1705"/>
        <v/>
      </c>
      <c r="CC728" s="106" t="str">
        <f t="shared" si="1705"/>
        <v/>
      </c>
      <c r="CD728" s="106" t="str">
        <f t="shared" si="1705"/>
        <v/>
      </c>
      <c r="CE728" s="106" t="str">
        <f t="shared" si="1705"/>
        <v/>
      </c>
      <c r="CF728" s="106" t="str">
        <f t="shared" si="1705"/>
        <v/>
      </c>
      <c r="CG728" s="106" t="str">
        <f t="shared" si="1705"/>
        <v/>
      </c>
      <c r="CH728" s="106" t="str">
        <f t="shared" si="1705"/>
        <v/>
      </c>
      <c r="CI728" s="40"/>
      <c r="CJ728" s="40"/>
      <c r="CK728" s="40"/>
      <c r="CL728" s="40"/>
      <c r="CM728" s="40"/>
    </row>
    <row r="729" spans="1:91" ht="17.25" customHeight="1" x14ac:dyDescent="0.2">
      <c r="A729" s="92"/>
      <c r="B729" s="93"/>
      <c r="C729" s="93"/>
      <c r="D729" s="93"/>
      <c r="E729" s="93" t="str">
        <f t="shared" si="1511"/>
        <v/>
      </c>
      <c r="F729" s="93"/>
      <c r="G729" s="93"/>
      <c r="H729" s="93" t="str">
        <f t="shared" si="1319"/>
        <v/>
      </c>
      <c r="I729" s="95" t="str">
        <f t="shared" si="1320"/>
        <v/>
      </c>
      <c r="J729" s="93"/>
      <c r="K729" s="97" t="b">
        <v>0</v>
      </c>
      <c r="L729" s="98" t="str">
        <f t="shared" si="1444"/>
        <v>PENDENTE</v>
      </c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3"/>
      <c r="X729" s="100"/>
      <c r="Y729" s="100"/>
      <c r="Z729" s="100"/>
      <c r="AA729" s="100"/>
      <c r="AB729" s="100"/>
      <c r="AC729" s="101"/>
      <c r="AD729" s="3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93"/>
      <c r="AQ729" s="93"/>
      <c r="AR729" s="93"/>
      <c r="AS729" s="102"/>
      <c r="AT729" s="103"/>
      <c r="AU729" s="103"/>
      <c r="AV729" s="103"/>
      <c r="AW729" s="104"/>
      <c r="AX729" s="103"/>
      <c r="AY729" s="103"/>
      <c r="AZ729" s="103"/>
      <c r="BA729" s="103"/>
      <c r="BB729" s="104"/>
      <c r="BC729" s="103"/>
      <c r="BD729" s="105" t="str">
        <f ca="1">IFERROR(__xludf.DUMMYFUNCTION("""COMPUTED_VALUE"""),"")</f>
        <v/>
      </c>
      <c r="BE729" s="105"/>
      <c r="BF729" s="105"/>
      <c r="BG729" s="93"/>
      <c r="BH729" s="95"/>
      <c r="BI729" s="95" t="str">
        <f t="shared" si="1347"/>
        <v/>
      </c>
      <c r="BJ729" s="95" t="str">
        <f t="shared" ref="BJ729:BR729" si="1706">IF(AD729=0,"",AD729*$AS729*(AU729/10))</f>
        <v/>
      </c>
      <c r="BK729" s="95" t="str">
        <f t="shared" si="1706"/>
        <v/>
      </c>
      <c r="BL729" s="95" t="str">
        <f t="shared" si="1706"/>
        <v/>
      </c>
      <c r="BM729" s="95" t="str">
        <f t="shared" si="1706"/>
        <v/>
      </c>
      <c r="BN729" s="95" t="str">
        <f t="shared" si="1706"/>
        <v/>
      </c>
      <c r="BO729" s="95" t="str">
        <f t="shared" si="1706"/>
        <v/>
      </c>
      <c r="BP729" s="95" t="str">
        <f t="shared" si="1706"/>
        <v/>
      </c>
      <c r="BQ729" s="95" t="str">
        <f t="shared" si="1706"/>
        <v/>
      </c>
      <c r="BR729" s="95" t="str">
        <f t="shared" si="1706"/>
        <v/>
      </c>
      <c r="BS729" s="38"/>
      <c r="BT729" s="38"/>
      <c r="BU729" s="38"/>
      <c r="BV729" s="38"/>
      <c r="BW729" s="38"/>
      <c r="BX729" s="38">
        <f t="shared" si="1600"/>
        <v>0</v>
      </c>
      <c r="BY729" s="106" t="str">
        <f t="shared" si="1575"/>
        <v/>
      </c>
      <c r="BZ729" s="106" t="str">
        <f t="shared" ref="BZ729:CH729" si="1707">IF(N729="x","1","")</f>
        <v/>
      </c>
      <c r="CA729" s="106" t="str">
        <f t="shared" si="1707"/>
        <v/>
      </c>
      <c r="CB729" s="106" t="str">
        <f t="shared" si="1707"/>
        <v/>
      </c>
      <c r="CC729" s="106" t="str">
        <f t="shared" si="1707"/>
        <v/>
      </c>
      <c r="CD729" s="106" t="str">
        <f t="shared" si="1707"/>
        <v/>
      </c>
      <c r="CE729" s="106" t="str">
        <f t="shared" si="1707"/>
        <v/>
      </c>
      <c r="CF729" s="106" t="str">
        <f t="shared" si="1707"/>
        <v/>
      </c>
      <c r="CG729" s="106" t="str">
        <f t="shared" si="1707"/>
        <v/>
      </c>
      <c r="CH729" s="106" t="str">
        <f t="shared" si="1707"/>
        <v/>
      </c>
      <c r="CI729" s="40"/>
      <c r="CJ729" s="40"/>
      <c r="CK729" s="40"/>
      <c r="CL729" s="40"/>
      <c r="CM729" s="40"/>
    </row>
    <row r="730" spans="1:91" ht="17.25" customHeight="1" x14ac:dyDescent="0.2">
      <c r="A730" s="92"/>
      <c r="B730" s="93"/>
      <c r="C730" s="93"/>
      <c r="D730" s="93"/>
      <c r="E730" s="93" t="str">
        <f t="shared" si="1511"/>
        <v/>
      </c>
      <c r="F730" s="93"/>
      <c r="G730" s="93"/>
      <c r="H730" s="93" t="str">
        <f t="shared" si="1319"/>
        <v/>
      </c>
      <c r="I730" s="95" t="str">
        <f t="shared" si="1320"/>
        <v/>
      </c>
      <c r="J730" s="93"/>
      <c r="K730" s="97" t="b">
        <v>0</v>
      </c>
      <c r="L730" s="98" t="str">
        <f t="shared" si="1444"/>
        <v>PENDENTE</v>
      </c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3"/>
      <c r="X730" s="100"/>
      <c r="Y730" s="100"/>
      <c r="Z730" s="100"/>
      <c r="AA730" s="100"/>
      <c r="AB730" s="100"/>
      <c r="AC730" s="101"/>
      <c r="AD730" s="3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93"/>
      <c r="AQ730" s="93"/>
      <c r="AR730" s="93"/>
      <c r="AS730" s="102"/>
      <c r="AT730" s="103"/>
      <c r="AU730" s="103"/>
      <c r="AV730" s="103"/>
      <c r="AW730" s="104"/>
      <c r="AX730" s="103"/>
      <c r="AY730" s="103"/>
      <c r="AZ730" s="103"/>
      <c r="BA730" s="103"/>
      <c r="BB730" s="104"/>
      <c r="BC730" s="103"/>
      <c r="BD730" s="105" t="str">
        <f ca="1">IFERROR(__xludf.DUMMYFUNCTION("""COMPUTED_VALUE"""),"")</f>
        <v/>
      </c>
      <c r="BE730" s="105"/>
      <c r="BF730" s="105"/>
      <c r="BG730" s="93"/>
      <c r="BH730" s="95"/>
      <c r="BI730" s="95" t="str">
        <f t="shared" si="1347"/>
        <v/>
      </c>
      <c r="BJ730" s="95" t="str">
        <f t="shared" ref="BJ730:BR730" si="1708">IF(AD730=0,"",AD730*$AS730*(AU730/10))</f>
        <v/>
      </c>
      <c r="BK730" s="95" t="str">
        <f t="shared" si="1708"/>
        <v/>
      </c>
      <c r="BL730" s="95" t="str">
        <f t="shared" si="1708"/>
        <v/>
      </c>
      <c r="BM730" s="95" t="str">
        <f t="shared" si="1708"/>
        <v/>
      </c>
      <c r="BN730" s="95" t="str">
        <f t="shared" si="1708"/>
        <v/>
      </c>
      <c r="BO730" s="95" t="str">
        <f t="shared" si="1708"/>
        <v/>
      </c>
      <c r="BP730" s="95" t="str">
        <f t="shared" si="1708"/>
        <v/>
      </c>
      <c r="BQ730" s="95" t="str">
        <f t="shared" si="1708"/>
        <v/>
      </c>
      <c r="BR730" s="95" t="str">
        <f t="shared" si="1708"/>
        <v/>
      </c>
      <c r="BS730" s="38"/>
      <c r="BT730" s="38"/>
      <c r="BU730" s="38"/>
      <c r="BV730" s="38"/>
      <c r="BW730" s="38"/>
      <c r="BX730" s="38">
        <f t="shared" si="1600"/>
        <v>0</v>
      </c>
      <c r="BY730" s="106" t="str">
        <f t="shared" si="1575"/>
        <v/>
      </c>
      <c r="BZ730" s="106" t="str">
        <f t="shared" ref="BZ730:CH730" si="1709">IF(N730="x","1","")</f>
        <v/>
      </c>
      <c r="CA730" s="106" t="str">
        <f t="shared" si="1709"/>
        <v/>
      </c>
      <c r="CB730" s="106" t="str">
        <f t="shared" si="1709"/>
        <v/>
      </c>
      <c r="CC730" s="106" t="str">
        <f t="shared" si="1709"/>
        <v/>
      </c>
      <c r="CD730" s="106" t="str">
        <f t="shared" si="1709"/>
        <v/>
      </c>
      <c r="CE730" s="106" t="str">
        <f t="shared" si="1709"/>
        <v/>
      </c>
      <c r="CF730" s="106" t="str">
        <f t="shared" si="1709"/>
        <v/>
      </c>
      <c r="CG730" s="106" t="str">
        <f t="shared" si="1709"/>
        <v/>
      </c>
      <c r="CH730" s="106" t="str">
        <f t="shared" si="1709"/>
        <v/>
      </c>
      <c r="CI730" s="40"/>
      <c r="CJ730" s="40"/>
      <c r="CK730" s="40"/>
      <c r="CL730" s="40"/>
      <c r="CM730" s="40"/>
    </row>
    <row r="731" spans="1:91" ht="17.25" customHeight="1" x14ac:dyDescent="0.2">
      <c r="A731" s="92"/>
      <c r="B731" s="93"/>
      <c r="C731" s="93"/>
      <c r="D731" s="93"/>
      <c r="E731" s="93" t="str">
        <f t="shared" si="1511"/>
        <v/>
      </c>
      <c r="F731" s="93"/>
      <c r="G731" s="93"/>
      <c r="H731" s="93" t="str">
        <f t="shared" si="1319"/>
        <v/>
      </c>
      <c r="I731" s="95" t="str">
        <f t="shared" si="1320"/>
        <v/>
      </c>
      <c r="J731" s="93"/>
      <c r="K731" s="97" t="b">
        <v>0</v>
      </c>
      <c r="L731" s="98" t="str">
        <f t="shared" si="1444"/>
        <v>PENDENTE</v>
      </c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3"/>
      <c r="X731" s="100"/>
      <c r="Y731" s="100"/>
      <c r="Z731" s="100"/>
      <c r="AA731" s="100"/>
      <c r="AB731" s="100"/>
      <c r="AC731" s="101"/>
      <c r="AD731" s="3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93"/>
      <c r="AQ731" s="93"/>
      <c r="AR731" s="93"/>
      <c r="AS731" s="102"/>
      <c r="AT731" s="103"/>
      <c r="AU731" s="103"/>
      <c r="AV731" s="103"/>
      <c r="AW731" s="104"/>
      <c r="AX731" s="103"/>
      <c r="AY731" s="103"/>
      <c r="AZ731" s="103"/>
      <c r="BA731" s="103"/>
      <c r="BB731" s="104"/>
      <c r="BC731" s="103"/>
      <c r="BD731" s="105" t="str">
        <f ca="1">IFERROR(__xludf.DUMMYFUNCTION("""COMPUTED_VALUE"""),"")</f>
        <v/>
      </c>
      <c r="BE731" s="105"/>
      <c r="BF731" s="105"/>
      <c r="BG731" s="93"/>
      <c r="BH731" s="95"/>
      <c r="BI731" s="95" t="str">
        <f t="shared" si="1347"/>
        <v/>
      </c>
      <c r="BJ731" s="95" t="str">
        <f t="shared" ref="BJ731:BR731" si="1710">IF(AD731=0,"",AD731*$AS731*(AU731/10))</f>
        <v/>
      </c>
      <c r="BK731" s="95" t="str">
        <f t="shared" si="1710"/>
        <v/>
      </c>
      <c r="BL731" s="95" t="str">
        <f t="shared" si="1710"/>
        <v/>
      </c>
      <c r="BM731" s="95" t="str">
        <f t="shared" si="1710"/>
        <v/>
      </c>
      <c r="BN731" s="95" t="str">
        <f t="shared" si="1710"/>
        <v/>
      </c>
      <c r="BO731" s="95" t="str">
        <f t="shared" si="1710"/>
        <v/>
      </c>
      <c r="BP731" s="95" t="str">
        <f t="shared" si="1710"/>
        <v/>
      </c>
      <c r="BQ731" s="95" t="str">
        <f t="shared" si="1710"/>
        <v/>
      </c>
      <c r="BR731" s="95" t="str">
        <f t="shared" si="1710"/>
        <v/>
      </c>
      <c r="BS731" s="38"/>
      <c r="BT731" s="38"/>
      <c r="BU731" s="38"/>
      <c r="BV731" s="38"/>
      <c r="BW731" s="38"/>
      <c r="BX731" s="38">
        <f t="shared" si="1600"/>
        <v>0</v>
      </c>
      <c r="BY731" s="106" t="str">
        <f t="shared" si="1575"/>
        <v/>
      </c>
      <c r="BZ731" s="106" t="str">
        <f t="shared" ref="BZ731:CH731" si="1711">IF(N731="x","1","")</f>
        <v/>
      </c>
      <c r="CA731" s="106" t="str">
        <f t="shared" si="1711"/>
        <v/>
      </c>
      <c r="CB731" s="106" t="str">
        <f t="shared" si="1711"/>
        <v/>
      </c>
      <c r="CC731" s="106" t="str">
        <f t="shared" si="1711"/>
        <v/>
      </c>
      <c r="CD731" s="106" t="str">
        <f t="shared" si="1711"/>
        <v/>
      </c>
      <c r="CE731" s="106" t="str">
        <f t="shared" si="1711"/>
        <v/>
      </c>
      <c r="CF731" s="106" t="str">
        <f t="shared" si="1711"/>
        <v/>
      </c>
      <c r="CG731" s="106" t="str">
        <f t="shared" si="1711"/>
        <v/>
      </c>
      <c r="CH731" s="106" t="str">
        <f t="shared" si="1711"/>
        <v/>
      </c>
      <c r="CI731" s="40"/>
      <c r="CJ731" s="40"/>
      <c r="CK731" s="40"/>
      <c r="CL731" s="40"/>
      <c r="CM731" s="40"/>
    </row>
    <row r="732" spans="1:91" ht="17.25" customHeight="1" x14ac:dyDescent="0.2">
      <c r="A732" s="92"/>
      <c r="B732" s="93"/>
      <c r="C732" s="93"/>
      <c r="D732" s="93"/>
      <c r="E732" s="93" t="str">
        <f t="shared" si="1511"/>
        <v/>
      </c>
      <c r="F732" s="93"/>
      <c r="G732" s="93"/>
      <c r="H732" s="93" t="str">
        <f t="shared" si="1319"/>
        <v/>
      </c>
      <c r="I732" s="95" t="str">
        <f t="shared" si="1320"/>
        <v/>
      </c>
      <c r="J732" s="93"/>
      <c r="K732" s="97" t="b">
        <v>0</v>
      </c>
      <c r="L732" s="98" t="str">
        <f t="shared" si="1444"/>
        <v>PENDENTE</v>
      </c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3"/>
      <c r="X732" s="100"/>
      <c r="Y732" s="100"/>
      <c r="Z732" s="100"/>
      <c r="AA732" s="100"/>
      <c r="AB732" s="100"/>
      <c r="AC732" s="101"/>
      <c r="AD732" s="3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93"/>
      <c r="AQ732" s="93"/>
      <c r="AR732" s="93"/>
      <c r="AS732" s="102"/>
      <c r="AT732" s="103"/>
      <c r="AU732" s="103"/>
      <c r="AV732" s="103"/>
      <c r="AW732" s="104"/>
      <c r="AX732" s="103"/>
      <c r="AY732" s="103"/>
      <c r="AZ732" s="103"/>
      <c r="BA732" s="103"/>
      <c r="BB732" s="104"/>
      <c r="BC732" s="103"/>
      <c r="BD732" s="105" t="str">
        <f ca="1">IFERROR(__xludf.DUMMYFUNCTION("""COMPUTED_VALUE"""),"")</f>
        <v/>
      </c>
      <c r="BE732" s="105"/>
      <c r="BF732" s="105"/>
      <c r="BG732" s="93"/>
      <c r="BH732" s="95"/>
      <c r="BI732" s="95" t="str">
        <f t="shared" si="1347"/>
        <v/>
      </c>
      <c r="BJ732" s="95" t="str">
        <f t="shared" ref="BJ732:BR732" si="1712">IF(AD732=0,"",AD732*$AS732*(AU732/10))</f>
        <v/>
      </c>
      <c r="BK732" s="95" t="str">
        <f t="shared" si="1712"/>
        <v/>
      </c>
      <c r="BL732" s="95" t="str">
        <f t="shared" si="1712"/>
        <v/>
      </c>
      <c r="BM732" s="95" t="str">
        <f t="shared" si="1712"/>
        <v/>
      </c>
      <c r="BN732" s="95" t="str">
        <f t="shared" si="1712"/>
        <v/>
      </c>
      <c r="BO732" s="95" t="str">
        <f t="shared" si="1712"/>
        <v/>
      </c>
      <c r="BP732" s="95" t="str">
        <f t="shared" si="1712"/>
        <v/>
      </c>
      <c r="BQ732" s="95" t="str">
        <f t="shared" si="1712"/>
        <v/>
      </c>
      <c r="BR732" s="95" t="str">
        <f t="shared" si="1712"/>
        <v/>
      </c>
      <c r="BS732" s="38"/>
      <c r="BT732" s="38"/>
      <c r="BU732" s="38"/>
      <c r="BV732" s="38"/>
      <c r="BW732" s="38"/>
      <c r="BX732" s="38">
        <f t="shared" si="1600"/>
        <v>0</v>
      </c>
      <c r="BY732" s="106" t="str">
        <f t="shared" si="1575"/>
        <v/>
      </c>
      <c r="BZ732" s="106" t="str">
        <f t="shared" ref="BZ732:CH732" si="1713">IF(N732="x","1","")</f>
        <v/>
      </c>
      <c r="CA732" s="106" t="str">
        <f t="shared" si="1713"/>
        <v/>
      </c>
      <c r="CB732" s="106" t="str">
        <f t="shared" si="1713"/>
        <v/>
      </c>
      <c r="CC732" s="106" t="str">
        <f t="shared" si="1713"/>
        <v/>
      </c>
      <c r="CD732" s="106" t="str">
        <f t="shared" si="1713"/>
        <v/>
      </c>
      <c r="CE732" s="106" t="str">
        <f t="shared" si="1713"/>
        <v/>
      </c>
      <c r="CF732" s="106" t="str">
        <f t="shared" si="1713"/>
        <v/>
      </c>
      <c r="CG732" s="106" t="str">
        <f t="shared" si="1713"/>
        <v/>
      </c>
      <c r="CH732" s="106" t="str">
        <f t="shared" si="1713"/>
        <v/>
      </c>
      <c r="CI732" s="40"/>
      <c r="CJ732" s="40"/>
      <c r="CK732" s="40"/>
      <c r="CL732" s="40"/>
      <c r="CM732" s="40"/>
    </row>
    <row r="733" spans="1:91" ht="17.25" customHeight="1" x14ac:dyDescent="0.2">
      <c r="A733" s="92"/>
      <c r="B733" s="93"/>
      <c r="C733" s="93"/>
      <c r="D733" s="93"/>
      <c r="E733" s="93" t="str">
        <f t="shared" si="1511"/>
        <v/>
      </c>
      <c r="F733" s="93"/>
      <c r="G733" s="93"/>
      <c r="H733" s="93" t="str">
        <f t="shared" si="1319"/>
        <v/>
      </c>
      <c r="I733" s="95" t="str">
        <f t="shared" si="1320"/>
        <v/>
      </c>
      <c r="J733" s="93"/>
      <c r="K733" s="97" t="b">
        <v>0</v>
      </c>
      <c r="L733" s="98" t="str">
        <f t="shared" si="1444"/>
        <v>PENDENTE</v>
      </c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3"/>
      <c r="X733" s="100"/>
      <c r="Y733" s="100"/>
      <c r="Z733" s="100"/>
      <c r="AA733" s="100"/>
      <c r="AB733" s="100"/>
      <c r="AC733" s="101"/>
      <c r="AD733" s="3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93"/>
      <c r="AQ733" s="93"/>
      <c r="AR733" s="93"/>
      <c r="AS733" s="102"/>
      <c r="AT733" s="103"/>
      <c r="AU733" s="103"/>
      <c r="AV733" s="103"/>
      <c r="AW733" s="104"/>
      <c r="AX733" s="103"/>
      <c r="AY733" s="103"/>
      <c r="AZ733" s="103"/>
      <c r="BA733" s="103"/>
      <c r="BB733" s="104"/>
      <c r="BC733" s="103"/>
      <c r="BD733" s="105" t="str">
        <f ca="1">IFERROR(__xludf.DUMMYFUNCTION("""COMPUTED_VALUE"""),"")</f>
        <v/>
      </c>
      <c r="BE733" s="105"/>
      <c r="BF733" s="105"/>
      <c r="BG733" s="93"/>
      <c r="BH733" s="95"/>
      <c r="BI733" s="95" t="str">
        <f t="shared" si="1347"/>
        <v/>
      </c>
      <c r="BJ733" s="95" t="str">
        <f t="shared" ref="BJ733:BR733" si="1714">IF(AD733=0,"",AD733*$AS733*(AU733/10))</f>
        <v/>
      </c>
      <c r="BK733" s="95" t="str">
        <f t="shared" si="1714"/>
        <v/>
      </c>
      <c r="BL733" s="95" t="str">
        <f t="shared" si="1714"/>
        <v/>
      </c>
      <c r="BM733" s="95" t="str">
        <f t="shared" si="1714"/>
        <v/>
      </c>
      <c r="BN733" s="95" t="str">
        <f t="shared" si="1714"/>
        <v/>
      </c>
      <c r="BO733" s="95" t="str">
        <f t="shared" si="1714"/>
        <v/>
      </c>
      <c r="BP733" s="95" t="str">
        <f t="shared" si="1714"/>
        <v/>
      </c>
      <c r="BQ733" s="95" t="str">
        <f t="shared" si="1714"/>
        <v/>
      </c>
      <c r="BR733" s="95" t="str">
        <f t="shared" si="1714"/>
        <v/>
      </c>
      <c r="BS733" s="38"/>
      <c r="BT733" s="38"/>
      <c r="BU733" s="38"/>
      <c r="BV733" s="38"/>
      <c r="BW733" s="38"/>
      <c r="BX733" s="38">
        <f t="shared" si="1600"/>
        <v>0</v>
      </c>
      <c r="BY733" s="106" t="str">
        <f t="shared" si="1575"/>
        <v/>
      </c>
      <c r="BZ733" s="106" t="str">
        <f t="shared" ref="BZ733:CH733" si="1715">IF(N733="x","1","")</f>
        <v/>
      </c>
      <c r="CA733" s="106" t="str">
        <f t="shared" si="1715"/>
        <v/>
      </c>
      <c r="CB733" s="106" t="str">
        <f t="shared" si="1715"/>
        <v/>
      </c>
      <c r="CC733" s="106" t="str">
        <f t="shared" si="1715"/>
        <v/>
      </c>
      <c r="CD733" s="106" t="str">
        <f t="shared" si="1715"/>
        <v/>
      </c>
      <c r="CE733" s="106" t="str">
        <f t="shared" si="1715"/>
        <v/>
      </c>
      <c r="CF733" s="106" t="str">
        <f t="shared" si="1715"/>
        <v/>
      </c>
      <c r="CG733" s="106" t="str">
        <f t="shared" si="1715"/>
        <v/>
      </c>
      <c r="CH733" s="106" t="str">
        <f t="shared" si="1715"/>
        <v/>
      </c>
      <c r="CI733" s="40"/>
      <c r="CJ733" s="40"/>
      <c r="CK733" s="40"/>
      <c r="CL733" s="40"/>
      <c r="CM733" s="40"/>
    </row>
    <row r="734" spans="1:91" ht="17.25" customHeight="1" x14ac:dyDescent="0.2">
      <c r="A734" s="92"/>
      <c r="B734" s="93"/>
      <c r="C734" s="93"/>
      <c r="D734" s="93"/>
      <c r="E734" s="93" t="str">
        <f t="shared" si="1511"/>
        <v/>
      </c>
      <c r="F734" s="93"/>
      <c r="G734" s="93"/>
      <c r="H734" s="93" t="str">
        <f t="shared" si="1319"/>
        <v/>
      </c>
      <c r="I734" s="95" t="str">
        <f t="shared" si="1320"/>
        <v/>
      </c>
      <c r="J734" s="93"/>
      <c r="K734" s="97" t="b">
        <v>0</v>
      </c>
      <c r="L734" s="98" t="str">
        <f t="shared" si="1444"/>
        <v>PENDENTE</v>
      </c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3"/>
      <c r="X734" s="100"/>
      <c r="Y734" s="100"/>
      <c r="Z734" s="100"/>
      <c r="AA734" s="100"/>
      <c r="AB734" s="100"/>
      <c r="AC734" s="101"/>
      <c r="AD734" s="3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93"/>
      <c r="AQ734" s="93"/>
      <c r="AR734" s="93"/>
      <c r="AS734" s="102"/>
      <c r="AT734" s="103"/>
      <c r="AU734" s="103"/>
      <c r="AV734" s="103"/>
      <c r="AW734" s="104"/>
      <c r="AX734" s="103"/>
      <c r="AY734" s="103"/>
      <c r="AZ734" s="103"/>
      <c r="BA734" s="103"/>
      <c r="BB734" s="104"/>
      <c r="BC734" s="103"/>
      <c r="BD734" s="105" t="str">
        <f ca="1">IFERROR(__xludf.DUMMYFUNCTION("""COMPUTED_VALUE"""),"")</f>
        <v/>
      </c>
      <c r="BE734" s="105"/>
      <c r="BF734" s="105"/>
      <c r="BG734" s="93"/>
      <c r="BH734" s="95"/>
      <c r="BI734" s="95" t="str">
        <f t="shared" si="1347"/>
        <v/>
      </c>
      <c r="BJ734" s="95" t="str">
        <f t="shared" ref="BJ734:BR734" si="1716">IF(AD734=0,"",AD734*$AS734*(AU734/10))</f>
        <v/>
      </c>
      <c r="BK734" s="95" t="str">
        <f t="shared" si="1716"/>
        <v/>
      </c>
      <c r="BL734" s="95" t="str">
        <f t="shared" si="1716"/>
        <v/>
      </c>
      <c r="BM734" s="95" t="str">
        <f t="shared" si="1716"/>
        <v/>
      </c>
      <c r="BN734" s="95" t="str">
        <f t="shared" si="1716"/>
        <v/>
      </c>
      <c r="BO734" s="95" t="str">
        <f t="shared" si="1716"/>
        <v/>
      </c>
      <c r="BP734" s="95" t="str">
        <f t="shared" si="1716"/>
        <v/>
      </c>
      <c r="BQ734" s="95" t="str">
        <f t="shared" si="1716"/>
        <v/>
      </c>
      <c r="BR734" s="95" t="str">
        <f t="shared" si="1716"/>
        <v/>
      </c>
      <c r="BS734" s="38"/>
      <c r="BT734" s="38"/>
      <c r="BU734" s="38"/>
      <c r="BV734" s="38"/>
      <c r="BW734" s="38"/>
      <c r="BX734" s="38">
        <f t="shared" si="1600"/>
        <v>0</v>
      </c>
      <c r="BY734" s="106" t="str">
        <f t="shared" si="1575"/>
        <v/>
      </c>
      <c r="BZ734" s="106" t="str">
        <f t="shared" ref="BZ734:CH734" si="1717">IF(N734="x","1","")</f>
        <v/>
      </c>
      <c r="CA734" s="106" t="str">
        <f t="shared" si="1717"/>
        <v/>
      </c>
      <c r="CB734" s="106" t="str">
        <f t="shared" si="1717"/>
        <v/>
      </c>
      <c r="CC734" s="106" t="str">
        <f t="shared" si="1717"/>
        <v/>
      </c>
      <c r="CD734" s="106" t="str">
        <f t="shared" si="1717"/>
        <v/>
      </c>
      <c r="CE734" s="106" t="str">
        <f t="shared" si="1717"/>
        <v/>
      </c>
      <c r="CF734" s="106" t="str">
        <f t="shared" si="1717"/>
        <v/>
      </c>
      <c r="CG734" s="106" t="str">
        <f t="shared" si="1717"/>
        <v/>
      </c>
      <c r="CH734" s="106" t="str">
        <f t="shared" si="1717"/>
        <v/>
      </c>
      <c r="CI734" s="40"/>
      <c r="CJ734" s="40"/>
      <c r="CK734" s="40"/>
      <c r="CL734" s="40"/>
      <c r="CM734" s="40"/>
    </row>
    <row r="735" spans="1:91" ht="17.25" customHeight="1" x14ac:dyDescent="0.2">
      <c r="A735" s="92"/>
      <c r="B735" s="93"/>
      <c r="C735" s="93"/>
      <c r="D735" s="93"/>
      <c r="E735" s="93" t="str">
        <f t="shared" si="1511"/>
        <v/>
      </c>
      <c r="F735" s="93"/>
      <c r="G735" s="93"/>
      <c r="H735" s="93" t="str">
        <f t="shared" si="1319"/>
        <v/>
      </c>
      <c r="I735" s="95" t="str">
        <f t="shared" si="1320"/>
        <v/>
      </c>
      <c r="J735" s="93"/>
      <c r="K735" s="97" t="b">
        <v>0</v>
      </c>
      <c r="L735" s="98" t="str">
        <f t="shared" si="1444"/>
        <v>PENDENTE</v>
      </c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3"/>
      <c r="X735" s="100"/>
      <c r="Y735" s="100"/>
      <c r="Z735" s="100"/>
      <c r="AA735" s="100"/>
      <c r="AB735" s="100"/>
      <c r="AC735" s="101"/>
      <c r="AD735" s="3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93"/>
      <c r="AQ735" s="93"/>
      <c r="AR735" s="93"/>
      <c r="AS735" s="102"/>
      <c r="AT735" s="103"/>
      <c r="AU735" s="103"/>
      <c r="AV735" s="103"/>
      <c r="AW735" s="104"/>
      <c r="AX735" s="103"/>
      <c r="AY735" s="103"/>
      <c r="AZ735" s="103"/>
      <c r="BA735" s="103"/>
      <c r="BB735" s="104"/>
      <c r="BC735" s="103"/>
      <c r="BD735" s="105" t="str">
        <f ca="1">IFERROR(__xludf.DUMMYFUNCTION("""COMPUTED_VALUE"""),"")</f>
        <v/>
      </c>
      <c r="BE735" s="105"/>
      <c r="BF735" s="105"/>
      <c r="BG735" s="93"/>
      <c r="BH735" s="95"/>
      <c r="BI735" s="95" t="str">
        <f t="shared" si="1347"/>
        <v/>
      </c>
      <c r="BJ735" s="95" t="str">
        <f t="shared" ref="BJ735:BR735" si="1718">IF(AD735=0,"",AD735*$AS735*(AU735/10))</f>
        <v/>
      </c>
      <c r="BK735" s="95" t="str">
        <f t="shared" si="1718"/>
        <v/>
      </c>
      <c r="BL735" s="95" t="str">
        <f t="shared" si="1718"/>
        <v/>
      </c>
      <c r="BM735" s="95" t="str">
        <f t="shared" si="1718"/>
        <v/>
      </c>
      <c r="BN735" s="95" t="str">
        <f t="shared" si="1718"/>
        <v/>
      </c>
      <c r="BO735" s="95" t="str">
        <f t="shared" si="1718"/>
        <v/>
      </c>
      <c r="BP735" s="95" t="str">
        <f t="shared" si="1718"/>
        <v/>
      </c>
      <c r="BQ735" s="95" t="str">
        <f t="shared" si="1718"/>
        <v/>
      </c>
      <c r="BR735" s="95" t="str">
        <f t="shared" si="1718"/>
        <v/>
      </c>
      <c r="BS735" s="38"/>
      <c r="BT735" s="38"/>
      <c r="BU735" s="38"/>
      <c r="BV735" s="38"/>
      <c r="BW735" s="38"/>
      <c r="BX735" s="38">
        <f t="shared" si="1600"/>
        <v>0</v>
      </c>
      <c r="BY735" s="106" t="str">
        <f t="shared" si="1575"/>
        <v/>
      </c>
      <c r="BZ735" s="106" t="str">
        <f t="shared" ref="BZ735:CH735" si="1719">IF(N735="x","1","")</f>
        <v/>
      </c>
      <c r="CA735" s="106" t="str">
        <f t="shared" si="1719"/>
        <v/>
      </c>
      <c r="CB735" s="106" t="str">
        <f t="shared" si="1719"/>
        <v/>
      </c>
      <c r="CC735" s="106" t="str">
        <f t="shared" si="1719"/>
        <v/>
      </c>
      <c r="CD735" s="106" t="str">
        <f t="shared" si="1719"/>
        <v/>
      </c>
      <c r="CE735" s="106" t="str">
        <f t="shared" si="1719"/>
        <v/>
      </c>
      <c r="CF735" s="106" t="str">
        <f t="shared" si="1719"/>
        <v/>
      </c>
      <c r="CG735" s="106" t="str">
        <f t="shared" si="1719"/>
        <v/>
      </c>
      <c r="CH735" s="106" t="str">
        <f t="shared" si="1719"/>
        <v/>
      </c>
      <c r="CI735" s="40"/>
      <c r="CJ735" s="40"/>
      <c r="CK735" s="40"/>
      <c r="CL735" s="40"/>
      <c r="CM735" s="40"/>
    </row>
    <row r="736" spans="1:91" ht="17.25" customHeight="1" x14ac:dyDescent="0.2">
      <c r="A736" s="92"/>
      <c r="B736" s="93"/>
      <c r="C736" s="93"/>
      <c r="D736" s="93"/>
      <c r="E736" s="93" t="str">
        <f t="shared" si="1511"/>
        <v/>
      </c>
      <c r="F736" s="93"/>
      <c r="G736" s="93"/>
      <c r="H736" s="93" t="str">
        <f t="shared" si="1319"/>
        <v/>
      </c>
      <c r="I736" s="95" t="str">
        <f t="shared" si="1320"/>
        <v/>
      </c>
      <c r="J736" s="93"/>
      <c r="K736" s="97" t="b">
        <v>0</v>
      </c>
      <c r="L736" s="98" t="str">
        <f t="shared" si="1444"/>
        <v>PENDENTE</v>
      </c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3"/>
      <c r="X736" s="100"/>
      <c r="Y736" s="100"/>
      <c r="Z736" s="100"/>
      <c r="AA736" s="100"/>
      <c r="AB736" s="100"/>
      <c r="AC736" s="101"/>
      <c r="AD736" s="3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93"/>
      <c r="AQ736" s="93"/>
      <c r="AR736" s="93"/>
      <c r="AS736" s="102"/>
      <c r="AT736" s="103"/>
      <c r="AU736" s="103"/>
      <c r="AV736" s="103"/>
      <c r="AW736" s="104"/>
      <c r="AX736" s="103"/>
      <c r="AY736" s="103"/>
      <c r="AZ736" s="103"/>
      <c r="BA736" s="103"/>
      <c r="BB736" s="104"/>
      <c r="BC736" s="103"/>
      <c r="BD736" s="105" t="str">
        <f ca="1">IFERROR(__xludf.DUMMYFUNCTION("""COMPUTED_VALUE"""),"")</f>
        <v/>
      </c>
      <c r="BE736" s="105"/>
      <c r="BF736" s="105"/>
      <c r="BG736" s="93"/>
      <c r="BH736" s="95"/>
      <c r="BI736" s="95" t="str">
        <f t="shared" si="1347"/>
        <v/>
      </c>
      <c r="BJ736" s="95" t="str">
        <f t="shared" ref="BJ736:BR736" si="1720">IF(AD736=0,"",AD736*$AS736*(AU736/10))</f>
        <v/>
      </c>
      <c r="BK736" s="95" t="str">
        <f t="shared" si="1720"/>
        <v/>
      </c>
      <c r="BL736" s="95" t="str">
        <f t="shared" si="1720"/>
        <v/>
      </c>
      <c r="BM736" s="95" t="str">
        <f t="shared" si="1720"/>
        <v/>
      </c>
      <c r="BN736" s="95" t="str">
        <f t="shared" si="1720"/>
        <v/>
      </c>
      <c r="BO736" s="95" t="str">
        <f t="shared" si="1720"/>
        <v/>
      </c>
      <c r="BP736" s="95" t="str">
        <f t="shared" si="1720"/>
        <v/>
      </c>
      <c r="BQ736" s="95" t="str">
        <f t="shared" si="1720"/>
        <v/>
      </c>
      <c r="BR736" s="95" t="str">
        <f t="shared" si="1720"/>
        <v/>
      </c>
      <c r="BS736" s="38"/>
      <c r="BT736" s="38"/>
      <c r="BU736" s="38"/>
      <c r="BV736" s="38"/>
      <c r="BW736" s="38"/>
      <c r="BX736" s="38">
        <f t="shared" si="1600"/>
        <v>0</v>
      </c>
      <c r="BY736" s="106" t="str">
        <f t="shared" si="1575"/>
        <v/>
      </c>
      <c r="BZ736" s="106" t="str">
        <f t="shared" ref="BZ736:CH736" si="1721">IF(N736="x","1","")</f>
        <v/>
      </c>
      <c r="CA736" s="106" t="str">
        <f t="shared" si="1721"/>
        <v/>
      </c>
      <c r="CB736" s="106" t="str">
        <f t="shared" si="1721"/>
        <v/>
      </c>
      <c r="CC736" s="106" t="str">
        <f t="shared" si="1721"/>
        <v/>
      </c>
      <c r="CD736" s="106" t="str">
        <f t="shared" si="1721"/>
        <v/>
      </c>
      <c r="CE736" s="106" t="str">
        <f t="shared" si="1721"/>
        <v/>
      </c>
      <c r="CF736" s="106" t="str">
        <f t="shared" si="1721"/>
        <v/>
      </c>
      <c r="CG736" s="106" t="str">
        <f t="shared" si="1721"/>
        <v/>
      </c>
      <c r="CH736" s="106" t="str">
        <f t="shared" si="1721"/>
        <v/>
      </c>
      <c r="CI736" s="40"/>
      <c r="CJ736" s="40"/>
      <c r="CK736" s="40"/>
      <c r="CL736" s="40"/>
      <c r="CM736" s="40"/>
    </row>
    <row r="737" spans="1:91" ht="17.25" customHeight="1" x14ac:dyDescent="0.2">
      <c r="A737" s="92"/>
      <c r="B737" s="93"/>
      <c r="C737" s="93"/>
      <c r="D737" s="93"/>
      <c r="E737" s="93" t="str">
        <f t="shared" si="1511"/>
        <v/>
      </c>
      <c r="F737" s="93"/>
      <c r="G737" s="93"/>
      <c r="H737" s="93" t="str">
        <f t="shared" si="1319"/>
        <v/>
      </c>
      <c r="I737" s="95" t="str">
        <f t="shared" si="1320"/>
        <v/>
      </c>
      <c r="J737" s="93"/>
      <c r="K737" s="97" t="b">
        <v>0</v>
      </c>
      <c r="L737" s="98" t="str">
        <f t="shared" si="1444"/>
        <v>PENDENTE</v>
      </c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3"/>
      <c r="X737" s="100"/>
      <c r="Y737" s="100"/>
      <c r="Z737" s="100"/>
      <c r="AA737" s="100"/>
      <c r="AB737" s="100"/>
      <c r="AC737" s="101"/>
      <c r="AD737" s="3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93"/>
      <c r="AQ737" s="93"/>
      <c r="AR737" s="93"/>
      <c r="AS737" s="102"/>
      <c r="AT737" s="103"/>
      <c r="AU737" s="103"/>
      <c r="AV737" s="103"/>
      <c r="AW737" s="104"/>
      <c r="AX737" s="103"/>
      <c r="AY737" s="103"/>
      <c r="AZ737" s="103"/>
      <c r="BA737" s="103"/>
      <c r="BB737" s="104"/>
      <c r="BC737" s="103"/>
      <c r="BD737" s="105" t="str">
        <f ca="1">IFERROR(__xludf.DUMMYFUNCTION("""COMPUTED_VALUE"""),"")</f>
        <v/>
      </c>
      <c r="BE737" s="105"/>
      <c r="BF737" s="105"/>
      <c r="BG737" s="93"/>
      <c r="BH737" s="95"/>
      <c r="BI737" s="95" t="str">
        <f t="shared" si="1347"/>
        <v/>
      </c>
      <c r="BJ737" s="95" t="str">
        <f t="shared" ref="BJ737:BR737" si="1722">IF(AD737=0,"",AD737*$AS737*(AU737/10))</f>
        <v/>
      </c>
      <c r="BK737" s="95" t="str">
        <f t="shared" si="1722"/>
        <v/>
      </c>
      <c r="BL737" s="95" t="str">
        <f t="shared" si="1722"/>
        <v/>
      </c>
      <c r="BM737" s="95" t="str">
        <f t="shared" si="1722"/>
        <v/>
      </c>
      <c r="BN737" s="95" t="str">
        <f t="shared" si="1722"/>
        <v/>
      </c>
      <c r="BO737" s="95" t="str">
        <f t="shared" si="1722"/>
        <v/>
      </c>
      <c r="BP737" s="95" t="str">
        <f t="shared" si="1722"/>
        <v/>
      </c>
      <c r="BQ737" s="95" t="str">
        <f t="shared" si="1722"/>
        <v/>
      </c>
      <c r="BR737" s="95" t="str">
        <f t="shared" si="1722"/>
        <v/>
      </c>
      <c r="BS737" s="38"/>
      <c r="BT737" s="38"/>
      <c r="BU737" s="38"/>
      <c r="BV737" s="38"/>
      <c r="BW737" s="38"/>
      <c r="BX737" s="38">
        <f t="shared" si="1600"/>
        <v>0</v>
      </c>
      <c r="BY737" s="106" t="str">
        <f t="shared" si="1575"/>
        <v/>
      </c>
      <c r="BZ737" s="106" t="str">
        <f t="shared" ref="BZ737:CH737" si="1723">IF(N737="x","1","")</f>
        <v/>
      </c>
      <c r="CA737" s="106" t="str">
        <f t="shared" si="1723"/>
        <v/>
      </c>
      <c r="CB737" s="106" t="str">
        <f t="shared" si="1723"/>
        <v/>
      </c>
      <c r="CC737" s="106" t="str">
        <f t="shared" si="1723"/>
        <v/>
      </c>
      <c r="CD737" s="106" t="str">
        <f t="shared" si="1723"/>
        <v/>
      </c>
      <c r="CE737" s="106" t="str">
        <f t="shared" si="1723"/>
        <v/>
      </c>
      <c r="CF737" s="106" t="str">
        <f t="shared" si="1723"/>
        <v/>
      </c>
      <c r="CG737" s="106" t="str">
        <f t="shared" si="1723"/>
        <v/>
      </c>
      <c r="CH737" s="106" t="str">
        <f t="shared" si="1723"/>
        <v/>
      </c>
      <c r="CI737" s="40"/>
      <c r="CJ737" s="40"/>
      <c r="CK737" s="40"/>
      <c r="CL737" s="40"/>
      <c r="CM737" s="40"/>
    </row>
    <row r="738" spans="1:91" ht="17.25" customHeight="1" x14ac:dyDescent="0.2">
      <c r="A738" s="92"/>
      <c r="B738" s="93"/>
      <c r="C738" s="93"/>
      <c r="D738" s="93"/>
      <c r="E738" s="93" t="str">
        <f t="shared" si="1511"/>
        <v/>
      </c>
      <c r="F738" s="93"/>
      <c r="G738" s="93"/>
      <c r="H738" s="93" t="str">
        <f t="shared" si="1319"/>
        <v/>
      </c>
      <c r="I738" s="95" t="str">
        <f t="shared" si="1320"/>
        <v/>
      </c>
      <c r="J738" s="93"/>
      <c r="K738" s="97" t="b">
        <v>0</v>
      </c>
      <c r="L738" s="98" t="str">
        <f t="shared" si="1444"/>
        <v>PENDENTE</v>
      </c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3"/>
      <c r="X738" s="100"/>
      <c r="Y738" s="100"/>
      <c r="Z738" s="100"/>
      <c r="AA738" s="100"/>
      <c r="AB738" s="100"/>
      <c r="AC738" s="101"/>
      <c r="AD738" s="3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93"/>
      <c r="AQ738" s="93"/>
      <c r="AR738" s="93"/>
      <c r="AS738" s="102"/>
      <c r="AT738" s="103"/>
      <c r="AU738" s="103"/>
      <c r="AV738" s="103"/>
      <c r="AW738" s="104"/>
      <c r="AX738" s="103"/>
      <c r="AY738" s="103"/>
      <c r="AZ738" s="103"/>
      <c r="BA738" s="103"/>
      <c r="BB738" s="104"/>
      <c r="BC738" s="103"/>
      <c r="BD738" s="105" t="str">
        <f ca="1">IFERROR(__xludf.DUMMYFUNCTION("""COMPUTED_VALUE"""),"")</f>
        <v/>
      </c>
      <c r="BE738" s="105"/>
      <c r="BF738" s="105"/>
      <c r="BG738" s="93"/>
      <c r="BH738" s="95"/>
      <c r="BI738" s="95" t="str">
        <f t="shared" si="1347"/>
        <v/>
      </c>
      <c r="BJ738" s="95" t="str">
        <f t="shared" ref="BJ738:BR738" si="1724">IF(AD738=0,"",AD738*$AS738*(AU738/10))</f>
        <v/>
      </c>
      <c r="BK738" s="95" t="str">
        <f t="shared" si="1724"/>
        <v/>
      </c>
      <c r="BL738" s="95" t="str">
        <f t="shared" si="1724"/>
        <v/>
      </c>
      <c r="BM738" s="95" t="str">
        <f t="shared" si="1724"/>
        <v/>
      </c>
      <c r="BN738" s="95" t="str">
        <f t="shared" si="1724"/>
        <v/>
      </c>
      <c r="BO738" s="95" t="str">
        <f t="shared" si="1724"/>
        <v/>
      </c>
      <c r="BP738" s="95" t="str">
        <f t="shared" si="1724"/>
        <v/>
      </c>
      <c r="BQ738" s="95" t="str">
        <f t="shared" si="1724"/>
        <v/>
      </c>
      <c r="BR738" s="95" t="str">
        <f t="shared" si="1724"/>
        <v/>
      </c>
      <c r="BS738" s="38"/>
      <c r="BT738" s="38"/>
      <c r="BU738" s="38"/>
      <c r="BV738" s="38"/>
      <c r="BW738" s="38"/>
      <c r="BX738" s="38">
        <f t="shared" si="1600"/>
        <v>0</v>
      </c>
      <c r="BY738" s="106" t="str">
        <f t="shared" si="1575"/>
        <v/>
      </c>
      <c r="BZ738" s="106" t="str">
        <f t="shared" ref="BZ738:CH738" si="1725">IF(N738="x","1","")</f>
        <v/>
      </c>
      <c r="CA738" s="106" t="str">
        <f t="shared" si="1725"/>
        <v/>
      </c>
      <c r="CB738" s="106" t="str">
        <f t="shared" si="1725"/>
        <v/>
      </c>
      <c r="CC738" s="106" t="str">
        <f t="shared" si="1725"/>
        <v/>
      </c>
      <c r="CD738" s="106" t="str">
        <f t="shared" si="1725"/>
        <v/>
      </c>
      <c r="CE738" s="106" t="str">
        <f t="shared" si="1725"/>
        <v/>
      </c>
      <c r="CF738" s="106" t="str">
        <f t="shared" si="1725"/>
        <v/>
      </c>
      <c r="CG738" s="106" t="str">
        <f t="shared" si="1725"/>
        <v/>
      </c>
      <c r="CH738" s="106" t="str">
        <f t="shared" si="1725"/>
        <v/>
      </c>
      <c r="CI738" s="40"/>
      <c r="CJ738" s="40"/>
      <c r="CK738" s="40"/>
      <c r="CL738" s="40"/>
      <c r="CM738" s="40"/>
    </row>
    <row r="739" spans="1:91" ht="17.25" customHeight="1" x14ac:dyDescent="0.2">
      <c r="A739" s="92"/>
      <c r="B739" s="93"/>
      <c r="C739" s="93"/>
      <c r="D739" s="93"/>
      <c r="E739" s="93" t="str">
        <f t="shared" si="1511"/>
        <v/>
      </c>
      <c r="F739" s="93"/>
      <c r="G739" s="93"/>
      <c r="H739" s="93" t="str">
        <f t="shared" si="1319"/>
        <v/>
      </c>
      <c r="I739" s="95" t="str">
        <f t="shared" si="1320"/>
        <v/>
      </c>
      <c r="J739" s="93"/>
      <c r="K739" s="97" t="b">
        <v>0</v>
      </c>
      <c r="L739" s="98" t="str">
        <f t="shared" si="1444"/>
        <v>PENDENTE</v>
      </c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3"/>
      <c r="X739" s="100"/>
      <c r="Y739" s="100"/>
      <c r="Z739" s="100"/>
      <c r="AA739" s="100"/>
      <c r="AB739" s="100"/>
      <c r="AC739" s="101"/>
      <c r="AD739" s="3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93"/>
      <c r="AQ739" s="93"/>
      <c r="AR739" s="93"/>
      <c r="AS739" s="102"/>
      <c r="AT739" s="103"/>
      <c r="AU739" s="103"/>
      <c r="AV739" s="103"/>
      <c r="AW739" s="104"/>
      <c r="AX739" s="103"/>
      <c r="AY739" s="103"/>
      <c r="AZ739" s="103"/>
      <c r="BA739" s="103"/>
      <c r="BB739" s="104"/>
      <c r="BC739" s="103"/>
      <c r="BD739" s="105" t="str">
        <f ca="1">IFERROR(__xludf.DUMMYFUNCTION("""COMPUTED_VALUE"""),"")</f>
        <v/>
      </c>
      <c r="BE739" s="105"/>
      <c r="BF739" s="105"/>
      <c r="BG739" s="93"/>
      <c r="BH739" s="95"/>
      <c r="BI739" s="95" t="str">
        <f t="shared" si="1347"/>
        <v/>
      </c>
      <c r="BJ739" s="95" t="str">
        <f t="shared" ref="BJ739:BR739" si="1726">IF(AD739=0,"",AD739*$AS739*(AU739/10))</f>
        <v/>
      </c>
      <c r="BK739" s="95" t="str">
        <f t="shared" si="1726"/>
        <v/>
      </c>
      <c r="BL739" s="95" t="str">
        <f t="shared" si="1726"/>
        <v/>
      </c>
      <c r="BM739" s="95" t="str">
        <f t="shared" si="1726"/>
        <v/>
      </c>
      <c r="BN739" s="95" t="str">
        <f t="shared" si="1726"/>
        <v/>
      </c>
      <c r="BO739" s="95" t="str">
        <f t="shared" si="1726"/>
        <v/>
      </c>
      <c r="BP739" s="95" t="str">
        <f t="shared" si="1726"/>
        <v/>
      </c>
      <c r="BQ739" s="95" t="str">
        <f t="shared" si="1726"/>
        <v/>
      </c>
      <c r="BR739" s="95" t="str">
        <f t="shared" si="1726"/>
        <v/>
      </c>
      <c r="BS739" s="38"/>
      <c r="BT739" s="38"/>
      <c r="BU739" s="38"/>
      <c r="BV739" s="38"/>
      <c r="BW739" s="38"/>
      <c r="BX739" s="38">
        <f t="shared" si="1600"/>
        <v>0</v>
      </c>
      <c r="BY739" s="106" t="str">
        <f t="shared" si="1575"/>
        <v/>
      </c>
      <c r="BZ739" s="106" t="str">
        <f t="shared" ref="BZ739:CH739" si="1727">IF(N739="x","1","")</f>
        <v/>
      </c>
      <c r="CA739" s="106" t="str">
        <f t="shared" si="1727"/>
        <v/>
      </c>
      <c r="CB739" s="106" t="str">
        <f t="shared" si="1727"/>
        <v/>
      </c>
      <c r="CC739" s="106" t="str">
        <f t="shared" si="1727"/>
        <v/>
      </c>
      <c r="CD739" s="106" t="str">
        <f t="shared" si="1727"/>
        <v/>
      </c>
      <c r="CE739" s="106" t="str">
        <f t="shared" si="1727"/>
        <v/>
      </c>
      <c r="CF739" s="106" t="str">
        <f t="shared" si="1727"/>
        <v/>
      </c>
      <c r="CG739" s="106" t="str">
        <f t="shared" si="1727"/>
        <v/>
      </c>
      <c r="CH739" s="106" t="str">
        <f t="shared" si="1727"/>
        <v/>
      </c>
      <c r="CI739" s="40"/>
      <c r="CJ739" s="40"/>
      <c r="CK739" s="40"/>
      <c r="CL739" s="40"/>
      <c r="CM739" s="40"/>
    </row>
    <row r="740" spans="1:91" ht="17.25" customHeight="1" x14ac:dyDescent="0.2">
      <c r="A740" s="92"/>
      <c r="B740" s="93"/>
      <c r="C740" s="93"/>
      <c r="D740" s="93"/>
      <c r="E740" s="93" t="str">
        <f t="shared" si="1511"/>
        <v/>
      </c>
      <c r="F740" s="93"/>
      <c r="G740" s="93"/>
      <c r="H740" s="93" t="str">
        <f t="shared" si="1319"/>
        <v/>
      </c>
      <c r="I740" s="95" t="str">
        <f t="shared" si="1320"/>
        <v/>
      </c>
      <c r="J740" s="93"/>
      <c r="K740" s="97" t="b">
        <v>0</v>
      </c>
      <c r="L740" s="98" t="str">
        <f t="shared" si="1444"/>
        <v>PENDENTE</v>
      </c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3"/>
      <c r="X740" s="100"/>
      <c r="Y740" s="100"/>
      <c r="Z740" s="100"/>
      <c r="AA740" s="100"/>
      <c r="AB740" s="100"/>
      <c r="AC740" s="101"/>
      <c r="AD740" s="3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93"/>
      <c r="AQ740" s="93"/>
      <c r="AR740" s="93"/>
      <c r="AS740" s="102"/>
      <c r="AT740" s="103"/>
      <c r="AU740" s="103"/>
      <c r="AV740" s="103"/>
      <c r="AW740" s="104"/>
      <c r="AX740" s="103"/>
      <c r="AY740" s="103"/>
      <c r="AZ740" s="103"/>
      <c r="BA740" s="103"/>
      <c r="BB740" s="104"/>
      <c r="BC740" s="103"/>
      <c r="BD740" s="105" t="str">
        <f ca="1">IFERROR(__xludf.DUMMYFUNCTION("""COMPUTED_VALUE"""),"")</f>
        <v/>
      </c>
      <c r="BE740" s="105"/>
      <c r="BF740" s="105"/>
      <c r="BG740" s="93"/>
      <c r="BH740" s="95"/>
      <c r="BI740" s="95" t="str">
        <f t="shared" si="1347"/>
        <v/>
      </c>
      <c r="BJ740" s="95" t="str">
        <f t="shared" ref="BJ740:BR740" si="1728">IF(AD740=0,"",AD740*$AS740*(AU740/10))</f>
        <v/>
      </c>
      <c r="BK740" s="95" t="str">
        <f t="shared" si="1728"/>
        <v/>
      </c>
      <c r="BL740" s="95" t="str">
        <f t="shared" si="1728"/>
        <v/>
      </c>
      <c r="BM740" s="95" t="str">
        <f t="shared" si="1728"/>
        <v/>
      </c>
      <c r="BN740" s="95" t="str">
        <f t="shared" si="1728"/>
        <v/>
      </c>
      <c r="BO740" s="95" t="str">
        <f t="shared" si="1728"/>
        <v/>
      </c>
      <c r="BP740" s="95" t="str">
        <f t="shared" si="1728"/>
        <v/>
      </c>
      <c r="BQ740" s="95" t="str">
        <f t="shared" si="1728"/>
        <v/>
      </c>
      <c r="BR740" s="95" t="str">
        <f t="shared" si="1728"/>
        <v/>
      </c>
      <c r="BS740" s="38"/>
      <c r="BT740" s="38"/>
      <c r="BU740" s="38"/>
      <c r="BV740" s="38"/>
      <c r="BW740" s="38"/>
      <c r="BX740" s="38">
        <f t="shared" si="1600"/>
        <v>0</v>
      </c>
      <c r="BY740" s="106" t="str">
        <f t="shared" si="1575"/>
        <v/>
      </c>
      <c r="BZ740" s="106" t="str">
        <f t="shared" ref="BZ740:CH740" si="1729">IF(N740="x","1","")</f>
        <v/>
      </c>
      <c r="CA740" s="106" t="str">
        <f t="shared" si="1729"/>
        <v/>
      </c>
      <c r="CB740" s="106" t="str">
        <f t="shared" si="1729"/>
        <v/>
      </c>
      <c r="CC740" s="106" t="str">
        <f t="shared" si="1729"/>
        <v/>
      </c>
      <c r="CD740" s="106" t="str">
        <f t="shared" si="1729"/>
        <v/>
      </c>
      <c r="CE740" s="106" t="str">
        <f t="shared" si="1729"/>
        <v/>
      </c>
      <c r="CF740" s="106" t="str">
        <f t="shared" si="1729"/>
        <v/>
      </c>
      <c r="CG740" s="106" t="str">
        <f t="shared" si="1729"/>
        <v/>
      </c>
      <c r="CH740" s="106" t="str">
        <f t="shared" si="1729"/>
        <v/>
      </c>
      <c r="CI740" s="40"/>
      <c r="CJ740" s="40"/>
      <c r="CK740" s="40"/>
      <c r="CL740" s="40"/>
      <c r="CM740" s="40"/>
    </row>
    <row r="741" spans="1:91" ht="17.25" customHeight="1" x14ac:dyDescent="0.2">
      <c r="A741" s="92"/>
      <c r="B741" s="93"/>
      <c r="C741" s="93"/>
      <c r="D741" s="93"/>
      <c r="E741" s="93" t="str">
        <f t="shared" si="1511"/>
        <v/>
      </c>
      <c r="F741" s="93"/>
      <c r="G741" s="93"/>
      <c r="H741" s="93" t="str">
        <f t="shared" si="1319"/>
        <v/>
      </c>
      <c r="I741" s="95" t="str">
        <f t="shared" si="1320"/>
        <v/>
      </c>
      <c r="J741" s="93"/>
      <c r="K741" s="97" t="b">
        <v>0</v>
      </c>
      <c r="L741" s="98" t="str">
        <f t="shared" si="1444"/>
        <v>PENDENTE</v>
      </c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3"/>
      <c r="X741" s="100"/>
      <c r="Y741" s="100"/>
      <c r="Z741" s="100"/>
      <c r="AA741" s="100"/>
      <c r="AB741" s="100"/>
      <c r="AC741" s="101"/>
      <c r="AD741" s="3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93"/>
      <c r="AQ741" s="93"/>
      <c r="AR741" s="93"/>
      <c r="AS741" s="102"/>
      <c r="AT741" s="103"/>
      <c r="AU741" s="103"/>
      <c r="AV741" s="103"/>
      <c r="AW741" s="104"/>
      <c r="AX741" s="103"/>
      <c r="AY741" s="103"/>
      <c r="AZ741" s="103"/>
      <c r="BA741" s="103"/>
      <c r="BB741" s="104"/>
      <c r="BC741" s="103"/>
      <c r="BD741" s="105" t="str">
        <f ca="1">IFERROR(__xludf.DUMMYFUNCTION("""COMPUTED_VALUE"""),"")</f>
        <v/>
      </c>
      <c r="BE741" s="105"/>
      <c r="BF741" s="105"/>
      <c r="BG741" s="93"/>
      <c r="BH741" s="95"/>
      <c r="BI741" s="95" t="str">
        <f t="shared" si="1347"/>
        <v/>
      </c>
      <c r="BJ741" s="95" t="str">
        <f t="shared" ref="BJ741:BR741" si="1730">IF(AD741=0,"",AD741*$AS741*(AU741/10))</f>
        <v/>
      </c>
      <c r="BK741" s="95" t="str">
        <f t="shared" si="1730"/>
        <v/>
      </c>
      <c r="BL741" s="95" t="str">
        <f t="shared" si="1730"/>
        <v/>
      </c>
      <c r="BM741" s="95" t="str">
        <f t="shared" si="1730"/>
        <v/>
      </c>
      <c r="BN741" s="95" t="str">
        <f t="shared" si="1730"/>
        <v/>
      </c>
      <c r="BO741" s="95" t="str">
        <f t="shared" si="1730"/>
        <v/>
      </c>
      <c r="BP741" s="95" t="str">
        <f t="shared" si="1730"/>
        <v/>
      </c>
      <c r="BQ741" s="95" t="str">
        <f t="shared" si="1730"/>
        <v/>
      </c>
      <c r="BR741" s="95" t="str">
        <f t="shared" si="1730"/>
        <v/>
      </c>
      <c r="BS741" s="38"/>
      <c r="BT741" s="38"/>
      <c r="BU741" s="38"/>
      <c r="BV741" s="38"/>
      <c r="BW741" s="38"/>
      <c r="BX741" s="38">
        <f t="shared" si="1600"/>
        <v>0</v>
      </c>
      <c r="BY741" s="106" t="str">
        <f t="shared" si="1575"/>
        <v/>
      </c>
      <c r="BZ741" s="106" t="str">
        <f t="shared" ref="BZ741:CH741" si="1731">IF(N741="x","1","")</f>
        <v/>
      </c>
      <c r="CA741" s="106" t="str">
        <f t="shared" si="1731"/>
        <v/>
      </c>
      <c r="CB741" s="106" t="str">
        <f t="shared" si="1731"/>
        <v/>
      </c>
      <c r="CC741" s="106" t="str">
        <f t="shared" si="1731"/>
        <v/>
      </c>
      <c r="CD741" s="106" t="str">
        <f t="shared" si="1731"/>
        <v/>
      </c>
      <c r="CE741" s="106" t="str">
        <f t="shared" si="1731"/>
        <v/>
      </c>
      <c r="CF741" s="106" t="str">
        <f t="shared" si="1731"/>
        <v/>
      </c>
      <c r="CG741" s="106" t="str">
        <f t="shared" si="1731"/>
        <v/>
      </c>
      <c r="CH741" s="106" t="str">
        <f t="shared" si="1731"/>
        <v/>
      </c>
      <c r="CI741" s="40"/>
      <c r="CJ741" s="40"/>
      <c r="CK741" s="40"/>
      <c r="CL741" s="40"/>
      <c r="CM741" s="40"/>
    </row>
    <row r="742" spans="1:91" ht="17.25" customHeight="1" x14ac:dyDescent="0.2">
      <c r="A742" s="92"/>
      <c r="B742" s="93"/>
      <c r="C742" s="93"/>
      <c r="D742" s="93"/>
      <c r="E742" s="93" t="str">
        <f t="shared" si="1511"/>
        <v/>
      </c>
      <c r="F742" s="93"/>
      <c r="G742" s="93"/>
      <c r="H742" s="93" t="str">
        <f t="shared" si="1319"/>
        <v/>
      </c>
      <c r="I742" s="95" t="str">
        <f t="shared" si="1320"/>
        <v/>
      </c>
      <c r="J742" s="93"/>
      <c r="K742" s="97" t="b">
        <v>0</v>
      </c>
      <c r="L742" s="98" t="str">
        <f t="shared" si="1444"/>
        <v>PENDENTE</v>
      </c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3"/>
      <c r="X742" s="100"/>
      <c r="Y742" s="100"/>
      <c r="Z742" s="100"/>
      <c r="AA742" s="100"/>
      <c r="AB742" s="100"/>
      <c r="AC742" s="101"/>
      <c r="AD742" s="3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93"/>
      <c r="AQ742" s="93"/>
      <c r="AR742" s="93"/>
      <c r="AS742" s="102"/>
      <c r="AT742" s="103"/>
      <c r="AU742" s="103"/>
      <c r="AV742" s="103"/>
      <c r="AW742" s="104"/>
      <c r="AX742" s="103"/>
      <c r="AY742" s="103"/>
      <c r="AZ742" s="103"/>
      <c r="BA742" s="103"/>
      <c r="BB742" s="104"/>
      <c r="BC742" s="103"/>
      <c r="BD742" s="105" t="str">
        <f ca="1">IFERROR(__xludf.DUMMYFUNCTION("""COMPUTED_VALUE"""),"")</f>
        <v/>
      </c>
      <c r="BE742" s="105"/>
      <c r="BF742" s="105"/>
      <c r="BG742" s="93"/>
      <c r="BH742" s="95"/>
      <c r="BI742" s="95" t="str">
        <f t="shared" si="1347"/>
        <v/>
      </c>
      <c r="BJ742" s="95" t="str">
        <f t="shared" ref="BJ742:BR742" si="1732">IF(AD742=0,"",AD742*$AS742*(AU742/10))</f>
        <v/>
      </c>
      <c r="BK742" s="95" t="str">
        <f t="shared" si="1732"/>
        <v/>
      </c>
      <c r="BL742" s="95" t="str">
        <f t="shared" si="1732"/>
        <v/>
      </c>
      <c r="BM742" s="95" t="str">
        <f t="shared" si="1732"/>
        <v/>
      </c>
      <c r="BN742" s="95" t="str">
        <f t="shared" si="1732"/>
        <v/>
      </c>
      <c r="BO742" s="95" t="str">
        <f t="shared" si="1732"/>
        <v/>
      </c>
      <c r="BP742" s="95" t="str">
        <f t="shared" si="1732"/>
        <v/>
      </c>
      <c r="BQ742" s="95" t="str">
        <f t="shared" si="1732"/>
        <v/>
      </c>
      <c r="BR742" s="95" t="str">
        <f t="shared" si="1732"/>
        <v/>
      </c>
      <c r="BS742" s="38"/>
      <c r="BT742" s="38"/>
      <c r="BU742" s="38"/>
      <c r="BV742" s="38"/>
      <c r="BW742" s="38"/>
      <c r="BX742" s="38">
        <f t="shared" si="1600"/>
        <v>0</v>
      </c>
      <c r="BY742" s="106" t="str">
        <f t="shared" si="1575"/>
        <v/>
      </c>
      <c r="BZ742" s="106" t="str">
        <f t="shared" ref="BZ742:CH742" si="1733">IF(N742="x","1","")</f>
        <v/>
      </c>
      <c r="CA742" s="106" t="str">
        <f t="shared" si="1733"/>
        <v/>
      </c>
      <c r="CB742" s="106" t="str">
        <f t="shared" si="1733"/>
        <v/>
      </c>
      <c r="CC742" s="106" t="str">
        <f t="shared" si="1733"/>
        <v/>
      </c>
      <c r="CD742" s="106" t="str">
        <f t="shared" si="1733"/>
        <v/>
      </c>
      <c r="CE742" s="106" t="str">
        <f t="shared" si="1733"/>
        <v/>
      </c>
      <c r="CF742" s="106" t="str">
        <f t="shared" si="1733"/>
        <v/>
      </c>
      <c r="CG742" s="106" t="str">
        <f t="shared" si="1733"/>
        <v/>
      </c>
      <c r="CH742" s="106" t="str">
        <f t="shared" si="1733"/>
        <v/>
      </c>
      <c r="CI742" s="40"/>
      <c r="CJ742" s="40"/>
      <c r="CK742" s="40"/>
      <c r="CL742" s="40"/>
      <c r="CM742" s="40"/>
    </row>
    <row r="743" spans="1:91" ht="17.25" customHeight="1" x14ac:dyDescent="0.2">
      <c r="A743" s="92"/>
      <c r="B743" s="93"/>
      <c r="C743" s="93"/>
      <c r="D743" s="93"/>
      <c r="E743" s="93" t="str">
        <f t="shared" si="1511"/>
        <v/>
      </c>
      <c r="F743" s="93"/>
      <c r="G743" s="93"/>
      <c r="H743" s="93" t="str">
        <f t="shared" si="1319"/>
        <v/>
      </c>
      <c r="I743" s="95" t="str">
        <f t="shared" si="1320"/>
        <v/>
      </c>
      <c r="J743" s="93"/>
      <c r="K743" s="97" t="b">
        <v>0</v>
      </c>
      <c r="L743" s="98" t="str">
        <f t="shared" si="1444"/>
        <v>PENDENTE</v>
      </c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3"/>
      <c r="X743" s="100"/>
      <c r="Y743" s="100"/>
      <c r="Z743" s="100"/>
      <c r="AA743" s="100"/>
      <c r="AB743" s="100"/>
      <c r="AC743" s="101"/>
      <c r="AD743" s="3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93"/>
      <c r="AQ743" s="93"/>
      <c r="AR743" s="93"/>
      <c r="AS743" s="102"/>
      <c r="AT743" s="103"/>
      <c r="AU743" s="103"/>
      <c r="AV743" s="103"/>
      <c r="AW743" s="104"/>
      <c r="AX743" s="103"/>
      <c r="AY743" s="103"/>
      <c r="AZ743" s="103"/>
      <c r="BA743" s="103"/>
      <c r="BB743" s="104"/>
      <c r="BC743" s="103"/>
      <c r="BD743" s="105" t="str">
        <f ca="1">IFERROR(__xludf.DUMMYFUNCTION("""COMPUTED_VALUE"""),"")</f>
        <v/>
      </c>
      <c r="BE743" s="105"/>
      <c r="BF743" s="105"/>
      <c r="BG743" s="93"/>
      <c r="BH743" s="95"/>
      <c r="BI743" s="95" t="str">
        <f t="shared" si="1347"/>
        <v/>
      </c>
      <c r="BJ743" s="95" t="str">
        <f t="shared" ref="BJ743:BR743" si="1734">IF(AD743=0,"",AD743*$AS743*(AU743/10))</f>
        <v/>
      </c>
      <c r="BK743" s="95" t="str">
        <f t="shared" si="1734"/>
        <v/>
      </c>
      <c r="BL743" s="95" t="str">
        <f t="shared" si="1734"/>
        <v/>
      </c>
      <c r="BM743" s="95" t="str">
        <f t="shared" si="1734"/>
        <v/>
      </c>
      <c r="BN743" s="95" t="str">
        <f t="shared" si="1734"/>
        <v/>
      </c>
      <c r="BO743" s="95" t="str">
        <f t="shared" si="1734"/>
        <v/>
      </c>
      <c r="BP743" s="95" t="str">
        <f t="shared" si="1734"/>
        <v/>
      </c>
      <c r="BQ743" s="95" t="str">
        <f t="shared" si="1734"/>
        <v/>
      </c>
      <c r="BR743" s="95" t="str">
        <f t="shared" si="1734"/>
        <v/>
      </c>
      <c r="BS743" s="38"/>
      <c r="BT743" s="38"/>
      <c r="BU743" s="38"/>
      <c r="BV743" s="38"/>
      <c r="BW743" s="38"/>
      <c r="BX743" s="38">
        <f t="shared" si="1600"/>
        <v>0</v>
      </c>
      <c r="BY743" s="106" t="str">
        <f t="shared" si="1575"/>
        <v/>
      </c>
      <c r="BZ743" s="106" t="str">
        <f t="shared" ref="BZ743:CH743" si="1735">IF(N743="x","1","")</f>
        <v/>
      </c>
      <c r="CA743" s="106" t="str">
        <f t="shared" si="1735"/>
        <v/>
      </c>
      <c r="CB743" s="106" t="str">
        <f t="shared" si="1735"/>
        <v/>
      </c>
      <c r="CC743" s="106" t="str">
        <f t="shared" si="1735"/>
        <v/>
      </c>
      <c r="CD743" s="106" t="str">
        <f t="shared" si="1735"/>
        <v/>
      </c>
      <c r="CE743" s="106" t="str">
        <f t="shared" si="1735"/>
        <v/>
      </c>
      <c r="CF743" s="106" t="str">
        <f t="shared" si="1735"/>
        <v/>
      </c>
      <c r="CG743" s="106" t="str">
        <f t="shared" si="1735"/>
        <v/>
      </c>
      <c r="CH743" s="106" t="str">
        <f t="shared" si="1735"/>
        <v/>
      </c>
      <c r="CI743" s="40"/>
      <c r="CJ743" s="40"/>
      <c r="CK743" s="40"/>
      <c r="CL743" s="40"/>
      <c r="CM743" s="40"/>
    </row>
    <row r="744" spans="1:91" ht="17.25" customHeight="1" x14ac:dyDescent="0.2">
      <c r="A744" s="92"/>
      <c r="B744" s="93"/>
      <c r="C744" s="93"/>
      <c r="D744" s="93"/>
      <c r="E744" s="93" t="str">
        <f t="shared" si="1511"/>
        <v/>
      </c>
      <c r="F744" s="93"/>
      <c r="G744" s="93"/>
      <c r="H744" s="93" t="str">
        <f t="shared" si="1319"/>
        <v/>
      </c>
      <c r="I744" s="95" t="str">
        <f t="shared" si="1320"/>
        <v/>
      </c>
      <c r="J744" s="93"/>
      <c r="K744" s="97" t="b">
        <v>0</v>
      </c>
      <c r="L744" s="98" t="str">
        <f t="shared" si="1444"/>
        <v>PENDENTE</v>
      </c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3"/>
      <c r="X744" s="100"/>
      <c r="Y744" s="100"/>
      <c r="Z744" s="100"/>
      <c r="AA744" s="100"/>
      <c r="AB744" s="100"/>
      <c r="AC744" s="101"/>
      <c r="AD744" s="3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93"/>
      <c r="AQ744" s="93"/>
      <c r="AR744" s="93"/>
      <c r="AS744" s="102"/>
      <c r="AT744" s="103"/>
      <c r="AU744" s="103"/>
      <c r="AV744" s="103"/>
      <c r="AW744" s="104"/>
      <c r="AX744" s="103"/>
      <c r="AY744" s="103"/>
      <c r="AZ744" s="103"/>
      <c r="BA744" s="103"/>
      <c r="BB744" s="104"/>
      <c r="BC744" s="103"/>
      <c r="BD744" s="105" t="str">
        <f ca="1">IFERROR(__xludf.DUMMYFUNCTION("""COMPUTED_VALUE"""),"")</f>
        <v/>
      </c>
      <c r="BE744" s="105"/>
      <c r="BF744" s="105"/>
      <c r="BG744" s="93"/>
      <c r="BH744" s="95"/>
      <c r="BI744" s="95" t="str">
        <f t="shared" si="1347"/>
        <v/>
      </c>
      <c r="BJ744" s="95" t="str">
        <f t="shared" ref="BJ744:BR744" si="1736">IF(AD744=0,"",AD744*$AS744*(AU744/10))</f>
        <v/>
      </c>
      <c r="BK744" s="95" t="str">
        <f t="shared" si="1736"/>
        <v/>
      </c>
      <c r="BL744" s="95" t="str">
        <f t="shared" si="1736"/>
        <v/>
      </c>
      <c r="BM744" s="95" t="str">
        <f t="shared" si="1736"/>
        <v/>
      </c>
      <c r="BN744" s="95" t="str">
        <f t="shared" si="1736"/>
        <v/>
      </c>
      <c r="BO744" s="95" t="str">
        <f t="shared" si="1736"/>
        <v/>
      </c>
      <c r="BP744" s="95" t="str">
        <f t="shared" si="1736"/>
        <v/>
      </c>
      <c r="BQ744" s="95" t="str">
        <f t="shared" si="1736"/>
        <v/>
      </c>
      <c r="BR744" s="95" t="str">
        <f t="shared" si="1736"/>
        <v/>
      </c>
      <c r="BS744" s="38"/>
      <c r="BT744" s="38"/>
      <c r="BU744" s="38"/>
      <c r="BV744" s="38"/>
      <c r="BW744" s="38"/>
      <c r="BX744" s="38">
        <f t="shared" si="1600"/>
        <v>0</v>
      </c>
      <c r="BY744" s="106" t="str">
        <f t="shared" si="1575"/>
        <v/>
      </c>
      <c r="BZ744" s="106" t="str">
        <f t="shared" ref="BZ744:CH744" si="1737">IF(N744="x","1","")</f>
        <v/>
      </c>
      <c r="CA744" s="106" t="str">
        <f t="shared" si="1737"/>
        <v/>
      </c>
      <c r="CB744" s="106" t="str">
        <f t="shared" si="1737"/>
        <v/>
      </c>
      <c r="CC744" s="106" t="str">
        <f t="shared" si="1737"/>
        <v/>
      </c>
      <c r="CD744" s="106" t="str">
        <f t="shared" si="1737"/>
        <v/>
      </c>
      <c r="CE744" s="106" t="str">
        <f t="shared" si="1737"/>
        <v/>
      </c>
      <c r="CF744" s="106" t="str">
        <f t="shared" si="1737"/>
        <v/>
      </c>
      <c r="CG744" s="106" t="str">
        <f t="shared" si="1737"/>
        <v/>
      </c>
      <c r="CH744" s="106" t="str">
        <f t="shared" si="1737"/>
        <v/>
      </c>
      <c r="CI744" s="40"/>
      <c r="CJ744" s="40"/>
      <c r="CK744" s="40"/>
      <c r="CL744" s="40"/>
      <c r="CM744" s="40"/>
    </row>
    <row r="745" spans="1:91" ht="17.25" customHeight="1" x14ac:dyDescent="0.2">
      <c r="A745" s="92"/>
      <c r="B745" s="93"/>
      <c r="C745" s="93"/>
      <c r="D745" s="93"/>
      <c r="E745" s="93" t="str">
        <f t="shared" si="1511"/>
        <v/>
      </c>
      <c r="F745" s="93"/>
      <c r="G745" s="93"/>
      <c r="H745" s="93" t="str">
        <f t="shared" si="1319"/>
        <v/>
      </c>
      <c r="I745" s="95" t="str">
        <f t="shared" si="1320"/>
        <v/>
      </c>
      <c r="J745" s="93"/>
      <c r="K745" s="97" t="b">
        <v>0</v>
      </c>
      <c r="L745" s="98" t="str">
        <f t="shared" si="1444"/>
        <v>PENDENTE</v>
      </c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3"/>
      <c r="X745" s="100"/>
      <c r="Y745" s="100"/>
      <c r="Z745" s="100"/>
      <c r="AA745" s="100"/>
      <c r="AB745" s="100"/>
      <c r="AC745" s="101"/>
      <c r="AD745" s="3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93"/>
      <c r="AQ745" s="93"/>
      <c r="AR745" s="93"/>
      <c r="AS745" s="102"/>
      <c r="AT745" s="103"/>
      <c r="AU745" s="103"/>
      <c r="AV745" s="103"/>
      <c r="AW745" s="104"/>
      <c r="AX745" s="103"/>
      <c r="AY745" s="103"/>
      <c r="AZ745" s="103"/>
      <c r="BA745" s="103"/>
      <c r="BB745" s="104"/>
      <c r="BC745" s="103"/>
      <c r="BD745" s="105" t="str">
        <f ca="1">IFERROR(__xludf.DUMMYFUNCTION("""COMPUTED_VALUE"""),"")</f>
        <v/>
      </c>
      <c r="BE745" s="105"/>
      <c r="BF745" s="105"/>
      <c r="BG745" s="93"/>
      <c r="BH745" s="95"/>
      <c r="BI745" s="95" t="str">
        <f t="shared" si="1347"/>
        <v/>
      </c>
      <c r="BJ745" s="95" t="str">
        <f t="shared" ref="BJ745:BR745" si="1738">IF(AD745=0,"",AD745*$AS745*(AU745/10))</f>
        <v/>
      </c>
      <c r="BK745" s="95" t="str">
        <f t="shared" si="1738"/>
        <v/>
      </c>
      <c r="BL745" s="95" t="str">
        <f t="shared" si="1738"/>
        <v/>
      </c>
      <c r="BM745" s="95" t="str">
        <f t="shared" si="1738"/>
        <v/>
      </c>
      <c r="BN745" s="95" t="str">
        <f t="shared" si="1738"/>
        <v/>
      </c>
      <c r="BO745" s="95" t="str">
        <f t="shared" si="1738"/>
        <v/>
      </c>
      <c r="BP745" s="95" t="str">
        <f t="shared" si="1738"/>
        <v/>
      </c>
      <c r="BQ745" s="95" t="str">
        <f t="shared" si="1738"/>
        <v/>
      </c>
      <c r="BR745" s="95" t="str">
        <f t="shared" si="1738"/>
        <v/>
      </c>
      <c r="BS745" s="38"/>
      <c r="BT745" s="38"/>
      <c r="BU745" s="38"/>
      <c r="BV745" s="38"/>
      <c r="BW745" s="38"/>
      <c r="BX745" s="38">
        <f t="shared" si="1600"/>
        <v>0</v>
      </c>
      <c r="BY745" s="106" t="str">
        <f t="shared" si="1575"/>
        <v/>
      </c>
      <c r="BZ745" s="106" t="str">
        <f t="shared" ref="BZ745:CH745" si="1739">IF(N745="x","1","")</f>
        <v/>
      </c>
      <c r="CA745" s="106" t="str">
        <f t="shared" si="1739"/>
        <v/>
      </c>
      <c r="CB745" s="106" t="str">
        <f t="shared" si="1739"/>
        <v/>
      </c>
      <c r="CC745" s="106" t="str">
        <f t="shared" si="1739"/>
        <v/>
      </c>
      <c r="CD745" s="106" t="str">
        <f t="shared" si="1739"/>
        <v/>
      </c>
      <c r="CE745" s="106" t="str">
        <f t="shared" si="1739"/>
        <v/>
      </c>
      <c r="CF745" s="106" t="str">
        <f t="shared" si="1739"/>
        <v/>
      </c>
      <c r="CG745" s="106" t="str">
        <f t="shared" si="1739"/>
        <v/>
      </c>
      <c r="CH745" s="106" t="str">
        <f t="shared" si="1739"/>
        <v/>
      </c>
      <c r="CI745" s="40"/>
      <c r="CJ745" s="40"/>
      <c r="CK745" s="40"/>
      <c r="CL745" s="40"/>
      <c r="CM745" s="40"/>
    </row>
    <row r="746" spans="1:91" ht="17.25" customHeight="1" x14ac:dyDescent="0.2">
      <c r="A746" s="92"/>
      <c r="B746" s="93"/>
      <c r="C746" s="93"/>
      <c r="D746" s="93"/>
      <c r="E746" s="93" t="str">
        <f t="shared" si="1511"/>
        <v/>
      </c>
      <c r="F746" s="93"/>
      <c r="G746" s="93"/>
      <c r="H746" s="93" t="str">
        <f t="shared" si="1319"/>
        <v/>
      </c>
      <c r="I746" s="95" t="str">
        <f t="shared" si="1320"/>
        <v/>
      </c>
      <c r="J746" s="93"/>
      <c r="K746" s="97" t="b">
        <v>0</v>
      </c>
      <c r="L746" s="98" t="str">
        <f t="shared" si="1444"/>
        <v>PENDENTE</v>
      </c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3"/>
      <c r="X746" s="100"/>
      <c r="Y746" s="100"/>
      <c r="Z746" s="100"/>
      <c r="AA746" s="100"/>
      <c r="AB746" s="100"/>
      <c r="AC746" s="101"/>
      <c r="AD746" s="3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93"/>
      <c r="AQ746" s="93"/>
      <c r="AR746" s="93"/>
      <c r="AS746" s="102"/>
      <c r="AT746" s="103"/>
      <c r="AU746" s="103"/>
      <c r="AV746" s="103"/>
      <c r="AW746" s="104"/>
      <c r="AX746" s="103"/>
      <c r="AY746" s="103"/>
      <c r="AZ746" s="103"/>
      <c r="BA746" s="103"/>
      <c r="BB746" s="104"/>
      <c r="BC746" s="103"/>
      <c r="BD746" s="105" t="str">
        <f ca="1">IFERROR(__xludf.DUMMYFUNCTION("""COMPUTED_VALUE"""),"")</f>
        <v/>
      </c>
      <c r="BE746" s="105"/>
      <c r="BF746" s="105"/>
      <c r="BG746" s="93"/>
      <c r="BH746" s="95"/>
      <c r="BI746" s="95" t="str">
        <f t="shared" si="1347"/>
        <v/>
      </c>
      <c r="BJ746" s="95" t="str">
        <f t="shared" ref="BJ746:BR746" si="1740">IF(AD746=0,"",AD746*$AS746*(AU746/10))</f>
        <v/>
      </c>
      <c r="BK746" s="95" t="str">
        <f t="shared" si="1740"/>
        <v/>
      </c>
      <c r="BL746" s="95" t="str">
        <f t="shared" si="1740"/>
        <v/>
      </c>
      <c r="BM746" s="95" t="str">
        <f t="shared" si="1740"/>
        <v/>
      </c>
      <c r="BN746" s="95" t="str">
        <f t="shared" si="1740"/>
        <v/>
      </c>
      <c r="BO746" s="95" t="str">
        <f t="shared" si="1740"/>
        <v/>
      </c>
      <c r="BP746" s="95" t="str">
        <f t="shared" si="1740"/>
        <v/>
      </c>
      <c r="BQ746" s="95" t="str">
        <f t="shared" si="1740"/>
        <v/>
      </c>
      <c r="BR746" s="95" t="str">
        <f t="shared" si="1740"/>
        <v/>
      </c>
      <c r="BS746" s="38"/>
      <c r="BT746" s="38"/>
      <c r="BU746" s="38"/>
      <c r="BV746" s="38"/>
      <c r="BW746" s="38"/>
      <c r="BX746" s="38">
        <f t="shared" si="1600"/>
        <v>0</v>
      </c>
      <c r="BY746" s="106" t="str">
        <f t="shared" si="1575"/>
        <v/>
      </c>
      <c r="BZ746" s="106" t="str">
        <f t="shared" ref="BZ746:CH746" si="1741">IF(N746="x","1","")</f>
        <v/>
      </c>
      <c r="CA746" s="106" t="str">
        <f t="shared" si="1741"/>
        <v/>
      </c>
      <c r="CB746" s="106" t="str">
        <f t="shared" si="1741"/>
        <v/>
      </c>
      <c r="CC746" s="106" t="str">
        <f t="shared" si="1741"/>
        <v/>
      </c>
      <c r="CD746" s="106" t="str">
        <f t="shared" si="1741"/>
        <v/>
      </c>
      <c r="CE746" s="106" t="str">
        <f t="shared" si="1741"/>
        <v/>
      </c>
      <c r="CF746" s="106" t="str">
        <f t="shared" si="1741"/>
        <v/>
      </c>
      <c r="CG746" s="106" t="str">
        <f t="shared" si="1741"/>
        <v/>
      </c>
      <c r="CH746" s="106" t="str">
        <f t="shared" si="1741"/>
        <v/>
      </c>
      <c r="CI746" s="40"/>
      <c r="CJ746" s="40"/>
      <c r="CK746" s="40"/>
      <c r="CL746" s="40"/>
      <c r="CM746" s="40"/>
    </row>
    <row r="747" spans="1:91" ht="17.25" customHeight="1" x14ac:dyDescent="0.2">
      <c r="A747" s="92"/>
      <c r="B747" s="93"/>
      <c r="C747" s="93"/>
      <c r="D747" s="93"/>
      <c r="E747" s="93" t="str">
        <f t="shared" si="1511"/>
        <v/>
      </c>
      <c r="F747" s="93"/>
      <c r="G747" s="93"/>
      <c r="H747" s="93" t="str">
        <f t="shared" si="1319"/>
        <v/>
      </c>
      <c r="I747" s="95" t="str">
        <f t="shared" si="1320"/>
        <v/>
      </c>
      <c r="J747" s="93"/>
      <c r="K747" s="97" t="b">
        <v>0</v>
      </c>
      <c r="L747" s="98" t="str">
        <f t="shared" si="1444"/>
        <v>PENDENTE</v>
      </c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3"/>
      <c r="X747" s="100"/>
      <c r="Y747" s="100"/>
      <c r="Z747" s="100"/>
      <c r="AA747" s="100"/>
      <c r="AB747" s="100"/>
      <c r="AC747" s="101"/>
      <c r="AD747" s="3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93"/>
      <c r="AQ747" s="93"/>
      <c r="AR747" s="93"/>
      <c r="AS747" s="102"/>
      <c r="AT747" s="103"/>
      <c r="AU747" s="103"/>
      <c r="AV747" s="103"/>
      <c r="AW747" s="104"/>
      <c r="AX747" s="103"/>
      <c r="AY747" s="103"/>
      <c r="AZ747" s="103"/>
      <c r="BA747" s="103"/>
      <c r="BB747" s="104"/>
      <c r="BC747" s="103"/>
      <c r="BD747" s="105" t="str">
        <f ca="1">IFERROR(__xludf.DUMMYFUNCTION("""COMPUTED_VALUE"""),"")</f>
        <v/>
      </c>
      <c r="BE747" s="105"/>
      <c r="BF747" s="105"/>
      <c r="BG747" s="93"/>
      <c r="BH747" s="95"/>
      <c r="BI747" s="95" t="str">
        <f t="shared" si="1347"/>
        <v/>
      </c>
      <c r="BJ747" s="95" t="str">
        <f t="shared" ref="BJ747:BR747" si="1742">IF(AD747=0,"",AD747*$AS747*(AU747/10))</f>
        <v/>
      </c>
      <c r="BK747" s="95" t="str">
        <f t="shared" si="1742"/>
        <v/>
      </c>
      <c r="BL747" s="95" t="str">
        <f t="shared" si="1742"/>
        <v/>
      </c>
      <c r="BM747" s="95" t="str">
        <f t="shared" si="1742"/>
        <v/>
      </c>
      <c r="BN747" s="95" t="str">
        <f t="shared" si="1742"/>
        <v/>
      </c>
      <c r="BO747" s="95" t="str">
        <f t="shared" si="1742"/>
        <v/>
      </c>
      <c r="BP747" s="95" t="str">
        <f t="shared" si="1742"/>
        <v/>
      </c>
      <c r="BQ747" s="95" t="str">
        <f t="shared" si="1742"/>
        <v/>
      </c>
      <c r="BR747" s="95" t="str">
        <f t="shared" si="1742"/>
        <v/>
      </c>
      <c r="BS747" s="38"/>
      <c r="BT747" s="38"/>
      <c r="BU747" s="38"/>
      <c r="BV747" s="38"/>
      <c r="BW747" s="38"/>
      <c r="BX747" s="38">
        <f t="shared" si="1600"/>
        <v>0</v>
      </c>
      <c r="BY747" s="106" t="str">
        <f t="shared" si="1575"/>
        <v/>
      </c>
      <c r="BZ747" s="106" t="str">
        <f t="shared" ref="BZ747:CH747" si="1743">IF(N747="x","1","")</f>
        <v/>
      </c>
      <c r="CA747" s="106" t="str">
        <f t="shared" si="1743"/>
        <v/>
      </c>
      <c r="CB747" s="106" t="str">
        <f t="shared" si="1743"/>
        <v/>
      </c>
      <c r="CC747" s="106" t="str">
        <f t="shared" si="1743"/>
        <v/>
      </c>
      <c r="CD747" s="106" t="str">
        <f t="shared" si="1743"/>
        <v/>
      </c>
      <c r="CE747" s="106" t="str">
        <f t="shared" si="1743"/>
        <v/>
      </c>
      <c r="CF747" s="106" t="str">
        <f t="shared" si="1743"/>
        <v/>
      </c>
      <c r="CG747" s="106" t="str">
        <f t="shared" si="1743"/>
        <v/>
      </c>
      <c r="CH747" s="106" t="str">
        <f t="shared" si="1743"/>
        <v/>
      </c>
      <c r="CI747" s="40"/>
      <c r="CJ747" s="40"/>
      <c r="CK747" s="40"/>
      <c r="CL747" s="40"/>
      <c r="CM747" s="40"/>
    </row>
    <row r="748" spans="1:91" ht="17.25" customHeight="1" x14ac:dyDescent="0.2">
      <c r="A748" s="92"/>
      <c r="B748" s="93"/>
      <c r="C748" s="93"/>
      <c r="D748" s="93"/>
      <c r="E748" s="93" t="str">
        <f t="shared" si="1511"/>
        <v/>
      </c>
      <c r="F748" s="93"/>
      <c r="G748" s="93"/>
      <c r="H748" s="93" t="str">
        <f t="shared" si="1319"/>
        <v/>
      </c>
      <c r="I748" s="95" t="str">
        <f t="shared" si="1320"/>
        <v/>
      </c>
      <c r="J748" s="93"/>
      <c r="K748" s="97" t="b">
        <v>0</v>
      </c>
      <c r="L748" s="98" t="str">
        <f t="shared" si="1444"/>
        <v>PENDENTE</v>
      </c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3"/>
      <c r="X748" s="100"/>
      <c r="Y748" s="100"/>
      <c r="Z748" s="100"/>
      <c r="AA748" s="100"/>
      <c r="AB748" s="100"/>
      <c r="AC748" s="101"/>
      <c r="AD748" s="3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93"/>
      <c r="AQ748" s="93"/>
      <c r="AR748" s="93"/>
      <c r="AS748" s="102"/>
      <c r="AT748" s="103"/>
      <c r="AU748" s="103"/>
      <c r="AV748" s="103"/>
      <c r="AW748" s="104"/>
      <c r="AX748" s="103"/>
      <c r="AY748" s="103"/>
      <c r="AZ748" s="103"/>
      <c r="BA748" s="103"/>
      <c r="BB748" s="104"/>
      <c r="BC748" s="103"/>
      <c r="BD748" s="105" t="str">
        <f ca="1">IFERROR(__xludf.DUMMYFUNCTION("""COMPUTED_VALUE"""),"")</f>
        <v/>
      </c>
      <c r="BE748" s="105"/>
      <c r="BF748" s="105"/>
      <c r="BG748" s="93"/>
      <c r="BH748" s="95"/>
      <c r="BI748" s="95" t="str">
        <f t="shared" si="1347"/>
        <v/>
      </c>
      <c r="BJ748" s="95" t="str">
        <f t="shared" ref="BJ748:BR748" si="1744">IF(AD748=0,"",AD748*$AS748*(AU748/10))</f>
        <v/>
      </c>
      <c r="BK748" s="95" t="str">
        <f t="shared" si="1744"/>
        <v/>
      </c>
      <c r="BL748" s="95" t="str">
        <f t="shared" si="1744"/>
        <v/>
      </c>
      <c r="BM748" s="95" t="str">
        <f t="shared" si="1744"/>
        <v/>
      </c>
      <c r="BN748" s="95" t="str">
        <f t="shared" si="1744"/>
        <v/>
      </c>
      <c r="BO748" s="95" t="str">
        <f t="shared" si="1744"/>
        <v/>
      </c>
      <c r="BP748" s="95" t="str">
        <f t="shared" si="1744"/>
        <v/>
      </c>
      <c r="BQ748" s="95" t="str">
        <f t="shared" si="1744"/>
        <v/>
      </c>
      <c r="BR748" s="95" t="str">
        <f t="shared" si="1744"/>
        <v/>
      </c>
      <c r="BS748" s="38"/>
      <c r="BT748" s="38"/>
      <c r="BU748" s="38"/>
      <c r="BV748" s="38"/>
      <c r="BW748" s="38"/>
      <c r="BX748" s="38">
        <f t="shared" si="1600"/>
        <v>0</v>
      </c>
      <c r="BY748" s="106" t="str">
        <f t="shared" si="1575"/>
        <v/>
      </c>
      <c r="BZ748" s="106" t="str">
        <f t="shared" ref="BZ748:CH748" si="1745">IF(N748="x","1","")</f>
        <v/>
      </c>
      <c r="CA748" s="106" t="str">
        <f t="shared" si="1745"/>
        <v/>
      </c>
      <c r="CB748" s="106" t="str">
        <f t="shared" si="1745"/>
        <v/>
      </c>
      <c r="CC748" s="106" t="str">
        <f t="shared" si="1745"/>
        <v/>
      </c>
      <c r="CD748" s="106" t="str">
        <f t="shared" si="1745"/>
        <v/>
      </c>
      <c r="CE748" s="106" t="str">
        <f t="shared" si="1745"/>
        <v/>
      </c>
      <c r="CF748" s="106" t="str">
        <f t="shared" si="1745"/>
        <v/>
      </c>
      <c r="CG748" s="106" t="str">
        <f t="shared" si="1745"/>
        <v/>
      </c>
      <c r="CH748" s="106" t="str">
        <f t="shared" si="1745"/>
        <v/>
      </c>
      <c r="CI748" s="40"/>
      <c r="CJ748" s="40"/>
      <c r="CK748" s="40"/>
      <c r="CL748" s="40"/>
      <c r="CM748" s="40"/>
    </row>
    <row r="749" spans="1:91" ht="17.25" customHeight="1" x14ac:dyDescent="0.2">
      <c r="A749" s="92"/>
      <c r="B749" s="93"/>
      <c r="C749" s="93"/>
      <c r="D749" s="93"/>
      <c r="E749" s="93" t="str">
        <f t="shared" si="1511"/>
        <v/>
      </c>
      <c r="F749" s="93"/>
      <c r="G749" s="93"/>
      <c r="H749" s="93" t="str">
        <f t="shared" si="1319"/>
        <v/>
      </c>
      <c r="I749" s="95" t="str">
        <f t="shared" si="1320"/>
        <v/>
      </c>
      <c r="J749" s="93"/>
      <c r="K749" s="97" t="b">
        <v>0</v>
      </c>
      <c r="L749" s="98" t="str">
        <f t="shared" si="1444"/>
        <v>PENDENTE</v>
      </c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3"/>
      <c r="X749" s="100"/>
      <c r="Y749" s="100"/>
      <c r="Z749" s="100"/>
      <c r="AA749" s="100"/>
      <c r="AB749" s="100"/>
      <c r="AC749" s="101"/>
      <c r="AD749" s="3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93"/>
      <c r="AQ749" s="93"/>
      <c r="AR749" s="93"/>
      <c r="AS749" s="102"/>
      <c r="AT749" s="103"/>
      <c r="AU749" s="103"/>
      <c r="AV749" s="103"/>
      <c r="AW749" s="104"/>
      <c r="AX749" s="103"/>
      <c r="AY749" s="103"/>
      <c r="AZ749" s="103"/>
      <c r="BA749" s="103"/>
      <c r="BB749" s="104"/>
      <c r="BC749" s="103"/>
      <c r="BD749" s="105" t="str">
        <f ca="1">IFERROR(__xludf.DUMMYFUNCTION("""COMPUTED_VALUE"""),"")</f>
        <v/>
      </c>
      <c r="BE749" s="105"/>
      <c r="BF749" s="105"/>
      <c r="BG749" s="93"/>
      <c r="BH749" s="95"/>
      <c r="BI749" s="95" t="str">
        <f t="shared" si="1347"/>
        <v/>
      </c>
      <c r="BJ749" s="95" t="str">
        <f t="shared" ref="BJ749:BR749" si="1746">IF(AD749=0,"",AD749*$AS749*(AU749/10))</f>
        <v/>
      </c>
      <c r="BK749" s="95" t="str">
        <f t="shared" si="1746"/>
        <v/>
      </c>
      <c r="BL749" s="95" t="str">
        <f t="shared" si="1746"/>
        <v/>
      </c>
      <c r="BM749" s="95" t="str">
        <f t="shared" si="1746"/>
        <v/>
      </c>
      <c r="BN749" s="95" t="str">
        <f t="shared" si="1746"/>
        <v/>
      </c>
      <c r="BO749" s="95" t="str">
        <f t="shared" si="1746"/>
        <v/>
      </c>
      <c r="BP749" s="95" t="str">
        <f t="shared" si="1746"/>
        <v/>
      </c>
      <c r="BQ749" s="95" t="str">
        <f t="shared" si="1746"/>
        <v/>
      </c>
      <c r="BR749" s="95" t="str">
        <f t="shared" si="1746"/>
        <v/>
      </c>
      <c r="BS749" s="38"/>
      <c r="BT749" s="38"/>
      <c r="BU749" s="38"/>
      <c r="BV749" s="38"/>
      <c r="BW749" s="38"/>
      <c r="BX749" s="38">
        <f t="shared" si="1600"/>
        <v>0</v>
      </c>
      <c r="BY749" s="106" t="str">
        <f t="shared" si="1575"/>
        <v/>
      </c>
      <c r="BZ749" s="106" t="str">
        <f t="shared" ref="BZ749:CH749" si="1747">IF(N749="x","1","")</f>
        <v/>
      </c>
      <c r="CA749" s="106" t="str">
        <f t="shared" si="1747"/>
        <v/>
      </c>
      <c r="CB749" s="106" t="str">
        <f t="shared" si="1747"/>
        <v/>
      </c>
      <c r="CC749" s="106" t="str">
        <f t="shared" si="1747"/>
        <v/>
      </c>
      <c r="CD749" s="106" t="str">
        <f t="shared" si="1747"/>
        <v/>
      </c>
      <c r="CE749" s="106" t="str">
        <f t="shared" si="1747"/>
        <v/>
      </c>
      <c r="CF749" s="106" t="str">
        <f t="shared" si="1747"/>
        <v/>
      </c>
      <c r="CG749" s="106" t="str">
        <f t="shared" si="1747"/>
        <v/>
      </c>
      <c r="CH749" s="106" t="str">
        <f t="shared" si="1747"/>
        <v/>
      </c>
      <c r="CI749" s="40"/>
      <c r="CJ749" s="40"/>
      <c r="CK749" s="40"/>
      <c r="CL749" s="40"/>
      <c r="CM749" s="40"/>
    </row>
    <row r="750" spans="1:91" ht="17.25" customHeight="1" x14ac:dyDescent="0.2">
      <c r="A750" s="92"/>
      <c r="B750" s="93"/>
      <c r="C750" s="93"/>
      <c r="D750" s="93"/>
      <c r="E750" s="93" t="str">
        <f t="shared" si="1511"/>
        <v/>
      </c>
      <c r="F750" s="93"/>
      <c r="G750" s="93"/>
      <c r="H750" s="93" t="str">
        <f t="shared" si="1319"/>
        <v/>
      </c>
      <c r="I750" s="95" t="str">
        <f t="shared" si="1320"/>
        <v/>
      </c>
      <c r="J750" s="93"/>
      <c r="K750" s="97" t="b">
        <v>0</v>
      </c>
      <c r="L750" s="98" t="str">
        <f t="shared" si="1444"/>
        <v>PENDENTE</v>
      </c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3"/>
      <c r="X750" s="100"/>
      <c r="Y750" s="100"/>
      <c r="Z750" s="100"/>
      <c r="AA750" s="100"/>
      <c r="AB750" s="100"/>
      <c r="AC750" s="101"/>
      <c r="AD750" s="3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93"/>
      <c r="AQ750" s="93"/>
      <c r="AR750" s="93"/>
      <c r="AS750" s="102"/>
      <c r="AT750" s="103"/>
      <c r="AU750" s="103"/>
      <c r="AV750" s="103"/>
      <c r="AW750" s="104"/>
      <c r="AX750" s="103"/>
      <c r="AY750" s="103"/>
      <c r="AZ750" s="103"/>
      <c r="BA750" s="103"/>
      <c r="BB750" s="104"/>
      <c r="BC750" s="103"/>
      <c r="BD750" s="105" t="str">
        <f ca="1">IFERROR(__xludf.DUMMYFUNCTION("""COMPUTED_VALUE"""),"")</f>
        <v/>
      </c>
      <c r="BE750" s="105"/>
      <c r="BF750" s="105"/>
      <c r="BG750" s="93"/>
      <c r="BH750" s="95"/>
      <c r="BI750" s="95" t="str">
        <f t="shared" si="1347"/>
        <v/>
      </c>
      <c r="BJ750" s="95" t="str">
        <f t="shared" ref="BJ750:BR750" si="1748">IF(AD750=0,"",AD750*$AS750*(AU750/10))</f>
        <v/>
      </c>
      <c r="BK750" s="95" t="str">
        <f t="shared" si="1748"/>
        <v/>
      </c>
      <c r="BL750" s="95" t="str">
        <f t="shared" si="1748"/>
        <v/>
      </c>
      <c r="BM750" s="95" t="str">
        <f t="shared" si="1748"/>
        <v/>
      </c>
      <c r="BN750" s="95" t="str">
        <f t="shared" si="1748"/>
        <v/>
      </c>
      <c r="BO750" s="95" t="str">
        <f t="shared" si="1748"/>
        <v/>
      </c>
      <c r="BP750" s="95" t="str">
        <f t="shared" si="1748"/>
        <v/>
      </c>
      <c r="BQ750" s="95" t="str">
        <f t="shared" si="1748"/>
        <v/>
      </c>
      <c r="BR750" s="95" t="str">
        <f t="shared" si="1748"/>
        <v/>
      </c>
      <c r="BS750" s="38"/>
      <c r="BT750" s="38"/>
      <c r="BU750" s="38"/>
      <c r="BV750" s="38"/>
      <c r="BW750" s="38"/>
      <c r="BX750" s="38">
        <f t="shared" si="1600"/>
        <v>0</v>
      </c>
      <c r="BY750" s="106" t="str">
        <f t="shared" si="1575"/>
        <v/>
      </c>
      <c r="BZ750" s="106" t="str">
        <f t="shared" ref="BZ750:CH750" si="1749">IF(N750="x","1","")</f>
        <v/>
      </c>
      <c r="CA750" s="106" t="str">
        <f t="shared" si="1749"/>
        <v/>
      </c>
      <c r="CB750" s="106" t="str">
        <f t="shared" si="1749"/>
        <v/>
      </c>
      <c r="CC750" s="106" t="str">
        <f t="shared" si="1749"/>
        <v/>
      </c>
      <c r="CD750" s="106" t="str">
        <f t="shared" si="1749"/>
        <v/>
      </c>
      <c r="CE750" s="106" t="str">
        <f t="shared" si="1749"/>
        <v/>
      </c>
      <c r="CF750" s="106" t="str">
        <f t="shared" si="1749"/>
        <v/>
      </c>
      <c r="CG750" s="106" t="str">
        <f t="shared" si="1749"/>
        <v/>
      </c>
      <c r="CH750" s="106" t="str">
        <f t="shared" si="1749"/>
        <v/>
      </c>
      <c r="CI750" s="40"/>
      <c r="CJ750" s="40"/>
      <c r="CK750" s="40"/>
      <c r="CL750" s="40"/>
      <c r="CM750" s="40"/>
    </row>
    <row r="751" spans="1:91" ht="17.25" customHeight="1" x14ac:dyDescent="0.2">
      <c r="A751" s="92"/>
      <c r="B751" s="93"/>
      <c r="C751" s="93"/>
      <c r="D751" s="93"/>
      <c r="E751" s="93" t="str">
        <f t="shared" si="1511"/>
        <v/>
      </c>
      <c r="F751" s="93"/>
      <c r="G751" s="93"/>
      <c r="H751" s="93" t="str">
        <f t="shared" si="1319"/>
        <v/>
      </c>
      <c r="I751" s="95" t="str">
        <f t="shared" si="1320"/>
        <v/>
      </c>
      <c r="J751" s="93"/>
      <c r="K751" s="97" t="b">
        <v>0</v>
      </c>
      <c r="L751" s="98" t="str">
        <f t="shared" si="1444"/>
        <v>PENDENTE</v>
      </c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3"/>
      <c r="X751" s="100"/>
      <c r="Y751" s="100"/>
      <c r="Z751" s="100"/>
      <c r="AA751" s="100"/>
      <c r="AB751" s="100"/>
      <c r="AC751" s="101"/>
      <c r="AD751" s="3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93"/>
      <c r="AQ751" s="93"/>
      <c r="AR751" s="93"/>
      <c r="AS751" s="102"/>
      <c r="AT751" s="103"/>
      <c r="AU751" s="103"/>
      <c r="AV751" s="103"/>
      <c r="AW751" s="104"/>
      <c r="AX751" s="103"/>
      <c r="AY751" s="103"/>
      <c r="AZ751" s="103"/>
      <c r="BA751" s="103"/>
      <c r="BB751" s="104"/>
      <c r="BC751" s="103"/>
      <c r="BD751" s="105" t="str">
        <f ca="1">IFERROR(__xludf.DUMMYFUNCTION("""COMPUTED_VALUE"""),"")</f>
        <v/>
      </c>
      <c r="BE751" s="105"/>
      <c r="BF751" s="105"/>
      <c r="BG751" s="93"/>
      <c r="BH751" s="95"/>
      <c r="BI751" s="95" t="str">
        <f t="shared" si="1347"/>
        <v/>
      </c>
      <c r="BJ751" s="95" t="str">
        <f t="shared" ref="BJ751:BR751" si="1750">IF(AD751=0,"",AD751*$AS751*(AU751/10))</f>
        <v/>
      </c>
      <c r="BK751" s="95" t="str">
        <f t="shared" si="1750"/>
        <v/>
      </c>
      <c r="BL751" s="95" t="str">
        <f t="shared" si="1750"/>
        <v/>
      </c>
      <c r="BM751" s="95" t="str">
        <f t="shared" si="1750"/>
        <v/>
      </c>
      <c r="BN751" s="95" t="str">
        <f t="shared" si="1750"/>
        <v/>
      </c>
      <c r="BO751" s="95" t="str">
        <f t="shared" si="1750"/>
        <v/>
      </c>
      <c r="BP751" s="95" t="str">
        <f t="shared" si="1750"/>
        <v/>
      </c>
      <c r="BQ751" s="95" t="str">
        <f t="shared" si="1750"/>
        <v/>
      </c>
      <c r="BR751" s="95" t="str">
        <f t="shared" si="1750"/>
        <v/>
      </c>
      <c r="BS751" s="38"/>
      <c r="BT751" s="38"/>
      <c r="BU751" s="38"/>
      <c r="BV751" s="38"/>
      <c r="BW751" s="38"/>
      <c r="BX751" s="38">
        <f t="shared" si="1600"/>
        <v>0</v>
      </c>
      <c r="BY751" s="106" t="str">
        <f t="shared" si="1575"/>
        <v/>
      </c>
      <c r="BZ751" s="106" t="str">
        <f t="shared" ref="BZ751:CH751" si="1751">IF(N751="x","1","")</f>
        <v/>
      </c>
      <c r="CA751" s="106" t="str">
        <f t="shared" si="1751"/>
        <v/>
      </c>
      <c r="CB751" s="106" t="str">
        <f t="shared" si="1751"/>
        <v/>
      </c>
      <c r="CC751" s="106" t="str">
        <f t="shared" si="1751"/>
        <v/>
      </c>
      <c r="CD751" s="106" t="str">
        <f t="shared" si="1751"/>
        <v/>
      </c>
      <c r="CE751" s="106" t="str">
        <f t="shared" si="1751"/>
        <v/>
      </c>
      <c r="CF751" s="106" t="str">
        <f t="shared" si="1751"/>
        <v/>
      </c>
      <c r="CG751" s="106" t="str">
        <f t="shared" si="1751"/>
        <v/>
      </c>
      <c r="CH751" s="106" t="str">
        <f t="shared" si="1751"/>
        <v/>
      </c>
      <c r="CI751" s="40"/>
      <c r="CJ751" s="40"/>
      <c r="CK751" s="40"/>
      <c r="CL751" s="40"/>
      <c r="CM751" s="40"/>
    </row>
    <row r="752" spans="1:91" ht="17.25" customHeight="1" x14ac:dyDescent="0.2">
      <c r="A752" s="92"/>
      <c r="B752" s="93"/>
      <c r="C752" s="93"/>
      <c r="D752" s="93"/>
      <c r="E752" s="93" t="str">
        <f t="shared" si="1511"/>
        <v/>
      </c>
      <c r="F752" s="93"/>
      <c r="G752" s="93"/>
      <c r="H752" s="93" t="str">
        <f t="shared" si="1319"/>
        <v/>
      </c>
      <c r="I752" s="95" t="str">
        <f t="shared" si="1320"/>
        <v/>
      </c>
      <c r="J752" s="93"/>
      <c r="K752" s="97" t="b">
        <v>0</v>
      </c>
      <c r="L752" s="98" t="str">
        <f t="shared" si="1444"/>
        <v>PENDENTE</v>
      </c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3"/>
      <c r="X752" s="100"/>
      <c r="Y752" s="100"/>
      <c r="Z752" s="100"/>
      <c r="AA752" s="100"/>
      <c r="AB752" s="100"/>
      <c r="AC752" s="101"/>
      <c r="AD752" s="3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93"/>
      <c r="AQ752" s="93"/>
      <c r="AR752" s="93"/>
      <c r="AS752" s="102"/>
      <c r="AT752" s="103"/>
      <c r="AU752" s="103"/>
      <c r="AV752" s="103"/>
      <c r="AW752" s="104"/>
      <c r="AX752" s="103"/>
      <c r="AY752" s="103"/>
      <c r="AZ752" s="103"/>
      <c r="BA752" s="103"/>
      <c r="BB752" s="104"/>
      <c r="BC752" s="103"/>
      <c r="BD752" s="105" t="str">
        <f ca="1">IFERROR(__xludf.DUMMYFUNCTION("""COMPUTED_VALUE"""),"")</f>
        <v/>
      </c>
      <c r="BE752" s="105"/>
      <c r="BF752" s="105"/>
      <c r="BG752" s="93"/>
      <c r="BH752" s="95"/>
      <c r="BI752" s="95" t="str">
        <f t="shared" si="1347"/>
        <v/>
      </c>
      <c r="BJ752" s="95" t="str">
        <f t="shared" ref="BJ752:BR752" si="1752">IF(AD752=0,"",AD752*$AS752*(AU752/10))</f>
        <v/>
      </c>
      <c r="BK752" s="95" t="str">
        <f t="shared" si="1752"/>
        <v/>
      </c>
      <c r="BL752" s="95" t="str">
        <f t="shared" si="1752"/>
        <v/>
      </c>
      <c r="BM752" s="95" t="str">
        <f t="shared" si="1752"/>
        <v/>
      </c>
      <c r="BN752" s="95" t="str">
        <f t="shared" si="1752"/>
        <v/>
      </c>
      <c r="BO752" s="95" t="str">
        <f t="shared" si="1752"/>
        <v/>
      </c>
      <c r="BP752" s="95" t="str">
        <f t="shared" si="1752"/>
        <v/>
      </c>
      <c r="BQ752" s="95" t="str">
        <f t="shared" si="1752"/>
        <v/>
      </c>
      <c r="BR752" s="95" t="str">
        <f t="shared" si="1752"/>
        <v/>
      </c>
      <c r="BS752" s="38"/>
      <c r="BT752" s="38"/>
      <c r="BU752" s="38"/>
      <c r="BV752" s="38"/>
      <c r="BW752" s="38"/>
      <c r="BX752" s="38">
        <f t="shared" si="1600"/>
        <v>0</v>
      </c>
      <c r="BY752" s="106" t="str">
        <f t="shared" si="1575"/>
        <v/>
      </c>
      <c r="BZ752" s="106" t="str">
        <f t="shared" ref="BZ752:CH752" si="1753">IF(N752="x","1","")</f>
        <v/>
      </c>
      <c r="CA752" s="106" t="str">
        <f t="shared" si="1753"/>
        <v/>
      </c>
      <c r="CB752" s="106" t="str">
        <f t="shared" si="1753"/>
        <v/>
      </c>
      <c r="CC752" s="106" t="str">
        <f t="shared" si="1753"/>
        <v/>
      </c>
      <c r="CD752" s="106" t="str">
        <f t="shared" si="1753"/>
        <v/>
      </c>
      <c r="CE752" s="106" t="str">
        <f t="shared" si="1753"/>
        <v/>
      </c>
      <c r="CF752" s="106" t="str">
        <f t="shared" si="1753"/>
        <v/>
      </c>
      <c r="CG752" s="106" t="str">
        <f t="shared" si="1753"/>
        <v/>
      </c>
      <c r="CH752" s="106" t="str">
        <f t="shared" si="1753"/>
        <v/>
      </c>
      <c r="CI752" s="40"/>
      <c r="CJ752" s="40"/>
      <c r="CK752" s="40"/>
      <c r="CL752" s="40"/>
      <c r="CM752" s="40"/>
    </row>
    <row r="753" spans="1:91" ht="17.25" customHeight="1" x14ac:dyDescent="0.2">
      <c r="A753" s="92"/>
      <c r="B753" s="93"/>
      <c r="C753" s="93"/>
      <c r="D753" s="93"/>
      <c r="E753" s="93" t="str">
        <f t="shared" si="1511"/>
        <v/>
      </c>
      <c r="F753" s="93"/>
      <c r="G753" s="93"/>
      <c r="H753" s="93" t="str">
        <f t="shared" si="1319"/>
        <v/>
      </c>
      <c r="I753" s="95" t="str">
        <f t="shared" si="1320"/>
        <v/>
      </c>
      <c r="J753" s="93"/>
      <c r="K753" s="97" t="b">
        <v>0</v>
      </c>
      <c r="L753" s="98" t="str">
        <f t="shared" si="1444"/>
        <v>PENDENTE</v>
      </c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3"/>
      <c r="X753" s="100"/>
      <c r="Y753" s="100"/>
      <c r="Z753" s="100"/>
      <c r="AA753" s="100"/>
      <c r="AB753" s="100"/>
      <c r="AC753" s="101"/>
      <c r="AD753" s="3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93"/>
      <c r="AQ753" s="93"/>
      <c r="AR753" s="93"/>
      <c r="AS753" s="102"/>
      <c r="AT753" s="103"/>
      <c r="AU753" s="103"/>
      <c r="AV753" s="103"/>
      <c r="AW753" s="104"/>
      <c r="AX753" s="103"/>
      <c r="AY753" s="103"/>
      <c r="AZ753" s="103"/>
      <c r="BA753" s="103"/>
      <c r="BB753" s="104"/>
      <c r="BC753" s="103"/>
      <c r="BD753" s="105" t="str">
        <f ca="1">IFERROR(__xludf.DUMMYFUNCTION("""COMPUTED_VALUE"""),"")</f>
        <v/>
      </c>
      <c r="BE753" s="105"/>
      <c r="BF753" s="105"/>
      <c r="BG753" s="93"/>
      <c r="BH753" s="95"/>
      <c r="BI753" s="95" t="str">
        <f t="shared" si="1347"/>
        <v/>
      </c>
      <c r="BJ753" s="95" t="str">
        <f t="shared" ref="BJ753:BR753" si="1754">IF(AD753=0,"",AD753*$AS753*(AU753/10))</f>
        <v/>
      </c>
      <c r="BK753" s="95" t="str">
        <f t="shared" si="1754"/>
        <v/>
      </c>
      <c r="BL753" s="95" t="str">
        <f t="shared" si="1754"/>
        <v/>
      </c>
      <c r="BM753" s="95" t="str">
        <f t="shared" si="1754"/>
        <v/>
      </c>
      <c r="BN753" s="95" t="str">
        <f t="shared" si="1754"/>
        <v/>
      </c>
      <c r="BO753" s="95" t="str">
        <f t="shared" si="1754"/>
        <v/>
      </c>
      <c r="BP753" s="95" t="str">
        <f t="shared" si="1754"/>
        <v/>
      </c>
      <c r="BQ753" s="95" t="str">
        <f t="shared" si="1754"/>
        <v/>
      </c>
      <c r="BR753" s="95" t="str">
        <f t="shared" si="1754"/>
        <v/>
      </c>
      <c r="BS753" s="38"/>
      <c r="BT753" s="38"/>
      <c r="BU753" s="38"/>
      <c r="BV753" s="38"/>
      <c r="BW753" s="38"/>
      <c r="BX753" s="38">
        <f t="shared" si="1600"/>
        <v>0</v>
      </c>
      <c r="BY753" s="106" t="str">
        <f t="shared" si="1575"/>
        <v/>
      </c>
      <c r="BZ753" s="106" t="str">
        <f t="shared" ref="BZ753:CH753" si="1755">IF(N753="x","1","")</f>
        <v/>
      </c>
      <c r="CA753" s="106" t="str">
        <f t="shared" si="1755"/>
        <v/>
      </c>
      <c r="CB753" s="106" t="str">
        <f t="shared" si="1755"/>
        <v/>
      </c>
      <c r="CC753" s="106" t="str">
        <f t="shared" si="1755"/>
        <v/>
      </c>
      <c r="CD753" s="106" t="str">
        <f t="shared" si="1755"/>
        <v/>
      </c>
      <c r="CE753" s="106" t="str">
        <f t="shared" si="1755"/>
        <v/>
      </c>
      <c r="CF753" s="106" t="str">
        <f t="shared" si="1755"/>
        <v/>
      </c>
      <c r="CG753" s="106" t="str">
        <f t="shared" si="1755"/>
        <v/>
      </c>
      <c r="CH753" s="106" t="str">
        <f t="shared" si="1755"/>
        <v/>
      </c>
      <c r="CI753" s="40"/>
      <c r="CJ753" s="40"/>
      <c r="CK753" s="40"/>
      <c r="CL753" s="40"/>
      <c r="CM753" s="40"/>
    </row>
    <row r="754" spans="1:91" ht="17.25" customHeight="1" x14ac:dyDescent="0.2">
      <c r="A754" s="92"/>
      <c r="B754" s="93"/>
      <c r="C754" s="93"/>
      <c r="D754" s="93"/>
      <c r="E754" s="93" t="str">
        <f t="shared" si="1511"/>
        <v/>
      </c>
      <c r="F754" s="93"/>
      <c r="G754" s="93"/>
      <c r="H754" s="93" t="str">
        <f t="shared" si="1319"/>
        <v/>
      </c>
      <c r="I754" s="95" t="str">
        <f t="shared" si="1320"/>
        <v/>
      </c>
      <c r="J754" s="93"/>
      <c r="K754" s="97" t="b">
        <v>0</v>
      </c>
      <c r="L754" s="98" t="str">
        <f t="shared" si="1444"/>
        <v>PENDENTE</v>
      </c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3"/>
      <c r="X754" s="100"/>
      <c r="Y754" s="100"/>
      <c r="Z754" s="100"/>
      <c r="AA754" s="100"/>
      <c r="AB754" s="100"/>
      <c r="AC754" s="101"/>
      <c r="AD754" s="3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93"/>
      <c r="AQ754" s="93"/>
      <c r="AR754" s="93"/>
      <c r="AS754" s="102"/>
      <c r="AT754" s="103"/>
      <c r="AU754" s="103"/>
      <c r="AV754" s="103"/>
      <c r="AW754" s="104"/>
      <c r="AX754" s="103"/>
      <c r="AY754" s="103"/>
      <c r="AZ754" s="103"/>
      <c r="BA754" s="103"/>
      <c r="BB754" s="104"/>
      <c r="BC754" s="103"/>
      <c r="BD754" s="105" t="str">
        <f ca="1">IFERROR(__xludf.DUMMYFUNCTION("""COMPUTED_VALUE"""),"")</f>
        <v/>
      </c>
      <c r="BE754" s="105"/>
      <c r="BF754" s="105"/>
      <c r="BG754" s="93"/>
      <c r="BH754" s="95"/>
      <c r="BI754" s="95" t="str">
        <f t="shared" si="1347"/>
        <v/>
      </c>
      <c r="BJ754" s="95" t="str">
        <f t="shared" ref="BJ754:BR754" si="1756">IF(AD754=0,"",AD754*$AS754*(AU754/10))</f>
        <v/>
      </c>
      <c r="BK754" s="95" t="str">
        <f t="shared" si="1756"/>
        <v/>
      </c>
      <c r="BL754" s="95" t="str">
        <f t="shared" si="1756"/>
        <v/>
      </c>
      <c r="BM754" s="95" t="str">
        <f t="shared" si="1756"/>
        <v/>
      </c>
      <c r="BN754" s="95" t="str">
        <f t="shared" si="1756"/>
        <v/>
      </c>
      <c r="BO754" s="95" t="str">
        <f t="shared" si="1756"/>
        <v/>
      </c>
      <c r="BP754" s="95" t="str">
        <f t="shared" si="1756"/>
        <v/>
      </c>
      <c r="BQ754" s="95" t="str">
        <f t="shared" si="1756"/>
        <v/>
      </c>
      <c r="BR754" s="95" t="str">
        <f t="shared" si="1756"/>
        <v/>
      </c>
      <c r="BS754" s="38"/>
      <c r="BT754" s="38"/>
      <c r="BU754" s="38"/>
      <c r="BV754" s="38"/>
      <c r="BW754" s="38"/>
      <c r="BX754" s="38">
        <f t="shared" si="1600"/>
        <v>0</v>
      </c>
      <c r="BY754" s="106" t="str">
        <f t="shared" si="1575"/>
        <v/>
      </c>
      <c r="BZ754" s="106" t="str">
        <f t="shared" ref="BZ754:CH754" si="1757">IF(N754="x","1","")</f>
        <v/>
      </c>
      <c r="CA754" s="106" t="str">
        <f t="shared" si="1757"/>
        <v/>
      </c>
      <c r="CB754" s="106" t="str">
        <f t="shared" si="1757"/>
        <v/>
      </c>
      <c r="CC754" s="106" t="str">
        <f t="shared" si="1757"/>
        <v/>
      </c>
      <c r="CD754" s="106" t="str">
        <f t="shared" si="1757"/>
        <v/>
      </c>
      <c r="CE754" s="106" t="str">
        <f t="shared" si="1757"/>
        <v/>
      </c>
      <c r="CF754" s="106" t="str">
        <f t="shared" si="1757"/>
        <v/>
      </c>
      <c r="CG754" s="106" t="str">
        <f t="shared" si="1757"/>
        <v/>
      </c>
      <c r="CH754" s="106" t="str">
        <f t="shared" si="1757"/>
        <v/>
      </c>
      <c r="CI754" s="40"/>
      <c r="CJ754" s="40"/>
      <c r="CK754" s="40"/>
      <c r="CL754" s="40"/>
      <c r="CM754" s="40"/>
    </row>
    <row r="755" spans="1:91" ht="17.25" customHeight="1" x14ac:dyDescent="0.2">
      <c r="A755" s="92"/>
      <c r="B755" s="93"/>
      <c r="C755" s="93"/>
      <c r="D755" s="93"/>
      <c r="E755" s="93" t="str">
        <f t="shared" si="1511"/>
        <v/>
      </c>
      <c r="F755" s="93"/>
      <c r="G755" s="93"/>
      <c r="H755" s="93" t="str">
        <f t="shared" si="1319"/>
        <v/>
      </c>
      <c r="I755" s="95" t="str">
        <f t="shared" si="1320"/>
        <v/>
      </c>
      <c r="J755" s="93"/>
      <c r="K755" s="97" t="b">
        <v>0</v>
      </c>
      <c r="L755" s="98" t="str">
        <f t="shared" si="1444"/>
        <v>PENDENTE</v>
      </c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3"/>
      <c r="X755" s="100"/>
      <c r="Y755" s="100"/>
      <c r="Z755" s="100"/>
      <c r="AA755" s="100"/>
      <c r="AB755" s="100"/>
      <c r="AC755" s="101"/>
      <c r="AD755" s="3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93"/>
      <c r="AQ755" s="93"/>
      <c r="AR755" s="93"/>
      <c r="AS755" s="102"/>
      <c r="AT755" s="103"/>
      <c r="AU755" s="103"/>
      <c r="AV755" s="103"/>
      <c r="AW755" s="104"/>
      <c r="AX755" s="103"/>
      <c r="AY755" s="103"/>
      <c r="AZ755" s="103"/>
      <c r="BA755" s="103"/>
      <c r="BB755" s="104"/>
      <c r="BC755" s="103"/>
      <c r="BD755" s="105" t="str">
        <f ca="1">IFERROR(__xludf.DUMMYFUNCTION("""COMPUTED_VALUE"""),"")</f>
        <v/>
      </c>
      <c r="BE755" s="105"/>
      <c r="BF755" s="105"/>
      <c r="BG755" s="93"/>
      <c r="BH755" s="95"/>
      <c r="BI755" s="95" t="str">
        <f t="shared" si="1347"/>
        <v/>
      </c>
      <c r="BJ755" s="95" t="str">
        <f t="shared" ref="BJ755:BR755" si="1758">IF(AD755=0,"",AD755*$AS755*(AU755/10))</f>
        <v/>
      </c>
      <c r="BK755" s="95" t="str">
        <f t="shared" si="1758"/>
        <v/>
      </c>
      <c r="BL755" s="95" t="str">
        <f t="shared" si="1758"/>
        <v/>
      </c>
      <c r="BM755" s="95" t="str">
        <f t="shared" si="1758"/>
        <v/>
      </c>
      <c r="BN755" s="95" t="str">
        <f t="shared" si="1758"/>
        <v/>
      </c>
      <c r="BO755" s="95" t="str">
        <f t="shared" si="1758"/>
        <v/>
      </c>
      <c r="BP755" s="95" t="str">
        <f t="shared" si="1758"/>
        <v/>
      </c>
      <c r="BQ755" s="95" t="str">
        <f t="shared" si="1758"/>
        <v/>
      </c>
      <c r="BR755" s="95" t="str">
        <f t="shared" si="1758"/>
        <v/>
      </c>
      <c r="BS755" s="38"/>
      <c r="BT755" s="38"/>
      <c r="BU755" s="38"/>
      <c r="BV755" s="38"/>
      <c r="BW755" s="38"/>
      <c r="BX755" s="38">
        <f t="shared" si="1600"/>
        <v>0</v>
      </c>
      <c r="BY755" s="106" t="str">
        <f t="shared" si="1575"/>
        <v/>
      </c>
      <c r="BZ755" s="106" t="str">
        <f t="shared" ref="BZ755:CH755" si="1759">IF(N755="x","1","")</f>
        <v/>
      </c>
      <c r="CA755" s="106" t="str">
        <f t="shared" si="1759"/>
        <v/>
      </c>
      <c r="CB755" s="106" t="str">
        <f t="shared" si="1759"/>
        <v/>
      </c>
      <c r="CC755" s="106" t="str">
        <f t="shared" si="1759"/>
        <v/>
      </c>
      <c r="CD755" s="106" t="str">
        <f t="shared" si="1759"/>
        <v/>
      </c>
      <c r="CE755" s="106" t="str">
        <f t="shared" si="1759"/>
        <v/>
      </c>
      <c r="CF755" s="106" t="str">
        <f t="shared" si="1759"/>
        <v/>
      </c>
      <c r="CG755" s="106" t="str">
        <f t="shared" si="1759"/>
        <v/>
      </c>
      <c r="CH755" s="106" t="str">
        <f t="shared" si="1759"/>
        <v/>
      </c>
      <c r="CI755" s="40"/>
      <c r="CJ755" s="40"/>
      <c r="CK755" s="40"/>
      <c r="CL755" s="40"/>
      <c r="CM755" s="40"/>
    </row>
    <row r="756" spans="1:91" ht="17.25" customHeight="1" x14ac:dyDescent="0.2">
      <c r="A756" s="92"/>
      <c r="B756" s="93"/>
      <c r="C756" s="93"/>
      <c r="D756" s="93"/>
      <c r="E756" s="93" t="str">
        <f t="shared" si="1511"/>
        <v/>
      </c>
      <c r="F756" s="93"/>
      <c r="G756" s="93"/>
      <c r="H756" s="93" t="str">
        <f t="shared" si="1319"/>
        <v/>
      </c>
      <c r="I756" s="95" t="str">
        <f t="shared" si="1320"/>
        <v/>
      </c>
      <c r="J756" s="93"/>
      <c r="K756" s="97" t="b">
        <v>0</v>
      </c>
      <c r="L756" s="98" t="str">
        <f t="shared" si="1444"/>
        <v>PENDENTE</v>
      </c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3"/>
      <c r="X756" s="100"/>
      <c r="Y756" s="100"/>
      <c r="Z756" s="100"/>
      <c r="AA756" s="100"/>
      <c r="AB756" s="100"/>
      <c r="AC756" s="101"/>
      <c r="AD756" s="3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93"/>
      <c r="AQ756" s="93"/>
      <c r="AR756" s="93"/>
      <c r="AS756" s="102"/>
      <c r="AT756" s="103"/>
      <c r="AU756" s="103"/>
      <c r="AV756" s="103"/>
      <c r="AW756" s="104"/>
      <c r="AX756" s="103"/>
      <c r="AY756" s="103"/>
      <c r="AZ756" s="103"/>
      <c r="BA756" s="103"/>
      <c r="BB756" s="104"/>
      <c r="BC756" s="103"/>
      <c r="BD756" s="105" t="str">
        <f ca="1">IFERROR(__xludf.DUMMYFUNCTION("""COMPUTED_VALUE"""),"")</f>
        <v/>
      </c>
      <c r="BE756" s="105"/>
      <c r="BF756" s="105"/>
      <c r="BG756" s="93"/>
      <c r="BH756" s="95"/>
      <c r="BI756" s="95" t="str">
        <f t="shared" si="1347"/>
        <v/>
      </c>
      <c r="BJ756" s="95" t="str">
        <f t="shared" ref="BJ756:BR756" si="1760">IF(AD756=0,"",AD756*$AS756*(AU756/10))</f>
        <v/>
      </c>
      <c r="BK756" s="95" t="str">
        <f t="shared" si="1760"/>
        <v/>
      </c>
      <c r="BL756" s="95" t="str">
        <f t="shared" si="1760"/>
        <v/>
      </c>
      <c r="BM756" s="95" t="str">
        <f t="shared" si="1760"/>
        <v/>
      </c>
      <c r="BN756" s="95" t="str">
        <f t="shared" si="1760"/>
        <v/>
      </c>
      <c r="BO756" s="95" t="str">
        <f t="shared" si="1760"/>
        <v/>
      </c>
      <c r="BP756" s="95" t="str">
        <f t="shared" si="1760"/>
        <v/>
      </c>
      <c r="BQ756" s="95" t="str">
        <f t="shared" si="1760"/>
        <v/>
      </c>
      <c r="BR756" s="95" t="str">
        <f t="shared" si="1760"/>
        <v/>
      </c>
      <c r="BS756" s="38"/>
      <c r="BT756" s="38"/>
      <c r="BU756" s="38"/>
      <c r="BV756" s="38"/>
      <c r="BW756" s="38"/>
      <c r="BX756" s="38">
        <f t="shared" si="1600"/>
        <v>0</v>
      </c>
      <c r="BY756" s="106" t="str">
        <f t="shared" si="1575"/>
        <v/>
      </c>
      <c r="BZ756" s="106" t="str">
        <f t="shared" ref="BZ756:CH756" si="1761">IF(N756="x","1","")</f>
        <v/>
      </c>
      <c r="CA756" s="106" t="str">
        <f t="shared" si="1761"/>
        <v/>
      </c>
      <c r="CB756" s="106" t="str">
        <f t="shared" si="1761"/>
        <v/>
      </c>
      <c r="CC756" s="106" t="str">
        <f t="shared" si="1761"/>
        <v/>
      </c>
      <c r="CD756" s="106" t="str">
        <f t="shared" si="1761"/>
        <v/>
      </c>
      <c r="CE756" s="106" t="str">
        <f t="shared" si="1761"/>
        <v/>
      </c>
      <c r="CF756" s="106" t="str">
        <f t="shared" si="1761"/>
        <v/>
      </c>
      <c r="CG756" s="106" t="str">
        <f t="shared" si="1761"/>
        <v/>
      </c>
      <c r="CH756" s="106" t="str">
        <f t="shared" si="1761"/>
        <v/>
      </c>
      <c r="CI756" s="40"/>
      <c r="CJ756" s="40"/>
      <c r="CK756" s="40"/>
      <c r="CL756" s="40"/>
      <c r="CM756" s="40"/>
    </row>
    <row r="757" spans="1:91" ht="17.25" customHeight="1" x14ac:dyDescent="0.2">
      <c r="A757" s="92"/>
      <c r="B757" s="93"/>
      <c r="C757" s="93"/>
      <c r="D757" s="93"/>
      <c r="E757" s="93" t="str">
        <f t="shared" si="1511"/>
        <v/>
      </c>
      <c r="F757" s="93"/>
      <c r="G757" s="93"/>
      <c r="H757" s="93" t="str">
        <f t="shared" si="1319"/>
        <v/>
      </c>
      <c r="I757" s="95" t="str">
        <f t="shared" si="1320"/>
        <v/>
      </c>
      <c r="J757" s="93"/>
      <c r="K757" s="97" t="b">
        <v>0</v>
      </c>
      <c r="L757" s="98" t="str">
        <f t="shared" si="1444"/>
        <v>PENDENTE</v>
      </c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3"/>
      <c r="X757" s="100"/>
      <c r="Y757" s="100"/>
      <c r="Z757" s="100"/>
      <c r="AA757" s="100"/>
      <c r="AB757" s="100"/>
      <c r="AC757" s="101"/>
      <c r="AD757" s="3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93"/>
      <c r="AQ757" s="93"/>
      <c r="AR757" s="93"/>
      <c r="AS757" s="102"/>
      <c r="AT757" s="103"/>
      <c r="AU757" s="103"/>
      <c r="AV757" s="103"/>
      <c r="AW757" s="104"/>
      <c r="AX757" s="103"/>
      <c r="AY757" s="103"/>
      <c r="AZ757" s="103"/>
      <c r="BA757" s="103"/>
      <c r="BB757" s="104"/>
      <c r="BC757" s="103"/>
      <c r="BD757" s="105" t="str">
        <f ca="1">IFERROR(__xludf.DUMMYFUNCTION("""COMPUTED_VALUE"""),"")</f>
        <v/>
      </c>
      <c r="BE757" s="105"/>
      <c r="BF757" s="105"/>
      <c r="BG757" s="93"/>
      <c r="BH757" s="95"/>
      <c r="BI757" s="95" t="str">
        <f t="shared" si="1347"/>
        <v/>
      </c>
      <c r="BJ757" s="95" t="str">
        <f t="shared" ref="BJ757:BR757" si="1762">IF(AD757=0,"",AD757*$AS757*(AU757/10))</f>
        <v/>
      </c>
      <c r="BK757" s="95" t="str">
        <f t="shared" si="1762"/>
        <v/>
      </c>
      <c r="BL757" s="95" t="str">
        <f t="shared" si="1762"/>
        <v/>
      </c>
      <c r="BM757" s="95" t="str">
        <f t="shared" si="1762"/>
        <v/>
      </c>
      <c r="BN757" s="95" t="str">
        <f t="shared" si="1762"/>
        <v/>
      </c>
      <c r="BO757" s="95" t="str">
        <f t="shared" si="1762"/>
        <v/>
      </c>
      <c r="BP757" s="95" t="str">
        <f t="shared" si="1762"/>
        <v/>
      </c>
      <c r="BQ757" s="95" t="str">
        <f t="shared" si="1762"/>
        <v/>
      </c>
      <c r="BR757" s="95" t="str">
        <f t="shared" si="1762"/>
        <v/>
      </c>
      <c r="BS757" s="38"/>
      <c r="BT757" s="38"/>
      <c r="BU757" s="38"/>
      <c r="BV757" s="38"/>
      <c r="BW757" s="38"/>
      <c r="BX757" s="38">
        <f t="shared" si="1600"/>
        <v>0</v>
      </c>
      <c r="BY757" s="106" t="str">
        <f t="shared" si="1575"/>
        <v/>
      </c>
      <c r="BZ757" s="106" t="str">
        <f t="shared" ref="BZ757:CH757" si="1763">IF(N757="x","1","")</f>
        <v/>
      </c>
      <c r="CA757" s="106" t="str">
        <f t="shared" si="1763"/>
        <v/>
      </c>
      <c r="CB757" s="106" t="str">
        <f t="shared" si="1763"/>
        <v/>
      </c>
      <c r="CC757" s="106" t="str">
        <f t="shared" si="1763"/>
        <v/>
      </c>
      <c r="CD757" s="106" t="str">
        <f t="shared" si="1763"/>
        <v/>
      </c>
      <c r="CE757" s="106" t="str">
        <f t="shared" si="1763"/>
        <v/>
      </c>
      <c r="CF757" s="106" t="str">
        <f t="shared" si="1763"/>
        <v/>
      </c>
      <c r="CG757" s="106" t="str">
        <f t="shared" si="1763"/>
        <v/>
      </c>
      <c r="CH757" s="106" t="str">
        <f t="shared" si="1763"/>
        <v/>
      </c>
      <c r="CI757" s="40"/>
      <c r="CJ757" s="40"/>
      <c r="CK757" s="40"/>
      <c r="CL757" s="40"/>
      <c r="CM757" s="40"/>
    </row>
    <row r="758" spans="1:91" ht="17.25" customHeight="1" x14ac:dyDescent="0.2">
      <c r="A758" s="92"/>
      <c r="B758" s="93"/>
      <c r="C758" s="93"/>
      <c r="D758" s="93"/>
      <c r="E758" s="93" t="str">
        <f t="shared" si="1511"/>
        <v/>
      </c>
      <c r="F758" s="93"/>
      <c r="G758" s="93"/>
      <c r="H758" s="93" t="str">
        <f t="shared" si="1319"/>
        <v/>
      </c>
      <c r="I758" s="95" t="str">
        <f t="shared" si="1320"/>
        <v/>
      </c>
      <c r="J758" s="93"/>
      <c r="K758" s="97" t="b">
        <v>0</v>
      </c>
      <c r="L758" s="98" t="str">
        <f t="shared" si="1444"/>
        <v>PENDENTE</v>
      </c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3"/>
      <c r="X758" s="100"/>
      <c r="Y758" s="100"/>
      <c r="Z758" s="100"/>
      <c r="AA758" s="100"/>
      <c r="AB758" s="100"/>
      <c r="AC758" s="101"/>
      <c r="AD758" s="3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93"/>
      <c r="AQ758" s="93"/>
      <c r="AR758" s="93"/>
      <c r="AS758" s="102"/>
      <c r="AT758" s="103"/>
      <c r="AU758" s="103"/>
      <c r="AV758" s="103"/>
      <c r="AW758" s="104"/>
      <c r="AX758" s="103"/>
      <c r="AY758" s="103"/>
      <c r="AZ758" s="103"/>
      <c r="BA758" s="103"/>
      <c r="BB758" s="104"/>
      <c r="BC758" s="103"/>
      <c r="BD758" s="105" t="str">
        <f ca="1">IFERROR(__xludf.DUMMYFUNCTION("""COMPUTED_VALUE"""),"")</f>
        <v/>
      </c>
      <c r="BE758" s="105"/>
      <c r="BF758" s="105"/>
      <c r="BG758" s="93"/>
      <c r="BH758" s="95"/>
      <c r="BI758" s="95" t="str">
        <f t="shared" si="1347"/>
        <v/>
      </c>
      <c r="BJ758" s="95" t="str">
        <f t="shared" ref="BJ758:BR758" si="1764">IF(AD758=0,"",AD758*$AS758*(AU758/10))</f>
        <v/>
      </c>
      <c r="BK758" s="95" t="str">
        <f t="shared" si="1764"/>
        <v/>
      </c>
      <c r="BL758" s="95" t="str">
        <f t="shared" si="1764"/>
        <v/>
      </c>
      <c r="BM758" s="95" t="str">
        <f t="shared" si="1764"/>
        <v/>
      </c>
      <c r="BN758" s="95" t="str">
        <f t="shared" si="1764"/>
        <v/>
      </c>
      <c r="BO758" s="95" t="str">
        <f t="shared" si="1764"/>
        <v/>
      </c>
      <c r="BP758" s="95" t="str">
        <f t="shared" si="1764"/>
        <v/>
      </c>
      <c r="BQ758" s="95" t="str">
        <f t="shared" si="1764"/>
        <v/>
      </c>
      <c r="BR758" s="95" t="str">
        <f t="shared" si="1764"/>
        <v/>
      </c>
      <c r="BS758" s="38"/>
      <c r="BT758" s="38"/>
      <c r="BU758" s="38"/>
      <c r="BV758" s="38"/>
      <c r="BW758" s="38"/>
      <c r="BX758" s="38">
        <f t="shared" si="1600"/>
        <v>0</v>
      </c>
      <c r="BY758" s="106" t="str">
        <f t="shared" si="1575"/>
        <v/>
      </c>
      <c r="BZ758" s="106" t="str">
        <f t="shared" ref="BZ758:CH758" si="1765">IF(N758="x","1","")</f>
        <v/>
      </c>
      <c r="CA758" s="106" t="str">
        <f t="shared" si="1765"/>
        <v/>
      </c>
      <c r="CB758" s="106" t="str">
        <f t="shared" si="1765"/>
        <v/>
      </c>
      <c r="CC758" s="106" t="str">
        <f t="shared" si="1765"/>
        <v/>
      </c>
      <c r="CD758" s="106" t="str">
        <f t="shared" si="1765"/>
        <v/>
      </c>
      <c r="CE758" s="106" t="str">
        <f t="shared" si="1765"/>
        <v/>
      </c>
      <c r="CF758" s="106" t="str">
        <f t="shared" si="1765"/>
        <v/>
      </c>
      <c r="CG758" s="106" t="str">
        <f t="shared" si="1765"/>
        <v/>
      </c>
      <c r="CH758" s="106" t="str">
        <f t="shared" si="1765"/>
        <v/>
      </c>
      <c r="CI758" s="40"/>
      <c r="CJ758" s="40"/>
      <c r="CK758" s="40"/>
      <c r="CL758" s="40"/>
      <c r="CM758" s="40"/>
    </row>
    <row r="759" spans="1:91" ht="17.25" customHeight="1" x14ac:dyDescent="0.2">
      <c r="A759" s="92"/>
      <c r="B759" s="93"/>
      <c r="C759" s="93"/>
      <c r="D759" s="93"/>
      <c r="E759" s="93" t="str">
        <f t="shared" si="1511"/>
        <v/>
      </c>
      <c r="F759" s="93"/>
      <c r="G759" s="93"/>
      <c r="H759" s="93" t="str">
        <f t="shared" si="1319"/>
        <v/>
      </c>
      <c r="I759" s="95" t="str">
        <f t="shared" si="1320"/>
        <v/>
      </c>
      <c r="J759" s="93"/>
      <c r="K759" s="97" t="b">
        <v>0</v>
      </c>
      <c r="L759" s="98" t="str">
        <f t="shared" si="1444"/>
        <v>PENDENTE</v>
      </c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3"/>
      <c r="X759" s="100"/>
      <c r="Y759" s="100"/>
      <c r="Z759" s="100"/>
      <c r="AA759" s="100"/>
      <c r="AB759" s="100"/>
      <c r="AC759" s="101"/>
      <c r="AD759" s="3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93"/>
      <c r="AQ759" s="93"/>
      <c r="AR759" s="93"/>
      <c r="AS759" s="102"/>
      <c r="AT759" s="103"/>
      <c r="AU759" s="103"/>
      <c r="AV759" s="103"/>
      <c r="AW759" s="104"/>
      <c r="AX759" s="103"/>
      <c r="AY759" s="103"/>
      <c r="AZ759" s="103"/>
      <c r="BA759" s="103"/>
      <c r="BB759" s="104"/>
      <c r="BC759" s="103"/>
      <c r="BD759" s="105" t="str">
        <f ca="1">IFERROR(__xludf.DUMMYFUNCTION("""COMPUTED_VALUE"""),"")</f>
        <v/>
      </c>
      <c r="BE759" s="105"/>
      <c r="BF759" s="105"/>
      <c r="BG759" s="93"/>
      <c r="BH759" s="95"/>
      <c r="BI759" s="95" t="str">
        <f t="shared" si="1347"/>
        <v/>
      </c>
      <c r="BJ759" s="95" t="str">
        <f t="shared" ref="BJ759:BR759" si="1766">IF(AD759=0,"",AD759*$AS759*(AU759/10))</f>
        <v/>
      </c>
      <c r="BK759" s="95" t="str">
        <f t="shared" si="1766"/>
        <v/>
      </c>
      <c r="BL759" s="95" t="str">
        <f t="shared" si="1766"/>
        <v/>
      </c>
      <c r="BM759" s="95" t="str">
        <f t="shared" si="1766"/>
        <v/>
      </c>
      <c r="BN759" s="95" t="str">
        <f t="shared" si="1766"/>
        <v/>
      </c>
      <c r="BO759" s="95" t="str">
        <f t="shared" si="1766"/>
        <v/>
      </c>
      <c r="BP759" s="95" t="str">
        <f t="shared" si="1766"/>
        <v/>
      </c>
      <c r="BQ759" s="95" t="str">
        <f t="shared" si="1766"/>
        <v/>
      </c>
      <c r="BR759" s="95" t="str">
        <f t="shared" si="1766"/>
        <v/>
      </c>
      <c r="BS759" s="38"/>
      <c r="BT759" s="38"/>
      <c r="BU759" s="38"/>
      <c r="BV759" s="38"/>
      <c r="BW759" s="38"/>
      <c r="BX759" s="38">
        <f t="shared" si="1600"/>
        <v>0</v>
      </c>
      <c r="BY759" s="106" t="str">
        <f t="shared" si="1575"/>
        <v/>
      </c>
      <c r="BZ759" s="106" t="str">
        <f t="shared" ref="BZ759:CH759" si="1767">IF(N759="x","1","")</f>
        <v/>
      </c>
      <c r="CA759" s="106" t="str">
        <f t="shared" si="1767"/>
        <v/>
      </c>
      <c r="CB759" s="106" t="str">
        <f t="shared" si="1767"/>
        <v/>
      </c>
      <c r="CC759" s="106" t="str">
        <f t="shared" si="1767"/>
        <v/>
      </c>
      <c r="CD759" s="106" t="str">
        <f t="shared" si="1767"/>
        <v/>
      </c>
      <c r="CE759" s="106" t="str">
        <f t="shared" si="1767"/>
        <v/>
      </c>
      <c r="CF759" s="106" t="str">
        <f t="shared" si="1767"/>
        <v/>
      </c>
      <c r="CG759" s="106" t="str">
        <f t="shared" si="1767"/>
        <v/>
      </c>
      <c r="CH759" s="106" t="str">
        <f t="shared" si="1767"/>
        <v/>
      </c>
      <c r="CI759" s="40"/>
      <c r="CJ759" s="40"/>
      <c r="CK759" s="40"/>
      <c r="CL759" s="40"/>
      <c r="CM759" s="40"/>
    </row>
    <row r="760" spans="1:91" ht="17.25" customHeight="1" x14ac:dyDescent="0.2">
      <c r="A760" s="92"/>
      <c r="B760" s="93"/>
      <c r="C760" s="93"/>
      <c r="D760" s="93"/>
      <c r="E760" s="93" t="str">
        <f t="shared" si="1511"/>
        <v/>
      </c>
      <c r="F760" s="93"/>
      <c r="G760" s="93"/>
      <c r="H760" s="93" t="str">
        <f t="shared" si="1319"/>
        <v/>
      </c>
      <c r="I760" s="95" t="str">
        <f t="shared" si="1320"/>
        <v/>
      </c>
      <c r="J760" s="93"/>
      <c r="K760" s="97" t="b">
        <v>0</v>
      </c>
      <c r="L760" s="98" t="str">
        <f t="shared" si="1444"/>
        <v>PENDENTE</v>
      </c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3"/>
      <c r="X760" s="100"/>
      <c r="Y760" s="100"/>
      <c r="Z760" s="100"/>
      <c r="AA760" s="100"/>
      <c r="AB760" s="100"/>
      <c r="AC760" s="101"/>
      <c r="AD760" s="3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93"/>
      <c r="AQ760" s="93"/>
      <c r="AR760" s="93"/>
      <c r="AS760" s="102"/>
      <c r="AT760" s="103"/>
      <c r="AU760" s="103"/>
      <c r="AV760" s="103"/>
      <c r="AW760" s="104"/>
      <c r="AX760" s="103"/>
      <c r="AY760" s="103"/>
      <c r="AZ760" s="103"/>
      <c r="BA760" s="103"/>
      <c r="BB760" s="104"/>
      <c r="BC760" s="103"/>
      <c r="BD760" s="105" t="str">
        <f ca="1">IFERROR(__xludf.DUMMYFUNCTION("""COMPUTED_VALUE"""),"")</f>
        <v/>
      </c>
      <c r="BE760" s="105"/>
      <c r="BF760" s="105"/>
      <c r="BG760" s="93"/>
      <c r="BH760" s="95"/>
      <c r="BI760" s="95" t="str">
        <f t="shared" si="1347"/>
        <v/>
      </c>
      <c r="BJ760" s="95" t="str">
        <f t="shared" ref="BJ760:BR760" si="1768">IF(AD760=0,"",AD760*$AS760*(AU760/10))</f>
        <v/>
      </c>
      <c r="BK760" s="95" t="str">
        <f t="shared" si="1768"/>
        <v/>
      </c>
      <c r="BL760" s="95" t="str">
        <f t="shared" si="1768"/>
        <v/>
      </c>
      <c r="BM760" s="95" t="str">
        <f t="shared" si="1768"/>
        <v/>
      </c>
      <c r="BN760" s="95" t="str">
        <f t="shared" si="1768"/>
        <v/>
      </c>
      <c r="BO760" s="95" t="str">
        <f t="shared" si="1768"/>
        <v/>
      </c>
      <c r="BP760" s="95" t="str">
        <f t="shared" si="1768"/>
        <v/>
      </c>
      <c r="BQ760" s="95" t="str">
        <f t="shared" si="1768"/>
        <v/>
      </c>
      <c r="BR760" s="95" t="str">
        <f t="shared" si="1768"/>
        <v/>
      </c>
      <c r="BS760" s="38"/>
      <c r="BT760" s="38"/>
      <c r="BU760" s="38"/>
      <c r="BV760" s="38"/>
      <c r="BW760" s="38"/>
      <c r="BX760" s="38">
        <f t="shared" si="1600"/>
        <v>0</v>
      </c>
      <c r="BY760" s="106" t="str">
        <f t="shared" si="1575"/>
        <v/>
      </c>
      <c r="BZ760" s="106" t="str">
        <f t="shared" ref="BZ760:CH760" si="1769">IF(N760="x","1","")</f>
        <v/>
      </c>
      <c r="CA760" s="106" t="str">
        <f t="shared" si="1769"/>
        <v/>
      </c>
      <c r="CB760" s="106" t="str">
        <f t="shared" si="1769"/>
        <v/>
      </c>
      <c r="CC760" s="106" t="str">
        <f t="shared" si="1769"/>
        <v/>
      </c>
      <c r="CD760" s="106" t="str">
        <f t="shared" si="1769"/>
        <v/>
      </c>
      <c r="CE760" s="106" t="str">
        <f t="shared" si="1769"/>
        <v/>
      </c>
      <c r="CF760" s="106" t="str">
        <f t="shared" si="1769"/>
        <v/>
      </c>
      <c r="CG760" s="106" t="str">
        <f t="shared" si="1769"/>
        <v/>
      </c>
      <c r="CH760" s="106" t="str">
        <f t="shared" si="1769"/>
        <v/>
      </c>
      <c r="CI760" s="40"/>
      <c r="CJ760" s="40"/>
      <c r="CK760" s="40"/>
      <c r="CL760" s="40"/>
      <c r="CM760" s="40"/>
    </row>
    <row r="761" spans="1:91" ht="17.25" customHeight="1" x14ac:dyDescent="0.2">
      <c r="A761" s="92"/>
      <c r="B761" s="93"/>
      <c r="C761" s="93"/>
      <c r="D761" s="93"/>
      <c r="E761" s="93" t="str">
        <f t="shared" si="1511"/>
        <v/>
      </c>
      <c r="F761" s="93"/>
      <c r="G761" s="93"/>
      <c r="H761" s="93" t="str">
        <f t="shared" si="1319"/>
        <v/>
      </c>
      <c r="I761" s="95" t="str">
        <f t="shared" si="1320"/>
        <v/>
      </c>
      <c r="J761" s="93"/>
      <c r="K761" s="97" t="b">
        <v>0</v>
      </c>
      <c r="L761" s="98" t="str">
        <f t="shared" si="1444"/>
        <v>PENDENTE</v>
      </c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3"/>
      <c r="X761" s="100"/>
      <c r="Y761" s="100"/>
      <c r="Z761" s="100"/>
      <c r="AA761" s="100"/>
      <c r="AB761" s="100"/>
      <c r="AC761" s="101"/>
      <c r="AD761" s="3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93"/>
      <c r="AQ761" s="93"/>
      <c r="AR761" s="93"/>
      <c r="AS761" s="102"/>
      <c r="AT761" s="103"/>
      <c r="AU761" s="103"/>
      <c r="AV761" s="103"/>
      <c r="AW761" s="104"/>
      <c r="AX761" s="103"/>
      <c r="AY761" s="103"/>
      <c r="AZ761" s="103"/>
      <c r="BA761" s="103"/>
      <c r="BB761" s="104"/>
      <c r="BC761" s="103"/>
      <c r="BD761" s="105" t="str">
        <f ca="1">IFERROR(__xludf.DUMMYFUNCTION("""COMPUTED_VALUE"""),"")</f>
        <v/>
      </c>
      <c r="BE761" s="105"/>
      <c r="BF761" s="105"/>
      <c r="BG761" s="93"/>
      <c r="BH761" s="95"/>
      <c r="BI761" s="95" t="str">
        <f t="shared" si="1347"/>
        <v/>
      </c>
      <c r="BJ761" s="95" t="str">
        <f t="shared" ref="BJ761:BR761" si="1770">IF(AD761=0,"",AD761*$AS761*(AU761/10))</f>
        <v/>
      </c>
      <c r="BK761" s="95" t="str">
        <f t="shared" si="1770"/>
        <v/>
      </c>
      <c r="BL761" s="95" t="str">
        <f t="shared" si="1770"/>
        <v/>
      </c>
      <c r="BM761" s="95" t="str">
        <f t="shared" si="1770"/>
        <v/>
      </c>
      <c r="BN761" s="95" t="str">
        <f t="shared" si="1770"/>
        <v/>
      </c>
      <c r="BO761" s="95" t="str">
        <f t="shared" si="1770"/>
        <v/>
      </c>
      <c r="BP761" s="95" t="str">
        <f t="shared" si="1770"/>
        <v/>
      </c>
      <c r="BQ761" s="95" t="str">
        <f t="shared" si="1770"/>
        <v/>
      </c>
      <c r="BR761" s="95" t="str">
        <f t="shared" si="1770"/>
        <v/>
      </c>
      <c r="BS761" s="38"/>
      <c r="BT761" s="38"/>
      <c r="BU761" s="38"/>
      <c r="BV761" s="38"/>
      <c r="BW761" s="38"/>
      <c r="BX761" s="38">
        <f t="shared" si="1600"/>
        <v>0</v>
      </c>
      <c r="BY761" s="106" t="str">
        <f t="shared" si="1575"/>
        <v/>
      </c>
      <c r="BZ761" s="106" t="str">
        <f t="shared" ref="BZ761:CH761" si="1771">IF(N761="x","1","")</f>
        <v/>
      </c>
      <c r="CA761" s="106" t="str">
        <f t="shared" si="1771"/>
        <v/>
      </c>
      <c r="CB761" s="106" t="str">
        <f t="shared" si="1771"/>
        <v/>
      </c>
      <c r="CC761" s="106" t="str">
        <f t="shared" si="1771"/>
        <v/>
      </c>
      <c r="CD761" s="106" t="str">
        <f t="shared" si="1771"/>
        <v/>
      </c>
      <c r="CE761" s="106" t="str">
        <f t="shared" si="1771"/>
        <v/>
      </c>
      <c r="CF761" s="106" t="str">
        <f t="shared" si="1771"/>
        <v/>
      </c>
      <c r="CG761" s="106" t="str">
        <f t="shared" si="1771"/>
        <v/>
      </c>
      <c r="CH761" s="106" t="str">
        <f t="shared" si="1771"/>
        <v/>
      </c>
      <c r="CI761" s="40"/>
      <c r="CJ761" s="40"/>
      <c r="CK761" s="40"/>
      <c r="CL761" s="40"/>
      <c r="CM761" s="40"/>
    </row>
    <row r="762" spans="1:91" ht="17.25" customHeight="1" x14ac:dyDescent="0.2">
      <c r="A762" s="92"/>
      <c r="B762" s="93"/>
      <c r="C762" s="93"/>
      <c r="D762" s="93"/>
      <c r="E762" s="93" t="str">
        <f t="shared" si="1511"/>
        <v/>
      </c>
      <c r="F762" s="93"/>
      <c r="G762" s="93"/>
      <c r="H762" s="93" t="str">
        <f t="shared" si="1319"/>
        <v/>
      </c>
      <c r="I762" s="95" t="str">
        <f t="shared" si="1320"/>
        <v/>
      </c>
      <c r="J762" s="93"/>
      <c r="K762" s="97" t="b">
        <v>0</v>
      </c>
      <c r="L762" s="98" t="str">
        <f t="shared" si="1444"/>
        <v>PENDENTE</v>
      </c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3"/>
      <c r="X762" s="100"/>
      <c r="Y762" s="100"/>
      <c r="Z762" s="100"/>
      <c r="AA762" s="100"/>
      <c r="AB762" s="100"/>
      <c r="AC762" s="101"/>
      <c r="AD762" s="3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93"/>
      <c r="AQ762" s="93"/>
      <c r="AR762" s="93"/>
      <c r="AS762" s="102"/>
      <c r="AT762" s="103"/>
      <c r="AU762" s="103"/>
      <c r="AV762" s="103"/>
      <c r="AW762" s="104"/>
      <c r="AX762" s="103"/>
      <c r="AY762" s="103"/>
      <c r="AZ762" s="103"/>
      <c r="BA762" s="103"/>
      <c r="BB762" s="104"/>
      <c r="BC762" s="103"/>
      <c r="BD762" s="105" t="str">
        <f ca="1">IFERROR(__xludf.DUMMYFUNCTION("""COMPUTED_VALUE"""),"")</f>
        <v/>
      </c>
      <c r="BE762" s="105"/>
      <c r="BF762" s="105"/>
      <c r="BG762" s="93"/>
      <c r="BH762" s="95"/>
      <c r="BI762" s="95" t="str">
        <f t="shared" si="1347"/>
        <v/>
      </c>
      <c r="BJ762" s="95" t="str">
        <f t="shared" ref="BJ762:BR762" si="1772">IF(AD762=0,"",AD762*$AS762*(AU762/10))</f>
        <v/>
      </c>
      <c r="BK762" s="95" t="str">
        <f t="shared" si="1772"/>
        <v/>
      </c>
      <c r="BL762" s="95" t="str">
        <f t="shared" si="1772"/>
        <v/>
      </c>
      <c r="BM762" s="95" t="str">
        <f t="shared" si="1772"/>
        <v/>
      </c>
      <c r="BN762" s="95" t="str">
        <f t="shared" si="1772"/>
        <v/>
      </c>
      <c r="BO762" s="95" t="str">
        <f t="shared" si="1772"/>
        <v/>
      </c>
      <c r="BP762" s="95" t="str">
        <f t="shared" si="1772"/>
        <v/>
      </c>
      <c r="BQ762" s="95" t="str">
        <f t="shared" si="1772"/>
        <v/>
      </c>
      <c r="BR762" s="95" t="str">
        <f t="shared" si="1772"/>
        <v/>
      </c>
      <c r="BS762" s="38"/>
      <c r="BT762" s="38"/>
      <c r="BU762" s="38"/>
      <c r="BV762" s="38"/>
      <c r="BW762" s="38"/>
      <c r="BX762" s="38">
        <f t="shared" si="1600"/>
        <v>0</v>
      </c>
      <c r="BY762" s="106" t="str">
        <f t="shared" si="1575"/>
        <v/>
      </c>
      <c r="BZ762" s="106" t="str">
        <f t="shared" ref="BZ762:CH762" si="1773">IF(N762="x","1","")</f>
        <v/>
      </c>
      <c r="CA762" s="106" t="str">
        <f t="shared" si="1773"/>
        <v/>
      </c>
      <c r="CB762" s="106" t="str">
        <f t="shared" si="1773"/>
        <v/>
      </c>
      <c r="CC762" s="106" t="str">
        <f t="shared" si="1773"/>
        <v/>
      </c>
      <c r="CD762" s="106" t="str">
        <f t="shared" si="1773"/>
        <v/>
      </c>
      <c r="CE762" s="106" t="str">
        <f t="shared" si="1773"/>
        <v/>
      </c>
      <c r="CF762" s="106" t="str">
        <f t="shared" si="1773"/>
        <v/>
      </c>
      <c r="CG762" s="106" t="str">
        <f t="shared" si="1773"/>
        <v/>
      </c>
      <c r="CH762" s="106" t="str">
        <f t="shared" si="1773"/>
        <v/>
      </c>
      <c r="CI762" s="40"/>
      <c r="CJ762" s="40"/>
      <c r="CK762" s="40"/>
      <c r="CL762" s="40"/>
      <c r="CM762" s="40"/>
    </row>
    <row r="763" spans="1:91" ht="17.25" customHeight="1" x14ac:dyDescent="0.2">
      <c r="A763" s="92"/>
      <c r="B763" s="93"/>
      <c r="C763" s="93"/>
      <c r="D763" s="93"/>
      <c r="E763" s="93" t="str">
        <f t="shared" si="1511"/>
        <v/>
      </c>
      <c r="F763" s="93"/>
      <c r="G763" s="93"/>
      <c r="H763" s="93" t="str">
        <f t="shared" si="1319"/>
        <v/>
      </c>
      <c r="I763" s="95" t="str">
        <f t="shared" si="1320"/>
        <v/>
      </c>
      <c r="J763" s="93"/>
      <c r="K763" s="97" t="b">
        <v>0</v>
      </c>
      <c r="L763" s="98" t="str">
        <f t="shared" si="1444"/>
        <v>PENDENTE</v>
      </c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3"/>
      <c r="X763" s="100"/>
      <c r="Y763" s="100"/>
      <c r="Z763" s="100"/>
      <c r="AA763" s="100"/>
      <c r="AB763" s="100"/>
      <c r="AC763" s="101"/>
      <c r="AD763" s="3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93"/>
      <c r="AQ763" s="93"/>
      <c r="AR763" s="93"/>
      <c r="AS763" s="102"/>
      <c r="AT763" s="103"/>
      <c r="AU763" s="103"/>
      <c r="AV763" s="103"/>
      <c r="AW763" s="104"/>
      <c r="AX763" s="103"/>
      <c r="AY763" s="103"/>
      <c r="AZ763" s="103"/>
      <c r="BA763" s="103"/>
      <c r="BB763" s="104"/>
      <c r="BC763" s="103"/>
      <c r="BD763" s="105" t="str">
        <f ca="1">IFERROR(__xludf.DUMMYFUNCTION("""COMPUTED_VALUE"""),"")</f>
        <v/>
      </c>
      <c r="BE763" s="105"/>
      <c r="BF763" s="105"/>
      <c r="BG763" s="93"/>
      <c r="BH763" s="95"/>
      <c r="BI763" s="95" t="str">
        <f t="shared" si="1347"/>
        <v/>
      </c>
      <c r="BJ763" s="95" t="str">
        <f t="shared" ref="BJ763:BR763" si="1774">IF(AD763=0,"",AD763*$AS763*(AU763/10))</f>
        <v/>
      </c>
      <c r="BK763" s="95" t="str">
        <f t="shared" si="1774"/>
        <v/>
      </c>
      <c r="BL763" s="95" t="str">
        <f t="shared" si="1774"/>
        <v/>
      </c>
      <c r="BM763" s="95" t="str">
        <f t="shared" si="1774"/>
        <v/>
      </c>
      <c r="BN763" s="95" t="str">
        <f t="shared" si="1774"/>
        <v/>
      </c>
      <c r="BO763" s="95" t="str">
        <f t="shared" si="1774"/>
        <v/>
      </c>
      <c r="BP763" s="95" t="str">
        <f t="shared" si="1774"/>
        <v/>
      </c>
      <c r="BQ763" s="95" t="str">
        <f t="shared" si="1774"/>
        <v/>
      </c>
      <c r="BR763" s="95" t="str">
        <f t="shared" si="1774"/>
        <v/>
      </c>
      <c r="BS763" s="38"/>
      <c r="BT763" s="38"/>
      <c r="BU763" s="38"/>
      <c r="BV763" s="38"/>
      <c r="BW763" s="38"/>
      <c r="BX763" s="38">
        <f t="shared" si="1600"/>
        <v>0</v>
      </c>
      <c r="BY763" s="106" t="str">
        <f t="shared" si="1575"/>
        <v/>
      </c>
      <c r="BZ763" s="106" t="str">
        <f t="shared" ref="BZ763:CH763" si="1775">IF(N763="x","1","")</f>
        <v/>
      </c>
      <c r="CA763" s="106" t="str">
        <f t="shared" si="1775"/>
        <v/>
      </c>
      <c r="CB763" s="106" t="str">
        <f t="shared" si="1775"/>
        <v/>
      </c>
      <c r="CC763" s="106" t="str">
        <f t="shared" si="1775"/>
        <v/>
      </c>
      <c r="CD763" s="106" t="str">
        <f t="shared" si="1775"/>
        <v/>
      </c>
      <c r="CE763" s="106" t="str">
        <f t="shared" si="1775"/>
        <v/>
      </c>
      <c r="CF763" s="106" t="str">
        <f t="shared" si="1775"/>
        <v/>
      </c>
      <c r="CG763" s="106" t="str">
        <f t="shared" si="1775"/>
        <v/>
      </c>
      <c r="CH763" s="106" t="str">
        <f t="shared" si="1775"/>
        <v/>
      </c>
      <c r="CI763" s="40"/>
      <c r="CJ763" s="40"/>
      <c r="CK763" s="40"/>
      <c r="CL763" s="40"/>
      <c r="CM763" s="40"/>
    </row>
    <row r="764" spans="1:91" ht="17.25" customHeight="1" x14ac:dyDescent="0.2">
      <c r="A764" s="92"/>
      <c r="B764" s="93"/>
      <c r="C764" s="93"/>
      <c r="D764" s="93"/>
      <c r="E764" s="93" t="str">
        <f t="shared" si="1511"/>
        <v/>
      </c>
      <c r="F764" s="93"/>
      <c r="G764" s="93"/>
      <c r="H764" s="93" t="str">
        <f t="shared" si="1319"/>
        <v/>
      </c>
      <c r="I764" s="95" t="str">
        <f t="shared" si="1320"/>
        <v/>
      </c>
      <c r="J764" s="93"/>
      <c r="K764" s="97" t="b">
        <v>0</v>
      </c>
      <c r="L764" s="98" t="str">
        <f t="shared" si="1444"/>
        <v>PENDENTE</v>
      </c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3"/>
      <c r="X764" s="100"/>
      <c r="Y764" s="100"/>
      <c r="Z764" s="100"/>
      <c r="AA764" s="100"/>
      <c r="AB764" s="100"/>
      <c r="AC764" s="101"/>
      <c r="AD764" s="3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93"/>
      <c r="AQ764" s="93"/>
      <c r="AR764" s="93"/>
      <c r="AS764" s="102"/>
      <c r="AT764" s="103"/>
      <c r="AU764" s="103"/>
      <c r="AV764" s="103"/>
      <c r="AW764" s="104"/>
      <c r="AX764" s="103"/>
      <c r="AY764" s="103"/>
      <c r="AZ764" s="103"/>
      <c r="BA764" s="103"/>
      <c r="BB764" s="104"/>
      <c r="BC764" s="103"/>
      <c r="BD764" s="105" t="str">
        <f ca="1">IFERROR(__xludf.DUMMYFUNCTION("""COMPUTED_VALUE"""),"")</f>
        <v/>
      </c>
      <c r="BE764" s="105"/>
      <c r="BF764" s="105"/>
      <c r="BG764" s="93"/>
      <c r="BH764" s="95"/>
      <c r="BI764" s="95" t="str">
        <f t="shared" si="1347"/>
        <v/>
      </c>
      <c r="BJ764" s="95" t="str">
        <f t="shared" ref="BJ764:BR764" si="1776">IF(AD764=0,"",AD764*$AS764*(AU764/10))</f>
        <v/>
      </c>
      <c r="BK764" s="95" t="str">
        <f t="shared" si="1776"/>
        <v/>
      </c>
      <c r="BL764" s="95" t="str">
        <f t="shared" si="1776"/>
        <v/>
      </c>
      <c r="BM764" s="95" t="str">
        <f t="shared" si="1776"/>
        <v/>
      </c>
      <c r="BN764" s="95" t="str">
        <f t="shared" si="1776"/>
        <v/>
      </c>
      <c r="BO764" s="95" t="str">
        <f t="shared" si="1776"/>
        <v/>
      </c>
      <c r="BP764" s="95" t="str">
        <f t="shared" si="1776"/>
        <v/>
      </c>
      <c r="BQ764" s="95" t="str">
        <f t="shared" si="1776"/>
        <v/>
      </c>
      <c r="BR764" s="95" t="str">
        <f t="shared" si="1776"/>
        <v/>
      </c>
      <c r="BS764" s="38"/>
      <c r="BT764" s="38"/>
      <c r="BU764" s="38"/>
      <c r="BV764" s="38"/>
      <c r="BW764" s="38"/>
      <c r="BX764" s="38">
        <f t="shared" si="1600"/>
        <v>0</v>
      </c>
      <c r="BY764" s="106" t="str">
        <f t="shared" si="1575"/>
        <v/>
      </c>
      <c r="BZ764" s="106" t="str">
        <f t="shared" ref="BZ764:CH764" si="1777">IF(N764="x","1","")</f>
        <v/>
      </c>
      <c r="CA764" s="106" t="str">
        <f t="shared" si="1777"/>
        <v/>
      </c>
      <c r="CB764" s="106" t="str">
        <f t="shared" si="1777"/>
        <v/>
      </c>
      <c r="CC764" s="106" t="str">
        <f t="shared" si="1777"/>
        <v/>
      </c>
      <c r="CD764" s="106" t="str">
        <f t="shared" si="1777"/>
        <v/>
      </c>
      <c r="CE764" s="106" t="str">
        <f t="shared" si="1777"/>
        <v/>
      </c>
      <c r="CF764" s="106" t="str">
        <f t="shared" si="1777"/>
        <v/>
      </c>
      <c r="CG764" s="106" t="str">
        <f t="shared" si="1777"/>
        <v/>
      </c>
      <c r="CH764" s="106" t="str">
        <f t="shared" si="1777"/>
        <v/>
      </c>
      <c r="CI764" s="40"/>
      <c r="CJ764" s="40"/>
      <c r="CK764" s="40"/>
      <c r="CL764" s="40"/>
      <c r="CM764" s="40"/>
    </row>
    <row r="765" spans="1:91" ht="17.25" customHeight="1" x14ac:dyDescent="0.2">
      <c r="A765" s="92"/>
      <c r="B765" s="93"/>
      <c r="C765" s="93"/>
      <c r="D765" s="93"/>
      <c r="E765" s="93" t="str">
        <f t="shared" si="1511"/>
        <v/>
      </c>
      <c r="F765" s="93"/>
      <c r="G765" s="93"/>
      <c r="H765" s="93" t="str">
        <f t="shared" si="1319"/>
        <v/>
      </c>
      <c r="I765" s="95" t="str">
        <f t="shared" si="1320"/>
        <v/>
      </c>
      <c r="J765" s="93"/>
      <c r="K765" s="97" t="b">
        <v>0</v>
      </c>
      <c r="L765" s="98" t="str">
        <f t="shared" si="1444"/>
        <v>PENDENTE</v>
      </c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3"/>
      <c r="X765" s="100"/>
      <c r="Y765" s="100"/>
      <c r="Z765" s="100"/>
      <c r="AA765" s="100"/>
      <c r="AB765" s="100"/>
      <c r="AC765" s="101"/>
      <c r="AD765" s="3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93"/>
      <c r="AQ765" s="93"/>
      <c r="AR765" s="93"/>
      <c r="AS765" s="102"/>
      <c r="AT765" s="103"/>
      <c r="AU765" s="103"/>
      <c r="AV765" s="103"/>
      <c r="AW765" s="104"/>
      <c r="AX765" s="103"/>
      <c r="AY765" s="103"/>
      <c r="AZ765" s="103"/>
      <c r="BA765" s="103"/>
      <c r="BB765" s="104"/>
      <c r="BC765" s="103"/>
      <c r="BD765" s="105" t="str">
        <f ca="1">IFERROR(__xludf.DUMMYFUNCTION("""COMPUTED_VALUE"""),"")</f>
        <v/>
      </c>
      <c r="BE765" s="105"/>
      <c r="BF765" s="105"/>
      <c r="BG765" s="93"/>
      <c r="BH765" s="95"/>
      <c r="BI765" s="95" t="str">
        <f t="shared" si="1347"/>
        <v/>
      </c>
      <c r="BJ765" s="95" t="str">
        <f t="shared" ref="BJ765:BR765" si="1778">IF(AD765=0,"",AD765*$AS765*(AU765/10))</f>
        <v/>
      </c>
      <c r="BK765" s="95" t="str">
        <f t="shared" si="1778"/>
        <v/>
      </c>
      <c r="BL765" s="95" t="str">
        <f t="shared" si="1778"/>
        <v/>
      </c>
      <c r="BM765" s="95" t="str">
        <f t="shared" si="1778"/>
        <v/>
      </c>
      <c r="BN765" s="95" t="str">
        <f t="shared" si="1778"/>
        <v/>
      </c>
      <c r="BO765" s="95" t="str">
        <f t="shared" si="1778"/>
        <v/>
      </c>
      <c r="BP765" s="95" t="str">
        <f t="shared" si="1778"/>
        <v/>
      </c>
      <c r="BQ765" s="95" t="str">
        <f t="shared" si="1778"/>
        <v/>
      </c>
      <c r="BR765" s="95" t="str">
        <f t="shared" si="1778"/>
        <v/>
      </c>
      <c r="BS765" s="38"/>
      <c r="BT765" s="38"/>
      <c r="BU765" s="38"/>
      <c r="BV765" s="38"/>
      <c r="BW765" s="38"/>
      <c r="BX765" s="38">
        <f t="shared" si="1600"/>
        <v>0</v>
      </c>
      <c r="BY765" s="106" t="str">
        <f t="shared" si="1575"/>
        <v/>
      </c>
      <c r="BZ765" s="106" t="str">
        <f t="shared" ref="BZ765:CH765" si="1779">IF(N765="x","1","")</f>
        <v/>
      </c>
      <c r="CA765" s="106" t="str">
        <f t="shared" si="1779"/>
        <v/>
      </c>
      <c r="CB765" s="106" t="str">
        <f t="shared" si="1779"/>
        <v/>
      </c>
      <c r="CC765" s="106" t="str">
        <f t="shared" si="1779"/>
        <v/>
      </c>
      <c r="CD765" s="106" t="str">
        <f t="shared" si="1779"/>
        <v/>
      </c>
      <c r="CE765" s="106" t="str">
        <f t="shared" si="1779"/>
        <v/>
      </c>
      <c r="CF765" s="106" t="str">
        <f t="shared" si="1779"/>
        <v/>
      </c>
      <c r="CG765" s="106" t="str">
        <f t="shared" si="1779"/>
        <v/>
      </c>
      <c r="CH765" s="106" t="str">
        <f t="shared" si="1779"/>
        <v/>
      </c>
      <c r="CI765" s="40"/>
      <c r="CJ765" s="40"/>
      <c r="CK765" s="40"/>
      <c r="CL765" s="40"/>
      <c r="CM765" s="40"/>
    </row>
    <row r="766" spans="1:91" ht="17.25" customHeight="1" x14ac:dyDescent="0.2">
      <c r="A766" s="92"/>
      <c r="B766" s="93"/>
      <c r="C766" s="93"/>
      <c r="D766" s="93"/>
      <c r="E766" s="93" t="str">
        <f t="shared" si="1511"/>
        <v/>
      </c>
      <c r="F766" s="93"/>
      <c r="G766" s="93"/>
      <c r="H766" s="93" t="str">
        <f t="shared" si="1319"/>
        <v/>
      </c>
      <c r="I766" s="95" t="str">
        <f t="shared" si="1320"/>
        <v/>
      </c>
      <c r="J766" s="93"/>
      <c r="K766" s="97" t="b">
        <v>0</v>
      </c>
      <c r="L766" s="98" t="str">
        <f t="shared" si="1444"/>
        <v>PENDENTE</v>
      </c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3"/>
      <c r="X766" s="100"/>
      <c r="Y766" s="100"/>
      <c r="Z766" s="100"/>
      <c r="AA766" s="100"/>
      <c r="AB766" s="100"/>
      <c r="AC766" s="101"/>
      <c r="AD766" s="3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93"/>
      <c r="AQ766" s="93"/>
      <c r="AR766" s="93"/>
      <c r="AS766" s="102"/>
      <c r="AT766" s="103"/>
      <c r="AU766" s="103"/>
      <c r="AV766" s="103"/>
      <c r="AW766" s="104"/>
      <c r="AX766" s="103"/>
      <c r="AY766" s="103"/>
      <c r="AZ766" s="103"/>
      <c r="BA766" s="103"/>
      <c r="BB766" s="104"/>
      <c r="BC766" s="103"/>
      <c r="BD766" s="105" t="str">
        <f ca="1">IFERROR(__xludf.DUMMYFUNCTION("""COMPUTED_VALUE"""),"")</f>
        <v/>
      </c>
      <c r="BE766" s="105"/>
      <c r="BF766" s="105"/>
      <c r="BG766" s="93"/>
      <c r="BH766" s="95"/>
      <c r="BI766" s="95" t="str">
        <f t="shared" si="1347"/>
        <v/>
      </c>
      <c r="BJ766" s="95" t="str">
        <f t="shared" ref="BJ766:BR766" si="1780">IF(AD766=0,"",AD766*$AS766*(AU766/10))</f>
        <v/>
      </c>
      <c r="BK766" s="95" t="str">
        <f t="shared" si="1780"/>
        <v/>
      </c>
      <c r="BL766" s="95" t="str">
        <f t="shared" si="1780"/>
        <v/>
      </c>
      <c r="BM766" s="95" t="str">
        <f t="shared" si="1780"/>
        <v/>
      </c>
      <c r="BN766" s="95" t="str">
        <f t="shared" si="1780"/>
        <v/>
      </c>
      <c r="BO766" s="95" t="str">
        <f t="shared" si="1780"/>
        <v/>
      </c>
      <c r="BP766" s="95" t="str">
        <f t="shared" si="1780"/>
        <v/>
      </c>
      <c r="BQ766" s="95" t="str">
        <f t="shared" si="1780"/>
        <v/>
      </c>
      <c r="BR766" s="95" t="str">
        <f t="shared" si="1780"/>
        <v/>
      </c>
      <c r="BS766" s="38"/>
      <c r="BT766" s="38"/>
      <c r="BU766" s="38"/>
      <c r="BV766" s="38"/>
      <c r="BW766" s="38"/>
      <c r="BX766" s="38">
        <f t="shared" si="1600"/>
        <v>0</v>
      </c>
      <c r="BY766" s="106" t="str">
        <f t="shared" si="1575"/>
        <v/>
      </c>
      <c r="BZ766" s="106" t="str">
        <f t="shared" ref="BZ766:CH766" si="1781">IF(N766="x","1","")</f>
        <v/>
      </c>
      <c r="CA766" s="106" t="str">
        <f t="shared" si="1781"/>
        <v/>
      </c>
      <c r="CB766" s="106" t="str">
        <f t="shared" si="1781"/>
        <v/>
      </c>
      <c r="CC766" s="106" t="str">
        <f t="shared" si="1781"/>
        <v/>
      </c>
      <c r="CD766" s="106" t="str">
        <f t="shared" si="1781"/>
        <v/>
      </c>
      <c r="CE766" s="106" t="str">
        <f t="shared" si="1781"/>
        <v/>
      </c>
      <c r="CF766" s="106" t="str">
        <f t="shared" si="1781"/>
        <v/>
      </c>
      <c r="CG766" s="106" t="str">
        <f t="shared" si="1781"/>
        <v/>
      </c>
      <c r="CH766" s="106" t="str">
        <f t="shared" si="1781"/>
        <v/>
      </c>
      <c r="CI766" s="40"/>
      <c r="CJ766" s="40"/>
      <c r="CK766" s="40"/>
      <c r="CL766" s="40"/>
      <c r="CM766" s="40"/>
    </row>
    <row r="767" spans="1:91" ht="17.25" customHeight="1" x14ac:dyDescent="0.2">
      <c r="A767" s="92"/>
      <c r="B767" s="93"/>
      <c r="C767" s="93"/>
      <c r="D767" s="93"/>
      <c r="E767" s="93" t="str">
        <f t="shared" si="1511"/>
        <v/>
      </c>
      <c r="F767" s="93"/>
      <c r="G767" s="93"/>
      <c r="H767" s="93" t="str">
        <f t="shared" si="1319"/>
        <v/>
      </c>
      <c r="I767" s="95" t="str">
        <f t="shared" si="1320"/>
        <v/>
      </c>
      <c r="J767" s="93"/>
      <c r="K767" s="97" t="b">
        <v>0</v>
      </c>
      <c r="L767" s="98" t="str">
        <f t="shared" si="1444"/>
        <v>PENDENTE</v>
      </c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3"/>
      <c r="X767" s="100"/>
      <c r="Y767" s="100"/>
      <c r="Z767" s="100"/>
      <c r="AA767" s="100"/>
      <c r="AB767" s="100"/>
      <c r="AC767" s="101"/>
      <c r="AD767" s="3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93"/>
      <c r="AQ767" s="93"/>
      <c r="AR767" s="93"/>
      <c r="AS767" s="102"/>
      <c r="AT767" s="103"/>
      <c r="AU767" s="103"/>
      <c r="AV767" s="103"/>
      <c r="AW767" s="104"/>
      <c r="AX767" s="103"/>
      <c r="AY767" s="103"/>
      <c r="AZ767" s="103"/>
      <c r="BA767" s="103"/>
      <c r="BB767" s="104"/>
      <c r="BC767" s="103"/>
      <c r="BD767" s="105" t="str">
        <f ca="1">IFERROR(__xludf.DUMMYFUNCTION("""COMPUTED_VALUE"""),"")</f>
        <v/>
      </c>
      <c r="BE767" s="105"/>
      <c r="BF767" s="105"/>
      <c r="BG767" s="93"/>
      <c r="BH767" s="95"/>
      <c r="BI767" s="95" t="str">
        <f t="shared" si="1347"/>
        <v/>
      </c>
      <c r="BJ767" s="95" t="str">
        <f t="shared" ref="BJ767:BR767" si="1782">IF(AD767=0,"",AD767*$AS767*(AU767/10))</f>
        <v/>
      </c>
      <c r="BK767" s="95" t="str">
        <f t="shared" si="1782"/>
        <v/>
      </c>
      <c r="BL767" s="95" t="str">
        <f t="shared" si="1782"/>
        <v/>
      </c>
      <c r="BM767" s="95" t="str">
        <f t="shared" si="1782"/>
        <v/>
      </c>
      <c r="BN767" s="95" t="str">
        <f t="shared" si="1782"/>
        <v/>
      </c>
      <c r="BO767" s="95" t="str">
        <f t="shared" si="1782"/>
        <v/>
      </c>
      <c r="BP767" s="95" t="str">
        <f t="shared" si="1782"/>
        <v/>
      </c>
      <c r="BQ767" s="95" t="str">
        <f t="shared" si="1782"/>
        <v/>
      </c>
      <c r="BR767" s="95" t="str">
        <f t="shared" si="1782"/>
        <v/>
      </c>
      <c r="BS767" s="38"/>
      <c r="BT767" s="38"/>
      <c r="BU767" s="38"/>
      <c r="BV767" s="38"/>
      <c r="BW767" s="38"/>
      <c r="BX767" s="38">
        <f t="shared" si="1600"/>
        <v>0</v>
      </c>
      <c r="BY767" s="106" t="str">
        <f t="shared" si="1575"/>
        <v/>
      </c>
      <c r="BZ767" s="106" t="str">
        <f t="shared" ref="BZ767:CH767" si="1783">IF(N767="x","1","")</f>
        <v/>
      </c>
      <c r="CA767" s="106" t="str">
        <f t="shared" si="1783"/>
        <v/>
      </c>
      <c r="CB767" s="106" t="str">
        <f t="shared" si="1783"/>
        <v/>
      </c>
      <c r="CC767" s="106" t="str">
        <f t="shared" si="1783"/>
        <v/>
      </c>
      <c r="CD767" s="106" t="str">
        <f t="shared" si="1783"/>
        <v/>
      </c>
      <c r="CE767" s="106" t="str">
        <f t="shared" si="1783"/>
        <v/>
      </c>
      <c r="CF767" s="106" t="str">
        <f t="shared" si="1783"/>
        <v/>
      </c>
      <c r="CG767" s="106" t="str">
        <f t="shared" si="1783"/>
        <v/>
      </c>
      <c r="CH767" s="106" t="str">
        <f t="shared" si="1783"/>
        <v/>
      </c>
      <c r="CI767" s="40"/>
      <c r="CJ767" s="40"/>
      <c r="CK767" s="40"/>
      <c r="CL767" s="40"/>
      <c r="CM767" s="40"/>
    </row>
    <row r="768" spans="1:91" ht="17.25" customHeight="1" x14ac:dyDescent="0.2">
      <c r="A768" s="92"/>
      <c r="B768" s="93"/>
      <c r="C768" s="93"/>
      <c r="D768" s="93"/>
      <c r="E768" s="93" t="str">
        <f t="shared" si="1511"/>
        <v/>
      </c>
      <c r="F768" s="93"/>
      <c r="G768" s="93"/>
      <c r="H768" s="93" t="str">
        <f t="shared" si="1319"/>
        <v/>
      </c>
      <c r="I768" s="95" t="str">
        <f t="shared" si="1320"/>
        <v/>
      </c>
      <c r="J768" s="93"/>
      <c r="K768" s="97" t="b">
        <v>0</v>
      </c>
      <c r="L768" s="98" t="str">
        <f t="shared" si="1444"/>
        <v>PENDENTE</v>
      </c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3"/>
      <c r="X768" s="100"/>
      <c r="Y768" s="100"/>
      <c r="Z768" s="100"/>
      <c r="AA768" s="100"/>
      <c r="AB768" s="100"/>
      <c r="AC768" s="101"/>
      <c r="AD768" s="3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93"/>
      <c r="AQ768" s="93"/>
      <c r="AR768" s="93"/>
      <c r="AS768" s="102"/>
      <c r="AT768" s="103"/>
      <c r="AU768" s="103"/>
      <c r="AV768" s="103"/>
      <c r="AW768" s="104"/>
      <c r="AX768" s="103"/>
      <c r="AY768" s="103"/>
      <c r="AZ768" s="103"/>
      <c r="BA768" s="103"/>
      <c r="BB768" s="104"/>
      <c r="BC768" s="103"/>
      <c r="BD768" s="105" t="str">
        <f ca="1">IFERROR(__xludf.DUMMYFUNCTION("""COMPUTED_VALUE"""),"")</f>
        <v/>
      </c>
      <c r="BE768" s="105"/>
      <c r="BF768" s="105"/>
      <c r="BG768" s="93"/>
      <c r="BH768" s="95"/>
      <c r="BI768" s="95" t="str">
        <f t="shared" si="1347"/>
        <v/>
      </c>
      <c r="BJ768" s="95" t="str">
        <f t="shared" ref="BJ768:BR768" si="1784">IF(AD768=0,"",AD768*$AS768*(AU768/10))</f>
        <v/>
      </c>
      <c r="BK768" s="95" t="str">
        <f t="shared" si="1784"/>
        <v/>
      </c>
      <c r="BL768" s="95" t="str">
        <f t="shared" si="1784"/>
        <v/>
      </c>
      <c r="BM768" s="95" t="str">
        <f t="shared" si="1784"/>
        <v/>
      </c>
      <c r="BN768" s="95" t="str">
        <f t="shared" si="1784"/>
        <v/>
      </c>
      <c r="BO768" s="95" t="str">
        <f t="shared" si="1784"/>
        <v/>
      </c>
      <c r="BP768" s="95" t="str">
        <f t="shared" si="1784"/>
        <v/>
      </c>
      <c r="BQ768" s="95" t="str">
        <f t="shared" si="1784"/>
        <v/>
      </c>
      <c r="BR768" s="95" t="str">
        <f t="shared" si="1784"/>
        <v/>
      </c>
      <c r="BS768" s="38"/>
      <c r="BT768" s="38"/>
      <c r="BU768" s="38"/>
      <c r="BV768" s="38"/>
      <c r="BW768" s="38"/>
      <c r="BX768" s="38">
        <f t="shared" si="1600"/>
        <v>0</v>
      </c>
      <c r="BY768" s="106" t="str">
        <f t="shared" si="1575"/>
        <v/>
      </c>
      <c r="BZ768" s="106" t="str">
        <f t="shared" ref="BZ768:CH768" si="1785">IF(N768="x","1","")</f>
        <v/>
      </c>
      <c r="CA768" s="106" t="str">
        <f t="shared" si="1785"/>
        <v/>
      </c>
      <c r="CB768" s="106" t="str">
        <f t="shared" si="1785"/>
        <v/>
      </c>
      <c r="CC768" s="106" t="str">
        <f t="shared" si="1785"/>
        <v/>
      </c>
      <c r="CD768" s="106" t="str">
        <f t="shared" si="1785"/>
        <v/>
      </c>
      <c r="CE768" s="106" t="str">
        <f t="shared" si="1785"/>
        <v/>
      </c>
      <c r="CF768" s="106" t="str">
        <f t="shared" si="1785"/>
        <v/>
      </c>
      <c r="CG768" s="106" t="str">
        <f t="shared" si="1785"/>
        <v/>
      </c>
      <c r="CH768" s="106" t="str">
        <f t="shared" si="1785"/>
        <v/>
      </c>
      <c r="CI768" s="40"/>
      <c r="CJ768" s="40"/>
      <c r="CK768" s="40"/>
      <c r="CL768" s="40"/>
      <c r="CM768" s="40"/>
    </row>
    <row r="769" spans="1:91" ht="17.25" customHeight="1" x14ac:dyDescent="0.2">
      <c r="A769" s="92"/>
      <c r="B769" s="93"/>
      <c r="C769" s="93"/>
      <c r="D769" s="93"/>
      <c r="E769" s="93" t="str">
        <f t="shared" si="1511"/>
        <v/>
      </c>
      <c r="F769" s="93"/>
      <c r="G769" s="93"/>
      <c r="H769" s="93" t="str">
        <f t="shared" si="1319"/>
        <v/>
      </c>
      <c r="I769" s="95" t="str">
        <f t="shared" si="1320"/>
        <v/>
      </c>
      <c r="J769" s="93"/>
      <c r="K769" s="97" t="b">
        <v>0</v>
      </c>
      <c r="L769" s="98" t="str">
        <f t="shared" si="1444"/>
        <v>PENDENTE</v>
      </c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3"/>
      <c r="X769" s="100"/>
      <c r="Y769" s="100"/>
      <c r="Z769" s="100"/>
      <c r="AA769" s="100"/>
      <c r="AB769" s="100"/>
      <c r="AC769" s="101"/>
      <c r="AD769" s="3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93"/>
      <c r="AQ769" s="93"/>
      <c r="AR769" s="93"/>
      <c r="AS769" s="102"/>
      <c r="AT769" s="103"/>
      <c r="AU769" s="103"/>
      <c r="AV769" s="103"/>
      <c r="AW769" s="104"/>
      <c r="AX769" s="103"/>
      <c r="AY769" s="103"/>
      <c r="AZ769" s="103"/>
      <c r="BA769" s="103"/>
      <c r="BB769" s="104"/>
      <c r="BC769" s="103"/>
      <c r="BD769" s="105" t="str">
        <f ca="1">IFERROR(__xludf.DUMMYFUNCTION("""COMPUTED_VALUE"""),"")</f>
        <v/>
      </c>
      <c r="BE769" s="105"/>
      <c r="BF769" s="105"/>
      <c r="BG769" s="93"/>
      <c r="BH769" s="95"/>
      <c r="BI769" s="95" t="str">
        <f t="shared" si="1347"/>
        <v/>
      </c>
      <c r="BJ769" s="95" t="str">
        <f t="shared" ref="BJ769:BR769" si="1786">IF(AD769=0,"",AD769*$AS769*(AU769/10))</f>
        <v/>
      </c>
      <c r="BK769" s="95" t="str">
        <f t="shared" si="1786"/>
        <v/>
      </c>
      <c r="BL769" s="95" t="str">
        <f t="shared" si="1786"/>
        <v/>
      </c>
      <c r="BM769" s="95" t="str">
        <f t="shared" si="1786"/>
        <v/>
      </c>
      <c r="BN769" s="95" t="str">
        <f t="shared" si="1786"/>
        <v/>
      </c>
      <c r="BO769" s="95" t="str">
        <f t="shared" si="1786"/>
        <v/>
      </c>
      <c r="BP769" s="95" t="str">
        <f t="shared" si="1786"/>
        <v/>
      </c>
      <c r="BQ769" s="95" t="str">
        <f t="shared" si="1786"/>
        <v/>
      </c>
      <c r="BR769" s="95" t="str">
        <f t="shared" si="1786"/>
        <v/>
      </c>
      <c r="BS769" s="38"/>
      <c r="BT769" s="38"/>
      <c r="BU769" s="38"/>
      <c r="BV769" s="38"/>
      <c r="BW769" s="38"/>
      <c r="BX769" s="38">
        <f t="shared" si="1600"/>
        <v>0</v>
      </c>
      <c r="BY769" s="106" t="str">
        <f t="shared" si="1575"/>
        <v/>
      </c>
      <c r="BZ769" s="106" t="str">
        <f t="shared" ref="BZ769:CH769" si="1787">IF(N769="x","1","")</f>
        <v/>
      </c>
      <c r="CA769" s="106" t="str">
        <f t="shared" si="1787"/>
        <v/>
      </c>
      <c r="CB769" s="106" t="str">
        <f t="shared" si="1787"/>
        <v/>
      </c>
      <c r="CC769" s="106" t="str">
        <f t="shared" si="1787"/>
        <v/>
      </c>
      <c r="CD769" s="106" t="str">
        <f t="shared" si="1787"/>
        <v/>
      </c>
      <c r="CE769" s="106" t="str">
        <f t="shared" si="1787"/>
        <v/>
      </c>
      <c r="CF769" s="106" t="str">
        <f t="shared" si="1787"/>
        <v/>
      </c>
      <c r="CG769" s="106" t="str">
        <f t="shared" si="1787"/>
        <v/>
      </c>
      <c r="CH769" s="106" t="str">
        <f t="shared" si="1787"/>
        <v/>
      </c>
      <c r="CI769" s="40"/>
      <c r="CJ769" s="40"/>
      <c r="CK769" s="40"/>
      <c r="CL769" s="40"/>
      <c r="CM769" s="40"/>
    </row>
    <row r="770" spans="1:91" ht="17.25" customHeight="1" x14ac:dyDescent="0.2">
      <c r="A770" s="92"/>
      <c r="B770" s="93"/>
      <c r="C770" s="93"/>
      <c r="D770" s="93"/>
      <c r="E770" s="93" t="str">
        <f t="shared" si="1511"/>
        <v/>
      </c>
      <c r="F770" s="93"/>
      <c r="G770" s="93"/>
      <c r="H770" s="93" t="str">
        <f t="shared" si="1319"/>
        <v/>
      </c>
      <c r="I770" s="95" t="str">
        <f t="shared" si="1320"/>
        <v/>
      </c>
      <c r="J770" s="93"/>
      <c r="K770" s="97" t="b">
        <v>0</v>
      </c>
      <c r="L770" s="98" t="str">
        <f t="shared" si="1444"/>
        <v>PENDENTE</v>
      </c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3"/>
      <c r="X770" s="100"/>
      <c r="Y770" s="100"/>
      <c r="Z770" s="100"/>
      <c r="AA770" s="100"/>
      <c r="AB770" s="100"/>
      <c r="AC770" s="101"/>
      <c r="AD770" s="3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93"/>
      <c r="AQ770" s="93"/>
      <c r="AR770" s="93"/>
      <c r="AS770" s="102"/>
      <c r="AT770" s="103"/>
      <c r="AU770" s="103"/>
      <c r="AV770" s="103"/>
      <c r="AW770" s="104"/>
      <c r="AX770" s="103"/>
      <c r="AY770" s="103"/>
      <c r="AZ770" s="103"/>
      <c r="BA770" s="103"/>
      <c r="BB770" s="104"/>
      <c r="BC770" s="103"/>
      <c r="BD770" s="105" t="str">
        <f ca="1">IFERROR(__xludf.DUMMYFUNCTION("""COMPUTED_VALUE"""),"")</f>
        <v/>
      </c>
      <c r="BE770" s="105"/>
      <c r="BF770" s="105"/>
      <c r="BG770" s="93"/>
      <c r="BH770" s="95"/>
      <c r="BI770" s="95" t="str">
        <f t="shared" si="1347"/>
        <v/>
      </c>
      <c r="BJ770" s="95" t="str">
        <f t="shared" ref="BJ770:BR770" si="1788">IF(AD770=0,"",AD770*$AS770*(AU770/10))</f>
        <v/>
      </c>
      <c r="BK770" s="95" t="str">
        <f t="shared" si="1788"/>
        <v/>
      </c>
      <c r="BL770" s="95" t="str">
        <f t="shared" si="1788"/>
        <v/>
      </c>
      <c r="BM770" s="95" t="str">
        <f t="shared" si="1788"/>
        <v/>
      </c>
      <c r="BN770" s="95" t="str">
        <f t="shared" si="1788"/>
        <v/>
      </c>
      <c r="BO770" s="95" t="str">
        <f t="shared" si="1788"/>
        <v/>
      </c>
      <c r="BP770" s="95" t="str">
        <f t="shared" si="1788"/>
        <v/>
      </c>
      <c r="BQ770" s="95" t="str">
        <f t="shared" si="1788"/>
        <v/>
      </c>
      <c r="BR770" s="95" t="str">
        <f t="shared" si="1788"/>
        <v/>
      </c>
      <c r="BS770" s="38"/>
      <c r="BT770" s="38"/>
      <c r="BU770" s="38"/>
      <c r="BV770" s="38"/>
      <c r="BW770" s="38"/>
      <c r="BX770" s="38">
        <f t="shared" si="1600"/>
        <v>0</v>
      </c>
      <c r="BY770" s="106" t="str">
        <f t="shared" si="1575"/>
        <v/>
      </c>
      <c r="BZ770" s="106" t="str">
        <f t="shared" ref="BZ770:CH770" si="1789">IF(N770="x","1","")</f>
        <v/>
      </c>
      <c r="CA770" s="106" t="str">
        <f t="shared" si="1789"/>
        <v/>
      </c>
      <c r="CB770" s="106" t="str">
        <f t="shared" si="1789"/>
        <v/>
      </c>
      <c r="CC770" s="106" t="str">
        <f t="shared" si="1789"/>
        <v/>
      </c>
      <c r="CD770" s="106" t="str">
        <f t="shared" si="1789"/>
        <v/>
      </c>
      <c r="CE770" s="106" t="str">
        <f t="shared" si="1789"/>
        <v/>
      </c>
      <c r="CF770" s="106" t="str">
        <f t="shared" si="1789"/>
        <v/>
      </c>
      <c r="CG770" s="106" t="str">
        <f t="shared" si="1789"/>
        <v/>
      </c>
      <c r="CH770" s="106" t="str">
        <f t="shared" si="1789"/>
        <v/>
      </c>
      <c r="CI770" s="40"/>
      <c r="CJ770" s="40"/>
      <c r="CK770" s="40"/>
      <c r="CL770" s="40"/>
      <c r="CM770" s="40"/>
    </row>
    <row r="771" spans="1:91" ht="17.25" customHeight="1" x14ac:dyDescent="0.2">
      <c r="A771" s="92"/>
      <c r="B771" s="93"/>
      <c r="C771" s="93"/>
      <c r="D771" s="93"/>
      <c r="E771" s="93" t="str">
        <f t="shared" si="1511"/>
        <v/>
      </c>
      <c r="F771" s="93"/>
      <c r="G771" s="93"/>
      <c r="H771" s="93" t="str">
        <f t="shared" si="1319"/>
        <v/>
      </c>
      <c r="I771" s="95" t="str">
        <f t="shared" si="1320"/>
        <v/>
      </c>
      <c r="J771" s="93"/>
      <c r="K771" s="97" t="b">
        <v>0</v>
      </c>
      <c r="L771" s="98" t="str">
        <f t="shared" si="1444"/>
        <v>PENDENTE</v>
      </c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3"/>
      <c r="X771" s="100"/>
      <c r="Y771" s="100"/>
      <c r="Z771" s="100"/>
      <c r="AA771" s="100"/>
      <c r="AB771" s="100"/>
      <c r="AC771" s="101"/>
      <c r="AD771" s="3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93"/>
      <c r="AQ771" s="93"/>
      <c r="AR771" s="93"/>
      <c r="AS771" s="102"/>
      <c r="AT771" s="103"/>
      <c r="AU771" s="103"/>
      <c r="AV771" s="103"/>
      <c r="AW771" s="104"/>
      <c r="AX771" s="103"/>
      <c r="AY771" s="103"/>
      <c r="AZ771" s="103"/>
      <c r="BA771" s="103"/>
      <c r="BB771" s="104"/>
      <c r="BC771" s="103"/>
      <c r="BD771" s="105" t="str">
        <f ca="1">IFERROR(__xludf.DUMMYFUNCTION("""COMPUTED_VALUE"""),"")</f>
        <v/>
      </c>
      <c r="BE771" s="105"/>
      <c r="BF771" s="105"/>
      <c r="BG771" s="93"/>
      <c r="BH771" s="95"/>
      <c r="BI771" s="95" t="str">
        <f t="shared" si="1347"/>
        <v/>
      </c>
      <c r="BJ771" s="95" t="str">
        <f t="shared" ref="BJ771:BR771" si="1790">IF(AD771=0,"",AD771*$AS771*(AU771/10))</f>
        <v/>
      </c>
      <c r="BK771" s="95" t="str">
        <f t="shared" si="1790"/>
        <v/>
      </c>
      <c r="BL771" s="95" t="str">
        <f t="shared" si="1790"/>
        <v/>
      </c>
      <c r="BM771" s="95" t="str">
        <f t="shared" si="1790"/>
        <v/>
      </c>
      <c r="BN771" s="95" t="str">
        <f t="shared" si="1790"/>
        <v/>
      </c>
      <c r="BO771" s="95" t="str">
        <f t="shared" si="1790"/>
        <v/>
      </c>
      <c r="BP771" s="95" t="str">
        <f t="shared" si="1790"/>
        <v/>
      </c>
      <c r="BQ771" s="95" t="str">
        <f t="shared" si="1790"/>
        <v/>
      </c>
      <c r="BR771" s="95" t="str">
        <f t="shared" si="1790"/>
        <v/>
      </c>
      <c r="BS771" s="38"/>
      <c r="BT771" s="38"/>
      <c r="BU771" s="38"/>
      <c r="BV771" s="38"/>
      <c r="BW771" s="38"/>
      <c r="BX771" s="38">
        <f t="shared" si="1600"/>
        <v>0</v>
      </c>
      <c r="BY771" s="106" t="str">
        <f t="shared" si="1575"/>
        <v/>
      </c>
      <c r="BZ771" s="106" t="str">
        <f t="shared" ref="BZ771:CH771" si="1791">IF(N771="x","1","")</f>
        <v/>
      </c>
      <c r="CA771" s="106" t="str">
        <f t="shared" si="1791"/>
        <v/>
      </c>
      <c r="CB771" s="106" t="str">
        <f t="shared" si="1791"/>
        <v/>
      </c>
      <c r="CC771" s="106" t="str">
        <f t="shared" si="1791"/>
        <v/>
      </c>
      <c r="CD771" s="106" t="str">
        <f t="shared" si="1791"/>
        <v/>
      </c>
      <c r="CE771" s="106" t="str">
        <f t="shared" si="1791"/>
        <v/>
      </c>
      <c r="CF771" s="106" t="str">
        <f t="shared" si="1791"/>
        <v/>
      </c>
      <c r="CG771" s="106" t="str">
        <f t="shared" si="1791"/>
        <v/>
      </c>
      <c r="CH771" s="106" t="str">
        <f t="shared" si="1791"/>
        <v/>
      </c>
      <c r="CI771" s="40"/>
      <c r="CJ771" s="40"/>
      <c r="CK771" s="40"/>
      <c r="CL771" s="40"/>
      <c r="CM771" s="40"/>
    </row>
    <row r="772" spans="1:91" ht="17.25" customHeight="1" x14ac:dyDescent="0.2">
      <c r="A772" s="92"/>
      <c r="B772" s="93"/>
      <c r="C772" s="93"/>
      <c r="D772" s="93"/>
      <c r="E772" s="93" t="str">
        <f t="shared" si="1511"/>
        <v/>
      </c>
      <c r="F772" s="93"/>
      <c r="G772" s="93"/>
      <c r="H772" s="93" t="str">
        <f t="shared" si="1319"/>
        <v/>
      </c>
      <c r="I772" s="95" t="str">
        <f t="shared" si="1320"/>
        <v/>
      </c>
      <c r="J772" s="93"/>
      <c r="K772" s="97" t="b">
        <v>0</v>
      </c>
      <c r="L772" s="98" t="str">
        <f t="shared" si="1444"/>
        <v>PENDENTE</v>
      </c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3"/>
      <c r="X772" s="100"/>
      <c r="Y772" s="100"/>
      <c r="Z772" s="100"/>
      <c r="AA772" s="100"/>
      <c r="AB772" s="100"/>
      <c r="AC772" s="101"/>
      <c r="AD772" s="3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93"/>
      <c r="AQ772" s="93"/>
      <c r="AR772" s="93"/>
      <c r="AS772" s="102"/>
      <c r="AT772" s="103"/>
      <c r="AU772" s="103"/>
      <c r="AV772" s="103"/>
      <c r="AW772" s="104"/>
      <c r="AX772" s="103"/>
      <c r="AY772" s="103"/>
      <c r="AZ772" s="103"/>
      <c r="BA772" s="103"/>
      <c r="BB772" s="104"/>
      <c r="BC772" s="103"/>
      <c r="BD772" s="105" t="str">
        <f ca="1">IFERROR(__xludf.DUMMYFUNCTION("""COMPUTED_VALUE"""),"")</f>
        <v/>
      </c>
      <c r="BE772" s="105"/>
      <c r="BF772" s="105"/>
      <c r="BG772" s="93"/>
      <c r="BH772" s="95"/>
      <c r="BI772" s="95" t="str">
        <f t="shared" si="1347"/>
        <v/>
      </c>
      <c r="BJ772" s="95" t="str">
        <f t="shared" ref="BJ772:BR772" si="1792">IF(AD772=0,"",AD772*$AS772*(AU772/10))</f>
        <v/>
      </c>
      <c r="BK772" s="95" t="str">
        <f t="shared" si="1792"/>
        <v/>
      </c>
      <c r="BL772" s="95" t="str">
        <f t="shared" si="1792"/>
        <v/>
      </c>
      <c r="BM772" s="95" t="str">
        <f t="shared" si="1792"/>
        <v/>
      </c>
      <c r="BN772" s="95" t="str">
        <f t="shared" si="1792"/>
        <v/>
      </c>
      <c r="BO772" s="95" t="str">
        <f t="shared" si="1792"/>
        <v/>
      </c>
      <c r="BP772" s="95" t="str">
        <f t="shared" si="1792"/>
        <v/>
      </c>
      <c r="BQ772" s="95" t="str">
        <f t="shared" si="1792"/>
        <v/>
      </c>
      <c r="BR772" s="95" t="str">
        <f t="shared" si="1792"/>
        <v/>
      </c>
      <c r="BS772" s="38"/>
      <c r="BT772" s="38"/>
      <c r="BU772" s="38"/>
      <c r="BV772" s="38"/>
      <c r="BW772" s="38"/>
      <c r="BX772" s="38">
        <f t="shared" si="1600"/>
        <v>0</v>
      </c>
      <c r="BY772" s="106" t="str">
        <f t="shared" si="1575"/>
        <v/>
      </c>
      <c r="BZ772" s="106" t="str">
        <f t="shared" ref="BZ772:CH772" si="1793">IF(N772="x","1","")</f>
        <v/>
      </c>
      <c r="CA772" s="106" t="str">
        <f t="shared" si="1793"/>
        <v/>
      </c>
      <c r="CB772" s="106" t="str">
        <f t="shared" si="1793"/>
        <v/>
      </c>
      <c r="CC772" s="106" t="str">
        <f t="shared" si="1793"/>
        <v/>
      </c>
      <c r="CD772" s="106" t="str">
        <f t="shared" si="1793"/>
        <v/>
      </c>
      <c r="CE772" s="106" t="str">
        <f t="shared" si="1793"/>
        <v/>
      </c>
      <c r="CF772" s="106" t="str">
        <f t="shared" si="1793"/>
        <v/>
      </c>
      <c r="CG772" s="106" t="str">
        <f t="shared" si="1793"/>
        <v/>
      </c>
      <c r="CH772" s="106" t="str">
        <f t="shared" si="1793"/>
        <v/>
      </c>
      <c r="CI772" s="40"/>
      <c r="CJ772" s="40"/>
      <c r="CK772" s="40"/>
      <c r="CL772" s="40"/>
      <c r="CM772" s="40"/>
    </row>
    <row r="773" spans="1:91" ht="17.25" customHeight="1" x14ac:dyDescent="0.2">
      <c r="A773" s="92"/>
      <c r="B773" s="93"/>
      <c r="C773" s="93"/>
      <c r="D773" s="93"/>
      <c r="E773" s="93" t="str">
        <f t="shared" si="1511"/>
        <v/>
      </c>
      <c r="F773" s="93"/>
      <c r="G773" s="93"/>
      <c r="H773" s="93" t="str">
        <f t="shared" si="1319"/>
        <v/>
      </c>
      <c r="I773" s="95" t="str">
        <f t="shared" si="1320"/>
        <v/>
      </c>
      <c r="J773" s="93"/>
      <c r="K773" s="97" t="b">
        <v>0</v>
      </c>
      <c r="L773" s="98" t="str">
        <f t="shared" si="1444"/>
        <v>PENDENTE</v>
      </c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3"/>
      <c r="X773" s="100"/>
      <c r="Y773" s="100"/>
      <c r="Z773" s="100"/>
      <c r="AA773" s="100"/>
      <c r="AB773" s="100"/>
      <c r="AC773" s="101"/>
      <c r="AD773" s="3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93"/>
      <c r="AQ773" s="93"/>
      <c r="AR773" s="93"/>
      <c r="AS773" s="102"/>
      <c r="AT773" s="103"/>
      <c r="AU773" s="103"/>
      <c r="AV773" s="103"/>
      <c r="AW773" s="104"/>
      <c r="AX773" s="103"/>
      <c r="AY773" s="103"/>
      <c r="AZ773" s="103"/>
      <c r="BA773" s="103"/>
      <c r="BB773" s="104"/>
      <c r="BC773" s="103"/>
      <c r="BD773" s="105" t="str">
        <f ca="1">IFERROR(__xludf.DUMMYFUNCTION("""COMPUTED_VALUE"""),"")</f>
        <v/>
      </c>
      <c r="BE773" s="105"/>
      <c r="BF773" s="105"/>
      <c r="BG773" s="93"/>
      <c r="BH773" s="95"/>
      <c r="BI773" s="95" t="str">
        <f t="shared" si="1347"/>
        <v/>
      </c>
      <c r="BJ773" s="95" t="str">
        <f t="shared" ref="BJ773:BR773" si="1794">IF(AD773=0,"",AD773*$AS773*(AU773/10))</f>
        <v/>
      </c>
      <c r="BK773" s="95" t="str">
        <f t="shared" si="1794"/>
        <v/>
      </c>
      <c r="BL773" s="95" t="str">
        <f t="shared" si="1794"/>
        <v/>
      </c>
      <c r="BM773" s="95" t="str">
        <f t="shared" si="1794"/>
        <v/>
      </c>
      <c r="BN773" s="95" t="str">
        <f t="shared" si="1794"/>
        <v/>
      </c>
      <c r="BO773" s="95" t="str">
        <f t="shared" si="1794"/>
        <v/>
      </c>
      <c r="BP773" s="95" t="str">
        <f t="shared" si="1794"/>
        <v/>
      </c>
      <c r="BQ773" s="95" t="str">
        <f t="shared" si="1794"/>
        <v/>
      </c>
      <c r="BR773" s="95" t="str">
        <f t="shared" si="1794"/>
        <v/>
      </c>
      <c r="BS773" s="38"/>
      <c r="BT773" s="38"/>
      <c r="BU773" s="38"/>
      <c r="BV773" s="38"/>
      <c r="BW773" s="38"/>
      <c r="BX773" s="38">
        <f t="shared" si="1600"/>
        <v>0</v>
      </c>
      <c r="BY773" s="106" t="str">
        <f t="shared" si="1575"/>
        <v/>
      </c>
      <c r="BZ773" s="106" t="str">
        <f t="shared" ref="BZ773:CH773" si="1795">IF(N773="x","1","")</f>
        <v/>
      </c>
      <c r="CA773" s="106" t="str">
        <f t="shared" si="1795"/>
        <v/>
      </c>
      <c r="CB773" s="106" t="str">
        <f t="shared" si="1795"/>
        <v/>
      </c>
      <c r="CC773" s="106" t="str">
        <f t="shared" si="1795"/>
        <v/>
      </c>
      <c r="CD773" s="106" t="str">
        <f t="shared" si="1795"/>
        <v/>
      </c>
      <c r="CE773" s="106" t="str">
        <f t="shared" si="1795"/>
        <v/>
      </c>
      <c r="CF773" s="106" t="str">
        <f t="shared" si="1795"/>
        <v/>
      </c>
      <c r="CG773" s="106" t="str">
        <f t="shared" si="1795"/>
        <v/>
      </c>
      <c r="CH773" s="106" t="str">
        <f t="shared" si="1795"/>
        <v/>
      </c>
      <c r="CI773" s="40"/>
      <c r="CJ773" s="40"/>
      <c r="CK773" s="40"/>
      <c r="CL773" s="40"/>
      <c r="CM773" s="40"/>
    </row>
    <row r="774" spans="1:91" ht="17.25" customHeight="1" x14ac:dyDescent="0.2">
      <c r="A774" s="92"/>
      <c r="B774" s="93"/>
      <c r="C774" s="93"/>
      <c r="D774" s="93"/>
      <c r="E774" s="93" t="str">
        <f t="shared" si="1511"/>
        <v/>
      </c>
      <c r="F774" s="93"/>
      <c r="G774" s="93"/>
      <c r="H774" s="93" t="str">
        <f t="shared" si="1319"/>
        <v/>
      </c>
      <c r="I774" s="95" t="str">
        <f t="shared" si="1320"/>
        <v/>
      </c>
      <c r="J774" s="93"/>
      <c r="K774" s="97" t="b">
        <v>0</v>
      </c>
      <c r="L774" s="98" t="str">
        <f t="shared" si="1444"/>
        <v>PENDENTE</v>
      </c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3"/>
      <c r="X774" s="100"/>
      <c r="Y774" s="100"/>
      <c r="Z774" s="100"/>
      <c r="AA774" s="100"/>
      <c r="AB774" s="100"/>
      <c r="AC774" s="101"/>
      <c r="AD774" s="3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93"/>
      <c r="AQ774" s="93"/>
      <c r="AR774" s="93"/>
      <c r="AS774" s="102"/>
      <c r="AT774" s="103"/>
      <c r="AU774" s="103"/>
      <c r="AV774" s="103"/>
      <c r="AW774" s="104"/>
      <c r="AX774" s="103"/>
      <c r="AY774" s="103"/>
      <c r="AZ774" s="103"/>
      <c r="BA774" s="103"/>
      <c r="BB774" s="104"/>
      <c r="BC774" s="103"/>
      <c r="BD774" s="105" t="str">
        <f ca="1">IFERROR(__xludf.DUMMYFUNCTION("""COMPUTED_VALUE"""),"")</f>
        <v/>
      </c>
      <c r="BE774" s="105"/>
      <c r="BF774" s="105"/>
      <c r="BG774" s="93"/>
      <c r="BH774" s="95"/>
      <c r="BI774" s="95" t="str">
        <f t="shared" si="1347"/>
        <v/>
      </c>
      <c r="BJ774" s="95" t="str">
        <f t="shared" ref="BJ774:BR774" si="1796">IF(AD774=0,"",AD774*$AS774*(AU774/10))</f>
        <v/>
      </c>
      <c r="BK774" s="95" t="str">
        <f t="shared" si="1796"/>
        <v/>
      </c>
      <c r="BL774" s="95" t="str">
        <f t="shared" si="1796"/>
        <v/>
      </c>
      <c r="BM774" s="95" t="str">
        <f t="shared" si="1796"/>
        <v/>
      </c>
      <c r="BN774" s="95" t="str">
        <f t="shared" si="1796"/>
        <v/>
      </c>
      <c r="BO774" s="95" t="str">
        <f t="shared" si="1796"/>
        <v/>
      </c>
      <c r="BP774" s="95" t="str">
        <f t="shared" si="1796"/>
        <v/>
      </c>
      <c r="BQ774" s="95" t="str">
        <f t="shared" si="1796"/>
        <v/>
      </c>
      <c r="BR774" s="95" t="str">
        <f t="shared" si="1796"/>
        <v/>
      </c>
      <c r="BS774" s="38"/>
      <c r="BT774" s="38"/>
      <c r="BU774" s="38"/>
      <c r="BV774" s="38"/>
      <c r="BW774" s="38"/>
      <c r="BX774" s="38">
        <f t="shared" si="1600"/>
        <v>0</v>
      </c>
      <c r="BY774" s="106" t="str">
        <f t="shared" si="1575"/>
        <v/>
      </c>
      <c r="BZ774" s="106" t="str">
        <f t="shared" ref="BZ774:CH774" si="1797">IF(N774="x","1","")</f>
        <v/>
      </c>
      <c r="CA774" s="106" t="str">
        <f t="shared" si="1797"/>
        <v/>
      </c>
      <c r="CB774" s="106" t="str">
        <f t="shared" si="1797"/>
        <v/>
      </c>
      <c r="CC774" s="106" t="str">
        <f t="shared" si="1797"/>
        <v/>
      </c>
      <c r="CD774" s="106" t="str">
        <f t="shared" si="1797"/>
        <v/>
      </c>
      <c r="CE774" s="106" t="str">
        <f t="shared" si="1797"/>
        <v/>
      </c>
      <c r="CF774" s="106" t="str">
        <f t="shared" si="1797"/>
        <v/>
      </c>
      <c r="CG774" s="106" t="str">
        <f t="shared" si="1797"/>
        <v/>
      </c>
      <c r="CH774" s="106" t="str">
        <f t="shared" si="1797"/>
        <v/>
      </c>
      <c r="CI774" s="40"/>
      <c r="CJ774" s="40"/>
      <c r="CK774" s="40"/>
      <c r="CL774" s="40"/>
      <c r="CM774" s="40"/>
    </row>
    <row r="775" spans="1:91" ht="17.25" customHeight="1" x14ac:dyDescent="0.2">
      <c r="A775" s="92"/>
      <c r="B775" s="93"/>
      <c r="C775" s="93"/>
      <c r="D775" s="93"/>
      <c r="E775" s="93" t="str">
        <f t="shared" si="1511"/>
        <v/>
      </c>
      <c r="F775" s="93"/>
      <c r="G775" s="93"/>
      <c r="H775" s="93" t="str">
        <f t="shared" si="1319"/>
        <v/>
      </c>
      <c r="I775" s="95" t="str">
        <f t="shared" si="1320"/>
        <v/>
      </c>
      <c r="J775" s="93"/>
      <c r="K775" s="97" t="b">
        <v>0</v>
      </c>
      <c r="L775" s="98" t="str">
        <f t="shared" si="1444"/>
        <v>PENDENTE</v>
      </c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3"/>
      <c r="X775" s="100"/>
      <c r="Y775" s="100"/>
      <c r="Z775" s="100"/>
      <c r="AA775" s="100"/>
      <c r="AB775" s="100"/>
      <c r="AC775" s="101"/>
      <c r="AD775" s="3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93"/>
      <c r="AQ775" s="93"/>
      <c r="AR775" s="93"/>
      <c r="AS775" s="102"/>
      <c r="AT775" s="103"/>
      <c r="AU775" s="103"/>
      <c r="AV775" s="103"/>
      <c r="AW775" s="104"/>
      <c r="AX775" s="103"/>
      <c r="AY775" s="103"/>
      <c r="AZ775" s="103"/>
      <c r="BA775" s="103"/>
      <c r="BB775" s="104"/>
      <c r="BC775" s="103"/>
      <c r="BD775" s="105" t="str">
        <f ca="1">IFERROR(__xludf.DUMMYFUNCTION("""COMPUTED_VALUE"""),"")</f>
        <v/>
      </c>
      <c r="BE775" s="105"/>
      <c r="BF775" s="105"/>
      <c r="BG775" s="93"/>
      <c r="BH775" s="95"/>
      <c r="BI775" s="95" t="str">
        <f t="shared" si="1347"/>
        <v/>
      </c>
      <c r="BJ775" s="95" t="str">
        <f t="shared" ref="BJ775:BR775" si="1798">IF(AD775=0,"",AD775*$AS775*(AU775/10))</f>
        <v/>
      </c>
      <c r="BK775" s="95" t="str">
        <f t="shared" si="1798"/>
        <v/>
      </c>
      <c r="BL775" s="95" t="str">
        <f t="shared" si="1798"/>
        <v/>
      </c>
      <c r="BM775" s="95" t="str">
        <f t="shared" si="1798"/>
        <v/>
      </c>
      <c r="BN775" s="95" t="str">
        <f t="shared" si="1798"/>
        <v/>
      </c>
      <c r="BO775" s="95" t="str">
        <f t="shared" si="1798"/>
        <v/>
      </c>
      <c r="BP775" s="95" t="str">
        <f t="shared" si="1798"/>
        <v/>
      </c>
      <c r="BQ775" s="95" t="str">
        <f t="shared" si="1798"/>
        <v/>
      </c>
      <c r="BR775" s="95" t="str">
        <f t="shared" si="1798"/>
        <v/>
      </c>
      <c r="BS775" s="38"/>
      <c r="BT775" s="38"/>
      <c r="BU775" s="38"/>
      <c r="BV775" s="38"/>
      <c r="BW775" s="38"/>
      <c r="BX775" s="38">
        <f t="shared" si="1600"/>
        <v>0</v>
      </c>
      <c r="BY775" s="106" t="str">
        <f t="shared" si="1575"/>
        <v/>
      </c>
      <c r="BZ775" s="106" t="str">
        <f t="shared" ref="BZ775:CH775" si="1799">IF(N775="x","1","")</f>
        <v/>
      </c>
      <c r="CA775" s="106" t="str">
        <f t="shared" si="1799"/>
        <v/>
      </c>
      <c r="CB775" s="106" t="str">
        <f t="shared" si="1799"/>
        <v/>
      </c>
      <c r="CC775" s="106" t="str">
        <f t="shared" si="1799"/>
        <v/>
      </c>
      <c r="CD775" s="106" t="str">
        <f t="shared" si="1799"/>
        <v/>
      </c>
      <c r="CE775" s="106" t="str">
        <f t="shared" si="1799"/>
        <v/>
      </c>
      <c r="CF775" s="106" t="str">
        <f t="shared" si="1799"/>
        <v/>
      </c>
      <c r="CG775" s="106" t="str">
        <f t="shared" si="1799"/>
        <v/>
      </c>
      <c r="CH775" s="106" t="str">
        <f t="shared" si="1799"/>
        <v/>
      </c>
      <c r="CI775" s="40"/>
      <c r="CJ775" s="40"/>
      <c r="CK775" s="40"/>
      <c r="CL775" s="40"/>
      <c r="CM775" s="40"/>
    </row>
    <row r="776" spans="1:91" ht="17.25" customHeight="1" x14ac:dyDescent="0.2">
      <c r="A776" s="92"/>
      <c r="B776" s="93"/>
      <c r="C776" s="93"/>
      <c r="D776" s="93"/>
      <c r="E776" s="93" t="str">
        <f t="shared" si="1511"/>
        <v/>
      </c>
      <c r="F776" s="93"/>
      <c r="G776" s="93"/>
      <c r="H776" s="93" t="str">
        <f t="shared" si="1319"/>
        <v/>
      </c>
      <c r="I776" s="95" t="str">
        <f t="shared" si="1320"/>
        <v/>
      </c>
      <c r="J776" s="93"/>
      <c r="K776" s="97" t="b">
        <v>0</v>
      </c>
      <c r="L776" s="98" t="str">
        <f t="shared" si="1444"/>
        <v>PENDENTE</v>
      </c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3"/>
      <c r="X776" s="100"/>
      <c r="Y776" s="100"/>
      <c r="Z776" s="100"/>
      <c r="AA776" s="100"/>
      <c r="AB776" s="100"/>
      <c r="AC776" s="101"/>
      <c r="AD776" s="3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93"/>
      <c r="AQ776" s="93"/>
      <c r="AR776" s="93"/>
      <c r="AS776" s="102"/>
      <c r="AT776" s="103"/>
      <c r="AU776" s="103"/>
      <c r="AV776" s="103"/>
      <c r="AW776" s="104"/>
      <c r="AX776" s="103"/>
      <c r="AY776" s="103"/>
      <c r="AZ776" s="103"/>
      <c r="BA776" s="103"/>
      <c r="BB776" s="104"/>
      <c r="BC776" s="103"/>
      <c r="BD776" s="105" t="str">
        <f ca="1">IFERROR(__xludf.DUMMYFUNCTION("""COMPUTED_VALUE"""),"")</f>
        <v/>
      </c>
      <c r="BE776" s="105"/>
      <c r="BF776" s="105"/>
      <c r="BG776" s="93"/>
      <c r="BH776" s="95"/>
      <c r="BI776" s="95" t="str">
        <f t="shared" si="1347"/>
        <v/>
      </c>
      <c r="BJ776" s="95" t="str">
        <f t="shared" ref="BJ776:BR776" si="1800">IF(AD776=0,"",AD776*$AS776*(AU776/10))</f>
        <v/>
      </c>
      <c r="BK776" s="95" t="str">
        <f t="shared" si="1800"/>
        <v/>
      </c>
      <c r="BL776" s="95" t="str">
        <f t="shared" si="1800"/>
        <v/>
      </c>
      <c r="BM776" s="95" t="str">
        <f t="shared" si="1800"/>
        <v/>
      </c>
      <c r="BN776" s="95" t="str">
        <f t="shared" si="1800"/>
        <v/>
      </c>
      <c r="BO776" s="95" t="str">
        <f t="shared" si="1800"/>
        <v/>
      </c>
      <c r="BP776" s="95" t="str">
        <f t="shared" si="1800"/>
        <v/>
      </c>
      <c r="BQ776" s="95" t="str">
        <f t="shared" si="1800"/>
        <v/>
      </c>
      <c r="BR776" s="95" t="str">
        <f t="shared" si="1800"/>
        <v/>
      </c>
      <c r="BS776" s="38"/>
      <c r="BT776" s="38"/>
      <c r="BU776" s="38"/>
      <c r="BV776" s="38"/>
      <c r="BW776" s="38"/>
      <c r="BX776" s="38">
        <f t="shared" si="1600"/>
        <v>0</v>
      </c>
      <c r="BY776" s="106" t="str">
        <f t="shared" si="1575"/>
        <v/>
      </c>
      <c r="BZ776" s="106" t="str">
        <f t="shared" ref="BZ776:CH776" si="1801">IF(N776="x","1","")</f>
        <v/>
      </c>
      <c r="CA776" s="106" t="str">
        <f t="shared" si="1801"/>
        <v/>
      </c>
      <c r="CB776" s="106" t="str">
        <f t="shared" si="1801"/>
        <v/>
      </c>
      <c r="CC776" s="106" t="str">
        <f t="shared" si="1801"/>
        <v/>
      </c>
      <c r="CD776" s="106" t="str">
        <f t="shared" si="1801"/>
        <v/>
      </c>
      <c r="CE776" s="106" t="str">
        <f t="shared" si="1801"/>
        <v/>
      </c>
      <c r="CF776" s="106" t="str">
        <f t="shared" si="1801"/>
        <v/>
      </c>
      <c r="CG776" s="106" t="str">
        <f t="shared" si="1801"/>
        <v/>
      </c>
      <c r="CH776" s="106" t="str">
        <f t="shared" si="1801"/>
        <v/>
      </c>
      <c r="CI776" s="40"/>
      <c r="CJ776" s="40"/>
      <c r="CK776" s="40"/>
      <c r="CL776" s="40"/>
      <c r="CM776" s="40"/>
    </row>
    <row r="777" spans="1:91" ht="17.25" customHeight="1" x14ac:dyDescent="0.2">
      <c r="A777" s="92"/>
      <c r="B777" s="93"/>
      <c r="C777" s="93"/>
      <c r="D777" s="93"/>
      <c r="E777" s="93" t="str">
        <f t="shared" si="1511"/>
        <v/>
      </c>
      <c r="F777" s="93"/>
      <c r="G777" s="93"/>
      <c r="H777" s="93" t="str">
        <f t="shared" si="1319"/>
        <v/>
      </c>
      <c r="I777" s="95" t="str">
        <f t="shared" si="1320"/>
        <v/>
      </c>
      <c r="J777" s="93"/>
      <c r="K777" s="97" t="b">
        <v>0</v>
      </c>
      <c r="L777" s="98" t="str">
        <f t="shared" si="1444"/>
        <v>PENDENTE</v>
      </c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3"/>
      <c r="X777" s="100"/>
      <c r="Y777" s="100"/>
      <c r="Z777" s="100"/>
      <c r="AA777" s="100"/>
      <c r="AB777" s="100"/>
      <c r="AC777" s="101"/>
      <c r="AD777" s="3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93"/>
      <c r="AQ777" s="93"/>
      <c r="AR777" s="93"/>
      <c r="AS777" s="102"/>
      <c r="AT777" s="103"/>
      <c r="AU777" s="103"/>
      <c r="AV777" s="103"/>
      <c r="AW777" s="104"/>
      <c r="AX777" s="103"/>
      <c r="AY777" s="103"/>
      <c r="AZ777" s="103"/>
      <c r="BA777" s="103"/>
      <c r="BB777" s="104"/>
      <c r="BC777" s="103"/>
      <c r="BD777" s="105" t="str">
        <f ca="1">IFERROR(__xludf.DUMMYFUNCTION("""COMPUTED_VALUE"""),"")</f>
        <v/>
      </c>
      <c r="BE777" s="105"/>
      <c r="BF777" s="105"/>
      <c r="BG777" s="93"/>
      <c r="BH777" s="95"/>
      <c r="BI777" s="95" t="str">
        <f t="shared" si="1347"/>
        <v/>
      </c>
      <c r="BJ777" s="95" t="str">
        <f t="shared" ref="BJ777:BR777" si="1802">IF(AD777=0,"",AD777*$AS777*(AU777/10))</f>
        <v/>
      </c>
      <c r="BK777" s="95" t="str">
        <f t="shared" si="1802"/>
        <v/>
      </c>
      <c r="BL777" s="95" t="str">
        <f t="shared" si="1802"/>
        <v/>
      </c>
      <c r="BM777" s="95" t="str">
        <f t="shared" si="1802"/>
        <v/>
      </c>
      <c r="BN777" s="95" t="str">
        <f t="shared" si="1802"/>
        <v/>
      </c>
      <c r="BO777" s="95" t="str">
        <f t="shared" si="1802"/>
        <v/>
      </c>
      <c r="BP777" s="95" t="str">
        <f t="shared" si="1802"/>
        <v/>
      </c>
      <c r="BQ777" s="95" t="str">
        <f t="shared" si="1802"/>
        <v/>
      </c>
      <c r="BR777" s="95" t="str">
        <f t="shared" si="1802"/>
        <v/>
      </c>
      <c r="BS777" s="38"/>
      <c r="BT777" s="38"/>
      <c r="BU777" s="38"/>
      <c r="BV777" s="38"/>
      <c r="BW777" s="38"/>
      <c r="BX777" s="38">
        <f t="shared" si="1600"/>
        <v>0</v>
      </c>
      <c r="BY777" s="106" t="str">
        <f t="shared" si="1575"/>
        <v/>
      </c>
      <c r="BZ777" s="106" t="str">
        <f t="shared" ref="BZ777:CH777" si="1803">IF(N777="x","1","")</f>
        <v/>
      </c>
      <c r="CA777" s="106" t="str">
        <f t="shared" si="1803"/>
        <v/>
      </c>
      <c r="CB777" s="106" t="str">
        <f t="shared" si="1803"/>
        <v/>
      </c>
      <c r="CC777" s="106" t="str">
        <f t="shared" si="1803"/>
        <v/>
      </c>
      <c r="CD777" s="106" t="str">
        <f t="shared" si="1803"/>
        <v/>
      </c>
      <c r="CE777" s="106" t="str">
        <f t="shared" si="1803"/>
        <v/>
      </c>
      <c r="CF777" s="106" t="str">
        <f t="shared" si="1803"/>
        <v/>
      </c>
      <c r="CG777" s="106" t="str">
        <f t="shared" si="1803"/>
        <v/>
      </c>
      <c r="CH777" s="106" t="str">
        <f t="shared" si="1803"/>
        <v/>
      </c>
      <c r="CI777" s="40"/>
      <c r="CJ777" s="40"/>
      <c r="CK777" s="40"/>
      <c r="CL777" s="40"/>
      <c r="CM777" s="40"/>
    </row>
    <row r="778" spans="1:91" ht="17.25" customHeight="1" x14ac:dyDescent="0.2">
      <c r="A778" s="92"/>
      <c r="B778" s="93"/>
      <c r="C778" s="93"/>
      <c r="D778" s="93"/>
      <c r="E778" s="93" t="str">
        <f t="shared" si="1511"/>
        <v/>
      </c>
      <c r="F778" s="93"/>
      <c r="G778" s="93"/>
      <c r="H778" s="93" t="str">
        <f t="shared" si="1319"/>
        <v/>
      </c>
      <c r="I778" s="95" t="str">
        <f t="shared" si="1320"/>
        <v/>
      </c>
      <c r="J778" s="93"/>
      <c r="K778" s="97" t="b">
        <v>0</v>
      </c>
      <c r="L778" s="98" t="str">
        <f t="shared" si="1444"/>
        <v>PENDENTE</v>
      </c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3"/>
      <c r="X778" s="100"/>
      <c r="Y778" s="100"/>
      <c r="Z778" s="100"/>
      <c r="AA778" s="100"/>
      <c r="AB778" s="100"/>
      <c r="AC778" s="101"/>
      <c r="AD778" s="3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93"/>
      <c r="AQ778" s="93"/>
      <c r="AR778" s="93"/>
      <c r="AS778" s="102"/>
      <c r="AT778" s="103"/>
      <c r="AU778" s="103"/>
      <c r="AV778" s="103"/>
      <c r="AW778" s="104"/>
      <c r="AX778" s="103"/>
      <c r="AY778" s="103"/>
      <c r="AZ778" s="103"/>
      <c r="BA778" s="103"/>
      <c r="BB778" s="104"/>
      <c r="BC778" s="103"/>
      <c r="BD778" s="105" t="str">
        <f ca="1">IFERROR(__xludf.DUMMYFUNCTION("""COMPUTED_VALUE"""),"")</f>
        <v/>
      </c>
      <c r="BE778" s="105"/>
      <c r="BF778" s="105"/>
      <c r="BG778" s="93"/>
      <c r="BH778" s="95"/>
      <c r="BI778" s="95" t="str">
        <f t="shared" si="1347"/>
        <v/>
      </c>
      <c r="BJ778" s="95" t="str">
        <f t="shared" ref="BJ778:BR778" si="1804">IF(AD778=0,"",AD778*$AS778*(AU778/10))</f>
        <v/>
      </c>
      <c r="BK778" s="95" t="str">
        <f t="shared" si="1804"/>
        <v/>
      </c>
      <c r="BL778" s="95" t="str">
        <f t="shared" si="1804"/>
        <v/>
      </c>
      <c r="BM778" s="95" t="str">
        <f t="shared" si="1804"/>
        <v/>
      </c>
      <c r="BN778" s="95" t="str">
        <f t="shared" si="1804"/>
        <v/>
      </c>
      <c r="BO778" s="95" t="str">
        <f t="shared" si="1804"/>
        <v/>
      </c>
      <c r="BP778" s="95" t="str">
        <f t="shared" si="1804"/>
        <v/>
      </c>
      <c r="BQ778" s="95" t="str">
        <f t="shared" si="1804"/>
        <v/>
      </c>
      <c r="BR778" s="95" t="str">
        <f t="shared" si="1804"/>
        <v/>
      </c>
      <c r="BS778" s="38"/>
      <c r="BT778" s="38"/>
      <c r="BU778" s="38"/>
      <c r="BV778" s="38"/>
      <c r="BW778" s="38"/>
      <c r="BX778" s="38">
        <f t="shared" si="1600"/>
        <v>0</v>
      </c>
      <c r="BY778" s="106" t="str">
        <f t="shared" si="1575"/>
        <v/>
      </c>
      <c r="BZ778" s="106" t="str">
        <f t="shared" ref="BZ778:CH778" si="1805">IF(N778="x","1","")</f>
        <v/>
      </c>
      <c r="CA778" s="106" t="str">
        <f t="shared" si="1805"/>
        <v/>
      </c>
      <c r="CB778" s="106" t="str">
        <f t="shared" si="1805"/>
        <v/>
      </c>
      <c r="CC778" s="106" t="str">
        <f t="shared" si="1805"/>
        <v/>
      </c>
      <c r="CD778" s="106" t="str">
        <f t="shared" si="1805"/>
        <v/>
      </c>
      <c r="CE778" s="106" t="str">
        <f t="shared" si="1805"/>
        <v/>
      </c>
      <c r="CF778" s="106" t="str">
        <f t="shared" si="1805"/>
        <v/>
      </c>
      <c r="CG778" s="106" t="str">
        <f t="shared" si="1805"/>
        <v/>
      </c>
      <c r="CH778" s="106" t="str">
        <f t="shared" si="1805"/>
        <v/>
      </c>
      <c r="CI778" s="40"/>
      <c r="CJ778" s="40"/>
      <c r="CK778" s="40"/>
      <c r="CL778" s="40"/>
      <c r="CM778" s="40"/>
    </row>
    <row r="779" spans="1:91" ht="17.25" customHeight="1" x14ac:dyDescent="0.2">
      <c r="A779" s="92"/>
      <c r="B779" s="93"/>
      <c r="C779" s="93"/>
      <c r="D779" s="93"/>
      <c r="E779" s="93" t="str">
        <f t="shared" si="1511"/>
        <v/>
      </c>
      <c r="F779" s="93"/>
      <c r="G779" s="93"/>
      <c r="H779" s="93" t="str">
        <f t="shared" si="1319"/>
        <v/>
      </c>
      <c r="I779" s="95" t="str">
        <f t="shared" si="1320"/>
        <v/>
      </c>
      <c r="J779" s="93"/>
      <c r="K779" s="97" t="b">
        <v>0</v>
      </c>
      <c r="L779" s="98" t="str">
        <f t="shared" si="1444"/>
        <v>PENDENTE</v>
      </c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3"/>
      <c r="X779" s="100"/>
      <c r="Y779" s="100"/>
      <c r="Z779" s="100"/>
      <c r="AA779" s="100"/>
      <c r="AB779" s="100"/>
      <c r="AC779" s="101"/>
      <c r="AD779" s="3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93"/>
      <c r="AQ779" s="93"/>
      <c r="AR779" s="93"/>
      <c r="AS779" s="102"/>
      <c r="AT779" s="103"/>
      <c r="AU779" s="103"/>
      <c r="AV779" s="103"/>
      <c r="AW779" s="104"/>
      <c r="AX779" s="103"/>
      <c r="AY779" s="103"/>
      <c r="AZ779" s="103"/>
      <c r="BA779" s="103"/>
      <c r="BB779" s="104"/>
      <c r="BC779" s="103"/>
      <c r="BD779" s="105" t="str">
        <f ca="1">IFERROR(__xludf.DUMMYFUNCTION("""COMPUTED_VALUE"""),"")</f>
        <v/>
      </c>
      <c r="BE779" s="105"/>
      <c r="BF779" s="105"/>
      <c r="BG779" s="93"/>
      <c r="BH779" s="95"/>
      <c r="BI779" s="95" t="str">
        <f t="shared" si="1347"/>
        <v/>
      </c>
      <c r="BJ779" s="95" t="str">
        <f t="shared" ref="BJ779:BR779" si="1806">IF(AD779=0,"",AD779*$AS779*(AU779/10))</f>
        <v/>
      </c>
      <c r="BK779" s="95" t="str">
        <f t="shared" si="1806"/>
        <v/>
      </c>
      <c r="BL779" s="95" t="str">
        <f t="shared" si="1806"/>
        <v/>
      </c>
      <c r="BM779" s="95" t="str">
        <f t="shared" si="1806"/>
        <v/>
      </c>
      <c r="BN779" s="95" t="str">
        <f t="shared" si="1806"/>
        <v/>
      </c>
      <c r="BO779" s="95" t="str">
        <f t="shared" si="1806"/>
        <v/>
      </c>
      <c r="BP779" s="95" t="str">
        <f t="shared" si="1806"/>
        <v/>
      </c>
      <c r="BQ779" s="95" t="str">
        <f t="shared" si="1806"/>
        <v/>
      </c>
      <c r="BR779" s="95" t="str">
        <f t="shared" si="1806"/>
        <v/>
      </c>
      <c r="BS779" s="38"/>
      <c r="BT779" s="38"/>
      <c r="BU779" s="38"/>
      <c r="BV779" s="38"/>
      <c r="BW779" s="38"/>
      <c r="BX779" s="38">
        <f t="shared" si="1600"/>
        <v>0</v>
      </c>
      <c r="BY779" s="106" t="str">
        <f t="shared" si="1575"/>
        <v/>
      </c>
      <c r="BZ779" s="106" t="str">
        <f t="shared" ref="BZ779:CH779" si="1807">IF(N779="x","1","")</f>
        <v/>
      </c>
      <c r="CA779" s="106" t="str">
        <f t="shared" si="1807"/>
        <v/>
      </c>
      <c r="CB779" s="106" t="str">
        <f t="shared" si="1807"/>
        <v/>
      </c>
      <c r="CC779" s="106" t="str">
        <f t="shared" si="1807"/>
        <v/>
      </c>
      <c r="CD779" s="106" t="str">
        <f t="shared" si="1807"/>
        <v/>
      </c>
      <c r="CE779" s="106" t="str">
        <f t="shared" si="1807"/>
        <v/>
      </c>
      <c r="CF779" s="106" t="str">
        <f t="shared" si="1807"/>
        <v/>
      </c>
      <c r="CG779" s="106" t="str">
        <f t="shared" si="1807"/>
        <v/>
      </c>
      <c r="CH779" s="106" t="str">
        <f t="shared" si="1807"/>
        <v/>
      </c>
      <c r="CI779" s="40"/>
      <c r="CJ779" s="40"/>
      <c r="CK779" s="40"/>
      <c r="CL779" s="40"/>
      <c r="CM779" s="40"/>
    </row>
    <row r="780" spans="1:91" ht="17.25" customHeight="1" x14ac:dyDescent="0.2">
      <c r="A780" s="92"/>
      <c r="B780" s="93"/>
      <c r="C780" s="93"/>
      <c r="D780" s="93"/>
      <c r="E780" s="93" t="str">
        <f t="shared" si="1511"/>
        <v/>
      </c>
      <c r="F780" s="93"/>
      <c r="G780" s="93"/>
      <c r="H780" s="93" t="str">
        <f t="shared" si="1319"/>
        <v/>
      </c>
      <c r="I780" s="95" t="str">
        <f t="shared" si="1320"/>
        <v/>
      </c>
      <c r="J780" s="93"/>
      <c r="K780" s="97" t="b">
        <v>0</v>
      </c>
      <c r="L780" s="98" t="str">
        <f t="shared" si="1444"/>
        <v>PENDENTE</v>
      </c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3"/>
      <c r="X780" s="100"/>
      <c r="Y780" s="100"/>
      <c r="Z780" s="100"/>
      <c r="AA780" s="100"/>
      <c r="AB780" s="100"/>
      <c r="AC780" s="101"/>
      <c r="AD780" s="3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93"/>
      <c r="AQ780" s="93"/>
      <c r="AR780" s="93"/>
      <c r="AS780" s="102"/>
      <c r="AT780" s="103"/>
      <c r="AU780" s="103"/>
      <c r="AV780" s="103"/>
      <c r="AW780" s="104"/>
      <c r="AX780" s="103"/>
      <c r="AY780" s="103"/>
      <c r="AZ780" s="103"/>
      <c r="BA780" s="103"/>
      <c r="BB780" s="104"/>
      <c r="BC780" s="103"/>
      <c r="BD780" s="105" t="str">
        <f ca="1">IFERROR(__xludf.DUMMYFUNCTION("""COMPUTED_VALUE"""),"")</f>
        <v/>
      </c>
      <c r="BE780" s="105"/>
      <c r="BF780" s="105"/>
      <c r="BG780" s="93"/>
      <c r="BH780" s="95"/>
      <c r="BI780" s="95" t="str">
        <f t="shared" si="1347"/>
        <v/>
      </c>
      <c r="BJ780" s="95" t="str">
        <f t="shared" ref="BJ780:BR780" si="1808">IF(AD780=0,"",AD780*$AS780*(AU780/10))</f>
        <v/>
      </c>
      <c r="BK780" s="95" t="str">
        <f t="shared" si="1808"/>
        <v/>
      </c>
      <c r="BL780" s="95" t="str">
        <f t="shared" si="1808"/>
        <v/>
      </c>
      <c r="BM780" s="95" t="str">
        <f t="shared" si="1808"/>
        <v/>
      </c>
      <c r="BN780" s="95" t="str">
        <f t="shared" si="1808"/>
        <v/>
      </c>
      <c r="BO780" s="95" t="str">
        <f t="shared" si="1808"/>
        <v/>
      </c>
      <c r="BP780" s="95" t="str">
        <f t="shared" si="1808"/>
        <v/>
      </c>
      <c r="BQ780" s="95" t="str">
        <f t="shared" si="1808"/>
        <v/>
      </c>
      <c r="BR780" s="95" t="str">
        <f t="shared" si="1808"/>
        <v/>
      </c>
      <c r="BS780" s="38"/>
      <c r="BT780" s="38"/>
      <c r="BU780" s="38"/>
      <c r="BV780" s="38"/>
      <c r="BW780" s="38"/>
      <c r="BX780" s="38">
        <f t="shared" si="1600"/>
        <v>0</v>
      </c>
      <c r="BY780" s="106" t="str">
        <f t="shared" si="1575"/>
        <v/>
      </c>
      <c r="BZ780" s="106" t="str">
        <f t="shared" ref="BZ780:CH780" si="1809">IF(N780="x","1","")</f>
        <v/>
      </c>
      <c r="CA780" s="106" t="str">
        <f t="shared" si="1809"/>
        <v/>
      </c>
      <c r="CB780" s="106" t="str">
        <f t="shared" si="1809"/>
        <v/>
      </c>
      <c r="CC780" s="106" t="str">
        <f t="shared" si="1809"/>
        <v/>
      </c>
      <c r="CD780" s="106" t="str">
        <f t="shared" si="1809"/>
        <v/>
      </c>
      <c r="CE780" s="106" t="str">
        <f t="shared" si="1809"/>
        <v/>
      </c>
      <c r="CF780" s="106" t="str">
        <f t="shared" si="1809"/>
        <v/>
      </c>
      <c r="CG780" s="106" t="str">
        <f t="shared" si="1809"/>
        <v/>
      </c>
      <c r="CH780" s="106" t="str">
        <f t="shared" si="1809"/>
        <v/>
      </c>
      <c r="CI780" s="40"/>
      <c r="CJ780" s="40"/>
      <c r="CK780" s="40"/>
      <c r="CL780" s="40"/>
      <c r="CM780" s="40"/>
    </row>
    <row r="781" spans="1:91" ht="17.25" customHeight="1" x14ac:dyDescent="0.2">
      <c r="A781" s="92"/>
      <c r="B781" s="93"/>
      <c r="C781" s="93"/>
      <c r="D781" s="93"/>
      <c r="E781" s="93" t="str">
        <f t="shared" si="1511"/>
        <v/>
      </c>
      <c r="F781" s="93"/>
      <c r="G781" s="93"/>
      <c r="H781" s="93" t="str">
        <f t="shared" si="1319"/>
        <v/>
      </c>
      <c r="I781" s="95" t="str">
        <f t="shared" si="1320"/>
        <v/>
      </c>
      <c r="J781" s="93"/>
      <c r="K781" s="97" t="b">
        <v>0</v>
      </c>
      <c r="L781" s="98" t="str">
        <f t="shared" si="1444"/>
        <v>PENDENTE</v>
      </c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3"/>
      <c r="X781" s="100"/>
      <c r="Y781" s="100"/>
      <c r="Z781" s="100"/>
      <c r="AA781" s="100"/>
      <c r="AB781" s="100"/>
      <c r="AC781" s="101"/>
      <c r="AD781" s="3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93"/>
      <c r="AQ781" s="93"/>
      <c r="AR781" s="93"/>
      <c r="AS781" s="102"/>
      <c r="AT781" s="103"/>
      <c r="AU781" s="103"/>
      <c r="AV781" s="103"/>
      <c r="AW781" s="104"/>
      <c r="AX781" s="103"/>
      <c r="AY781" s="103"/>
      <c r="AZ781" s="103"/>
      <c r="BA781" s="103"/>
      <c r="BB781" s="104"/>
      <c r="BC781" s="103"/>
      <c r="BD781" s="105" t="str">
        <f ca="1">IFERROR(__xludf.DUMMYFUNCTION("""COMPUTED_VALUE"""),"")</f>
        <v/>
      </c>
      <c r="BE781" s="105"/>
      <c r="BF781" s="105"/>
      <c r="BG781" s="93"/>
      <c r="BH781" s="95"/>
      <c r="BI781" s="95" t="str">
        <f t="shared" si="1347"/>
        <v/>
      </c>
      <c r="BJ781" s="95" t="str">
        <f t="shared" ref="BJ781:BR781" si="1810">IF(AD781=0,"",AD781*$AS781*(AU781/10))</f>
        <v/>
      </c>
      <c r="BK781" s="95" t="str">
        <f t="shared" si="1810"/>
        <v/>
      </c>
      <c r="BL781" s="95" t="str">
        <f t="shared" si="1810"/>
        <v/>
      </c>
      <c r="BM781" s="95" t="str">
        <f t="shared" si="1810"/>
        <v/>
      </c>
      <c r="BN781" s="95" t="str">
        <f t="shared" si="1810"/>
        <v/>
      </c>
      <c r="BO781" s="95" t="str">
        <f t="shared" si="1810"/>
        <v/>
      </c>
      <c r="BP781" s="95" t="str">
        <f t="shared" si="1810"/>
        <v/>
      </c>
      <c r="BQ781" s="95" t="str">
        <f t="shared" si="1810"/>
        <v/>
      </c>
      <c r="BR781" s="95" t="str">
        <f t="shared" si="1810"/>
        <v/>
      </c>
      <c r="BS781" s="38"/>
      <c r="BT781" s="38"/>
      <c r="BU781" s="38"/>
      <c r="BV781" s="38"/>
      <c r="BW781" s="38"/>
      <c r="BX781" s="38">
        <f t="shared" si="1600"/>
        <v>0</v>
      </c>
      <c r="BY781" s="106" t="str">
        <f t="shared" si="1575"/>
        <v/>
      </c>
      <c r="BZ781" s="106" t="str">
        <f t="shared" ref="BZ781:CH781" si="1811">IF(N781="x","1","")</f>
        <v/>
      </c>
      <c r="CA781" s="106" t="str">
        <f t="shared" si="1811"/>
        <v/>
      </c>
      <c r="CB781" s="106" t="str">
        <f t="shared" si="1811"/>
        <v/>
      </c>
      <c r="CC781" s="106" t="str">
        <f t="shared" si="1811"/>
        <v/>
      </c>
      <c r="CD781" s="106" t="str">
        <f t="shared" si="1811"/>
        <v/>
      </c>
      <c r="CE781" s="106" t="str">
        <f t="shared" si="1811"/>
        <v/>
      </c>
      <c r="CF781" s="106" t="str">
        <f t="shared" si="1811"/>
        <v/>
      </c>
      <c r="CG781" s="106" t="str">
        <f t="shared" si="1811"/>
        <v/>
      </c>
      <c r="CH781" s="106" t="str">
        <f t="shared" si="1811"/>
        <v/>
      </c>
      <c r="CI781" s="40"/>
      <c r="CJ781" s="40"/>
      <c r="CK781" s="40"/>
      <c r="CL781" s="40"/>
      <c r="CM781" s="40"/>
    </row>
    <row r="782" spans="1:91" ht="17.25" customHeight="1" x14ac:dyDescent="0.2">
      <c r="A782" s="92"/>
      <c r="B782" s="93"/>
      <c r="C782" s="93"/>
      <c r="D782" s="93"/>
      <c r="E782" s="93" t="str">
        <f t="shared" si="1511"/>
        <v/>
      </c>
      <c r="F782" s="93"/>
      <c r="G782" s="93"/>
      <c r="H782" s="93" t="str">
        <f t="shared" si="1319"/>
        <v/>
      </c>
      <c r="I782" s="95" t="str">
        <f t="shared" si="1320"/>
        <v/>
      </c>
      <c r="J782" s="93"/>
      <c r="K782" s="97" t="b">
        <v>0</v>
      </c>
      <c r="L782" s="98" t="str">
        <f t="shared" si="1444"/>
        <v>PENDENTE</v>
      </c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3"/>
      <c r="X782" s="100"/>
      <c r="Y782" s="100"/>
      <c r="Z782" s="100"/>
      <c r="AA782" s="100"/>
      <c r="AB782" s="100"/>
      <c r="AC782" s="101"/>
      <c r="AD782" s="3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93"/>
      <c r="AQ782" s="93"/>
      <c r="AR782" s="93"/>
      <c r="AS782" s="102"/>
      <c r="AT782" s="103"/>
      <c r="AU782" s="103"/>
      <c r="AV782" s="103"/>
      <c r="AW782" s="104"/>
      <c r="AX782" s="103"/>
      <c r="AY782" s="103"/>
      <c r="AZ782" s="103"/>
      <c r="BA782" s="103"/>
      <c r="BB782" s="104"/>
      <c r="BC782" s="103"/>
      <c r="BD782" s="105" t="str">
        <f ca="1">IFERROR(__xludf.DUMMYFUNCTION("""COMPUTED_VALUE"""),"")</f>
        <v/>
      </c>
      <c r="BE782" s="105"/>
      <c r="BF782" s="105"/>
      <c r="BG782" s="93"/>
      <c r="BH782" s="95"/>
      <c r="BI782" s="95" t="str">
        <f t="shared" si="1347"/>
        <v/>
      </c>
      <c r="BJ782" s="95" t="str">
        <f t="shared" ref="BJ782:BR782" si="1812">IF(AD782=0,"",AD782*$AS782*(AU782/10))</f>
        <v/>
      </c>
      <c r="BK782" s="95" t="str">
        <f t="shared" si="1812"/>
        <v/>
      </c>
      <c r="BL782" s="95" t="str">
        <f t="shared" si="1812"/>
        <v/>
      </c>
      <c r="BM782" s="95" t="str">
        <f t="shared" si="1812"/>
        <v/>
      </c>
      <c r="BN782" s="95" t="str">
        <f t="shared" si="1812"/>
        <v/>
      </c>
      <c r="BO782" s="95" t="str">
        <f t="shared" si="1812"/>
        <v/>
      </c>
      <c r="BP782" s="95" t="str">
        <f t="shared" si="1812"/>
        <v/>
      </c>
      <c r="BQ782" s="95" t="str">
        <f t="shared" si="1812"/>
        <v/>
      </c>
      <c r="BR782" s="95" t="str">
        <f t="shared" si="1812"/>
        <v/>
      </c>
      <c r="BS782" s="38"/>
      <c r="BT782" s="38"/>
      <c r="BU782" s="38"/>
      <c r="BV782" s="38"/>
      <c r="BW782" s="38"/>
      <c r="BX782" s="38">
        <f t="shared" si="1600"/>
        <v>0</v>
      </c>
      <c r="BY782" s="106" t="str">
        <f t="shared" si="1575"/>
        <v/>
      </c>
      <c r="BZ782" s="106" t="str">
        <f t="shared" ref="BZ782:CH782" si="1813">IF(N782="x","1","")</f>
        <v/>
      </c>
      <c r="CA782" s="106" t="str">
        <f t="shared" si="1813"/>
        <v/>
      </c>
      <c r="CB782" s="106" t="str">
        <f t="shared" si="1813"/>
        <v/>
      </c>
      <c r="CC782" s="106" t="str">
        <f t="shared" si="1813"/>
        <v/>
      </c>
      <c r="CD782" s="106" t="str">
        <f t="shared" si="1813"/>
        <v/>
      </c>
      <c r="CE782" s="106" t="str">
        <f t="shared" si="1813"/>
        <v/>
      </c>
      <c r="CF782" s="106" t="str">
        <f t="shared" si="1813"/>
        <v/>
      </c>
      <c r="CG782" s="106" t="str">
        <f t="shared" si="1813"/>
        <v/>
      </c>
      <c r="CH782" s="106" t="str">
        <f t="shared" si="1813"/>
        <v/>
      </c>
      <c r="CI782" s="40"/>
      <c r="CJ782" s="40"/>
      <c r="CK782" s="40"/>
      <c r="CL782" s="40"/>
      <c r="CM782" s="40"/>
    </row>
    <row r="783" spans="1:91" ht="17.25" customHeight="1" x14ac:dyDescent="0.2">
      <c r="A783" s="92"/>
      <c r="B783" s="93"/>
      <c r="C783" s="93"/>
      <c r="D783" s="93"/>
      <c r="E783" s="93" t="str">
        <f t="shared" si="1511"/>
        <v/>
      </c>
      <c r="F783" s="93"/>
      <c r="G783" s="93"/>
      <c r="H783" s="93" t="str">
        <f t="shared" si="1319"/>
        <v/>
      </c>
      <c r="I783" s="95" t="str">
        <f t="shared" si="1320"/>
        <v/>
      </c>
      <c r="J783" s="93"/>
      <c r="K783" s="97" t="b">
        <v>0</v>
      </c>
      <c r="L783" s="98" t="str">
        <f t="shared" si="1444"/>
        <v>PENDENTE</v>
      </c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3"/>
      <c r="X783" s="100"/>
      <c r="Y783" s="100"/>
      <c r="Z783" s="100"/>
      <c r="AA783" s="100"/>
      <c r="AB783" s="100"/>
      <c r="AC783" s="101"/>
      <c r="AD783" s="3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93"/>
      <c r="AQ783" s="93"/>
      <c r="AR783" s="93"/>
      <c r="AS783" s="102"/>
      <c r="AT783" s="103"/>
      <c r="AU783" s="103"/>
      <c r="AV783" s="103"/>
      <c r="AW783" s="104"/>
      <c r="AX783" s="103"/>
      <c r="AY783" s="103"/>
      <c r="AZ783" s="103"/>
      <c r="BA783" s="103"/>
      <c r="BB783" s="104"/>
      <c r="BC783" s="103"/>
      <c r="BD783" s="105" t="str">
        <f ca="1">IFERROR(__xludf.DUMMYFUNCTION("""COMPUTED_VALUE"""),"")</f>
        <v/>
      </c>
      <c r="BE783" s="105"/>
      <c r="BF783" s="105"/>
      <c r="BG783" s="93"/>
      <c r="BH783" s="95"/>
      <c r="BI783" s="95" t="str">
        <f t="shared" si="1347"/>
        <v/>
      </c>
      <c r="BJ783" s="95" t="str">
        <f t="shared" ref="BJ783:BR783" si="1814">IF(AD783=0,"",AD783*$AS783*(AU783/10))</f>
        <v/>
      </c>
      <c r="BK783" s="95" t="str">
        <f t="shared" si="1814"/>
        <v/>
      </c>
      <c r="BL783" s="95" t="str">
        <f t="shared" si="1814"/>
        <v/>
      </c>
      <c r="BM783" s="95" t="str">
        <f t="shared" si="1814"/>
        <v/>
      </c>
      <c r="BN783" s="95" t="str">
        <f t="shared" si="1814"/>
        <v/>
      </c>
      <c r="BO783" s="95" t="str">
        <f t="shared" si="1814"/>
        <v/>
      </c>
      <c r="BP783" s="95" t="str">
        <f t="shared" si="1814"/>
        <v/>
      </c>
      <c r="BQ783" s="95" t="str">
        <f t="shared" si="1814"/>
        <v/>
      </c>
      <c r="BR783" s="95" t="str">
        <f t="shared" si="1814"/>
        <v/>
      </c>
      <c r="BS783" s="38"/>
      <c r="BT783" s="38"/>
      <c r="BU783" s="38"/>
      <c r="BV783" s="38"/>
      <c r="BW783" s="38"/>
      <c r="BX783" s="38">
        <f t="shared" si="1600"/>
        <v>0</v>
      </c>
      <c r="BY783" s="106" t="str">
        <f t="shared" si="1575"/>
        <v/>
      </c>
      <c r="BZ783" s="106" t="str">
        <f t="shared" ref="BZ783:CH783" si="1815">IF(N783="x","1","")</f>
        <v/>
      </c>
      <c r="CA783" s="106" t="str">
        <f t="shared" si="1815"/>
        <v/>
      </c>
      <c r="CB783" s="106" t="str">
        <f t="shared" si="1815"/>
        <v/>
      </c>
      <c r="CC783" s="106" t="str">
        <f t="shared" si="1815"/>
        <v/>
      </c>
      <c r="CD783" s="106" t="str">
        <f t="shared" si="1815"/>
        <v/>
      </c>
      <c r="CE783" s="106" t="str">
        <f t="shared" si="1815"/>
        <v/>
      </c>
      <c r="CF783" s="106" t="str">
        <f t="shared" si="1815"/>
        <v/>
      </c>
      <c r="CG783" s="106" t="str">
        <f t="shared" si="1815"/>
        <v/>
      </c>
      <c r="CH783" s="106" t="str">
        <f t="shared" si="1815"/>
        <v/>
      </c>
      <c r="CI783" s="40"/>
      <c r="CJ783" s="40"/>
      <c r="CK783" s="40"/>
      <c r="CL783" s="40"/>
      <c r="CM783" s="40"/>
    </row>
    <row r="784" spans="1:91" ht="17.25" customHeight="1" x14ac:dyDescent="0.2">
      <c r="A784" s="92"/>
      <c r="B784" s="93"/>
      <c r="C784" s="93"/>
      <c r="D784" s="93"/>
      <c r="E784" s="93" t="str">
        <f t="shared" si="1511"/>
        <v/>
      </c>
      <c r="F784" s="93"/>
      <c r="G784" s="93"/>
      <c r="H784" s="93" t="str">
        <f t="shared" si="1319"/>
        <v/>
      </c>
      <c r="I784" s="95" t="str">
        <f t="shared" si="1320"/>
        <v/>
      </c>
      <c r="J784" s="93"/>
      <c r="K784" s="97" t="b">
        <v>0</v>
      </c>
      <c r="L784" s="98" t="str">
        <f t="shared" si="1444"/>
        <v>PENDENTE</v>
      </c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3"/>
      <c r="X784" s="100"/>
      <c r="Y784" s="100"/>
      <c r="Z784" s="100"/>
      <c r="AA784" s="100"/>
      <c r="AB784" s="100"/>
      <c r="AC784" s="101"/>
      <c r="AD784" s="3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93"/>
      <c r="AQ784" s="93"/>
      <c r="AR784" s="93"/>
      <c r="AS784" s="102"/>
      <c r="AT784" s="103"/>
      <c r="AU784" s="103"/>
      <c r="AV784" s="103"/>
      <c r="AW784" s="104"/>
      <c r="AX784" s="103"/>
      <c r="AY784" s="103"/>
      <c r="AZ784" s="103"/>
      <c r="BA784" s="103"/>
      <c r="BB784" s="104"/>
      <c r="BC784" s="103"/>
      <c r="BD784" s="105" t="str">
        <f ca="1">IFERROR(__xludf.DUMMYFUNCTION("""COMPUTED_VALUE"""),"")</f>
        <v/>
      </c>
      <c r="BE784" s="105"/>
      <c r="BF784" s="105"/>
      <c r="BG784" s="93"/>
      <c r="BH784" s="95"/>
      <c r="BI784" s="95" t="str">
        <f t="shared" si="1347"/>
        <v/>
      </c>
      <c r="BJ784" s="95" t="str">
        <f t="shared" ref="BJ784:BR784" si="1816">IF(AD784=0,"",AD784*$AS784*(AU784/10))</f>
        <v/>
      </c>
      <c r="BK784" s="95" t="str">
        <f t="shared" si="1816"/>
        <v/>
      </c>
      <c r="BL784" s="95" t="str">
        <f t="shared" si="1816"/>
        <v/>
      </c>
      <c r="BM784" s="95" t="str">
        <f t="shared" si="1816"/>
        <v/>
      </c>
      <c r="BN784" s="95" t="str">
        <f t="shared" si="1816"/>
        <v/>
      </c>
      <c r="BO784" s="95" t="str">
        <f t="shared" si="1816"/>
        <v/>
      </c>
      <c r="BP784" s="95" t="str">
        <f t="shared" si="1816"/>
        <v/>
      </c>
      <c r="BQ784" s="95" t="str">
        <f t="shared" si="1816"/>
        <v/>
      </c>
      <c r="BR784" s="95" t="str">
        <f t="shared" si="1816"/>
        <v/>
      </c>
      <c r="BS784" s="38"/>
      <c r="BT784" s="38"/>
      <c r="BU784" s="38"/>
      <c r="BV784" s="38"/>
      <c r="BW784" s="38"/>
      <c r="BX784" s="38">
        <f t="shared" si="1600"/>
        <v>0</v>
      </c>
      <c r="BY784" s="106" t="str">
        <f t="shared" si="1575"/>
        <v/>
      </c>
      <c r="BZ784" s="106" t="str">
        <f t="shared" ref="BZ784:CH784" si="1817">IF(N784="x","1","")</f>
        <v/>
      </c>
      <c r="CA784" s="106" t="str">
        <f t="shared" si="1817"/>
        <v/>
      </c>
      <c r="CB784" s="106" t="str">
        <f t="shared" si="1817"/>
        <v/>
      </c>
      <c r="CC784" s="106" t="str">
        <f t="shared" si="1817"/>
        <v/>
      </c>
      <c r="CD784" s="106" t="str">
        <f t="shared" si="1817"/>
        <v/>
      </c>
      <c r="CE784" s="106" t="str">
        <f t="shared" si="1817"/>
        <v/>
      </c>
      <c r="CF784" s="106" t="str">
        <f t="shared" si="1817"/>
        <v/>
      </c>
      <c r="CG784" s="106" t="str">
        <f t="shared" si="1817"/>
        <v/>
      </c>
      <c r="CH784" s="106" t="str">
        <f t="shared" si="1817"/>
        <v/>
      </c>
      <c r="CI784" s="40"/>
      <c r="CJ784" s="40"/>
      <c r="CK784" s="40"/>
      <c r="CL784" s="40"/>
      <c r="CM784" s="40"/>
    </row>
    <row r="785" spans="1:91" ht="17.25" customHeight="1" x14ac:dyDescent="0.2">
      <c r="A785" s="92"/>
      <c r="B785" s="93"/>
      <c r="C785" s="93"/>
      <c r="D785" s="93"/>
      <c r="E785" s="93" t="str">
        <f t="shared" si="1511"/>
        <v/>
      </c>
      <c r="F785" s="93"/>
      <c r="G785" s="93"/>
      <c r="H785" s="93" t="str">
        <f t="shared" si="1319"/>
        <v/>
      </c>
      <c r="I785" s="95" t="str">
        <f t="shared" si="1320"/>
        <v/>
      </c>
      <c r="J785" s="93"/>
      <c r="K785" s="97" t="b">
        <v>0</v>
      </c>
      <c r="L785" s="98" t="str">
        <f t="shared" si="1444"/>
        <v>PENDENTE</v>
      </c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3"/>
      <c r="X785" s="100"/>
      <c r="Y785" s="100"/>
      <c r="Z785" s="100"/>
      <c r="AA785" s="100"/>
      <c r="AB785" s="100"/>
      <c r="AC785" s="101"/>
      <c r="AD785" s="3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93"/>
      <c r="AQ785" s="93"/>
      <c r="AR785" s="93"/>
      <c r="AS785" s="102"/>
      <c r="AT785" s="103"/>
      <c r="AU785" s="103"/>
      <c r="AV785" s="103"/>
      <c r="AW785" s="104"/>
      <c r="AX785" s="103"/>
      <c r="AY785" s="103"/>
      <c r="AZ785" s="103"/>
      <c r="BA785" s="103"/>
      <c r="BB785" s="104"/>
      <c r="BC785" s="103"/>
      <c r="BD785" s="105" t="str">
        <f ca="1">IFERROR(__xludf.DUMMYFUNCTION("""COMPUTED_VALUE"""),"")</f>
        <v/>
      </c>
      <c r="BE785" s="105"/>
      <c r="BF785" s="105"/>
      <c r="BG785" s="93"/>
      <c r="BH785" s="95"/>
      <c r="BI785" s="95" t="str">
        <f t="shared" si="1347"/>
        <v/>
      </c>
      <c r="BJ785" s="95" t="str">
        <f t="shared" ref="BJ785:BR785" si="1818">IF(AD785=0,"",AD785*$AS785*(AU785/10))</f>
        <v/>
      </c>
      <c r="BK785" s="95" t="str">
        <f t="shared" si="1818"/>
        <v/>
      </c>
      <c r="BL785" s="95" t="str">
        <f t="shared" si="1818"/>
        <v/>
      </c>
      <c r="BM785" s="95" t="str">
        <f t="shared" si="1818"/>
        <v/>
      </c>
      <c r="BN785" s="95" t="str">
        <f t="shared" si="1818"/>
        <v/>
      </c>
      <c r="BO785" s="95" t="str">
        <f t="shared" si="1818"/>
        <v/>
      </c>
      <c r="BP785" s="95" t="str">
        <f t="shared" si="1818"/>
        <v/>
      </c>
      <c r="BQ785" s="95" t="str">
        <f t="shared" si="1818"/>
        <v/>
      </c>
      <c r="BR785" s="95" t="str">
        <f t="shared" si="1818"/>
        <v/>
      </c>
      <c r="BS785" s="38"/>
      <c r="BT785" s="38"/>
      <c r="BU785" s="38"/>
      <c r="BV785" s="38"/>
      <c r="BW785" s="38"/>
      <c r="BX785" s="38">
        <f t="shared" si="1600"/>
        <v>0</v>
      </c>
      <c r="BY785" s="106" t="str">
        <f t="shared" si="1575"/>
        <v/>
      </c>
      <c r="BZ785" s="106" t="str">
        <f t="shared" ref="BZ785:CH785" si="1819">IF(N785="x","1","")</f>
        <v/>
      </c>
      <c r="CA785" s="106" t="str">
        <f t="shared" si="1819"/>
        <v/>
      </c>
      <c r="CB785" s="106" t="str">
        <f t="shared" si="1819"/>
        <v/>
      </c>
      <c r="CC785" s="106" t="str">
        <f t="shared" si="1819"/>
        <v/>
      </c>
      <c r="CD785" s="106" t="str">
        <f t="shared" si="1819"/>
        <v/>
      </c>
      <c r="CE785" s="106" t="str">
        <f t="shared" si="1819"/>
        <v/>
      </c>
      <c r="CF785" s="106" t="str">
        <f t="shared" si="1819"/>
        <v/>
      </c>
      <c r="CG785" s="106" t="str">
        <f t="shared" si="1819"/>
        <v/>
      </c>
      <c r="CH785" s="106" t="str">
        <f t="shared" si="1819"/>
        <v/>
      </c>
      <c r="CI785" s="40"/>
      <c r="CJ785" s="40"/>
      <c r="CK785" s="40"/>
      <c r="CL785" s="40"/>
      <c r="CM785" s="40"/>
    </row>
    <row r="786" spans="1:91" ht="17.25" customHeight="1" x14ac:dyDescent="0.2">
      <c r="A786" s="92"/>
      <c r="B786" s="93"/>
      <c r="C786" s="93"/>
      <c r="D786" s="93"/>
      <c r="E786" s="93" t="str">
        <f t="shared" si="1511"/>
        <v/>
      </c>
      <c r="F786" s="93"/>
      <c r="G786" s="93"/>
      <c r="H786" s="93" t="str">
        <f t="shared" si="1319"/>
        <v/>
      </c>
      <c r="I786" s="95" t="str">
        <f t="shared" si="1320"/>
        <v/>
      </c>
      <c r="J786" s="93"/>
      <c r="K786" s="97" t="b">
        <v>0</v>
      </c>
      <c r="L786" s="98" t="str">
        <f t="shared" si="1444"/>
        <v>PENDENTE</v>
      </c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3"/>
      <c r="X786" s="100"/>
      <c r="Y786" s="100"/>
      <c r="Z786" s="100"/>
      <c r="AA786" s="100"/>
      <c r="AB786" s="100"/>
      <c r="AC786" s="101"/>
      <c r="AD786" s="3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93"/>
      <c r="AQ786" s="93"/>
      <c r="AR786" s="93"/>
      <c r="AS786" s="102"/>
      <c r="AT786" s="103"/>
      <c r="AU786" s="103"/>
      <c r="AV786" s="103"/>
      <c r="AW786" s="104"/>
      <c r="AX786" s="103"/>
      <c r="AY786" s="103"/>
      <c r="AZ786" s="103"/>
      <c r="BA786" s="103"/>
      <c r="BB786" s="104"/>
      <c r="BC786" s="103"/>
      <c r="BD786" s="105" t="str">
        <f ca="1">IFERROR(__xludf.DUMMYFUNCTION("""COMPUTED_VALUE"""),"")</f>
        <v/>
      </c>
      <c r="BE786" s="105"/>
      <c r="BF786" s="105"/>
      <c r="BG786" s="93"/>
      <c r="BH786" s="95"/>
      <c r="BI786" s="95" t="str">
        <f t="shared" si="1347"/>
        <v/>
      </c>
      <c r="BJ786" s="95" t="str">
        <f t="shared" ref="BJ786:BR786" si="1820">IF(AD786=0,"",AD786*$AS786*(AU786/10))</f>
        <v/>
      </c>
      <c r="BK786" s="95" t="str">
        <f t="shared" si="1820"/>
        <v/>
      </c>
      <c r="BL786" s="95" t="str">
        <f t="shared" si="1820"/>
        <v/>
      </c>
      <c r="BM786" s="95" t="str">
        <f t="shared" si="1820"/>
        <v/>
      </c>
      <c r="BN786" s="95" t="str">
        <f t="shared" si="1820"/>
        <v/>
      </c>
      <c r="BO786" s="95" t="str">
        <f t="shared" si="1820"/>
        <v/>
      </c>
      <c r="BP786" s="95" t="str">
        <f t="shared" si="1820"/>
        <v/>
      </c>
      <c r="BQ786" s="95" t="str">
        <f t="shared" si="1820"/>
        <v/>
      </c>
      <c r="BR786" s="95" t="str">
        <f t="shared" si="1820"/>
        <v/>
      </c>
      <c r="BS786" s="38"/>
      <c r="BT786" s="38"/>
      <c r="BU786" s="38"/>
      <c r="BV786" s="38"/>
      <c r="BW786" s="38"/>
      <c r="BX786" s="38">
        <f t="shared" si="1600"/>
        <v>0</v>
      </c>
      <c r="BY786" s="106" t="str">
        <f t="shared" si="1575"/>
        <v/>
      </c>
      <c r="BZ786" s="106" t="str">
        <f t="shared" ref="BZ786:CH786" si="1821">IF(N786="x","1","")</f>
        <v/>
      </c>
      <c r="CA786" s="106" t="str">
        <f t="shared" si="1821"/>
        <v/>
      </c>
      <c r="CB786" s="106" t="str">
        <f t="shared" si="1821"/>
        <v/>
      </c>
      <c r="CC786" s="106" t="str">
        <f t="shared" si="1821"/>
        <v/>
      </c>
      <c r="CD786" s="106" t="str">
        <f t="shared" si="1821"/>
        <v/>
      </c>
      <c r="CE786" s="106" t="str">
        <f t="shared" si="1821"/>
        <v/>
      </c>
      <c r="CF786" s="106" t="str">
        <f t="shared" si="1821"/>
        <v/>
      </c>
      <c r="CG786" s="106" t="str">
        <f t="shared" si="1821"/>
        <v/>
      </c>
      <c r="CH786" s="106" t="str">
        <f t="shared" si="1821"/>
        <v/>
      </c>
      <c r="CI786" s="40"/>
      <c r="CJ786" s="40"/>
      <c r="CK786" s="40"/>
      <c r="CL786" s="40"/>
      <c r="CM786" s="40"/>
    </row>
    <row r="787" spans="1:91" ht="17.25" customHeight="1" x14ac:dyDescent="0.2">
      <c r="A787" s="92"/>
      <c r="B787" s="93"/>
      <c r="C787" s="93"/>
      <c r="D787" s="93"/>
      <c r="E787" s="93" t="str">
        <f t="shared" si="1511"/>
        <v/>
      </c>
      <c r="F787" s="93"/>
      <c r="G787" s="93"/>
      <c r="H787" s="93" t="str">
        <f t="shared" si="1319"/>
        <v/>
      </c>
      <c r="I787" s="95" t="str">
        <f t="shared" si="1320"/>
        <v/>
      </c>
      <c r="J787" s="93"/>
      <c r="K787" s="97" t="b">
        <v>0</v>
      </c>
      <c r="L787" s="98" t="str">
        <f t="shared" si="1444"/>
        <v>PENDENTE</v>
      </c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3"/>
      <c r="X787" s="100"/>
      <c r="Y787" s="100"/>
      <c r="Z787" s="100"/>
      <c r="AA787" s="100"/>
      <c r="AB787" s="100"/>
      <c r="AC787" s="101"/>
      <c r="AD787" s="3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93"/>
      <c r="AQ787" s="93"/>
      <c r="AR787" s="93"/>
      <c r="AS787" s="102"/>
      <c r="AT787" s="103"/>
      <c r="AU787" s="103"/>
      <c r="AV787" s="103"/>
      <c r="AW787" s="104"/>
      <c r="AX787" s="103"/>
      <c r="AY787" s="103"/>
      <c r="AZ787" s="103"/>
      <c r="BA787" s="103"/>
      <c r="BB787" s="104"/>
      <c r="BC787" s="103"/>
      <c r="BD787" s="105" t="str">
        <f ca="1">IFERROR(__xludf.DUMMYFUNCTION("""COMPUTED_VALUE"""),"")</f>
        <v/>
      </c>
      <c r="BE787" s="105"/>
      <c r="BF787" s="105"/>
      <c r="BG787" s="93"/>
      <c r="BH787" s="95"/>
      <c r="BI787" s="95" t="str">
        <f t="shared" si="1347"/>
        <v/>
      </c>
      <c r="BJ787" s="95" t="str">
        <f t="shared" ref="BJ787:BR787" si="1822">IF(AD787=0,"",AD787*$AS787*(AU787/10))</f>
        <v/>
      </c>
      <c r="BK787" s="95" t="str">
        <f t="shared" si="1822"/>
        <v/>
      </c>
      <c r="BL787" s="95" t="str">
        <f t="shared" si="1822"/>
        <v/>
      </c>
      <c r="BM787" s="95" t="str">
        <f t="shared" si="1822"/>
        <v/>
      </c>
      <c r="BN787" s="95" t="str">
        <f t="shared" si="1822"/>
        <v/>
      </c>
      <c r="BO787" s="95" t="str">
        <f t="shared" si="1822"/>
        <v/>
      </c>
      <c r="BP787" s="95" t="str">
        <f t="shared" si="1822"/>
        <v/>
      </c>
      <c r="BQ787" s="95" t="str">
        <f t="shared" si="1822"/>
        <v/>
      </c>
      <c r="BR787" s="95" t="str">
        <f t="shared" si="1822"/>
        <v/>
      </c>
      <c r="BS787" s="38"/>
      <c r="BT787" s="38"/>
      <c r="BU787" s="38"/>
      <c r="BV787" s="38"/>
      <c r="BW787" s="38"/>
      <c r="BX787" s="38">
        <f t="shared" si="1600"/>
        <v>0</v>
      </c>
      <c r="BY787" s="106" t="str">
        <f t="shared" si="1575"/>
        <v/>
      </c>
      <c r="BZ787" s="106" t="str">
        <f t="shared" ref="BZ787:CH787" si="1823">IF(N787="x","1","")</f>
        <v/>
      </c>
      <c r="CA787" s="106" t="str">
        <f t="shared" si="1823"/>
        <v/>
      </c>
      <c r="CB787" s="106" t="str">
        <f t="shared" si="1823"/>
        <v/>
      </c>
      <c r="CC787" s="106" t="str">
        <f t="shared" si="1823"/>
        <v/>
      </c>
      <c r="CD787" s="106" t="str">
        <f t="shared" si="1823"/>
        <v/>
      </c>
      <c r="CE787" s="106" t="str">
        <f t="shared" si="1823"/>
        <v/>
      </c>
      <c r="CF787" s="106" t="str">
        <f t="shared" si="1823"/>
        <v/>
      </c>
      <c r="CG787" s="106" t="str">
        <f t="shared" si="1823"/>
        <v/>
      </c>
      <c r="CH787" s="106" t="str">
        <f t="shared" si="1823"/>
        <v/>
      </c>
      <c r="CI787" s="40"/>
      <c r="CJ787" s="40"/>
      <c r="CK787" s="40"/>
      <c r="CL787" s="40"/>
      <c r="CM787" s="40"/>
    </row>
    <row r="788" spans="1:91" ht="17.25" customHeight="1" x14ac:dyDescent="0.2">
      <c r="A788" s="92"/>
      <c r="B788" s="93"/>
      <c r="C788" s="93"/>
      <c r="D788" s="93"/>
      <c r="E788" s="93" t="str">
        <f t="shared" si="1511"/>
        <v/>
      </c>
      <c r="F788" s="93"/>
      <c r="G788" s="93"/>
      <c r="H788" s="93" t="str">
        <f t="shared" si="1319"/>
        <v/>
      </c>
      <c r="I788" s="95" t="str">
        <f t="shared" si="1320"/>
        <v/>
      </c>
      <c r="J788" s="93"/>
      <c r="K788" s="97" t="b">
        <v>0</v>
      </c>
      <c r="L788" s="98" t="str">
        <f t="shared" si="1444"/>
        <v>PENDENTE</v>
      </c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3"/>
      <c r="X788" s="100"/>
      <c r="Y788" s="100"/>
      <c r="Z788" s="100"/>
      <c r="AA788" s="100"/>
      <c r="AB788" s="100"/>
      <c r="AC788" s="101"/>
      <c r="AD788" s="3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93"/>
      <c r="AQ788" s="93"/>
      <c r="AR788" s="93"/>
      <c r="AS788" s="102"/>
      <c r="AT788" s="103"/>
      <c r="AU788" s="103"/>
      <c r="AV788" s="103"/>
      <c r="AW788" s="104"/>
      <c r="AX788" s="103"/>
      <c r="AY788" s="103"/>
      <c r="AZ788" s="103"/>
      <c r="BA788" s="103"/>
      <c r="BB788" s="104"/>
      <c r="BC788" s="103"/>
      <c r="BD788" s="105" t="str">
        <f ca="1">IFERROR(__xludf.DUMMYFUNCTION("""COMPUTED_VALUE"""),"")</f>
        <v/>
      </c>
      <c r="BE788" s="105"/>
      <c r="BF788" s="105"/>
      <c r="BG788" s="93"/>
      <c r="BH788" s="95"/>
      <c r="BI788" s="95" t="str">
        <f t="shared" si="1347"/>
        <v/>
      </c>
      <c r="BJ788" s="95" t="str">
        <f t="shared" ref="BJ788:BR788" si="1824">IF(AD788=0,"",AD788*$AS788*(AU788/10))</f>
        <v/>
      </c>
      <c r="BK788" s="95" t="str">
        <f t="shared" si="1824"/>
        <v/>
      </c>
      <c r="BL788" s="95" t="str">
        <f t="shared" si="1824"/>
        <v/>
      </c>
      <c r="BM788" s="95" t="str">
        <f t="shared" si="1824"/>
        <v/>
      </c>
      <c r="BN788" s="95" t="str">
        <f t="shared" si="1824"/>
        <v/>
      </c>
      <c r="BO788" s="95" t="str">
        <f t="shared" si="1824"/>
        <v/>
      </c>
      <c r="BP788" s="95" t="str">
        <f t="shared" si="1824"/>
        <v/>
      </c>
      <c r="BQ788" s="95" t="str">
        <f t="shared" si="1824"/>
        <v/>
      </c>
      <c r="BR788" s="95" t="str">
        <f t="shared" si="1824"/>
        <v/>
      </c>
      <c r="BS788" s="38"/>
      <c r="BT788" s="38"/>
      <c r="BU788" s="38"/>
      <c r="BV788" s="38"/>
      <c r="BW788" s="38"/>
      <c r="BX788" s="38">
        <f t="shared" si="1600"/>
        <v>0</v>
      </c>
      <c r="BY788" s="106" t="str">
        <f t="shared" si="1575"/>
        <v/>
      </c>
      <c r="BZ788" s="106" t="str">
        <f t="shared" ref="BZ788:CH788" si="1825">IF(N788="x","1","")</f>
        <v/>
      </c>
      <c r="CA788" s="106" t="str">
        <f t="shared" si="1825"/>
        <v/>
      </c>
      <c r="CB788" s="106" t="str">
        <f t="shared" si="1825"/>
        <v/>
      </c>
      <c r="CC788" s="106" t="str">
        <f t="shared" si="1825"/>
        <v/>
      </c>
      <c r="CD788" s="106" t="str">
        <f t="shared" si="1825"/>
        <v/>
      </c>
      <c r="CE788" s="106" t="str">
        <f t="shared" si="1825"/>
        <v/>
      </c>
      <c r="CF788" s="106" t="str">
        <f t="shared" si="1825"/>
        <v/>
      </c>
      <c r="CG788" s="106" t="str">
        <f t="shared" si="1825"/>
        <v/>
      </c>
      <c r="CH788" s="106" t="str">
        <f t="shared" si="1825"/>
        <v/>
      </c>
      <c r="CI788" s="40"/>
      <c r="CJ788" s="40"/>
      <c r="CK788" s="40"/>
      <c r="CL788" s="40"/>
      <c r="CM788" s="40"/>
    </row>
    <row r="789" spans="1:91" ht="17.25" customHeight="1" x14ac:dyDescent="0.2">
      <c r="A789" s="92"/>
      <c r="B789" s="93"/>
      <c r="C789" s="93"/>
      <c r="D789" s="93"/>
      <c r="E789" s="93" t="str">
        <f t="shared" si="1511"/>
        <v/>
      </c>
      <c r="F789" s="93"/>
      <c r="G789" s="93"/>
      <c r="H789" s="93" t="str">
        <f t="shared" si="1319"/>
        <v/>
      </c>
      <c r="I789" s="95" t="str">
        <f t="shared" si="1320"/>
        <v/>
      </c>
      <c r="J789" s="93"/>
      <c r="K789" s="97" t="b">
        <v>0</v>
      </c>
      <c r="L789" s="98" t="str">
        <f t="shared" si="1444"/>
        <v>PENDENTE</v>
      </c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3"/>
      <c r="X789" s="100"/>
      <c r="Y789" s="100"/>
      <c r="Z789" s="100"/>
      <c r="AA789" s="100"/>
      <c r="AB789" s="100"/>
      <c r="AC789" s="101"/>
      <c r="AD789" s="3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93"/>
      <c r="AQ789" s="93"/>
      <c r="AR789" s="93"/>
      <c r="AS789" s="102"/>
      <c r="AT789" s="103"/>
      <c r="AU789" s="103"/>
      <c r="AV789" s="103"/>
      <c r="AW789" s="104"/>
      <c r="AX789" s="103"/>
      <c r="AY789" s="103"/>
      <c r="AZ789" s="103"/>
      <c r="BA789" s="103"/>
      <c r="BB789" s="104"/>
      <c r="BC789" s="103"/>
      <c r="BD789" s="105" t="str">
        <f ca="1">IFERROR(__xludf.DUMMYFUNCTION("""COMPUTED_VALUE"""),"")</f>
        <v/>
      </c>
      <c r="BE789" s="105"/>
      <c r="BF789" s="105"/>
      <c r="BG789" s="93"/>
      <c r="BH789" s="95"/>
      <c r="BI789" s="95" t="str">
        <f t="shared" si="1347"/>
        <v/>
      </c>
      <c r="BJ789" s="95" t="str">
        <f t="shared" ref="BJ789:BR789" si="1826">IF(AD789=0,"",AD789*$AS789*(AU789/10))</f>
        <v/>
      </c>
      <c r="BK789" s="95" t="str">
        <f t="shared" si="1826"/>
        <v/>
      </c>
      <c r="BL789" s="95" t="str">
        <f t="shared" si="1826"/>
        <v/>
      </c>
      <c r="BM789" s="95" t="str">
        <f t="shared" si="1826"/>
        <v/>
      </c>
      <c r="BN789" s="95" t="str">
        <f t="shared" si="1826"/>
        <v/>
      </c>
      <c r="BO789" s="95" t="str">
        <f t="shared" si="1826"/>
        <v/>
      </c>
      <c r="BP789" s="95" t="str">
        <f t="shared" si="1826"/>
        <v/>
      </c>
      <c r="BQ789" s="95" t="str">
        <f t="shared" si="1826"/>
        <v/>
      </c>
      <c r="BR789" s="95" t="str">
        <f t="shared" si="1826"/>
        <v/>
      </c>
      <c r="BS789" s="38"/>
      <c r="BT789" s="38"/>
      <c r="BU789" s="38"/>
      <c r="BV789" s="38"/>
      <c r="BW789" s="38"/>
      <c r="BX789" s="38">
        <f t="shared" si="1600"/>
        <v>0</v>
      </c>
      <c r="BY789" s="106" t="str">
        <f t="shared" si="1575"/>
        <v/>
      </c>
      <c r="BZ789" s="106" t="str">
        <f t="shared" ref="BZ789:CH789" si="1827">IF(N789="x","1","")</f>
        <v/>
      </c>
      <c r="CA789" s="106" t="str">
        <f t="shared" si="1827"/>
        <v/>
      </c>
      <c r="CB789" s="106" t="str">
        <f t="shared" si="1827"/>
        <v/>
      </c>
      <c r="CC789" s="106" t="str">
        <f t="shared" si="1827"/>
        <v/>
      </c>
      <c r="CD789" s="106" t="str">
        <f t="shared" si="1827"/>
        <v/>
      </c>
      <c r="CE789" s="106" t="str">
        <f t="shared" si="1827"/>
        <v/>
      </c>
      <c r="CF789" s="106" t="str">
        <f t="shared" si="1827"/>
        <v/>
      </c>
      <c r="CG789" s="106" t="str">
        <f t="shared" si="1827"/>
        <v/>
      </c>
      <c r="CH789" s="106" t="str">
        <f t="shared" si="1827"/>
        <v/>
      </c>
      <c r="CI789" s="40"/>
      <c r="CJ789" s="40"/>
      <c r="CK789" s="40"/>
      <c r="CL789" s="40"/>
      <c r="CM789" s="40"/>
    </row>
    <row r="790" spans="1:91" ht="17.25" customHeight="1" x14ac:dyDescent="0.2">
      <c r="A790" s="92"/>
      <c r="B790" s="93"/>
      <c r="C790" s="93"/>
      <c r="D790" s="93"/>
      <c r="E790" s="93" t="str">
        <f t="shared" si="1511"/>
        <v/>
      </c>
      <c r="F790" s="93"/>
      <c r="G790" s="93"/>
      <c r="H790" s="93" t="str">
        <f t="shared" si="1319"/>
        <v/>
      </c>
      <c r="I790" s="95" t="str">
        <f t="shared" si="1320"/>
        <v/>
      </c>
      <c r="J790" s="93"/>
      <c r="K790" s="97" t="b">
        <v>0</v>
      </c>
      <c r="L790" s="98" t="str">
        <f t="shared" si="1444"/>
        <v>PENDENTE</v>
      </c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3"/>
      <c r="X790" s="100"/>
      <c r="Y790" s="100"/>
      <c r="Z790" s="100"/>
      <c r="AA790" s="100"/>
      <c r="AB790" s="100"/>
      <c r="AC790" s="101"/>
      <c r="AD790" s="3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93"/>
      <c r="AQ790" s="93"/>
      <c r="AR790" s="93"/>
      <c r="AS790" s="102"/>
      <c r="AT790" s="103"/>
      <c r="AU790" s="103"/>
      <c r="AV790" s="103"/>
      <c r="AW790" s="104"/>
      <c r="AX790" s="103"/>
      <c r="AY790" s="103"/>
      <c r="AZ790" s="103"/>
      <c r="BA790" s="103"/>
      <c r="BB790" s="104"/>
      <c r="BC790" s="103"/>
      <c r="BD790" s="105" t="str">
        <f ca="1">IFERROR(__xludf.DUMMYFUNCTION("""COMPUTED_VALUE"""),"")</f>
        <v/>
      </c>
      <c r="BE790" s="105"/>
      <c r="BF790" s="105"/>
      <c r="BG790" s="93"/>
      <c r="BH790" s="95"/>
      <c r="BI790" s="95" t="str">
        <f t="shared" si="1347"/>
        <v/>
      </c>
      <c r="BJ790" s="95" t="str">
        <f t="shared" ref="BJ790:BR790" si="1828">IF(AD790=0,"",AD790*$AS790*(AU790/10))</f>
        <v/>
      </c>
      <c r="BK790" s="95" t="str">
        <f t="shared" si="1828"/>
        <v/>
      </c>
      <c r="BL790" s="95" t="str">
        <f t="shared" si="1828"/>
        <v/>
      </c>
      <c r="BM790" s="95" t="str">
        <f t="shared" si="1828"/>
        <v/>
      </c>
      <c r="BN790" s="95" t="str">
        <f t="shared" si="1828"/>
        <v/>
      </c>
      <c r="BO790" s="95" t="str">
        <f t="shared" si="1828"/>
        <v/>
      </c>
      <c r="BP790" s="95" t="str">
        <f t="shared" si="1828"/>
        <v/>
      </c>
      <c r="BQ790" s="95" t="str">
        <f t="shared" si="1828"/>
        <v/>
      </c>
      <c r="BR790" s="95" t="str">
        <f t="shared" si="1828"/>
        <v/>
      </c>
      <c r="BS790" s="38"/>
      <c r="BT790" s="38"/>
      <c r="BU790" s="38"/>
      <c r="BV790" s="38"/>
      <c r="BW790" s="38"/>
      <c r="BX790" s="38">
        <f t="shared" si="1600"/>
        <v>0</v>
      </c>
      <c r="BY790" s="106" t="str">
        <f t="shared" si="1575"/>
        <v/>
      </c>
      <c r="BZ790" s="106" t="str">
        <f t="shared" ref="BZ790:CH790" si="1829">IF(N790="x","1","")</f>
        <v/>
      </c>
      <c r="CA790" s="106" t="str">
        <f t="shared" si="1829"/>
        <v/>
      </c>
      <c r="CB790" s="106" t="str">
        <f t="shared" si="1829"/>
        <v/>
      </c>
      <c r="CC790" s="106" t="str">
        <f t="shared" si="1829"/>
        <v/>
      </c>
      <c r="CD790" s="106" t="str">
        <f t="shared" si="1829"/>
        <v/>
      </c>
      <c r="CE790" s="106" t="str">
        <f t="shared" si="1829"/>
        <v/>
      </c>
      <c r="CF790" s="106" t="str">
        <f t="shared" si="1829"/>
        <v/>
      </c>
      <c r="CG790" s="106" t="str">
        <f t="shared" si="1829"/>
        <v/>
      </c>
      <c r="CH790" s="106" t="str">
        <f t="shared" si="1829"/>
        <v/>
      </c>
      <c r="CI790" s="40"/>
      <c r="CJ790" s="40"/>
      <c r="CK790" s="40"/>
      <c r="CL790" s="40"/>
      <c r="CM790" s="40"/>
    </row>
    <row r="791" spans="1:91" ht="17.25" customHeight="1" x14ac:dyDescent="0.2">
      <c r="A791" s="92"/>
      <c r="B791" s="93"/>
      <c r="C791" s="93"/>
      <c r="D791" s="93"/>
      <c r="E791" s="93" t="str">
        <f t="shared" si="1511"/>
        <v/>
      </c>
      <c r="F791" s="93"/>
      <c r="G791" s="93"/>
      <c r="H791" s="93" t="str">
        <f t="shared" si="1319"/>
        <v/>
      </c>
      <c r="I791" s="95" t="str">
        <f t="shared" si="1320"/>
        <v/>
      </c>
      <c r="J791" s="93"/>
      <c r="K791" s="97" t="b">
        <v>0</v>
      </c>
      <c r="L791" s="98" t="str">
        <f t="shared" si="1444"/>
        <v>PENDENTE</v>
      </c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3"/>
      <c r="X791" s="100"/>
      <c r="Y791" s="100"/>
      <c r="Z791" s="100"/>
      <c r="AA791" s="100"/>
      <c r="AB791" s="100"/>
      <c r="AC791" s="101"/>
      <c r="AD791" s="3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93"/>
      <c r="AQ791" s="93"/>
      <c r="AR791" s="93"/>
      <c r="AS791" s="102"/>
      <c r="AT791" s="103"/>
      <c r="AU791" s="103"/>
      <c r="AV791" s="103"/>
      <c r="AW791" s="104"/>
      <c r="AX791" s="103"/>
      <c r="AY791" s="103"/>
      <c r="AZ791" s="103"/>
      <c r="BA791" s="103"/>
      <c r="BB791" s="104"/>
      <c r="BC791" s="103"/>
      <c r="BD791" s="105" t="str">
        <f ca="1">IFERROR(__xludf.DUMMYFUNCTION("""COMPUTED_VALUE"""),"")</f>
        <v/>
      </c>
      <c r="BE791" s="105"/>
      <c r="BF791" s="105"/>
      <c r="BG791" s="93"/>
      <c r="BH791" s="95"/>
      <c r="BI791" s="95" t="str">
        <f t="shared" si="1347"/>
        <v/>
      </c>
      <c r="BJ791" s="95" t="str">
        <f t="shared" ref="BJ791:BR791" si="1830">IF(AD791=0,"",AD791*$AS791*(AU791/10))</f>
        <v/>
      </c>
      <c r="BK791" s="95" t="str">
        <f t="shared" si="1830"/>
        <v/>
      </c>
      <c r="BL791" s="95" t="str">
        <f t="shared" si="1830"/>
        <v/>
      </c>
      <c r="BM791" s="95" t="str">
        <f t="shared" si="1830"/>
        <v/>
      </c>
      <c r="BN791" s="95" t="str">
        <f t="shared" si="1830"/>
        <v/>
      </c>
      <c r="BO791" s="95" t="str">
        <f t="shared" si="1830"/>
        <v/>
      </c>
      <c r="BP791" s="95" t="str">
        <f t="shared" si="1830"/>
        <v/>
      </c>
      <c r="BQ791" s="95" t="str">
        <f t="shared" si="1830"/>
        <v/>
      </c>
      <c r="BR791" s="95" t="str">
        <f t="shared" si="1830"/>
        <v/>
      </c>
      <c r="BS791" s="38"/>
      <c r="BT791" s="38"/>
      <c r="BU791" s="38"/>
      <c r="BV791" s="38"/>
      <c r="BW791" s="38"/>
      <c r="BX791" s="38">
        <f t="shared" si="1600"/>
        <v>0</v>
      </c>
      <c r="BY791" s="106" t="str">
        <f t="shared" si="1575"/>
        <v/>
      </c>
      <c r="BZ791" s="106" t="str">
        <f t="shared" ref="BZ791:CH791" si="1831">IF(N791="x","1","")</f>
        <v/>
      </c>
      <c r="CA791" s="106" t="str">
        <f t="shared" si="1831"/>
        <v/>
      </c>
      <c r="CB791" s="106" t="str">
        <f t="shared" si="1831"/>
        <v/>
      </c>
      <c r="CC791" s="106" t="str">
        <f t="shared" si="1831"/>
        <v/>
      </c>
      <c r="CD791" s="106" t="str">
        <f t="shared" si="1831"/>
        <v/>
      </c>
      <c r="CE791" s="106" t="str">
        <f t="shared" si="1831"/>
        <v/>
      </c>
      <c r="CF791" s="106" t="str">
        <f t="shared" si="1831"/>
        <v/>
      </c>
      <c r="CG791" s="106" t="str">
        <f t="shared" si="1831"/>
        <v/>
      </c>
      <c r="CH791" s="106" t="str">
        <f t="shared" si="1831"/>
        <v/>
      </c>
      <c r="CI791" s="40"/>
      <c r="CJ791" s="40"/>
      <c r="CK791" s="40"/>
      <c r="CL791" s="40"/>
      <c r="CM791" s="40"/>
    </row>
    <row r="792" spans="1:91" ht="17.25" customHeight="1" x14ac:dyDescent="0.2">
      <c r="A792" s="92"/>
      <c r="B792" s="93"/>
      <c r="C792" s="93"/>
      <c r="D792" s="93"/>
      <c r="E792" s="93" t="str">
        <f t="shared" si="1511"/>
        <v/>
      </c>
      <c r="F792" s="93"/>
      <c r="G792" s="93"/>
      <c r="H792" s="93" t="str">
        <f t="shared" si="1319"/>
        <v/>
      </c>
      <c r="I792" s="95" t="str">
        <f t="shared" si="1320"/>
        <v/>
      </c>
      <c r="J792" s="93"/>
      <c r="K792" s="97" t="b">
        <v>0</v>
      </c>
      <c r="L792" s="98" t="str">
        <f t="shared" si="1444"/>
        <v>PENDENTE</v>
      </c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3"/>
      <c r="X792" s="100"/>
      <c r="Y792" s="100"/>
      <c r="Z792" s="100"/>
      <c r="AA792" s="100"/>
      <c r="AB792" s="100"/>
      <c r="AC792" s="101"/>
      <c r="AD792" s="3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93"/>
      <c r="AQ792" s="93"/>
      <c r="AR792" s="93"/>
      <c r="AS792" s="102"/>
      <c r="AT792" s="103"/>
      <c r="AU792" s="103"/>
      <c r="AV792" s="103"/>
      <c r="AW792" s="104"/>
      <c r="AX792" s="103"/>
      <c r="AY792" s="103"/>
      <c r="AZ792" s="103"/>
      <c r="BA792" s="103"/>
      <c r="BB792" s="104"/>
      <c r="BC792" s="103"/>
      <c r="BD792" s="105" t="str">
        <f ca="1">IFERROR(__xludf.DUMMYFUNCTION("""COMPUTED_VALUE"""),"")</f>
        <v/>
      </c>
      <c r="BE792" s="105"/>
      <c r="BF792" s="105"/>
      <c r="BG792" s="93"/>
      <c r="BH792" s="95"/>
      <c r="BI792" s="95" t="str">
        <f t="shared" si="1347"/>
        <v/>
      </c>
      <c r="BJ792" s="95" t="str">
        <f t="shared" ref="BJ792:BR792" si="1832">IF(AD792=0,"",AD792*$AS792*(AU792/10))</f>
        <v/>
      </c>
      <c r="BK792" s="95" t="str">
        <f t="shared" si="1832"/>
        <v/>
      </c>
      <c r="BL792" s="95" t="str">
        <f t="shared" si="1832"/>
        <v/>
      </c>
      <c r="BM792" s="95" t="str">
        <f t="shared" si="1832"/>
        <v/>
      </c>
      <c r="BN792" s="95" t="str">
        <f t="shared" si="1832"/>
        <v/>
      </c>
      <c r="BO792" s="95" t="str">
        <f t="shared" si="1832"/>
        <v/>
      </c>
      <c r="BP792" s="95" t="str">
        <f t="shared" si="1832"/>
        <v/>
      </c>
      <c r="BQ792" s="95" t="str">
        <f t="shared" si="1832"/>
        <v/>
      </c>
      <c r="BR792" s="95" t="str">
        <f t="shared" si="1832"/>
        <v/>
      </c>
      <c r="BS792" s="38"/>
      <c r="BT792" s="38"/>
      <c r="BU792" s="38"/>
      <c r="BV792" s="38"/>
      <c r="BW792" s="38"/>
      <c r="BX792" s="38">
        <f t="shared" si="1600"/>
        <v>0</v>
      </c>
      <c r="BY792" s="106" t="str">
        <f t="shared" si="1575"/>
        <v/>
      </c>
      <c r="BZ792" s="106" t="str">
        <f t="shared" ref="BZ792:CH792" si="1833">IF(N792="x","1","")</f>
        <v/>
      </c>
      <c r="CA792" s="106" t="str">
        <f t="shared" si="1833"/>
        <v/>
      </c>
      <c r="CB792" s="106" t="str">
        <f t="shared" si="1833"/>
        <v/>
      </c>
      <c r="CC792" s="106" t="str">
        <f t="shared" si="1833"/>
        <v/>
      </c>
      <c r="CD792" s="106" t="str">
        <f t="shared" si="1833"/>
        <v/>
      </c>
      <c r="CE792" s="106" t="str">
        <f t="shared" si="1833"/>
        <v/>
      </c>
      <c r="CF792" s="106" t="str">
        <f t="shared" si="1833"/>
        <v/>
      </c>
      <c r="CG792" s="106" t="str">
        <f t="shared" si="1833"/>
        <v/>
      </c>
      <c r="CH792" s="106" t="str">
        <f t="shared" si="1833"/>
        <v/>
      </c>
      <c r="CI792" s="40"/>
      <c r="CJ792" s="40"/>
      <c r="CK792" s="40"/>
      <c r="CL792" s="40"/>
      <c r="CM792" s="40"/>
    </row>
    <row r="793" spans="1:91" ht="17.25" customHeight="1" x14ac:dyDescent="0.2">
      <c r="A793" s="92"/>
      <c r="B793" s="93"/>
      <c r="C793" s="93"/>
      <c r="D793" s="93"/>
      <c r="E793" s="93" t="str">
        <f t="shared" si="1511"/>
        <v/>
      </c>
      <c r="F793" s="93"/>
      <c r="G793" s="93"/>
      <c r="H793" s="93" t="str">
        <f t="shared" si="1319"/>
        <v/>
      </c>
      <c r="I793" s="95" t="str">
        <f t="shared" si="1320"/>
        <v/>
      </c>
      <c r="J793" s="93"/>
      <c r="K793" s="97" t="b">
        <v>0</v>
      </c>
      <c r="L793" s="98" t="str">
        <f t="shared" si="1444"/>
        <v>PENDENTE</v>
      </c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3"/>
      <c r="X793" s="100"/>
      <c r="Y793" s="100"/>
      <c r="Z793" s="100"/>
      <c r="AA793" s="100"/>
      <c r="AB793" s="100"/>
      <c r="AC793" s="101"/>
      <c r="AD793" s="3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93"/>
      <c r="AQ793" s="93"/>
      <c r="AR793" s="93"/>
      <c r="AS793" s="102"/>
      <c r="AT793" s="103"/>
      <c r="AU793" s="103"/>
      <c r="AV793" s="103"/>
      <c r="AW793" s="104"/>
      <c r="AX793" s="103"/>
      <c r="AY793" s="103"/>
      <c r="AZ793" s="103"/>
      <c r="BA793" s="103"/>
      <c r="BB793" s="104"/>
      <c r="BC793" s="103"/>
      <c r="BD793" s="105" t="str">
        <f ca="1">IFERROR(__xludf.DUMMYFUNCTION("""COMPUTED_VALUE"""),"")</f>
        <v/>
      </c>
      <c r="BE793" s="105"/>
      <c r="BF793" s="105"/>
      <c r="BG793" s="93"/>
      <c r="BH793" s="95"/>
      <c r="BI793" s="95" t="str">
        <f t="shared" si="1347"/>
        <v/>
      </c>
      <c r="BJ793" s="95" t="str">
        <f t="shared" ref="BJ793:BR793" si="1834">IF(AD793=0,"",AD793*$AS793*(AU793/10))</f>
        <v/>
      </c>
      <c r="BK793" s="95" t="str">
        <f t="shared" si="1834"/>
        <v/>
      </c>
      <c r="BL793" s="95" t="str">
        <f t="shared" si="1834"/>
        <v/>
      </c>
      <c r="BM793" s="95" t="str">
        <f t="shared" si="1834"/>
        <v/>
      </c>
      <c r="BN793" s="95" t="str">
        <f t="shared" si="1834"/>
        <v/>
      </c>
      <c r="BO793" s="95" t="str">
        <f t="shared" si="1834"/>
        <v/>
      </c>
      <c r="BP793" s="95" t="str">
        <f t="shared" si="1834"/>
        <v/>
      </c>
      <c r="BQ793" s="95" t="str">
        <f t="shared" si="1834"/>
        <v/>
      </c>
      <c r="BR793" s="95" t="str">
        <f t="shared" si="1834"/>
        <v/>
      </c>
      <c r="BS793" s="38"/>
      <c r="BT793" s="38"/>
      <c r="BU793" s="38"/>
      <c r="BV793" s="38"/>
      <c r="BW793" s="38"/>
      <c r="BX793" s="38">
        <f t="shared" si="1600"/>
        <v>0</v>
      </c>
      <c r="BY793" s="106" t="str">
        <f t="shared" si="1575"/>
        <v/>
      </c>
      <c r="BZ793" s="106" t="str">
        <f t="shared" ref="BZ793:CH793" si="1835">IF(N793="x","1","")</f>
        <v/>
      </c>
      <c r="CA793" s="106" t="str">
        <f t="shared" si="1835"/>
        <v/>
      </c>
      <c r="CB793" s="106" t="str">
        <f t="shared" si="1835"/>
        <v/>
      </c>
      <c r="CC793" s="106" t="str">
        <f t="shared" si="1835"/>
        <v/>
      </c>
      <c r="CD793" s="106" t="str">
        <f t="shared" si="1835"/>
        <v/>
      </c>
      <c r="CE793" s="106" t="str">
        <f t="shared" si="1835"/>
        <v/>
      </c>
      <c r="CF793" s="106" t="str">
        <f t="shared" si="1835"/>
        <v/>
      </c>
      <c r="CG793" s="106" t="str">
        <f t="shared" si="1835"/>
        <v/>
      </c>
      <c r="CH793" s="106" t="str">
        <f t="shared" si="1835"/>
        <v/>
      </c>
      <c r="CI793" s="40"/>
      <c r="CJ793" s="40"/>
      <c r="CK793" s="40"/>
      <c r="CL793" s="40"/>
      <c r="CM793" s="40"/>
    </row>
    <row r="794" spans="1:91" ht="17.25" customHeight="1" x14ac:dyDescent="0.2">
      <c r="A794" s="92"/>
      <c r="B794" s="93"/>
      <c r="C794" s="93"/>
      <c r="D794" s="93"/>
      <c r="E794" s="93" t="str">
        <f t="shared" si="1511"/>
        <v/>
      </c>
      <c r="F794" s="93"/>
      <c r="G794" s="93"/>
      <c r="H794" s="93" t="str">
        <f t="shared" ref="H794:H997" si="1836">IF(ISBLANK(G794),"",F794*G794/1000)</f>
        <v/>
      </c>
      <c r="I794" s="95" t="str">
        <f t="shared" ref="I794:I997" si="1837">IF(ISBLANK(F794),"",IF(H794&lt;5,200,IF(H794&lt;10,300,IF(H794&lt;20,500,IF(H794&lt;30,750,IF(H794&lt;50,1000,IF(H794&lt;75,1500,IF(H794&gt;75,2000))))))))</f>
        <v/>
      </c>
      <c r="J794" s="93"/>
      <c r="K794" s="97" t="b">
        <v>0</v>
      </c>
      <c r="L794" s="98" t="str">
        <f t="shared" si="1444"/>
        <v>PENDENTE</v>
      </c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3"/>
      <c r="X794" s="100"/>
      <c r="Y794" s="100"/>
      <c r="Z794" s="100"/>
      <c r="AA794" s="100"/>
      <c r="AB794" s="100"/>
      <c r="AC794" s="101"/>
      <c r="AD794" s="3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93"/>
      <c r="AQ794" s="93"/>
      <c r="AR794" s="93"/>
      <c r="AS794" s="102"/>
      <c r="AT794" s="103"/>
      <c r="AU794" s="103"/>
      <c r="AV794" s="103"/>
      <c r="AW794" s="104"/>
      <c r="AX794" s="103"/>
      <c r="AY794" s="103"/>
      <c r="AZ794" s="103"/>
      <c r="BA794" s="103"/>
      <c r="BB794" s="104"/>
      <c r="BC794" s="103"/>
      <c r="BD794" s="105" t="str">
        <f ca="1">IFERROR(__xludf.DUMMYFUNCTION("""COMPUTED_VALUE"""),"")</f>
        <v/>
      </c>
      <c r="BE794" s="105"/>
      <c r="BF794" s="105"/>
      <c r="BG794" s="93"/>
      <c r="BH794" s="95"/>
      <c r="BI794" s="95" t="str">
        <f t="shared" si="1347"/>
        <v/>
      </c>
      <c r="BJ794" s="95" t="str">
        <f t="shared" ref="BJ794:BR794" si="1838">IF(AD794=0,"",AD794*$AS794*(AU794/10))</f>
        <v/>
      </c>
      <c r="BK794" s="95" t="str">
        <f t="shared" si="1838"/>
        <v/>
      </c>
      <c r="BL794" s="95" t="str">
        <f t="shared" si="1838"/>
        <v/>
      </c>
      <c r="BM794" s="95" t="str">
        <f t="shared" si="1838"/>
        <v/>
      </c>
      <c r="BN794" s="95" t="str">
        <f t="shared" si="1838"/>
        <v/>
      </c>
      <c r="BO794" s="95" t="str">
        <f t="shared" si="1838"/>
        <v/>
      </c>
      <c r="BP794" s="95" t="str">
        <f t="shared" si="1838"/>
        <v/>
      </c>
      <c r="BQ794" s="95" t="str">
        <f t="shared" si="1838"/>
        <v/>
      </c>
      <c r="BR794" s="95" t="str">
        <f t="shared" si="1838"/>
        <v/>
      </c>
      <c r="BS794" s="38"/>
      <c r="BT794" s="38"/>
      <c r="BU794" s="38"/>
      <c r="BV794" s="38"/>
      <c r="BW794" s="38"/>
      <c r="BX794" s="38">
        <f t="shared" si="1600"/>
        <v>0</v>
      </c>
      <c r="BY794" s="106" t="str">
        <f t="shared" si="1575"/>
        <v/>
      </c>
      <c r="BZ794" s="106" t="str">
        <f t="shared" ref="BZ794:CH794" si="1839">IF(N794="x","1","")</f>
        <v/>
      </c>
      <c r="CA794" s="106" t="str">
        <f t="shared" si="1839"/>
        <v/>
      </c>
      <c r="CB794" s="106" t="str">
        <f t="shared" si="1839"/>
        <v/>
      </c>
      <c r="CC794" s="106" t="str">
        <f t="shared" si="1839"/>
        <v/>
      </c>
      <c r="CD794" s="106" t="str">
        <f t="shared" si="1839"/>
        <v/>
      </c>
      <c r="CE794" s="106" t="str">
        <f t="shared" si="1839"/>
        <v/>
      </c>
      <c r="CF794" s="106" t="str">
        <f t="shared" si="1839"/>
        <v/>
      </c>
      <c r="CG794" s="106" t="str">
        <f t="shared" si="1839"/>
        <v/>
      </c>
      <c r="CH794" s="106" t="str">
        <f t="shared" si="1839"/>
        <v/>
      </c>
      <c r="CI794" s="40"/>
      <c r="CJ794" s="40"/>
      <c r="CK794" s="40"/>
      <c r="CL794" s="40"/>
      <c r="CM794" s="40"/>
    </row>
    <row r="795" spans="1:91" ht="17.25" customHeight="1" x14ac:dyDescent="0.2">
      <c r="A795" s="92"/>
      <c r="B795" s="93"/>
      <c r="C795" s="93"/>
      <c r="D795" s="93"/>
      <c r="E795" s="93" t="str">
        <f t="shared" si="1511"/>
        <v/>
      </c>
      <c r="F795" s="93"/>
      <c r="G795" s="93"/>
      <c r="H795" s="93" t="str">
        <f t="shared" si="1836"/>
        <v/>
      </c>
      <c r="I795" s="95" t="str">
        <f t="shared" si="1837"/>
        <v/>
      </c>
      <c r="J795" s="93"/>
      <c r="K795" s="97" t="b">
        <v>0</v>
      </c>
      <c r="L795" s="98" t="str">
        <f t="shared" si="1444"/>
        <v>PENDENTE</v>
      </c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3"/>
      <c r="X795" s="100"/>
      <c r="Y795" s="100"/>
      <c r="Z795" s="100"/>
      <c r="AA795" s="100"/>
      <c r="AB795" s="100"/>
      <c r="AC795" s="101"/>
      <c r="AD795" s="3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93"/>
      <c r="AQ795" s="93"/>
      <c r="AR795" s="93"/>
      <c r="AS795" s="102"/>
      <c r="AT795" s="103"/>
      <c r="AU795" s="103"/>
      <c r="AV795" s="103"/>
      <c r="AW795" s="104"/>
      <c r="AX795" s="103"/>
      <c r="AY795" s="103"/>
      <c r="AZ795" s="103"/>
      <c r="BA795" s="103"/>
      <c r="BB795" s="104"/>
      <c r="BC795" s="103"/>
      <c r="BD795" s="105" t="str">
        <f ca="1">IFERROR(__xludf.DUMMYFUNCTION("""COMPUTED_VALUE"""),"")</f>
        <v/>
      </c>
      <c r="BE795" s="105"/>
      <c r="BF795" s="105"/>
      <c r="BG795" s="93"/>
      <c r="BH795" s="95"/>
      <c r="BI795" s="95" t="str">
        <f t="shared" si="1347"/>
        <v/>
      </c>
      <c r="BJ795" s="95" t="str">
        <f t="shared" ref="BJ795:BR795" si="1840">IF(AD795=0,"",AD795*$AS795*(AU795/10))</f>
        <v/>
      </c>
      <c r="BK795" s="95" t="str">
        <f t="shared" si="1840"/>
        <v/>
      </c>
      <c r="BL795" s="95" t="str">
        <f t="shared" si="1840"/>
        <v/>
      </c>
      <c r="BM795" s="95" t="str">
        <f t="shared" si="1840"/>
        <v/>
      </c>
      <c r="BN795" s="95" t="str">
        <f t="shared" si="1840"/>
        <v/>
      </c>
      <c r="BO795" s="95" t="str">
        <f t="shared" si="1840"/>
        <v/>
      </c>
      <c r="BP795" s="95" t="str">
        <f t="shared" si="1840"/>
        <v/>
      </c>
      <c r="BQ795" s="95" t="str">
        <f t="shared" si="1840"/>
        <v/>
      </c>
      <c r="BR795" s="95" t="str">
        <f t="shared" si="1840"/>
        <v/>
      </c>
      <c r="BS795" s="38"/>
      <c r="BT795" s="38"/>
      <c r="BU795" s="38"/>
      <c r="BV795" s="38"/>
      <c r="BW795" s="38"/>
      <c r="BX795" s="38">
        <f t="shared" si="1600"/>
        <v>0</v>
      </c>
      <c r="BY795" s="106" t="str">
        <f t="shared" si="1575"/>
        <v/>
      </c>
      <c r="BZ795" s="106" t="str">
        <f t="shared" ref="BZ795:CH795" si="1841">IF(N795="x","1","")</f>
        <v/>
      </c>
      <c r="CA795" s="106" t="str">
        <f t="shared" si="1841"/>
        <v/>
      </c>
      <c r="CB795" s="106" t="str">
        <f t="shared" si="1841"/>
        <v/>
      </c>
      <c r="CC795" s="106" t="str">
        <f t="shared" si="1841"/>
        <v/>
      </c>
      <c r="CD795" s="106" t="str">
        <f t="shared" si="1841"/>
        <v/>
      </c>
      <c r="CE795" s="106" t="str">
        <f t="shared" si="1841"/>
        <v/>
      </c>
      <c r="CF795" s="106" t="str">
        <f t="shared" si="1841"/>
        <v/>
      </c>
      <c r="CG795" s="106" t="str">
        <f t="shared" si="1841"/>
        <v/>
      </c>
      <c r="CH795" s="106" t="str">
        <f t="shared" si="1841"/>
        <v/>
      </c>
      <c r="CI795" s="40"/>
      <c r="CJ795" s="40"/>
      <c r="CK795" s="40"/>
      <c r="CL795" s="40"/>
      <c r="CM795" s="40"/>
    </row>
    <row r="796" spans="1:91" ht="17.25" customHeight="1" x14ac:dyDescent="0.2">
      <c r="A796" s="92"/>
      <c r="B796" s="93"/>
      <c r="C796" s="93"/>
      <c r="D796" s="93"/>
      <c r="E796" s="93" t="str">
        <f t="shared" si="1511"/>
        <v/>
      </c>
      <c r="F796" s="93"/>
      <c r="G796" s="93"/>
      <c r="H796" s="93" t="str">
        <f t="shared" si="1836"/>
        <v/>
      </c>
      <c r="I796" s="95" t="str">
        <f t="shared" si="1837"/>
        <v/>
      </c>
      <c r="J796" s="93"/>
      <c r="K796" s="97" t="b">
        <v>0</v>
      </c>
      <c r="L796" s="98" t="str">
        <f t="shared" si="1444"/>
        <v>PENDENTE</v>
      </c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3"/>
      <c r="X796" s="100"/>
      <c r="Y796" s="100"/>
      <c r="Z796" s="100"/>
      <c r="AA796" s="100"/>
      <c r="AB796" s="100"/>
      <c r="AC796" s="101"/>
      <c r="AD796" s="3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93"/>
      <c r="AQ796" s="93"/>
      <c r="AR796" s="93"/>
      <c r="AS796" s="102"/>
      <c r="AT796" s="103"/>
      <c r="AU796" s="103"/>
      <c r="AV796" s="103"/>
      <c r="AW796" s="104"/>
      <c r="AX796" s="103"/>
      <c r="AY796" s="103"/>
      <c r="AZ796" s="103"/>
      <c r="BA796" s="103"/>
      <c r="BB796" s="104"/>
      <c r="BC796" s="103"/>
      <c r="BD796" s="105" t="str">
        <f ca="1">IFERROR(__xludf.DUMMYFUNCTION("""COMPUTED_VALUE"""),"")</f>
        <v/>
      </c>
      <c r="BE796" s="105"/>
      <c r="BF796" s="105"/>
      <c r="BG796" s="93"/>
      <c r="BH796" s="95"/>
      <c r="BI796" s="95" t="str">
        <f t="shared" si="1347"/>
        <v/>
      </c>
      <c r="BJ796" s="95" t="str">
        <f t="shared" ref="BJ796:BR796" si="1842">IF(AD796=0,"",AD796*$AS796*(AU796/10))</f>
        <v/>
      </c>
      <c r="BK796" s="95" t="str">
        <f t="shared" si="1842"/>
        <v/>
      </c>
      <c r="BL796" s="95" t="str">
        <f t="shared" si="1842"/>
        <v/>
      </c>
      <c r="BM796" s="95" t="str">
        <f t="shared" si="1842"/>
        <v/>
      </c>
      <c r="BN796" s="95" t="str">
        <f t="shared" si="1842"/>
        <v/>
      </c>
      <c r="BO796" s="95" t="str">
        <f t="shared" si="1842"/>
        <v/>
      </c>
      <c r="BP796" s="95" t="str">
        <f t="shared" si="1842"/>
        <v/>
      </c>
      <c r="BQ796" s="95" t="str">
        <f t="shared" si="1842"/>
        <v/>
      </c>
      <c r="BR796" s="95" t="str">
        <f t="shared" si="1842"/>
        <v/>
      </c>
      <c r="BS796" s="38"/>
      <c r="BT796" s="38"/>
      <c r="BU796" s="38"/>
      <c r="BV796" s="38"/>
      <c r="BW796" s="38"/>
      <c r="BX796" s="38">
        <f t="shared" si="1600"/>
        <v>0</v>
      </c>
      <c r="BY796" s="106" t="str">
        <f t="shared" si="1575"/>
        <v/>
      </c>
      <c r="BZ796" s="106" t="str">
        <f t="shared" ref="BZ796:CH796" si="1843">IF(N796="x","1","")</f>
        <v/>
      </c>
      <c r="CA796" s="106" t="str">
        <f t="shared" si="1843"/>
        <v/>
      </c>
      <c r="CB796" s="106" t="str">
        <f t="shared" si="1843"/>
        <v/>
      </c>
      <c r="CC796" s="106" t="str">
        <f t="shared" si="1843"/>
        <v/>
      </c>
      <c r="CD796" s="106" t="str">
        <f t="shared" si="1843"/>
        <v/>
      </c>
      <c r="CE796" s="106" t="str">
        <f t="shared" si="1843"/>
        <v/>
      </c>
      <c r="CF796" s="106" t="str">
        <f t="shared" si="1843"/>
        <v/>
      </c>
      <c r="CG796" s="106" t="str">
        <f t="shared" si="1843"/>
        <v/>
      </c>
      <c r="CH796" s="106" t="str">
        <f t="shared" si="1843"/>
        <v/>
      </c>
      <c r="CI796" s="40"/>
      <c r="CJ796" s="40"/>
      <c r="CK796" s="40"/>
      <c r="CL796" s="40"/>
      <c r="CM796" s="40"/>
    </row>
    <row r="797" spans="1:91" ht="17.25" customHeight="1" x14ac:dyDescent="0.2">
      <c r="A797" s="92"/>
      <c r="B797" s="93"/>
      <c r="C797" s="93"/>
      <c r="D797" s="93"/>
      <c r="E797" s="93" t="str">
        <f t="shared" si="1511"/>
        <v/>
      </c>
      <c r="F797" s="93"/>
      <c r="G797" s="93"/>
      <c r="H797" s="93" t="str">
        <f t="shared" si="1836"/>
        <v/>
      </c>
      <c r="I797" s="95" t="str">
        <f t="shared" si="1837"/>
        <v/>
      </c>
      <c r="J797" s="93"/>
      <c r="K797" s="97" t="b">
        <v>0</v>
      </c>
      <c r="L797" s="98" t="str">
        <f t="shared" si="1444"/>
        <v>PENDENTE</v>
      </c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3"/>
      <c r="X797" s="100"/>
      <c r="Y797" s="100"/>
      <c r="Z797" s="100"/>
      <c r="AA797" s="100"/>
      <c r="AB797" s="100"/>
      <c r="AC797" s="101"/>
      <c r="AD797" s="3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93"/>
      <c r="AQ797" s="93"/>
      <c r="AR797" s="93"/>
      <c r="AS797" s="102"/>
      <c r="AT797" s="103"/>
      <c r="AU797" s="103"/>
      <c r="AV797" s="103"/>
      <c r="AW797" s="104"/>
      <c r="AX797" s="103"/>
      <c r="AY797" s="103"/>
      <c r="AZ797" s="103"/>
      <c r="BA797" s="103"/>
      <c r="BB797" s="104"/>
      <c r="BC797" s="103"/>
      <c r="BD797" s="105" t="str">
        <f ca="1">IFERROR(__xludf.DUMMYFUNCTION("""COMPUTED_VALUE"""),"")</f>
        <v/>
      </c>
      <c r="BE797" s="105"/>
      <c r="BF797" s="105"/>
      <c r="BG797" s="93"/>
      <c r="BH797" s="95"/>
      <c r="BI797" s="95" t="str">
        <f t="shared" si="1347"/>
        <v/>
      </c>
      <c r="BJ797" s="95" t="str">
        <f t="shared" ref="BJ797:BR797" si="1844">IF(AD797=0,"",AD797*$AS797*(AU797/10))</f>
        <v/>
      </c>
      <c r="BK797" s="95" t="str">
        <f t="shared" si="1844"/>
        <v/>
      </c>
      <c r="BL797" s="95" t="str">
        <f t="shared" si="1844"/>
        <v/>
      </c>
      <c r="BM797" s="95" t="str">
        <f t="shared" si="1844"/>
        <v/>
      </c>
      <c r="BN797" s="95" t="str">
        <f t="shared" si="1844"/>
        <v/>
      </c>
      <c r="BO797" s="95" t="str">
        <f t="shared" si="1844"/>
        <v/>
      </c>
      <c r="BP797" s="95" t="str">
        <f t="shared" si="1844"/>
        <v/>
      </c>
      <c r="BQ797" s="95" t="str">
        <f t="shared" si="1844"/>
        <v/>
      </c>
      <c r="BR797" s="95" t="str">
        <f t="shared" si="1844"/>
        <v/>
      </c>
      <c r="BS797" s="38"/>
      <c r="BT797" s="38"/>
      <c r="BU797" s="38"/>
      <c r="BV797" s="38"/>
      <c r="BW797" s="38"/>
      <c r="BX797" s="38">
        <f t="shared" si="1600"/>
        <v>0</v>
      </c>
      <c r="BY797" s="106" t="str">
        <f t="shared" si="1575"/>
        <v/>
      </c>
      <c r="BZ797" s="106" t="str">
        <f t="shared" ref="BZ797:CH797" si="1845">IF(N797="x","1","")</f>
        <v/>
      </c>
      <c r="CA797" s="106" t="str">
        <f t="shared" si="1845"/>
        <v/>
      </c>
      <c r="CB797" s="106" t="str">
        <f t="shared" si="1845"/>
        <v/>
      </c>
      <c r="CC797" s="106" t="str">
        <f t="shared" si="1845"/>
        <v/>
      </c>
      <c r="CD797" s="106" t="str">
        <f t="shared" si="1845"/>
        <v/>
      </c>
      <c r="CE797" s="106" t="str">
        <f t="shared" si="1845"/>
        <v/>
      </c>
      <c r="CF797" s="106" t="str">
        <f t="shared" si="1845"/>
        <v/>
      </c>
      <c r="CG797" s="106" t="str">
        <f t="shared" si="1845"/>
        <v/>
      </c>
      <c r="CH797" s="106" t="str">
        <f t="shared" si="1845"/>
        <v/>
      </c>
      <c r="CI797" s="40"/>
      <c r="CJ797" s="40"/>
      <c r="CK797" s="40"/>
      <c r="CL797" s="40"/>
      <c r="CM797" s="40"/>
    </row>
    <row r="798" spans="1:91" ht="17.25" customHeight="1" x14ac:dyDescent="0.2">
      <c r="A798" s="92"/>
      <c r="B798" s="93"/>
      <c r="C798" s="93"/>
      <c r="D798" s="93"/>
      <c r="E798" s="93" t="str">
        <f t="shared" si="1511"/>
        <v/>
      </c>
      <c r="F798" s="93"/>
      <c r="G798" s="93"/>
      <c r="H798" s="93" t="str">
        <f t="shared" si="1836"/>
        <v/>
      </c>
      <c r="I798" s="95" t="str">
        <f t="shared" si="1837"/>
        <v/>
      </c>
      <c r="J798" s="93"/>
      <c r="K798" s="97" t="b">
        <v>0</v>
      </c>
      <c r="L798" s="98" t="str">
        <f t="shared" si="1444"/>
        <v>PENDENTE</v>
      </c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3"/>
      <c r="X798" s="100"/>
      <c r="Y798" s="100"/>
      <c r="Z798" s="100"/>
      <c r="AA798" s="100"/>
      <c r="AB798" s="100"/>
      <c r="AC798" s="101"/>
      <c r="AD798" s="3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93"/>
      <c r="AQ798" s="93"/>
      <c r="AR798" s="93"/>
      <c r="AS798" s="102"/>
      <c r="AT798" s="103"/>
      <c r="AU798" s="103"/>
      <c r="AV798" s="103"/>
      <c r="AW798" s="104"/>
      <c r="AX798" s="103"/>
      <c r="AY798" s="103"/>
      <c r="AZ798" s="103"/>
      <c r="BA798" s="103"/>
      <c r="BB798" s="104"/>
      <c r="BC798" s="103"/>
      <c r="BD798" s="105" t="str">
        <f ca="1">IFERROR(__xludf.DUMMYFUNCTION("""COMPUTED_VALUE"""),"")</f>
        <v/>
      </c>
      <c r="BE798" s="105"/>
      <c r="BF798" s="105"/>
      <c r="BG798" s="93"/>
      <c r="BH798" s="95"/>
      <c r="BI798" s="95" t="str">
        <f t="shared" si="1347"/>
        <v/>
      </c>
      <c r="BJ798" s="95" t="str">
        <f t="shared" ref="BJ798:BR798" si="1846">IF(AD798=0,"",AD798*$AS798*(AU798/10))</f>
        <v/>
      </c>
      <c r="BK798" s="95" t="str">
        <f t="shared" si="1846"/>
        <v/>
      </c>
      <c r="BL798" s="95" t="str">
        <f t="shared" si="1846"/>
        <v/>
      </c>
      <c r="BM798" s="95" t="str">
        <f t="shared" si="1846"/>
        <v/>
      </c>
      <c r="BN798" s="95" t="str">
        <f t="shared" si="1846"/>
        <v/>
      </c>
      <c r="BO798" s="95" t="str">
        <f t="shared" si="1846"/>
        <v/>
      </c>
      <c r="BP798" s="95" t="str">
        <f t="shared" si="1846"/>
        <v/>
      </c>
      <c r="BQ798" s="95" t="str">
        <f t="shared" si="1846"/>
        <v/>
      </c>
      <c r="BR798" s="95" t="str">
        <f t="shared" si="1846"/>
        <v/>
      </c>
      <c r="BS798" s="38"/>
      <c r="BT798" s="38"/>
      <c r="BU798" s="38"/>
      <c r="BV798" s="38"/>
      <c r="BW798" s="38"/>
      <c r="BX798" s="38">
        <f t="shared" si="1600"/>
        <v>0</v>
      </c>
      <c r="BY798" s="106" t="str">
        <f t="shared" si="1575"/>
        <v/>
      </c>
      <c r="BZ798" s="106" t="str">
        <f t="shared" ref="BZ798:CH798" si="1847">IF(N798="x","1","")</f>
        <v/>
      </c>
      <c r="CA798" s="106" t="str">
        <f t="shared" si="1847"/>
        <v/>
      </c>
      <c r="CB798" s="106" t="str">
        <f t="shared" si="1847"/>
        <v/>
      </c>
      <c r="CC798" s="106" t="str">
        <f t="shared" si="1847"/>
        <v/>
      </c>
      <c r="CD798" s="106" t="str">
        <f t="shared" si="1847"/>
        <v/>
      </c>
      <c r="CE798" s="106" t="str">
        <f t="shared" si="1847"/>
        <v/>
      </c>
      <c r="CF798" s="106" t="str">
        <f t="shared" si="1847"/>
        <v/>
      </c>
      <c r="CG798" s="106" t="str">
        <f t="shared" si="1847"/>
        <v/>
      </c>
      <c r="CH798" s="106" t="str">
        <f t="shared" si="1847"/>
        <v/>
      </c>
      <c r="CI798" s="40"/>
      <c r="CJ798" s="40"/>
      <c r="CK798" s="40"/>
      <c r="CL798" s="40"/>
      <c r="CM798" s="40"/>
    </row>
    <row r="799" spans="1:91" ht="17.25" customHeight="1" x14ac:dyDescent="0.2">
      <c r="A799" s="92"/>
      <c r="B799" s="93"/>
      <c r="C799" s="93"/>
      <c r="D799" s="93"/>
      <c r="E799" s="93" t="str">
        <f t="shared" si="1511"/>
        <v/>
      </c>
      <c r="F799" s="93"/>
      <c r="G799" s="93"/>
      <c r="H799" s="93" t="str">
        <f t="shared" si="1836"/>
        <v/>
      </c>
      <c r="I799" s="95" t="str">
        <f t="shared" si="1837"/>
        <v/>
      </c>
      <c r="J799" s="93"/>
      <c r="K799" s="97" t="b">
        <v>0</v>
      </c>
      <c r="L799" s="98" t="str">
        <f t="shared" si="1444"/>
        <v>PENDENTE</v>
      </c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3"/>
      <c r="X799" s="100"/>
      <c r="Y799" s="100"/>
      <c r="Z799" s="100"/>
      <c r="AA799" s="100"/>
      <c r="AB799" s="100"/>
      <c r="AC799" s="101"/>
      <c r="AD799" s="3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93"/>
      <c r="AQ799" s="93"/>
      <c r="AR799" s="93"/>
      <c r="AS799" s="102"/>
      <c r="AT799" s="103"/>
      <c r="AU799" s="103"/>
      <c r="AV799" s="103"/>
      <c r="AW799" s="104"/>
      <c r="AX799" s="103"/>
      <c r="AY799" s="103"/>
      <c r="AZ799" s="103"/>
      <c r="BA799" s="103"/>
      <c r="BB799" s="104"/>
      <c r="BC799" s="103"/>
      <c r="BD799" s="105" t="str">
        <f ca="1">IFERROR(__xludf.DUMMYFUNCTION("""COMPUTED_VALUE"""),"")</f>
        <v/>
      </c>
      <c r="BE799" s="105"/>
      <c r="BF799" s="105"/>
      <c r="BG799" s="93"/>
      <c r="BH799" s="95"/>
      <c r="BI799" s="95" t="str">
        <f t="shared" si="1347"/>
        <v/>
      </c>
      <c r="BJ799" s="95" t="str">
        <f t="shared" ref="BJ799:BR799" si="1848">IF(AD799=0,"",AD799*$AS799*(AU799/10))</f>
        <v/>
      </c>
      <c r="BK799" s="95" t="str">
        <f t="shared" si="1848"/>
        <v/>
      </c>
      <c r="BL799" s="95" t="str">
        <f t="shared" si="1848"/>
        <v/>
      </c>
      <c r="BM799" s="95" t="str">
        <f t="shared" si="1848"/>
        <v/>
      </c>
      <c r="BN799" s="95" t="str">
        <f t="shared" si="1848"/>
        <v/>
      </c>
      <c r="BO799" s="95" t="str">
        <f t="shared" si="1848"/>
        <v/>
      </c>
      <c r="BP799" s="95" t="str">
        <f t="shared" si="1848"/>
        <v/>
      </c>
      <c r="BQ799" s="95" t="str">
        <f t="shared" si="1848"/>
        <v/>
      </c>
      <c r="BR799" s="95" t="str">
        <f t="shared" si="1848"/>
        <v/>
      </c>
      <c r="BS799" s="38"/>
      <c r="BT799" s="38"/>
      <c r="BU799" s="38"/>
      <c r="BV799" s="38"/>
      <c r="BW799" s="38"/>
      <c r="BX799" s="38">
        <f t="shared" si="1600"/>
        <v>0</v>
      </c>
      <c r="BY799" s="106" t="str">
        <f t="shared" si="1575"/>
        <v/>
      </c>
      <c r="BZ799" s="106" t="str">
        <f t="shared" ref="BZ799:CH799" si="1849">IF(N799="x","1","")</f>
        <v/>
      </c>
      <c r="CA799" s="106" t="str">
        <f t="shared" si="1849"/>
        <v/>
      </c>
      <c r="CB799" s="106" t="str">
        <f t="shared" si="1849"/>
        <v/>
      </c>
      <c r="CC799" s="106" t="str">
        <f t="shared" si="1849"/>
        <v/>
      </c>
      <c r="CD799" s="106" t="str">
        <f t="shared" si="1849"/>
        <v/>
      </c>
      <c r="CE799" s="106" t="str">
        <f t="shared" si="1849"/>
        <v/>
      </c>
      <c r="CF799" s="106" t="str">
        <f t="shared" si="1849"/>
        <v/>
      </c>
      <c r="CG799" s="106" t="str">
        <f t="shared" si="1849"/>
        <v/>
      </c>
      <c r="CH799" s="106" t="str">
        <f t="shared" si="1849"/>
        <v/>
      </c>
      <c r="CI799" s="40"/>
      <c r="CJ799" s="40"/>
      <c r="CK799" s="40"/>
      <c r="CL799" s="40"/>
      <c r="CM799" s="40"/>
    </row>
    <row r="800" spans="1:91" ht="17.25" customHeight="1" x14ac:dyDescent="0.2">
      <c r="A800" s="92"/>
      <c r="B800" s="93"/>
      <c r="C800" s="93"/>
      <c r="D800" s="93"/>
      <c r="E800" s="93" t="str">
        <f t="shared" si="1511"/>
        <v/>
      </c>
      <c r="F800" s="93"/>
      <c r="G800" s="93"/>
      <c r="H800" s="93" t="str">
        <f t="shared" si="1836"/>
        <v/>
      </c>
      <c r="I800" s="95" t="str">
        <f t="shared" si="1837"/>
        <v/>
      </c>
      <c r="J800" s="93"/>
      <c r="K800" s="97" t="b">
        <v>0</v>
      </c>
      <c r="L800" s="98" t="str">
        <f t="shared" si="1444"/>
        <v>PENDENTE</v>
      </c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3"/>
      <c r="X800" s="100"/>
      <c r="Y800" s="100"/>
      <c r="Z800" s="100"/>
      <c r="AA800" s="100"/>
      <c r="AB800" s="100"/>
      <c r="AC800" s="101"/>
      <c r="AD800" s="3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93"/>
      <c r="AQ800" s="93"/>
      <c r="AR800" s="93"/>
      <c r="AS800" s="102"/>
      <c r="AT800" s="103"/>
      <c r="AU800" s="103"/>
      <c r="AV800" s="103"/>
      <c r="AW800" s="104"/>
      <c r="AX800" s="103"/>
      <c r="AY800" s="103"/>
      <c r="AZ800" s="103"/>
      <c r="BA800" s="103"/>
      <c r="BB800" s="104"/>
      <c r="BC800" s="103"/>
      <c r="BD800" s="105" t="str">
        <f ca="1">IFERROR(__xludf.DUMMYFUNCTION("""COMPUTED_VALUE"""),"")</f>
        <v/>
      </c>
      <c r="BE800" s="105"/>
      <c r="BF800" s="105"/>
      <c r="BG800" s="93"/>
      <c r="BH800" s="95"/>
      <c r="BI800" s="95" t="str">
        <f t="shared" si="1347"/>
        <v/>
      </c>
      <c r="BJ800" s="95" t="str">
        <f t="shared" ref="BJ800:BR800" si="1850">IF(AD800=0,"",AD800*$AS800*(AU800/10))</f>
        <v/>
      </c>
      <c r="BK800" s="95" t="str">
        <f t="shared" si="1850"/>
        <v/>
      </c>
      <c r="BL800" s="95" t="str">
        <f t="shared" si="1850"/>
        <v/>
      </c>
      <c r="BM800" s="95" t="str">
        <f t="shared" si="1850"/>
        <v/>
      </c>
      <c r="BN800" s="95" t="str">
        <f t="shared" si="1850"/>
        <v/>
      </c>
      <c r="BO800" s="95" t="str">
        <f t="shared" si="1850"/>
        <v/>
      </c>
      <c r="BP800" s="95" t="str">
        <f t="shared" si="1850"/>
        <v/>
      </c>
      <c r="BQ800" s="95" t="str">
        <f t="shared" si="1850"/>
        <v/>
      </c>
      <c r="BR800" s="95" t="str">
        <f t="shared" si="1850"/>
        <v/>
      </c>
      <c r="BS800" s="38"/>
      <c r="BT800" s="38"/>
      <c r="BU800" s="38"/>
      <c r="BV800" s="38"/>
      <c r="BW800" s="38"/>
      <c r="BX800" s="38">
        <f t="shared" si="1600"/>
        <v>0</v>
      </c>
      <c r="BY800" s="106" t="str">
        <f t="shared" si="1575"/>
        <v/>
      </c>
      <c r="BZ800" s="106" t="str">
        <f t="shared" ref="BZ800:CH800" si="1851">IF(N800="x","1","")</f>
        <v/>
      </c>
      <c r="CA800" s="106" t="str">
        <f t="shared" si="1851"/>
        <v/>
      </c>
      <c r="CB800" s="106" t="str">
        <f t="shared" si="1851"/>
        <v/>
      </c>
      <c r="CC800" s="106" t="str">
        <f t="shared" si="1851"/>
        <v/>
      </c>
      <c r="CD800" s="106" t="str">
        <f t="shared" si="1851"/>
        <v/>
      </c>
      <c r="CE800" s="106" t="str">
        <f t="shared" si="1851"/>
        <v/>
      </c>
      <c r="CF800" s="106" t="str">
        <f t="shared" si="1851"/>
        <v/>
      </c>
      <c r="CG800" s="106" t="str">
        <f t="shared" si="1851"/>
        <v/>
      </c>
      <c r="CH800" s="106" t="str">
        <f t="shared" si="1851"/>
        <v/>
      </c>
      <c r="CI800" s="40"/>
      <c r="CJ800" s="40"/>
      <c r="CK800" s="40"/>
      <c r="CL800" s="40"/>
      <c r="CM800" s="40"/>
    </row>
    <row r="801" spans="1:91" ht="17.25" customHeight="1" x14ac:dyDescent="0.2">
      <c r="A801" s="92"/>
      <c r="B801" s="93"/>
      <c r="C801" s="93"/>
      <c r="D801" s="93"/>
      <c r="E801" s="93" t="str">
        <f t="shared" si="1511"/>
        <v/>
      </c>
      <c r="F801" s="93"/>
      <c r="G801" s="93"/>
      <c r="H801" s="93" t="str">
        <f t="shared" si="1836"/>
        <v/>
      </c>
      <c r="I801" s="95" t="str">
        <f t="shared" si="1837"/>
        <v/>
      </c>
      <c r="J801" s="93"/>
      <c r="K801" s="97" t="b">
        <v>0</v>
      </c>
      <c r="L801" s="98" t="str">
        <f t="shared" si="1444"/>
        <v>PENDENTE</v>
      </c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3"/>
      <c r="X801" s="100"/>
      <c r="Y801" s="100"/>
      <c r="Z801" s="100"/>
      <c r="AA801" s="100"/>
      <c r="AB801" s="100"/>
      <c r="AC801" s="101"/>
      <c r="AD801" s="3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93"/>
      <c r="AQ801" s="93"/>
      <c r="AR801" s="93"/>
      <c r="AS801" s="102"/>
      <c r="AT801" s="103"/>
      <c r="AU801" s="103"/>
      <c r="AV801" s="103"/>
      <c r="AW801" s="104"/>
      <c r="AX801" s="103"/>
      <c r="AY801" s="103"/>
      <c r="AZ801" s="103"/>
      <c r="BA801" s="103"/>
      <c r="BB801" s="104"/>
      <c r="BC801" s="103"/>
      <c r="BD801" s="105" t="str">
        <f ca="1">IFERROR(__xludf.DUMMYFUNCTION("""COMPUTED_VALUE"""),"")</f>
        <v/>
      </c>
      <c r="BE801" s="105"/>
      <c r="BF801" s="105"/>
      <c r="BG801" s="93"/>
      <c r="BH801" s="95"/>
      <c r="BI801" s="95" t="str">
        <f t="shared" si="1347"/>
        <v/>
      </c>
      <c r="BJ801" s="95" t="str">
        <f t="shared" ref="BJ801:BR801" si="1852">IF(AD801=0,"",AD801*$AS801*(AU801/10))</f>
        <v/>
      </c>
      <c r="BK801" s="95" t="str">
        <f t="shared" si="1852"/>
        <v/>
      </c>
      <c r="BL801" s="95" t="str">
        <f t="shared" si="1852"/>
        <v/>
      </c>
      <c r="BM801" s="95" t="str">
        <f t="shared" si="1852"/>
        <v/>
      </c>
      <c r="BN801" s="95" t="str">
        <f t="shared" si="1852"/>
        <v/>
      </c>
      <c r="BO801" s="95" t="str">
        <f t="shared" si="1852"/>
        <v/>
      </c>
      <c r="BP801" s="95" t="str">
        <f t="shared" si="1852"/>
        <v/>
      </c>
      <c r="BQ801" s="95" t="str">
        <f t="shared" si="1852"/>
        <v/>
      </c>
      <c r="BR801" s="95" t="str">
        <f t="shared" si="1852"/>
        <v/>
      </c>
      <c r="BS801" s="38"/>
      <c r="BT801" s="38"/>
      <c r="BU801" s="38"/>
      <c r="BV801" s="38"/>
      <c r="BW801" s="38"/>
      <c r="BX801" s="38">
        <f t="shared" si="1600"/>
        <v>0</v>
      </c>
      <c r="BY801" s="106" t="str">
        <f t="shared" si="1575"/>
        <v/>
      </c>
      <c r="BZ801" s="106" t="str">
        <f t="shared" ref="BZ801:CH801" si="1853">IF(N801="x","1","")</f>
        <v/>
      </c>
      <c r="CA801" s="106" t="str">
        <f t="shared" si="1853"/>
        <v/>
      </c>
      <c r="CB801" s="106" t="str">
        <f t="shared" si="1853"/>
        <v/>
      </c>
      <c r="CC801" s="106" t="str">
        <f t="shared" si="1853"/>
        <v/>
      </c>
      <c r="CD801" s="106" t="str">
        <f t="shared" si="1853"/>
        <v/>
      </c>
      <c r="CE801" s="106" t="str">
        <f t="shared" si="1853"/>
        <v/>
      </c>
      <c r="CF801" s="106" t="str">
        <f t="shared" si="1853"/>
        <v/>
      </c>
      <c r="CG801" s="106" t="str">
        <f t="shared" si="1853"/>
        <v/>
      </c>
      <c r="CH801" s="106" t="str">
        <f t="shared" si="1853"/>
        <v/>
      </c>
      <c r="CI801" s="40"/>
      <c r="CJ801" s="40"/>
      <c r="CK801" s="40"/>
      <c r="CL801" s="40"/>
      <c r="CM801" s="40"/>
    </row>
    <row r="802" spans="1:91" ht="17.25" customHeight="1" x14ac:dyDescent="0.2">
      <c r="A802" s="92"/>
      <c r="B802" s="93"/>
      <c r="C802" s="93"/>
      <c r="D802" s="93"/>
      <c r="E802" s="93" t="str">
        <f t="shared" si="1511"/>
        <v/>
      </c>
      <c r="F802" s="93"/>
      <c r="G802" s="93"/>
      <c r="H802" s="93" t="str">
        <f t="shared" si="1836"/>
        <v/>
      </c>
      <c r="I802" s="95" t="str">
        <f t="shared" si="1837"/>
        <v/>
      </c>
      <c r="J802" s="93"/>
      <c r="K802" s="97" t="b">
        <v>0</v>
      </c>
      <c r="L802" s="98" t="str">
        <f t="shared" si="1444"/>
        <v>PENDENTE</v>
      </c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3"/>
      <c r="X802" s="100"/>
      <c r="Y802" s="100"/>
      <c r="Z802" s="100"/>
      <c r="AA802" s="100"/>
      <c r="AB802" s="100"/>
      <c r="AC802" s="101"/>
      <c r="AD802" s="3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93"/>
      <c r="AQ802" s="93"/>
      <c r="AR802" s="93"/>
      <c r="AS802" s="102"/>
      <c r="AT802" s="103"/>
      <c r="AU802" s="103"/>
      <c r="AV802" s="103"/>
      <c r="AW802" s="104"/>
      <c r="AX802" s="103"/>
      <c r="AY802" s="103"/>
      <c r="AZ802" s="103"/>
      <c r="BA802" s="103"/>
      <c r="BB802" s="104"/>
      <c r="BC802" s="103"/>
      <c r="BD802" s="105" t="str">
        <f ca="1">IFERROR(__xludf.DUMMYFUNCTION("""COMPUTED_VALUE"""),"")</f>
        <v/>
      </c>
      <c r="BE802" s="105"/>
      <c r="BF802" s="105"/>
      <c r="BG802" s="93"/>
      <c r="BH802" s="95"/>
      <c r="BI802" s="95" t="str">
        <f t="shared" si="1347"/>
        <v/>
      </c>
      <c r="BJ802" s="95" t="str">
        <f t="shared" ref="BJ802:BR802" si="1854">IF(AD802=0,"",AD802*$AS802*(AU802/10))</f>
        <v/>
      </c>
      <c r="BK802" s="95" t="str">
        <f t="shared" si="1854"/>
        <v/>
      </c>
      <c r="BL802" s="95" t="str">
        <f t="shared" si="1854"/>
        <v/>
      </c>
      <c r="BM802" s="95" t="str">
        <f t="shared" si="1854"/>
        <v/>
      </c>
      <c r="BN802" s="95" t="str">
        <f t="shared" si="1854"/>
        <v/>
      </c>
      <c r="BO802" s="95" t="str">
        <f t="shared" si="1854"/>
        <v/>
      </c>
      <c r="BP802" s="95" t="str">
        <f t="shared" si="1854"/>
        <v/>
      </c>
      <c r="BQ802" s="95" t="str">
        <f t="shared" si="1854"/>
        <v/>
      </c>
      <c r="BR802" s="95" t="str">
        <f t="shared" si="1854"/>
        <v/>
      </c>
      <c r="BS802" s="38"/>
      <c r="BT802" s="38"/>
      <c r="BU802" s="38"/>
      <c r="BV802" s="38"/>
      <c r="BW802" s="38"/>
      <c r="BX802" s="38">
        <f t="shared" si="1600"/>
        <v>0</v>
      </c>
      <c r="BY802" s="106" t="str">
        <f t="shared" si="1575"/>
        <v/>
      </c>
      <c r="BZ802" s="106" t="str">
        <f t="shared" ref="BZ802:CH802" si="1855">IF(N802="x","1","")</f>
        <v/>
      </c>
      <c r="CA802" s="106" t="str">
        <f t="shared" si="1855"/>
        <v/>
      </c>
      <c r="CB802" s="106" t="str">
        <f t="shared" si="1855"/>
        <v/>
      </c>
      <c r="CC802" s="106" t="str">
        <f t="shared" si="1855"/>
        <v/>
      </c>
      <c r="CD802" s="106" t="str">
        <f t="shared" si="1855"/>
        <v/>
      </c>
      <c r="CE802" s="106" t="str">
        <f t="shared" si="1855"/>
        <v/>
      </c>
      <c r="CF802" s="106" t="str">
        <f t="shared" si="1855"/>
        <v/>
      </c>
      <c r="CG802" s="106" t="str">
        <f t="shared" si="1855"/>
        <v/>
      </c>
      <c r="CH802" s="106" t="str">
        <f t="shared" si="1855"/>
        <v/>
      </c>
      <c r="CI802" s="40"/>
      <c r="CJ802" s="40"/>
      <c r="CK802" s="40"/>
      <c r="CL802" s="40"/>
      <c r="CM802" s="40"/>
    </row>
    <row r="803" spans="1:91" ht="17.25" customHeight="1" x14ac:dyDescent="0.2">
      <c r="A803" s="92"/>
      <c r="B803" s="93"/>
      <c r="C803" s="93"/>
      <c r="D803" s="93"/>
      <c r="E803" s="93" t="str">
        <f t="shared" si="1511"/>
        <v/>
      </c>
      <c r="F803" s="93"/>
      <c r="G803" s="93"/>
      <c r="H803" s="93" t="str">
        <f t="shared" si="1836"/>
        <v/>
      </c>
      <c r="I803" s="95" t="str">
        <f t="shared" si="1837"/>
        <v/>
      </c>
      <c r="J803" s="93"/>
      <c r="K803" s="97" t="b">
        <v>0</v>
      </c>
      <c r="L803" s="98" t="str">
        <f t="shared" si="1444"/>
        <v>PENDENTE</v>
      </c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3"/>
      <c r="X803" s="100"/>
      <c r="Y803" s="100"/>
      <c r="Z803" s="100"/>
      <c r="AA803" s="100"/>
      <c r="AB803" s="100"/>
      <c r="AC803" s="101"/>
      <c r="AD803" s="3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93"/>
      <c r="AQ803" s="93"/>
      <c r="AR803" s="93"/>
      <c r="AS803" s="102"/>
      <c r="AT803" s="103"/>
      <c r="AU803" s="103"/>
      <c r="AV803" s="103"/>
      <c r="AW803" s="104"/>
      <c r="AX803" s="103"/>
      <c r="AY803" s="103"/>
      <c r="AZ803" s="103"/>
      <c r="BA803" s="103"/>
      <c r="BB803" s="104"/>
      <c r="BC803" s="103"/>
      <c r="BD803" s="105" t="str">
        <f ca="1">IFERROR(__xludf.DUMMYFUNCTION("""COMPUTED_VALUE"""),"")</f>
        <v/>
      </c>
      <c r="BE803" s="105"/>
      <c r="BF803" s="105"/>
      <c r="BG803" s="93"/>
      <c r="BH803" s="95"/>
      <c r="BI803" s="95" t="str">
        <f t="shared" si="1347"/>
        <v/>
      </c>
      <c r="BJ803" s="95" t="str">
        <f t="shared" ref="BJ803:BR803" si="1856">IF(AD803=0,"",AD803*$AS803*(AU803/10))</f>
        <v/>
      </c>
      <c r="BK803" s="95" t="str">
        <f t="shared" si="1856"/>
        <v/>
      </c>
      <c r="BL803" s="95" t="str">
        <f t="shared" si="1856"/>
        <v/>
      </c>
      <c r="BM803" s="95" t="str">
        <f t="shared" si="1856"/>
        <v/>
      </c>
      <c r="BN803" s="95" t="str">
        <f t="shared" si="1856"/>
        <v/>
      </c>
      <c r="BO803" s="95" t="str">
        <f t="shared" si="1856"/>
        <v/>
      </c>
      <c r="BP803" s="95" t="str">
        <f t="shared" si="1856"/>
        <v/>
      </c>
      <c r="BQ803" s="95" t="str">
        <f t="shared" si="1856"/>
        <v/>
      </c>
      <c r="BR803" s="95" t="str">
        <f t="shared" si="1856"/>
        <v/>
      </c>
      <c r="BS803" s="38"/>
      <c r="BT803" s="38"/>
      <c r="BU803" s="38"/>
      <c r="BV803" s="38"/>
      <c r="BW803" s="38"/>
      <c r="BX803" s="38">
        <f t="shared" si="1600"/>
        <v>0</v>
      </c>
      <c r="BY803" s="106" t="str">
        <f t="shared" si="1575"/>
        <v/>
      </c>
      <c r="BZ803" s="106" t="str">
        <f t="shared" ref="BZ803:CH803" si="1857">IF(N803="x","1","")</f>
        <v/>
      </c>
      <c r="CA803" s="106" t="str">
        <f t="shared" si="1857"/>
        <v/>
      </c>
      <c r="CB803" s="106" t="str">
        <f t="shared" si="1857"/>
        <v/>
      </c>
      <c r="CC803" s="106" t="str">
        <f t="shared" si="1857"/>
        <v/>
      </c>
      <c r="CD803" s="106" t="str">
        <f t="shared" si="1857"/>
        <v/>
      </c>
      <c r="CE803" s="106" t="str">
        <f t="shared" si="1857"/>
        <v/>
      </c>
      <c r="CF803" s="106" t="str">
        <f t="shared" si="1857"/>
        <v/>
      </c>
      <c r="CG803" s="106" t="str">
        <f t="shared" si="1857"/>
        <v/>
      </c>
      <c r="CH803" s="106" t="str">
        <f t="shared" si="1857"/>
        <v/>
      </c>
      <c r="CI803" s="40"/>
      <c r="CJ803" s="40"/>
      <c r="CK803" s="40"/>
      <c r="CL803" s="40"/>
      <c r="CM803" s="40"/>
    </row>
    <row r="804" spans="1:91" ht="17.25" customHeight="1" x14ac:dyDescent="0.2">
      <c r="A804" s="92"/>
      <c r="B804" s="93"/>
      <c r="C804" s="93"/>
      <c r="D804" s="93"/>
      <c r="E804" s="93" t="str">
        <f t="shared" si="1511"/>
        <v/>
      </c>
      <c r="F804" s="93"/>
      <c r="G804" s="93"/>
      <c r="H804" s="93" t="str">
        <f t="shared" si="1836"/>
        <v/>
      </c>
      <c r="I804" s="95" t="str">
        <f t="shared" si="1837"/>
        <v/>
      </c>
      <c r="J804" s="93"/>
      <c r="K804" s="97" t="b">
        <v>0</v>
      </c>
      <c r="L804" s="98" t="str">
        <f t="shared" si="1444"/>
        <v>PENDENTE</v>
      </c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3"/>
      <c r="X804" s="100"/>
      <c r="Y804" s="100"/>
      <c r="Z804" s="100"/>
      <c r="AA804" s="100"/>
      <c r="AB804" s="100"/>
      <c r="AC804" s="101"/>
      <c r="AD804" s="3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93"/>
      <c r="AQ804" s="93"/>
      <c r="AR804" s="93"/>
      <c r="AS804" s="102"/>
      <c r="AT804" s="103"/>
      <c r="AU804" s="103"/>
      <c r="AV804" s="103"/>
      <c r="AW804" s="104"/>
      <c r="AX804" s="103"/>
      <c r="AY804" s="103"/>
      <c r="AZ804" s="103"/>
      <c r="BA804" s="103"/>
      <c r="BB804" s="104"/>
      <c r="BC804" s="103"/>
      <c r="BD804" s="105" t="str">
        <f ca="1">IFERROR(__xludf.DUMMYFUNCTION("""COMPUTED_VALUE"""),"")</f>
        <v/>
      </c>
      <c r="BE804" s="105"/>
      <c r="BF804" s="105"/>
      <c r="BG804" s="93"/>
      <c r="BH804" s="95"/>
      <c r="BI804" s="95" t="str">
        <f t="shared" si="1347"/>
        <v/>
      </c>
      <c r="BJ804" s="95" t="str">
        <f t="shared" ref="BJ804:BR804" si="1858">IF(AD804=0,"",AD804*$AS804*(AU804/10))</f>
        <v/>
      </c>
      <c r="BK804" s="95" t="str">
        <f t="shared" si="1858"/>
        <v/>
      </c>
      <c r="BL804" s="95" t="str">
        <f t="shared" si="1858"/>
        <v/>
      </c>
      <c r="BM804" s="95" t="str">
        <f t="shared" si="1858"/>
        <v/>
      </c>
      <c r="BN804" s="95" t="str">
        <f t="shared" si="1858"/>
        <v/>
      </c>
      <c r="BO804" s="95" t="str">
        <f t="shared" si="1858"/>
        <v/>
      </c>
      <c r="BP804" s="95" t="str">
        <f t="shared" si="1858"/>
        <v/>
      </c>
      <c r="BQ804" s="95" t="str">
        <f t="shared" si="1858"/>
        <v/>
      </c>
      <c r="BR804" s="95" t="str">
        <f t="shared" si="1858"/>
        <v/>
      </c>
      <c r="BS804" s="38"/>
      <c r="BT804" s="38"/>
      <c r="BU804" s="38"/>
      <c r="BV804" s="38"/>
      <c r="BW804" s="38"/>
      <c r="BX804" s="38">
        <f t="shared" si="1600"/>
        <v>0</v>
      </c>
      <c r="BY804" s="106" t="str">
        <f t="shared" si="1575"/>
        <v/>
      </c>
      <c r="BZ804" s="106" t="str">
        <f t="shared" ref="BZ804:CH804" si="1859">IF(N804="x","1","")</f>
        <v/>
      </c>
      <c r="CA804" s="106" t="str">
        <f t="shared" si="1859"/>
        <v/>
      </c>
      <c r="CB804" s="106" t="str">
        <f t="shared" si="1859"/>
        <v/>
      </c>
      <c r="CC804" s="106" t="str">
        <f t="shared" si="1859"/>
        <v/>
      </c>
      <c r="CD804" s="106" t="str">
        <f t="shared" si="1859"/>
        <v/>
      </c>
      <c r="CE804" s="106" t="str">
        <f t="shared" si="1859"/>
        <v/>
      </c>
      <c r="CF804" s="106" t="str">
        <f t="shared" si="1859"/>
        <v/>
      </c>
      <c r="CG804" s="106" t="str">
        <f t="shared" si="1859"/>
        <v/>
      </c>
      <c r="CH804" s="106" t="str">
        <f t="shared" si="1859"/>
        <v/>
      </c>
      <c r="CI804" s="40"/>
      <c r="CJ804" s="40"/>
      <c r="CK804" s="40"/>
      <c r="CL804" s="40"/>
      <c r="CM804" s="40"/>
    </row>
    <row r="805" spans="1:91" ht="17.25" customHeight="1" x14ac:dyDescent="0.2">
      <c r="A805" s="92"/>
      <c r="B805" s="93"/>
      <c r="C805" s="93"/>
      <c r="D805" s="93"/>
      <c r="E805" s="93" t="str">
        <f t="shared" si="1511"/>
        <v/>
      </c>
      <c r="F805" s="93"/>
      <c r="G805" s="93"/>
      <c r="H805" s="93" t="str">
        <f t="shared" si="1836"/>
        <v/>
      </c>
      <c r="I805" s="95" t="str">
        <f t="shared" si="1837"/>
        <v/>
      </c>
      <c r="J805" s="93"/>
      <c r="K805" s="97" t="b">
        <v>0</v>
      </c>
      <c r="L805" s="98" t="str">
        <f t="shared" si="1444"/>
        <v>PENDENTE</v>
      </c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3"/>
      <c r="X805" s="100"/>
      <c r="Y805" s="100"/>
      <c r="Z805" s="100"/>
      <c r="AA805" s="100"/>
      <c r="AB805" s="100"/>
      <c r="AC805" s="101"/>
      <c r="AD805" s="3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93"/>
      <c r="AQ805" s="93"/>
      <c r="AR805" s="93"/>
      <c r="AS805" s="102"/>
      <c r="AT805" s="103"/>
      <c r="AU805" s="103"/>
      <c r="AV805" s="103"/>
      <c r="AW805" s="104"/>
      <c r="AX805" s="103"/>
      <c r="AY805" s="103"/>
      <c r="AZ805" s="103"/>
      <c r="BA805" s="103"/>
      <c r="BB805" s="104"/>
      <c r="BC805" s="103"/>
      <c r="BD805" s="105" t="str">
        <f ca="1">IFERROR(__xludf.DUMMYFUNCTION("""COMPUTED_VALUE"""),"")</f>
        <v/>
      </c>
      <c r="BE805" s="105"/>
      <c r="BF805" s="105"/>
      <c r="BG805" s="93"/>
      <c r="BH805" s="95"/>
      <c r="BI805" s="95" t="str">
        <f t="shared" si="1347"/>
        <v/>
      </c>
      <c r="BJ805" s="95" t="str">
        <f t="shared" ref="BJ805:BR805" si="1860">IF(AD805=0,"",AD805*$AS805*(AU805/10))</f>
        <v/>
      </c>
      <c r="BK805" s="95" t="str">
        <f t="shared" si="1860"/>
        <v/>
      </c>
      <c r="BL805" s="95" t="str">
        <f t="shared" si="1860"/>
        <v/>
      </c>
      <c r="BM805" s="95" t="str">
        <f t="shared" si="1860"/>
        <v/>
      </c>
      <c r="BN805" s="95" t="str">
        <f t="shared" si="1860"/>
        <v/>
      </c>
      <c r="BO805" s="95" t="str">
        <f t="shared" si="1860"/>
        <v/>
      </c>
      <c r="BP805" s="95" t="str">
        <f t="shared" si="1860"/>
        <v/>
      </c>
      <c r="BQ805" s="95" t="str">
        <f t="shared" si="1860"/>
        <v/>
      </c>
      <c r="BR805" s="95" t="str">
        <f t="shared" si="1860"/>
        <v/>
      </c>
      <c r="BS805" s="38"/>
      <c r="BT805" s="38"/>
      <c r="BU805" s="38"/>
      <c r="BV805" s="38"/>
      <c r="BW805" s="38"/>
      <c r="BX805" s="38">
        <f t="shared" si="1600"/>
        <v>0</v>
      </c>
      <c r="BY805" s="106" t="str">
        <f t="shared" si="1575"/>
        <v/>
      </c>
      <c r="BZ805" s="106" t="str">
        <f t="shared" ref="BZ805:CH805" si="1861">IF(N805="x","1","")</f>
        <v/>
      </c>
      <c r="CA805" s="106" t="str">
        <f t="shared" si="1861"/>
        <v/>
      </c>
      <c r="CB805" s="106" t="str">
        <f t="shared" si="1861"/>
        <v/>
      </c>
      <c r="CC805" s="106" t="str">
        <f t="shared" si="1861"/>
        <v/>
      </c>
      <c r="CD805" s="106" t="str">
        <f t="shared" si="1861"/>
        <v/>
      </c>
      <c r="CE805" s="106" t="str">
        <f t="shared" si="1861"/>
        <v/>
      </c>
      <c r="CF805" s="106" t="str">
        <f t="shared" si="1861"/>
        <v/>
      </c>
      <c r="CG805" s="106" t="str">
        <f t="shared" si="1861"/>
        <v/>
      </c>
      <c r="CH805" s="106" t="str">
        <f t="shared" si="1861"/>
        <v/>
      </c>
      <c r="CI805" s="40"/>
      <c r="CJ805" s="40"/>
      <c r="CK805" s="40"/>
      <c r="CL805" s="40"/>
      <c r="CM805" s="40"/>
    </row>
    <row r="806" spans="1:91" ht="17.25" customHeight="1" x14ac:dyDescent="0.2">
      <c r="A806" s="92"/>
      <c r="B806" s="93"/>
      <c r="C806" s="93"/>
      <c r="D806" s="93"/>
      <c r="E806" s="93" t="str">
        <f t="shared" si="1511"/>
        <v/>
      </c>
      <c r="F806" s="93"/>
      <c r="G806" s="93"/>
      <c r="H806" s="93" t="str">
        <f t="shared" si="1836"/>
        <v/>
      </c>
      <c r="I806" s="95" t="str">
        <f t="shared" si="1837"/>
        <v/>
      </c>
      <c r="J806" s="93"/>
      <c r="K806" s="97" t="b">
        <v>0</v>
      </c>
      <c r="L806" s="98" t="str">
        <f t="shared" si="1444"/>
        <v>PENDENTE</v>
      </c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3"/>
      <c r="X806" s="100"/>
      <c r="Y806" s="100"/>
      <c r="Z806" s="100"/>
      <c r="AA806" s="100"/>
      <c r="AB806" s="100"/>
      <c r="AC806" s="101"/>
      <c r="AD806" s="3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93"/>
      <c r="AQ806" s="93"/>
      <c r="AR806" s="93"/>
      <c r="AS806" s="102"/>
      <c r="AT806" s="103"/>
      <c r="AU806" s="103"/>
      <c r="AV806" s="103"/>
      <c r="AW806" s="104"/>
      <c r="AX806" s="103"/>
      <c r="AY806" s="103"/>
      <c r="AZ806" s="103"/>
      <c r="BA806" s="103"/>
      <c r="BB806" s="104"/>
      <c r="BC806" s="103"/>
      <c r="BD806" s="105" t="str">
        <f ca="1">IFERROR(__xludf.DUMMYFUNCTION("""COMPUTED_VALUE"""),"")</f>
        <v/>
      </c>
      <c r="BE806" s="105"/>
      <c r="BF806" s="105"/>
      <c r="BG806" s="93"/>
      <c r="BH806" s="95"/>
      <c r="BI806" s="95" t="str">
        <f t="shared" si="1347"/>
        <v/>
      </c>
      <c r="BJ806" s="95" t="str">
        <f t="shared" ref="BJ806:BR806" si="1862">IF(AD806=0,"",AD806*$AS806*(AU806/10))</f>
        <v/>
      </c>
      <c r="BK806" s="95" t="str">
        <f t="shared" si="1862"/>
        <v/>
      </c>
      <c r="BL806" s="95" t="str">
        <f t="shared" si="1862"/>
        <v/>
      </c>
      <c r="BM806" s="95" t="str">
        <f t="shared" si="1862"/>
        <v/>
      </c>
      <c r="BN806" s="95" t="str">
        <f t="shared" si="1862"/>
        <v/>
      </c>
      <c r="BO806" s="95" t="str">
        <f t="shared" si="1862"/>
        <v/>
      </c>
      <c r="BP806" s="95" t="str">
        <f t="shared" si="1862"/>
        <v/>
      </c>
      <c r="BQ806" s="95" t="str">
        <f t="shared" si="1862"/>
        <v/>
      </c>
      <c r="BR806" s="95" t="str">
        <f t="shared" si="1862"/>
        <v/>
      </c>
      <c r="BS806" s="38"/>
      <c r="BT806" s="38"/>
      <c r="BU806" s="38"/>
      <c r="BV806" s="38"/>
      <c r="BW806" s="38"/>
      <c r="BX806" s="38">
        <f t="shared" si="1600"/>
        <v>0</v>
      </c>
      <c r="BY806" s="106" t="str">
        <f t="shared" si="1575"/>
        <v/>
      </c>
      <c r="BZ806" s="106" t="str">
        <f t="shared" ref="BZ806:CH806" si="1863">IF(N806="x","1","")</f>
        <v/>
      </c>
      <c r="CA806" s="106" t="str">
        <f t="shared" si="1863"/>
        <v/>
      </c>
      <c r="CB806" s="106" t="str">
        <f t="shared" si="1863"/>
        <v/>
      </c>
      <c r="CC806" s="106" t="str">
        <f t="shared" si="1863"/>
        <v/>
      </c>
      <c r="CD806" s="106" t="str">
        <f t="shared" si="1863"/>
        <v/>
      </c>
      <c r="CE806" s="106" t="str">
        <f t="shared" si="1863"/>
        <v/>
      </c>
      <c r="CF806" s="106" t="str">
        <f t="shared" si="1863"/>
        <v/>
      </c>
      <c r="CG806" s="106" t="str">
        <f t="shared" si="1863"/>
        <v/>
      </c>
      <c r="CH806" s="106" t="str">
        <f t="shared" si="1863"/>
        <v/>
      </c>
      <c r="CI806" s="40"/>
      <c r="CJ806" s="40"/>
      <c r="CK806" s="40"/>
      <c r="CL806" s="40"/>
      <c r="CM806" s="40"/>
    </row>
    <row r="807" spans="1:91" ht="17.25" customHeight="1" x14ac:dyDescent="0.2">
      <c r="A807" s="92"/>
      <c r="B807" s="93"/>
      <c r="C807" s="93"/>
      <c r="D807" s="93"/>
      <c r="E807" s="93" t="str">
        <f t="shared" si="1511"/>
        <v/>
      </c>
      <c r="F807" s="93"/>
      <c r="G807" s="93"/>
      <c r="H807" s="93" t="str">
        <f t="shared" si="1836"/>
        <v/>
      </c>
      <c r="I807" s="95" t="str">
        <f t="shared" si="1837"/>
        <v/>
      </c>
      <c r="J807" s="93"/>
      <c r="K807" s="97" t="b">
        <v>0</v>
      </c>
      <c r="L807" s="98" t="str">
        <f t="shared" si="1444"/>
        <v>PENDENTE</v>
      </c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3"/>
      <c r="X807" s="100"/>
      <c r="Y807" s="100"/>
      <c r="Z807" s="100"/>
      <c r="AA807" s="100"/>
      <c r="AB807" s="100"/>
      <c r="AC807" s="101"/>
      <c r="AD807" s="3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93"/>
      <c r="AQ807" s="93"/>
      <c r="AR807" s="93"/>
      <c r="AS807" s="102"/>
      <c r="AT807" s="103"/>
      <c r="AU807" s="103"/>
      <c r="AV807" s="103"/>
      <c r="AW807" s="104"/>
      <c r="AX807" s="103"/>
      <c r="AY807" s="103"/>
      <c r="AZ807" s="103"/>
      <c r="BA807" s="103"/>
      <c r="BB807" s="104"/>
      <c r="BC807" s="103"/>
      <c r="BD807" s="105" t="str">
        <f ca="1">IFERROR(__xludf.DUMMYFUNCTION("""COMPUTED_VALUE"""),"")</f>
        <v/>
      </c>
      <c r="BE807" s="105"/>
      <c r="BF807" s="105"/>
      <c r="BG807" s="93"/>
      <c r="BH807" s="95"/>
      <c r="BI807" s="95" t="str">
        <f t="shared" ref="BI807:BI997" si="1864">IF(AC807=0,"",AC807*$AS807*(AT807/10))</f>
        <v/>
      </c>
      <c r="BJ807" s="95" t="str">
        <f t="shared" ref="BJ807:BR807" si="1865">IF(AD807=0,"",AD807*$AS807*(AU807/10))</f>
        <v/>
      </c>
      <c r="BK807" s="95" t="str">
        <f t="shared" si="1865"/>
        <v/>
      </c>
      <c r="BL807" s="95" t="str">
        <f t="shared" si="1865"/>
        <v/>
      </c>
      <c r="BM807" s="95" t="str">
        <f t="shared" si="1865"/>
        <v/>
      </c>
      <c r="BN807" s="95" t="str">
        <f t="shared" si="1865"/>
        <v/>
      </c>
      <c r="BO807" s="95" t="str">
        <f t="shared" si="1865"/>
        <v/>
      </c>
      <c r="BP807" s="95" t="str">
        <f t="shared" si="1865"/>
        <v/>
      </c>
      <c r="BQ807" s="95" t="str">
        <f t="shared" si="1865"/>
        <v/>
      </c>
      <c r="BR807" s="95" t="str">
        <f t="shared" si="1865"/>
        <v/>
      </c>
      <c r="BS807" s="38"/>
      <c r="BT807" s="38"/>
      <c r="BU807" s="38"/>
      <c r="BV807" s="38"/>
      <c r="BW807" s="38"/>
      <c r="BX807" s="38">
        <f t="shared" si="1600"/>
        <v>0</v>
      </c>
      <c r="BY807" s="106" t="str">
        <f t="shared" si="1575"/>
        <v/>
      </c>
      <c r="BZ807" s="106" t="str">
        <f t="shared" ref="BZ807:CH807" si="1866">IF(N807="x","1","")</f>
        <v/>
      </c>
      <c r="CA807" s="106" t="str">
        <f t="shared" si="1866"/>
        <v/>
      </c>
      <c r="CB807" s="106" t="str">
        <f t="shared" si="1866"/>
        <v/>
      </c>
      <c r="CC807" s="106" t="str">
        <f t="shared" si="1866"/>
        <v/>
      </c>
      <c r="CD807" s="106" t="str">
        <f t="shared" si="1866"/>
        <v/>
      </c>
      <c r="CE807" s="106" t="str">
        <f t="shared" si="1866"/>
        <v/>
      </c>
      <c r="CF807" s="106" t="str">
        <f t="shared" si="1866"/>
        <v/>
      </c>
      <c r="CG807" s="106" t="str">
        <f t="shared" si="1866"/>
        <v/>
      </c>
      <c r="CH807" s="106" t="str">
        <f t="shared" si="1866"/>
        <v/>
      </c>
      <c r="CI807" s="40"/>
      <c r="CJ807" s="40"/>
      <c r="CK807" s="40"/>
      <c r="CL807" s="40"/>
      <c r="CM807" s="40"/>
    </row>
    <row r="808" spans="1:91" ht="17.25" customHeight="1" x14ac:dyDescent="0.2">
      <c r="A808" s="92"/>
      <c r="B808" s="93"/>
      <c r="C808" s="93"/>
      <c r="D808" s="93"/>
      <c r="E808" s="93" t="str">
        <f t="shared" si="1511"/>
        <v/>
      </c>
      <c r="F808" s="93"/>
      <c r="G808" s="93"/>
      <c r="H808" s="93" t="str">
        <f t="shared" si="1836"/>
        <v/>
      </c>
      <c r="I808" s="95" t="str">
        <f t="shared" si="1837"/>
        <v/>
      </c>
      <c r="J808" s="93"/>
      <c r="K808" s="97" t="b">
        <v>0</v>
      </c>
      <c r="L808" s="98" t="str">
        <f t="shared" si="1444"/>
        <v>PENDENTE</v>
      </c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3"/>
      <c r="X808" s="100"/>
      <c r="Y808" s="100"/>
      <c r="Z808" s="100"/>
      <c r="AA808" s="100"/>
      <c r="AB808" s="100"/>
      <c r="AC808" s="101"/>
      <c r="AD808" s="3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93"/>
      <c r="AQ808" s="93"/>
      <c r="AR808" s="93"/>
      <c r="AS808" s="102"/>
      <c r="AT808" s="103"/>
      <c r="AU808" s="103"/>
      <c r="AV808" s="103"/>
      <c r="AW808" s="104"/>
      <c r="AX808" s="103"/>
      <c r="AY808" s="103"/>
      <c r="AZ808" s="103"/>
      <c r="BA808" s="103"/>
      <c r="BB808" s="104"/>
      <c r="BC808" s="103"/>
      <c r="BD808" s="105" t="str">
        <f ca="1">IFERROR(__xludf.DUMMYFUNCTION("""COMPUTED_VALUE"""),"")</f>
        <v/>
      </c>
      <c r="BE808" s="105"/>
      <c r="BF808" s="105"/>
      <c r="BG808" s="93"/>
      <c r="BH808" s="95"/>
      <c r="BI808" s="95" t="str">
        <f t="shared" si="1864"/>
        <v/>
      </c>
      <c r="BJ808" s="95" t="str">
        <f t="shared" ref="BJ808:BR808" si="1867">IF(AD808=0,"",AD808*$AS808*(AU808/10))</f>
        <v/>
      </c>
      <c r="BK808" s="95" t="str">
        <f t="shared" si="1867"/>
        <v/>
      </c>
      <c r="BL808" s="95" t="str">
        <f t="shared" si="1867"/>
        <v/>
      </c>
      <c r="BM808" s="95" t="str">
        <f t="shared" si="1867"/>
        <v/>
      </c>
      <c r="BN808" s="95" t="str">
        <f t="shared" si="1867"/>
        <v/>
      </c>
      <c r="BO808" s="95" t="str">
        <f t="shared" si="1867"/>
        <v/>
      </c>
      <c r="BP808" s="95" t="str">
        <f t="shared" si="1867"/>
        <v/>
      </c>
      <c r="BQ808" s="95" t="str">
        <f t="shared" si="1867"/>
        <v/>
      </c>
      <c r="BR808" s="95" t="str">
        <f t="shared" si="1867"/>
        <v/>
      </c>
      <c r="BS808" s="38"/>
      <c r="BT808" s="38"/>
      <c r="BU808" s="38"/>
      <c r="BV808" s="38"/>
      <c r="BW808" s="38"/>
      <c r="BX808" s="38">
        <f t="shared" si="1600"/>
        <v>0</v>
      </c>
      <c r="BY808" s="106" t="str">
        <f t="shared" si="1575"/>
        <v/>
      </c>
      <c r="BZ808" s="106" t="str">
        <f t="shared" ref="BZ808:CH808" si="1868">IF(N808="x","1","")</f>
        <v/>
      </c>
      <c r="CA808" s="106" t="str">
        <f t="shared" si="1868"/>
        <v/>
      </c>
      <c r="CB808" s="106" t="str">
        <f t="shared" si="1868"/>
        <v/>
      </c>
      <c r="CC808" s="106" t="str">
        <f t="shared" si="1868"/>
        <v/>
      </c>
      <c r="CD808" s="106" t="str">
        <f t="shared" si="1868"/>
        <v/>
      </c>
      <c r="CE808" s="106" t="str">
        <f t="shared" si="1868"/>
        <v/>
      </c>
      <c r="CF808" s="106" t="str">
        <f t="shared" si="1868"/>
        <v/>
      </c>
      <c r="CG808" s="106" t="str">
        <f t="shared" si="1868"/>
        <v/>
      </c>
      <c r="CH808" s="106" t="str">
        <f t="shared" si="1868"/>
        <v/>
      </c>
      <c r="CI808" s="40"/>
      <c r="CJ808" s="40"/>
      <c r="CK808" s="40"/>
      <c r="CL808" s="40"/>
      <c r="CM808" s="40"/>
    </row>
    <row r="809" spans="1:91" ht="17.25" customHeight="1" x14ac:dyDescent="0.2">
      <c r="A809" s="92"/>
      <c r="B809" s="93"/>
      <c r="C809" s="93"/>
      <c r="D809" s="93"/>
      <c r="E809" s="93" t="str">
        <f t="shared" si="1511"/>
        <v/>
      </c>
      <c r="F809" s="93"/>
      <c r="G809" s="93"/>
      <c r="H809" s="93" t="str">
        <f t="shared" si="1836"/>
        <v/>
      </c>
      <c r="I809" s="95" t="str">
        <f t="shared" si="1837"/>
        <v/>
      </c>
      <c r="J809" s="93"/>
      <c r="K809" s="97" t="b">
        <v>0</v>
      </c>
      <c r="L809" s="98" t="str">
        <f t="shared" si="1444"/>
        <v>PENDENTE</v>
      </c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3"/>
      <c r="X809" s="100"/>
      <c r="Y809" s="100"/>
      <c r="Z809" s="100"/>
      <c r="AA809" s="100"/>
      <c r="AB809" s="100"/>
      <c r="AC809" s="101"/>
      <c r="AD809" s="3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93"/>
      <c r="AQ809" s="93"/>
      <c r="AR809" s="93"/>
      <c r="AS809" s="102"/>
      <c r="AT809" s="103"/>
      <c r="AU809" s="103"/>
      <c r="AV809" s="103"/>
      <c r="AW809" s="104"/>
      <c r="AX809" s="103"/>
      <c r="AY809" s="103"/>
      <c r="AZ809" s="103"/>
      <c r="BA809" s="103"/>
      <c r="BB809" s="104"/>
      <c r="BC809" s="103"/>
      <c r="BD809" s="105" t="str">
        <f ca="1">IFERROR(__xludf.DUMMYFUNCTION("""COMPUTED_VALUE"""),"")</f>
        <v/>
      </c>
      <c r="BE809" s="105"/>
      <c r="BF809" s="105"/>
      <c r="BG809" s="93"/>
      <c r="BH809" s="95"/>
      <c r="BI809" s="95" t="str">
        <f t="shared" si="1864"/>
        <v/>
      </c>
      <c r="BJ809" s="95" t="str">
        <f t="shared" ref="BJ809:BR809" si="1869">IF(AD809=0,"",AD809*$AS809*(AU809/10))</f>
        <v/>
      </c>
      <c r="BK809" s="95" t="str">
        <f t="shared" si="1869"/>
        <v/>
      </c>
      <c r="BL809" s="95" t="str">
        <f t="shared" si="1869"/>
        <v/>
      </c>
      <c r="BM809" s="95" t="str">
        <f t="shared" si="1869"/>
        <v/>
      </c>
      <c r="BN809" s="95" t="str">
        <f t="shared" si="1869"/>
        <v/>
      </c>
      <c r="BO809" s="95" t="str">
        <f t="shared" si="1869"/>
        <v/>
      </c>
      <c r="BP809" s="95" t="str">
        <f t="shared" si="1869"/>
        <v/>
      </c>
      <c r="BQ809" s="95" t="str">
        <f t="shared" si="1869"/>
        <v/>
      </c>
      <c r="BR809" s="95" t="str">
        <f t="shared" si="1869"/>
        <v/>
      </c>
      <c r="BS809" s="38"/>
      <c r="BT809" s="38"/>
      <c r="BU809" s="38"/>
      <c r="BV809" s="38"/>
      <c r="BW809" s="38"/>
      <c r="BX809" s="38">
        <f t="shared" si="1600"/>
        <v>0</v>
      </c>
      <c r="BY809" s="106" t="str">
        <f t="shared" si="1575"/>
        <v/>
      </c>
      <c r="BZ809" s="106" t="str">
        <f t="shared" ref="BZ809:CH809" si="1870">IF(N809="x","1","")</f>
        <v/>
      </c>
      <c r="CA809" s="106" t="str">
        <f t="shared" si="1870"/>
        <v/>
      </c>
      <c r="CB809" s="106" t="str">
        <f t="shared" si="1870"/>
        <v/>
      </c>
      <c r="CC809" s="106" t="str">
        <f t="shared" si="1870"/>
        <v/>
      </c>
      <c r="CD809" s="106" t="str">
        <f t="shared" si="1870"/>
        <v/>
      </c>
      <c r="CE809" s="106" t="str">
        <f t="shared" si="1870"/>
        <v/>
      </c>
      <c r="CF809" s="106" t="str">
        <f t="shared" si="1870"/>
        <v/>
      </c>
      <c r="CG809" s="106" t="str">
        <f t="shared" si="1870"/>
        <v/>
      </c>
      <c r="CH809" s="106" t="str">
        <f t="shared" si="1870"/>
        <v/>
      </c>
      <c r="CI809" s="40"/>
      <c r="CJ809" s="40"/>
      <c r="CK809" s="40"/>
      <c r="CL809" s="40"/>
      <c r="CM809" s="40"/>
    </row>
    <row r="810" spans="1:91" ht="17.25" customHeight="1" x14ac:dyDescent="0.2">
      <c r="A810" s="92"/>
      <c r="B810" s="93"/>
      <c r="C810" s="93"/>
      <c r="D810" s="93"/>
      <c r="E810" s="93" t="str">
        <f t="shared" si="1511"/>
        <v/>
      </c>
      <c r="F810" s="93"/>
      <c r="G810" s="93"/>
      <c r="H810" s="93" t="str">
        <f t="shared" si="1836"/>
        <v/>
      </c>
      <c r="I810" s="95" t="str">
        <f t="shared" si="1837"/>
        <v/>
      </c>
      <c r="J810" s="93"/>
      <c r="K810" s="97" t="b">
        <v>0</v>
      </c>
      <c r="L810" s="98" t="str">
        <f t="shared" si="1444"/>
        <v>PENDENTE</v>
      </c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3"/>
      <c r="X810" s="100"/>
      <c r="Y810" s="100"/>
      <c r="Z810" s="100"/>
      <c r="AA810" s="100"/>
      <c r="AB810" s="100"/>
      <c r="AC810" s="101"/>
      <c r="AD810" s="3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93"/>
      <c r="AQ810" s="93"/>
      <c r="AR810" s="93"/>
      <c r="AS810" s="102"/>
      <c r="AT810" s="103"/>
      <c r="AU810" s="103"/>
      <c r="AV810" s="103"/>
      <c r="AW810" s="104"/>
      <c r="AX810" s="103"/>
      <c r="AY810" s="103"/>
      <c r="AZ810" s="103"/>
      <c r="BA810" s="103"/>
      <c r="BB810" s="104"/>
      <c r="BC810" s="103"/>
      <c r="BD810" s="105" t="str">
        <f ca="1">IFERROR(__xludf.DUMMYFUNCTION("""COMPUTED_VALUE"""),"")</f>
        <v/>
      </c>
      <c r="BE810" s="105"/>
      <c r="BF810" s="105"/>
      <c r="BG810" s="93"/>
      <c r="BH810" s="95"/>
      <c r="BI810" s="95" t="str">
        <f t="shared" si="1864"/>
        <v/>
      </c>
      <c r="BJ810" s="95" t="str">
        <f t="shared" ref="BJ810:BR810" si="1871">IF(AD810=0,"",AD810*$AS810*(AU810/10))</f>
        <v/>
      </c>
      <c r="BK810" s="95" t="str">
        <f t="shared" si="1871"/>
        <v/>
      </c>
      <c r="BL810" s="95" t="str">
        <f t="shared" si="1871"/>
        <v/>
      </c>
      <c r="BM810" s="95" t="str">
        <f t="shared" si="1871"/>
        <v/>
      </c>
      <c r="BN810" s="95" t="str">
        <f t="shared" si="1871"/>
        <v/>
      </c>
      <c r="BO810" s="95" t="str">
        <f t="shared" si="1871"/>
        <v/>
      </c>
      <c r="BP810" s="95" t="str">
        <f t="shared" si="1871"/>
        <v/>
      </c>
      <c r="BQ810" s="95" t="str">
        <f t="shared" si="1871"/>
        <v/>
      </c>
      <c r="BR810" s="95" t="str">
        <f t="shared" si="1871"/>
        <v/>
      </c>
      <c r="BS810" s="38"/>
      <c r="BT810" s="38"/>
      <c r="BU810" s="38"/>
      <c r="BV810" s="38"/>
      <c r="BW810" s="38"/>
      <c r="BX810" s="38">
        <f t="shared" si="1600"/>
        <v>0</v>
      </c>
      <c r="BY810" s="106" t="str">
        <f t="shared" si="1575"/>
        <v/>
      </c>
      <c r="BZ810" s="106" t="str">
        <f t="shared" ref="BZ810:CH810" si="1872">IF(N810="x","1","")</f>
        <v/>
      </c>
      <c r="CA810" s="106" t="str">
        <f t="shared" si="1872"/>
        <v/>
      </c>
      <c r="CB810" s="106" t="str">
        <f t="shared" si="1872"/>
        <v/>
      </c>
      <c r="CC810" s="106" t="str">
        <f t="shared" si="1872"/>
        <v/>
      </c>
      <c r="CD810" s="106" t="str">
        <f t="shared" si="1872"/>
        <v/>
      </c>
      <c r="CE810" s="106" t="str">
        <f t="shared" si="1872"/>
        <v/>
      </c>
      <c r="CF810" s="106" t="str">
        <f t="shared" si="1872"/>
        <v/>
      </c>
      <c r="CG810" s="106" t="str">
        <f t="shared" si="1872"/>
        <v/>
      </c>
      <c r="CH810" s="106" t="str">
        <f t="shared" si="1872"/>
        <v/>
      </c>
      <c r="CI810" s="40"/>
      <c r="CJ810" s="40"/>
      <c r="CK810" s="40"/>
      <c r="CL810" s="40"/>
      <c r="CM810" s="40"/>
    </row>
    <row r="811" spans="1:91" ht="17.25" customHeight="1" x14ac:dyDescent="0.2">
      <c r="A811" s="92"/>
      <c r="B811" s="93"/>
      <c r="C811" s="93"/>
      <c r="D811" s="93"/>
      <c r="E811" s="93" t="str">
        <f t="shared" si="1511"/>
        <v/>
      </c>
      <c r="F811" s="93"/>
      <c r="G811" s="93"/>
      <c r="H811" s="93" t="str">
        <f t="shared" si="1836"/>
        <v/>
      </c>
      <c r="I811" s="95" t="str">
        <f t="shared" si="1837"/>
        <v/>
      </c>
      <c r="J811" s="93"/>
      <c r="K811" s="97" t="b">
        <v>0</v>
      </c>
      <c r="L811" s="98" t="str">
        <f t="shared" si="1444"/>
        <v>PENDENTE</v>
      </c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3"/>
      <c r="X811" s="100"/>
      <c r="Y811" s="100"/>
      <c r="Z811" s="100"/>
      <c r="AA811" s="100"/>
      <c r="AB811" s="100"/>
      <c r="AC811" s="101"/>
      <c r="AD811" s="3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93"/>
      <c r="AQ811" s="93"/>
      <c r="AR811" s="93"/>
      <c r="AS811" s="102"/>
      <c r="AT811" s="103"/>
      <c r="AU811" s="103"/>
      <c r="AV811" s="103"/>
      <c r="AW811" s="104"/>
      <c r="AX811" s="103"/>
      <c r="AY811" s="103"/>
      <c r="AZ811" s="103"/>
      <c r="BA811" s="103"/>
      <c r="BB811" s="104"/>
      <c r="BC811" s="103"/>
      <c r="BD811" s="105" t="str">
        <f ca="1">IFERROR(__xludf.DUMMYFUNCTION("""COMPUTED_VALUE"""),"")</f>
        <v/>
      </c>
      <c r="BE811" s="105"/>
      <c r="BF811" s="105"/>
      <c r="BG811" s="93"/>
      <c r="BH811" s="95"/>
      <c r="BI811" s="95" t="str">
        <f t="shared" si="1864"/>
        <v/>
      </c>
      <c r="BJ811" s="95" t="str">
        <f t="shared" ref="BJ811:BR811" si="1873">IF(AD811=0,"",AD811*$AS811*(AU811/10))</f>
        <v/>
      </c>
      <c r="BK811" s="95" t="str">
        <f t="shared" si="1873"/>
        <v/>
      </c>
      <c r="BL811" s="95" t="str">
        <f t="shared" si="1873"/>
        <v/>
      </c>
      <c r="BM811" s="95" t="str">
        <f t="shared" si="1873"/>
        <v/>
      </c>
      <c r="BN811" s="95" t="str">
        <f t="shared" si="1873"/>
        <v/>
      </c>
      <c r="BO811" s="95" t="str">
        <f t="shared" si="1873"/>
        <v/>
      </c>
      <c r="BP811" s="95" t="str">
        <f t="shared" si="1873"/>
        <v/>
      </c>
      <c r="BQ811" s="95" t="str">
        <f t="shared" si="1873"/>
        <v/>
      </c>
      <c r="BR811" s="95" t="str">
        <f t="shared" si="1873"/>
        <v/>
      </c>
      <c r="BS811" s="38"/>
      <c r="BT811" s="38"/>
      <c r="BU811" s="38"/>
      <c r="BV811" s="38"/>
      <c r="BW811" s="38"/>
      <c r="BX811" s="38">
        <f t="shared" si="1600"/>
        <v>0</v>
      </c>
      <c r="BY811" s="106" t="str">
        <f t="shared" si="1575"/>
        <v/>
      </c>
      <c r="BZ811" s="106" t="str">
        <f t="shared" ref="BZ811:CH811" si="1874">IF(N811="x","1","")</f>
        <v/>
      </c>
      <c r="CA811" s="106" t="str">
        <f t="shared" si="1874"/>
        <v/>
      </c>
      <c r="CB811" s="106" t="str">
        <f t="shared" si="1874"/>
        <v/>
      </c>
      <c r="CC811" s="106" t="str">
        <f t="shared" si="1874"/>
        <v/>
      </c>
      <c r="CD811" s="106" t="str">
        <f t="shared" si="1874"/>
        <v/>
      </c>
      <c r="CE811" s="106" t="str">
        <f t="shared" si="1874"/>
        <v/>
      </c>
      <c r="CF811" s="106" t="str">
        <f t="shared" si="1874"/>
        <v/>
      </c>
      <c r="CG811" s="106" t="str">
        <f t="shared" si="1874"/>
        <v/>
      </c>
      <c r="CH811" s="106" t="str">
        <f t="shared" si="1874"/>
        <v/>
      </c>
      <c r="CI811" s="40"/>
      <c r="CJ811" s="40"/>
      <c r="CK811" s="40"/>
      <c r="CL811" s="40"/>
      <c r="CM811" s="40"/>
    </row>
    <row r="812" spans="1:91" ht="17.25" customHeight="1" x14ac:dyDescent="0.2">
      <c r="A812" s="92"/>
      <c r="B812" s="93"/>
      <c r="C812" s="93"/>
      <c r="D812" s="93"/>
      <c r="E812" s="93" t="str">
        <f t="shared" si="1511"/>
        <v/>
      </c>
      <c r="F812" s="93"/>
      <c r="G812" s="93"/>
      <c r="H812" s="93" t="str">
        <f t="shared" si="1836"/>
        <v/>
      </c>
      <c r="I812" s="95" t="str">
        <f t="shared" si="1837"/>
        <v/>
      </c>
      <c r="J812" s="93"/>
      <c r="K812" s="97" t="b">
        <v>0</v>
      </c>
      <c r="L812" s="98" t="str">
        <f t="shared" si="1444"/>
        <v>PENDENTE</v>
      </c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3"/>
      <c r="X812" s="100"/>
      <c r="Y812" s="100"/>
      <c r="Z812" s="100"/>
      <c r="AA812" s="100"/>
      <c r="AB812" s="100"/>
      <c r="AC812" s="101"/>
      <c r="AD812" s="3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93"/>
      <c r="AQ812" s="93"/>
      <c r="AR812" s="93"/>
      <c r="AS812" s="102"/>
      <c r="AT812" s="103"/>
      <c r="AU812" s="103"/>
      <c r="AV812" s="103"/>
      <c r="AW812" s="104"/>
      <c r="AX812" s="103"/>
      <c r="AY812" s="103"/>
      <c r="AZ812" s="103"/>
      <c r="BA812" s="103"/>
      <c r="BB812" s="104"/>
      <c r="BC812" s="103"/>
      <c r="BD812" s="105" t="str">
        <f ca="1">IFERROR(__xludf.DUMMYFUNCTION("""COMPUTED_VALUE"""),"")</f>
        <v/>
      </c>
      <c r="BE812" s="105"/>
      <c r="BF812" s="105"/>
      <c r="BG812" s="93"/>
      <c r="BH812" s="95"/>
      <c r="BI812" s="95" t="str">
        <f t="shared" si="1864"/>
        <v/>
      </c>
      <c r="BJ812" s="95" t="str">
        <f t="shared" ref="BJ812:BR812" si="1875">IF(AD812=0,"",AD812*$AS812*(AU812/10))</f>
        <v/>
      </c>
      <c r="BK812" s="95" t="str">
        <f t="shared" si="1875"/>
        <v/>
      </c>
      <c r="BL812" s="95" t="str">
        <f t="shared" si="1875"/>
        <v/>
      </c>
      <c r="BM812" s="95" t="str">
        <f t="shared" si="1875"/>
        <v/>
      </c>
      <c r="BN812" s="95" t="str">
        <f t="shared" si="1875"/>
        <v/>
      </c>
      <c r="BO812" s="95" t="str">
        <f t="shared" si="1875"/>
        <v/>
      </c>
      <c r="BP812" s="95" t="str">
        <f t="shared" si="1875"/>
        <v/>
      </c>
      <c r="BQ812" s="95" t="str">
        <f t="shared" si="1875"/>
        <v/>
      </c>
      <c r="BR812" s="95" t="str">
        <f t="shared" si="1875"/>
        <v/>
      </c>
      <c r="BS812" s="38"/>
      <c r="BT812" s="38"/>
      <c r="BU812" s="38"/>
      <c r="BV812" s="38"/>
      <c r="BW812" s="38"/>
      <c r="BX812" s="38">
        <f t="shared" si="1600"/>
        <v>0</v>
      </c>
      <c r="BY812" s="106" t="str">
        <f t="shared" si="1575"/>
        <v/>
      </c>
      <c r="BZ812" s="106" t="str">
        <f t="shared" ref="BZ812:CH812" si="1876">IF(N812="x","1","")</f>
        <v/>
      </c>
      <c r="CA812" s="106" t="str">
        <f t="shared" si="1876"/>
        <v/>
      </c>
      <c r="CB812" s="106" t="str">
        <f t="shared" si="1876"/>
        <v/>
      </c>
      <c r="CC812" s="106" t="str">
        <f t="shared" si="1876"/>
        <v/>
      </c>
      <c r="CD812" s="106" t="str">
        <f t="shared" si="1876"/>
        <v/>
      </c>
      <c r="CE812" s="106" t="str">
        <f t="shared" si="1876"/>
        <v/>
      </c>
      <c r="CF812" s="106" t="str">
        <f t="shared" si="1876"/>
        <v/>
      </c>
      <c r="CG812" s="106" t="str">
        <f t="shared" si="1876"/>
        <v/>
      </c>
      <c r="CH812" s="106" t="str">
        <f t="shared" si="1876"/>
        <v/>
      </c>
      <c r="CI812" s="40"/>
      <c r="CJ812" s="40"/>
      <c r="CK812" s="40"/>
      <c r="CL812" s="40"/>
      <c r="CM812" s="40"/>
    </row>
    <row r="813" spans="1:91" ht="17.25" customHeight="1" x14ac:dyDescent="0.2">
      <c r="A813" s="92"/>
      <c r="B813" s="93"/>
      <c r="C813" s="93"/>
      <c r="D813" s="93"/>
      <c r="E813" s="93" t="str">
        <f t="shared" si="1511"/>
        <v/>
      </c>
      <c r="F813" s="93"/>
      <c r="G813" s="93"/>
      <c r="H813" s="93" t="str">
        <f t="shared" si="1836"/>
        <v/>
      </c>
      <c r="I813" s="95" t="str">
        <f t="shared" si="1837"/>
        <v/>
      </c>
      <c r="J813" s="93"/>
      <c r="K813" s="97" t="b">
        <v>0</v>
      </c>
      <c r="L813" s="98" t="str">
        <f t="shared" si="1444"/>
        <v>PENDENTE</v>
      </c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3"/>
      <c r="X813" s="100"/>
      <c r="Y813" s="100"/>
      <c r="Z813" s="100"/>
      <c r="AA813" s="100"/>
      <c r="AB813" s="100"/>
      <c r="AC813" s="101"/>
      <c r="AD813" s="3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93"/>
      <c r="AQ813" s="93"/>
      <c r="AR813" s="93"/>
      <c r="AS813" s="102"/>
      <c r="AT813" s="103"/>
      <c r="AU813" s="103"/>
      <c r="AV813" s="103"/>
      <c r="AW813" s="104"/>
      <c r="AX813" s="103"/>
      <c r="AY813" s="103"/>
      <c r="AZ813" s="103"/>
      <c r="BA813" s="103"/>
      <c r="BB813" s="104"/>
      <c r="BC813" s="103"/>
      <c r="BD813" s="105" t="str">
        <f ca="1">IFERROR(__xludf.DUMMYFUNCTION("""COMPUTED_VALUE"""),"")</f>
        <v/>
      </c>
      <c r="BE813" s="105"/>
      <c r="BF813" s="105"/>
      <c r="BG813" s="93"/>
      <c r="BH813" s="95"/>
      <c r="BI813" s="95" t="str">
        <f t="shared" si="1864"/>
        <v/>
      </c>
      <c r="BJ813" s="95" t="str">
        <f t="shared" ref="BJ813:BR813" si="1877">IF(AD813=0,"",AD813*$AS813*(AU813/10))</f>
        <v/>
      </c>
      <c r="BK813" s="95" t="str">
        <f t="shared" si="1877"/>
        <v/>
      </c>
      <c r="BL813" s="95" t="str">
        <f t="shared" si="1877"/>
        <v/>
      </c>
      <c r="BM813" s="95" t="str">
        <f t="shared" si="1877"/>
        <v/>
      </c>
      <c r="BN813" s="95" t="str">
        <f t="shared" si="1877"/>
        <v/>
      </c>
      <c r="BO813" s="95" t="str">
        <f t="shared" si="1877"/>
        <v/>
      </c>
      <c r="BP813" s="95" t="str">
        <f t="shared" si="1877"/>
        <v/>
      </c>
      <c r="BQ813" s="95" t="str">
        <f t="shared" si="1877"/>
        <v/>
      </c>
      <c r="BR813" s="95" t="str">
        <f t="shared" si="1877"/>
        <v/>
      </c>
      <c r="BS813" s="38"/>
      <c r="BT813" s="38"/>
      <c r="BU813" s="38"/>
      <c r="BV813" s="38"/>
      <c r="BW813" s="38"/>
      <c r="BX813" s="38">
        <f t="shared" si="1600"/>
        <v>0</v>
      </c>
      <c r="BY813" s="106" t="str">
        <f t="shared" si="1575"/>
        <v/>
      </c>
      <c r="BZ813" s="106" t="str">
        <f t="shared" ref="BZ813:CH813" si="1878">IF(N813="x","1","")</f>
        <v/>
      </c>
      <c r="CA813" s="106" t="str">
        <f t="shared" si="1878"/>
        <v/>
      </c>
      <c r="CB813" s="106" t="str">
        <f t="shared" si="1878"/>
        <v/>
      </c>
      <c r="CC813" s="106" t="str">
        <f t="shared" si="1878"/>
        <v/>
      </c>
      <c r="CD813" s="106" t="str">
        <f t="shared" si="1878"/>
        <v/>
      </c>
      <c r="CE813" s="106" t="str">
        <f t="shared" si="1878"/>
        <v/>
      </c>
      <c r="CF813" s="106" t="str">
        <f t="shared" si="1878"/>
        <v/>
      </c>
      <c r="CG813" s="106" t="str">
        <f t="shared" si="1878"/>
        <v/>
      </c>
      <c r="CH813" s="106" t="str">
        <f t="shared" si="1878"/>
        <v/>
      </c>
      <c r="CI813" s="40"/>
      <c r="CJ813" s="40"/>
      <c r="CK813" s="40"/>
      <c r="CL813" s="40"/>
      <c r="CM813" s="40"/>
    </row>
    <row r="814" spans="1:91" ht="17.25" customHeight="1" x14ac:dyDescent="0.2">
      <c r="A814" s="92"/>
      <c r="B814" s="93"/>
      <c r="C814" s="93"/>
      <c r="D814" s="93"/>
      <c r="E814" s="93" t="str">
        <f t="shared" si="1511"/>
        <v/>
      </c>
      <c r="F814" s="93"/>
      <c r="G814" s="93"/>
      <c r="H814" s="93" t="str">
        <f t="shared" si="1836"/>
        <v/>
      </c>
      <c r="I814" s="95" t="str">
        <f t="shared" si="1837"/>
        <v/>
      </c>
      <c r="J814" s="93"/>
      <c r="K814" s="97" t="b">
        <v>0</v>
      </c>
      <c r="L814" s="98" t="str">
        <f t="shared" si="1444"/>
        <v>PENDENTE</v>
      </c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3"/>
      <c r="X814" s="100"/>
      <c r="Y814" s="100"/>
      <c r="Z814" s="100"/>
      <c r="AA814" s="100"/>
      <c r="AB814" s="100"/>
      <c r="AC814" s="101"/>
      <c r="AD814" s="3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93"/>
      <c r="AQ814" s="93"/>
      <c r="AR814" s="93"/>
      <c r="AS814" s="102"/>
      <c r="AT814" s="103"/>
      <c r="AU814" s="103"/>
      <c r="AV814" s="103"/>
      <c r="AW814" s="104"/>
      <c r="AX814" s="103"/>
      <c r="AY814" s="103"/>
      <c r="AZ814" s="103"/>
      <c r="BA814" s="103"/>
      <c r="BB814" s="104"/>
      <c r="BC814" s="103"/>
      <c r="BD814" s="105" t="str">
        <f ca="1">IFERROR(__xludf.DUMMYFUNCTION("""COMPUTED_VALUE"""),"")</f>
        <v/>
      </c>
      <c r="BE814" s="105"/>
      <c r="BF814" s="105"/>
      <c r="BG814" s="93"/>
      <c r="BH814" s="95"/>
      <c r="BI814" s="95" t="str">
        <f t="shared" si="1864"/>
        <v/>
      </c>
      <c r="BJ814" s="95" t="str">
        <f t="shared" ref="BJ814:BR814" si="1879">IF(AD814=0,"",AD814*$AS814*(AU814/10))</f>
        <v/>
      </c>
      <c r="BK814" s="95" t="str">
        <f t="shared" si="1879"/>
        <v/>
      </c>
      <c r="BL814" s="95" t="str">
        <f t="shared" si="1879"/>
        <v/>
      </c>
      <c r="BM814" s="95" t="str">
        <f t="shared" si="1879"/>
        <v/>
      </c>
      <c r="BN814" s="95" t="str">
        <f t="shared" si="1879"/>
        <v/>
      </c>
      <c r="BO814" s="95" t="str">
        <f t="shared" si="1879"/>
        <v/>
      </c>
      <c r="BP814" s="95" t="str">
        <f t="shared" si="1879"/>
        <v/>
      </c>
      <c r="BQ814" s="95" t="str">
        <f t="shared" si="1879"/>
        <v/>
      </c>
      <c r="BR814" s="95" t="str">
        <f t="shared" si="1879"/>
        <v/>
      </c>
      <c r="BS814" s="38"/>
      <c r="BT814" s="38"/>
      <c r="BU814" s="38"/>
      <c r="BV814" s="38"/>
      <c r="BW814" s="38"/>
      <c r="BX814" s="38">
        <f t="shared" si="1600"/>
        <v>0</v>
      </c>
      <c r="BY814" s="106" t="str">
        <f t="shared" si="1575"/>
        <v/>
      </c>
      <c r="BZ814" s="106" t="str">
        <f t="shared" ref="BZ814:CH814" si="1880">IF(N814="x","1","")</f>
        <v/>
      </c>
      <c r="CA814" s="106" t="str">
        <f t="shared" si="1880"/>
        <v/>
      </c>
      <c r="CB814" s="106" t="str">
        <f t="shared" si="1880"/>
        <v/>
      </c>
      <c r="CC814" s="106" t="str">
        <f t="shared" si="1880"/>
        <v/>
      </c>
      <c r="CD814" s="106" t="str">
        <f t="shared" si="1880"/>
        <v/>
      </c>
      <c r="CE814" s="106" t="str">
        <f t="shared" si="1880"/>
        <v/>
      </c>
      <c r="CF814" s="106" t="str">
        <f t="shared" si="1880"/>
        <v/>
      </c>
      <c r="CG814" s="106" t="str">
        <f t="shared" si="1880"/>
        <v/>
      </c>
      <c r="CH814" s="106" t="str">
        <f t="shared" si="1880"/>
        <v/>
      </c>
      <c r="CI814" s="40"/>
      <c r="CJ814" s="40"/>
      <c r="CK814" s="40"/>
      <c r="CL814" s="40"/>
      <c r="CM814" s="40"/>
    </row>
    <row r="815" spans="1:91" ht="17.25" customHeight="1" x14ac:dyDescent="0.2">
      <c r="A815" s="92"/>
      <c r="B815" s="93"/>
      <c r="C815" s="93"/>
      <c r="D815" s="93"/>
      <c r="E815" s="93" t="str">
        <f t="shared" si="1511"/>
        <v/>
      </c>
      <c r="F815" s="93"/>
      <c r="G815" s="93"/>
      <c r="H815" s="93" t="str">
        <f t="shared" si="1836"/>
        <v/>
      </c>
      <c r="I815" s="95" t="str">
        <f t="shared" si="1837"/>
        <v/>
      </c>
      <c r="J815" s="93"/>
      <c r="K815" s="97" t="b">
        <v>0</v>
      </c>
      <c r="L815" s="98" t="str">
        <f t="shared" si="1444"/>
        <v>PENDENTE</v>
      </c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3"/>
      <c r="X815" s="100"/>
      <c r="Y815" s="100"/>
      <c r="Z815" s="100"/>
      <c r="AA815" s="100"/>
      <c r="AB815" s="100"/>
      <c r="AC815" s="101"/>
      <c r="AD815" s="3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93"/>
      <c r="AQ815" s="93"/>
      <c r="AR815" s="93"/>
      <c r="AS815" s="102"/>
      <c r="AT815" s="103"/>
      <c r="AU815" s="103"/>
      <c r="AV815" s="103"/>
      <c r="AW815" s="104"/>
      <c r="AX815" s="103"/>
      <c r="AY815" s="103"/>
      <c r="AZ815" s="103"/>
      <c r="BA815" s="103"/>
      <c r="BB815" s="104"/>
      <c r="BC815" s="103"/>
      <c r="BD815" s="105" t="str">
        <f ca="1">IFERROR(__xludf.DUMMYFUNCTION("""COMPUTED_VALUE"""),"")</f>
        <v/>
      </c>
      <c r="BE815" s="105"/>
      <c r="BF815" s="105"/>
      <c r="BG815" s="93"/>
      <c r="BH815" s="95"/>
      <c r="BI815" s="95" t="str">
        <f t="shared" si="1864"/>
        <v/>
      </c>
      <c r="BJ815" s="95" t="str">
        <f t="shared" ref="BJ815:BR815" si="1881">IF(AD815=0,"",AD815*$AS815*(AU815/10))</f>
        <v/>
      </c>
      <c r="BK815" s="95" t="str">
        <f t="shared" si="1881"/>
        <v/>
      </c>
      <c r="BL815" s="95" t="str">
        <f t="shared" si="1881"/>
        <v/>
      </c>
      <c r="BM815" s="95" t="str">
        <f t="shared" si="1881"/>
        <v/>
      </c>
      <c r="BN815" s="95" t="str">
        <f t="shared" si="1881"/>
        <v/>
      </c>
      <c r="BO815" s="95" t="str">
        <f t="shared" si="1881"/>
        <v/>
      </c>
      <c r="BP815" s="95" t="str">
        <f t="shared" si="1881"/>
        <v/>
      </c>
      <c r="BQ815" s="95" t="str">
        <f t="shared" si="1881"/>
        <v/>
      </c>
      <c r="BR815" s="95" t="str">
        <f t="shared" si="1881"/>
        <v/>
      </c>
      <c r="BS815" s="38"/>
      <c r="BT815" s="38"/>
      <c r="BU815" s="38"/>
      <c r="BV815" s="38"/>
      <c r="BW815" s="38"/>
      <c r="BX815" s="38">
        <f t="shared" si="1600"/>
        <v>0</v>
      </c>
      <c r="BY815" s="106" t="str">
        <f t="shared" si="1575"/>
        <v/>
      </c>
      <c r="BZ815" s="106" t="str">
        <f t="shared" ref="BZ815:CH815" si="1882">IF(N815="x","1","")</f>
        <v/>
      </c>
      <c r="CA815" s="106" t="str">
        <f t="shared" si="1882"/>
        <v/>
      </c>
      <c r="CB815" s="106" t="str">
        <f t="shared" si="1882"/>
        <v/>
      </c>
      <c r="CC815" s="106" t="str">
        <f t="shared" si="1882"/>
        <v/>
      </c>
      <c r="CD815" s="106" t="str">
        <f t="shared" si="1882"/>
        <v/>
      </c>
      <c r="CE815" s="106" t="str">
        <f t="shared" si="1882"/>
        <v/>
      </c>
      <c r="CF815" s="106" t="str">
        <f t="shared" si="1882"/>
        <v/>
      </c>
      <c r="CG815" s="106" t="str">
        <f t="shared" si="1882"/>
        <v/>
      </c>
      <c r="CH815" s="106" t="str">
        <f t="shared" si="1882"/>
        <v/>
      </c>
      <c r="CI815" s="40"/>
      <c r="CJ815" s="40"/>
      <c r="CK815" s="40"/>
      <c r="CL815" s="40"/>
      <c r="CM815" s="40"/>
    </row>
    <row r="816" spans="1:91" ht="17.25" customHeight="1" x14ac:dyDescent="0.2">
      <c r="A816" s="92"/>
      <c r="B816" s="93"/>
      <c r="C816" s="93"/>
      <c r="D816" s="93"/>
      <c r="E816" s="93" t="str">
        <f t="shared" si="1511"/>
        <v/>
      </c>
      <c r="F816" s="93"/>
      <c r="G816" s="93"/>
      <c r="H816" s="93" t="str">
        <f t="shared" si="1836"/>
        <v/>
      </c>
      <c r="I816" s="95" t="str">
        <f t="shared" si="1837"/>
        <v/>
      </c>
      <c r="J816" s="93"/>
      <c r="K816" s="97" t="b">
        <v>0</v>
      </c>
      <c r="L816" s="98" t="str">
        <f t="shared" si="1444"/>
        <v>PENDENTE</v>
      </c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3"/>
      <c r="X816" s="100"/>
      <c r="Y816" s="100"/>
      <c r="Z816" s="100"/>
      <c r="AA816" s="100"/>
      <c r="AB816" s="100"/>
      <c r="AC816" s="101"/>
      <c r="AD816" s="3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93"/>
      <c r="AQ816" s="93"/>
      <c r="AR816" s="93"/>
      <c r="AS816" s="102"/>
      <c r="AT816" s="103"/>
      <c r="AU816" s="103"/>
      <c r="AV816" s="103"/>
      <c r="AW816" s="104"/>
      <c r="AX816" s="103"/>
      <c r="AY816" s="103"/>
      <c r="AZ816" s="103"/>
      <c r="BA816" s="103"/>
      <c r="BB816" s="104"/>
      <c r="BC816" s="103"/>
      <c r="BD816" s="105" t="str">
        <f ca="1">IFERROR(__xludf.DUMMYFUNCTION("""COMPUTED_VALUE"""),"")</f>
        <v/>
      </c>
      <c r="BE816" s="105"/>
      <c r="BF816" s="105"/>
      <c r="BG816" s="93"/>
      <c r="BH816" s="95"/>
      <c r="BI816" s="95" t="str">
        <f t="shared" si="1864"/>
        <v/>
      </c>
      <c r="BJ816" s="95" t="str">
        <f t="shared" ref="BJ816:BR816" si="1883">IF(AD816=0,"",AD816*$AS816*(AU816/10))</f>
        <v/>
      </c>
      <c r="BK816" s="95" t="str">
        <f t="shared" si="1883"/>
        <v/>
      </c>
      <c r="BL816" s="95" t="str">
        <f t="shared" si="1883"/>
        <v/>
      </c>
      <c r="BM816" s="95" t="str">
        <f t="shared" si="1883"/>
        <v/>
      </c>
      <c r="BN816" s="95" t="str">
        <f t="shared" si="1883"/>
        <v/>
      </c>
      <c r="BO816" s="95" t="str">
        <f t="shared" si="1883"/>
        <v/>
      </c>
      <c r="BP816" s="95" t="str">
        <f t="shared" si="1883"/>
        <v/>
      </c>
      <c r="BQ816" s="95" t="str">
        <f t="shared" si="1883"/>
        <v/>
      </c>
      <c r="BR816" s="95" t="str">
        <f t="shared" si="1883"/>
        <v/>
      </c>
      <c r="BS816" s="38"/>
      <c r="BT816" s="38"/>
      <c r="BU816" s="38"/>
      <c r="BV816" s="38"/>
      <c r="BW816" s="38"/>
      <c r="BX816" s="38">
        <f t="shared" si="1600"/>
        <v>0</v>
      </c>
      <c r="BY816" s="106" t="str">
        <f t="shared" si="1575"/>
        <v/>
      </c>
      <c r="BZ816" s="106" t="str">
        <f t="shared" ref="BZ816:CH816" si="1884">IF(N816="x","1","")</f>
        <v/>
      </c>
      <c r="CA816" s="106" t="str">
        <f t="shared" si="1884"/>
        <v/>
      </c>
      <c r="CB816" s="106" t="str">
        <f t="shared" si="1884"/>
        <v/>
      </c>
      <c r="CC816" s="106" t="str">
        <f t="shared" si="1884"/>
        <v/>
      </c>
      <c r="CD816" s="106" t="str">
        <f t="shared" si="1884"/>
        <v/>
      </c>
      <c r="CE816" s="106" t="str">
        <f t="shared" si="1884"/>
        <v/>
      </c>
      <c r="CF816" s="106" t="str">
        <f t="shared" si="1884"/>
        <v/>
      </c>
      <c r="CG816" s="106" t="str">
        <f t="shared" si="1884"/>
        <v/>
      </c>
      <c r="CH816" s="106" t="str">
        <f t="shared" si="1884"/>
        <v/>
      </c>
      <c r="CI816" s="40"/>
      <c r="CJ816" s="40"/>
      <c r="CK816" s="40"/>
      <c r="CL816" s="40"/>
      <c r="CM816" s="40"/>
    </row>
    <row r="817" spans="1:91" ht="17.25" customHeight="1" x14ac:dyDescent="0.2">
      <c r="A817" s="92"/>
      <c r="B817" s="93"/>
      <c r="C817" s="93"/>
      <c r="D817" s="93"/>
      <c r="E817" s="93" t="str">
        <f t="shared" si="1511"/>
        <v/>
      </c>
      <c r="F817" s="93"/>
      <c r="G817" s="93"/>
      <c r="H817" s="93" t="str">
        <f t="shared" si="1836"/>
        <v/>
      </c>
      <c r="I817" s="95" t="str">
        <f t="shared" si="1837"/>
        <v/>
      </c>
      <c r="J817" s="93"/>
      <c r="K817" s="97" t="b">
        <v>0</v>
      </c>
      <c r="L817" s="98" t="str">
        <f t="shared" si="1444"/>
        <v>PENDENTE</v>
      </c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3"/>
      <c r="X817" s="100"/>
      <c r="Y817" s="100"/>
      <c r="Z817" s="100"/>
      <c r="AA817" s="100"/>
      <c r="AB817" s="100"/>
      <c r="AC817" s="101"/>
      <c r="AD817" s="3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93"/>
      <c r="AQ817" s="93"/>
      <c r="AR817" s="93"/>
      <c r="AS817" s="102"/>
      <c r="AT817" s="103"/>
      <c r="AU817" s="103"/>
      <c r="AV817" s="103"/>
      <c r="AW817" s="104"/>
      <c r="AX817" s="103"/>
      <c r="AY817" s="103"/>
      <c r="AZ817" s="103"/>
      <c r="BA817" s="103"/>
      <c r="BB817" s="104"/>
      <c r="BC817" s="103"/>
      <c r="BD817" s="105" t="str">
        <f ca="1">IFERROR(__xludf.DUMMYFUNCTION("""COMPUTED_VALUE"""),"")</f>
        <v/>
      </c>
      <c r="BE817" s="105"/>
      <c r="BF817" s="105"/>
      <c r="BG817" s="93"/>
      <c r="BH817" s="95"/>
      <c r="BI817" s="95" t="str">
        <f t="shared" si="1864"/>
        <v/>
      </c>
      <c r="BJ817" s="95" t="str">
        <f t="shared" ref="BJ817:BR817" si="1885">IF(AD817=0,"",AD817*$AS817*(AU817/10))</f>
        <v/>
      </c>
      <c r="BK817" s="95" t="str">
        <f t="shared" si="1885"/>
        <v/>
      </c>
      <c r="BL817" s="95" t="str">
        <f t="shared" si="1885"/>
        <v/>
      </c>
      <c r="BM817" s="95" t="str">
        <f t="shared" si="1885"/>
        <v/>
      </c>
      <c r="BN817" s="95" t="str">
        <f t="shared" si="1885"/>
        <v/>
      </c>
      <c r="BO817" s="95" t="str">
        <f t="shared" si="1885"/>
        <v/>
      </c>
      <c r="BP817" s="95" t="str">
        <f t="shared" si="1885"/>
        <v/>
      </c>
      <c r="BQ817" s="95" t="str">
        <f t="shared" si="1885"/>
        <v/>
      </c>
      <c r="BR817" s="95" t="str">
        <f t="shared" si="1885"/>
        <v/>
      </c>
      <c r="BS817" s="38"/>
      <c r="BT817" s="38"/>
      <c r="BU817" s="38"/>
      <c r="BV817" s="38"/>
      <c r="BW817" s="38"/>
      <c r="BX817" s="38">
        <f t="shared" si="1600"/>
        <v>0</v>
      </c>
      <c r="BY817" s="106" t="str">
        <f t="shared" si="1575"/>
        <v/>
      </c>
      <c r="BZ817" s="106" t="str">
        <f t="shared" ref="BZ817:CH817" si="1886">IF(N817="x","1","")</f>
        <v/>
      </c>
      <c r="CA817" s="106" t="str">
        <f t="shared" si="1886"/>
        <v/>
      </c>
      <c r="CB817" s="106" t="str">
        <f t="shared" si="1886"/>
        <v/>
      </c>
      <c r="CC817" s="106" t="str">
        <f t="shared" si="1886"/>
        <v/>
      </c>
      <c r="CD817" s="106" t="str">
        <f t="shared" si="1886"/>
        <v/>
      </c>
      <c r="CE817" s="106" t="str">
        <f t="shared" si="1886"/>
        <v/>
      </c>
      <c r="CF817" s="106" t="str">
        <f t="shared" si="1886"/>
        <v/>
      </c>
      <c r="CG817" s="106" t="str">
        <f t="shared" si="1886"/>
        <v/>
      </c>
      <c r="CH817" s="106" t="str">
        <f t="shared" si="1886"/>
        <v/>
      </c>
      <c r="CI817" s="40"/>
      <c r="CJ817" s="40"/>
      <c r="CK817" s="40"/>
      <c r="CL817" s="40"/>
      <c r="CM817" s="40"/>
    </row>
    <row r="818" spans="1:91" ht="17.25" customHeight="1" x14ac:dyDescent="0.2">
      <c r="A818" s="92"/>
      <c r="B818" s="93"/>
      <c r="C818" s="93"/>
      <c r="D818" s="93"/>
      <c r="E818" s="93" t="str">
        <f t="shared" si="1511"/>
        <v/>
      </c>
      <c r="F818" s="93"/>
      <c r="G818" s="93"/>
      <c r="H818" s="93" t="str">
        <f t="shared" si="1836"/>
        <v/>
      </c>
      <c r="I818" s="95" t="str">
        <f t="shared" si="1837"/>
        <v/>
      </c>
      <c r="J818" s="93"/>
      <c r="K818" s="97" t="b">
        <v>0</v>
      </c>
      <c r="L818" s="98" t="str">
        <f t="shared" si="1444"/>
        <v>PENDENTE</v>
      </c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3"/>
      <c r="X818" s="100"/>
      <c r="Y818" s="100"/>
      <c r="Z818" s="100"/>
      <c r="AA818" s="100"/>
      <c r="AB818" s="100"/>
      <c r="AC818" s="101"/>
      <c r="AD818" s="3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93"/>
      <c r="AQ818" s="93"/>
      <c r="AR818" s="93"/>
      <c r="AS818" s="102"/>
      <c r="AT818" s="103"/>
      <c r="AU818" s="103"/>
      <c r="AV818" s="103"/>
      <c r="AW818" s="104"/>
      <c r="AX818" s="103"/>
      <c r="AY818" s="103"/>
      <c r="AZ818" s="103"/>
      <c r="BA818" s="103"/>
      <c r="BB818" s="104"/>
      <c r="BC818" s="103"/>
      <c r="BD818" s="105" t="str">
        <f ca="1">IFERROR(__xludf.DUMMYFUNCTION("""COMPUTED_VALUE"""),"")</f>
        <v/>
      </c>
      <c r="BE818" s="105"/>
      <c r="BF818" s="105"/>
      <c r="BG818" s="93"/>
      <c r="BH818" s="95"/>
      <c r="BI818" s="95" t="str">
        <f t="shared" si="1864"/>
        <v/>
      </c>
      <c r="BJ818" s="95" t="str">
        <f t="shared" ref="BJ818:BR818" si="1887">IF(AD818=0,"",AD818*$AS818*(AU818/10))</f>
        <v/>
      </c>
      <c r="BK818" s="95" t="str">
        <f t="shared" si="1887"/>
        <v/>
      </c>
      <c r="BL818" s="95" t="str">
        <f t="shared" si="1887"/>
        <v/>
      </c>
      <c r="BM818" s="95" t="str">
        <f t="shared" si="1887"/>
        <v/>
      </c>
      <c r="BN818" s="95" t="str">
        <f t="shared" si="1887"/>
        <v/>
      </c>
      <c r="BO818" s="95" t="str">
        <f t="shared" si="1887"/>
        <v/>
      </c>
      <c r="BP818" s="95" t="str">
        <f t="shared" si="1887"/>
        <v/>
      </c>
      <c r="BQ818" s="95" t="str">
        <f t="shared" si="1887"/>
        <v/>
      </c>
      <c r="BR818" s="95" t="str">
        <f t="shared" si="1887"/>
        <v/>
      </c>
      <c r="BS818" s="38"/>
      <c r="BT818" s="38"/>
      <c r="BU818" s="38"/>
      <c r="BV818" s="38"/>
      <c r="BW818" s="38"/>
      <c r="BX818" s="38">
        <f t="shared" si="1600"/>
        <v>0</v>
      </c>
      <c r="BY818" s="106" t="str">
        <f t="shared" si="1575"/>
        <v/>
      </c>
      <c r="BZ818" s="106" t="str">
        <f t="shared" ref="BZ818:CH818" si="1888">IF(N818="x","1","")</f>
        <v/>
      </c>
      <c r="CA818" s="106" t="str">
        <f t="shared" si="1888"/>
        <v/>
      </c>
      <c r="CB818" s="106" t="str">
        <f t="shared" si="1888"/>
        <v/>
      </c>
      <c r="CC818" s="106" t="str">
        <f t="shared" si="1888"/>
        <v/>
      </c>
      <c r="CD818" s="106" t="str">
        <f t="shared" si="1888"/>
        <v/>
      </c>
      <c r="CE818" s="106" t="str">
        <f t="shared" si="1888"/>
        <v/>
      </c>
      <c r="CF818" s="106" t="str">
        <f t="shared" si="1888"/>
        <v/>
      </c>
      <c r="CG818" s="106" t="str">
        <f t="shared" si="1888"/>
        <v/>
      </c>
      <c r="CH818" s="106" t="str">
        <f t="shared" si="1888"/>
        <v/>
      </c>
      <c r="CI818" s="40"/>
      <c r="CJ818" s="40"/>
      <c r="CK818" s="40"/>
      <c r="CL818" s="40"/>
      <c r="CM818" s="40"/>
    </row>
    <row r="819" spans="1:91" ht="17.25" customHeight="1" x14ac:dyDescent="0.2">
      <c r="A819" s="92"/>
      <c r="B819" s="93"/>
      <c r="C819" s="93"/>
      <c r="D819" s="93"/>
      <c r="E819" s="93" t="str">
        <f t="shared" si="1511"/>
        <v/>
      </c>
      <c r="F819" s="93"/>
      <c r="G819" s="93"/>
      <c r="H819" s="93" t="str">
        <f t="shared" si="1836"/>
        <v/>
      </c>
      <c r="I819" s="95" t="str">
        <f t="shared" si="1837"/>
        <v/>
      </c>
      <c r="J819" s="93"/>
      <c r="K819" s="97" t="b">
        <v>0</v>
      </c>
      <c r="L819" s="98" t="str">
        <f t="shared" si="1444"/>
        <v>PENDENTE</v>
      </c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3"/>
      <c r="X819" s="100"/>
      <c r="Y819" s="100"/>
      <c r="Z819" s="100"/>
      <c r="AA819" s="100"/>
      <c r="AB819" s="100"/>
      <c r="AC819" s="101"/>
      <c r="AD819" s="3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93"/>
      <c r="AQ819" s="93"/>
      <c r="AR819" s="93"/>
      <c r="AS819" s="102"/>
      <c r="AT819" s="103"/>
      <c r="AU819" s="103"/>
      <c r="AV819" s="103"/>
      <c r="AW819" s="104"/>
      <c r="AX819" s="103"/>
      <c r="AY819" s="103"/>
      <c r="AZ819" s="103"/>
      <c r="BA819" s="103"/>
      <c r="BB819" s="104"/>
      <c r="BC819" s="103"/>
      <c r="BD819" s="105" t="str">
        <f ca="1">IFERROR(__xludf.DUMMYFUNCTION("""COMPUTED_VALUE"""),"")</f>
        <v/>
      </c>
      <c r="BE819" s="105"/>
      <c r="BF819" s="105"/>
      <c r="BG819" s="93"/>
      <c r="BH819" s="95"/>
      <c r="BI819" s="95" t="str">
        <f t="shared" si="1864"/>
        <v/>
      </c>
      <c r="BJ819" s="95" t="str">
        <f t="shared" ref="BJ819:BR819" si="1889">IF(AD819=0,"",AD819*$AS819*(AU819/10))</f>
        <v/>
      </c>
      <c r="BK819" s="95" t="str">
        <f t="shared" si="1889"/>
        <v/>
      </c>
      <c r="BL819" s="95" t="str">
        <f t="shared" si="1889"/>
        <v/>
      </c>
      <c r="BM819" s="95" t="str">
        <f t="shared" si="1889"/>
        <v/>
      </c>
      <c r="BN819" s="95" t="str">
        <f t="shared" si="1889"/>
        <v/>
      </c>
      <c r="BO819" s="95" t="str">
        <f t="shared" si="1889"/>
        <v/>
      </c>
      <c r="BP819" s="95" t="str">
        <f t="shared" si="1889"/>
        <v/>
      </c>
      <c r="BQ819" s="95" t="str">
        <f t="shared" si="1889"/>
        <v/>
      </c>
      <c r="BR819" s="95" t="str">
        <f t="shared" si="1889"/>
        <v/>
      </c>
      <c r="BS819" s="38"/>
      <c r="BT819" s="38"/>
      <c r="BU819" s="38"/>
      <c r="BV819" s="38"/>
      <c r="BW819" s="38"/>
      <c r="BX819" s="38">
        <f t="shared" si="1600"/>
        <v>0</v>
      </c>
      <c r="BY819" s="106" t="str">
        <f t="shared" si="1575"/>
        <v/>
      </c>
      <c r="BZ819" s="106" t="str">
        <f t="shared" ref="BZ819:CH819" si="1890">IF(N819="x","1","")</f>
        <v/>
      </c>
      <c r="CA819" s="106" t="str">
        <f t="shared" si="1890"/>
        <v/>
      </c>
      <c r="CB819" s="106" t="str">
        <f t="shared" si="1890"/>
        <v/>
      </c>
      <c r="CC819" s="106" t="str">
        <f t="shared" si="1890"/>
        <v/>
      </c>
      <c r="CD819" s="106" t="str">
        <f t="shared" si="1890"/>
        <v/>
      </c>
      <c r="CE819" s="106" t="str">
        <f t="shared" si="1890"/>
        <v/>
      </c>
      <c r="CF819" s="106" t="str">
        <f t="shared" si="1890"/>
        <v/>
      </c>
      <c r="CG819" s="106" t="str">
        <f t="shared" si="1890"/>
        <v/>
      </c>
      <c r="CH819" s="106" t="str">
        <f t="shared" si="1890"/>
        <v/>
      </c>
      <c r="CI819" s="40"/>
      <c r="CJ819" s="40"/>
      <c r="CK819" s="40"/>
      <c r="CL819" s="40"/>
      <c r="CM819" s="40"/>
    </row>
    <row r="820" spans="1:91" ht="17.25" customHeight="1" x14ac:dyDescent="0.2">
      <c r="A820" s="92"/>
      <c r="B820" s="93"/>
      <c r="C820" s="93"/>
      <c r="D820" s="93"/>
      <c r="E820" s="93" t="str">
        <f t="shared" si="1511"/>
        <v/>
      </c>
      <c r="F820" s="93"/>
      <c r="G820" s="93"/>
      <c r="H820" s="93" t="str">
        <f t="shared" si="1836"/>
        <v/>
      </c>
      <c r="I820" s="95" t="str">
        <f t="shared" si="1837"/>
        <v/>
      </c>
      <c r="J820" s="93"/>
      <c r="K820" s="97" t="b">
        <v>0</v>
      </c>
      <c r="L820" s="98" t="str">
        <f t="shared" si="1444"/>
        <v>PENDENTE</v>
      </c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3"/>
      <c r="X820" s="100"/>
      <c r="Y820" s="100"/>
      <c r="Z820" s="100"/>
      <c r="AA820" s="100"/>
      <c r="AB820" s="100"/>
      <c r="AC820" s="101"/>
      <c r="AD820" s="3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93"/>
      <c r="AQ820" s="93"/>
      <c r="AR820" s="93"/>
      <c r="AS820" s="102"/>
      <c r="AT820" s="103"/>
      <c r="AU820" s="103"/>
      <c r="AV820" s="103"/>
      <c r="AW820" s="104"/>
      <c r="AX820" s="103"/>
      <c r="AY820" s="103"/>
      <c r="AZ820" s="103"/>
      <c r="BA820" s="103"/>
      <c r="BB820" s="104"/>
      <c r="BC820" s="103"/>
      <c r="BD820" s="105" t="str">
        <f ca="1">IFERROR(__xludf.DUMMYFUNCTION("""COMPUTED_VALUE"""),"")</f>
        <v/>
      </c>
      <c r="BE820" s="105"/>
      <c r="BF820" s="105"/>
      <c r="BG820" s="93"/>
      <c r="BH820" s="95"/>
      <c r="BI820" s="95" t="str">
        <f t="shared" si="1864"/>
        <v/>
      </c>
      <c r="BJ820" s="95" t="str">
        <f t="shared" ref="BJ820:BR820" si="1891">IF(AD820=0,"",AD820*$AS820*(AU820/10))</f>
        <v/>
      </c>
      <c r="BK820" s="95" t="str">
        <f t="shared" si="1891"/>
        <v/>
      </c>
      <c r="BL820" s="95" t="str">
        <f t="shared" si="1891"/>
        <v/>
      </c>
      <c r="BM820" s="95" t="str">
        <f t="shared" si="1891"/>
        <v/>
      </c>
      <c r="BN820" s="95" t="str">
        <f t="shared" si="1891"/>
        <v/>
      </c>
      <c r="BO820" s="95" t="str">
        <f t="shared" si="1891"/>
        <v/>
      </c>
      <c r="BP820" s="95" t="str">
        <f t="shared" si="1891"/>
        <v/>
      </c>
      <c r="BQ820" s="95" t="str">
        <f t="shared" si="1891"/>
        <v/>
      </c>
      <c r="BR820" s="95" t="str">
        <f t="shared" si="1891"/>
        <v/>
      </c>
      <c r="BS820" s="38"/>
      <c r="BT820" s="38"/>
      <c r="BU820" s="38"/>
      <c r="BV820" s="38"/>
      <c r="BW820" s="38"/>
      <c r="BX820" s="38">
        <f t="shared" si="1600"/>
        <v>0</v>
      </c>
      <c r="BY820" s="106" t="str">
        <f t="shared" si="1575"/>
        <v/>
      </c>
      <c r="BZ820" s="106" t="str">
        <f t="shared" ref="BZ820:CH820" si="1892">IF(N820="x","1","")</f>
        <v/>
      </c>
      <c r="CA820" s="106" t="str">
        <f t="shared" si="1892"/>
        <v/>
      </c>
      <c r="CB820" s="106" t="str">
        <f t="shared" si="1892"/>
        <v/>
      </c>
      <c r="CC820" s="106" t="str">
        <f t="shared" si="1892"/>
        <v/>
      </c>
      <c r="CD820" s="106" t="str">
        <f t="shared" si="1892"/>
        <v/>
      </c>
      <c r="CE820" s="106" t="str">
        <f t="shared" si="1892"/>
        <v/>
      </c>
      <c r="CF820" s="106" t="str">
        <f t="shared" si="1892"/>
        <v/>
      </c>
      <c r="CG820" s="106" t="str">
        <f t="shared" si="1892"/>
        <v/>
      </c>
      <c r="CH820" s="106" t="str">
        <f t="shared" si="1892"/>
        <v/>
      </c>
      <c r="CI820" s="40"/>
      <c r="CJ820" s="40"/>
      <c r="CK820" s="40"/>
      <c r="CL820" s="40"/>
      <c r="CM820" s="40"/>
    </row>
    <row r="821" spans="1:91" ht="17.25" customHeight="1" x14ac:dyDescent="0.2">
      <c r="A821" s="92"/>
      <c r="B821" s="93"/>
      <c r="C821" s="93"/>
      <c r="D821" s="93"/>
      <c r="E821" s="93" t="str">
        <f t="shared" si="1511"/>
        <v/>
      </c>
      <c r="F821" s="93"/>
      <c r="G821" s="93"/>
      <c r="H821" s="93" t="str">
        <f t="shared" si="1836"/>
        <v/>
      </c>
      <c r="I821" s="95" t="str">
        <f t="shared" si="1837"/>
        <v/>
      </c>
      <c r="J821" s="93"/>
      <c r="K821" s="97" t="b">
        <v>0</v>
      </c>
      <c r="L821" s="98" t="str">
        <f t="shared" si="1444"/>
        <v>PENDENTE</v>
      </c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3"/>
      <c r="X821" s="100"/>
      <c r="Y821" s="100"/>
      <c r="Z821" s="100"/>
      <c r="AA821" s="100"/>
      <c r="AB821" s="100"/>
      <c r="AC821" s="101"/>
      <c r="AD821" s="3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93"/>
      <c r="AQ821" s="93"/>
      <c r="AR821" s="93"/>
      <c r="AS821" s="102"/>
      <c r="AT821" s="103"/>
      <c r="AU821" s="103"/>
      <c r="AV821" s="103"/>
      <c r="AW821" s="104"/>
      <c r="AX821" s="103"/>
      <c r="AY821" s="103"/>
      <c r="AZ821" s="103"/>
      <c r="BA821" s="103"/>
      <c r="BB821" s="104"/>
      <c r="BC821" s="103"/>
      <c r="BD821" s="105" t="str">
        <f ca="1">IFERROR(__xludf.DUMMYFUNCTION("""COMPUTED_VALUE"""),"")</f>
        <v/>
      </c>
      <c r="BE821" s="105"/>
      <c r="BF821" s="105"/>
      <c r="BG821" s="93"/>
      <c r="BH821" s="95"/>
      <c r="BI821" s="95" t="str">
        <f t="shared" si="1864"/>
        <v/>
      </c>
      <c r="BJ821" s="95" t="str">
        <f t="shared" ref="BJ821:BR821" si="1893">IF(AD821=0,"",AD821*$AS821*(AU821/10))</f>
        <v/>
      </c>
      <c r="BK821" s="95" t="str">
        <f t="shared" si="1893"/>
        <v/>
      </c>
      <c r="BL821" s="95" t="str">
        <f t="shared" si="1893"/>
        <v/>
      </c>
      <c r="BM821" s="95" t="str">
        <f t="shared" si="1893"/>
        <v/>
      </c>
      <c r="BN821" s="95" t="str">
        <f t="shared" si="1893"/>
        <v/>
      </c>
      <c r="BO821" s="95" t="str">
        <f t="shared" si="1893"/>
        <v/>
      </c>
      <c r="BP821" s="95" t="str">
        <f t="shared" si="1893"/>
        <v/>
      </c>
      <c r="BQ821" s="95" t="str">
        <f t="shared" si="1893"/>
        <v/>
      </c>
      <c r="BR821" s="95" t="str">
        <f t="shared" si="1893"/>
        <v/>
      </c>
      <c r="BS821" s="38"/>
      <c r="BT821" s="38"/>
      <c r="BU821" s="38"/>
      <c r="BV821" s="38"/>
      <c r="BW821" s="38"/>
      <c r="BX821" s="38">
        <f t="shared" si="1600"/>
        <v>0</v>
      </c>
      <c r="BY821" s="106" t="str">
        <f t="shared" si="1575"/>
        <v/>
      </c>
      <c r="BZ821" s="106" t="str">
        <f t="shared" ref="BZ821:CH821" si="1894">IF(N821="x","1","")</f>
        <v/>
      </c>
      <c r="CA821" s="106" t="str">
        <f t="shared" si="1894"/>
        <v/>
      </c>
      <c r="CB821" s="106" t="str">
        <f t="shared" si="1894"/>
        <v/>
      </c>
      <c r="CC821" s="106" t="str">
        <f t="shared" si="1894"/>
        <v/>
      </c>
      <c r="CD821" s="106" t="str">
        <f t="shared" si="1894"/>
        <v/>
      </c>
      <c r="CE821" s="106" t="str">
        <f t="shared" si="1894"/>
        <v/>
      </c>
      <c r="CF821" s="106" t="str">
        <f t="shared" si="1894"/>
        <v/>
      </c>
      <c r="CG821" s="106" t="str">
        <f t="shared" si="1894"/>
        <v/>
      </c>
      <c r="CH821" s="106" t="str">
        <f t="shared" si="1894"/>
        <v/>
      </c>
      <c r="CI821" s="40"/>
      <c r="CJ821" s="40"/>
      <c r="CK821" s="40"/>
      <c r="CL821" s="40"/>
      <c r="CM821" s="40"/>
    </row>
    <row r="822" spans="1:91" ht="17.25" customHeight="1" x14ac:dyDescent="0.2">
      <c r="A822" s="92"/>
      <c r="B822" s="93"/>
      <c r="C822" s="93"/>
      <c r="D822" s="93"/>
      <c r="E822" s="93" t="str">
        <f t="shared" si="1511"/>
        <v/>
      </c>
      <c r="F822" s="93"/>
      <c r="G822" s="93"/>
      <c r="H822" s="93" t="str">
        <f t="shared" si="1836"/>
        <v/>
      </c>
      <c r="I822" s="95" t="str">
        <f t="shared" si="1837"/>
        <v/>
      </c>
      <c r="J822" s="93"/>
      <c r="K822" s="97" t="b">
        <v>0</v>
      </c>
      <c r="L822" s="98" t="str">
        <f t="shared" si="1444"/>
        <v>PENDENTE</v>
      </c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3"/>
      <c r="X822" s="100"/>
      <c r="Y822" s="100"/>
      <c r="Z822" s="100"/>
      <c r="AA822" s="100"/>
      <c r="AB822" s="100"/>
      <c r="AC822" s="101"/>
      <c r="AD822" s="3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93"/>
      <c r="AQ822" s="93"/>
      <c r="AR822" s="93"/>
      <c r="AS822" s="102"/>
      <c r="AT822" s="103"/>
      <c r="AU822" s="103"/>
      <c r="AV822" s="103"/>
      <c r="AW822" s="104"/>
      <c r="AX822" s="103"/>
      <c r="AY822" s="103"/>
      <c r="AZ822" s="103"/>
      <c r="BA822" s="103"/>
      <c r="BB822" s="104"/>
      <c r="BC822" s="103"/>
      <c r="BD822" s="105" t="str">
        <f ca="1">IFERROR(__xludf.DUMMYFUNCTION("""COMPUTED_VALUE"""),"")</f>
        <v/>
      </c>
      <c r="BE822" s="105"/>
      <c r="BF822" s="105"/>
      <c r="BG822" s="93"/>
      <c r="BH822" s="95"/>
      <c r="BI822" s="95" t="str">
        <f t="shared" si="1864"/>
        <v/>
      </c>
      <c r="BJ822" s="95" t="str">
        <f t="shared" ref="BJ822:BR822" si="1895">IF(AD822=0,"",AD822*$AS822*(AU822/10))</f>
        <v/>
      </c>
      <c r="BK822" s="95" t="str">
        <f t="shared" si="1895"/>
        <v/>
      </c>
      <c r="BL822" s="95" t="str">
        <f t="shared" si="1895"/>
        <v/>
      </c>
      <c r="BM822" s="95" t="str">
        <f t="shared" si="1895"/>
        <v/>
      </c>
      <c r="BN822" s="95" t="str">
        <f t="shared" si="1895"/>
        <v/>
      </c>
      <c r="BO822" s="95" t="str">
        <f t="shared" si="1895"/>
        <v/>
      </c>
      <c r="BP822" s="95" t="str">
        <f t="shared" si="1895"/>
        <v/>
      </c>
      <c r="BQ822" s="95" t="str">
        <f t="shared" si="1895"/>
        <v/>
      </c>
      <c r="BR822" s="95" t="str">
        <f t="shared" si="1895"/>
        <v/>
      </c>
      <c r="BS822" s="38"/>
      <c r="BT822" s="38"/>
      <c r="BU822" s="38"/>
      <c r="BV822" s="38"/>
      <c r="BW822" s="38"/>
      <c r="BX822" s="38">
        <f t="shared" si="1600"/>
        <v>0</v>
      </c>
      <c r="BY822" s="106" t="str">
        <f t="shared" si="1575"/>
        <v/>
      </c>
      <c r="BZ822" s="106" t="str">
        <f t="shared" ref="BZ822:CH822" si="1896">IF(N822="x","1","")</f>
        <v/>
      </c>
      <c r="CA822" s="106" t="str">
        <f t="shared" si="1896"/>
        <v/>
      </c>
      <c r="CB822" s="106" t="str">
        <f t="shared" si="1896"/>
        <v/>
      </c>
      <c r="CC822" s="106" t="str">
        <f t="shared" si="1896"/>
        <v/>
      </c>
      <c r="CD822" s="106" t="str">
        <f t="shared" si="1896"/>
        <v/>
      </c>
      <c r="CE822" s="106" t="str">
        <f t="shared" si="1896"/>
        <v/>
      </c>
      <c r="CF822" s="106" t="str">
        <f t="shared" si="1896"/>
        <v/>
      </c>
      <c r="CG822" s="106" t="str">
        <f t="shared" si="1896"/>
        <v/>
      </c>
      <c r="CH822" s="106" t="str">
        <f t="shared" si="1896"/>
        <v/>
      </c>
      <c r="CI822" s="40"/>
      <c r="CJ822" s="40"/>
      <c r="CK822" s="40"/>
      <c r="CL822" s="40"/>
      <c r="CM822" s="40"/>
    </row>
    <row r="823" spans="1:91" ht="17.25" customHeight="1" x14ac:dyDescent="0.2">
      <c r="A823" s="92"/>
      <c r="B823" s="93"/>
      <c r="C823" s="93"/>
      <c r="D823" s="93"/>
      <c r="E823" s="93" t="str">
        <f t="shared" si="1511"/>
        <v/>
      </c>
      <c r="F823" s="93"/>
      <c r="G823" s="93"/>
      <c r="H823" s="93" t="str">
        <f t="shared" si="1836"/>
        <v/>
      </c>
      <c r="I823" s="95" t="str">
        <f t="shared" si="1837"/>
        <v/>
      </c>
      <c r="J823" s="93"/>
      <c r="K823" s="97" t="b">
        <v>0</v>
      </c>
      <c r="L823" s="98" t="str">
        <f t="shared" si="1444"/>
        <v>PENDENTE</v>
      </c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3"/>
      <c r="X823" s="100"/>
      <c r="Y823" s="100"/>
      <c r="Z823" s="100"/>
      <c r="AA823" s="100"/>
      <c r="AB823" s="100"/>
      <c r="AC823" s="101"/>
      <c r="AD823" s="3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93"/>
      <c r="AQ823" s="93"/>
      <c r="AR823" s="93"/>
      <c r="AS823" s="102"/>
      <c r="AT823" s="103"/>
      <c r="AU823" s="103"/>
      <c r="AV823" s="103"/>
      <c r="AW823" s="104"/>
      <c r="AX823" s="103"/>
      <c r="AY823" s="103"/>
      <c r="AZ823" s="103"/>
      <c r="BA823" s="103"/>
      <c r="BB823" s="104"/>
      <c r="BC823" s="103"/>
      <c r="BD823" s="105" t="str">
        <f ca="1">IFERROR(__xludf.DUMMYFUNCTION("""COMPUTED_VALUE"""),"")</f>
        <v/>
      </c>
      <c r="BE823" s="105"/>
      <c r="BF823" s="105"/>
      <c r="BG823" s="93"/>
      <c r="BH823" s="95"/>
      <c r="BI823" s="95" t="str">
        <f t="shared" si="1864"/>
        <v/>
      </c>
      <c r="BJ823" s="95" t="str">
        <f t="shared" ref="BJ823:BR823" si="1897">IF(AD823=0,"",AD823*$AS823*(AU823/10))</f>
        <v/>
      </c>
      <c r="BK823" s="95" t="str">
        <f t="shared" si="1897"/>
        <v/>
      </c>
      <c r="BL823" s="95" t="str">
        <f t="shared" si="1897"/>
        <v/>
      </c>
      <c r="BM823" s="95" t="str">
        <f t="shared" si="1897"/>
        <v/>
      </c>
      <c r="BN823" s="95" t="str">
        <f t="shared" si="1897"/>
        <v/>
      </c>
      <c r="BO823" s="95" t="str">
        <f t="shared" si="1897"/>
        <v/>
      </c>
      <c r="BP823" s="95" t="str">
        <f t="shared" si="1897"/>
        <v/>
      </c>
      <c r="BQ823" s="95" t="str">
        <f t="shared" si="1897"/>
        <v/>
      </c>
      <c r="BR823" s="95" t="str">
        <f t="shared" si="1897"/>
        <v/>
      </c>
      <c r="BS823" s="38"/>
      <c r="BT823" s="38"/>
      <c r="BU823" s="38"/>
      <c r="BV823" s="38"/>
      <c r="BW823" s="38"/>
      <c r="BX823" s="38">
        <f t="shared" si="1600"/>
        <v>0</v>
      </c>
      <c r="BY823" s="106" t="str">
        <f t="shared" si="1575"/>
        <v/>
      </c>
      <c r="BZ823" s="106" t="str">
        <f t="shared" ref="BZ823:CH823" si="1898">IF(N823="x","1","")</f>
        <v/>
      </c>
      <c r="CA823" s="106" t="str">
        <f t="shared" si="1898"/>
        <v/>
      </c>
      <c r="CB823" s="106" t="str">
        <f t="shared" si="1898"/>
        <v/>
      </c>
      <c r="CC823" s="106" t="str">
        <f t="shared" si="1898"/>
        <v/>
      </c>
      <c r="CD823" s="106" t="str">
        <f t="shared" si="1898"/>
        <v/>
      </c>
      <c r="CE823" s="106" t="str">
        <f t="shared" si="1898"/>
        <v/>
      </c>
      <c r="CF823" s="106" t="str">
        <f t="shared" si="1898"/>
        <v/>
      </c>
      <c r="CG823" s="106" t="str">
        <f t="shared" si="1898"/>
        <v/>
      </c>
      <c r="CH823" s="106" t="str">
        <f t="shared" si="1898"/>
        <v/>
      </c>
      <c r="CI823" s="40"/>
      <c r="CJ823" s="40"/>
      <c r="CK823" s="40"/>
      <c r="CL823" s="40"/>
      <c r="CM823" s="40"/>
    </row>
    <row r="824" spans="1:91" ht="17.25" customHeight="1" x14ac:dyDescent="0.2">
      <c r="A824" s="92"/>
      <c r="B824" s="93"/>
      <c r="C824" s="93"/>
      <c r="D824" s="93"/>
      <c r="E824" s="93" t="str">
        <f t="shared" si="1511"/>
        <v/>
      </c>
      <c r="F824" s="93"/>
      <c r="G824" s="93"/>
      <c r="H824" s="93" t="str">
        <f t="shared" si="1836"/>
        <v/>
      </c>
      <c r="I824" s="95" t="str">
        <f t="shared" si="1837"/>
        <v/>
      </c>
      <c r="J824" s="93"/>
      <c r="K824" s="97" t="b">
        <v>0</v>
      </c>
      <c r="L824" s="98" t="str">
        <f t="shared" si="1444"/>
        <v>PENDENTE</v>
      </c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3"/>
      <c r="X824" s="100"/>
      <c r="Y824" s="100"/>
      <c r="Z824" s="100"/>
      <c r="AA824" s="100"/>
      <c r="AB824" s="100"/>
      <c r="AC824" s="101"/>
      <c r="AD824" s="3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93"/>
      <c r="AQ824" s="93"/>
      <c r="AR824" s="93"/>
      <c r="AS824" s="102"/>
      <c r="AT824" s="103"/>
      <c r="AU824" s="103"/>
      <c r="AV824" s="103"/>
      <c r="AW824" s="104"/>
      <c r="AX824" s="103"/>
      <c r="AY824" s="103"/>
      <c r="AZ824" s="103"/>
      <c r="BA824" s="103"/>
      <c r="BB824" s="104"/>
      <c r="BC824" s="103"/>
      <c r="BD824" s="105" t="str">
        <f ca="1">IFERROR(__xludf.DUMMYFUNCTION("""COMPUTED_VALUE"""),"")</f>
        <v/>
      </c>
      <c r="BE824" s="105"/>
      <c r="BF824" s="105"/>
      <c r="BG824" s="93"/>
      <c r="BH824" s="95"/>
      <c r="BI824" s="95" t="str">
        <f t="shared" si="1864"/>
        <v/>
      </c>
      <c r="BJ824" s="95" t="str">
        <f t="shared" ref="BJ824:BR824" si="1899">IF(AD824=0,"",AD824*$AS824*(AU824/10))</f>
        <v/>
      </c>
      <c r="BK824" s="95" t="str">
        <f t="shared" si="1899"/>
        <v/>
      </c>
      <c r="BL824" s="95" t="str">
        <f t="shared" si="1899"/>
        <v/>
      </c>
      <c r="BM824" s="95" t="str">
        <f t="shared" si="1899"/>
        <v/>
      </c>
      <c r="BN824" s="95" t="str">
        <f t="shared" si="1899"/>
        <v/>
      </c>
      <c r="BO824" s="95" t="str">
        <f t="shared" si="1899"/>
        <v/>
      </c>
      <c r="BP824" s="95" t="str">
        <f t="shared" si="1899"/>
        <v/>
      </c>
      <c r="BQ824" s="95" t="str">
        <f t="shared" si="1899"/>
        <v/>
      </c>
      <c r="BR824" s="95" t="str">
        <f t="shared" si="1899"/>
        <v/>
      </c>
      <c r="BS824" s="38"/>
      <c r="BT824" s="38"/>
      <c r="BU824" s="38"/>
      <c r="BV824" s="38"/>
      <c r="BW824" s="38"/>
      <c r="BX824" s="38">
        <f t="shared" si="1600"/>
        <v>0</v>
      </c>
      <c r="BY824" s="106" t="str">
        <f t="shared" si="1575"/>
        <v/>
      </c>
      <c r="BZ824" s="106" t="str">
        <f t="shared" ref="BZ824:CH824" si="1900">IF(N824="x","1","")</f>
        <v/>
      </c>
      <c r="CA824" s="106" t="str">
        <f t="shared" si="1900"/>
        <v/>
      </c>
      <c r="CB824" s="106" t="str">
        <f t="shared" si="1900"/>
        <v/>
      </c>
      <c r="CC824" s="106" t="str">
        <f t="shared" si="1900"/>
        <v/>
      </c>
      <c r="CD824" s="106" t="str">
        <f t="shared" si="1900"/>
        <v/>
      </c>
      <c r="CE824" s="106" t="str">
        <f t="shared" si="1900"/>
        <v/>
      </c>
      <c r="CF824" s="106" t="str">
        <f t="shared" si="1900"/>
        <v/>
      </c>
      <c r="CG824" s="106" t="str">
        <f t="shared" si="1900"/>
        <v/>
      </c>
      <c r="CH824" s="106" t="str">
        <f t="shared" si="1900"/>
        <v/>
      </c>
      <c r="CI824" s="40"/>
      <c r="CJ824" s="40"/>
      <c r="CK824" s="40"/>
      <c r="CL824" s="40"/>
      <c r="CM824" s="40"/>
    </row>
    <row r="825" spans="1:91" ht="17.25" customHeight="1" x14ac:dyDescent="0.2">
      <c r="A825" s="92"/>
      <c r="B825" s="93"/>
      <c r="C825" s="93"/>
      <c r="D825" s="93"/>
      <c r="E825" s="93" t="str">
        <f t="shared" si="1511"/>
        <v/>
      </c>
      <c r="F825" s="93"/>
      <c r="G825" s="93"/>
      <c r="H825" s="93" t="str">
        <f t="shared" si="1836"/>
        <v/>
      </c>
      <c r="I825" s="95" t="str">
        <f t="shared" si="1837"/>
        <v/>
      </c>
      <c r="J825" s="93"/>
      <c r="K825" s="97" t="b">
        <v>0</v>
      </c>
      <c r="L825" s="98" t="str">
        <f t="shared" si="1444"/>
        <v>PENDENTE</v>
      </c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3"/>
      <c r="X825" s="100"/>
      <c r="Y825" s="100"/>
      <c r="Z825" s="100"/>
      <c r="AA825" s="100"/>
      <c r="AB825" s="100"/>
      <c r="AC825" s="101"/>
      <c r="AD825" s="3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93"/>
      <c r="AQ825" s="93"/>
      <c r="AR825" s="93"/>
      <c r="AS825" s="102"/>
      <c r="AT825" s="103"/>
      <c r="AU825" s="103"/>
      <c r="AV825" s="103"/>
      <c r="AW825" s="104"/>
      <c r="AX825" s="103"/>
      <c r="AY825" s="103"/>
      <c r="AZ825" s="103"/>
      <c r="BA825" s="103"/>
      <c r="BB825" s="104"/>
      <c r="BC825" s="103"/>
      <c r="BD825" s="105" t="str">
        <f ca="1">IFERROR(__xludf.DUMMYFUNCTION("""COMPUTED_VALUE"""),"")</f>
        <v/>
      </c>
      <c r="BE825" s="105"/>
      <c r="BF825" s="105"/>
      <c r="BG825" s="93"/>
      <c r="BH825" s="95"/>
      <c r="BI825" s="95" t="str">
        <f t="shared" si="1864"/>
        <v/>
      </c>
      <c r="BJ825" s="95" t="str">
        <f t="shared" ref="BJ825:BR825" si="1901">IF(AD825=0,"",AD825*$AS825*(AU825/10))</f>
        <v/>
      </c>
      <c r="BK825" s="95" t="str">
        <f t="shared" si="1901"/>
        <v/>
      </c>
      <c r="BL825" s="95" t="str">
        <f t="shared" si="1901"/>
        <v/>
      </c>
      <c r="BM825" s="95" t="str">
        <f t="shared" si="1901"/>
        <v/>
      </c>
      <c r="BN825" s="95" t="str">
        <f t="shared" si="1901"/>
        <v/>
      </c>
      <c r="BO825" s="95" t="str">
        <f t="shared" si="1901"/>
        <v/>
      </c>
      <c r="BP825" s="95" t="str">
        <f t="shared" si="1901"/>
        <v/>
      </c>
      <c r="BQ825" s="95" t="str">
        <f t="shared" si="1901"/>
        <v/>
      </c>
      <c r="BR825" s="95" t="str">
        <f t="shared" si="1901"/>
        <v/>
      </c>
      <c r="BS825" s="38"/>
      <c r="BT825" s="38"/>
      <c r="BU825" s="38"/>
      <c r="BV825" s="38"/>
      <c r="BW825" s="38"/>
      <c r="BX825" s="38">
        <f t="shared" si="1600"/>
        <v>0</v>
      </c>
      <c r="BY825" s="106" t="str">
        <f t="shared" si="1575"/>
        <v/>
      </c>
      <c r="BZ825" s="106" t="str">
        <f t="shared" ref="BZ825:CH825" si="1902">IF(N825="x","1","")</f>
        <v/>
      </c>
      <c r="CA825" s="106" t="str">
        <f t="shared" si="1902"/>
        <v/>
      </c>
      <c r="CB825" s="106" t="str">
        <f t="shared" si="1902"/>
        <v/>
      </c>
      <c r="CC825" s="106" t="str">
        <f t="shared" si="1902"/>
        <v/>
      </c>
      <c r="CD825" s="106" t="str">
        <f t="shared" si="1902"/>
        <v/>
      </c>
      <c r="CE825" s="106" t="str">
        <f t="shared" si="1902"/>
        <v/>
      </c>
      <c r="CF825" s="106" t="str">
        <f t="shared" si="1902"/>
        <v/>
      </c>
      <c r="CG825" s="106" t="str">
        <f t="shared" si="1902"/>
        <v/>
      </c>
      <c r="CH825" s="106" t="str">
        <f t="shared" si="1902"/>
        <v/>
      </c>
      <c r="CI825" s="40"/>
      <c r="CJ825" s="40"/>
      <c r="CK825" s="40"/>
      <c r="CL825" s="40"/>
      <c r="CM825" s="40"/>
    </row>
    <row r="826" spans="1:91" ht="17.25" customHeight="1" x14ac:dyDescent="0.2">
      <c r="A826" s="92"/>
      <c r="B826" s="93"/>
      <c r="C826" s="93"/>
      <c r="D826" s="93"/>
      <c r="E826" s="93" t="str">
        <f t="shared" si="1511"/>
        <v/>
      </c>
      <c r="F826" s="93"/>
      <c r="G826" s="93"/>
      <c r="H826" s="93" t="str">
        <f t="shared" si="1836"/>
        <v/>
      </c>
      <c r="I826" s="95" t="str">
        <f t="shared" si="1837"/>
        <v/>
      </c>
      <c r="J826" s="93"/>
      <c r="K826" s="97" t="b">
        <v>0</v>
      </c>
      <c r="L826" s="98" t="str">
        <f t="shared" si="1444"/>
        <v>PENDENTE</v>
      </c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3"/>
      <c r="X826" s="100"/>
      <c r="Y826" s="100"/>
      <c r="Z826" s="100"/>
      <c r="AA826" s="100"/>
      <c r="AB826" s="100"/>
      <c r="AC826" s="101"/>
      <c r="AD826" s="3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93"/>
      <c r="AQ826" s="93"/>
      <c r="AR826" s="93"/>
      <c r="AS826" s="102"/>
      <c r="AT826" s="103"/>
      <c r="AU826" s="103"/>
      <c r="AV826" s="103"/>
      <c r="AW826" s="104"/>
      <c r="AX826" s="103"/>
      <c r="AY826" s="103"/>
      <c r="AZ826" s="103"/>
      <c r="BA826" s="103"/>
      <c r="BB826" s="104"/>
      <c r="BC826" s="103"/>
      <c r="BD826" s="105" t="str">
        <f ca="1">IFERROR(__xludf.DUMMYFUNCTION("""COMPUTED_VALUE"""),"")</f>
        <v/>
      </c>
      <c r="BE826" s="105"/>
      <c r="BF826" s="105"/>
      <c r="BG826" s="93"/>
      <c r="BH826" s="95"/>
      <c r="BI826" s="95" t="str">
        <f t="shared" si="1864"/>
        <v/>
      </c>
      <c r="BJ826" s="95" t="str">
        <f t="shared" ref="BJ826:BR826" si="1903">IF(AD826=0,"",AD826*$AS826*(AU826/10))</f>
        <v/>
      </c>
      <c r="BK826" s="95" t="str">
        <f t="shared" si="1903"/>
        <v/>
      </c>
      <c r="BL826" s="95" t="str">
        <f t="shared" si="1903"/>
        <v/>
      </c>
      <c r="BM826" s="95" t="str">
        <f t="shared" si="1903"/>
        <v/>
      </c>
      <c r="BN826" s="95" t="str">
        <f t="shared" si="1903"/>
        <v/>
      </c>
      <c r="BO826" s="95" t="str">
        <f t="shared" si="1903"/>
        <v/>
      </c>
      <c r="BP826" s="95" t="str">
        <f t="shared" si="1903"/>
        <v/>
      </c>
      <c r="BQ826" s="95" t="str">
        <f t="shared" si="1903"/>
        <v/>
      </c>
      <c r="BR826" s="95" t="str">
        <f t="shared" si="1903"/>
        <v/>
      </c>
      <c r="BS826" s="38"/>
      <c r="BT826" s="38"/>
      <c r="BU826" s="38"/>
      <c r="BV826" s="38"/>
      <c r="BW826" s="38"/>
      <c r="BX826" s="38">
        <f t="shared" si="1600"/>
        <v>0</v>
      </c>
      <c r="BY826" s="106" t="str">
        <f t="shared" si="1575"/>
        <v/>
      </c>
      <c r="BZ826" s="106" t="str">
        <f t="shared" ref="BZ826:CH826" si="1904">IF(N826="x","1","")</f>
        <v/>
      </c>
      <c r="CA826" s="106" t="str">
        <f t="shared" si="1904"/>
        <v/>
      </c>
      <c r="CB826" s="106" t="str">
        <f t="shared" si="1904"/>
        <v/>
      </c>
      <c r="CC826" s="106" t="str">
        <f t="shared" si="1904"/>
        <v/>
      </c>
      <c r="CD826" s="106" t="str">
        <f t="shared" si="1904"/>
        <v/>
      </c>
      <c r="CE826" s="106" t="str">
        <f t="shared" si="1904"/>
        <v/>
      </c>
      <c r="CF826" s="106" t="str">
        <f t="shared" si="1904"/>
        <v/>
      </c>
      <c r="CG826" s="106" t="str">
        <f t="shared" si="1904"/>
        <v/>
      </c>
      <c r="CH826" s="106" t="str">
        <f t="shared" si="1904"/>
        <v/>
      </c>
      <c r="CI826" s="40"/>
      <c r="CJ826" s="40"/>
      <c r="CK826" s="40"/>
      <c r="CL826" s="40"/>
      <c r="CM826" s="40"/>
    </row>
    <row r="827" spans="1:91" ht="17.25" customHeight="1" x14ac:dyDescent="0.2">
      <c r="A827" s="92"/>
      <c r="B827" s="93"/>
      <c r="C827" s="93"/>
      <c r="D827" s="93"/>
      <c r="E827" s="93" t="str">
        <f t="shared" si="1511"/>
        <v/>
      </c>
      <c r="F827" s="93"/>
      <c r="G827" s="93"/>
      <c r="H827" s="93" t="str">
        <f t="shared" si="1836"/>
        <v/>
      </c>
      <c r="I827" s="95" t="str">
        <f t="shared" si="1837"/>
        <v/>
      </c>
      <c r="J827" s="93"/>
      <c r="K827" s="97" t="b">
        <v>0</v>
      </c>
      <c r="L827" s="98" t="str">
        <f t="shared" si="1444"/>
        <v>PENDENTE</v>
      </c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3"/>
      <c r="X827" s="100"/>
      <c r="Y827" s="100"/>
      <c r="Z827" s="100"/>
      <c r="AA827" s="100"/>
      <c r="AB827" s="100"/>
      <c r="AC827" s="101"/>
      <c r="AD827" s="3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93"/>
      <c r="AQ827" s="93"/>
      <c r="AR827" s="93"/>
      <c r="AS827" s="102"/>
      <c r="AT827" s="103"/>
      <c r="AU827" s="103"/>
      <c r="AV827" s="103"/>
      <c r="AW827" s="104"/>
      <c r="AX827" s="103"/>
      <c r="AY827" s="103"/>
      <c r="AZ827" s="103"/>
      <c r="BA827" s="103"/>
      <c r="BB827" s="104"/>
      <c r="BC827" s="103"/>
      <c r="BD827" s="105" t="str">
        <f ca="1">IFERROR(__xludf.DUMMYFUNCTION("""COMPUTED_VALUE"""),"")</f>
        <v/>
      </c>
      <c r="BE827" s="105"/>
      <c r="BF827" s="105"/>
      <c r="BG827" s="93"/>
      <c r="BH827" s="95"/>
      <c r="BI827" s="95" t="str">
        <f t="shared" si="1864"/>
        <v/>
      </c>
      <c r="BJ827" s="95" t="str">
        <f t="shared" ref="BJ827:BR827" si="1905">IF(AD827=0,"",AD827*$AS827*(AU827/10))</f>
        <v/>
      </c>
      <c r="BK827" s="95" t="str">
        <f t="shared" si="1905"/>
        <v/>
      </c>
      <c r="BL827" s="95" t="str">
        <f t="shared" si="1905"/>
        <v/>
      </c>
      <c r="BM827" s="95" t="str">
        <f t="shared" si="1905"/>
        <v/>
      </c>
      <c r="BN827" s="95" t="str">
        <f t="shared" si="1905"/>
        <v/>
      </c>
      <c r="BO827" s="95" t="str">
        <f t="shared" si="1905"/>
        <v/>
      </c>
      <c r="BP827" s="95" t="str">
        <f t="shared" si="1905"/>
        <v/>
      </c>
      <c r="BQ827" s="95" t="str">
        <f t="shared" si="1905"/>
        <v/>
      </c>
      <c r="BR827" s="95" t="str">
        <f t="shared" si="1905"/>
        <v/>
      </c>
      <c r="BS827" s="38"/>
      <c r="BT827" s="38"/>
      <c r="BU827" s="38"/>
      <c r="BV827" s="38"/>
      <c r="BW827" s="38"/>
      <c r="BX827" s="38">
        <f t="shared" si="1600"/>
        <v>0</v>
      </c>
      <c r="BY827" s="106" t="str">
        <f t="shared" si="1575"/>
        <v/>
      </c>
      <c r="BZ827" s="106" t="str">
        <f t="shared" ref="BZ827:CH827" si="1906">IF(N827="x","1","")</f>
        <v/>
      </c>
      <c r="CA827" s="106" t="str">
        <f t="shared" si="1906"/>
        <v/>
      </c>
      <c r="CB827" s="106" t="str">
        <f t="shared" si="1906"/>
        <v/>
      </c>
      <c r="CC827" s="106" t="str">
        <f t="shared" si="1906"/>
        <v/>
      </c>
      <c r="CD827" s="106" t="str">
        <f t="shared" si="1906"/>
        <v/>
      </c>
      <c r="CE827" s="106" t="str">
        <f t="shared" si="1906"/>
        <v/>
      </c>
      <c r="CF827" s="106" t="str">
        <f t="shared" si="1906"/>
        <v/>
      </c>
      <c r="CG827" s="106" t="str">
        <f t="shared" si="1906"/>
        <v/>
      </c>
      <c r="CH827" s="106" t="str">
        <f t="shared" si="1906"/>
        <v/>
      </c>
      <c r="CI827" s="40"/>
      <c r="CJ827" s="40"/>
      <c r="CK827" s="40"/>
      <c r="CL827" s="40"/>
      <c r="CM827" s="40"/>
    </row>
    <row r="828" spans="1:91" ht="17.25" customHeight="1" x14ac:dyDescent="0.2">
      <c r="A828" s="92"/>
      <c r="B828" s="93"/>
      <c r="C828" s="93"/>
      <c r="D828" s="93"/>
      <c r="E828" s="93" t="str">
        <f t="shared" si="1511"/>
        <v/>
      </c>
      <c r="F828" s="93"/>
      <c r="G828" s="93"/>
      <c r="H828" s="93" t="str">
        <f t="shared" si="1836"/>
        <v/>
      </c>
      <c r="I828" s="95" t="str">
        <f t="shared" si="1837"/>
        <v/>
      </c>
      <c r="J828" s="93"/>
      <c r="K828" s="97" t="b">
        <v>0</v>
      </c>
      <c r="L828" s="98" t="str">
        <f t="shared" si="1444"/>
        <v>PENDENTE</v>
      </c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3"/>
      <c r="X828" s="100"/>
      <c r="Y828" s="100"/>
      <c r="Z828" s="100"/>
      <c r="AA828" s="100"/>
      <c r="AB828" s="100"/>
      <c r="AC828" s="101"/>
      <c r="AD828" s="3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93"/>
      <c r="AQ828" s="93"/>
      <c r="AR828" s="93"/>
      <c r="AS828" s="102"/>
      <c r="AT828" s="103"/>
      <c r="AU828" s="103"/>
      <c r="AV828" s="103"/>
      <c r="AW828" s="104"/>
      <c r="AX828" s="103"/>
      <c r="AY828" s="103"/>
      <c r="AZ828" s="103"/>
      <c r="BA828" s="103"/>
      <c r="BB828" s="104"/>
      <c r="BC828" s="103"/>
      <c r="BD828" s="105" t="str">
        <f ca="1">IFERROR(__xludf.DUMMYFUNCTION("""COMPUTED_VALUE"""),"")</f>
        <v/>
      </c>
      <c r="BE828" s="105"/>
      <c r="BF828" s="105"/>
      <c r="BG828" s="93"/>
      <c r="BH828" s="95"/>
      <c r="BI828" s="95" t="str">
        <f t="shared" si="1864"/>
        <v/>
      </c>
      <c r="BJ828" s="95" t="str">
        <f t="shared" ref="BJ828:BR828" si="1907">IF(AD828=0,"",AD828*$AS828*(AU828/10))</f>
        <v/>
      </c>
      <c r="BK828" s="95" t="str">
        <f t="shared" si="1907"/>
        <v/>
      </c>
      <c r="BL828" s="95" t="str">
        <f t="shared" si="1907"/>
        <v/>
      </c>
      <c r="BM828" s="95" t="str">
        <f t="shared" si="1907"/>
        <v/>
      </c>
      <c r="BN828" s="95" t="str">
        <f t="shared" si="1907"/>
        <v/>
      </c>
      <c r="BO828" s="95" t="str">
        <f t="shared" si="1907"/>
        <v/>
      </c>
      <c r="BP828" s="95" t="str">
        <f t="shared" si="1907"/>
        <v/>
      </c>
      <c r="BQ828" s="95" t="str">
        <f t="shared" si="1907"/>
        <v/>
      </c>
      <c r="BR828" s="95" t="str">
        <f t="shared" si="1907"/>
        <v/>
      </c>
      <c r="BS828" s="38"/>
      <c r="BT828" s="38"/>
      <c r="BU828" s="38"/>
      <c r="BV828" s="38"/>
      <c r="BW828" s="38"/>
      <c r="BX828" s="38">
        <f t="shared" si="1600"/>
        <v>0</v>
      </c>
      <c r="BY828" s="106" t="str">
        <f t="shared" si="1575"/>
        <v/>
      </c>
      <c r="BZ828" s="106" t="str">
        <f t="shared" ref="BZ828:CH828" si="1908">IF(N828="x","1","")</f>
        <v/>
      </c>
      <c r="CA828" s="106" t="str">
        <f t="shared" si="1908"/>
        <v/>
      </c>
      <c r="CB828" s="106" t="str">
        <f t="shared" si="1908"/>
        <v/>
      </c>
      <c r="CC828" s="106" t="str">
        <f t="shared" si="1908"/>
        <v/>
      </c>
      <c r="CD828" s="106" t="str">
        <f t="shared" si="1908"/>
        <v/>
      </c>
      <c r="CE828" s="106" t="str">
        <f t="shared" si="1908"/>
        <v/>
      </c>
      <c r="CF828" s="106" t="str">
        <f t="shared" si="1908"/>
        <v/>
      </c>
      <c r="CG828" s="106" t="str">
        <f t="shared" si="1908"/>
        <v/>
      </c>
      <c r="CH828" s="106" t="str">
        <f t="shared" si="1908"/>
        <v/>
      </c>
      <c r="CI828" s="40"/>
      <c r="CJ828" s="40"/>
      <c r="CK828" s="40"/>
      <c r="CL828" s="40"/>
      <c r="CM828" s="40"/>
    </row>
    <row r="829" spans="1:91" ht="17.25" customHeight="1" x14ac:dyDescent="0.2">
      <c r="A829" s="92"/>
      <c r="B829" s="93"/>
      <c r="C829" s="93"/>
      <c r="D829" s="93"/>
      <c r="E829" s="93" t="str">
        <f t="shared" si="1511"/>
        <v/>
      </c>
      <c r="F829" s="93"/>
      <c r="G829" s="93"/>
      <c r="H829" s="93" t="str">
        <f t="shared" si="1836"/>
        <v/>
      </c>
      <c r="I829" s="95" t="str">
        <f t="shared" si="1837"/>
        <v/>
      </c>
      <c r="J829" s="93"/>
      <c r="K829" s="97" t="b">
        <v>0</v>
      </c>
      <c r="L829" s="98" t="str">
        <f t="shared" si="1444"/>
        <v>PENDENTE</v>
      </c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3"/>
      <c r="X829" s="100"/>
      <c r="Y829" s="100"/>
      <c r="Z829" s="100"/>
      <c r="AA829" s="100"/>
      <c r="AB829" s="100"/>
      <c r="AC829" s="101"/>
      <c r="AD829" s="3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93"/>
      <c r="AQ829" s="93"/>
      <c r="AR829" s="93"/>
      <c r="AS829" s="102"/>
      <c r="AT829" s="103"/>
      <c r="AU829" s="103"/>
      <c r="AV829" s="103"/>
      <c r="AW829" s="104"/>
      <c r="AX829" s="103"/>
      <c r="AY829" s="103"/>
      <c r="AZ829" s="103"/>
      <c r="BA829" s="103"/>
      <c r="BB829" s="104"/>
      <c r="BC829" s="103"/>
      <c r="BD829" s="105" t="str">
        <f ca="1">IFERROR(__xludf.DUMMYFUNCTION("""COMPUTED_VALUE"""),"")</f>
        <v/>
      </c>
      <c r="BE829" s="105"/>
      <c r="BF829" s="105"/>
      <c r="BG829" s="93"/>
      <c r="BH829" s="95"/>
      <c r="BI829" s="95" t="str">
        <f t="shared" si="1864"/>
        <v/>
      </c>
      <c r="BJ829" s="95" t="str">
        <f t="shared" ref="BJ829:BR829" si="1909">IF(AD829=0,"",AD829*$AS829*(AU829/10))</f>
        <v/>
      </c>
      <c r="BK829" s="95" t="str">
        <f t="shared" si="1909"/>
        <v/>
      </c>
      <c r="BL829" s="95" t="str">
        <f t="shared" si="1909"/>
        <v/>
      </c>
      <c r="BM829" s="95" t="str">
        <f t="shared" si="1909"/>
        <v/>
      </c>
      <c r="BN829" s="95" t="str">
        <f t="shared" si="1909"/>
        <v/>
      </c>
      <c r="BO829" s="95" t="str">
        <f t="shared" si="1909"/>
        <v/>
      </c>
      <c r="BP829" s="95" t="str">
        <f t="shared" si="1909"/>
        <v/>
      </c>
      <c r="BQ829" s="95" t="str">
        <f t="shared" si="1909"/>
        <v/>
      </c>
      <c r="BR829" s="95" t="str">
        <f t="shared" si="1909"/>
        <v/>
      </c>
      <c r="BS829" s="38"/>
      <c r="BT829" s="38"/>
      <c r="BU829" s="38"/>
      <c r="BV829" s="38"/>
      <c r="BW829" s="38"/>
      <c r="BX829" s="38">
        <f t="shared" si="1600"/>
        <v>0</v>
      </c>
      <c r="BY829" s="106" t="str">
        <f t="shared" si="1575"/>
        <v/>
      </c>
      <c r="BZ829" s="106" t="str">
        <f t="shared" ref="BZ829:CH829" si="1910">IF(N829="x","1","")</f>
        <v/>
      </c>
      <c r="CA829" s="106" t="str">
        <f t="shared" si="1910"/>
        <v/>
      </c>
      <c r="CB829" s="106" t="str">
        <f t="shared" si="1910"/>
        <v/>
      </c>
      <c r="CC829" s="106" t="str">
        <f t="shared" si="1910"/>
        <v/>
      </c>
      <c r="CD829" s="106" t="str">
        <f t="shared" si="1910"/>
        <v/>
      </c>
      <c r="CE829" s="106" t="str">
        <f t="shared" si="1910"/>
        <v/>
      </c>
      <c r="CF829" s="106" t="str">
        <f t="shared" si="1910"/>
        <v/>
      </c>
      <c r="CG829" s="106" t="str">
        <f t="shared" si="1910"/>
        <v/>
      </c>
      <c r="CH829" s="106" t="str">
        <f t="shared" si="1910"/>
        <v/>
      </c>
      <c r="CI829" s="40"/>
      <c r="CJ829" s="40"/>
      <c r="CK829" s="40"/>
      <c r="CL829" s="40"/>
      <c r="CM829" s="40"/>
    </row>
    <row r="830" spans="1:91" ht="17.25" customHeight="1" x14ac:dyDescent="0.2">
      <c r="A830" s="92"/>
      <c r="B830" s="93"/>
      <c r="C830" s="93"/>
      <c r="D830" s="93"/>
      <c r="E830" s="93" t="str">
        <f t="shared" si="1511"/>
        <v/>
      </c>
      <c r="F830" s="93"/>
      <c r="G830" s="93"/>
      <c r="H830" s="93" t="str">
        <f t="shared" si="1836"/>
        <v/>
      </c>
      <c r="I830" s="95" t="str">
        <f t="shared" si="1837"/>
        <v/>
      </c>
      <c r="J830" s="93"/>
      <c r="K830" s="97" t="b">
        <v>0</v>
      </c>
      <c r="L830" s="98" t="str">
        <f t="shared" si="1444"/>
        <v>PENDENTE</v>
      </c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3"/>
      <c r="X830" s="100"/>
      <c r="Y830" s="100"/>
      <c r="Z830" s="100"/>
      <c r="AA830" s="100"/>
      <c r="AB830" s="100"/>
      <c r="AC830" s="101"/>
      <c r="AD830" s="3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93"/>
      <c r="AQ830" s="93"/>
      <c r="AR830" s="93"/>
      <c r="AS830" s="102"/>
      <c r="AT830" s="103"/>
      <c r="AU830" s="103"/>
      <c r="AV830" s="103"/>
      <c r="AW830" s="104"/>
      <c r="AX830" s="103"/>
      <c r="AY830" s="103"/>
      <c r="AZ830" s="103"/>
      <c r="BA830" s="103"/>
      <c r="BB830" s="104"/>
      <c r="BC830" s="103"/>
      <c r="BD830" s="105" t="str">
        <f ca="1">IFERROR(__xludf.DUMMYFUNCTION("""COMPUTED_VALUE"""),"")</f>
        <v/>
      </c>
      <c r="BE830" s="105"/>
      <c r="BF830" s="105"/>
      <c r="BG830" s="93"/>
      <c r="BH830" s="95"/>
      <c r="BI830" s="95" t="str">
        <f t="shared" si="1864"/>
        <v/>
      </c>
      <c r="BJ830" s="95" t="str">
        <f t="shared" ref="BJ830:BR830" si="1911">IF(AD830=0,"",AD830*$AS830*(AU830/10))</f>
        <v/>
      </c>
      <c r="BK830" s="95" t="str">
        <f t="shared" si="1911"/>
        <v/>
      </c>
      <c r="BL830" s="95" t="str">
        <f t="shared" si="1911"/>
        <v/>
      </c>
      <c r="BM830" s="95" t="str">
        <f t="shared" si="1911"/>
        <v/>
      </c>
      <c r="BN830" s="95" t="str">
        <f t="shared" si="1911"/>
        <v/>
      </c>
      <c r="BO830" s="95" t="str">
        <f t="shared" si="1911"/>
        <v/>
      </c>
      <c r="BP830" s="95" t="str">
        <f t="shared" si="1911"/>
        <v/>
      </c>
      <c r="BQ830" s="95" t="str">
        <f t="shared" si="1911"/>
        <v/>
      </c>
      <c r="BR830" s="95" t="str">
        <f t="shared" si="1911"/>
        <v/>
      </c>
      <c r="BS830" s="38"/>
      <c r="BT830" s="38"/>
      <c r="BU830" s="38"/>
      <c r="BV830" s="38"/>
      <c r="BW830" s="38"/>
      <c r="BX830" s="38">
        <f t="shared" si="1600"/>
        <v>0</v>
      </c>
      <c r="BY830" s="106" t="str">
        <f t="shared" si="1575"/>
        <v/>
      </c>
      <c r="BZ830" s="106" t="str">
        <f t="shared" ref="BZ830:CH830" si="1912">IF(N830="x","1","")</f>
        <v/>
      </c>
      <c r="CA830" s="106" t="str">
        <f t="shared" si="1912"/>
        <v/>
      </c>
      <c r="CB830" s="106" t="str">
        <f t="shared" si="1912"/>
        <v/>
      </c>
      <c r="CC830" s="106" t="str">
        <f t="shared" si="1912"/>
        <v/>
      </c>
      <c r="CD830" s="106" t="str">
        <f t="shared" si="1912"/>
        <v/>
      </c>
      <c r="CE830" s="106" t="str">
        <f t="shared" si="1912"/>
        <v/>
      </c>
      <c r="CF830" s="106" t="str">
        <f t="shared" si="1912"/>
        <v/>
      </c>
      <c r="CG830" s="106" t="str">
        <f t="shared" si="1912"/>
        <v/>
      </c>
      <c r="CH830" s="106" t="str">
        <f t="shared" si="1912"/>
        <v/>
      </c>
      <c r="CI830" s="40"/>
      <c r="CJ830" s="40"/>
      <c r="CK830" s="40"/>
      <c r="CL830" s="40"/>
      <c r="CM830" s="40"/>
    </row>
    <row r="831" spans="1:91" ht="17.25" customHeight="1" x14ac:dyDescent="0.2">
      <c r="A831" s="92"/>
      <c r="B831" s="93"/>
      <c r="C831" s="93"/>
      <c r="D831" s="93"/>
      <c r="E831" s="93" t="str">
        <f t="shared" si="1511"/>
        <v/>
      </c>
      <c r="F831" s="93"/>
      <c r="G831" s="93"/>
      <c r="H831" s="93" t="str">
        <f t="shared" si="1836"/>
        <v/>
      </c>
      <c r="I831" s="95" t="str">
        <f t="shared" si="1837"/>
        <v/>
      </c>
      <c r="J831" s="93"/>
      <c r="K831" s="97" t="b">
        <v>0</v>
      </c>
      <c r="L831" s="98" t="str">
        <f t="shared" si="1444"/>
        <v>PENDENTE</v>
      </c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3"/>
      <c r="X831" s="100"/>
      <c r="Y831" s="100"/>
      <c r="Z831" s="100"/>
      <c r="AA831" s="100"/>
      <c r="AB831" s="100"/>
      <c r="AC831" s="101"/>
      <c r="AD831" s="3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93"/>
      <c r="AQ831" s="93"/>
      <c r="AR831" s="93"/>
      <c r="AS831" s="102"/>
      <c r="AT831" s="103"/>
      <c r="AU831" s="103"/>
      <c r="AV831" s="103"/>
      <c r="AW831" s="104"/>
      <c r="AX831" s="103"/>
      <c r="AY831" s="103"/>
      <c r="AZ831" s="103"/>
      <c r="BA831" s="103"/>
      <c r="BB831" s="104"/>
      <c r="BC831" s="103"/>
      <c r="BD831" s="105" t="str">
        <f ca="1">IFERROR(__xludf.DUMMYFUNCTION("""COMPUTED_VALUE"""),"")</f>
        <v/>
      </c>
      <c r="BE831" s="105"/>
      <c r="BF831" s="105"/>
      <c r="BG831" s="93"/>
      <c r="BH831" s="95"/>
      <c r="BI831" s="95" t="str">
        <f t="shared" si="1864"/>
        <v/>
      </c>
      <c r="BJ831" s="95" t="str">
        <f t="shared" ref="BJ831:BR831" si="1913">IF(AD831=0,"",AD831*$AS831*(AU831/10))</f>
        <v/>
      </c>
      <c r="BK831" s="95" t="str">
        <f t="shared" si="1913"/>
        <v/>
      </c>
      <c r="BL831" s="95" t="str">
        <f t="shared" si="1913"/>
        <v/>
      </c>
      <c r="BM831" s="95" t="str">
        <f t="shared" si="1913"/>
        <v/>
      </c>
      <c r="BN831" s="95" t="str">
        <f t="shared" si="1913"/>
        <v/>
      </c>
      <c r="BO831" s="95" t="str">
        <f t="shared" si="1913"/>
        <v/>
      </c>
      <c r="BP831" s="95" t="str">
        <f t="shared" si="1913"/>
        <v/>
      </c>
      <c r="BQ831" s="95" t="str">
        <f t="shared" si="1913"/>
        <v/>
      </c>
      <c r="BR831" s="95" t="str">
        <f t="shared" si="1913"/>
        <v/>
      </c>
      <c r="BS831" s="38"/>
      <c r="BT831" s="38"/>
      <c r="BU831" s="38"/>
      <c r="BV831" s="38"/>
      <c r="BW831" s="38"/>
      <c r="BX831" s="38">
        <f t="shared" si="1600"/>
        <v>0</v>
      </c>
      <c r="BY831" s="106" t="str">
        <f t="shared" si="1575"/>
        <v/>
      </c>
      <c r="BZ831" s="106" t="str">
        <f t="shared" ref="BZ831:CH831" si="1914">IF(N831="x","1","")</f>
        <v/>
      </c>
      <c r="CA831" s="106" t="str">
        <f t="shared" si="1914"/>
        <v/>
      </c>
      <c r="CB831" s="106" t="str">
        <f t="shared" si="1914"/>
        <v/>
      </c>
      <c r="CC831" s="106" t="str">
        <f t="shared" si="1914"/>
        <v/>
      </c>
      <c r="CD831" s="106" t="str">
        <f t="shared" si="1914"/>
        <v/>
      </c>
      <c r="CE831" s="106" t="str">
        <f t="shared" si="1914"/>
        <v/>
      </c>
      <c r="CF831" s="106" t="str">
        <f t="shared" si="1914"/>
        <v/>
      </c>
      <c r="CG831" s="106" t="str">
        <f t="shared" si="1914"/>
        <v/>
      </c>
      <c r="CH831" s="106" t="str">
        <f t="shared" si="1914"/>
        <v/>
      </c>
      <c r="CI831" s="40"/>
      <c r="CJ831" s="40"/>
      <c r="CK831" s="40"/>
      <c r="CL831" s="40"/>
      <c r="CM831" s="40"/>
    </row>
    <row r="832" spans="1:91" ht="17.25" customHeight="1" x14ac:dyDescent="0.2">
      <c r="A832" s="92"/>
      <c r="B832" s="93"/>
      <c r="C832" s="93"/>
      <c r="D832" s="93"/>
      <c r="E832" s="93" t="str">
        <f t="shared" si="1511"/>
        <v/>
      </c>
      <c r="F832" s="93"/>
      <c r="G832" s="93"/>
      <c r="H832" s="93" t="str">
        <f t="shared" si="1836"/>
        <v/>
      </c>
      <c r="I832" s="95" t="str">
        <f t="shared" si="1837"/>
        <v/>
      </c>
      <c r="J832" s="93"/>
      <c r="K832" s="97" t="b">
        <v>0</v>
      </c>
      <c r="L832" s="98" t="str">
        <f t="shared" si="1444"/>
        <v>PENDENTE</v>
      </c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3"/>
      <c r="X832" s="100"/>
      <c r="Y832" s="100"/>
      <c r="Z832" s="100"/>
      <c r="AA832" s="100"/>
      <c r="AB832" s="100"/>
      <c r="AC832" s="101"/>
      <c r="AD832" s="3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93"/>
      <c r="AQ832" s="93"/>
      <c r="AR832" s="93"/>
      <c r="AS832" s="102"/>
      <c r="AT832" s="103"/>
      <c r="AU832" s="103"/>
      <c r="AV832" s="103"/>
      <c r="AW832" s="104"/>
      <c r="AX832" s="103"/>
      <c r="AY832" s="103"/>
      <c r="AZ832" s="103"/>
      <c r="BA832" s="103"/>
      <c r="BB832" s="104"/>
      <c r="BC832" s="103"/>
      <c r="BD832" s="105" t="str">
        <f ca="1">IFERROR(__xludf.DUMMYFUNCTION("""COMPUTED_VALUE"""),"")</f>
        <v/>
      </c>
      <c r="BE832" s="105"/>
      <c r="BF832" s="105"/>
      <c r="BG832" s="93"/>
      <c r="BH832" s="95"/>
      <c r="BI832" s="95" t="str">
        <f t="shared" si="1864"/>
        <v/>
      </c>
      <c r="BJ832" s="95" t="str">
        <f t="shared" ref="BJ832:BR832" si="1915">IF(AD832=0,"",AD832*$AS832*(AU832/10))</f>
        <v/>
      </c>
      <c r="BK832" s="95" t="str">
        <f t="shared" si="1915"/>
        <v/>
      </c>
      <c r="BL832" s="95" t="str">
        <f t="shared" si="1915"/>
        <v/>
      </c>
      <c r="BM832" s="95" t="str">
        <f t="shared" si="1915"/>
        <v/>
      </c>
      <c r="BN832" s="95" t="str">
        <f t="shared" si="1915"/>
        <v/>
      </c>
      <c r="BO832" s="95" t="str">
        <f t="shared" si="1915"/>
        <v/>
      </c>
      <c r="BP832" s="95" t="str">
        <f t="shared" si="1915"/>
        <v/>
      </c>
      <c r="BQ832" s="95" t="str">
        <f t="shared" si="1915"/>
        <v/>
      </c>
      <c r="BR832" s="95" t="str">
        <f t="shared" si="1915"/>
        <v/>
      </c>
      <c r="BS832" s="38"/>
      <c r="BT832" s="38"/>
      <c r="BU832" s="38"/>
      <c r="BV832" s="38"/>
      <c r="BW832" s="38"/>
      <c r="BX832" s="38">
        <f t="shared" si="1600"/>
        <v>0</v>
      </c>
      <c r="BY832" s="106" t="str">
        <f t="shared" si="1575"/>
        <v/>
      </c>
      <c r="BZ832" s="106" t="str">
        <f t="shared" ref="BZ832:CH832" si="1916">IF(N832="x","1","")</f>
        <v/>
      </c>
      <c r="CA832" s="106" t="str">
        <f t="shared" si="1916"/>
        <v/>
      </c>
      <c r="CB832" s="106" t="str">
        <f t="shared" si="1916"/>
        <v/>
      </c>
      <c r="CC832" s="106" t="str">
        <f t="shared" si="1916"/>
        <v/>
      </c>
      <c r="CD832" s="106" t="str">
        <f t="shared" si="1916"/>
        <v/>
      </c>
      <c r="CE832" s="106" t="str">
        <f t="shared" si="1916"/>
        <v/>
      </c>
      <c r="CF832" s="106" t="str">
        <f t="shared" si="1916"/>
        <v/>
      </c>
      <c r="CG832" s="106" t="str">
        <f t="shared" si="1916"/>
        <v/>
      </c>
      <c r="CH832" s="106" t="str">
        <f t="shared" si="1916"/>
        <v/>
      </c>
      <c r="CI832" s="40"/>
      <c r="CJ832" s="40"/>
      <c r="CK832" s="40"/>
      <c r="CL832" s="40"/>
      <c r="CM832" s="40"/>
    </row>
    <row r="833" spans="1:91" ht="17.25" customHeight="1" x14ac:dyDescent="0.2">
      <c r="A833" s="92"/>
      <c r="B833" s="93"/>
      <c r="C833" s="93"/>
      <c r="D833" s="93"/>
      <c r="E833" s="93" t="str">
        <f t="shared" si="1511"/>
        <v/>
      </c>
      <c r="F833" s="93"/>
      <c r="G833" s="93"/>
      <c r="H833" s="93" t="str">
        <f t="shared" si="1836"/>
        <v/>
      </c>
      <c r="I833" s="95" t="str">
        <f t="shared" si="1837"/>
        <v/>
      </c>
      <c r="J833" s="93"/>
      <c r="K833" s="97" t="b">
        <v>0</v>
      </c>
      <c r="L833" s="98" t="str">
        <f t="shared" si="1444"/>
        <v>PENDENTE</v>
      </c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3"/>
      <c r="X833" s="100"/>
      <c r="Y833" s="100"/>
      <c r="Z833" s="100"/>
      <c r="AA833" s="100"/>
      <c r="AB833" s="100"/>
      <c r="AC833" s="101"/>
      <c r="AD833" s="3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93"/>
      <c r="AQ833" s="93"/>
      <c r="AR833" s="93"/>
      <c r="AS833" s="102"/>
      <c r="AT833" s="103"/>
      <c r="AU833" s="103"/>
      <c r="AV833" s="103"/>
      <c r="AW833" s="104"/>
      <c r="AX833" s="103"/>
      <c r="AY833" s="103"/>
      <c r="AZ833" s="103"/>
      <c r="BA833" s="103"/>
      <c r="BB833" s="104"/>
      <c r="BC833" s="103"/>
      <c r="BD833" s="105" t="str">
        <f ca="1">IFERROR(__xludf.DUMMYFUNCTION("""COMPUTED_VALUE"""),"")</f>
        <v/>
      </c>
      <c r="BE833" s="105"/>
      <c r="BF833" s="105"/>
      <c r="BG833" s="93"/>
      <c r="BH833" s="95"/>
      <c r="BI833" s="95" t="str">
        <f t="shared" si="1864"/>
        <v/>
      </c>
      <c r="BJ833" s="95" t="str">
        <f t="shared" ref="BJ833:BR833" si="1917">IF(AD833=0,"",AD833*$AS833*(AU833/10))</f>
        <v/>
      </c>
      <c r="BK833" s="95" t="str">
        <f t="shared" si="1917"/>
        <v/>
      </c>
      <c r="BL833" s="95" t="str">
        <f t="shared" si="1917"/>
        <v/>
      </c>
      <c r="BM833" s="95" t="str">
        <f t="shared" si="1917"/>
        <v/>
      </c>
      <c r="BN833" s="95" t="str">
        <f t="shared" si="1917"/>
        <v/>
      </c>
      <c r="BO833" s="95" t="str">
        <f t="shared" si="1917"/>
        <v/>
      </c>
      <c r="BP833" s="95" t="str">
        <f t="shared" si="1917"/>
        <v/>
      </c>
      <c r="BQ833" s="95" t="str">
        <f t="shared" si="1917"/>
        <v/>
      </c>
      <c r="BR833" s="95" t="str">
        <f t="shared" si="1917"/>
        <v/>
      </c>
      <c r="BS833" s="38"/>
      <c r="BT833" s="38"/>
      <c r="BU833" s="38"/>
      <c r="BV833" s="38"/>
      <c r="BW833" s="38"/>
      <c r="BX833" s="38">
        <f t="shared" si="1600"/>
        <v>0</v>
      </c>
      <c r="BY833" s="106" t="str">
        <f t="shared" si="1575"/>
        <v/>
      </c>
      <c r="BZ833" s="106" t="str">
        <f t="shared" ref="BZ833:CH833" si="1918">IF(N833="x","1","")</f>
        <v/>
      </c>
      <c r="CA833" s="106" t="str">
        <f t="shared" si="1918"/>
        <v/>
      </c>
      <c r="CB833" s="106" t="str">
        <f t="shared" si="1918"/>
        <v/>
      </c>
      <c r="CC833" s="106" t="str">
        <f t="shared" si="1918"/>
        <v/>
      </c>
      <c r="CD833" s="106" t="str">
        <f t="shared" si="1918"/>
        <v/>
      </c>
      <c r="CE833" s="106" t="str">
        <f t="shared" si="1918"/>
        <v/>
      </c>
      <c r="CF833" s="106" t="str">
        <f t="shared" si="1918"/>
        <v/>
      </c>
      <c r="CG833" s="106" t="str">
        <f t="shared" si="1918"/>
        <v/>
      </c>
      <c r="CH833" s="106" t="str">
        <f t="shared" si="1918"/>
        <v/>
      </c>
      <c r="CI833" s="40"/>
      <c r="CJ833" s="40"/>
      <c r="CK833" s="40"/>
      <c r="CL833" s="40"/>
      <c r="CM833" s="40"/>
    </row>
    <row r="834" spans="1:91" ht="17.25" customHeight="1" x14ac:dyDescent="0.2">
      <c r="A834" s="92"/>
      <c r="B834" s="93"/>
      <c r="C834" s="93"/>
      <c r="D834" s="93"/>
      <c r="E834" s="93" t="str">
        <f t="shared" si="1511"/>
        <v/>
      </c>
      <c r="F834" s="93"/>
      <c r="G834" s="93"/>
      <c r="H834" s="93" t="str">
        <f t="shared" si="1836"/>
        <v/>
      </c>
      <c r="I834" s="95" t="str">
        <f t="shared" si="1837"/>
        <v/>
      </c>
      <c r="J834" s="93"/>
      <c r="K834" s="97" t="b">
        <v>0</v>
      </c>
      <c r="L834" s="98" t="str">
        <f t="shared" si="1444"/>
        <v>PENDENTE</v>
      </c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3"/>
      <c r="X834" s="100"/>
      <c r="Y834" s="100"/>
      <c r="Z834" s="100"/>
      <c r="AA834" s="100"/>
      <c r="AB834" s="100"/>
      <c r="AC834" s="101"/>
      <c r="AD834" s="3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93"/>
      <c r="AQ834" s="93"/>
      <c r="AR834" s="93"/>
      <c r="AS834" s="102"/>
      <c r="AT834" s="103"/>
      <c r="AU834" s="103"/>
      <c r="AV834" s="103"/>
      <c r="AW834" s="104"/>
      <c r="AX834" s="103"/>
      <c r="AY834" s="103"/>
      <c r="AZ834" s="103"/>
      <c r="BA834" s="103"/>
      <c r="BB834" s="104"/>
      <c r="BC834" s="103"/>
      <c r="BD834" s="105" t="str">
        <f ca="1">IFERROR(__xludf.DUMMYFUNCTION("""COMPUTED_VALUE"""),"")</f>
        <v/>
      </c>
      <c r="BE834" s="105"/>
      <c r="BF834" s="105"/>
      <c r="BG834" s="93"/>
      <c r="BH834" s="95"/>
      <c r="BI834" s="95" t="str">
        <f t="shared" si="1864"/>
        <v/>
      </c>
      <c r="BJ834" s="95" t="str">
        <f t="shared" ref="BJ834:BR834" si="1919">IF(AD834=0,"",AD834*$AS834*(AU834/10))</f>
        <v/>
      </c>
      <c r="BK834" s="95" t="str">
        <f t="shared" si="1919"/>
        <v/>
      </c>
      <c r="BL834" s="95" t="str">
        <f t="shared" si="1919"/>
        <v/>
      </c>
      <c r="BM834" s="95" t="str">
        <f t="shared" si="1919"/>
        <v/>
      </c>
      <c r="BN834" s="95" t="str">
        <f t="shared" si="1919"/>
        <v/>
      </c>
      <c r="BO834" s="95" t="str">
        <f t="shared" si="1919"/>
        <v/>
      </c>
      <c r="BP834" s="95" t="str">
        <f t="shared" si="1919"/>
        <v/>
      </c>
      <c r="BQ834" s="95" t="str">
        <f t="shared" si="1919"/>
        <v/>
      </c>
      <c r="BR834" s="95" t="str">
        <f t="shared" si="1919"/>
        <v/>
      </c>
      <c r="BS834" s="38"/>
      <c r="BT834" s="38"/>
      <c r="BU834" s="38"/>
      <c r="BV834" s="38"/>
      <c r="BW834" s="38"/>
      <c r="BX834" s="38">
        <f t="shared" si="1600"/>
        <v>0</v>
      </c>
      <c r="BY834" s="106" t="str">
        <f t="shared" si="1575"/>
        <v/>
      </c>
      <c r="BZ834" s="106" t="str">
        <f t="shared" ref="BZ834:CH834" si="1920">IF(N834="x","1","")</f>
        <v/>
      </c>
      <c r="CA834" s="106" t="str">
        <f t="shared" si="1920"/>
        <v/>
      </c>
      <c r="CB834" s="106" t="str">
        <f t="shared" si="1920"/>
        <v/>
      </c>
      <c r="CC834" s="106" t="str">
        <f t="shared" si="1920"/>
        <v/>
      </c>
      <c r="CD834" s="106" t="str">
        <f t="shared" si="1920"/>
        <v/>
      </c>
      <c r="CE834" s="106" t="str">
        <f t="shared" si="1920"/>
        <v/>
      </c>
      <c r="CF834" s="106" t="str">
        <f t="shared" si="1920"/>
        <v/>
      </c>
      <c r="CG834" s="106" t="str">
        <f t="shared" si="1920"/>
        <v/>
      </c>
      <c r="CH834" s="106" t="str">
        <f t="shared" si="1920"/>
        <v/>
      </c>
      <c r="CI834" s="40"/>
      <c r="CJ834" s="40"/>
      <c r="CK834" s="40"/>
      <c r="CL834" s="40"/>
      <c r="CM834" s="40"/>
    </row>
    <row r="835" spans="1:91" ht="17.25" customHeight="1" x14ac:dyDescent="0.2">
      <c r="A835" s="92"/>
      <c r="B835" s="93"/>
      <c r="C835" s="93"/>
      <c r="D835" s="93"/>
      <c r="E835" s="93" t="str">
        <f t="shared" si="1511"/>
        <v/>
      </c>
      <c r="F835" s="93"/>
      <c r="G835" s="93"/>
      <c r="H835" s="93" t="str">
        <f t="shared" si="1836"/>
        <v/>
      </c>
      <c r="I835" s="95" t="str">
        <f t="shared" si="1837"/>
        <v/>
      </c>
      <c r="J835" s="93"/>
      <c r="K835" s="97" t="b">
        <v>0</v>
      </c>
      <c r="L835" s="98" t="str">
        <f t="shared" si="1444"/>
        <v>PENDENTE</v>
      </c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3"/>
      <c r="X835" s="100"/>
      <c r="Y835" s="100"/>
      <c r="Z835" s="100"/>
      <c r="AA835" s="100"/>
      <c r="AB835" s="100"/>
      <c r="AC835" s="101"/>
      <c r="AD835" s="3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93"/>
      <c r="AQ835" s="93"/>
      <c r="AR835" s="93"/>
      <c r="AS835" s="102"/>
      <c r="AT835" s="103"/>
      <c r="AU835" s="103"/>
      <c r="AV835" s="103"/>
      <c r="AW835" s="104"/>
      <c r="AX835" s="103"/>
      <c r="AY835" s="103"/>
      <c r="AZ835" s="103"/>
      <c r="BA835" s="103"/>
      <c r="BB835" s="104"/>
      <c r="BC835" s="103"/>
      <c r="BD835" s="105" t="str">
        <f ca="1">IFERROR(__xludf.DUMMYFUNCTION("""COMPUTED_VALUE"""),"")</f>
        <v/>
      </c>
      <c r="BE835" s="105"/>
      <c r="BF835" s="105"/>
      <c r="BG835" s="93"/>
      <c r="BH835" s="95"/>
      <c r="BI835" s="95" t="str">
        <f t="shared" si="1864"/>
        <v/>
      </c>
      <c r="BJ835" s="95" t="str">
        <f t="shared" ref="BJ835:BR835" si="1921">IF(AD835=0,"",AD835*$AS835*(AU835/10))</f>
        <v/>
      </c>
      <c r="BK835" s="95" t="str">
        <f t="shared" si="1921"/>
        <v/>
      </c>
      <c r="BL835" s="95" t="str">
        <f t="shared" si="1921"/>
        <v/>
      </c>
      <c r="BM835" s="95" t="str">
        <f t="shared" si="1921"/>
        <v/>
      </c>
      <c r="BN835" s="95" t="str">
        <f t="shared" si="1921"/>
        <v/>
      </c>
      <c r="BO835" s="95" t="str">
        <f t="shared" si="1921"/>
        <v/>
      </c>
      <c r="BP835" s="95" t="str">
        <f t="shared" si="1921"/>
        <v/>
      </c>
      <c r="BQ835" s="95" t="str">
        <f t="shared" si="1921"/>
        <v/>
      </c>
      <c r="BR835" s="95" t="str">
        <f t="shared" si="1921"/>
        <v/>
      </c>
      <c r="BS835" s="38"/>
      <c r="BT835" s="38"/>
      <c r="BU835" s="38"/>
      <c r="BV835" s="38"/>
      <c r="BW835" s="38"/>
      <c r="BX835" s="38">
        <f t="shared" si="1600"/>
        <v>0</v>
      </c>
      <c r="BY835" s="106" t="str">
        <f t="shared" si="1575"/>
        <v/>
      </c>
      <c r="BZ835" s="106" t="str">
        <f t="shared" ref="BZ835:CH835" si="1922">IF(N835="x","1","")</f>
        <v/>
      </c>
      <c r="CA835" s="106" t="str">
        <f t="shared" si="1922"/>
        <v/>
      </c>
      <c r="CB835" s="106" t="str">
        <f t="shared" si="1922"/>
        <v/>
      </c>
      <c r="CC835" s="106" t="str">
        <f t="shared" si="1922"/>
        <v/>
      </c>
      <c r="CD835" s="106" t="str">
        <f t="shared" si="1922"/>
        <v/>
      </c>
      <c r="CE835" s="106" t="str">
        <f t="shared" si="1922"/>
        <v/>
      </c>
      <c r="CF835" s="106" t="str">
        <f t="shared" si="1922"/>
        <v/>
      </c>
      <c r="CG835" s="106" t="str">
        <f t="shared" si="1922"/>
        <v/>
      </c>
      <c r="CH835" s="106" t="str">
        <f t="shared" si="1922"/>
        <v/>
      </c>
      <c r="CI835" s="40"/>
      <c r="CJ835" s="40"/>
      <c r="CK835" s="40"/>
      <c r="CL835" s="40"/>
      <c r="CM835" s="40"/>
    </row>
    <row r="836" spans="1:91" ht="17.25" customHeight="1" x14ac:dyDescent="0.2">
      <c r="A836" s="92"/>
      <c r="B836" s="93"/>
      <c r="C836" s="93"/>
      <c r="D836" s="93"/>
      <c r="E836" s="93" t="str">
        <f t="shared" si="1511"/>
        <v/>
      </c>
      <c r="F836" s="93"/>
      <c r="G836" s="93"/>
      <c r="H836" s="93" t="str">
        <f t="shared" si="1836"/>
        <v/>
      </c>
      <c r="I836" s="95" t="str">
        <f t="shared" si="1837"/>
        <v/>
      </c>
      <c r="J836" s="93"/>
      <c r="K836" s="97" t="b">
        <v>0</v>
      </c>
      <c r="L836" s="98" t="str">
        <f t="shared" si="1444"/>
        <v>PENDENTE</v>
      </c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3"/>
      <c r="X836" s="100"/>
      <c r="Y836" s="100"/>
      <c r="Z836" s="100"/>
      <c r="AA836" s="100"/>
      <c r="AB836" s="100"/>
      <c r="AC836" s="101"/>
      <c r="AD836" s="3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93"/>
      <c r="AQ836" s="93"/>
      <c r="AR836" s="93"/>
      <c r="AS836" s="102"/>
      <c r="AT836" s="103"/>
      <c r="AU836" s="103"/>
      <c r="AV836" s="103"/>
      <c r="AW836" s="104"/>
      <c r="AX836" s="103"/>
      <c r="AY836" s="103"/>
      <c r="AZ836" s="103"/>
      <c r="BA836" s="103"/>
      <c r="BB836" s="104"/>
      <c r="BC836" s="103"/>
      <c r="BD836" s="105" t="str">
        <f ca="1">IFERROR(__xludf.DUMMYFUNCTION("""COMPUTED_VALUE"""),"")</f>
        <v/>
      </c>
      <c r="BE836" s="105"/>
      <c r="BF836" s="105"/>
      <c r="BG836" s="93"/>
      <c r="BH836" s="95"/>
      <c r="BI836" s="95" t="str">
        <f t="shared" si="1864"/>
        <v/>
      </c>
      <c r="BJ836" s="95" t="str">
        <f t="shared" ref="BJ836:BR836" si="1923">IF(AD836=0,"",AD836*$AS836*(AU836/10))</f>
        <v/>
      </c>
      <c r="BK836" s="95" t="str">
        <f t="shared" si="1923"/>
        <v/>
      </c>
      <c r="BL836" s="95" t="str">
        <f t="shared" si="1923"/>
        <v/>
      </c>
      <c r="BM836" s="95" t="str">
        <f t="shared" si="1923"/>
        <v/>
      </c>
      <c r="BN836" s="95" t="str">
        <f t="shared" si="1923"/>
        <v/>
      </c>
      <c r="BO836" s="95" t="str">
        <f t="shared" si="1923"/>
        <v/>
      </c>
      <c r="BP836" s="95" t="str">
        <f t="shared" si="1923"/>
        <v/>
      </c>
      <c r="BQ836" s="95" t="str">
        <f t="shared" si="1923"/>
        <v/>
      </c>
      <c r="BR836" s="95" t="str">
        <f t="shared" si="1923"/>
        <v/>
      </c>
      <c r="BS836" s="38"/>
      <c r="BT836" s="38"/>
      <c r="BU836" s="38"/>
      <c r="BV836" s="38"/>
      <c r="BW836" s="38"/>
      <c r="BX836" s="38">
        <f t="shared" si="1600"/>
        <v>0</v>
      </c>
      <c r="BY836" s="106" t="str">
        <f t="shared" si="1575"/>
        <v/>
      </c>
      <c r="BZ836" s="106" t="str">
        <f t="shared" ref="BZ836:CH836" si="1924">IF(N836="x","1","")</f>
        <v/>
      </c>
      <c r="CA836" s="106" t="str">
        <f t="shared" si="1924"/>
        <v/>
      </c>
      <c r="CB836" s="106" t="str">
        <f t="shared" si="1924"/>
        <v/>
      </c>
      <c r="CC836" s="106" t="str">
        <f t="shared" si="1924"/>
        <v/>
      </c>
      <c r="CD836" s="106" t="str">
        <f t="shared" si="1924"/>
        <v/>
      </c>
      <c r="CE836" s="106" t="str">
        <f t="shared" si="1924"/>
        <v/>
      </c>
      <c r="CF836" s="106" t="str">
        <f t="shared" si="1924"/>
        <v/>
      </c>
      <c r="CG836" s="106" t="str">
        <f t="shared" si="1924"/>
        <v/>
      </c>
      <c r="CH836" s="106" t="str">
        <f t="shared" si="1924"/>
        <v/>
      </c>
      <c r="CI836" s="40"/>
      <c r="CJ836" s="40"/>
      <c r="CK836" s="40"/>
      <c r="CL836" s="40"/>
      <c r="CM836" s="40"/>
    </row>
    <row r="837" spans="1:91" ht="17.25" customHeight="1" x14ac:dyDescent="0.2">
      <c r="A837" s="92"/>
      <c r="B837" s="93"/>
      <c r="C837" s="93"/>
      <c r="D837" s="93"/>
      <c r="E837" s="93" t="str">
        <f t="shared" si="1511"/>
        <v/>
      </c>
      <c r="F837" s="93"/>
      <c r="G837" s="93"/>
      <c r="H837" s="93" t="str">
        <f t="shared" si="1836"/>
        <v/>
      </c>
      <c r="I837" s="95" t="str">
        <f t="shared" si="1837"/>
        <v/>
      </c>
      <c r="J837" s="93"/>
      <c r="K837" s="97" t="b">
        <v>0</v>
      </c>
      <c r="L837" s="98" t="str">
        <f t="shared" si="1444"/>
        <v>PENDENTE</v>
      </c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3"/>
      <c r="X837" s="100"/>
      <c r="Y837" s="100"/>
      <c r="Z837" s="100"/>
      <c r="AA837" s="100"/>
      <c r="AB837" s="100"/>
      <c r="AC837" s="101"/>
      <c r="AD837" s="3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93"/>
      <c r="AQ837" s="93"/>
      <c r="AR837" s="93"/>
      <c r="AS837" s="102"/>
      <c r="AT837" s="103"/>
      <c r="AU837" s="103"/>
      <c r="AV837" s="103"/>
      <c r="AW837" s="104"/>
      <c r="AX837" s="103"/>
      <c r="AY837" s="103"/>
      <c r="AZ837" s="103"/>
      <c r="BA837" s="103"/>
      <c r="BB837" s="104"/>
      <c r="BC837" s="103"/>
      <c r="BD837" s="105" t="str">
        <f ca="1">IFERROR(__xludf.DUMMYFUNCTION("""COMPUTED_VALUE"""),"")</f>
        <v/>
      </c>
      <c r="BE837" s="105"/>
      <c r="BF837" s="105"/>
      <c r="BG837" s="93"/>
      <c r="BH837" s="95"/>
      <c r="BI837" s="95" t="str">
        <f t="shared" si="1864"/>
        <v/>
      </c>
      <c r="BJ837" s="95" t="str">
        <f t="shared" ref="BJ837:BR837" si="1925">IF(AD837=0,"",AD837*$AS837*(AU837/10))</f>
        <v/>
      </c>
      <c r="BK837" s="95" t="str">
        <f t="shared" si="1925"/>
        <v/>
      </c>
      <c r="BL837" s="95" t="str">
        <f t="shared" si="1925"/>
        <v/>
      </c>
      <c r="BM837" s="95" t="str">
        <f t="shared" si="1925"/>
        <v/>
      </c>
      <c r="BN837" s="95" t="str">
        <f t="shared" si="1925"/>
        <v/>
      </c>
      <c r="BO837" s="95" t="str">
        <f t="shared" si="1925"/>
        <v/>
      </c>
      <c r="BP837" s="95" t="str">
        <f t="shared" si="1925"/>
        <v/>
      </c>
      <c r="BQ837" s="95" t="str">
        <f t="shared" si="1925"/>
        <v/>
      </c>
      <c r="BR837" s="95" t="str">
        <f t="shared" si="1925"/>
        <v/>
      </c>
      <c r="BS837" s="38"/>
      <c r="BT837" s="38"/>
      <c r="BU837" s="38"/>
      <c r="BV837" s="38"/>
      <c r="BW837" s="38"/>
      <c r="BX837" s="38">
        <f t="shared" si="1600"/>
        <v>0</v>
      </c>
      <c r="BY837" s="106" t="str">
        <f t="shared" si="1575"/>
        <v/>
      </c>
      <c r="BZ837" s="106" t="str">
        <f t="shared" ref="BZ837:CH837" si="1926">IF(N837="x","1","")</f>
        <v/>
      </c>
      <c r="CA837" s="106" t="str">
        <f t="shared" si="1926"/>
        <v/>
      </c>
      <c r="CB837" s="106" t="str">
        <f t="shared" si="1926"/>
        <v/>
      </c>
      <c r="CC837" s="106" t="str">
        <f t="shared" si="1926"/>
        <v/>
      </c>
      <c r="CD837" s="106" t="str">
        <f t="shared" si="1926"/>
        <v/>
      </c>
      <c r="CE837" s="106" t="str">
        <f t="shared" si="1926"/>
        <v/>
      </c>
      <c r="CF837" s="106" t="str">
        <f t="shared" si="1926"/>
        <v/>
      </c>
      <c r="CG837" s="106" t="str">
        <f t="shared" si="1926"/>
        <v/>
      </c>
      <c r="CH837" s="106" t="str">
        <f t="shared" si="1926"/>
        <v/>
      </c>
      <c r="CI837" s="40"/>
      <c r="CJ837" s="40"/>
      <c r="CK837" s="40"/>
      <c r="CL837" s="40"/>
      <c r="CM837" s="40"/>
    </row>
    <row r="838" spans="1:91" ht="17.25" customHeight="1" x14ac:dyDescent="0.2">
      <c r="A838" s="92"/>
      <c r="B838" s="93"/>
      <c r="C838" s="93"/>
      <c r="D838" s="93"/>
      <c r="E838" s="93" t="str">
        <f t="shared" si="1511"/>
        <v/>
      </c>
      <c r="F838" s="93"/>
      <c r="G838" s="93"/>
      <c r="H838" s="93" t="str">
        <f t="shared" si="1836"/>
        <v/>
      </c>
      <c r="I838" s="95" t="str">
        <f t="shared" si="1837"/>
        <v/>
      </c>
      <c r="J838" s="93"/>
      <c r="K838" s="97" t="b">
        <v>0</v>
      </c>
      <c r="L838" s="98" t="str">
        <f t="shared" si="1444"/>
        <v>PENDENTE</v>
      </c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3"/>
      <c r="X838" s="100"/>
      <c r="Y838" s="100"/>
      <c r="Z838" s="100"/>
      <c r="AA838" s="100"/>
      <c r="AB838" s="100"/>
      <c r="AC838" s="101"/>
      <c r="AD838" s="3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93"/>
      <c r="AQ838" s="93"/>
      <c r="AR838" s="93"/>
      <c r="AS838" s="102"/>
      <c r="AT838" s="103"/>
      <c r="AU838" s="103"/>
      <c r="AV838" s="103"/>
      <c r="AW838" s="104"/>
      <c r="AX838" s="103"/>
      <c r="AY838" s="103"/>
      <c r="AZ838" s="103"/>
      <c r="BA838" s="103"/>
      <c r="BB838" s="104"/>
      <c r="BC838" s="103"/>
      <c r="BD838" s="105" t="str">
        <f ca="1">IFERROR(__xludf.DUMMYFUNCTION("""COMPUTED_VALUE"""),"")</f>
        <v/>
      </c>
      <c r="BE838" s="105"/>
      <c r="BF838" s="105"/>
      <c r="BG838" s="93"/>
      <c r="BH838" s="95"/>
      <c r="BI838" s="95" t="str">
        <f t="shared" si="1864"/>
        <v/>
      </c>
      <c r="BJ838" s="95" t="str">
        <f t="shared" ref="BJ838:BR838" si="1927">IF(AD838=0,"",AD838*$AS838*(AU838/10))</f>
        <v/>
      </c>
      <c r="BK838" s="95" t="str">
        <f t="shared" si="1927"/>
        <v/>
      </c>
      <c r="BL838" s="95" t="str">
        <f t="shared" si="1927"/>
        <v/>
      </c>
      <c r="BM838" s="95" t="str">
        <f t="shared" si="1927"/>
        <v/>
      </c>
      <c r="BN838" s="95" t="str">
        <f t="shared" si="1927"/>
        <v/>
      </c>
      <c r="BO838" s="95" t="str">
        <f t="shared" si="1927"/>
        <v/>
      </c>
      <c r="BP838" s="95" t="str">
        <f t="shared" si="1927"/>
        <v/>
      </c>
      <c r="BQ838" s="95" t="str">
        <f t="shared" si="1927"/>
        <v/>
      </c>
      <c r="BR838" s="95" t="str">
        <f t="shared" si="1927"/>
        <v/>
      </c>
      <c r="BS838" s="38"/>
      <c r="BT838" s="38"/>
      <c r="BU838" s="38"/>
      <c r="BV838" s="38"/>
      <c r="BW838" s="38"/>
      <c r="BX838" s="38">
        <f t="shared" si="1600"/>
        <v>0</v>
      </c>
      <c r="BY838" s="106" t="str">
        <f t="shared" si="1575"/>
        <v/>
      </c>
      <c r="BZ838" s="106" t="str">
        <f t="shared" ref="BZ838:CH838" si="1928">IF(N838="x","1","")</f>
        <v/>
      </c>
      <c r="CA838" s="106" t="str">
        <f t="shared" si="1928"/>
        <v/>
      </c>
      <c r="CB838" s="106" t="str">
        <f t="shared" si="1928"/>
        <v/>
      </c>
      <c r="CC838" s="106" t="str">
        <f t="shared" si="1928"/>
        <v/>
      </c>
      <c r="CD838" s="106" t="str">
        <f t="shared" si="1928"/>
        <v/>
      </c>
      <c r="CE838" s="106" t="str">
        <f t="shared" si="1928"/>
        <v/>
      </c>
      <c r="CF838" s="106" t="str">
        <f t="shared" si="1928"/>
        <v/>
      </c>
      <c r="CG838" s="106" t="str">
        <f t="shared" si="1928"/>
        <v/>
      </c>
      <c r="CH838" s="106" t="str">
        <f t="shared" si="1928"/>
        <v/>
      </c>
      <c r="CI838" s="40"/>
      <c r="CJ838" s="40"/>
      <c r="CK838" s="40"/>
      <c r="CL838" s="40"/>
      <c r="CM838" s="40"/>
    </row>
    <row r="839" spans="1:91" ht="17.25" customHeight="1" x14ac:dyDescent="0.2">
      <c r="A839" s="92"/>
      <c r="B839" s="93"/>
      <c r="C839" s="93"/>
      <c r="D839" s="93"/>
      <c r="E839" s="93" t="str">
        <f t="shared" si="1511"/>
        <v/>
      </c>
      <c r="F839" s="93"/>
      <c r="G839" s="93"/>
      <c r="H839" s="93" t="str">
        <f t="shared" si="1836"/>
        <v/>
      </c>
      <c r="I839" s="95" t="str">
        <f t="shared" si="1837"/>
        <v/>
      </c>
      <c r="J839" s="93"/>
      <c r="K839" s="97" t="b">
        <v>0</v>
      </c>
      <c r="L839" s="98" t="str">
        <f t="shared" si="1444"/>
        <v>PENDENTE</v>
      </c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3"/>
      <c r="X839" s="100"/>
      <c r="Y839" s="100"/>
      <c r="Z839" s="100"/>
      <c r="AA839" s="100"/>
      <c r="AB839" s="100"/>
      <c r="AC839" s="101"/>
      <c r="AD839" s="3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93"/>
      <c r="AQ839" s="93"/>
      <c r="AR839" s="93"/>
      <c r="AS839" s="102"/>
      <c r="AT839" s="103"/>
      <c r="AU839" s="103"/>
      <c r="AV839" s="103"/>
      <c r="AW839" s="104"/>
      <c r="AX839" s="103"/>
      <c r="AY839" s="103"/>
      <c r="AZ839" s="103"/>
      <c r="BA839" s="103"/>
      <c r="BB839" s="104"/>
      <c r="BC839" s="103"/>
      <c r="BD839" s="105" t="str">
        <f ca="1">IFERROR(__xludf.DUMMYFUNCTION("""COMPUTED_VALUE"""),"")</f>
        <v/>
      </c>
      <c r="BE839" s="105"/>
      <c r="BF839" s="105"/>
      <c r="BG839" s="93"/>
      <c r="BH839" s="95"/>
      <c r="BI839" s="95" t="str">
        <f t="shared" si="1864"/>
        <v/>
      </c>
      <c r="BJ839" s="95" t="str">
        <f t="shared" ref="BJ839:BR839" si="1929">IF(AD839=0,"",AD839*$AS839*(AU839/10))</f>
        <v/>
      </c>
      <c r="BK839" s="95" t="str">
        <f t="shared" si="1929"/>
        <v/>
      </c>
      <c r="BL839" s="95" t="str">
        <f t="shared" si="1929"/>
        <v/>
      </c>
      <c r="BM839" s="95" t="str">
        <f t="shared" si="1929"/>
        <v/>
      </c>
      <c r="BN839" s="95" t="str">
        <f t="shared" si="1929"/>
        <v/>
      </c>
      <c r="BO839" s="95" t="str">
        <f t="shared" si="1929"/>
        <v/>
      </c>
      <c r="BP839" s="95" t="str">
        <f t="shared" si="1929"/>
        <v/>
      </c>
      <c r="BQ839" s="95" t="str">
        <f t="shared" si="1929"/>
        <v/>
      </c>
      <c r="BR839" s="95" t="str">
        <f t="shared" si="1929"/>
        <v/>
      </c>
      <c r="BS839" s="38"/>
      <c r="BT839" s="38"/>
      <c r="BU839" s="38"/>
      <c r="BV839" s="38"/>
      <c r="BW839" s="38"/>
      <c r="BX839" s="38">
        <f t="shared" si="1600"/>
        <v>0</v>
      </c>
      <c r="BY839" s="106" t="str">
        <f t="shared" si="1575"/>
        <v/>
      </c>
      <c r="BZ839" s="106" t="str">
        <f t="shared" ref="BZ839:CH839" si="1930">IF(N839="x","1","")</f>
        <v/>
      </c>
      <c r="CA839" s="106" t="str">
        <f t="shared" si="1930"/>
        <v/>
      </c>
      <c r="CB839" s="106" t="str">
        <f t="shared" si="1930"/>
        <v/>
      </c>
      <c r="CC839" s="106" t="str">
        <f t="shared" si="1930"/>
        <v/>
      </c>
      <c r="CD839" s="106" t="str">
        <f t="shared" si="1930"/>
        <v/>
      </c>
      <c r="CE839" s="106" t="str">
        <f t="shared" si="1930"/>
        <v/>
      </c>
      <c r="CF839" s="106" t="str">
        <f t="shared" si="1930"/>
        <v/>
      </c>
      <c r="CG839" s="106" t="str">
        <f t="shared" si="1930"/>
        <v/>
      </c>
      <c r="CH839" s="106" t="str">
        <f t="shared" si="1930"/>
        <v/>
      </c>
      <c r="CI839" s="40"/>
      <c r="CJ839" s="40"/>
      <c r="CK839" s="40"/>
      <c r="CL839" s="40"/>
      <c r="CM839" s="40"/>
    </row>
    <row r="840" spans="1:91" ht="17.25" customHeight="1" x14ac:dyDescent="0.2">
      <c r="A840" s="92"/>
      <c r="B840" s="93"/>
      <c r="C840" s="93"/>
      <c r="D840" s="93"/>
      <c r="E840" s="93" t="str">
        <f t="shared" si="1511"/>
        <v/>
      </c>
      <c r="F840" s="93"/>
      <c r="G840" s="93"/>
      <c r="H840" s="93" t="str">
        <f t="shared" si="1836"/>
        <v/>
      </c>
      <c r="I840" s="95" t="str">
        <f t="shared" si="1837"/>
        <v/>
      </c>
      <c r="J840" s="93"/>
      <c r="K840" s="97" t="b">
        <v>0</v>
      </c>
      <c r="L840" s="98" t="str">
        <f t="shared" si="1444"/>
        <v>PENDENTE</v>
      </c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3"/>
      <c r="X840" s="100"/>
      <c r="Y840" s="100"/>
      <c r="Z840" s="100"/>
      <c r="AA840" s="100"/>
      <c r="AB840" s="100"/>
      <c r="AC840" s="101"/>
      <c r="AD840" s="3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93"/>
      <c r="AQ840" s="93"/>
      <c r="AR840" s="93"/>
      <c r="AS840" s="102"/>
      <c r="AT840" s="103"/>
      <c r="AU840" s="103"/>
      <c r="AV840" s="103"/>
      <c r="AW840" s="104"/>
      <c r="AX840" s="103"/>
      <c r="AY840" s="103"/>
      <c r="AZ840" s="103"/>
      <c r="BA840" s="103"/>
      <c r="BB840" s="104"/>
      <c r="BC840" s="103"/>
      <c r="BD840" s="105" t="str">
        <f ca="1">IFERROR(__xludf.DUMMYFUNCTION("""COMPUTED_VALUE"""),"")</f>
        <v/>
      </c>
      <c r="BE840" s="105"/>
      <c r="BF840" s="105"/>
      <c r="BG840" s="93"/>
      <c r="BH840" s="95"/>
      <c r="BI840" s="95" t="str">
        <f t="shared" si="1864"/>
        <v/>
      </c>
      <c r="BJ840" s="95" t="str">
        <f t="shared" ref="BJ840:BR840" si="1931">IF(AD840=0,"",AD840*$AS840*(AU840/10))</f>
        <v/>
      </c>
      <c r="BK840" s="95" t="str">
        <f t="shared" si="1931"/>
        <v/>
      </c>
      <c r="BL840" s="95" t="str">
        <f t="shared" si="1931"/>
        <v/>
      </c>
      <c r="BM840" s="95" t="str">
        <f t="shared" si="1931"/>
        <v/>
      </c>
      <c r="BN840" s="95" t="str">
        <f t="shared" si="1931"/>
        <v/>
      </c>
      <c r="BO840" s="95" t="str">
        <f t="shared" si="1931"/>
        <v/>
      </c>
      <c r="BP840" s="95" t="str">
        <f t="shared" si="1931"/>
        <v/>
      </c>
      <c r="BQ840" s="95" t="str">
        <f t="shared" si="1931"/>
        <v/>
      </c>
      <c r="BR840" s="95" t="str">
        <f t="shared" si="1931"/>
        <v/>
      </c>
      <c r="BS840" s="38"/>
      <c r="BT840" s="38"/>
      <c r="BU840" s="38"/>
      <c r="BV840" s="38"/>
      <c r="BW840" s="38"/>
      <c r="BX840" s="38">
        <f t="shared" si="1600"/>
        <v>0</v>
      </c>
      <c r="BY840" s="106" t="str">
        <f t="shared" si="1575"/>
        <v/>
      </c>
      <c r="BZ840" s="106" t="str">
        <f t="shared" ref="BZ840:CH840" si="1932">IF(N840="x","1","")</f>
        <v/>
      </c>
      <c r="CA840" s="106" t="str">
        <f t="shared" si="1932"/>
        <v/>
      </c>
      <c r="CB840" s="106" t="str">
        <f t="shared" si="1932"/>
        <v/>
      </c>
      <c r="CC840" s="106" t="str">
        <f t="shared" si="1932"/>
        <v/>
      </c>
      <c r="CD840" s="106" t="str">
        <f t="shared" si="1932"/>
        <v/>
      </c>
      <c r="CE840" s="106" t="str">
        <f t="shared" si="1932"/>
        <v/>
      </c>
      <c r="CF840" s="106" t="str">
        <f t="shared" si="1932"/>
        <v/>
      </c>
      <c r="CG840" s="106" t="str">
        <f t="shared" si="1932"/>
        <v/>
      </c>
      <c r="CH840" s="106" t="str">
        <f t="shared" si="1932"/>
        <v/>
      </c>
      <c r="CI840" s="40"/>
      <c r="CJ840" s="40"/>
      <c r="CK840" s="40"/>
      <c r="CL840" s="40"/>
      <c r="CM840" s="40"/>
    </row>
    <row r="841" spans="1:91" ht="17.25" customHeight="1" x14ac:dyDescent="0.2">
      <c r="A841" s="92"/>
      <c r="B841" s="93"/>
      <c r="C841" s="93"/>
      <c r="D841" s="93"/>
      <c r="E841" s="93" t="str">
        <f t="shared" si="1511"/>
        <v/>
      </c>
      <c r="F841" s="93"/>
      <c r="G841" s="93"/>
      <c r="H841" s="93" t="str">
        <f t="shared" si="1836"/>
        <v/>
      </c>
      <c r="I841" s="95" t="str">
        <f t="shared" si="1837"/>
        <v/>
      </c>
      <c r="J841" s="93"/>
      <c r="K841" s="97" t="b">
        <v>0</v>
      </c>
      <c r="L841" s="98" t="str">
        <f t="shared" si="1444"/>
        <v>PENDENTE</v>
      </c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3"/>
      <c r="X841" s="100"/>
      <c r="Y841" s="100"/>
      <c r="Z841" s="100"/>
      <c r="AA841" s="100"/>
      <c r="AB841" s="100"/>
      <c r="AC841" s="101"/>
      <c r="AD841" s="3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93"/>
      <c r="AQ841" s="93"/>
      <c r="AR841" s="93"/>
      <c r="AS841" s="102"/>
      <c r="AT841" s="103"/>
      <c r="AU841" s="103"/>
      <c r="AV841" s="103"/>
      <c r="AW841" s="104"/>
      <c r="AX841" s="103"/>
      <c r="AY841" s="103"/>
      <c r="AZ841" s="103"/>
      <c r="BA841" s="103"/>
      <c r="BB841" s="104"/>
      <c r="BC841" s="103"/>
      <c r="BD841" s="93"/>
      <c r="BE841" s="105"/>
      <c r="BF841" s="105"/>
      <c r="BG841" s="93"/>
      <c r="BH841" s="95"/>
      <c r="BI841" s="95" t="str">
        <f t="shared" si="1864"/>
        <v/>
      </c>
      <c r="BJ841" s="95" t="str">
        <f t="shared" ref="BJ841:BR841" si="1933">IF(AD841=0,"",AD841*$AS841*(AU841/10))</f>
        <v/>
      </c>
      <c r="BK841" s="95" t="str">
        <f t="shared" si="1933"/>
        <v/>
      </c>
      <c r="BL841" s="95" t="str">
        <f t="shared" si="1933"/>
        <v/>
      </c>
      <c r="BM841" s="95" t="str">
        <f t="shared" si="1933"/>
        <v/>
      </c>
      <c r="BN841" s="95" t="str">
        <f t="shared" si="1933"/>
        <v/>
      </c>
      <c r="BO841" s="95" t="str">
        <f t="shared" si="1933"/>
        <v/>
      </c>
      <c r="BP841" s="95" t="str">
        <f t="shared" si="1933"/>
        <v/>
      </c>
      <c r="BQ841" s="95" t="str">
        <f t="shared" si="1933"/>
        <v/>
      </c>
      <c r="BR841" s="95" t="str">
        <f t="shared" si="1933"/>
        <v/>
      </c>
      <c r="BS841" s="38"/>
      <c r="BT841" s="38"/>
      <c r="BU841" s="38"/>
      <c r="BV841" s="38"/>
      <c r="BW841" s="38"/>
      <c r="BX841" s="38">
        <f t="shared" si="1600"/>
        <v>0</v>
      </c>
      <c r="BY841" s="106" t="str">
        <f t="shared" si="1575"/>
        <v/>
      </c>
      <c r="BZ841" s="106" t="str">
        <f t="shared" ref="BZ841:CH841" si="1934">IF(N841="x","1","")</f>
        <v/>
      </c>
      <c r="CA841" s="106" t="str">
        <f t="shared" si="1934"/>
        <v/>
      </c>
      <c r="CB841" s="106" t="str">
        <f t="shared" si="1934"/>
        <v/>
      </c>
      <c r="CC841" s="106" t="str">
        <f t="shared" si="1934"/>
        <v/>
      </c>
      <c r="CD841" s="106" t="str">
        <f t="shared" si="1934"/>
        <v/>
      </c>
      <c r="CE841" s="106" t="str">
        <f t="shared" si="1934"/>
        <v/>
      </c>
      <c r="CF841" s="106" t="str">
        <f t="shared" si="1934"/>
        <v/>
      </c>
      <c r="CG841" s="106" t="str">
        <f t="shared" si="1934"/>
        <v/>
      </c>
      <c r="CH841" s="106" t="str">
        <f t="shared" si="1934"/>
        <v/>
      </c>
      <c r="CI841" s="40"/>
      <c r="CJ841" s="40"/>
      <c r="CK841" s="40"/>
      <c r="CL841" s="40"/>
      <c r="CM841" s="40"/>
    </row>
    <row r="842" spans="1:91" ht="17.25" customHeight="1" x14ac:dyDescent="0.2">
      <c r="A842" s="92"/>
      <c r="B842" s="93"/>
      <c r="C842" s="93"/>
      <c r="D842" s="93"/>
      <c r="E842" s="93" t="str">
        <f t="shared" si="1511"/>
        <v/>
      </c>
      <c r="F842" s="93"/>
      <c r="G842" s="93"/>
      <c r="H842" s="93" t="str">
        <f t="shared" si="1836"/>
        <v/>
      </c>
      <c r="I842" s="95" t="str">
        <f t="shared" si="1837"/>
        <v/>
      </c>
      <c r="J842" s="93"/>
      <c r="K842" s="97" t="b">
        <v>0</v>
      </c>
      <c r="L842" s="98" t="str">
        <f t="shared" si="1444"/>
        <v>PENDENTE</v>
      </c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3"/>
      <c r="X842" s="100"/>
      <c r="Y842" s="100"/>
      <c r="Z842" s="100"/>
      <c r="AA842" s="100"/>
      <c r="AB842" s="100"/>
      <c r="AC842" s="101"/>
      <c r="AD842" s="3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93"/>
      <c r="AQ842" s="93"/>
      <c r="AR842" s="93"/>
      <c r="AS842" s="102"/>
      <c r="AT842" s="103"/>
      <c r="AU842" s="103"/>
      <c r="AV842" s="103"/>
      <c r="AW842" s="104"/>
      <c r="AX842" s="103"/>
      <c r="AY842" s="103"/>
      <c r="AZ842" s="103"/>
      <c r="BA842" s="103"/>
      <c r="BB842" s="104"/>
      <c r="BC842" s="103"/>
      <c r="BD842" s="93"/>
      <c r="BE842" s="105"/>
      <c r="BF842" s="105"/>
      <c r="BG842" s="93"/>
      <c r="BH842" s="95"/>
      <c r="BI842" s="95" t="str">
        <f t="shared" si="1864"/>
        <v/>
      </c>
      <c r="BJ842" s="95" t="str">
        <f t="shared" ref="BJ842:BR842" si="1935">IF(AD842=0,"",AD842*$AS842*(AU842/10))</f>
        <v/>
      </c>
      <c r="BK842" s="95" t="str">
        <f t="shared" si="1935"/>
        <v/>
      </c>
      <c r="BL842" s="95" t="str">
        <f t="shared" si="1935"/>
        <v/>
      </c>
      <c r="BM842" s="95" t="str">
        <f t="shared" si="1935"/>
        <v/>
      </c>
      <c r="BN842" s="95" t="str">
        <f t="shared" si="1935"/>
        <v/>
      </c>
      <c r="BO842" s="95" t="str">
        <f t="shared" si="1935"/>
        <v/>
      </c>
      <c r="BP842" s="95" t="str">
        <f t="shared" si="1935"/>
        <v/>
      </c>
      <c r="BQ842" s="95" t="str">
        <f t="shared" si="1935"/>
        <v/>
      </c>
      <c r="BR842" s="95" t="str">
        <f t="shared" si="1935"/>
        <v/>
      </c>
      <c r="BS842" s="38"/>
      <c r="BT842" s="38"/>
      <c r="BU842" s="38"/>
      <c r="BV842" s="38"/>
      <c r="BW842" s="38"/>
      <c r="BX842" s="38">
        <f t="shared" si="1600"/>
        <v>0</v>
      </c>
      <c r="BY842" s="106" t="str">
        <f t="shared" si="1575"/>
        <v/>
      </c>
      <c r="BZ842" s="106" t="str">
        <f t="shared" ref="BZ842:CH842" si="1936">IF(N842="x","1","")</f>
        <v/>
      </c>
      <c r="CA842" s="106" t="str">
        <f t="shared" si="1936"/>
        <v/>
      </c>
      <c r="CB842" s="106" t="str">
        <f t="shared" si="1936"/>
        <v/>
      </c>
      <c r="CC842" s="106" t="str">
        <f t="shared" si="1936"/>
        <v/>
      </c>
      <c r="CD842" s="106" t="str">
        <f t="shared" si="1936"/>
        <v/>
      </c>
      <c r="CE842" s="106" t="str">
        <f t="shared" si="1936"/>
        <v/>
      </c>
      <c r="CF842" s="106" t="str">
        <f t="shared" si="1936"/>
        <v/>
      </c>
      <c r="CG842" s="106" t="str">
        <f t="shared" si="1936"/>
        <v/>
      </c>
      <c r="CH842" s="106" t="str">
        <f t="shared" si="1936"/>
        <v/>
      </c>
      <c r="CI842" s="40"/>
      <c r="CJ842" s="40"/>
      <c r="CK842" s="40"/>
      <c r="CL842" s="40"/>
      <c r="CM842" s="40"/>
    </row>
    <row r="843" spans="1:91" ht="17.25" customHeight="1" x14ac:dyDescent="0.2">
      <c r="A843" s="92"/>
      <c r="B843" s="93"/>
      <c r="C843" s="93"/>
      <c r="D843" s="93"/>
      <c r="E843" s="93" t="str">
        <f t="shared" si="1511"/>
        <v/>
      </c>
      <c r="F843" s="93"/>
      <c r="G843" s="93"/>
      <c r="H843" s="93" t="str">
        <f t="shared" si="1836"/>
        <v/>
      </c>
      <c r="I843" s="95" t="str">
        <f t="shared" si="1837"/>
        <v/>
      </c>
      <c r="J843" s="93"/>
      <c r="K843" s="97" t="b">
        <v>0</v>
      </c>
      <c r="L843" s="98" t="str">
        <f t="shared" si="1444"/>
        <v>PENDENTE</v>
      </c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3"/>
      <c r="X843" s="100"/>
      <c r="Y843" s="100"/>
      <c r="Z843" s="100"/>
      <c r="AA843" s="100"/>
      <c r="AB843" s="100"/>
      <c r="AC843" s="101"/>
      <c r="AD843" s="3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93"/>
      <c r="AQ843" s="93"/>
      <c r="AR843" s="93"/>
      <c r="AS843" s="102"/>
      <c r="AT843" s="103"/>
      <c r="AU843" s="103"/>
      <c r="AV843" s="103"/>
      <c r="AW843" s="104"/>
      <c r="AX843" s="103"/>
      <c r="AY843" s="103"/>
      <c r="AZ843" s="103"/>
      <c r="BA843" s="103"/>
      <c r="BB843" s="104"/>
      <c r="BC843" s="103"/>
      <c r="BD843" s="93"/>
      <c r="BE843" s="105"/>
      <c r="BF843" s="105"/>
      <c r="BG843" s="93"/>
      <c r="BH843" s="95"/>
      <c r="BI843" s="95" t="str">
        <f t="shared" si="1864"/>
        <v/>
      </c>
      <c r="BJ843" s="95" t="str">
        <f t="shared" ref="BJ843:BR843" si="1937">IF(AD843=0,"",AD843*$AS843*(AU843/10))</f>
        <v/>
      </c>
      <c r="BK843" s="95" t="str">
        <f t="shared" si="1937"/>
        <v/>
      </c>
      <c r="BL843" s="95" t="str">
        <f t="shared" si="1937"/>
        <v/>
      </c>
      <c r="BM843" s="95" t="str">
        <f t="shared" si="1937"/>
        <v/>
      </c>
      <c r="BN843" s="95" t="str">
        <f t="shared" si="1937"/>
        <v/>
      </c>
      <c r="BO843" s="95" t="str">
        <f t="shared" si="1937"/>
        <v/>
      </c>
      <c r="BP843" s="95" t="str">
        <f t="shared" si="1937"/>
        <v/>
      </c>
      <c r="BQ843" s="95" t="str">
        <f t="shared" si="1937"/>
        <v/>
      </c>
      <c r="BR843" s="95" t="str">
        <f t="shared" si="1937"/>
        <v/>
      </c>
      <c r="BS843" s="38"/>
      <c r="BT843" s="38"/>
      <c r="BU843" s="38"/>
      <c r="BV843" s="38"/>
      <c r="BW843" s="38"/>
      <c r="BX843" s="38">
        <f t="shared" si="1600"/>
        <v>0</v>
      </c>
      <c r="BY843" s="106" t="str">
        <f t="shared" si="1575"/>
        <v/>
      </c>
      <c r="BZ843" s="106" t="str">
        <f t="shared" ref="BZ843:CH843" si="1938">IF(N843="x","1","")</f>
        <v/>
      </c>
      <c r="CA843" s="106" t="str">
        <f t="shared" si="1938"/>
        <v/>
      </c>
      <c r="CB843" s="106" t="str">
        <f t="shared" si="1938"/>
        <v/>
      </c>
      <c r="CC843" s="106" t="str">
        <f t="shared" si="1938"/>
        <v/>
      </c>
      <c r="CD843" s="106" t="str">
        <f t="shared" si="1938"/>
        <v/>
      </c>
      <c r="CE843" s="106" t="str">
        <f t="shared" si="1938"/>
        <v/>
      </c>
      <c r="CF843" s="106" t="str">
        <f t="shared" si="1938"/>
        <v/>
      </c>
      <c r="CG843" s="106" t="str">
        <f t="shared" si="1938"/>
        <v/>
      </c>
      <c r="CH843" s="106" t="str">
        <f t="shared" si="1938"/>
        <v/>
      </c>
      <c r="CI843" s="40"/>
      <c r="CJ843" s="40"/>
      <c r="CK843" s="40"/>
      <c r="CL843" s="40"/>
      <c r="CM843" s="40"/>
    </row>
    <row r="844" spans="1:91" ht="17.25" customHeight="1" x14ac:dyDescent="0.2">
      <c r="A844" s="92"/>
      <c r="B844" s="93"/>
      <c r="C844" s="93"/>
      <c r="D844" s="93"/>
      <c r="E844" s="93" t="str">
        <f t="shared" si="1511"/>
        <v/>
      </c>
      <c r="F844" s="93"/>
      <c r="G844" s="93"/>
      <c r="H844" s="93" t="str">
        <f t="shared" si="1836"/>
        <v/>
      </c>
      <c r="I844" s="95" t="str">
        <f t="shared" si="1837"/>
        <v/>
      </c>
      <c r="J844" s="93"/>
      <c r="K844" s="97" t="b">
        <v>0</v>
      </c>
      <c r="L844" s="98" t="str">
        <f t="shared" si="1444"/>
        <v>PENDENTE</v>
      </c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3"/>
      <c r="X844" s="100"/>
      <c r="Y844" s="100"/>
      <c r="Z844" s="100"/>
      <c r="AA844" s="100"/>
      <c r="AB844" s="100"/>
      <c r="AC844" s="101"/>
      <c r="AD844" s="3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93"/>
      <c r="AQ844" s="93"/>
      <c r="AR844" s="93"/>
      <c r="AS844" s="102"/>
      <c r="AT844" s="103"/>
      <c r="AU844" s="103"/>
      <c r="AV844" s="103"/>
      <c r="AW844" s="104"/>
      <c r="AX844" s="103"/>
      <c r="AY844" s="103"/>
      <c r="AZ844" s="103"/>
      <c r="BA844" s="103"/>
      <c r="BB844" s="104"/>
      <c r="BC844" s="103"/>
      <c r="BD844" s="93"/>
      <c r="BE844" s="105"/>
      <c r="BF844" s="105"/>
      <c r="BG844" s="93"/>
      <c r="BH844" s="95"/>
      <c r="BI844" s="95" t="str">
        <f t="shared" si="1864"/>
        <v/>
      </c>
      <c r="BJ844" s="95" t="str">
        <f t="shared" ref="BJ844:BR844" si="1939">IF(AD844=0,"",AD844*$AS844*(AU844/10))</f>
        <v/>
      </c>
      <c r="BK844" s="95" t="str">
        <f t="shared" si="1939"/>
        <v/>
      </c>
      <c r="BL844" s="95" t="str">
        <f t="shared" si="1939"/>
        <v/>
      </c>
      <c r="BM844" s="95" t="str">
        <f t="shared" si="1939"/>
        <v/>
      </c>
      <c r="BN844" s="95" t="str">
        <f t="shared" si="1939"/>
        <v/>
      </c>
      <c r="BO844" s="95" t="str">
        <f t="shared" si="1939"/>
        <v/>
      </c>
      <c r="BP844" s="95" t="str">
        <f t="shared" si="1939"/>
        <v/>
      </c>
      <c r="BQ844" s="95" t="str">
        <f t="shared" si="1939"/>
        <v/>
      </c>
      <c r="BR844" s="95" t="str">
        <f t="shared" si="1939"/>
        <v/>
      </c>
      <c r="BS844" s="38"/>
      <c r="BT844" s="38"/>
      <c r="BU844" s="38"/>
      <c r="BV844" s="38"/>
      <c r="BW844" s="38"/>
      <c r="BX844" s="38">
        <f t="shared" si="1600"/>
        <v>0</v>
      </c>
      <c r="BY844" s="106" t="str">
        <f t="shared" si="1575"/>
        <v/>
      </c>
      <c r="BZ844" s="106" t="str">
        <f t="shared" ref="BZ844:CH844" si="1940">IF(N844="x","1","")</f>
        <v/>
      </c>
      <c r="CA844" s="106" t="str">
        <f t="shared" si="1940"/>
        <v/>
      </c>
      <c r="CB844" s="106" t="str">
        <f t="shared" si="1940"/>
        <v/>
      </c>
      <c r="CC844" s="106" t="str">
        <f t="shared" si="1940"/>
        <v/>
      </c>
      <c r="CD844" s="106" t="str">
        <f t="shared" si="1940"/>
        <v/>
      </c>
      <c r="CE844" s="106" t="str">
        <f t="shared" si="1940"/>
        <v/>
      </c>
      <c r="CF844" s="106" t="str">
        <f t="shared" si="1940"/>
        <v/>
      </c>
      <c r="CG844" s="106" t="str">
        <f t="shared" si="1940"/>
        <v/>
      </c>
      <c r="CH844" s="106" t="str">
        <f t="shared" si="1940"/>
        <v/>
      </c>
      <c r="CI844" s="40"/>
      <c r="CJ844" s="40"/>
      <c r="CK844" s="40"/>
      <c r="CL844" s="40"/>
      <c r="CM844" s="40"/>
    </row>
    <row r="845" spans="1:91" ht="17.25" customHeight="1" x14ac:dyDescent="0.2">
      <c r="A845" s="92"/>
      <c r="B845" s="93"/>
      <c r="C845" s="93"/>
      <c r="D845" s="93"/>
      <c r="E845" s="93" t="str">
        <f t="shared" si="1511"/>
        <v/>
      </c>
      <c r="F845" s="93"/>
      <c r="G845" s="93"/>
      <c r="H845" s="93" t="str">
        <f t="shared" si="1836"/>
        <v/>
      </c>
      <c r="I845" s="95" t="str">
        <f t="shared" si="1837"/>
        <v/>
      </c>
      <c r="J845" s="93"/>
      <c r="K845" s="97" t="b">
        <v>0</v>
      </c>
      <c r="L845" s="98" t="str">
        <f t="shared" si="1444"/>
        <v>PENDENTE</v>
      </c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3"/>
      <c r="X845" s="100"/>
      <c r="Y845" s="100"/>
      <c r="Z845" s="100"/>
      <c r="AA845" s="100"/>
      <c r="AB845" s="100"/>
      <c r="AC845" s="101"/>
      <c r="AD845" s="3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93"/>
      <c r="AQ845" s="93"/>
      <c r="AR845" s="93"/>
      <c r="AS845" s="102"/>
      <c r="AT845" s="103"/>
      <c r="AU845" s="103"/>
      <c r="AV845" s="103"/>
      <c r="AW845" s="104"/>
      <c r="AX845" s="103"/>
      <c r="AY845" s="103"/>
      <c r="AZ845" s="103"/>
      <c r="BA845" s="103"/>
      <c r="BB845" s="104"/>
      <c r="BC845" s="103"/>
      <c r="BD845" s="93"/>
      <c r="BE845" s="105"/>
      <c r="BF845" s="105"/>
      <c r="BG845" s="93"/>
      <c r="BH845" s="95"/>
      <c r="BI845" s="95" t="str">
        <f t="shared" si="1864"/>
        <v/>
      </c>
      <c r="BJ845" s="95" t="str">
        <f t="shared" ref="BJ845:BR845" si="1941">IF(AD845=0,"",AD845*$AS845*(AU845/10))</f>
        <v/>
      </c>
      <c r="BK845" s="95" t="str">
        <f t="shared" si="1941"/>
        <v/>
      </c>
      <c r="BL845" s="95" t="str">
        <f t="shared" si="1941"/>
        <v/>
      </c>
      <c r="BM845" s="95" t="str">
        <f t="shared" si="1941"/>
        <v/>
      </c>
      <c r="BN845" s="95" t="str">
        <f t="shared" si="1941"/>
        <v/>
      </c>
      <c r="BO845" s="95" t="str">
        <f t="shared" si="1941"/>
        <v/>
      </c>
      <c r="BP845" s="95" t="str">
        <f t="shared" si="1941"/>
        <v/>
      </c>
      <c r="BQ845" s="95" t="str">
        <f t="shared" si="1941"/>
        <v/>
      </c>
      <c r="BR845" s="95" t="str">
        <f t="shared" si="1941"/>
        <v/>
      </c>
      <c r="BS845" s="38"/>
      <c r="BT845" s="38"/>
      <c r="BU845" s="38"/>
      <c r="BV845" s="38"/>
      <c r="BW845" s="38"/>
      <c r="BX845" s="38">
        <f t="shared" si="1600"/>
        <v>0</v>
      </c>
      <c r="BY845" s="106" t="str">
        <f t="shared" si="1575"/>
        <v/>
      </c>
      <c r="BZ845" s="106" t="str">
        <f t="shared" ref="BZ845:CH845" si="1942">IF(N845="x","1","")</f>
        <v/>
      </c>
      <c r="CA845" s="106" t="str">
        <f t="shared" si="1942"/>
        <v/>
      </c>
      <c r="CB845" s="106" t="str">
        <f t="shared" si="1942"/>
        <v/>
      </c>
      <c r="CC845" s="106" t="str">
        <f t="shared" si="1942"/>
        <v/>
      </c>
      <c r="CD845" s="106" t="str">
        <f t="shared" si="1942"/>
        <v/>
      </c>
      <c r="CE845" s="106" t="str">
        <f t="shared" si="1942"/>
        <v/>
      </c>
      <c r="CF845" s="106" t="str">
        <f t="shared" si="1942"/>
        <v/>
      </c>
      <c r="CG845" s="106" t="str">
        <f t="shared" si="1942"/>
        <v/>
      </c>
      <c r="CH845" s="106" t="str">
        <f t="shared" si="1942"/>
        <v/>
      </c>
      <c r="CI845" s="40"/>
      <c r="CJ845" s="40"/>
      <c r="CK845" s="40"/>
      <c r="CL845" s="40"/>
      <c r="CM845" s="40"/>
    </row>
    <row r="846" spans="1:91" ht="17.25" customHeight="1" x14ac:dyDescent="0.2">
      <c r="A846" s="92"/>
      <c r="B846" s="93"/>
      <c r="C846" s="93"/>
      <c r="D846" s="93"/>
      <c r="E846" s="93" t="str">
        <f t="shared" si="1511"/>
        <v/>
      </c>
      <c r="F846" s="93"/>
      <c r="G846" s="93"/>
      <c r="H846" s="93" t="str">
        <f t="shared" si="1836"/>
        <v/>
      </c>
      <c r="I846" s="95" t="str">
        <f t="shared" si="1837"/>
        <v/>
      </c>
      <c r="J846" s="93"/>
      <c r="K846" s="97" t="b">
        <v>0</v>
      </c>
      <c r="L846" s="98" t="str">
        <f t="shared" si="1444"/>
        <v>PENDENTE</v>
      </c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3"/>
      <c r="X846" s="100"/>
      <c r="Y846" s="100"/>
      <c r="Z846" s="100"/>
      <c r="AA846" s="100"/>
      <c r="AB846" s="100"/>
      <c r="AC846" s="101"/>
      <c r="AD846" s="3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93"/>
      <c r="AQ846" s="93"/>
      <c r="AR846" s="93"/>
      <c r="AS846" s="102"/>
      <c r="AT846" s="103"/>
      <c r="AU846" s="103"/>
      <c r="AV846" s="103"/>
      <c r="AW846" s="104"/>
      <c r="AX846" s="103"/>
      <c r="AY846" s="103"/>
      <c r="AZ846" s="103"/>
      <c r="BA846" s="103"/>
      <c r="BB846" s="104"/>
      <c r="BC846" s="103"/>
      <c r="BD846" s="93"/>
      <c r="BE846" s="105"/>
      <c r="BF846" s="105"/>
      <c r="BG846" s="93"/>
      <c r="BH846" s="95"/>
      <c r="BI846" s="95" t="str">
        <f t="shared" si="1864"/>
        <v/>
      </c>
      <c r="BJ846" s="95" t="str">
        <f t="shared" ref="BJ846:BR846" si="1943">IF(AD846=0,"",AD846*$AS846*(AU846/10))</f>
        <v/>
      </c>
      <c r="BK846" s="95" t="str">
        <f t="shared" si="1943"/>
        <v/>
      </c>
      <c r="BL846" s="95" t="str">
        <f t="shared" si="1943"/>
        <v/>
      </c>
      <c r="BM846" s="95" t="str">
        <f t="shared" si="1943"/>
        <v/>
      </c>
      <c r="BN846" s="95" t="str">
        <f t="shared" si="1943"/>
        <v/>
      </c>
      <c r="BO846" s="95" t="str">
        <f t="shared" si="1943"/>
        <v/>
      </c>
      <c r="BP846" s="95" t="str">
        <f t="shared" si="1943"/>
        <v/>
      </c>
      <c r="BQ846" s="95" t="str">
        <f t="shared" si="1943"/>
        <v/>
      </c>
      <c r="BR846" s="95" t="str">
        <f t="shared" si="1943"/>
        <v/>
      </c>
      <c r="BS846" s="38"/>
      <c r="BT846" s="38"/>
      <c r="BU846" s="38"/>
      <c r="BV846" s="38"/>
      <c r="BW846" s="38"/>
      <c r="BX846" s="38">
        <f t="shared" si="1600"/>
        <v>0</v>
      </c>
      <c r="BY846" s="106" t="str">
        <f t="shared" si="1575"/>
        <v/>
      </c>
      <c r="BZ846" s="106" t="str">
        <f t="shared" ref="BZ846:CH846" si="1944">IF(N846="x","1","")</f>
        <v/>
      </c>
      <c r="CA846" s="106" t="str">
        <f t="shared" si="1944"/>
        <v/>
      </c>
      <c r="CB846" s="106" t="str">
        <f t="shared" si="1944"/>
        <v/>
      </c>
      <c r="CC846" s="106" t="str">
        <f t="shared" si="1944"/>
        <v/>
      </c>
      <c r="CD846" s="106" t="str">
        <f t="shared" si="1944"/>
        <v/>
      </c>
      <c r="CE846" s="106" t="str">
        <f t="shared" si="1944"/>
        <v/>
      </c>
      <c r="CF846" s="106" t="str">
        <f t="shared" si="1944"/>
        <v/>
      </c>
      <c r="CG846" s="106" t="str">
        <f t="shared" si="1944"/>
        <v/>
      </c>
      <c r="CH846" s="106" t="str">
        <f t="shared" si="1944"/>
        <v/>
      </c>
      <c r="CI846" s="40"/>
      <c r="CJ846" s="40"/>
      <c r="CK846" s="40"/>
      <c r="CL846" s="40"/>
      <c r="CM846" s="40"/>
    </row>
    <row r="847" spans="1:91" ht="17.25" customHeight="1" x14ac:dyDescent="0.2">
      <c r="A847" s="92"/>
      <c r="B847" s="93"/>
      <c r="C847" s="93"/>
      <c r="D847" s="93"/>
      <c r="E847" s="93" t="str">
        <f t="shared" si="1511"/>
        <v/>
      </c>
      <c r="F847" s="93"/>
      <c r="G847" s="93"/>
      <c r="H847" s="93" t="str">
        <f t="shared" si="1836"/>
        <v/>
      </c>
      <c r="I847" s="95" t="str">
        <f t="shared" si="1837"/>
        <v/>
      </c>
      <c r="J847" s="93"/>
      <c r="K847" s="97" t="b">
        <v>0</v>
      </c>
      <c r="L847" s="98" t="str">
        <f t="shared" si="1444"/>
        <v>PENDENTE</v>
      </c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3"/>
      <c r="X847" s="100"/>
      <c r="Y847" s="100"/>
      <c r="Z847" s="100"/>
      <c r="AA847" s="100"/>
      <c r="AB847" s="100"/>
      <c r="AC847" s="101"/>
      <c r="AD847" s="3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93"/>
      <c r="AQ847" s="93"/>
      <c r="AR847" s="93"/>
      <c r="AS847" s="102"/>
      <c r="AT847" s="103"/>
      <c r="AU847" s="103"/>
      <c r="AV847" s="103"/>
      <c r="AW847" s="104"/>
      <c r="AX847" s="103"/>
      <c r="AY847" s="103"/>
      <c r="AZ847" s="103"/>
      <c r="BA847" s="103"/>
      <c r="BB847" s="104"/>
      <c r="BC847" s="103"/>
      <c r="BD847" s="93"/>
      <c r="BE847" s="105"/>
      <c r="BF847" s="105"/>
      <c r="BG847" s="93"/>
      <c r="BH847" s="95"/>
      <c r="BI847" s="95" t="str">
        <f t="shared" si="1864"/>
        <v/>
      </c>
      <c r="BJ847" s="95" t="str">
        <f t="shared" ref="BJ847:BR847" si="1945">IF(AD847=0,"",AD847*$AS847*(AU847/10))</f>
        <v/>
      </c>
      <c r="BK847" s="95" t="str">
        <f t="shared" si="1945"/>
        <v/>
      </c>
      <c r="BL847" s="95" t="str">
        <f t="shared" si="1945"/>
        <v/>
      </c>
      <c r="BM847" s="95" t="str">
        <f t="shared" si="1945"/>
        <v/>
      </c>
      <c r="BN847" s="95" t="str">
        <f t="shared" si="1945"/>
        <v/>
      </c>
      <c r="BO847" s="95" t="str">
        <f t="shared" si="1945"/>
        <v/>
      </c>
      <c r="BP847" s="95" t="str">
        <f t="shared" si="1945"/>
        <v/>
      </c>
      <c r="BQ847" s="95" t="str">
        <f t="shared" si="1945"/>
        <v/>
      </c>
      <c r="BR847" s="95" t="str">
        <f t="shared" si="1945"/>
        <v/>
      </c>
      <c r="BS847" s="38"/>
      <c r="BT847" s="38"/>
      <c r="BU847" s="38"/>
      <c r="BV847" s="38"/>
      <c r="BW847" s="38"/>
      <c r="BX847" s="38">
        <f t="shared" si="1600"/>
        <v>0</v>
      </c>
      <c r="BY847" s="106" t="str">
        <f t="shared" si="1575"/>
        <v/>
      </c>
      <c r="BZ847" s="106" t="str">
        <f t="shared" ref="BZ847:CH847" si="1946">IF(N847="x","1","")</f>
        <v/>
      </c>
      <c r="CA847" s="106" t="str">
        <f t="shared" si="1946"/>
        <v/>
      </c>
      <c r="CB847" s="106" t="str">
        <f t="shared" si="1946"/>
        <v/>
      </c>
      <c r="CC847" s="106" t="str">
        <f t="shared" si="1946"/>
        <v/>
      </c>
      <c r="CD847" s="106" t="str">
        <f t="shared" si="1946"/>
        <v/>
      </c>
      <c r="CE847" s="106" t="str">
        <f t="shared" si="1946"/>
        <v/>
      </c>
      <c r="CF847" s="106" t="str">
        <f t="shared" si="1946"/>
        <v/>
      </c>
      <c r="CG847" s="106" t="str">
        <f t="shared" si="1946"/>
        <v/>
      </c>
      <c r="CH847" s="106" t="str">
        <f t="shared" si="1946"/>
        <v/>
      </c>
      <c r="CI847" s="40"/>
      <c r="CJ847" s="40"/>
      <c r="CK847" s="40"/>
      <c r="CL847" s="40"/>
      <c r="CM847" s="40"/>
    </row>
    <row r="848" spans="1:91" ht="17.25" customHeight="1" x14ac:dyDescent="0.2">
      <c r="A848" s="92"/>
      <c r="B848" s="93"/>
      <c r="C848" s="93"/>
      <c r="D848" s="93"/>
      <c r="E848" s="93" t="str">
        <f t="shared" si="1511"/>
        <v/>
      </c>
      <c r="F848" s="93"/>
      <c r="G848" s="93"/>
      <c r="H848" s="93" t="str">
        <f t="shared" si="1836"/>
        <v/>
      </c>
      <c r="I848" s="95" t="str">
        <f t="shared" si="1837"/>
        <v/>
      </c>
      <c r="J848" s="93"/>
      <c r="K848" s="97" t="b">
        <v>0</v>
      </c>
      <c r="L848" s="98" t="str">
        <f t="shared" si="1444"/>
        <v>PENDENTE</v>
      </c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3"/>
      <c r="X848" s="100"/>
      <c r="Y848" s="100"/>
      <c r="Z848" s="100"/>
      <c r="AA848" s="100"/>
      <c r="AB848" s="100"/>
      <c r="AC848" s="101"/>
      <c r="AD848" s="3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93"/>
      <c r="AQ848" s="93"/>
      <c r="AR848" s="93"/>
      <c r="AS848" s="102"/>
      <c r="AT848" s="103"/>
      <c r="AU848" s="103"/>
      <c r="AV848" s="103"/>
      <c r="AW848" s="104"/>
      <c r="AX848" s="103"/>
      <c r="AY848" s="103"/>
      <c r="AZ848" s="103"/>
      <c r="BA848" s="103"/>
      <c r="BB848" s="104"/>
      <c r="BC848" s="103"/>
      <c r="BD848" s="93"/>
      <c r="BE848" s="105"/>
      <c r="BF848" s="105"/>
      <c r="BG848" s="93"/>
      <c r="BH848" s="95"/>
      <c r="BI848" s="95" t="str">
        <f t="shared" si="1864"/>
        <v/>
      </c>
      <c r="BJ848" s="95" t="str">
        <f t="shared" ref="BJ848:BR848" si="1947">IF(AD848=0,"",AD848*$AS848*(AU848/10))</f>
        <v/>
      </c>
      <c r="BK848" s="95" t="str">
        <f t="shared" si="1947"/>
        <v/>
      </c>
      <c r="BL848" s="95" t="str">
        <f t="shared" si="1947"/>
        <v/>
      </c>
      <c r="BM848" s="95" t="str">
        <f t="shared" si="1947"/>
        <v/>
      </c>
      <c r="BN848" s="95" t="str">
        <f t="shared" si="1947"/>
        <v/>
      </c>
      <c r="BO848" s="95" t="str">
        <f t="shared" si="1947"/>
        <v/>
      </c>
      <c r="BP848" s="95" t="str">
        <f t="shared" si="1947"/>
        <v/>
      </c>
      <c r="BQ848" s="95" t="str">
        <f t="shared" si="1947"/>
        <v/>
      </c>
      <c r="BR848" s="95" t="str">
        <f t="shared" si="1947"/>
        <v/>
      </c>
      <c r="BS848" s="38"/>
      <c r="BT848" s="38"/>
      <c r="BU848" s="38"/>
      <c r="BV848" s="38"/>
      <c r="BW848" s="38"/>
      <c r="BX848" s="38">
        <f t="shared" si="1600"/>
        <v>0</v>
      </c>
      <c r="BY848" s="106" t="str">
        <f t="shared" si="1575"/>
        <v/>
      </c>
      <c r="BZ848" s="106" t="str">
        <f t="shared" ref="BZ848:CH848" si="1948">IF(N848="x","1","")</f>
        <v/>
      </c>
      <c r="CA848" s="106" t="str">
        <f t="shared" si="1948"/>
        <v/>
      </c>
      <c r="CB848" s="106" t="str">
        <f t="shared" si="1948"/>
        <v/>
      </c>
      <c r="CC848" s="106" t="str">
        <f t="shared" si="1948"/>
        <v/>
      </c>
      <c r="CD848" s="106" t="str">
        <f t="shared" si="1948"/>
        <v/>
      </c>
      <c r="CE848" s="106" t="str">
        <f t="shared" si="1948"/>
        <v/>
      </c>
      <c r="CF848" s="106" t="str">
        <f t="shared" si="1948"/>
        <v/>
      </c>
      <c r="CG848" s="106" t="str">
        <f t="shared" si="1948"/>
        <v/>
      </c>
      <c r="CH848" s="106" t="str">
        <f t="shared" si="1948"/>
        <v/>
      </c>
      <c r="CI848" s="40"/>
      <c r="CJ848" s="40"/>
      <c r="CK848" s="40"/>
      <c r="CL848" s="40"/>
      <c r="CM848" s="40"/>
    </row>
    <row r="849" spans="1:91" ht="17.25" customHeight="1" x14ac:dyDescent="0.2">
      <c r="A849" s="92"/>
      <c r="B849" s="93"/>
      <c r="C849" s="93"/>
      <c r="D849" s="93"/>
      <c r="E849" s="93" t="str">
        <f t="shared" si="1511"/>
        <v/>
      </c>
      <c r="F849" s="93"/>
      <c r="G849" s="93"/>
      <c r="H849" s="93" t="str">
        <f t="shared" si="1836"/>
        <v/>
      </c>
      <c r="I849" s="95" t="str">
        <f t="shared" si="1837"/>
        <v/>
      </c>
      <c r="J849" s="93"/>
      <c r="K849" s="97" t="b">
        <v>0</v>
      </c>
      <c r="L849" s="98" t="str">
        <f t="shared" si="1444"/>
        <v>PENDENTE</v>
      </c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3"/>
      <c r="X849" s="100"/>
      <c r="Y849" s="100"/>
      <c r="Z849" s="100"/>
      <c r="AA849" s="100"/>
      <c r="AB849" s="100"/>
      <c r="AC849" s="101"/>
      <c r="AD849" s="3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93"/>
      <c r="AQ849" s="93"/>
      <c r="AR849" s="93"/>
      <c r="AS849" s="102"/>
      <c r="AT849" s="103"/>
      <c r="AU849" s="103"/>
      <c r="AV849" s="103"/>
      <c r="AW849" s="104"/>
      <c r="AX849" s="103"/>
      <c r="AY849" s="103"/>
      <c r="AZ849" s="103"/>
      <c r="BA849" s="103"/>
      <c r="BB849" s="104"/>
      <c r="BC849" s="103"/>
      <c r="BD849" s="93"/>
      <c r="BE849" s="105"/>
      <c r="BF849" s="105"/>
      <c r="BG849" s="93"/>
      <c r="BH849" s="95"/>
      <c r="BI849" s="95" t="str">
        <f t="shared" si="1864"/>
        <v/>
      </c>
      <c r="BJ849" s="95" t="str">
        <f t="shared" ref="BJ849:BR849" si="1949">IF(AD849=0,"",AD849*$AS849*(AU849/10))</f>
        <v/>
      </c>
      <c r="BK849" s="95" t="str">
        <f t="shared" si="1949"/>
        <v/>
      </c>
      <c r="BL849" s="95" t="str">
        <f t="shared" si="1949"/>
        <v/>
      </c>
      <c r="BM849" s="95" t="str">
        <f t="shared" si="1949"/>
        <v/>
      </c>
      <c r="BN849" s="95" t="str">
        <f t="shared" si="1949"/>
        <v/>
      </c>
      <c r="BO849" s="95" t="str">
        <f t="shared" si="1949"/>
        <v/>
      </c>
      <c r="BP849" s="95" t="str">
        <f t="shared" si="1949"/>
        <v/>
      </c>
      <c r="BQ849" s="95" t="str">
        <f t="shared" si="1949"/>
        <v/>
      </c>
      <c r="BR849" s="95" t="str">
        <f t="shared" si="1949"/>
        <v/>
      </c>
      <c r="BS849" s="38"/>
      <c r="BT849" s="38"/>
      <c r="BU849" s="38"/>
      <c r="BV849" s="38"/>
      <c r="BW849" s="38"/>
      <c r="BX849" s="38">
        <f t="shared" si="1600"/>
        <v>0</v>
      </c>
      <c r="BY849" s="106" t="str">
        <f t="shared" si="1575"/>
        <v/>
      </c>
      <c r="BZ849" s="106" t="str">
        <f t="shared" ref="BZ849:CH849" si="1950">IF(N849="x","1","")</f>
        <v/>
      </c>
      <c r="CA849" s="106" t="str">
        <f t="shared" si="1950"/>
        <v/>
      </c>
      <c r="CB849" s="106" t="str">
        <f t="shared" si="1950"/>
        <v/>
      </c>
      <c r="CC849" s="106" t="str">
        <f t="shared" si="1950"/>
        <v/>
      </c>
      <c r="CD849" s="106" t="str">
        <f t="shared" si="1950"/>
        <v/>
      </c>
      <c r="CE849" s="106" t="str">
        <f t="shared" si="1950"/>
        <v/>
      </c>
      <c r="CF849" s="106" t="str">
        <f t="shared" si="1950"/>
        <v/>
      </c>
      <c r="CG849" s="106" t="str">
        <f t="shared" si="1950"/>
        <v/>
      </c>
      <c r="CH849" s="106" t="str">
        <f t="shared" si="1950"/>
        <v/>
      </c>
      <c r="CI849" s="40"/>
      <c r="CJ849" s="40"/>
      <c r="CK849" s="40"/>
      <c r="CL849" s="40"/>
      <c r="CM849" s="40"/>
    </row>
    <row r="850" spans="1:91" ht="17.25" customHeight="1" x14ac:dyDescent="0.2">
      <c r="A850" s="92"/>
      <c r="B850" s="93"/>
      <c r="C850" s="93"/>
      <c r="D850" s="93"/>
      <c r="E850" s="93" t="str">
        <f t="shared" si="1511"/>
        <v/>
      </c>
      <c r="F850" s="93"/>
      <c r="G850" s="93"/>
      <c r="H850" s="93" t="str">
        <f t="shared" si="1836"/>
        <v/>
      </c>
      <c r="I850" s="95" t="str">
        <f t="shared" si="1837"/>
        <v/>
      </c>
      <c r="J850" s="93"/>
      <c r="K850" s="97" t="b">
        <v>0</v>
      </c>
      <c r="L850" s="98" t="str">
        <f t="shared" si="1444"/>
        <v>PENDENTE</v>
      </c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3"/>
      <c r="X850" s="100"/>
      <c r="Y850" s="100"/>
      <c r="Z850" s="100"/>
      <c r="AA850" s="100"/>
      <c r="AB850" s="100"/>
      <c r="AC850" s="101"/>
      <c r="AD850" s="3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93"/>
      <c r="AQ850" s="93"/>
      <c r="AR850" s="93"/>
      <c r="AS850" s="102"/>
      <c r="AT850" s="103"/>
      <c r="AU850" s="103"/>
      <c r="AV850" s="103"/>
      <c r="AW850" s="104"/>
      <c r="AX850" s="103"/>
      <c r="AY850" s="103"/>
      <c r="AZ850" s="103"/>
      <c r="BA850" s="103"/>
      <c r="BB850" s="104"/>
      <c r="BC850" s="103"/>
      <c r="BD850" s="93"/>
      <c r="BE850" s="105"/>
      <c r="BF850" s="105"/>
      <c r="BG850" s="93"/>
      <c r="BH850" s="95"/>
      <c r="BI850" s="95" t="str">
        <f t="shared" si="1864"/>
        <v/>
      </c>
      <c r="BJ850" s="95" t="str">
        <f t="shared" ref="BJ850:BR850" si="1951">IF(AD850=0,"",AD850*$AS850*(AU850/10))</f>
        <v/>
      </c>
      <c r="BK850" s="95" t="str">
        <f t="shared" si="1951"/>
        <v/>
      </c>
      <c r="BL850" s="95" t="str">
        <f t="shared" si="1951"/>
        <v/>
      </c>
      <c r="BM850" s="95" t="str">
        <f t="shared" si="1951"/>
        <v/>
      </c>
      <c r="BN850" s="95" t="str">
        <f t="shared" si="1951"/>
        <v/>
      </c>
      <c r="BO850" s="95" t="str">
        <f t="shared" si="1951"/>
        <v/>
      </c>
      <c r="BP850" s="95" t="str">
        <f t="shared" si="1951"/>
        <v/>
      </c>
      <c r="BQ850" s="95" t="str">
        <f t="shared" si="1951"/>
        <v/>
      </c>
      <c r="BR850" s="95" t="str">
        <f t="shared" si="1951"/>
        <v/>
      </c>
      <c r="BS850" s="38"/>
      <c r="BT850" s="38"/>
      <c r="BU850" s="38"/>
      <c r="BV850" s="38"/>
      <c r="BW850" s="38"/>
      <c r="BX850" s="38">
        <f t="shared" si="1600"/>
        <v>0</v>
      </c>
      <c r="BY850" s="106" t="str">
        <f t="shared" si="1575"/>
        <v/>
      </c>
      <c r="BZ850" s="106" t="str">
        <f t="shared" ref="BZ850:CH850" si="1952">IF(N850="x","1","")</f>
        <v/>
      </c>
      <c r="CA850" s="106" t="str">
        <f t="shared" si="1952"/>
        <v/>
      </c>
      <c r="CB850" s="106" t="str">
        <f t="shared" si="1952"/>
        <v/>
      </c>
      <c r="CC850" s="106" t="str">
        <f t="shared" si="1952"/>
        <v/>
      </c>
      <c r="CD850" s="106" t="str">
        <f t="shared" si="1952"/>
        <v/>
      </c>
      <c r="CE850" s="106" t="str">
        <f t="shared" si="1952"/>
        <v/>
      </c>
      <c r="CF850" s="106" t="str">
        <f t="shared" si="1952"/>
        <v/>
      </c>
      <c r="CG850" s="106" t="str">
        <f t="shared" si="1952"/>
        <v/>
      </c>
      <c r="CH850" s="106" t="str">
        <f t="shared" si="1952"/>
        <v/>
      </c>
      <c r="CI850" s="40"/>
      <c r="CJ850" s="40"/>
      <c r="CK850" s="40"/>
      <c r="CL850" s="40"/>
      <c r="CM850" s="40"/>
    </row>
    <row r="851" spans="1:91" ht="17.25" customHeight="1" x14ac:dyDescent="0.2">
      <c r="A851" s="92"/>
      <c r="B851" s="93"/>
      <c r="C851" s="93"/>
      <c r="D851" s="93"/>
      <c r="E851" s="93" t="str">
        <f t="shared" si="1511"/>
        <v/>
      </c>
      <c r="F851" s="93"/>
      <c r="G851" s="93"/>
      <c r="H851" s="93" t="str">
        <f t="shared" si="1836"/>
        <v/>
      </c>
      <c r="I851" s="95" t="str">
        <f t="shared" si="1837"/>
        <v/>
      </c>
      <c r="J851" s="93"/>
      <c r="K851" s="97" t="b">
        <v>0</v>
      </c>
      <c r="L851" s="98" t="str">
        <f t="shared" si="1444"/>
        <v>PENDENTE</v>
      </c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3"/>
      <c r="X851" s="100"/>
      <c r="Y851" s="100"/>
      <c r="Z851" s="100"/>
      <c r="AA851" s="100"/>
      <c r="AB851" s="100"/>
      <c r="AC851" s="101"/>
      <c r="AD851" s="3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93"/>
      <c r="AQ851" s="93"/>
      <c r="AR851" s="93"/>
      <c r="AS851" s="102"/>
      <c r="AT851" s="103"/>
      <c r="AU851" s="103"/>
      <c r="AV851" s="103"/>
      <c r="AW851" s="104"/>
      <c r="AX851" s="103"/>
      <c r="AY851" s="103"/>
      <c r="AZ851" s="103"/>
      <c r="BA851" s="103"/>
      <c r="BB851" s="104"/>
      <c r="BC851" s="103"/>
      <c r="BD851" s="93"/>
      <c r="BE851" s="105"/>
      <c r="BF851" s="105"/>
      <c r="BG851" s="93"/>
      <c r="BH851" s="95"/>
      <c r="BI851" s="95" t="str">
        <f t="shared" si="1864"/>
        <v/>
      </c>
      <c r="BJ851" s="95" t="str">
        <f t="shared" ref="BJ851:BR851" si="1953">IF(AD851=0,"",AD851*$AS851*(AU851/10))</f>
        <v/>
      </c>
      <c r="BK851" s="95" t="str">
        <f t="shared" si="1953"/>
        <v/>
      </c>
      <c r="BL851" s="95" t="str">
        <f t="shared" si="1953"/>
        <v/>
      </c>
      <c r="BM851" s="95" t="str">
        <f t="shared" si="1953"/>
        <v/>
      </c>
      <c r="BN851" s="95" t="str">
        <f t="shared" si="1953"/>
        <v/>
      </c>
      <c r="BO851" s="95" t="str">
        <f t="shared" si="1953"/>
        <v/>
      </c>
      <c r="BP851" s="95" t="str">
        <f t="shared" si="1953"/>
        <v/>
      </c>
      <c r="BQ851" s="95" t="str">
        <f t="shared" si="1953"/>
        <v/>
      </c>
      <c r="BR851" s="95" t="str">
        <f t="shared" si="1953"/>
        <v/>
      </c>
      <c r="BS851" s="38"/>
      <c r="BT851" s="38"/>
      <c r="BU851" s="38"/>
      <c r="BV851" s="38"/>
      <c r="BW851" s="38"/>
      <c r="BX851" s="38">
        <f t="shared" si="1600"/>
        <v>0</v>
      </c>
      <c r="BY851" s="106" t="str">
        <f t="shared" si="1575"/>
        <v/>
      </c>
      <c r="BZ851" s="106" t="str">
        <f t="shared" ref="BZ851:CH851" si="1954">IF(N851="x","1","")</f>
        <v/>
      </c>
      <c r="CA851" s="106" t="str">
        <f t="shared" si="1954"/>
        <v/>
      </c>
      <c r="CB851" s="106" t="str">
        <f t="shared" si="1954"/>
        <v/>
      </c>
      <c r="CC851" s="106" t="str">
        <f t="shared" si="1954"/>
        <v/>
      </c>
      <c r="CD851" s="106" t="str">
        <f t="shared" si="1954"/>
        <v/>
      </c>
      <c r="CE851" s="106" t="str">
        <f t="shared" si="1954"/>
        <v/>
      </c>
      <c r="CF851" s="106" t="str">
        <f t="shared" si="1954"/>
        <v/>
      </c>
      <c r="CG851" s="106" t="str">
        <f t="shared" si="1954"/>
        <v/>
      </c>
      <c r="CH851" s="106" t="str">
        <f t="shared" si="1954"/>
        <v/>
      </c>
      <c r="CI851" s="40"/>
      <c r="CJ851" s="40"/>
      <c r="CK851" s="40"/>
      <c r="CL851" s="40"/>
      <c r="CM851" s="40"/>
    </row>
    <row r="852" spans="1:91" ht="17.25" customHeight="1" x14ac:dyDescent="0.2">
      <c r="A852" s="92"/>
      <c r="B852" s="93"/>
      <c r="C852" s="93"/>
      <c r="D852" s="93"/>
      <c r="E852" s="93" t="str">
        <f t="shared" si="1511"/>
        <v/>
      </c>
      <c r="F852" s="93"/>
      <c r="G852" s="93"/>
      <c r="H852" s="93" t="str">
        <f t="shared" si="1836"/>
        <v/>
      </c>
      <c r="I852" s="95" t="str">
        <f t="shared" si="1837"/>
        <v/>
      </c>
      <c r="J852" s="93"/>
      <c r="K852" s="97" t="b">
        <v>0</v>
      </c>
      <c r="L852" s="98" t="str">
        <f t="shared" si="1444"/>
        <v>PENDENTE</v>
      </c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3"/>
      <c r="X852" s="100"/>
      <c r="Y852" s="100"/>
      <c r="Z852" s="100"/>
      <c r="AA852" s="100"/>
      <c r="AB852" s="100"/>
      <c r="AC852" s="101"/>
      <c r="AD852" s="3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93"/>
      <c r="AQ852" s="93"/>
      <c r="AR852" s="93"/>
      <c r="AS852" s="102"/>
      <c r="AT852" s="103"/>
      <c r="AU852" s="103"/>
      <c r="AV852" s="103"/>
      <c r="AW852" s="104"/>
      <c r="AX852" s="103"/>
      <c r="AY852" s="103"/>
      <c r="AZ852" s="103"/>
      <c r="BA852" s="103"/>
      <c r="BB852" s="104"/>
      <c r="BC852" s="103"/>
      <c r="BD852" s="93"/>
      <c r="BE852" s="105"/>
      <c r="BF852" s="105"/>
      <c r="BG852" s="93"/>
      <c r="BH852" s="95"/>
      <c r="BI852" s="95" t="str">
        <f t="shared" si="1864"/>
        <v/>
      </c>
      <c r="BJ852" s="95" t="str">
        <f t="shared" ref="BJ852:BR852" si="1955">IF(AD852=0,"",AD852*$AS852*(AU852/10))</f>
        <v/>
      </c>
      <c r="BK852" s="95" t="str">
        <f t="shared" si="1955"/>
        <v/>
      </c>
      <c r="BL852" s="95" t="str">
        <f t="shared" si="1955"/>
        <v/>
      </c>
      <c r="BM852" s="95" t="str">
        <f t="shared" si="1955"/>
        <v/>
      </c>
      <c r="BN852" s="95" t="str">
        <f t="shared" si="1955"/>
        <v/>
      </c>
      <c r="BO852" s="95" t="str">
        <f t="shared" si="1955"/>
        <v/>
      </c>
      <c r="BP852" s="95" t="str">
        <f t="shared" si="1955"/>
        <v/>
      </c>
      <c r="BQ852" s="95" t="str">
        <f t="shared" si="1955"/>
        <v/>
      </c>
      <c r="BR852" s="95" t="str">
        <f t="shared" si="1955"/>
        <v/>
      </c>
      <c r="BS852" s="38"/>
      <c r="BT852" s="38"/>
      <c r="BU852" s="38"/>
      <c r="BV852" s="38"/>
      <c r="BW852" s="38"/>
      <c r="BX852" s="38">
        <f t="shared" si="1600"/>
        <v>0</v>
      </c>
      <c r="BY852" s="106" t="str">
        <f t="shared" si="1575"/>
        <v/>
      </c>
      <c r="BZ852" s="106" t="str">
        <f t="shared" ref="BZ852:CH852" si="1956">IF(N852="x","1","")</f>
        <v/>
      </c>
      <c r="CA852" s="106" t="str">
        <f t="shared" si="1956"/>
        <v/>
      </c>
      <c r="CB852" s="106" t="str">
        <f t="shared" si="1956"/>
        <v/>
      </c>
      <c r="CC852" s="106" t="str">
        <f t="shared" si="1956"/>
        <v/>
      </c>
      <c r="CD852" s="106" t="str">
        <f t="shared" si="1956"/>
        <v/>
      </c>
      <c r="CE852" s="106" t="str">
        <f t="shared" si="1956"/>
        <v/>
      </c>
      <c r="CF852" s="106" t="str">
        <f t="shared" si="1956"/>
        <v/>
      </c>
      <c r="CG852" s="106" t="str">
        <f t="shared" si="1956"/>
        <v/>
      </c>
      <c r="CH852" s="106" t="str">
        <f t="shared" si="1956"/>
        <v/>
      </c>
      <c r="CI852" s="40"/>
      <c r="CJ852" s="40"/>
      <c r="CK852" s="40"/>
      <c r="CL852" s="40"/>
      <c r="CM852" s="40"/>
    </row>
    <row r="853" spans="1:91" ht="17.25" customHeight="1" x14ac:dyDescent="0.2">
      <c r="A853" s="92"/>
      <c r="B853" s="93"/>
      <c r="C853" s="93"/>
      <c r="D853" s="93"/>
      <c r="E853" s="93" t="str">
        <f t="shared" si="1511"/>
        <v/>
      </c>
      <c r="F853" s="93"/>
      <c r="G853" s="93"/>
      <c r="H853" s="93" t="str">
        <f t="shared" si="1836"/>
        <v/>
      </c>
      <c r="I853" s="95" t="str">
        <f t="shared" si="1837"/>
        <v/>
      </c>
      <c r="J853" s="93"/>
      <c r="K853" s="97" t="b">
        <v>0</v>
      </c>
      <c r="L853" s="98" t="str">
        <f t="shared" si="1444"/>
        <v>PENDENTE</v>
      </c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3"/>
      <c r="X853" s="100"/>
      <c r="Y853" s="100"/>
      <c r="Z853" s="100"/>
      <c r="AA853" s="100"/>
      <c r="AB853" s="100"/>
      <c r="AC853" s="101"/>
      <c r="AD853" s="3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93"/>
      <c r="AQ853" s="93"/>
      <c r="AR853" s="93"/>
      <c r="AS853" s="102"/>
      <c r="AT853" s="103"/>
      <c r="AU853" s="103"/>
      <c r="AV853" s="103"/>
      <c r="AW853" s="104"/>
      <c r="AX853" s="103"/>
      <c r="AY853" s="103"/>
      <c r="AZ853" s="103"/>
      <c r="BA853" s="103"/>
      <c r="BB853" s="104"/>
      <c r="BC853" s="103"/>
      <c r="BD853" s="93"/>
      <c r="BE853" s="105"/>
      <c r="BF853" s="105"/>
      <c r="BG853" s="93"/>
      <c r="BH853" s="95"/>
      <c r="BI853" s="95" t="str">
        <f t="shared" si="1864"/>
        <v/>
      </c>
      <c r="BJ853" s="95" t="str">
        <f t="shared" ref="BJ853:BR853" si="1957">IF(AD853=0,"",AD853*$AS853*(AU853/10))</f>
        <v/>
      </c>
      <c r="BK853" s="95" t="str">
        <f t="shared" si="1957"/>
        <v/>
      </c>
      <c r="BL853" s="95" t="str">
        <f t="shared" si="1957"/>
        <v/>
      </c>
      <c r="BM853" s="95" t="str">
        <f t="shared" si="1957"/>
        <v/>
      </c>
      <c r="BN853" s="95" t="str">
        <f t="shared" si="1957"/>
        <v/>
      </c>
      <c r="BO853" s="95" t="str">
        <f t="shared" si="1957"/>
        <v/>
      </c>
      <c r="BP853" s="95" t="str">
        <f t="shared" si="1957"/>
        <v/>
      </c>
      <c r="BQ853" s="95" t="str">
        <f t="shared" si="1957"/>
        <v/>
      </c>
      <c r="BR853" s="95" t="str">
        <f t="shared" si="1957"/>
        <v/>
      </c>
      <c r="BS853" s="38"/>
      <c r="BT853" s="38"/>
      <c r="BU853" s="38"/>
      <c r="BV853" s="38"/>
      <c r="BW853" s="38"/>
      <c r="BX853" s="38">
        <f t="shared" si="1600"/>
        <v>0</v>
      </c>
      <c r="BY853" s="106" t="str">
        <f t="shared" si="1575"/>
        <v/>
      </c>
      <c r="BZ853" s="106" t="str">
        <f t="shared" ref="BZ853:CH853" si="1958">IF(N853="x","1","")</f>
        <v/>
      </c>
      <c r="CA853" s="106" t="str">
        <f t="shared" si="1958"/>
        <v/>
      </c>
      <c r="CB853" s="106" t="str">
        <f t="shared" si="1958"/>
        <v/>
      </c>
      <c r="CC853" s="106" t="str">
        <f t="shared" si="1958"/>
        <v/>
      </c>
      <c r="CD853" s="106" t="str">
        <f t="shared" si="1958"/>
        <v/>
      </c>
      <c r="CE853" s="106" t="str">
        <f t="shared" si="1958"/>
        <v/>
      </c>
      <c r="CF853" s="106" t="str">
        <f t="shared" si="1958"/>
        <v/>
      </c>
      <c r="CG853" s="106" t="str">
        <f t="shared" si="1958"/>
        <v/>
      </c>
      <c r="CH853" s="106" t="str">
        <f t="shared" si="1958"/>
        <v/>
      </c>
      <c r="CI853" s="40"/>
      <c r="CJ853" s="40"/>
      <c r="CK853" s="40"/>
      <c r="CL853" s="40"/>
      <c r="CM853" s="40"/>
    </row>
    <row r="854" spans="1:91" ht="17.25" customHeight="1" x14ac:dyDescent="0.2">
      <c r="A854" s="92"/>
      <c r="B854" s="93"/>
      <c r="C854" s="93"/>
      <c r="D854" s="93"/>
      <c r="E854" s="93" t="str">
        <f t="shared" si="1511"/>
        <v/>
      </c>
      <c r="F854" s="93"/>
      <c r="G854" s="93"/>
      <c r="H854" s="93" t="str">
        <f t="shared" si="1836"/>
        <v/>
      </c>
      <c r="I854" s="95" t="str">
        <f t="shared" si="1837"/>
        <v/>
      </c>
      <c r="J854" s="93"/>
      <c r="K854" s="97" t="b">
        <v>0</v>
      </c>
      <c r="L854" s="98" t="str">
        <f t="shared" si="1444"/>
        <v>PENDENTE</v>
      </c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3"/>
      <c r="X854" s="100"/>
      <c r="Y854" s="100"/>
      <c r="Z854" s="100"/>
      <c r="AA854" s="100"/>
      <c r="AB854" s="100"/>
      <c r="AC854" s="101"/>
      <c r="AD854" s="3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93"/>
      <c r="AQ854" s="93"/>
      <c r="AR854" s="93"/>
      <c r="AS854" s="102"/>
      <c r="AT854" s="103"/>
      <c r="AU854" s="103"/>
      <c r="AV854" s="103"/>
      <c r="AW854" s="104"/>
      <c r="AX854" s="103"/>
      <c r="AY854" s="103"/>
      <c r="AZ854" s="103"/>
      <c r="BA854" s="103"/>
      <c r="BB854" s="104"/>
      <c r="BC854" s="103"/>
      <c r="BD854" s="93"/>
      <c r="BE854" s="105"/>
      <c r="BF854" s="105"/>
      <c r="BG854" s="93"/>
      <c r="BH854" s="95"/>
      <c r="BI854" s="95" t="str">
        <f t="shared" si="1864"/>
        <v/>
      </c>
      <c r="BJ854" s="95" t="str">
        <f t="shared" ref="BJ854:BR854" si="1959">IF(AD854=0,"",AD854*$AS854*(AU854/10))</f>
        <v/>
      </c>
      <c r="BK854" s="95" t="str">
        <f t="shared" si="1959"/>
        <v/>
      </c>
      <c r="BL854" s="95" t="str">
        <f t="shared" si="1959"/>
        <v/>
      </c>
      <c r="BM854" s="95" t="str">
        <f t="shared" si="1959"/>
        <v/>
      </c>
      <c r="BN854" s="95" t="str">
        <f t="shared" si="1959"/>
        <v/>
      </c>
      <c r="BO854" s="95" t="str">
        <f t="shared" si="1959"/>
        <v/>
      </c>
      <c r="BP854" s="95" t="str">
        <f t="shared" si="1959"/>
        <v/>
      </c>
      <c r="BQ854" s="95" t="str">
        <f t="shared" si="1959"/>
        <v/>
      </c>
      <c r="BR854" s="95" t="str">
        <f t="shared" si="1959"/>
        <v/>
      </c>
      <c r="BS854" s="38"/>
      <c r="BT854" s="38"/>
      <c r="BU854" s="38"/>
      <c r="BV854" s="38"/>
      <c r="BW854" s="38"/>
      <c r="BX854" s="38">
        <f t="shared" si="1600"/>
        <v>0</v>
      </c>
      <c r="BY854" s="106" t="str">
        <f t="shared" si="1575"/>
        <v/>
      </c>
      <c r="BZ854" s="106" t="str">
        <f t="shared" ref="BZ854:CH854" si="1960">IF(N854="x","1","")</f>
        <v/>
      </c>
      <c r="CA854" s="106" t="str">
        <f t="shared" si="1960"/>
        <v/>
      </c>
      <c r="CB854" s="106" t="str">
        <f t="shared" si="1960"/>
        <v/>
      </c>
      <c r="CC854" s="106" t="str">
        <f t="shared" si="1960"/>
        <v/>
      </c>
      <c r="CD854" s="106" t="str">
        <f t="shared" si="1960"/>
        <v/>
      </c>
      <c r="CE854" s="106" t="str">
        <f t="shared" si="1960"/>
        <v/>
      </c>
      <c r="CF854" s="106" t="str">
        <f t="shared" si="1960"/>
        <v/>
      </c>
      <c r="CG854" s="106" t="str">
        <f t="shared" si="1960"/>
        <v/>
      </c>
      <c r="CH854" s="106" t="str">
        <f t="shared" si="1960"/>
        <v/>
      </c>
      <c r="CI854" s="40"/>
      <c r="CJ854" s="40"/>
      <c r="CK854" s="40"/>
      <c r="CL854" s="40"/>
      <c r="CM854" s="40"/>
    </row>
    <row r="855" spans="1:91" ht="17.25" customHeight="1" x14ac:dyDescent="0.2">
      <c r="A855" s="92"/>
      <c r="B855" s="93"/>
      <c r="C855" s="93"/>
      <c r="D855" s="93"/>
      <c r="E855" s="93" t="str">
        <f t="shared" si="1511"/>
        <v/>
      </c>
      <c r="F855" s="93"/>
      <c r="G855" s="93"/>
      <c r="H855" s="93" t="str">
        <f t="shared" si="1836"/>
        <v/>
      </c>
      <c r="I855" s="95" t="str">
        <f t="shared" si="1837"/>
        <v/>
      </c>
      <c r="J855" s="93"/>
      <c r="K855" s="97" t="b">
        <v>0</v>
      </c>
      <c r="L855" s="98" t="str">
        <f t="shared" ref="L855:L997" si="1961">IF(K855=TRUE(),0,IF(C855="x",IF(ISBLANK(A855),"", I855*(J855/100)),"PENDENTE"))</f>
        <v>PENDENTE</v>
      </c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3"/>
      <c r="X855" s="100"/>
      <c r="Y855" s="100"/>
      <c r="Z855" s="100"/>
      <c r="AA855" s="100"/>
      <c r="AB855" s="100"/>
      <c r="AC855" s="101"/>
      <c r="AD855" s="3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93"/>
      <c r="AQ855" s="93"/>
      <c r="AR855" s="93"/>
      <c r="AS855" s="102"/>
      <c r="AT855" s="103"/>
      <c r="AU855" s="103"/>
      <c r="AV855" s="103"/>
      <c r="AW855" s="104"/>
      <c r="AX855" s="103"/>
      <c r="AY855" s="103"/>
      <c r="AZ855" s="103"/>
      <c r="BA855" s="103"/>
      <c r="BB855" s="104"/>
      <c r="BC855" s="103"/>
      <c r="BD855" s="93"/>
      <c r="BE855" s="105"/>
      <c r="BF855" s="105"/>
      <c r="BG855" s="93"/>
      <c r="BH855" s="95"/>
      <c r="BI855" s="95" t="str">
        <f t="shared" si="1864"/>
        <v/>
      </c>
      <c r="BJ855" s="95" t="str">
        <f t="shared" ref="BJ855:BR855" si="1962">IF(AD855=0,"",AD855*$AS855*(AU855/10))</f>
        <v/>
      </c>
      <c r="BK855" s="95" t="str">
        <f t="shared" si="1962"/>
        <v/>
      </c>
      <c r="BL855" s="95" t="str">
        <f t="shared" si="1962"/>
        <v/>
      </c>
      <c r="BM855" s="95" t="str">
        <f t="shared" si="1962"/>
        <v/>
      </c>
      <c r="BN855" s="95" t="str">
        <f t="shared" si="1962"/>
        <v/>
      </c>
      <c r="BO855" s="95" t="str">
        <f t="shared" si="1962"/>
        <v/>
      </c>
      <c r="BP855" s="95" t="str">
        <f t="shared" si="1962"/>
        <v/>
      </c>
      <c r="BQ855" s="95" t="str">
        <f t="shared" si="1962"/>
        <v/>
      </c>
      <c r="BR855" s="95" t="str">
        <f t="shared" si="1962"/>
        <v/>
      </c>
      <c r="BS855" s="38"/>
      <c r="BT855" s="38"/>
      <c r="BU855" s="38"/>
      <c r="BV855" s="38"/>
      <c r="BW855" s="38"/>
      <c r="BX855" s="38">
        <f t="shared" si="1600"/>
        <v>0</v>
      </c>
      <c r="BY855" s="106" t="str">
        <f t="shared" si="1575"/>
        <v/>
      </c>
      <c r="BZ855" s="106" t="str">
        <f t="shared" ref="BZ855:CH855" si="1963">IF(N855="x","1","")</f>
        <v/>
      </c>
      <c r="CA855" s="106" t="str">
        <f t="shared" si="1963"/>
        <v/>
      </c>
      <c r="CB855" s="106" t="str">
        <f t="shared" si="1963"/>
        <v/>
      </c>
      <c r="CC855" s="106" t="str">
        <f t="shared" si="1963"/>
        <v/>
      </c>
      <c r="CD855" s="106" t="str">
        <f t="shared" si="1963"/>
        <v/>
      </c>
      <c r="CE855" s="106" t="str">
        <f t="shared" si="1963"/>
        <v/>
      </c>
      <c r="CF855" s="106" t="str">
        <f t="shared" si="1963"/>
        <v/>
      </c>
      <c r="CG855" s="106" t="str">
        <f t="shared" si="1963"/>
        <v/>
      </c>
      <c r="CH855" s="106" t="str">
        <f t="shared" si="1963"/>
        <v/>
      </c>
      <c r="CI855" s="40"/>
      <c r="CJ855" s="40"/>
      <c r="CK855" s="40"/>
      <c r="CL855" s="40"/>
      <c r="CM855" s="40"/>
    </row>
    <row r="856" spans="1:91" ht="17.25" customHeight="1" x14ac:dyDescent="0.2">
      <c r="A856" s="92"/>
      <c r="B856" s="93"/>
      <c r="C856" s="93"/>
      <c r="D856" s="93"/>
      <c r="E856" s="93" t="str">
        <f t="shared" si="1511"/>
        <v/>
      </c>
      <c r="F856" s="93"/>
      <c r="G856" s="93"/>
      <c r="H856" s="93" t="str">
        <f t="shared" si="1836"/>
        <v/>
      </c>
      <c r="I856" s="95" t="str">
        <f t="shared" si="1837"/>
        <v/>
      </c>
      <c r="J856" s="93"/>
      <c r="K856" s="97" t="b">
        <v>0</v>
      </c>
      <c r="L856" s="98" t="str">
        <f t="shared" si="1961"/>
        <v>PENDENTE</v>
      </c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3"/>
      <c r="X856" s="100"/>
      <c r="Y856" s="100"/>
      <c r="Z856" s="100"/>
      <c r="AA856" s="100"/>
      <c r="AB856" s="100"/>
      <c r="AC856" s="101"/>
      <c r="AD856" s="3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93"/>
      <c r="AQ856" s="93"/>
      <c r="AR856" s="93"/>
      <c r="AS856" s="102"/>
      <c r="AT856" s="103"/>
      <c r="AU856" s="103"/>
      <c r="AV856" s="103"/>
      <c r="AW856" s="104"/>
      <c r="AX856" s="103"/>
      <c r="AY856" s="103"/>
      <c r="AZ856" s="103"/>
      <c r="BA856" s="103"/>
      <c r="BB856" s="104"/>
      <c r="BC856" s="103"/>
      <c r="BD856" s="93"/>
      <c r="BE856" s="105"/>
      <c r="BF856" s="105"/>
      <c r="BG856" s="93"/>
      <c r="BH856" s="95"/>
      <c r="BI856" s="95" t="str">
        <f t="shared" si="1864"/>
        <v/>
      </c>
      <c r="BJ856" s="95" t="str">
        <f t="shared" ref="BJ856:BR856" si="1964">IF(AD856=0,"",AD856*$AS856*(AU856/10))</f>
        <v/>
      </c>
      <c r="BK856" s="95" t="str">
        <f t="shared" si="1964"/>
        <v/>
      </c>
      <c r="BL856" s="95" t="str">
        <f t="shared" si="1964"/>
        <v/>
      </c>
      <c r="BM856" s="95" t="str">
        <f t="shared" si="1964"/>
        <v/>
      </c>
      <c r="BN856" s="95" t="str">
        <f t="shared" si="1964"/>
        <v/>
      </c>
      <c r="BO856" s="95" t="str">
        <f t="shared" si="1964"/>
        <v/>
      </c>
      <c r="BP856" s="95" t="str">
        <f t="shared" si="1964"/>
        <v/>
      </c>
      <c r="BQ856" s="95" t="str">
        <f t="shared" si="1964"/>
        <v/>
      </c>
      <c r="BR856" s="95" t="str">
        <f t="shared" si="1964"/>
        <v/>
      </c>
      <c r="BS856" s="38"/>
      <c r="BT856" s="38"/>
      <c r="BU856" s="38"/>
      <c r="BV856" s="38"/>
      <c r="BW856" s="38"/>
      <c r="BX856" s="38">
        <f t="shared" si="1600"/>
        <v>0</v>
      </c>
      <c r="BY856" s="106" t="str">
        <f t="shared" si="1575"/>
        <v/>
      </c>
      <c r="BZ856" s="106" t="str">
        <f t="shared" ref="BZ856:CH856" si="1965">IF(N856="x","1","")</f>
        <v/>
      </c>
      <c r="CA856" s="106" t="str">
        <f t="shared" si="1965"/>
        <v/>
      </c>
      <c r="CB856" s="106" t="str">
        <f t="shared" si="1965"/>
        <v/>
      </c>
      <c r="CC856" s="106" t="str">
        <f t="shared" si="1965"/>
        <v/>
      </c>
      <c r="CD856" s="106" t="str">
        <f t="shared" si="1965"/>
        <v/>
      </c>
      <c r="CE856" s="106" t="str">
        <f t="shared" si="1965"/>
        <v/>
      </c>
      <c r="CF856" s="106" t="str">
        <f t="shared" si="1965"/>
        <v/>
      </c>
      <c r="CG856" s="106" t="str">
        <f t="shared" si="1965"/>
        <v/>
      </c>
      <c r="CH856" s="106" t="str">
        <f t="shared" si="1965"/>
        <v/>
      </c>
      <c r="CI856" s="40"/>
      <c r="CJ856" s="40"/>
      <c r="CK856" s="40"/>
      <c r="CL856" s="40"/>
      <c r="CM856" s="40"/>
    </row>
    <row r="857" spans="1:91" ht="17.25" customHeight="1" x14ac:dyDescent="0.2">
      <c r="A857" s="92"/>
      <c r="B857" s="93"/>
      <c r="C857" s="93"/>
      <c r="D857" s="93"/>
      <c r="E857" s="93" t="str">
        <f t="shared" si="1511"/>
        <v/>
      </c>
      <c r="F857" s="93"/>
      <c r="G857" s="93"/>
      <c r="H857" s="93" t="str">
        <f t="shared" si="1836"/>
        <v/>
      </c>
      <c r="I857" s="95" t="str">
        <f t="shared" si="1837"/>
        <v/>
      </c>
      <c r="J857" s="93"/>
      <c r="K857" s="97" t="b">
        <v>0</v>
      </c>
      <c r="L857" s="98" t="str">
        <f t="shared" si="1961"/>
        <v>PENDENTE</v>
      </c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3"/>
      <c r="X857" s="100"/>
      <c r="Y857" s="100"/>
      <c r="Z857" s="100"/>
      <c r="AA857" s="100"/>
      <c r="AB857" s="100"/>
      <c r="AC857" s="101"/>
      <c r="AD857" s="3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93"/>
      <c r="AQ857" s="93"/>
      <c r="AR857" s="93"/>
      <c r="AS857" s="102"/>
      <c r="AT857" s="103"/>
      <c r="AU857" s="103"/>
      <c r="AV857" s="103"/>
      <c r="AW857" s="104"/>
      <c r="AX857" s="103"/>
      <c r="AY857" s="103"/>
      <c r="AZ857" s="103"/>
      <c r="BA857" s="103"/>
      <c r="BB857" s="104"/>
      <c r="BC857" s="103"/>
      <c r="BD857" s="93"/>
      <c r="BE857" s="105"/>
      <c r="BF857" s="105"/>
      <c r="BG857" s="93"/>
      <c r="BH857" s="95"/>
      <c r="BI857" s="95" t="str">
        <f t="shared" si="1864"/>
        <v/>
      </c>
      <c r="BJ857" s="95" t="str">
        <f t="shared" ref="BJ857:BR857" si="1966">IF(AD857=0,"",AD857*$AS857*(AU857/10))</f>
        <v/>
      </c>
      <c r="BK857" s="95" t="str">
        <f t="shared" si="1966"/>
        <v/>
      </c>
      <c r="BL857" s="95" t="str">
        <f t="shared" si="1966"/>
        <v/>
      </c>
      <c r="BM857" s="95" t="str">
        <f t="shared" si="1966"/>
        <v/>
      </c>
      <c r="BN857" s="95" t="str">
        <f t="shared" si="1966"/>
        <v/>
      </c>
      <c r="BO857" s="95" t="str">
        <f t="shared" si="1966"/>
        <v/>
      </c>
      <c r="BP857" s="95" t="str">
        <f t="shared" si="1966"/>
        <v/>
      </c>
      <c r="BQ857" s="95" t="str">
        <f t="shared" si="1966"/>
        <v/>
      </c>
      <c r="BR857" s="95" t="str">
        <f t="shared" si="1966"/>
        <v/>
      </c>
      <c r="BS857" s="38"/>
      <c r="BT857" s="38"/>
      <c r="BU857" s="38"/>
      <c r="BV857" s="38"/>
      <c r="BW857" s="38"/>
      <c r="BX857" s="38">
        <f t="shared" si="1600"/>
        <v>0</v>
      </c>
      <c r="BY857" s="106" t="str">
        <f t="shared" si="1575"/>
        <v/>
      </c>
      <c r="BZ857" s="106" t="str">
        <f t="shared" ref="BZ857:CH857" si="1967">IF(N857="x","1","")</f>
        <v/>
      </c>
      <c r="CA857" s="106" t="str">
        <f t="shared" si="1967"/>
        <v/>
      </c>
      <c r="CB857" s="106" t="str">
        <f t="shared" si="1967"/>
        <v/>
      </c>
      <c r="CC857" s="106" t="str">
        <f t="shared" si="1967"/>
        <v/>
      </c>
      <c r="CD857" s="106" t="str">
        <f t="shared" si="1967"/>
        <v/>
      </c>
      <c r="CE857" s="106" t="str">
        <f t="shared" si="1967"/>
        <v/>
      </c>
      <c r="CF857" s="106" t="str">
        <f t="shared" si="1967"/>
        <v/>
      </c>
      <c r="CG857" s="106" t="str">
        <f t="shared" si="1967"/>
        <v/>
      </c>
      <c r="CH857" s="106" t="str">
        <f t="shared" si="1967"/>
        <v/>
      </c>
      <c r="CI857" s="40"/>
      <c r="CJ857" s="40"/>
      <c r="CK857" s="40"/>
      <c r="CL857" s="40"/>
      <c r="CM857" s="40"/>
    </row>
    <row r="858" spans="1:91" ht="17.25" customHeight="1" x14ac:dyDescent="0.2">
      <c r="A858" s="92"/>
      <c r="B858" s="93"/>
      <c r="C858" s="93"/>
      <c r="D858" s="93"/>
      <c r="E858" s="93" t="str">
        <f t="shared" si="1511"/>
        <v/>
      </c>
      <c r="F858" s="93"/>
      <c r="G858" s="93"/>
      <c r="H858" s="93" t="str">
        <f t="shared" si="1836"/>
        <v/>
      </c>
      <c r="I858" s="95" t="str">
        <f t="shared" si="1837"/>
        <v/>
      </c>
      <c r="J858" s="93"/>
      <c r="K858" s="97" t="b">
        <v>0</v>
      </c>
      <c r="L858" s="98" t="str">
        <f t="shared" si="1961"/>
        <v>PENDENTE</v>
      </c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3"/>
      <c r="X858" s="100"/>
      <c r="Y858" s="100"/>
      <c r="Z858" s="100"/>
      <c r="AA858" s="100"/>
      <c r="AB858" s="100"/>
      <c r="AC858" s="101"/>
      <c r="AD858" s="3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93"/>
      <c r="AQ858" s="93"/>
      <c r="AR858" s="93"/>
      <c r="AS858" s="102"/>
      <c r="AT858" s="103"/>
      <c r="AU858" s="103"/>
      <c r="AV858" s="103"/>
      <c r="AW858" s="104"/>
      <c r="AX858" s="103"/>
      <c r="AY858" s="103"/>
      <c r="AZ858" s="103"/>
      <c r="BA858" s="103"/>
      <c r="BB858" s="104"/>
      <c r="BC858" s="103"/>
      <c r="BD858" s="93"/>
      <c r="BE858" s="105"/>
      <c r="BF858" s="105"/>
      <c r="BG858" s="93"/>
      <c r="BH858" s="95"/>
      <c r="BI858" s="95" t="str">
        <f t="shared" si="1864"/>
        <v/>
      </c>
      <c r="BJ858" s="95" t="str">
        <f t="shared" ref="BJ858:BR858" si="1968">IF(AD858=0,"",AD858*$AS858*(AU858/10))</f>
        <v/>
      </c>
      <c r="BK858" s="95" t="str">
        <f t="shared" si="1968"/>
        <v/>
      </c>
      <c r="BL858" s="95" t="str">
        <f t="shared" si="1968"/>
        <v/>
      </c>
      <c r="BM858" s="95" t="str">
        <f t="shared" si="1968"/>
        <v/>
      </c>
      <c r="BN858" s="95" t="str">
        <f t="shared" si="1968"/>
        <v/>
      </c>
      <c r="BO858" s="95" t="str">
        <f t="shared" si="1968"/>
        <v/>
      </c>
      <c r="BP858" s="95" t="str">
        <f t="shared" si="1968"/>
        <v/>
      </c>
      <c r="BQ858" s="95" t="str">
        <f t="shared" si="1968"/>
        <v/>
      </c>
      <c r="BR858" s="95" t="str">
        <f t="shared" si="1968"/>
        <v/>
      </c>
      <c r="BS858" s="38"/>
      <c r="BT858" s="38"/>
      <c r="BU858" s="38"/>
      <c r="BV858" s="38"/>
      <c r="BW858" s="38"/>
      <c r="BX858" s="38">
        <f t="shared" si="1600"/>
        <v>0</v>
      </c>
      <c r="BY858" s="106" t="str">
        <f t="shared" si="1575"/>
        <v/>
      </c>
      <c r="BZ858" s="106" t="str">
        <f t="shared" ref="BZ858:CH858" si="1969">IF(N858="x","1","")</f>
        <v/>
      </c>
      <c r="CA858" s="106" t="str">
        <f t="shared" si="1969"/>
        <v/>
      </c>
      <c r="CB858" s="106" t="str">
        <f t="shared" si="1969"/>
        <v/>
      </c>
      <c r="CC858" s="106" t="str">
        <f t="shared" si="1969"/>
        <v/>
      </c>
      <c r="CD858" s="106" t="str">
        <f t="shared" si="1969"/>
        <v/>
      </c>
      <c r="CE858" s="106" t="str">
        <f t="shared" si="1969"/>
        <v/>
      </c>
      <c r="CF858" s="106" t="str">
        <f t="shared" si="1969"/>
        <v/>
      </c>
      <c r="CG858" s="106" t="str">
        <f t="shared" si="1969"/>
        <v/>
      </c>
      <c r="CH858" s="106" t="str">
        <f t="shared" si="1969"/>
        <v/>
      </c>
      <c r="CI858" s="40"/>
      <c r="CJ858" s="40"/>
      <c r="CK858" s="40"/>
      <c r="CL858" s="40"/>
      <c r="CM858" s="40"/>
    </row>
    <row r="859" spans="1:91" ht="17.25" customHeight="1" x14ac:dyDescent="0.2">
      <c r="A859" s="92"/>
      <c r="B859" s="93"/>
      <c r="C859" s="93"/>
      <c r="D859" s="93"/>
      <c r="E859" s="93" t="str">
        <f t="shared" si="1511"/>
        <v/>
      </c>
      <c r="F859" s="93"/>
      <c r="G859" s="93"/>
      <c r="H859" s="93" t="str">
        <f t="shared" si="1836"/>
        <v/>
      </c>
      <c r="I859" s="95" t="str">
        <f t="shared" si="1837"/>
        <v/>
      </c>
      <c r="J859" s="93"/>
      <c r="K859" s="97" t="b">
        <v>0</v>
      </c>
      <c r="L859" s="98" t="str">
        <f t="shared" si="1961"/>
        <v>PENDENTE</v>
      </c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3"/>
      <c r="X859" s="100"/>
      <c r="Y859" s="100"/>
      <c r="Z859" s="100"/>
      <c r="AA859" s="100"/>
      <c r="AB859" s="100"/>
      <c r="AC859" s="101"/>
      <c r="AD859" s="3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93"/>
      <c r="AQ859" s="93"/>
      <c r="AR859" s="93"/>
      <c r="AS859" s="102"/>
      <c r="AT859" s="103"/>
      <c r="AU859" s="103"/>
      <c r="AV859" s="103"/>
      <c r="AW859" s="104"/>
      <c r="AX859" s="103"/>
      <c r="AY859" s="103"/>
      <c r="AZ859" s="103"/>
      <c r="BA859" s="103"/>
      <c r="BB859" s="104"/>
      <c r="BC859" s="103"/>
      <c r="BD859" s="93"/>
      <c r="BE859" s="105"/>
      <c r="BF859" s="105"/>
      <c r="BG859" s="93"/>
      <c r="BH859" s="95"/>
      <c r="BI859" s="95" t="str">
        <f t="shared" si="1864"/>
        <v/>
      </c>
      <c r="BJ859" s="95" t="str">
        <f t="shared" ref="BJ859:BR859" si="1970">IF(AD859=0,"",AD859*$AS859*(AU859/10))</f>
        <v/>
      </c>
      <c r="BK859" s="95" t="str">
        <f t="shared" si="1970"/>
        <v/>
      </c>
      <c r="BL859" s="95" t="str">
        <f t="shared" si="1970"/>
        <v/>
      </c>
      <c r="BM859" s="95" t="str">
        <f t="shared" si="1970"/>
        <v/>
      </c>
      <c r="BN859" s="95" t="str">
        <f t="shared" si="1970"/>
        <v/>
      </c>
      <c r="BO859" s="95" t="str">
        <f t="shared" si="1970"/>
        <v/>
      </c>
      <c r="BP859" s="95" t="str">
        <f t="shared" si="1970"/>
        <v/>
      </c>
      <c r="BQ859" s="95" t="str">
        <f t="shared" si="1970"/>
        <v/>
      </c>
      <c r="BR859" s="95" t="str">
        <f t="shared" si="1970"/>
        <v/>
      </c>
      <c r="BS859" s="38"/>
      <c r="BT859" s="38"/>
      <c r="BU859" s="38"/>
      <c r="BV859" s="38"/>
      <c r="BW859" s="38"/>
      <c r="BX859" s="38">
        <f t="shared" si="1600"/>
        <v>0</v>
      </c>
      <c r="BY859" s="106" t="str">
        <f t="shared" si="1575"/>
        <v/>
      </c>
      <c r="BZ859" s="106" t="str">
        <f t="shared" ref="BZ859:CH859" si="1971">IF(N859="x","1","")</f>
        <v/>
      </c>
      <c r="CA859" s="106" t="str">
        <f t="shared" si="1971"/>
        <v/>
      </c>
      <c r="CB859" s="106" t="str">
        <f t="shared" si="1971"/>
        <v/>
      </c>
      <c r="CC859" s="106" t="str">
        <f t="shared" si="1971"/>
        <v/>
      </c>
      <c r="CD859" s="106" t="str">
        <f t="shared" si="1971"/>
        <v/>
      </c>
      <c r="CE859" s="106" t="str">
        <f t="shared" si="1971"/>
        <v/>
      </c>
      <c r="CF859" s="106" t="str">
        <f t="shared" si="1971"/>
        <v/>
      </c>
      <c r="CG859" s="106" t="str">
        <f t="shared" si="1971"/>
        <v/>
      </c>
      <c r="CH859" s="106" t="str">
        <f t="shared" si="1971"/>
        <v/>
      </c>
      <c r="CI859" s="40"/>
      <c r="CJ859" s="40"/>
      <c r="CK859" s="40"/>
      <c r="CL859" s="40"/>
      <c r="CM859" s="40"/>
    </row>
    <row r="860" spans="1:91" ht="17.25" customHeight="1" x14ac:dyDescent="0.2">
      <c r="A860" s="92"/>
      <c r="B860" s="93"/>
      <c r="C860" s="93"/>
      <c r="D860" s="93"/>
      <c r="E860" s="93" t="str">
        <f t="shared" si="1511"/>
        <v/>
      </c>
      <c r="F860" s="93"/>
      <c r="G860" s="93"/>
      <c r="H860" s="93" t="str">
        <f t="shared" si="1836"/>
        <v/>
      </c>
      <c r="I860" s="95" t="str">
        <f t="shared" si="1837"/>
        <v/>
      </c>
      <c r="J860" s="93"/>
      <c r="K860" s="97" t="b">
        <v>0</v>
      </c>
      <c r="L860" s="98" t="str">
        <f t="shared" si="1961"/>
        <v>PENDENTE</v>
      </c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3"/>
      <c r="X860" s="100"/>
      <c r="Y860" s="100"/>
      <c r="Z860" s="100"/>
      <c r="AA860" s="100"/>
      <c r="AB860" s="100"/>
      <c r="AC860" s="101"/>
      <c r="AD860" s="3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93"/>
      <c r="AQ860" s="93"/>
      <c r="AR860" s="93"/>
      <c r="AS860" s="102"/>
      <c r="AT860" s="103"/>
      <c r="AU860" s="103"/>
      <c r="AV860" s="103"/>
      <c r="AW860" s="104"/>
      <c r="AX860" s="103"/>
      <c r="AY860" s="103"/>
      <c r="AZ860" s="103"/>
      <c r="BA860" s="103"/>
      <c r="BB860" s="104"/>
      <c r="BC860" s="103"/>
      <c r="BD860" s="93"/>
      <c r="BE860" s="105"/>
      <c r="BF860" s="105"/>
      <c r="BG860" s="93"/>
      <c r="BH860" s="95"/>
      <c r="BI860" s="95" t="str">
        <f t="shared" si="1864"/>
        <v/>
      </c>
      <c r="BJ860" s="95" t="str">
        <f t="shared" ref="BJ860:BR860" si="1972">IF(AD860=0,"",AD860*$AS860*(AU860/10))</f>
        <v/>
      </c>
      <c r="BK860" s="95" t="str">
        <f t="shared" si="1972"/>
        <v/>
      </c>
      <c r="BL860" s="95" t="str">
        <f t="shared" si="1972"/>
        <v/>
      </c>
      <c r="BM860" s="95" t="str">
        <f t="shared" si="1972"/>
        <v/>
      </c>
      <c r="BN860" s="95" t="str">
        <f t="shared" si="1972"/>
        <v/>
      </c>
      <c r="BO860" s="95" t="str">
        <f t="shared" si="1972"/>
        <v/>
      </c>
      <c r="BP860" s="95" t="str">
        <f t="shared" si="1972"/>
        <v/>
      </c>
      <c r="BQ860" s="95" t="str">
        <f t="shared" si="1972"/>
        <v/>
      </c>
      <c r="BR860" s="95" t="str">
        <f t="shared" si="1972"/>
        <v/>
      </c>
      <c r="BS860" s="38"/>
      <c r="BT860" s="38"/>
      <c r="BU860" s="38"/>
      <c r="BV860" s="38"/>
      <c r="BW860" s="38"/>
      <c r="BX860" s="38">
        <f t="shared" si="1600"/>
        <v>0</v>
      </c>
      <c r="BY860" s="106" t="str">
        <f t="shared" si="1575"/>
        <v/>
      </c>
      <c r="BZ860" s="106" t="str">
        <f t="shared" ref="BZ860:CH860" si="1973">IF(N860="x","1","")</f>
        <v/>
      </c>
      <c r="CA860" s="106" t="str">
        <f t="shared" si="1973"/>
        <v/>
      </c>
      <c r="CB860" s="106" t="str">
        <f t="shared" si="1973"/>
        <v/>
      </c>
      <c r="CC860" s="106" t="str">
        <f t="shared" si="1973"/>
        <v/>
      </c>
      <c r="CD860" s="106" t="str">
        <f t="shared" si="1973"/>
        <v/>
      </c>
      <c r="CE860" s="106" t="str">
        <f t="shared" si="1973"/>
        <v/>
      </c>
      <c r="CF860" s="106" t="str">
        <f t="shared" si="1973"/>
        <v/>
      </c>
      <c r="CG860" s="106" t="str">
        <f t="shared" si="1973"/>
        <v/>
      </c>
      <c r="CH860" s="106" t="str">
        <f t="shared" si="1973"/>
        <v/>
      </c>
      <c r="CI860" s="40"/>
      <c r="CJ860" s="40"/>
      <c r="CK860" s="40"/>
      <c r="CL860" s="40"/>
      <c r="CM860" s="40"/>
    </row>
    <row r="861" spans="1:91" ht="17.25" customHeight="1" x14ac:dyDescent="0.2">
      <c r="A861" s="92"/>
      <c r="B861" s="93"/>
      <c r="C861" s="93"/>
      <c r="D861" s="93"/>
      <c r="E861" s="93" t="str">
        <f t="shared" si="1511"/>
        <v/>
      </c>
      <c r="F861" s="93"/>
      <c r="G861" s="93"/>
      <c r="H861" s="93" t="str">
        <f t="shared" si="1836"/>
        <v/>
      </c>
      <c r="I861" s="95" t="str">
        <f t="shared" si="1837"/>
        <v/>
      </c>
      <c r="J861" s="93"/>
      <c r="K861" s="97" t="b">
        <v>0</v>
      </c>
      <c r="L861" s="98" t="str">
        <f t="shared" si="1961"/>
        <v>PENDENTE</v>
      </c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3"/>
      <c r="X861" s="100"/>
      <c r="Y861" s="100"/>
      <c r="Z861" s="100"/>
      <c r="AA861" s="100"/>
      <c r="AB861" s="100"/>
      <c r="AC861" s="101"/>
      <c r="AD861" s="3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93"/>
      <c r="AQ861" s="93"/>
      <c r="AR861" s="93"/>
      <c r="AS861" s="102"/>
      <c r="AT861" s="103"/>
      <c r="AU861" s="103"/>
      <c r="AV861" s="103"/>
      <c r="AW861" s="104"/>
      <c r="AX861" s="103"/>
      <c r="AY861" s="103"/>
      <c r="AZ861" s="103"/>
      <c r="BA861" s="103"/>
      <c r="BB861" s="104"/>
      <c r="BC861" s="103"/>
      <c r="BD861" s="93"/>
      <c r="BE861" s="105"/>
      <c r="BF861" s="105"/>
      <c r="BG861" s="93"/>
      <c r="BH861" s="95"/>
      <c r="BI861" s="95" t="str">
        <f t="shared" si="1864"/>
        <v/>
      </c>
      <c r="BJ861" s="95" t="str">
        <f t="shared" ref="BJ861:BR861" si="1974">IF(AD861=0,"",AD861*$AS861*(AU861/10))</f>
        <v/>
      </c>
      <c r="BK861" s="95" t="str">
        <f t="shared" si="1974"/>
        <v/>
      </c>
      <c r="BL861" s="95" t="str">
        <f t="shared" si="1974"/>
        <v/>
      </c>
      <c r="BM861" s="95" t="str">
        <f t="shared" si="1974"/>
        <v/>
      </c>
      <c r="BN861" s="95" t="str">
        <f t="shared" si="1974"/>
        <v/>
      </c>
      <c r="BO861" s="95" t="str">
        <f t="shared" si="1974"/>
        <v/>
      </c>
      <c r="BP861" s="95" t="str">
        <f t="shared" si="1974"/>
        <v/>
      </c>
      <c r="BQ861" s="95" t="str">
        <f t="shared" si="1974"/>
        <v/>
      </c>
      <c r="BR861" s="95" t="str">
        <f t="shared" si="1974"/>
        <v/>
      </c>
      <c r="BS861" s="38"/>
      <c r="BT861" s="38"/>
      <c r="BU861" s="38"/>
      <c r="BV861" s="38"/>
      <c r="BW861" s="38"/>
      <c r="BX861" s="38">
        <f t="shared" si="1600"/>
        <v>0</v>
      </c>
      <c r="BY861" s="106" t="str">
        <f t="shared" si="1575"/>
        <v/>
      </c>
      <c r="BZ861" s="106" t="str">
        <f t="shared" ref="BZ861:CH861" si="1975">IF(N861="x","1","")</f>
        <v/>
      </c>
      <c r="CA861" s="106" t="str">
        <f t="shared" si="1975"/>
        <v/>
      </c>
      <c r="CB861" s="106" t="str">
        <f t="shared" si="1975"/>
        <v/>
      </c>
      <c r="CC861" s="106" t="str">
        <f t="shared" si="1975"/>
        <v/>
      </c>
      <c r="CD861" s="106" t="str">
        <f t="shared" si="1975"/>
        <v/>
      </c>
      <c r="CE861" s="106" t="str">
        <f t="shared" si="1975"/>
        <v/>
      </c>
      <c r="CF861" s="106" t="str">
        <f t="shared" si="1975"/>
        <v/>
      </c>
      <c r="CG861" s="106" t="str">
        <f t="shared" si="1975"/>
        <v/>
      </c>
      <c r="CH861" s="106" t="str">
        <f t="shared" si="1975"/>
        <v/>
      </c>
      <c r="CI861" s="40"/>
      <c r="CJ861" s="40"/>
      <c r="CK861" s="40"/>
      <c r="CL861" s="40"/>
      <c r="CM861" s="40"/>
    </row>
    <row r="862" spans="1:91" ht="17.25" customHeight="1" x14ac:dyDescent="0.2">
      <c r="A862" s="92"/>
      <c r="B862" s="93"/>
      <c r="C862" s="93"/>
      <c r="D862" s="93"/>
      <c r="E862" s="93" t="str">
        <f t="shared" si="1511"/>
        <v/>
      </c>
      <c r="F862" s="93"/>
      <c r="G862" s="93"/>
      <c r="H862" s="93" t="str">
        <f t="shared" si="1836"/>
        <v/>
      </c>
      <c r="I862" s="95" t="str">
        <f t="shared" si="1837"/>
        <v/>
      </c>
      <c r="J862" s="93"/>
      <c r="K862" s="97" t="b">
        <v>0</v>
      </c>
      <c r="L862" s="98" t="str">
        <f t="shared" si="1961"/>
        <v>PENDENTE</v>
      </c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3"/>
      <c r="X862" s="100"/>
      <c r="Y862" s="100"/>
      <c r="Z862" s="100"/>
      <c r="AA862" s="100"/>
      <c r="AB862" s="100"/>
      <c r="AC862" s="101"/>
      <c r="AD862" s="3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93"/>
      <c r="AQ862" s="93"/>
      <c r="AR862" s="93"/>
      <c r="AS862" s="102"/>
      <c r="AT862" s="103"/>
      <c r="AU862" s="103"/>
      <c r="AV862" s="103"/>
      <c r="AW862" s="104"/>
      <c r="AX862" s="103"/>
      <c r="AY862" s="103"/>
      <c r="AZ862" s="103"/>
      <c r="BA862" s="103"/>
      <c r="BB862" s="104"/>
      <c r="BC862" s="103"/>
      <c r="BD862" s="93"/>
      <c r="BE862" s="105"/>
      <c r="BF862" s="105"/>
      <c r="BG862" s="93"/>
      <c r="BH862" s="95"/>
      <c r="BI862" s="95" t="str">
        <f t="shared" si="1864"/>
        <v/>
      </c>
      <c r="BJ862" s="95" t="str">
        <f t="shared" ref="BJ862:BR862" si="1976">IF(AD862=0,"",AD862*$AS862*(AU862/10))</f>
        <v/>
      </c>
      <c r="BK862" s="95" t="str">
        <f t="shared" si="1976"/>
        <v/>
      </c>
      <c r="BL862" s="95" t="str">
        <f t="shared" si="1976"/>
        <v/>
      </c>
      <c r="BM862" s="95" t="str">
        <f t="shared" si="1976"/>
        <v/>
      </c>
      <c r="BN862" s="95" t="str">
        <f t="shared" si="1976"/>
        <v/>
      </c>
      <c r="BO862" s="95" t="str">
        <f t="shared" si="1976"/>
        <v/>
      </c>
      <c r="BP862" s="95" t="str">
        <f t="shared" si="1976"/>
        <v/>
      </c>
      <c r="BQ862" s="95" t="str">
        <f t="shared" si="1976"/>
        <v/>
      </c>
      <c r="BR862" s="95" t="str">
        <f t="shared" si="1976"/>
        <v/>
      </c>
      <c r="BS862" s="38"/>
      <c r="BT862" s="38"/>
      <c r="BU862" s="38"/>
      <c r="BV862" s="38"/>
      <c r="BW862" s="38"/>
      <c r="BX862" s="38">
        <f t="shared" si="1600"/>
        <v>0</v>
      </c>
      <c r="BY862" s="106" t="str">
        <f t="shared" si="1575"/>
        <v/>
      </c>
      <c r="BZ862" s="106" t="str">
        <f t="shared" ref="BZ862:CH862" si="1977">IF(N862="x","1","")</f>
        <v/>
      </c>
      <c r="CA862" s="106" t="str">
        <f t="shared" si="1977"/>
        <v/>
      </c>
      <c r="CB862" s="106" t="str">
        <f t="shared" si="1977"/>
        <v/>
      </c>
      <c r="CC862" s="106" t="str">
        <f t="shared" si="1977"/>
        <v/>
      </c>
      <c r="CD862" s="106" t="str">
        <f t="shared" si="1977"/>
        <v/>
      </c>
      <c r="CE862" s="106" t="str">
        <f t="shared" si="1977"/>
        <v/>
      </c>
      <c r="CF862" s="106" t="str">
        <f t="shared" si="1977"/>
        <v/>
      </c>
      <c r="CG862" s="106" t="str">
        <f t="shared" si="1977"/>
        <v/>
      </c>
      <c r="CH862" s="106" t="str">
        <f t="shared" si="1977"/>
        <v/>
      </c>
      <c r="CI862" s="40"/>
      <c r="CJ862" s="40"/>
      <c r="CK862" s="40"/>
      <c r="CL862" s="40"/>
      <c r="CM862" s="40"/>
    </row>
    <row r="863" spans="1:91" ht="17.25" customHeight="1" x14ac:dyDescent="0.2">
      <c r="A863" s="92"/>
      <c r="B863" s="93"/>
      <c r="C863" s="93"/>
      <c r="D863" s="93"/>
      <c r="E863" s="93" t="str">
        <f t="shared" si="1511"/>
        <v/>
      </c>
      <c r="F863" s="93"/>
      <c r="G863" s="93"/>
      <c r="H863" s="93" t="str">
        <f t="shared" si="1836"/>
        <v/>
      </c>
      <c r="I863" s="95" t="str">
        <f t="shared" si="1837"/>
        <v/>
      </c>
      <c r="J863" s="93"/>
      <c r="K863" s="97" t="b">
        <v>0</v>
      </c>
      <c r="L863" s="98" t="str">
        <f t="shared" si="1961"/>
        <v>PENDENTE</v>
      </c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3"/>
      <c r="X863" s="100"/>
      <c r="Y863" s="100"/>
      <c r="Z863" s="100"/>
      <c r="AA863" s="100"/>
      <c r="AB863" s="100"/>
      <c r="AC863" s="101"/>
      <c r="AD863" s="3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93"/>
      <c r="AQ863" s="93"/>
      <c r="AR863" s="93"/>
      <c r="AS863" s="102"/>
      <c r="AT863" s="103"/>
      <c r="AU863" s="103"/>
      <c r="AV863" s="103"/>
      <c r="AW863" s="104"/>
      <c r="AX863" s="103"/>
      <c r="AY863" s="103"/>
      <c r="AZ863" s="103"/>
      <c r="BA863" s="103"/>
      <c r="BB863" s="104"/>
      <c r="BC863" s="103"/>
      <c r="BD863" s="93"/>
      <c r="BE863" s="105"/>
      <c r="BF863" s="105"/>
      <c r="BG863" s="93"/>
      <c r="BH863" s="95"/>
      <c r="BI863" s="95" t="str">
        <f t="shared" si="1864"/>
        <v/>
      </c>
      <c r="BJ863" s="95" t="str">
        <f t="shared" ref="BJ863:BR863" si="1978">IF(AD863=0,"",AD863*$AS863*(AU863/10))</f>
        <v/>
      </c>
      <c r="BK863" s="95" t="str">
        <f t="shared" si="1978"/>
        <v/>
      </c>
      <c r="BL863" s="95" t="str">
        <f t="shared" si="1978"/>
        <v/>
      </c>
      <c r="BM863" s="95" t="str">
        <f t="shared" si="1978"/>
        <v/>
      </c>
      <c r="BN863" s="95" t="str">
        <f t="shared" si="1978"/>
        <v/>
      </c>
      <c r="BO863" s="95" t="str">
        <f t="shared" si="1978"/>
        <v/>
      </c>
      <c r="BP863" s="95" t="str">
        <f t="shared" si="1978"/>
        <v/>
      </c>
      <c r="BQ863" s="95" t="str">
        <f t="shared" si="1978"/>
        <v/>
      </c>
      <c r="BR863" s="95" t="str">
        <f t="shared" si="1978"/>
        <v/>
      </c>
      <c r="BS863" s="38"/>
      <c r="BT863" s="38"/>
      <c r="BU863" s="38"/>
      <c r="BV863" s="38"/>
      <c r="BW863" s="38"/>
      <c r="BX863" s="38">
        <f t="shared" si="1600"/>
        <v>0</v>
      </c>
      <c r="BY863" s="106" t="str">
        <f t="shared" si="1575"/>
        <v/>
      </c>
      <c r="BZ863" s="106" t="str">
        <f t="shared" ref="BZ863:CH863" si="1979">IF(N863="x","1","")</f>
        <v/>
      </c>
      <c r="CA863" s="106" t="str">
        <f t="shared" si="1979"/>
        <v/>
      </c>
      <c r="CB863" s="106" t="str">
        <f t="shared" si="1979"/>
        <v/>
      </c>
      <c r="CC863" s="106" t="str">
        <f t="shared" si="1979"/>
        <v/>
      </c>
      <c r="CD863" s="106" t="str">
        <f t="shared" si="1979"/>
        <v/>
      </c>
      <c r="CE863" s="106" t="str">
        <f t="shared" si="1979"/>
        <v/>
      </c>
      <c r="CF863" s="106" t="str">
        <f t="shared" si="1979"/>
        <v/>
      </c>
      <c r="CG863" s="106" t="str">
        <f t="shared" si="1979"/>
        <v/>
      </c>
      <c r="CH863" s="106" t="str">
        <f t="shared" si="1979"/>
        <v/>
      </c>
      <c r="CI863" s="40"/>
      <c r="CJ863" s="40"/>
      <c r="CK863" s="40"/>
      <c r="CL863" s="40"/>
      <c r="CM863" s="40"/>
    </row>
    <row r="864" spans="1:91" ht="17.25" customHeight="1" x14ac:dyDescent="0.2">
      <c r="A864" s="92"/>
      <c r="B864" s="93"/>
      <c r="C864" s="93"/>
      <c r="D864" s="93"/>
      <c r="E864" s="93" t="str">
        <f t="shared" si="1511"/>
        <v/>
      </c>
      <c r="F864" s="93"/>
      <c r="G864" s="93"/>
      <c r="H864" s="93" t="str">
        <f t="shared" si="1836"/>
        <v/>
      </c>
      <c r="I864" s="95" t="str">
        <f t="shared" si="1837"/>
        <v/>
      </c>
      <c r="J864" s="93"/>
      <c r="K864" s="97" t="b">
        <v>0</v>
      </c>
      <c r="L864" s="98" t="str">
        <f t="shared" si="1961"/>
        <v>PENDENTE</v>
      </c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3"/>
      <c r="X864" s="100"/>
      <c r="Y864" s="100"/>
      <c r="Z864" s="100"/>
      <c r="AA864" s="100"/>
      <c r="AB864" s="100"/>
      <c r="AC864" s="101"/>
      <c r="AD864" s="3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93"/>
      <c r="AQ864" s="93"/>
      <c r="AR864" s="93"/>
      <c r="AS864" s="102"/>
      <c r="AT864" s="103"/>
      <c r="AU864" s="103"/>
      <c r="AV864" s="103"/>
      <c r="AW864" s="104"/>
      <c r="AX864" s="103"/>
      <c r="AY864" s="103"/>
      <c r="AZ864" s="103"/>
      <c r="BA864" s="103"/>
      <c r="BB864" s="104"/>
      <c r="BC864" s="103"/>
      <c r="BD864" s="93"/>
      <c r="BE864" s="105"/>
      <c r="BF864" s="105"/>
      <c r="BG864" s="93"/>
      <c r="BH864" s="95"/>
      <c r="BI864" s="95" t="str">
        <f t="shared" si="1864"/>
        <v/>
      </c>
      <c r="BJ864" s="95" t="str">
        <f t="shared" ref="BJ864:BR864" si="1980">IF(AD864=0,"",AD864*$AS864*(AU864/10))</f>
        <v/>
      </c>
      <c r="BK864" s="95" t="str">
        <f t="shared" si="1980"/>
        <v/>
      </c>
      <c r="BL864" s="95" t="str">
        <f t="shared" si="1980"/>
        <v/>
      </c>
      <c r="BM864" s="95" t="str">
        <f t="shared" si="1980"/>
        <v/>
      </c>
      <c r="BN864" s="95" t="str">
        <f t="shared" si="1980"/>
        <v/>
      </c>
      <c r="BO864" s="95" t="str">
        <f t="shared" si="1980"/>
        <v/>
      </c>
      <c r="BP864" s="95" t="str">
        <f t="shared" si="1980"/>
        <v/>
      </c>
      <c r="BQ864" s="95" t="str">
        <f t="shared" si="1980"/>
        <v/>
      </c>
      <c r="BR864" s="95" t="str">
        <f t="shared" si="1980"/>
        <v/>
      </c>
      <c r="BS864" s="38"/>
      <c r="BT864" s="38"/>
      <c r="BU864" s="38"/>
      <c r="BV864" s="38"/>
      <c r="BW864" s="38"/>
      <c r="BX864" s="38">
        <f t="shared" si="1600"/>
        <v>0</v>
      </c>
      <c r="BY864" s="106" t="str">
        <f t="shared" si="1575"/>
        <v/>
      </c>
      <c r="BZ864" s="106" t="str">
        <f t="shared" ref="BZ864:CH864" si="1981">IF(N864="x","1","")</f>
        <v/>
      </c>
      <c r="CA864" s="106" t="str">
        <f t="shared" si="1981"/>
        <v/>
      </c>
      <c r="CB864" s="106" t="str">
        <f t="shared" si="1981"/>
        <v/>
      </c>
      <c r="CC864" s="106" t="str">
        <f t="shared" si="1981"/>
        <v/>
      </c>
      <c r="CD864" s="106" t="str">
        <f t="shared" si="1981"/>
        <v/>
      </c>
      <c r="CE864" s="106" t="str">
        <f t="shared" si="1981"/>
        <v/>
      </c>
      <c r="CF864" s="106" t="str">
        <f t="shared" si="1981"/>
        <v/>
      </c>
      <c r="CG864" s="106" t="str">
        <f t="shared" si="1981"/>
        <v/>
      </c>
      <c r="CH864" s="106" t="str">
        <f t="shared" si="1981"/>
        <v/>
      </c>
      <c r="CI864" s="40"/>
      <c r="CJ864" s="40"/>
      <c r="CK864" s="40"/>
      <c r="CL864" s="40"/>
      <c r="CM864" s="40"/>
    </row>
    <row r="865" spans="1:91" ht="17.25" customHeight="1" x14ac:dyDescent="0.2">
      <c r="A865" s="92"/>
      <c r="B865" s="93"/>
      <c r="C865" s="93"/>
      <c r="D865" s="93"/>
      <c r="E865" s="93" t="str">
        <f t="shared" si="1511"/>
        <v/>
      </c>
      <c r="F865" s="93"/>
      <c r="G865" s="93"/>
      <c r="H865" s="93" t="str">
        <f t="shared" si="1836"/>
        <v/>
      </c>
      <c r="I865" s="95" t="str">
        <f t="shared" si="1837"/>
        <v/>
      </c>
      <c r="J865" s="93"/>
      <c r="K865" s="97" t="b">
        <v>0</v>
      </c>
      <c r="L865" s="98" t="str">
        <f t="shared" si="1961"/>
        <v>PENDENTE</v>
      </c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3"/>
      <c r="X865" s="100"/>
      <c r="Y865" s="100"/>
      <c r="Z865" s="100"/>
      <c r="AA865" s="100"/>
      <c r="AB865" s="100"/>
      <c r="AC865" s="101"/>
      <c r="AD865" s="3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93"/>
      <c r="AQ865" s="93"/>
      <c r="AR865" s="93"/>
      <c r="AS865" s="102"/>
      <c r="AT865" s="103"/>
      <c r="AU865" s="103"/>
      <c r="AV865" s="103"/>
      <c r="AW865" s="104"/>
      <c r="AX865" s="103"/>
      <c r="AY865" s="103"/>
      <c r="AZ865" s="103"/>
      <c r="BA865" s="103"/>
      <c r="BB865" s="104"/>
      <c r="BC865" s="103"/>
      <c r="BD865" s="93"/>
      <c r="BE865" s="105"/>
      <c r="BF865" s="105"/>
      <c r="BG865" s="93"/>
      <c r="BH865" s="95"/>
      <c r="BI865" s="95" t="str">
        <f t="shared" si="1864"/>
        <v/>
      </c>
      <c r="BJ865" s="95" t="str">
        <f t="shared" ref="BJ865:BR865" si="1982">IF(AD865=0,"",AD865*$AS865*(AU865/10))</f>
        <v/>
      </c>
      <c r="BK865" s="95" t="str">
        <f t="shared" si="1982"/>
        <v/>
      </c>
      <c r="BL865" s="95" t="str">
        <f t="shared" si="1982"/>
        <v/>
      </c>
      <c r="BM865" s="95" t="str">
        <f t="shared" si="1982"/>
        <v/>
      </c>
      <c r="BN865" s="95" t="str">
        <f t="shared" si="1982"/>
        <v/>
      </c>
      <c r="BO865" s="95" t="str">
        <f t="shared" si="1982"/>
        <v/>
      </c>
      <c r="BP865" s="95" t="str">
        <f t="shared" si="1982"/>
        <v/>
      </c>
      <c r="BQ865" s="95" t="str">
        <f t="shared" si="1982"/>
        <v/>
      </c>
      <c r="BR865" s="95" t="str">
        <f t="shared" si="1982"/>
        <v/>
      </c>
      <c r="BS865" s="38"/>
      <c r="BT865" s="38"/>
      <c r="BU865" s="38"/>
      <c r="BV865" s="38"/>
      <c r="BW865" s="38"/>
      <c r="BX865" s="38">
        <f t="shared" si="1600"/>
        <v>0</v>
      </c>
      <c r="BY865" s="106" t="str">
        <f t="shared" si="1575"/>
        <v/>
      </c>
      <c r="BZ865" s="106" t="str">
        <f t="shared" ref="BZ865:CH865" si="1983">IF(N865="x","1","")</f>
        <v/>
      </c>
      <c r="CA865" s="106" t="str">
        <f t="shared" si="1983"/>
        <v/>
      </c>
      <c r="CB865" s="106" t="str">
        <f t="shared" si="1983"/>
        <v/>
      </c>
      <c r="CC865" s="106" t="str">
        <f t="shared" si="1983"/>
        <v/>
      </c>
      <c r="CD865" s="106" t="str">
        <f t="shared" si="1983"/>
        <v/>
      </c>
      <c r="CE865" s="106" t="str">
        <f t="shared" si="1983"/>
        <v/>
      </c>
      <c r="CF865" s="106" t="str">
        <f t="shared" si="1983"/>
        <v/>
      </c>
      <c r="CG865" s="106" t="str">
        <f t="shared" si="1983"/>
        <v/>
      </c>
      <c r="CH865" s="106" t="str">
        <f t="shared" si="1983"/>
        <v/>
      </c>
      <c r="CI865" s="40"/>
      <c r="CJ865" s="40"/>
      <c r="CK865" s="40"/>
      <c r="CL865" s="40"/>
      <c r="CM865" s="40"/>
    </row>
    <row r="866" spans="1:91" ht="17.25" customHeight="1" x14ac:dyDescent="0.2">
      <c r="A866" s="92"/>
      <c r="B866" s="93"/>
      <c r="C866" s="93"/>
      <c r="D866" s="93"/>
      <c r="E866" s="93" t="str">
        <f t="shared" si="1511"/>
        <v/>
      </c>
      <c r="F866" s="93"/>
      <c r="G866" s="93"/>
      <c r="H866" s="93" t="str">
        <f t="shared" si="1836"/>
        <v/>
      </c>
      <c r="I866" s="95" t="str">
        <f t="shared" si="1837"/>
        <v/>
      </c>
      <c r="J866" s="93"/>
      <c r="K866" s="97" t="b">
        <v>0</v>
      </c>
      <c r="L866" s="98" t="str">
        <f t="shared" si="1961"/>
        <v>PENDENTE</v>
      </c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3"/>
      <c r="X866" s="100"/>
      <c r="Y866" s="100"/>
      <c r="Z866" s="100"/>
      <c r="AA866" s="100"/>
      <c r="AB866" s="100"/>
      <c r="AC866" s="101"/>
      <c r="AD866" s="3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93"/>
      <c r="AQ866" s="93"/>
      <c r="AR866" s="93"/>
      <c r="AS866" s="102"/>
      <c r="AT866" s="103"/>
      <c r="AU866" s="103"/>
      <c r="AV866" s="103"/>
      <c r="AW866" s="104"/>
      <c r="AX866" s="103"/>
      <c r="AY866" s="103"/>
      <c r="AZ866" s="103"/>
      <c r="BA866" s="103"/>
      <c r="BB866" s="104"/>
      <c r="BC866" s="103"/>
      <c r="BD866" s="93"/>
      <c r="BE866" s="105"/>
      <c r="BF866" s="105"/>
      <c r="BG866" s="93"/>
      <c r="BH866" s="95"/>
      <c r="BI866" s="95" t="str">
        <f t="shared" si="1864"/>
        <v/>
      </c>
      <c r="BJ866" s="95" t="str">
        <f t="shared" ref="BJ866:BR866" si="1984">IF(AD866=0,"",AD866*$AS866*(AU866/10))</f>
        <v/>
      </c>
      <c r="BK866" s="95" t="str">
        <f t="shared" si="1984"/>
        <v/>
      </c>
      <c r="BL866" s="95" t="str">
        <f t="shared" si="1984"/>
        <v/>
      </c>
      <c r="BM866" s="95" t="str">
        <f t="shared" si="1984"/>
        <v/>
      </c>
      <c r="BN866" s="95" t="str">
        <f t="shared" si="1984"/>
        <v/>
      </c>
      <c r="BO866" s="95" t="str">
        <f t="shared" si="1984"/>
        <v/>
      </c>
      <c r="BP866" s="95" t="str">
        <f t="shared" si="1984"/>
        <v/>
      </c>
      <c r="BQ866" s="95" t="str">
        <f t="shared" si="1984"/>
        <v/>
      </c>
      <c r="BR866" s="95" t="str">
        <f t="shared" si="1984"/>
        <v/>
      </c>
      <c r="BS866" s="38"/>
      <c r="BT866" s="38"/>
      <c r="BU866" s="38"/>
      <c r="BV866" s="38"/>
      <c r="BW866" s="38"/>
      <c r="BX866" s="38">
        <f t="shared" si="1600"/>
        <v>0</v>
      </c>
      <c r="BY866" s="106" t="str">
        <f t="shared" si="1575"/>
        <v/>
      </c>
      <c r="BZ866" s="106" t="str">
        <f t="shared" ref="BZ866:CH866" si="1985">IF(N866="x","1","")</f>
        <v/>
      </c>
      <c r="CA866" s="106" t="str">
        <f t="shared" si="1985"/>
        <v/>
      </c>
      <c r="CB866" s="106" t="str">
        <f t="shared" si="1985"/>
        <v/>
      </c>
      <c r="CC866" s="106" t="str">
        <f t="shared" si="1985"/>
        <v/>
      </c>
      <c r="CD866" s="106" t="str">
        <f t="shared" si="1985"/>
        <v/>
      </c>
      <c r="CE866" s="106" t="str">
        <f t="shared" si="1985"/>
        <v/>
      </c>
      <c r="CF866" s="106" t="str">
        <f t="shared" si="1985"/>
        <v/>
      </c>
      <c r="CG866" s="106" t="str">
        <f t="shared" si="1985"/>
        <v/>
      </c>
      <c r="CH866" s="106" t="str">
        <f t="shared" si="1985"/>
        <v/>
      </c>
      <c r="CI866" s="40"/>
      <c r="CJ866" s="40"/>
      <c r="CK866" s="40"/>
      <c r="CL866" s="40"/>
      <c r="CM866" s="40"/>
    </row>
    <row r="867" spans="1:91" ht="17.25" customHeight="1" x14ac:dyDescent="0.2">
      <c r="A867" s="92"/>
      <c r="B867" s="93"/>
      <c r="C867" s="93"/>
      <c r="D867" s="93"/>
      <c r="E867" s="93" t="str">
        <f t="shared" si="1511"/>
        <v/>
      </c>
      <c r="F867" s="93"/>
      <c r="G867" s="93"/>
      <c r="H867" s="93" t="str">
        <f t="shared" si="1836"/>
        <v/>
      </c>
      <c r="I867" s="95" t="str">
        <f t="shared" si="1837"/>
        <v/>
      </c>
      <c r="J867" s="93"/>
      <c r="K867" s="97" t="b">
        <v>0</v>
      </c>
      <c r="L867" s="98" t="str">
        <f t="shared" si="1961"/>
        <v>PENDENTE</v>
      </c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3"/>
      <c r="X867" s="100"/>
      <c r="Y867" s="100"/>
      <c r="Z867" s="100"/>
      <c r="AA867" s="100"/>
      <c r="AB867" s="100"/>
      <c r="AC867" s="101"/>
      <c r="AD867" s="3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93"/>
      <c r="AQ867" s="93"/>
      <c r="AR867" s="93"/>
      <c r="AS867" s="102"/>
      <c r="AT867" s="103"/>
      <c r="AU867" s="103"/>
      <c r="AV867" s="103"/>
      <c r="AW867" s="104"/>
      <c r="AX867" s="103"/>
      <c r="AY867" s="103"/>
      <c r="AZ867" s="103"/>
      <c r="BA867" s="103"/>
      <c r="BB867" s="104"/>
      <c r="BC867" s="103"/>
      <c r="BD867" s="93"/>
      <c r="BE867" s="105"/>
      <c r="BF867" s="105"/>
      <c r="BG867" s="93"/>
      <c r="BH867" s="95"/>
      <c r="BI867" s="95" t="str">
        <f t="shared" si="1864"/>
        <v/>
      </c>
      <c r="BJ867" s="95" t="str">
        <f t="shared" ref="BJ867:BR867" si="1986">IF(AD867=0,"",AD867*$AS867*(AU867/10))</f>
        <v/>
      </c>
      <c r="BK867" s="95" t="str">
        <f t="shared" si="1986"/>
        <v/>
      </c>
      <c r="BL867" s="95" t="str">
        <f t="shared" si="1986"/>
        <v/>
      </c>
      <c r="BM867" s="95" t="str">
        <f t="shared" si="1986"/>
        <v/>
      </c>
      <c r="BN867" s="95" t="str">
        <f t="shared" si="1986"/>
        <v/>
      </c>
      <c r="BO867" s="95" t="str">
        <f t="shared" si="1986"/>
        <v/>
      </c>
      <c r="BP867" s="95" t="str">
        <f t="shared" si="1986"/>
        <v/>
      </c>
      <c r="BQ867" s="95" t="str">
        <f t="shared" si="1986"/>
        <v/>
      </c>
      <c r="BR867" s="95" t="str">
        <f t="shared" si="1986"/>
        <v/>
      </c>
      <c r="BS867" s="38"/>
      <c r="BT867" s="38"/>
      <c r="BU867" s="38"/>
      <c r="BV867" s="38"/>
      <c r="BW867" s="38"/>
      <c r="BX867" s="38">
        <f t="shared" si="1600"/>
        <v>0</v>
      </c>
      <c r="BY867" s="106" t="str">
        <f t="shared" si="1575"/>
        <v/>
      </c>
      <c r="BZ867" s="106" t="str">
        <f t="shared" ref="BZ867:CH867" si="1987">IF(N867="x","1","")</f>
        <v/>
      </c>
      <c r="CA867" s="106" t="str">
        <f t="shared" si="1987"/>
        <v/>
      </c>
      <c r="CB867" s="106" t="str">
        <f t="shared" si="1987"/>
        <v/>
      </c>
      <c r="CC867" s="106" t="str">
        <f t="shared" si="1987"/>
        <v/>
      </c>
      <c r="CD867" s="106" t="str">
        <f t="shared" si="1987"/>
        <v/>
      </c>
      <c r="CE867" s="106" t="str">
        <f t="shared" si="1987"/>
        <v/>
      </c>
      <c r="CF867" s="106" t="str">
        <f t="shared" si="1987"/>
        <v/>
      </c>
      <c r="CG867" s="106" t="str">
        <f t="shared" si="1987"/>
        <v/>
      </c>
      <c r="CH867" s="106" t="str">
        <f t="shared" si="1987"/>
        <v/>
      </c>
      <c r="CI867" s="40"/>
      <c r="CJ867" s="40"/>
      <c r="CK867" s="40"/>
      <c r="CL867" s="40"/>
      <c r="CM867" s="40"/>
    </row>
    <row r="868" spans="1:91" ht="17.25" customHeight="1" x14ac:dyDescent="0.2">
      <c r="A868" s="92"/>
      <c r="B868" s="93"/>
      <c r="C868" s="93"/>
      <c r="D868" s="93"/>
      <c r="E868" s="93" t="str">
        <f t="shared" si="1511"/>
        <v/>
      </c>
      <c r="F868" s="93"/>
      <c r="G868" s="93"/>
      <c r="H868" s="93" t="str">
        <f t="shared" si="1836"/>
        <v/>
      </c>
      <c r="I868" s="95" t="str">
        <f t="shared" si="1837"/>
        <v/>
      </c>
      <c r="J868" s="93"/>
      <c r="K868" s="97" t="b">
        <v>0</v>
      </c>
      <c r="L868" s="98" t="str">
        <f t="shared" si="1961"/>
        <v>PENDENTE</v>
      </c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3"/>
      <c r="X868" s="100"/>
      <c r="Y868" s="100"/>
      <c r="Z868" s="100"/>
      <c r="AA868" s="100"/>
      <c r="AB868" s="100"/>
      <c r="AC868" s="101"/>
      <c r="AD868" s="3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93"/>
      <c r="AQ868" s="93"/>
      <c r="AR868" s="93"/>
      <c r="AS868" s="102"/>
      <c r="AT868" s="103"/>
      <c r="AU868" s="103"/>
      <c r="AV868" s="103"/>
      <c r="AW868" s="104"/>
      <c r="AX868" s="103"/>
      <c r="AY868" s="103"/>
      <c r="AZ868" s="103"/>
      <c r="BA868" s="103"/>
      <c r="BB868" s="104"/>
      <c r="BC868" s="103"/>
      <c r="BD868" s="93"/>
      <c r="BE868" s="105"/>
      <c r="BF868" s="105"/>
      <c r="BG868" s="93"/>
      <c r="BH868" s="95"/>
      <c r="BI868" s="95" t="str">
        <f t="shared" si="1864"/>
        <v/>
      </c>
      <c r="BJ868" s="95" t="str">
        <f t="shared" ref="BJ868:BR868" si="1988">IF(AD868=0,"",AD868*$AS868*(AU868/10))</f>
        <v/>
      </c>
      <c r="BK868" s="95" t="str">
        <f t="shared" si="1988"/>
        <v/>
      </c>
      <c r="BL868" s="95" t="str">
        <f t="shared" si="1988"/>
        <v/>
      </c>
      <c r="BM868" s="95" t="str">
        <f t="shared" si="1988"/>
        <v/>
      </c>
      <c r="BN868" s="95" t="str">
        <f t="shared" si="1988"/>
        <v/>
      </c>
      <c r="BO868" s="95" t="str">
        <f t="shared" si="1988"/>
        <v/>
      </c>
      <c r="BP868" s="95" t="str">
        <f t="shared" si="1988"/>
        <v/>
      </c>
      <c r="BQ868" s="95" t="str">
        <f t="shared" si="1988"/>
        <v/>
      </c>
      <c r="BR868" s="95" t="str">
        <f t="shared" si="1988"/>
        <v/>
      </c>
      <c r="BS868" s="38"/>
      <c r="BT868" s="38"/>
      <c r="BU868" s="38"/>
      <c r="BV868" s="38"/>
      <c r="BW868" s="38"/>
      <c r="BX868" s="38">
        <f t="shared" si="1600"/>
        <v>0</v>
      </c>
      <c r="BY868" s="106" t="str">
        <f t="shared" si="1575"/>
        <v/>
      </c>
      <c r="BZ868" s="106" t="str">
        <f t="shared" ref="BZ868:CH868" si="1989">IF(N868="x","1","")</f>
        <v/>
      </c>
      <c r="CA868" s="106" t="str">
        <f t="shared" si="1989"/>
        <v/>
      </c>
      <c r="CB868" s="106" t="str">
        <f t="shared" si="1989"/>
        <v/>
      </c>
      <c r="CC868" s="106" t="str">
        <f t="shared" si="1989"/>
        <v/>
      </c>
      <c r="CD868" s="106" t="str">
        <f t="shared" si="1989"/>
        <v/>
      </c>
      <c r="CE868" s="106" t="str">
        <f t="shared" si="1989"/>
        <v/>
      </c>
      <c r="CF868" s="106" t="str">
        <f t="shared" si="1989"/>
        <v/>
      </c>
      <c r="CG868" s="106" t="str">
        <f t="shared" si="1989"/>
        <v/>
      </c>
      <c r="CH868" s="106" t="str">
        <f t="shared" si="1989"/>
        <v/>
      </c>
      <c r="CI868" s="40"/>
      <c r="CJ868" s="40"/>
      <c r="CK868" s="40"/>
      <c r="CL868" s="40"/>
      <c r="CM868" s="40"/>
    </row>
    <row r="869" spans="1:91" ht="17.25" customHeight="1" x14ac:dyDescent="0.2">
      <c r="A869" s="92"/>
      <c r="B869" s="93"/>
      <c r="C869" s="93"/>
      <c r="D869" s="93"/>
      <c r="E869" s="93" t="str">
        <f t="shared" si="1511"/>
        <v/>
      </c>
      <c r="F869" s="93"/>
      <c r="G869" s="93"/>
      <c r="H869" s="93" t="str">
        <f t="shared" si="1836"/>
        <v/>
      </c>
      <c r="I869" s="95" t="str">
        <f t="shared" si="1837"/>
        <v/>
      </c>
      <c r="J869" s="93"/>
      <c r="K869" s="97" t="b">
        <v>0</v>
      </c>
      <c r="L869" s="98" t="str">
        <f t="shared" si="1961"/>
        <v>PENDENTE</v>
      </c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3"/>
      <c r="X869" s="100"/>
      <c r="Y869" s="100"/>
      <c r="Z869" s="100"/>
      <c r="AA869" s="100"/>
      <c r="AB869" s="100"/>
      <c r="AC869" s="101"/>
      <c r="AD869" s="3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93"/>
      <c r="AQ869" s="93"/>
      <c r="AR869" s="93"/>
      <c r="AS869" s="102"/>
      <c r="AT869" s="103"/>
      <c r="AU869" s="103"/>
      <c r="AV869" s="103"/>
      <c r="AW869" s="104"/>
      <c r="AX869" s="103"/>
      <c r="AY869" s="103"/>
      <c r="AZ869" s="103"/>
      <c r="BA869" s="103"/>
      <c r="BB869" s="104"/>
      <c r="BC869" s="103"/>
      <c r="BD869" s="93"/>
      <c r="BE869" s="105"/>
      <c r="BF869" s="105"/>
      <c r="BG869" s="93"/>
      <c r="BH869" s="95"/>
      <c r="BI869" s="95" t="str">
        <f t="shared" si="1864"/>
        <v/>
      </c>
      <c r="BJ869" s="95" t="str">
        <f t="shared" ref="BJ869:BR869" si="1990">IF(AD869=0,"",AD869*$AS869*(AU869/10))</f>
        <v/>
      </c>
      <c r="BK869" s="95" t="str">
        <f t="shared" si="1990"/>
        <v/>
      </c>
      <c r="BL869" s="95" t="str">
        <f t="shared" si="1990"/>
        <v/>
      </c>
      <c r="BM869" s="95" t="str">
        <f t="shared" si="1990"/>
        <v/>
      </c>
      <c r="BN869" s="95" t="str">
        <f t="shared" si="1990"/>
        <v/>
      </c>
      <c r="BO869" s="95" t="str">
        <f t="shared" si="1990"/>
        <v/>
      </c>
      <c r="BP869" s="95" t="str">
        <f t="shared" si="1990"/>
        <v/>
      </c>
      <c r="BQ869" s="95" t="str">
        <f t="shared" si="1990"/>
        <v/>
      </c>
      <c r="BR869" s="95" t="str">
        <f t="shared" si="1990"/>
        <v/>
      </c>
      <c r="BS869" s="38"/>
      <c r="BT869" s="38"/>
      <c r="BU869" s="38"/>
      <c r="BV869" s="38"/>
      <c r="BW869" s="38"/>
      <c r="BX869" s="38">
        <f t="shared" si="1600"/>
        <v>0</v>
      </c>
      <c r="BY869" s="106" t="str">
        <f t="shared" si="1575"/>
        <v/>
      </c>
      <c r="BZ869" s="106" t="str">
        <f t="shared" ref="BZ869:CH869" si="1991">IF(N869="x","1","")</f>
        <v/>
      </c>
      <c r="CA869" s="106" t="str">
        <f t="shared" si="1991"/>
        <v/>
      </c>
      <c r="CB869" s="106" t="str">
        <f t="shared" si="1991"/>
        <v/>
      </c>
      <c r="CC869" s="106" t="str">
        <f t="shared" si="1991"/>
        <v/>
      </c>
      <c r="CD869" s="106" t="str">
        <f t="shared" si="1991"/>
        <v/>
      </c>
      <c r="CE869" s="106" t="str">
        <f t="shared" si="1991"/>
        <v/>
      </c>
      <c r="CF869" s="106" t="str">
        <f t="shared" si="1991"/>
        <v/>
      </c>
      <c r="CG869" s="106" t="str">
        <f t="shared" si="1991"/>
        <v/>
      </c>
      <c r="CH869" s="106" t="str">
        <f t="shared" si="1991"/>
        <v/>
      </c>
      <c r="CI869" s="40"/>
      <c r="CJ869" s="40"/>
      <c r="CK869" s="40"/>
      <c r="CL869" s="40"/>
      <c r="CM869" s="40"/>
    </row>
    <row r="870" spans="1:91" ht="17.25" customHeight="1" x14ac:dyDescent="0.2">
      <c r="A870" s="92"/>
      <c r="B870" s="93"/>
      <c r="C870" s="93"/>
      <c r="D870" s="93"/>
      <c r="E870" s="93" t="str">
        <f t="shared" si="1511"/>
        <v/>
      </c>
      <c r="F870" s="93"/>
      <c r="G870" s="93"/>
      <c r="H870" s="93" t="str">
        <f t="shared" si="1836"/>
        <v/>
      </c>
      <c r="I870" s="95" t="str">
        <f t="shared" si="1837"/>
        <v/>
      </c>
      <c r="J870" s="93"/>
      <c r="K870" s="97" t="b">
        <v>0</v>
      </c>
      <c r="L870" s="98" t="str">
        <f t="shared" si="1961"/>
        <v>PENDENTE</v>
      </c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3"/>
      <c r="X870" s="100"/>
      <c r="Y870" s="100"/>
      <c r="Z870" s="100"/>
      <c r="AA870" s="100"/>
      <c r="AB870" s="100"/>
      <c r="AC870" s="101"/>
      <c r="AD870" s="3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93"/>
      <c r="AQ870" s="93"/>
      <c r="AR870" s="93"/>
      <c r="AS870" s="102"/>
      <c r="AT870" s="103"/>
      <c r="AU870" s="103"/>
      <c r="AV870" s="103"/>
      <c r="AW870" s="104"/>
      <c r="AX870" s="103"/>
      <c r="AY870" s="103"/>
      <c r="AZ870" s="103"/>
      <c r="BA870" s="103"/>
      <c r="BB870" s="104"/>
      <c r="BC870" s="103"/>
      <c r="BD870" s="93"/>
      <c r="BE870" s="105"/>
      <c r="BF870" s="105"/>
      <c r="BG870" s="93"/>
      <c r="BH870" s="95"/>
      <c r="BI870" s="95" t="str">
        <f t="shared" si="1864"/>
        <v/>
      </c>
      <c r="BJ870" s="95" t="str">
        <f t="shared" ref="BJ870:BR870" si="1992">IF(AD870=0,"",AD870*$AS870*(AU870/10))</f>
        <v/>
      </c>
      <c r="BK870" s="95" t="str">
        <f t="shared" si="1992"/>
        <v/>
      </c>
      <c r="BL870" s="95" t="str">
        <f t="shared" si="1992"/>
        <v/>
      </c>
      <c r="BM870" s="95" t="str">
        <f t="shared" si="1992"/>
        <v/>
      </c>
      <c r="BN870" s="95" t="str">
        <f t="shared" si="1992"/>
        <v/>
      </c>
      <c r="BO870" s="95" t="str">
        <f t="shared" si="1992"/>
        <v/>
      </c>
      <c r="BP870" s="95" t="str">
        <f t="shared" si="1992"/>
        <v/>
      </c>
      <c r="BQ870" s="95" t="str">
        <f t="shared" si="1992"/>
        <v/>
      </c>
      <c r="BR870" s="95" t="str">
        <f t="shared" si="1992"/>
        <v/>
      </c>
      <c r="BS870" s="38"/>
      <c r="BT870" s="38"/>
      <c r="BU870" s="38"/>
      <c r="BV870" s="38"/>
      <c r="BW870" s="38"/>
      <c r="BX870" s="38">
        <f t="shared" si="1600"/>
        <v>0</v>
      </c>
      <c r="BY870" s="106" t="str">
        <f t="shared" si="1575"/>
        <v/>
      </c>
      <c r="BZ870" s="106" t="str">
        <f t="shared" ref="BZ870:CH870" si="1993">IF(N870="x","1","")</f>
        <v/>
      </c>
      <c r="CA870" s="106" t="str">
        <f t="shared" si="1993"/>
        <v/>
      </c>
      <c r="CB870" s="106" t="str">
        <f t="shared" si="1993"/>
        <v/>
      </c>
      <c r="CC870" s="106" t="str">
        <f t="shared" si="1993"/>
        <v/>
      </c>
      <c r="CD870" s="106" t="str">
        <f t="shared" si="1993"/>
        <v/>
      </c>
      <c r="CE870" s="106" t="str">
        <f t="shared" si="1993"/>
        <v/>
      </c>
      <c r="CF870" s="106" t="str">
        <f t="shared" si="1993"/>
        <v/>
      </c>
      <c r="CG870" s="106" t="str">
        <f t="shared" si="1993"/>
        <v/>
      </c>
      <c r="CH870" s="106" t="str">
        <f t="shared" si="1993"/>
        <v/>
      </c>
      <c r="CI870" s="40"/>
      <c r="CJ870" s="40"/>
      <c r="CK870" s="40"/>
      <c r="CL870" s="40"/>
      <c r="CM870" s="40"/>
    </row>
    <row r="871" spans="1:91" ht="17.25" customHeight="1" x14ac:dyDescent="0.2">
      <c r="A871" s="92"/>
      <c r="B871" s="93"/>
      <c r="C871" s="93"/>
      <c r="D871" s="93"/>
      <c r="E871" s="93" t="str">
        <f t="shared" si="1511"/>
        <v/>
      </c>
      <c r="F871" s="93"/>
      <c r="G871" s="93"/>
      <c r="H871" s="93" t="str">
        <f t="shared" si="1836"/>
        <v/>
      </c>
      <c r="I871" s="95" t="str">
        <f t="shared" si="1837"/>
        <v/>
      </c>
      <c r="J871" s="93"/>
      <c r="K871" s="97" t="b">
        <v>0</v>
      </c>
      <c r="L871" s="98" t="str">
        <f t="shared" si="1961"/>
        <v>PENDENTE</v>
      </c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3"/>
      <c r="X871" s="100"/>
      <c r="Y871" s="100"/>
      <c r="Z871" s="100"/>
      <c r="AA871" s="100"/>
      <c r="AB871" s="100"/>
      <c r="AC871" s="101"/>
      <c r="AD871" s="3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93"/>
      <c r="AQ871" s="93"/>
      <c r="AR871" s="93"/>
      <c r="AS871" s="102"/>
      <c r="AT871" s="103"/>
      <c r="AU871" s="103"/>
      <c r="AV871" s="103"/>
      <c r="AW871" s="104"/>
      <c r="AX871" s="103"/>
      <c r="AY871" s="103"/>
      <c r="AZ871" s="103"/>
      <c r="BA871" s="103"/>
      <c r="BB871" s="104"/>
      <c r="BC871" s="103"/>
      <c r="BD871" s="93"/>
      <c r="BE871" s="105"/>
      <c r="BF871" s="105"/>
      <c r="BG871" s="93"/>
      <c r="BH871" s="95"/>
      <c r="BI871" s="95" t="str">
        <f t="shared" si="1864"/>
        <v/>
      </c>
      <c r="BJ871" s="95" t="str">
        <f t="shared" ref="BJ871:BR871" si="1994">IF(AD871=0,"",AD871*$AS871*(AU871/10))</f>
        <v/>
      </c>
      <c r="BK871" s="95" t="str">
        <f t="shared" si="1994"/>
        <v/>
      </c>
      <c r="BL871" s="95" t="str">
        <f t="shared" si="1994"/>
        <v/>
      </c>
      <c r="BM871" s="95" t="str">
        <f t="shared" si="1994"/>
        <v/>
      </c>
      <c r="BN871" s="95" t="str">
        <f t="shared" si="1994"/>
        <v/>
      </c>
      <c r="BO871" s="95" t="str">
        <f t="shared" si="1994"/>
        <v/>
      </c>
      <c r="BP871" s="95" t="str">
        <f t="shared" si="1994"/>
        <v/>
      </c>
      <c r="BQ871" s="95" t="str">
        <f t="shared" si="1994"/>
        <v/>
      </c>
      <c r="BR871" s="95" t="str">
        <f t="shared" si="1994"/>
        <v/>
      </c>
      <c r="BS871" s="38"/>
      <c r="BT871" s="38"/>
      <c r="BU871" s="38"/>
      <c r="BV871" s="38"/>
      <c r="BW871" s="38"/>
      <c r="BX871" s="38">
        <f t="shared" si="1600"/>
        <v>0</v>
      </c>
      <c r="BY871" s="106" t="str">
        <f t="shared" si="1575"/>
        <v/>
      </c>
      <c r="BZ871" s="106" t="str">
        <f t="shared" ref="BZ871:CH871" si="1995">IF(N871="x","1","")</f>
        <v/>
      </c>
      <c r="CA871" s="106" t="str">
        <f t="shared" si="1995"/>
        <v/>
      </c>
      <c r="CB871" s="106" t="str">
        <f t="shared" si="1995"/>
        <v/>
      </c>
      <c r="CC871" s="106" t="str">
        <f t="shared" si="1995"/>
        <v/>
      </c>
      <c r="CD871" s="106" t="str">
        <f t="shared" si="1995"/>
        <v/>
      </c>
      <c r="CE871" s="106" t="str">
        <f t="shared" si="1995"/>
        <v/>
      </c>
      <c r="CF871" s="106" t="str">
        <f t="shared" si="1995"/>
        <v/>
      </c>
      <c r="CG871" s="106" t="str">
        <f t="shared" si="1995"/>
        <v/>
      </c>
      <c r="CH871" s="106" t="str">
        <f t="shared" si="1995"/>
        <v/>
      </c>
      <c r="CI871" s="40"/>
      <c r="CJ871" s="40"/>
      <c r="CK871" s="40"/>
      <c r="CL871" s="40"/>
      <c r="CM871" s="40"/>
    </row>
    <row r="872" spans="1:91" ht="17.25" customHeight="1" x14ac:dyDescent="0.2">
      <c r="A872" s="92"/>
      <c r="B872" s="93"/>
      <c r="C872" s="93"/>
      <c r="D872" s="93"/>
      <c r="E872" s="93" t="str">
        <f t="shared" si="1511"/>
        <v/>
      </c>
      <c r="F872" s="93"/>
      <c r="G872" s="93"/>
      <c r="H872" s="93" t="str">
        <f t="shared" si="1836"/>
        <v/>
      </c>
      <c r="I872" s="95" t="str">
        <f t="shared" si="1837"/>
        <v/>
      </c>
      <c r="J872" s="93"/>
      <c r="K872" s="97" t="b">
        <v>0</v>
      </c>
      <c r="L872" s="98" t="str">
        <f t="shared" si="1961"/>
        <v>PENDENTE</v>
      </c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3"/>
      <c r="X872" s="100"/>
      <c r="Y872" s="100"/>
      <c r="Z872" s="100"/>
      <c r="AA872" s="100"/>
      <c r="AB872" s="100"/>
      <c r="AC872" s="101"/>
      <c r="AD872" s="3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93"/>
      <c r="AQ872" s="93"/>
      <c r="AR872" s="93"/>
      <c r="AS872" s="102"/>
      <c r="AT872" s="103"/>
      <c r="AU872" s="103"/>
      <c r="AV872" s="103"/>
      <c r="AW872" s="104"/>
      <c r="AX872" s="103"/>
      <c r="AY872" s="103"/>
      <c r="AZ872" s="103"/>
      <c r="BA872" s="103"/>
      <c r="BB872" s="104"/>
      <c r="BC872" s="103"/>
      <c r="BD872" s="93"/>
      <c r="BE872" s="105"/>
      <c r="BF872" s="105"/>
      <c r="BG872" s="93"/>
      <c r="BH872" s="95"/>
      <c r="BI872" s="95" t="str">
        <f t="shared" si="1864"/>
        <v/>
      </c>
      <c r="BJ872" s="95" t="str">
        <f t="shared" ref="BJ872:BR872" si="1996">IF(AD872=0,"",AD872*$AS872*(AU872/10))</f>
        <v/>
      </c>
      <c r="BK872" s="95" t="str">
        <f t="shared" si="1996"/>
        <v/>
      </c>
      <c r="BL872" s="95" t="str">
        <f t="shared" si="1996"/>
        <v/>
      </c>
      <c r="BM872" s="95" t="str">
        <f t="shared" si="1996"/>
        <v/>
      </c>
      <c r="BN872" s="95" t="str">
        <f t="shared" si="1996"/>
        <v/>
      </c>
      <c r="BO872" s="95" t="str">
        <f t="shared" si="1996"/>
        <v/>
      </c>
      <c r="BP872" s="95" t="str">
        <f t="shared" si="1996"/>
        <v/>
      </c>
      <c r="BQ872" s="95" t="str">
        <f t="shared" si="1996"/>
        <v/>
      </c>
      <c r="BR872" s="95" t="str">
        <f t="shared" si="1996"/>
        <v/>
      </c>
      <c r="BS872" s="38"/>
      <c r="BT872" s="38"/>
      <c r="BU872" s="38"/>
      <c r="BV872" s="38"/>
      <c r="BW872" s="38"/>
      <c r="BX872" s="38">
        <f t="shared" si="1600"/>
        <v>0</v>
      </c>
      <c r="BY872" s="106" t="str">
        <f t="shared" si="1575"/>
        <v/>
      </c>
      <c r="BZ872" s="106" t="str">
        <f t="shared" ref="BZ872:CH872" si="1997">IF(N872="x","1","")</f>
        <v/>
      </c>
      <c r="CA872" s="106" t="str">
        <f t="shared" si="1997"/>
        <v/>
      </c>
      <c r="CB872" s="106" t="str">
        <f t="shared" si="1997"/>
        <v/>
      </c>
      <c r="CC872" s="106" t="str">
        <f t="shared" si="1997"/>
        <v/>
      </c>
      <c r="CD872" s="106" t="str">
        <f t="shared" si="1997"/>
        <v/>
      </c>
      <c r="CE872" s="106" t="str">
        <f t="shared" si="1997"/>
        <v/>
      </c>
      <c r="CF872" s="106" t="str">
        <f t="shared" si="1997"/>
        <v/>
      </c>
      <c r="CG872" s="106" t="str">
        <f t="shared" si="1997"/>
        <v/>
      </c>
      <c r="CH872" s="106" t="str">
        <f t="shared" si="1997"/>
        <v/>
      </c>
      <c r="CI872" s="40"/>
      <c r="CJ872" s="40"/>
      <c r="CK872" s="40"/>
      <c r="CL872" s="40"/>
      <c r="CM872" s="40"/>
    </row>
    <row r="873" spans="1:91" ht="17.25" customHeight="1" x14ac:dyDescent="0.2">
      <c r="A873" s="92"/>
      <c r="B873" s="93"/>
      <c r="C873" s="93"/>
      <c r="D873" s="93"/>
      <c r="E873" s="93" t="str">
        <f t="shared" si="1511"/>
        <v/>
      </c>
      <c r="F873" s="93"/>
      <c r="G873" s="93"/>
      <c r="H873" s="93" t="str">
        <f t="shared" si="1836"/>
        <v/>
      </c>
      <c r="I873" s="95" t="str">
        <f t="shared" si="1837"/>
        <v/>
      </c>
      <c r="J873" s="93"/>
      <c r="K873" s="97" t="b">
        <v>0</v>
      </c>
      <c r="L873" s="98" t="str">
        <f t="shared" si="1961"/>
        <v>PENDENTE</v>
      </c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3"/>
      <c r="X873" s="100"/>
      <c r="Y873" s="100"/>
      <c r="Z873" s="100"/>
      <c r="AA873" s="100"/>
      <c r="AB873" s="100"/>
      <c r="AC873" s="101"/>
      <c r="AD873" s="3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93"/>
      <c r="AQ873" s="93"/>
      <c r="AR873" s="93"/>
      <c r="AS873" s="102"/>
      <c r="AT873" s="103"/>
      <c r="AU873" s="103"/>
      <c r="AV873" s="103"/>
      <c r="AW873" s="104"/>
      <c r="AX873" s="103"/>
      <c r="AY873" s="103"/>
      <c r="AZ873" s="103"/>
      <c r="BA873" s="103"/>
      <c r="BB873" s="104"/>
      <c r="BC873" s="103"/>
      <c r="BD873" s="93"/>
      <c r="BE873" s="105"/>
      <c r="BF873" s="105"/>
      <c r="BG873" s="93"/>
      <c r="BH873" s="95"/>
      <c r="BI873" s="95" t="str">
        <f t="shared" si="1864"/>
        <v/>
      </c>
      <c r="BJ873" s="95" t="str">
        <f t="shared" ref="BJ873:BR873" si="1998">IF(AD873=0,"",AD873*$AS873*(AU873/10))</f>
        <v/>
      </c>
      <c r="BK873" s="95" t="str">
        <f t="shared" si="1998"/>
        <v/>
      </c>
      <c r="BL873" s="95" t="str">
        <f t="shared" si="1998"/>
        <v/>
      </c>
      <c r="BM873" s="95" t="str">
        <f t="shared" si="1998"/>
        <v/>
      </c>
      <c r="BN873" s="95" t="str">
        <f t="shared" si="1998"/>
        <v/>
      </c>
      <c r="BO873" s="95" t="str">
        <f t="shared" si="1998"/>
        <v/>
      </c>
      <c r="BP873" s="95" t="str">
        <f t="shared" si="1998"/>
        <v/>
      </c>
      <c r="BQ873" s="95" t="str">
        <f t="shared" si="1998"/>
        <v/>
      </c>
      <c r="BR873" s="95" t="str">
        <f t="shared" si="1998"/>
        <v/>
      </c>
      <c r="BS873" s="38"/>
      <c r="BT873" s="38"/>
      <c r="BU873" s="38"/>
      <c r="BV873" s="38"/>
      <c r="BW873" s="38"/>
      <c r="BX873" s="38">
        <f t="shared" si="1600"/>
        <v>0</v>
      </c>
      <c r="BY873" s="106" t="str">
        <f t="shared" si="1575"/>
        <v/>
      </c>
      <c r="BZ873" s="106" t="str">
        <f t="shared" ref="BZ873:CH873" si="1999">IF(N873="x","1","")</f>
        <v/>
      </c>
      <c r="CA873" s="106" t="str">
        <f t="shared" si="1999"/>
        <v/>
      </c>
      <c r="CB873" s="106" t="str">
        <f t="shared" si="1999"/>
        <v/>
      </c>
      <c r="CC873" s="106" t="str">
        <f t="shared" si="1999"/>
        <v/>
      </c>
      <c r="CD873" s="106" t="str">
        <f t="shared" si="1999"/>
        <v/>
      </c>
      <c r="CE873" s="106" t="str">
        <f t="shared" si="1999"/>
        <v/>
      </c>
      <c r="CF873" s="106" t="str">
        <f t="shared" si="1999"/>
        <v/>
      </c>
      <c r="CG873" s="106" t="str">
        <f t="shared" si="1999"/>
        <v/>
      </c>
      <c r="CH873" s="106" t="str">
        <f t="shared" si="1999"/>
        <v/>
      </c>
      <c r="CI873" s="40"/>
      <c r="CJ873" s="40"/>
      <c r="CK873" s="40"/>
      <c r="CL873" s="40"/>
      <c r="CM873" s="40"/>
    </row>
    <row r="874" spans="1:91" ht="17.25" customHeight="1" x14ac:dyDescent="0.2">
      <c r="A874" s="92"/>
      <c r="B874" s="93"/>
      <c r="C874" s="93"/>
      <c r="D874" s="93"/>
      <c r="E874" s="93" t="str">
        <f t="shared" si="1511"/>
        <v/>
      </c>
      <c r="F874" s="93"/>
      <c r="G874" s="93"/>
      <c r="H874" s="93" t="str">
        <f t="shared" si="1836"/>
        <v/>
      </c>
      <c r="I874" s="95" t="str">
        <f t="shared" si="1837"/>
        <v/>
      </c>
      <c r="J874" s="93"/>
      <c r="K874" s="97" t="b">
        <v>0</v>
      </c>
      <c r="L874" s="98" t="str">
        <f t="shared" si="1961"/>
        <v>PENDENTE</v>
      </c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3"/>
      <c r="X874" s="100"/>
      <c r="Y874" s="100"/>
      <c r="Z874" s="100"/>
      <c r="AA874" s="100"/>
      <c r="AB874" s="100"/>
      <c r="AC874" s="101"/>
      <c r="AD874" s="3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93"/>
      <c r="AQ874" s="93"/>
      <c r="AR874" s="93"/>
      <c r="AS874" s="102"/>
      <c r="AT874" s="103"/>
      <c r="AU874" s="103"/>
      <c r="AV874" s="103"/>
      <c r="AW874" s="104"/>
      <c r="AX874" s="103"/>
      <c r="AY874" s="103"/>
      <c r="AZ874" s="103"/>
      <c r="BA874" s="103"/>
      <c r="BB874" s="104"/>
      <c r="BC874" s="103"/>
      <c r="BD874" s="93"/>
      <c r="BE874" s="105"/>
      <c r="BF874" s="105"/>
      <c r="BG874" s="93"/>
      <c r="BH874" s="95"/>
      <c r="BI874" s="95" t="str">
        <f t="shared" si="1864"/>
        <v/>
      </c>
      <c r="BJ874" s="95" t="str">
        <f t="shared" ref="BJ874:BR874" si="2000">IF(AD874=0,"",AD874*$AS874*(AU874/10))</f>
        <v/>
      </c>
      <c r="BK874" s="95" t="str">
        <f t="shared" si="2000"/>
        <v/>
      </c>
      <c r="BL874" s="95" t="str">
        <f t="shared" si="2000"/>
        <v/>
      </c>
      <c r="BM874" s="95" t="str">
        <f t="shared" si="2000"/>
        <v/>
      </c>
      <c r="BN874" s="95" t="str">
        <f t="shared" si="2000"/>
        <v/>
      </c>
      <c r="BO874" s="95" t="str">
        <f t="shared" si="2000"/>
        <v/>
      </c>
      <c r="BP874" s="95" t="str">
        <f t="shared" si="2000"/>
        <v/>
      </c>
      <c r="BQ874" s="95" t="str">
        <f t="shared" si="2000"/>
        <v/>
      </c>
      <c r="BR874" s="95" t="str">
        <f t="shared" si="2000"/>
        <v/>
      </c>
      <c r="BS874" s="38"/>
      <c r="BT874" s="38"/>
      <c r="BU874" s="38"/>
      <c r="BV874" s="38"/>
      <c r="BW874" s="38"/>
      <c r="BX874" s="38">
        <f t="shared" si="1600"/>
        <v>0</v>
      </c>
      <c r="BY874" s="106" t="str">
        <f t="shared" si="1575"/>
        <v/>
      </c>
      <c r="BZ874" s="106" t="str">
        <f t="shared" ref="BZ874:CH874" si="2001">IF(N874="x","1","")</f>
        <v/>
      </c>
      <c r="CA874" s="106" t="str">
        <f t="shared" si="2001"/>
        <v/>
      </c>
      <c r="CB874" s="106" t="str">
        <f t="shared" si="2001"/>
        <v/>
      </c>
      <c r="CC874" s="106" t="str">
        <f t="shared" si="2001"/>
        <v/>
      </c>
      <c r="CD874" s="106" t="str">
        <f t="shared" si="2001"/>
        <v/>
      </c>
      <c r="CE874" s="106" t="str">
        <f t="shared" si="2001"/>
        <v/>
      </c>
      <c r="CF874" s="106" t="str">
        <f t="shared" si="2001"/>
        <v/>
      </c>
      <c r="CG874" s="106" t="str">
        <f t="shared" si="2001"/>
        <v/>
      </c>
      <c r="CH874" s="106" t="str">
        <f t="shared" si="2001"/>
        <v/>
      </c>
      <c r="CI874" s="40"/>
      <c r="CJ874" s="40"/>
      <c r="CK874" s="40"/>
      <c r="CL874" s="40"/>
      <c r="CM874" s="40"/>
    </row>
    <row r="875" spans="1:91" ht="17.25" customHeight="1" x14ac:dyDescent="0.2">
      <c r="A875" s="92"/>
      <c r="B875" s="93"/>
      <c r="C875" s="93"/>
      <c r="D875" s="93"/>
      <c r="E875" s="93" t="str">
        <f t="shared" si="1511"/>
        <v/>
      </c>
      <c r="F875" s="93"/>
      <c r="G875" s="93"/>
      <c r="H875" s="93" t="str">
        <f t="shared" si="1836"/>
        <v/>
      </c>
      <c r="I875" s="95" t="str">
        <f t="shared" si="1837"/>
        <v/>
      </c>
      <c r="J875" s="93"/>
      <c r="K875" s="97" t="b">
        <v>0</v>
      </c>
      <c r="L875" s="98" t="str">
        <f t="shared" si="1961"/>
        <v>PENDENTE</v>
      </c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3"/>
      <c r="X875" s="100"/>
      <c r="Y875" s="100"/>
      <c r="Z875" s="100"/>
      <c r="AA875" s="100"/>
      <c r="AB875" s="100"/>
      <c r="AC875" s="101"/>
      <c r="AD875" s="3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93"/>
      <c r="AQ875" s="93"/>
      <c r="AR875" s="93"/>
      <c r="AS875" s="102"/>
      <c r="AT875" s="103"/>
      <c r="AU875" s="103"/>
      <c r="AV875" s="103"/>
      <c r="AW875" s="104"/>
      <c r="AX875" s="103"/>
      <c r="AY875" s="103"/>
      <c r="AZ875" s="103"/>
      <c r="BA875" s="103"/>
      <c r="BB875" s="104"/>
      <c r="BC875" s="103"/>
      <c r="BD875" s="93"/>
      <c r="BE875" s="105"/>
      <c r="BF875" s="105"/>
      <c r="BG875" s="93"/>
      <c r="BH875" s="95"/>
      <c r="BI875" s="95" t="str">
        <f t="shared" si="1864"/>
        <v/>
      </c>
      <c r="BJ875" s="95" t="str">
        <f t="shared" ref="BJ875:BR875" si="2002">IF(AD875=0,"",AD875*$AS875*(AU875/10))</f>
        <v/>
      </c>
      <c r="BK875" s="95" t="str">
        <f t="shared" si="2002"/>
        <v/>
      </c>
      <c r="BL875" s="95" t="str">
        <f t="shared" si="2002"/>
        <v/>
      </c>
      <c r="BM875" s="95" t="str">
        <f t="shared" si="2002"/>
        <v/>
      </c>
      <c r="BN875" s="95" t="str">
        <f t="shared" si="2002"/>
        <v/>
      </c>
      <c r="BO875" s="95" t="str">
        <f t="shared" si="2002"/>
        <v/>
      </c>
      <c r="BP875" s="95" t="str">
        <f t="shared" si="2002"/>
        <v/>
      </c>
      <c r="BQ875" s="95" t="str">
        <f t="shared" si="2002"/>
        <v/>
      </c>
      <c r="BR875" s="95" t="str">
        <f t="shared" si="2002"/>
        <v/>
      </c>
      <c r="BS875" s="38"/>
      <c r="BT875" s="38"/>
      <c r="BU875" s="38"/>
      <c r="BV875" s="38"/>
      <c r="BW875" s="38"/>
      <c r="BX875" s="38">
        <f t="shared" si="1600"/>
        <v>0</v>
      </c>
      <c r="BY875" s="106" t="str">
        <f t="shared" si="1575"/>
        <v/>
      </c>
      <c r="BZ875" s="106" t="str">
        <f t="shared" ref="BZ875:CH875" si="2003">IF(N875="x","1","")</f>
        <v/>
      </c>
      <c r="CA875" s="106" t="str">
        <f t="shared" si="2003"/>
        <v/>
      </c>
      <c r="CB875" s="106" t="str">
        <f t="shared" si="2003"/>
        <v/>
      </c>
      <c r="CC875" s="106" t="str">
        <f t="shared" si="2003"/>
        <v/>
      </c>
      <c r="CD875" s="106" t="str">
        <f t="shared" si="2003"/>
        <v/>
      </c>
      <c r="CE875" s="106" t="str">
        <f t="shared" si="2003"/>
        <v/>
      </c>
      <c r="CF875" s="106" t="str">
        <f t="shared" si="2003"/>
        <v/>
      </c>
      <c r="CG875" s="106" t="str">
        <f t="shared" si="2003"/>
        <v/>
      </c>
      <c r="CH875" s="106" t="str">
        <f t="shared" si="2003"/>
        <v/>
      </c>
      <c r="CI875" s="40"/>
      <c r="CJ875" s="40"/>
      <c r="CK875" s="40"/>
      <c r="CL875" s="40"/>
      <c r="CM875" s="40"/>
    </row>
    <row r="876" spans="1:91" ht="17.25" customHeight="1" x14ac:dyDescent="0.2">
      <c r="A876" s="92"/>
      <c r="B876" s="93"/>
      <c r="C876" s="93"/>
      <c r="D876" s="93"/>
      <c r="E876" s="93" t="str">
        <f t="shared" si="1511"/>
        <v/>
      </c>
      <c r="F876" s="93"/>
      <c r="G876" s="93"/>
      <c r="H876" s="93" t="str">
        <f t="shared" si="1836"/>
        <v/>
      </c>
      <c r="I876" s="95" t="str">
        <f t="shared" si="1837"/>
        <v/>
      </c>
      <c r="J876" s="93"/>
      <c r="K876" s="97" t="b">
        <v>0</v>
      </c>
      <c r="L876" s="98" t="str">
        <f t="shared" si="1961"/>
        <v>PENDENTE</v>
      </c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3"/>
      <c r="X876" s="100"/>
      <c r="Y876" s="100"/>
      <c r="Z876" s="100"/>
      <c r="AA876" s="100"/>
      <c r="AB876" s="100"/>
      <c r="AC876" s="101"/>
      <c r="AD876" s="3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93"/>
      <c r="AQ876" s="93"/>
      <c r="AR876" s="93"/>
      <c r="AS876" s="102"/>
      <c r="AT876" s="103"/>
      <c r="AU876" s="103"/>
      <c r="AV876" s="103"/>
      <c r="AW876" s="104"/>
      <c r="AX876" s="103"/>
      <c r="AY876" s="103"/>
      <c r="AZ876" s="103"/>
      <c r="BA876" s="103"/>
      <c r="BB876" s="104"/>
      <c r="BC876" s="103"/>
      <c r="BD876" s="93"/>
      <c r="BE876" s="105"/>
      <c r="BF876" s="105"/>
      <c r="BG876" s="93"/>
      <c r="BH876" s="95"/>
      <c r="BI876" s="95" t="str">
        <f t="shared" si="1864"/>
        <v/>
      </c>
      <c r="BJ876" s="95" t="str">
        <f t="shared" ref="BJ876:BR876" si="2004">IF(AD876=0,"",AD876*$AS876*(AU876/10))</f>
        <v/>
      </c>
      <c r="BK876" s="95" t="str">
        <f t="shared" si="2004"/>
        <v/>
      </c>
      <c r="BL876" s="95" t="str">
        <f t="shared" si="2004"/>
        <v/>
      </c>
      <c r="BM876" s="95" t="str">
        <f t="shared" si="2004"/>
        <v/>
      </c>
      <c r="BN876" s="95" t="str">
        <f t="shared" si="2004"/>
        <v/>
      </c>
      <c r="BO876" s="95" t="str">
        <f t="shared" si="2004"/>
        <v/>
      </c>
      <c r="BP876" s="95" t="str">
        <f t="shared" si="2004"/>
        <v/>
      </c>
      <c r="BQ876" s="95" t="str">
        <f t="shared" si="2004"/>
        <v/>
      </c>
      <c r="BR876" s="95" t="str">
        <f t="shared" si="2004"/>
        <v/>
      </c>
      <c r="BS876" s="38"/>
      <c r="BT876" s="38"/>
      <c r="BU876" s="38"/>
      <c r="BV876" s="38"/>
      <c r="BW876" s="38"/>
      <c r="BX876" s="38">
        <f t="shared" si="1600"/>
        <v>0</v>
      </c>
      <c r="BY876" s="106" t="str">
        <f t="shared" si="1575"/>
        <v/>
      </c>
      <c r="BZ876" s="106" t="str">
        <f t="shared" ref="BZ876:CH876" si="2005">IF(N876="x","1","")</f>
        <v/>
      </c>
      <c r="CA876" s="106" t="str">
        <f t="shared" si="2005"/>
        <v/>
      </c>
      <c r="CB876" s="106" t="str">
        <f t="shared" si="2005"/>
        <v/>
      </c>
      <c r="CC876" s="106" t="str">
        <f t="shared" si="2005"/>
        <v/>
      </c>
      <c r="CD876" s="106" t="str">
        <f t="shared" si="2005"/>
        <v/>
      </c>
      <c r="CE876" s="106" t="str">
        <f t="shared" si="2005"/>
        <v/>
      </c>
      <c r="CF876" s="106" t="str">
        <f t="shared" si="2005"/>
        <v/>
      </c>
      <c r="CG876" s="106" t="str">
        <f t="shared" si="2005"/>
        <v/>
      </c>
      <c r="CH876" s="106" t="str">
        <f t="shared" si="2005"/>
        <v/>
      </c>
      <c r="CI876" s="40"/>
      <c r="CJ876" s="40"/>
      <c r="CK876" s="40"/>
      <c r="CL876" s="40"/>
      <c r="CM876" s="40"/>
    </row>
    <row r="877" spans="1:91" ht="17.25" customHeight="1" x14ac:dyDescent="0.2">
      <c r="A877" s="92"/>
      <c r="B877" s="93"/>
      <c r="C877" s="93"/>
      <c r="D877" s="93"/>
      <c r="E877" s="93" t="str">
        <f t="shared" si="1511"/>
        <v/>
      </c>
      <c r="F877" s="93"/>
      <c r="G877" s="93"/>
      <c r="H877" s="93" t="str">
        <f t="shared" si="1836"/>
        <v/>
      </c>
      <c r="I877" s="95" t="str">
        <f t="shared" si="1837"/>
        <v/>
      </c>
      <c r="J877" s="93"/>
      <c r="K877" s="97" t="b">
        <v>0</v>
      </c>
      <c r="L877" s="98" t="str">
        <f t="shared" si="1961"/>
        <v>PENDENTE</v>
      </c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3"/>
      <c r="X877" s="100"/>
      <c r="Y877" s="100"/>
      <c r="Z877" s="100"/>
      <c r="AA877" s="100"/>
      <c r="AB877" s="100"/>
      <c r="AC877" s="101"/>
      <c r="AD877" s="3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93"/>
      <c r="AQ877" s="93"/>
      <c r="AR877" s="93"/>
      <c r="AS877" s="102"/>
      <c r="AT877" s="103"/>
      <c r="AU877" s="103"/>
      <c r="AV877" s="103"/>
      <c r="AW877" s="104"/>
      <c r="AX877" s="103"/>
      <c r="AY877" s="103"/>
      <c r="AZ877" s="103"/>
      <c r="BA877" s="103"/>
      <c r="BB877" s="104"/>
      <c r="BC877" s="103"/>
      <c r="BD877" s="93"/>
      <c r="BE877" s="105"/>
      <c r="BF877" s="105"/>
      <c r="BG877" s="93"/>
      <c r="BH877" s="95"/>
      <c r="BI877" s="95" t="str">
        <f t="shared" si="1864"/>
        <v/>
      </c>
      <c r="BJ877" s="95" t="str">
        <f t="shared" ref="BJ877:BR877" si="2006">IF(AD877=0,"",AD877*$AS877*(AU877/10))</f>
        <v/>
      </c>
      <c r="BK877" s="95" t="str">
        <f t="shared" si="2006"/>
        <v/>
      </c>
      <c r="BL877" s="95" t="str">
        <f t="shared" si="2006"/>
        <v/>
      </c>
      <c r="BM877" s="95" t="str">
        <f t="shared" si="2006"/>
        <v/>
      </c>
      <c r="BN877" s="95" t="str">
        <f t="shared" si="2006"/>
        <v/>
      </c>
      <c r="BO877" s="95" t="str">
        <f t="shared" si="2006"/>
        <v/>
      </c>
      <c r="BP877" s="95" t="str">
        <f t="shared" si="2006"/>
        <v/>
      </c>
      <c r="BQ877" s="95" t="str">
        <f t="shared" si="2006"/>
        <v/>
      </c>
      <c r="BR877" s="95" t="str">
        <f t="shared" si="2006"/>
        <v/>
      </c>
      <c r="BS877" s="38"/>
      <c r="BT877" s="38"/>
      <c r="BU877" s="38"/>
      <c r="BV877" s="38"/>
      <c r="BW877" s="38"/>
      <c r="BX877" s="38">
        <f t="shared" si="1600"/>
        <v>0</v>
      </c>
      <c r="BY877" s="106" t="str">
        <f t="shared" si="1575"/>
        <v/>
      </c>
      <c r="BZ877" s="106" t="str">
        <f t="shared" ref="BZ877:CH877" si="2007">IF(N877="x","1","")</f>
        <v/>
      </c>
      <c r="CA877" s="106" t="str">
        <f t="shared" si="2007"/>
        <v/>
      </c>
      <c r="CB877" s="106" t="str">
        <f t="shared" si="2007"/>
        <v/>
      </c>
      <c r="CC877" s="106" t="str">
        <f t="shared" si="2007"/>
        <v/>
      </c>
      <c r="CD877" s="106" t="str">
        <f t="shared" si="2007"/>
        <v/>
      </c>
      <c r="CE877" s="106" t="str">
        <f t="shared" si="2007"/>
        <v/>
      </c>
      <c r="CF877" s="106" t="str">
        <f t="shared" si="2007"/>
        <v/>
      </c>
      <c r="CG877" s="106" t="str">
        <f t="shared" si="2007"/>
        <v/>
      </c>
      <c r="CH877" s="106" t="str">
        <f t="shared" si="2007"/>
        <v/>
      </c>
      <c r="CI877" s="40"/>
      <c r="CJ877" s="40"/>
      <c r="CK877" s="40"/>
      <c r="CL877" s="40"/>
      <c r="CM877" s="40"/>
    </row>
    <row r="878" spans="1:91" ht="17.25" customHeight="1" x14ac:dyDescent="0.2">
      <c r="A878" s="92"/>
      <c r="B878" s="93"/>
      <c r="C878" s="93"/>
      <c r="D878" s="93"/>
      <c r="E878" s="93" t="str">
        <f t="shared" si="1511"/>
        <v/>
      </c>
      <c r="F878" s="93"/>
      <c r="G878" s="93"/>
      <c r="H878" s="93" t="str">
        <f t="shared" si="1836"/>
        <v/>
      </c>
      <c r="I878" s="95" t="str">
        <f t="shared" si="1837"/>
        <v/>
      </c>
      <c r="J878" s="93"/>
      <c r="K878" s="97" t="b">
        <v>0</v>
      </c>
      <c r="L878" s="98" t="str">
        <f t="shared" si="1961"/>
        <v>PENDENTE</v>
      </c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3"/>
      <c r="X878" s="100"/>
      <c r="Y878" s="100"/>
      <c r="Z878" s="100"/>
      <c r="AA878" s="100"/>
      <c r="AB878" s="100"/>
      <c r="AC878" s="101"/>
      <c r="AD878" s="3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93"/>
      <c r="AQ878" s="93"/>
      <c r="AR878" s="93"/>
      <c r="AS878" s="102"/>
      <c r="AT878" s="103"/>
      <c r="AU878" s="103"/>
      <c r="AV878" s="103"/>
      <c r="AW878" s="104"/>
      <c r="AX878" s="103"/>
      <c r="AY878" s="103"/>
      <c r="AZ878" s="103"/>
      <c r="BA878" s="103"/>
      <c r="BB878" s="104"/>
      <c r="BC878" s="103"/>
      <c r="BD878" s="93"/>
      <c r="BE878" s="105"/>
      <c r="BF878" s="105"/>
      <c r="BG878" s="93"/>
      <c r="BH878" s="95"/>
      <c r="BI878" s="95" t="str">
        <f t="shared" si="1864"/>
        <v/>
      </c>
      <c r="BJ878" s="95" t="str">
        <f t="shared" ref="BJ878:BR878" si="2008">IF(AD878=0,"",AD878*$AS878*(AU878/10))</f>
        <v/>
      </c>
      <c r="BK878" s="95" t="str">
        <f t="shared" si="2008"/>
        <v/>
      </c>
      <c r="BL878" s="95" t="str">
        <f t="shared" si="2008"/>
        <v/>
      </c>
      <c r="BM878" s="95" t="str">
        <f t="shared" si="2008"/>
        <v/>
      </c>
      <c r="BN878" s="95" t="str">
        <f t="shared" si="2008"/>
        <v/>
      </c>
      <c r="BO878" s="95" t="str">
        <f t="shared" si="2008"/>
        <v/>
      </c>
      <c r="BP878" s="95" t="str">
        <f t="shared" si="2008"/>
        <v/>
      </c>
      <c r="BQ878" s="95" t="str">
        <f t="shared" si="2008"/>
        <v/>
      </c>
      <c r="BR878" s="95" t="str">
        <f t="shared" si="2008"/>
        <v/>
      </c>
      <c r="BS878" s="38"/>
      <c r="BT878" s="38"/>
      <c r="BU878" s="38"/>
      <c r="BV878" s="38"/>
      <c r="BW878" s="38"/>
      <c r="BX878" s="38">
        <f t="shared" si="1600"/>
        <v>0</v>
      </c>
      <c r="BY878" s="106" t="str">
        <f t="shared" si="1575"/>
        <v/>
      </c>
      <c r="BZ878" s="106" t="str">
        <f t="shared" ref="BZ878:CH878" si="2009">IF(N878="x","1","")</f>
        <v/>
      </c>
      <c r="CA878" s="106" t="str">
        <f t="shared" si="2009"/>
        <v/>
      </c>
      <c r="CB878" s="106" t="str">
        <f t="shared" si="2009"/>
        <v/>
      </c>
      <c r="CC878" s="106" t="str">
        <f t="shared" si="2009"/>
        <v/>
      </c>
      <c r="CD878" s="106" t="str">
        <f t="shared" si="2009"/>
        <v/>
      </c>
      <c r="CE878" s="106" t="str">
        <f t="shared" si="2009"/>
        <v/>
      </c>
      <c r="CF878" s="106" t="str">
        <f t="shared" si="2009"/>
        <v/>
      </c>
      <c r="CG878" s="106" t="str">
        <f t="shared" si="2009"/>
        <v/>
      </c>
      <c r="CH878" s="106" t="str">
        <f t="shared" si="2009"/>
        <v/>
      </c>
      <c r="CI878" s="40"/>
      <c r="CJ878" s="40"/>
      <c r="CK878" s="40"/>
      <c r="CL878" s="40"/>
      <c r="CM878" s="40"/>
    </row>
    <row r="879" spans="1:91" ht="17.25" customHeight="1" x14ac:dyDescent="0.2">
      <c r="A879" s="92"/>
      <c r="B879" s="93"/>
      <c r="C879" s="93"/>
      <c r="D879" s="93"/>
      <c r="E879" s="93" t="str">
        <f t="shared" si="1511"/>
        <v/>
      </c>
      <c r="F879" s="93"/>
      <c r="G879" s="93"/>
      <c r="H879" s="93" t="str">
        <f t="shared" si="1836"/>
        <v/>
      </c>
      <c r="I879" s="95" t="str">
        <f t="shared" si="1837"/>
        <v/>
      </c>
      <c r="J879" s="93"/>
      <c r="K879" s="97" t="b">
        <v>0</v>
      </c>
      <c r="L879" s="98" t="str">
        <f t="shared" si="1961"/>
        <v>PENDENTE</v>
      </c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3"/>
      <c r="X879" s="100"/>
      <c r="Y879" s="100"/>
      <c r="Z879" s="100"/>
      <c r="AA879" s="100"/>
      <c r="AB879" s="100"/>
      <c r="AC879" s="101"/>
      <c r="AD879" s="3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93"/>
      <c r="AQ879" s="93"/>
      <c r="AR879" s="93"/>
      <c r="AS879" s="102"/>
      <c r="AT879" s="103"/>
      <c r="AU879" s="103"/>
      <c r="AV879" s="103"/>
      <c r="AW879" s="104"/>
      <c r="AX879" s="103"/>
      <c r="AY879" s="103"/>
      <c r="AZ879" s="103"/>
      <c r="BA879" s="103"/>
      <c r="BB879" s="104"/>
      <c r="BC879" s="103"/>
      <c r="BD879" s="93"/>
      <c r="BE879" s="105"/>
      <c r="BF879" s="105"/>
      <c r="BG879" s="93"/>
      <c r="BH879" s="95"/>
      <c r="BI879" s="95" t="str">
        <f t="shared" si="1864"/>
        <v/>
      </c>
      <c r="BJ879" s="95" t="str">
        <f t="shared" ref="BJ879:BR879" si="2010">IF(AD879=0,"",AD879*$AS879*(AU879/10))</f>
        <v/>
      </c>
      <c r="BK879" s="95" t="str">
        <f t="shared" si="2010"/>
        <v/>
      </c>
      <c r="BL879" s="95" t="str">
        <f t="shared" si="2010"/>
        <v/>
      </c>
      <c r="BM879" s="95" t="str">
        <f t="shared" si="2010"/>
        <v/>
      </c>
      <c r="BN879" s="95" t="str">
        <f t="shared" si="2010"/>
        <v/>
      </c>
      <c r="BO879" s="95" t="str">
        <f t="shared" si="2010"/>
        <v/>
      </c>
      <c r="BP879" s="95" t="str">
        <f t="shared" si="2010"/>
        <v/>
      </c>
      <c r="BQ879" s="95" t="str">
        <f t="shared" si="2010"/>
        <v/>
      </c>
      <c r="BR879" s="95" t="str">
        <f t="shared" si="2010"/>
        <v/>
      </c>
      <c r="BS879" s="38"/>
      <c r="BT879" s="38"/>
      <c r="BU879" s="38"/>
      <c r="BV879" s="38"/>
      <c r="BW879" s="38"/>
      <c r="BX879" s="38">
        <f t="shared" si="1600"/>
        <v>0</v>
      </c>
      <c r="BY879" s="106" t="str">
        <f t="shared" si="1575"/>
        <v/>
      </c>
      <c r="BZ879" s="106" t="str">
        <f t="shared" ref="BZ879:CH879" si="2011">IF(N879="x","1","")</f>
        <v/>
      </c>
      <c r="CA879" s="106" t="str">
        <f t="shared" si="2011"/>
        <v/>
      </c>
      <c r="CB879" s="106" t="str">
        <f t="shared" si="2011"/>
        <v/>
      </c>
      <c r="CC879" s="106" t="str">
        <f t="shared" si="2011"/>
        <v/>
      </c>
      <c r="CD879" s="106" t="str">
        <f t="shared" si="2011"/>
        <v/>
      </c>
      <c r="CE879" s="106" t="str">
        <f t="shared" si="2011"/>
        <v/>
      </c>
      <c r="CF879" s="106" t="str">
        <f t="shared" si="2011"/>
        <v/>
      </c>
      <c r="CG879" s="106" t="str">
        <f t="shared" si="2011"/>
        <v/>
      </c>
      <c r="CH879" s="106" t="str">
        <f t="shared" si="2011"/>
        <v/>
      </c>
      <c r="CI879" s="40"/>
      <c r="CJ879" s="40"/>
      <c r="CK879" s="40"/>
      <c r="CL879" s="40"/>
      <c r="CM879" s="40"/>
    </row>
    <row r="880" spans="1:91" ht="17.25" customHeight="1" x14ac:dyDescent="0.2">
      <c r="A880" s="92"/>
      <c r="B880" s="93"/>
      <c r="C880" s="93"/>
      <c r="D880" s="93"/>
      <c r="E880" s="93" t="str">
        <f t="shared" si="1511"/>
        <v/>
      </c>
      <c r="F880" s="93"/>
      <c r="G880" s="93"/>
      <c r="H880" s="93" t="str">
        <f t="shared" si="1836"/>
        <v/>
      </c>
      <c r="I880" s="95" t="str">
        <f t="shared" si="1837"/>
        <v/>
      </c>
      <c r="J880" s="93"/>
      <c r="K880" s="97" t="b">
        <v>0</v>
      </c>
      <c r="L880" s="98" t="str">
        <f t="shared" si="1961"/>
        <v>PENDENTE</v>
      </c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3"/>
      <c r="X880" s="100"/>
      <c r="Y880" s="100"/>
      <c r="Z880" s="100"/>
      <c r="AA880" s="100"/>
      <c r="AB880" s="100"/>
      <c r="AC880" s="101"/>
      <c r="AD880" s="3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93"/>
      <c r="AQ880" s="93"/>
      <c r="AR880" s="93"/>
      <c r="AS880" s="102"/>
      <c r="AT880" s="103"/>
      <c r="AU880" s="103"/>
      <c r="AV880" s="103"/>
      <c r="AW880" s="104"/>
      <c r="AX880" s="103"/>
      <c r="AY880" s="103"/>
      <c r="AZ880" s="103"/>
      <c r="BA880" s="103"/>
      <c r="BB880" s="104"/>
      <c r="BC880" s="103"/>
      <c r="BD880" s="93"/>
      <c r="BE880" s="105"/>
      <c r="BF880" s="105"/>
      <c r="BG880" s="93"/>
      <c r="BH880" s="95"/>
      <c r="BI880" s="95" t="str">
        <f t="shared" si="1864"/>
        <v/>
      </c>
      <c r="BJ880" s="95" t="str">
        <f t="shared" ref="BJ880:BR880" si="2012">IF(AD880=0,"",AD880*$AS880*(AU880/10))</f>
        <v/>
      </c>
      <c r="BK880" s="95" t="str">
        <f t="shared" si="2012"/>
        <v/>
      </c>
      <c r="BL880" s="95" t="str">
        <f t="shared" si="2012"/>
        <v/>
      </c>
      <c r="BM880" s="95" t="str">
        <f t="shared" si="2012"/>
        <v/>
      </c>
      <c r="BN880" s="95" t="str">
        <f t="shared" si="2012"/>
        <v/>
      </c>
      <c r="BO880" s="95" t="str">
        <f t="shared" si="2012"/>
        <v/>
      </c>
      <c r="BP880" s="95" t="str">
        <f t="shared" si="2012"/>
        <v/>
      </c>
      <c r="BQ880" s="95" t="str">
        <f t="shared" si="2012"/>
        <v/>
      </c>
      <c r="BR880" s="95" t="str">
        <f t="shared" si="2012"/>
        <v/>
      </c>
      <c r="BS880" s="38"/>
      <c r="BT880" s="38"/>
      <c r="BU880" s="38"/>
      <c r="BV880" s="38"/>
      <c r="BW880" s="38"/>
      <c r="BX880" s="38">
        <f t="shared" si="1600"/>
        <v>0</v>
      </c>
      <c r="BY880" s="106" t="str">
        <f t="shared" si="1575"/>
        <v/>
      </c>
      <c r="BZ880" s="106" t="str">
        <f t="shared" ref="BZ880:CH880" si="2013">IF(N880="x","1","")</f>
        <v/>
      </c>
      <c r="CA880" s="106" t="str">
        <f t="shared" si="2013"/>
        <v/>
      </c>
      <c r="CB880" s="106" t="str">
        <f t="shared" si="2013"/>
        <v/>
      </c>
      <c r="CC880" s="106" t="str">
        <f t="shared" si="2013"/>
        <v/>
      </c>
      <c r="CD880" s="106" t="str">
        <f t="shared" si="2013"/>
        <v/>
      </c>
      <c r="CE880" s="106" t="str">
        <f t="shared" si="2013"/>
        <v/>
      </c>
      <c r="CF880" s="106" t="str">
        <f t="shared" si="2013"/>
        <v/>
      </c>
      <c r="CG880" s="106" t="str">
        <f t="shared" si="2013"/>
        <v/>
      </c>
      <c r="CH880" s="106" t="str">
        <f t="shared" si="2013"/>
        <v/>
      </c>
      <c r="CI880" s="40"/>
      <c r="CJ880" s="40"/>
      <c r="CK880" s="40"/>
      <c r="CL880" s="40"/>
      <c r="CM880" s="40"/>
    </row>
    <row r="881" spans="1:91" ht="17.25" customHeight="1" x14ac:dyDescent="0.2">
      <c r="A881" s="92"/>
      <c r="B881" s="93"/>
      <c r="C881" s="93"/>
      <c r="D881" s="93"/>
      <c r="E881" s="93" t="str">
        <f t="shared" si="1511"/>
        <v/>
      </c>
      <c r="F881" s="93"/>
      <c r="G881" s="93"/>
      <c r="H881" s="93" t="str">
        <f t="shared" si="1836"/>
        <v/>
      </c>
      <c r="I881" s="95" t="str">
        <f t="shared" si="1837"/>
        <v/>
      </c>
      <c r="J881" s="93"/>
      <c r="K881" s="97" t="b">
        <v>0</v>
      </c>
      <c r="L881" s="98" t="str">
        <f t="shared" si="1961"/>
        <v>PENDENTE</v>
      </c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3"/>
      <c r="X881" s="100"/>
      <c r="Y881" s="100"/>
      <c r="Z881" s="100"/>
      <c r="AA881" s="100"/>
      <c r="AB881" s="100"/>
      <c r="AC881" s="101"/>
      <c r="AD881" s="3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93"/>
      <c r="AQ881" s="93"/>
      <c r="AR881" s="93"/>
      <c r="AS881" s="102"/>
      <c r="AT881" s="103"/>
      <c r="AU881" s="103"/>
      <c r="AV881" s="103"/>
      <c r="AW881" s="104"/>
      <c r="AX881" s="103"/>
      <c r="AY881" s="103"/>
      <c r="AZ881" s="103"/>
      <c r="BA881" s="103"/>
      <c r="BB881" s="104"/>
      <c r="BC881" s="103"/>
      <c r="BD881" s="93"/>
      <c r="BE881" s="105"/>
      <c r="BF881" s="105"/>
      <c r="BG881" s="93"/>
      <c r="BH881" s="95"/>
      <c r="BI881" s="95" t="str">
        <f t="shared" si="1864"/>
        <v/>
      </c>
      <c r="BJ881" s="95" t="str">
        <f t="shared" ref="BJ881:BR881" si="2014">IF(AD881=0,"",AD881*$AS881*(AU881/10))</f>
        <v/>
      </c>
      <c r="BK881" s="95" t="str">
        <f t="shared" si="2014"/>
        <v/>
      </c>
      <c r="BL881" s="95" t="str">
        <f t="shared" si="2014"/>
        <v/>
      </c>
      <c r="BM881" s="95" t="str">
        <f t="shared" si="2014"/>
        <v/>
      </c>
      <c r="BN881" s="95" t="str">
        <f t="shared" si="2014"/>
        <v/>
      </c>
      <c r="BO881" s="95" t="str">
        <f t="shared" si="2014"/>
        <v/>
      </c>
      <c r="BP881" s="95" t="str">
        <f t="shared" si="2014"/>
        <v/>
      </c>
      <c r="BQ881" s="95" t="str">
        <f t="shared" si="2014"/>
        <v/>
      </c>
      <c r="BR881" s="95" t="str">
        <f t="shared" si="2014"/>
        <v/>
      </c>
      <c r="BS881" s="38"/>
      <c r="BT881" s="38"/>
      <c r="BU881" s="38"/>
      <c r="BV881" s="38"/>
      <c r="BW881" s="38"/>
      <c r="BX881" s="38">
        <f t="shared" si="1600"/>
        <v>0</v>
      </c>
      <c r="BY881" s="106" t="str">
        <f t="shared" si="1575"/>
        <v/>
      </c>
      <c r="BZ881" s="106" t="str">
        <f t="shared" ref="BZ881:CH881" si="2015">IF(N881="x","1","")</f>
        <v/>
      </c>
      <c r="CA881" s="106" t="str">
        <f t="shared" si="2015"/>
        <v/>
      </c>
      <c r="CB881" s="106" t="str">
        <f t="shared" si="2015"/>
        <v/>
      </c>
      <c r="CC881" s="106" t="str">
        <f t="shared" si="2015"/>
        <v/>
      </c>
      <c r="CD881" s="106" t="str">
        <f t="shared" si="2015"/>
        <v/>
      </c>
      <c r="CE881" s="106" t="str">
        <f t="shared" si="2015"/>
        <v/>
      </c>
      <c r="CF881" s="106" t="str">
        <f t="shared" si="2015"/>
        <v/>
      </c>
      <c r="CG881" s="106" t="str">
        <f t="shared" si="2015"/>
        <v/>
      </c>
      <c r="CH881" s="106" t="str">
        <f t="shared" si="2015"/>
        <v/>
      </c>
      <c r="CI881" s="40"/>
      <c r="CJ881" s="40"/>
      <c r="CK881" s="40"/>
      <c r="CL881" s="40"/>
      <c r="CM881" s="40"/>
    </row>
    <row r="882" spans="1:91" ht="17.25" customHeight="1" x14ac:dyDescent="0.2">
      <c r="A882" s="92"/>
      <c r="B882" s="93"/>
      <c r="C882" s="93"/>
      <c r="D882" s="93"/>
      <c r="E882" s="93" t="str">
        <f t="shared" si="1511"/>
        <v/>
      </c>
      <c r="F882" s="93"/>
      <c r="G882" s="93"/>
      <c r="H882" s="93" t="str">
        <f t="shared" si="1836"/>
        <v/>
      </c>
      <c r="I882" s="95" t="str">
        <f t="shared" si="1837"/>
        <v/>
      </c>
      <c r="J882" s="93"/>
      <c r="K882" s="97" t="b">
        <v>0</v>
      </c>
      <c r="L882" s="98" t="str">
        <f t="shared" si="1961"/>
        <v>PENDENTE</v>
      </c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3"/>
      <c r="X882" s="100"/>
      <c r="Y882" s="100"/>
      <c r="Z882" s="100"/>
      <c r="AA882" s="100"/>
      <c r="AB882" s="100"/>
      <c r="AC882" s="101"/>
      <c r="AD882" s="3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93"/>
      <c r="AQ882" s="93"/>
      <c r="AR882" s="93"/>
      <c r="AS882" s="102"/>
      <c r="AT882" s="103"/>
      <c r="AU882" s="103"/>
      <c r="AV882" s="103"/>
      <c r="AW882" s="104"/>
      <c r="AX882" s="103"/>
      <c r="AY882" s="103"/>
      <c r="AZ882" s="103"/>
      <c r="BA882" s="103"/>
      <c r="BB882" s="104"/>
      <c r="BC882" s="103"/>
      <c r="BD882" s="93"/>
      <c r="BE882" s="105"/>
      <c r="BF882" s="105"/>
      <c r="BG882" s="93"/>
      <c r="BH882" s="95"/>
      <c r="BI882" s="95" t="str">
        <f t="shared" si="1864"/>
        <v/>
      </c>
      <c r="BJ882" s="95" t="str">
        <f t="shared" ref="BJ882:BR882" si="2016">IF(AD882=0,"",AD882*$AS882*(AU882/10))</f>
        <v/>
      </c>
      <c r="BK882" s="95" t="str">
        <f t="shared" si="2016"/>
        <v/>
      </c>
      <c r="BL882" s="95" t="str">
        <f t="shared" si="2016"/>
        <v/>
      </c>
      <c r="BM882" s="95" t="str">
        <f t="shared" si="2016"/>
        <v/>
      </c>
      <c r="BN882" s="95" t="str">
        <f t="shared" si="2016"/>
        <v/>
      </c>
      <c r="BO882" s="95" t="str">
        <f t="shared" si="2016"/>
        <v/>
      </c>
      <c r="BP882" s="95" t="str">
        <f t="shared" si="2016"/>
        <v/>
      </c>
      <c r="BQ882" s="95" t="str">
        <f t="shared" si="2016"/>
        <v/>
      </c>
      <c r="BR882" s="95" t="str">
        <f t="shared" si="2016"/>
        <v/>
      </c>
      <c r="BS882" s="38"/>
      <c r="BT882" s="38"/>
      <c r="BU882" s="38"/>
      <c r="BV882" s="38"/>
      <c r="BW882" s="38"/>
      <c r="BX882" s="38">
        <f t="shared" si="1600"/>
        <v>0</v>
      </c>
      <c r="BY882" s="106" t="str">
        <f t="shared" si="1575"/>
        <v/>
      </c>
      <c r="BZ882" s="106" t="str">
        <f t="shared" ref="BZ882:CH882" si="2017">IF(N882="x","1","")</f>
        <v/>
      </c>
      <c r="CA882" s="106" t="str">
        <f t="shared" si="2017"/>
        <v/>
      </c>
      <c r="CB882" s="106" t="str">
        <f t="shared" si="2017"/>
        <v/>
      </c>
      <c r="CC882" s="106" t="str">
        <f t="shared" si="2017"/>
        <v/>
      </c>
      <c r="CD882" s="106" t="str">
        <f t="shared" si="2017"/>
        <v/>
      </c>
      <c r="CE882" s="106" t="str">
        <f t="shared" si="2017"/>
        <v/>
      </c>
      <c r="CF882" s="106" t="str">
        <f t="shared" si="2017"/>
        <v/>
      </c>
      <c r="CG882" s="106" t="str">
        <f t="shared" si="2017"/>
        <v/>
      </c>
      <c r="CH882" s="106" t="str">
        <f t="shared" si="2017"/>
        <v/>
      </c>
      <c r="CI882" s="40"/>
      <c r="CJ882" s="40"/>
      <c r="CK882" s="40"/>
      <c r="CL882" s="40"/>
      <c r="CM882" s="40"/>
    </row>
    <row r="883" spans="1:91" ht="17.25" customHeight="1" x14ac:dyDescent="0.2">
      <c r="A883" s="92"/>
      <c r="B883" s="93"/>
      <c r="C883" s="93"/>
      <c r="D883" s="93"/>
      <c r="E883" s="93" t="str">
        <f t="shared" si="1511"/>
        <v/>
      </c>
      <c r="F883" s="93"/>
      <c r="G883" s="93"/>
      <c r="H883" s="93" t="str">
        <f t="shared" si="1836"/>
        <v/>
      </c>
      <c r="I883" s="95" t="str">
        <f t="shared" si="1837"/>
        <v/>
      </c>
      <c r="J883" s="93"/>
      <c r="K883" s="97" t="b">
        <v>0</v>
      </c>
      <c r="L883" s="98" t="str">
        <f t="shared" si="1961"/>
        <v>PENDENTE</v>
      </c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3"/>
      <c r="X883" s="100"/>
      <c r="Y883" s="100"/>
      <c r="Z883" s="100"/>
      <c r="AA883" s="100"/>
      <c r="AB883" s="100"/>
      <c r="AC883" s="101"/>
      <c r="AD883" s="3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93"/>
      <c r="AQ883" s="93"/>
      <c r="AR883" s="93"/>
      <c r="AS883" s="102"/>
      <c r="AT883" s="103"/>
      <c r="AU883" s="103"/>
      <c r="AV883" s="103"/>
      <c r="AW883" s="104"/>
      <c r="AX883" s="103"/>
      <c r="AY883" s="103"/>
      <c r="AZ883" s="103"/>
      <c r="BA883" s="103"/>
      <c r="BB883" s="104"/>
      <c r="BC883" s="103"/>
      <c r="BD883" s="93"/>
      <c r="BE883" s="105"/>
      <c r="BF883" s="105"/>
      <c r="BG883" s="93"/>
      <c r="BH883" s="95"/>
      <c r="BI883" s="95" t="str">
        <f t="shared" si="1864"/>
        <v/>
      </c>
      <c r="BJ883" s="95" t="str">
        <f t="shared" ref="BJ883:BR883" si="2018">IF(AD883=0,"",AD883*$AS883*(AU883/10))</f>
        <v/>
      </c>
      <c r="BK883" s="95" t="str">
        <f t="shared" si="2018"/>
        <v/>
      </c>
      <c r="BL883" s="95" t="str">
        <f t="shared" si="2018"/>
        <v/>
      </c>
      <c r="BM883" s="95" t="str">
        <f t="shared" si="2018"/>
        <v/>
      </c>
      <c r="BN883" s="95" t="str">
        <f t="shared" si="2018"/>
        <v/>
      </c>
      <c r="BO883" s="95" t="str">
        <f t="shared" si="2018"/>
        <v/>
      </c>
      <c r="BP883" s="95" t="str">
        <f t="shared" si="2018"/>
        <v/>
      </c>
      <c r="BQ883" s="95" t="str">
        <f t="shared" si="2018"/>
        <v/>
      </c>
      <c r="BR883" s="95" t="str">
        <f t="shared" si="2018"/>
        <v/>
      </c>
      <c r="BS883" s="38"/>
      <c r="BT883" s="38"/>
      <c r="BU883" s="38"/>
      <c r="BV883" s="38"/>
      <c r="BW883" s="38"/>
      <c r="BX883" s="38">
        <f t="shared" si="1600"/>
        <v>0</v>
      </c>
      <c r="BY883" s="106" t="str">
        <f t="shared" si="1575"/>
        <v/>
      </c>
      <c r="BZ883" s="106" t="str">
        <f t="shared" ref="BZ883:CH883" si="2019">IF(N883="x","1","")</f>
        <v/>
      </c>
      <c r="CA883" s="106" t="str">
        <f t="shared" si="2019"/>
        <v/>
      </c>
      <c r="CB883" s="106" t="str">
        <f t="shared" si="2019"/>
        <v/>
      </c>
      <c r="CC883" s="106" t="str">
        <f t="shared" si="2019"/>
        <v/>
      </c>
      <c r="CD883" s="106" t="str">
        <f t="shared" si="2019"/>
        <v/>
      </c>
      <c r="CE883" s="106" t="str">
        <f t="shared" si="2019"/>
        <v/>
      </c>
      <c r="CF883" s="106" t="str">
        <f t="shared" si="2019"/>
        <v/>
      </c>
      <c r="CG883" s="106" t="str">
        <f t="shared" si="2019"/>
        <v/>
      </c>
      <c r="CH883" s="106" t="str">
        <f t="shared" si="2019"/>
        <v/>
      </c>
      <c r="CI883" s="40"/>
      <c r="CJ883" s="40"/>
      <c r="CK883" s="40"/>
      <c r="CL883" s="40"/>
      <c r="CM883" s="40"/>
    </row>
    <row r="884" spans="1:91" ht="17.25" customHeight="1" x14ac:dyDescent="0.2">
      <c r="A884" s="92"/>
      <c r="B884" s="93"/>
      <c r="C884" s="93"/>
      <c r="D884" s="93"/>
      <c r="E884" s="93" t="str">
        <f t="shared" si="1511"/>
        <v/>
      </c>
      <c r="F884" s="93"/>
      <c r="G884" s="93"/>
      <c r="H884" s="93" t="str">
        <f t="shared" si="1836"/>
        <v/>
      </c>
      <c r="I884" s="95" t="str">
        <f t="shared" si="1837"/>
        <v/>
      </c>
      <c r="J884" s="93"/>
      <c r="K884" s="97" t="b">
        <v>0</v>
      </c>
      <c r="L884" s="98" t="str">
        <f t="shared" si="1961"/>
        <v>PENDENTE</v>
      </c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3"/>
      <c r="X884" s="100"/>
      <c r="Y884" s="100"/>
      <c r="Z884" s="100"/>
      <c r="AA884" s="100"/>
      <c r="AB884" s="100"/>
      <c r="AC884" s="101"/>
      <c r="AD884" s="3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93"/>
      <c r="AQ884" s="93"/>
      <c r="AR884" s="93"/>
      <c r="AS884" s="102"/>
      <c r="AT884" s="103"/>
      <c r="AU884" s="103"/>
      <c r="AV884" s="103"/>
      <c r="AW884" s="104"/>
      <c r="AX884" s="103"/>
      <c r="AY884" s="103"/>
      <c r="AZ884" s="103"/>
      <c r="BA884" s="103"/>
      <c r="BB884" s="104"/>
      <c r="BC884" s="103"/>
      <c r="BD884" s="93"/>
      <c r="BE884" s="105"/>
      <c r="BF884" s="105"/>
      <c r="BG884" s="93"/>
      <c r="BH884" s="95"/>
      <c r="BI884" s="95" t="str">
        <f t="shared" si="1864"/>
        <v/>
      </c>
      <c r="BJ884" s="95" t="str">
        <f t="shared" ref="BJ884:BR884" si="2020">IF(AD884=0,"",AD884*$AS884*(AU884/10))</f>
        <v/>
      </c>
      <c r="BK884" s="95" t="str">
        <f t="shared" si="2020"/>
        <v/>
      </c>
      <c r="BL884" s="95" t="str">
        <f t="shared" si="2020"/>
        <v/>
      </c>
      <c r="BM884" s="95" t="str">
        <f t="shared" si="2020"/>
        <v/>
      </c>
      <c r="BN884" s="95" t="str">
        <f t="shared" si="2020"/>
        <v/>
      </c>
      <c r="BO884" s="95" t="str">
        <f t="shared" si="2020"/>
        <v/>
      </c>
      <c r="BP884" s="95" t="str">
        <f t="shared" si="2020"/>
        <v/>
      </c>
      <c r="BQ884" s="95" t="str">
        <f t="shared" si="2020"/>
        <v/>
      </c>
      <c r="BR884" s="95" t="str">
        <f t="shared" si="2020"/>
        <v/>
      </c>
      <c r="BS884" s="38"/>
      <c r="BT884" s="38"/>
      <c r="BU884" s="38"/>
      <c r="BV884" s="38"/>
      <c r="BW884" s="38"/>
      <c r="BX884" s="38">
        <f t="shared" si="1600"/>
        <v>0</v>
      </c>
      <c r="BY884" s="106" t="str">
        <f t="shared" si="1575"/>
        <v/>
      </c>
      <c r="BZ884" s="106" t="str">
        <f t="shared" ref="BZ884:CH884" si="2021">IF(N884="x","1","")</f>
        <v/>
      </c>
      <c r="CA884" s="106" t="str">
        <f t="shared" si="2021"/>
        <v/>
      </c>
      <c r="CB884" s="106" t="str">
        <f t="shared" si="2021"/>
        <v/>
      </c>
      <c r="CC884" s="106" t="str">
        <f t="shared" si="2021"/>
        <v/>
      </c>
      <c r="CD884" s="106" t="str">
        <f t="shared" si="2021"/>
        <v/>
      </c>
      <c r="CE884" s="106" t="str">
        <f t="shared" si="2021"/>
        <v/>
      </c>
      <c r="CF884" s="106" t="str">
        <f t="shared" si="2021"/>
        <v/>
      </c>
      <c r="CG884" s="106" t="str">
        <f t="shared" si="2021"/>
        <v/>
      </c>
      <c r="CH884" s="106" t="str">
        <f t="shared" si="2021"/>
        <v/>
      </c>
      <c r="CI884" s="40"/>
      <c r="CJ884" s="40"/>
      <c r="CK884" s="40"/>
      <c r="CL884" s="40"/>
      <c r="CM884" s="40"/>
    </row>
    <row r="885" spans="1:91" ht="17.25" customHeight="1" x14ac:dyDescent="0.2">
      <c r="A885" s="92"/>
      <c r="B885" s="93"/>
      <c r="C885" s="93"/>
      <c r="D885" s="93"/>
      <c r="E885" s="93" t="str">
        <f t="shared" si="1511"/>
        <v/>
      </c>
      <c r="F885" s="93"/>
      <c r="G885" s="93"/>
      <c r="H885" s="93" t="str">
        <f t="shared" si="1836"/>
        <v/>
      </c>
      <c r="I885" s="95" t="str">
        <f t="shared" si="1837"/>
        <v/>
      </c>
      <c r="J885" s="93"/>
      <c r="K885" s="97" t="b">
        <v>0</v>
      </c>
      <c r="L885" s="98" t="str">
        <f t="shared" si="1961"/>
        <v>PENDENTE</v>
      </c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3"/>
      <c r="X885" s="100"/>
      <c r="Y885" s="100"/>
      <c r="Z885" s="100"/>
      <c r="AA885" s="100"/>
      <c r="AB885" s="100"/>
      <c r="AC885" s="101"/>
      <c r="AD885" s="3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93"/>
      <c r="AQ885" s="93"/>
      <c r="AR885" s="93"/>
      <c r="AS885" s="102"/>
      <c r="AT885" s="103"/>
      <c r="AU885" s="103"/>
      <c r="AV885" s="103"/>
      <c r="AW885" s="104"/>
      <c r="AX885" s="103"/>
      <c r="AY885" s="103"/>
      <c r="AZ885" s="103"/>
      <c r="BA885" s="103"/>
      <c r="BB885" s="104"/>
      <c r="BC885" s="103"/>
      <c r="BD885" s="93"/>
      <c r="BE885" s="105"/>
      <c r="BF885" s="105"/>
      <c r="BG885" s="93"/>
      <c r="BH885" s="95"/>
      <c r="BI885" s="95" t="str">
        <f t="shared" si="1864"/>
        <v/>
      </c>
      <c r="BJ885" s="95" t="str">
        <f t="shared" ref="BJ885:BR885" si="2022">IF(AD885=0,"",AD885*$AS885*(AU885/10))</f>
        <v/>
      </c>
      <c r="BK885" s="95" t="str">
        <f t="shared" si="2022"/>
        <v/>
      </c>
      <c r="BL885" s="95" t="str">
        <f t="shared" si="2022"/>
        <v/>
      </c>
      <c r="BM885" s="95" t="str">
        <f t="shared" si="2022"/>
        <v/>
      </c>
      <c r="BN885" s="95" t="str">
        <f t="shared" si="2022"/>
        <v/>
      </c>
      <c r="BO885" s="95" t="str">
        <f t="shared" si="2022"/>
        <v/>
      </c>
      <c r="BP885" s="95" t="str">
        <f t="shared" si="2022"/>
        <v/>
      </c>
      <c r="BQ885" s="95" t="str">
        <f t="shared" si="2022"/>
        <v/>
      </c>
      <c r="BR885" s="95" t="str">
        <f t="shared" si="2022"/>
        <v/>
      </c>
      <c r="BS885" s="38"/>
      <c r="BT885" s="38"/>
      <c r="BU885" s="38"/>
      <c r="BV885" s="38"/>
      <c r="BW885" s="38"/>
      <c r="BX885" s="38">
        <f t="shared" si="1600"/>
        <v>0</v>
      </c>
      <c r="BY885" s="106" t="str">
        <f t="shared" si="1575"/>
        <v/>
      </c>
      <c r="BZ885" s="106" t="str">
        <f t="shared" ref="BZ885:CH885" si="2023">IF(N885="x","1","")</f>
        <v/>
      </c>
      <c r="CA885" s="106" t="str">
        <f t="shared" si="2023"/>
        <v/>
      </c>
      <c r="CB885" s="106" t="str">
        <f t="shared" si="2023"/>
        <v/>
      </c>
      <c r="CC885" s="106" t="str">
        <f t="shared" si="2023"/>
        <v/>
      </c>
      <c r="CD885" s="106" t="str">
        <f t="shared" si="2023"/>
        <v/>
      </c>
      <c r="CE885" s="106" t="str">
        <f t="shared" si="2023"/>
        <v/>
      </c>
      <c r="CF885" s="106" t="str">
        <f t="shared" si="2023"/>
        <v/>
      </c>
      <c r="CG885" s="106" t="str">
        <f t="shared" si="2023"/>
        <v/>
      </c>
      <c r="CH885" s="106" t="str">
        <f t="shared" si="2023"/>
        <v/>
      </c>
      <c r="CI885" s="40"/>
      <c r="CJ885" s="40"/>
      <c r="CK885" s="40"/>
      <c r="CL885" s="40"/>
      <c r="CM885" s="40"/>
    </row>
    <row r="886" spans="1:91" ht="17.25" customHeight="1" x14ac:dyDescent="0.2">
      <c r="A886" s="92"/>
      <c r="B886" s="93"/>
      <c r="C886" s="93"/>
      <c r="D886" s="93"/>
      <c r="E886" s="93" t="str">
        <f t="shared" si="1511"/>
        <v/>
      </c>
      <c r="F886" s="93"/>
      <c r="G886" s="93"/>
      <c r="H886" s="93" t="str">
        <f t="shared" si="1836"/>
        <v/>
      </c>
      <c r="I886" s="95" t="str">
        <f t="shared" si="1837"/>
        <v/>
      </c>
      <c r="J886" s="93"/>
      <c r="K886" s="97" t="b">
        <v>0</v>
      </c>
      <c r="L886" s="98" t="str">
        <f t="shared" si="1961"/>
        <v>PENDENTE</v>
      </c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3"/>
      <c r="X886" s="100"/>
      <c r="Y886" s="100"/>
      <c r="Z886" s="100"/>
      <c r="AA886" s="100"/>
      <c r="AB886" s="100"/>
      <c r="AC886" s="101"/>
      <c r="AD886" s="3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93"/>
      <c r="AQ886" s="93"/>
      <c r="AR886" s="93"/>
      <c r="AS886" s="102"/>
      <c r="AT886" s="103"/>
      <c r="AU886" s="103"/>
      <c r="AV886" s="103"/>
      <c r="AW886" s="104"/>
      <c r="AX886" s="103"/>
      <c r="AY886" s="103"/>
      <c r="AZ886" s="103"/>
      <c r="BA886" s="103"/>
      <c r="BB886" s="104"/>
      <c r="BC886" s="103"/>
      <c r="BD886" s="93"/>
      <c r="BE886" s="105"/>
      <c r="BF886" s="105"/>
      <c r="BG886" s="93"/>
      <c r="BH886" s="95"/>
      <c r="BI886" s="95" t="str">
        <f t="shared" si="1864"/>
        <v/>
      </c>
      <c r="BJ886" s="95" t="str">
        <f t="shared" ref="BJ886:BR886" si="2024">IF(AD886=0,"",AD886*$AS886*(AU886/10))</f>
        <v/>
      </c>
      <c r="BK886" s="95" t="str">
        <f t="shared" si="2024"/>
        <v/>
      </c>
      <c r="BL886" s="95" t="str">
        <f t="shared" si="2024"/>
        <v/>
      </c>
      <c r="BM886" s="95" t="str">
        <f t="shared" si="2024"/>
        <v/>
      </c>
      <c r="BN886" s="95" t="str">
        <f t="shared" si="2024"/>
        <v/>
      </c>
      <c r="BO886" s="95" t="str">
        <f t="shared" si="2024"/>
        <v/>
      </c>
      <c r="BP886" s="95" t="str">
        <f t="shared" si="2024"/>
        <v/>
      </c>
      <c r="BQ886" s="95" t="str">
        <f t="shared" si="2024"/>
        <v/>
      </c>
      <c r="BR886" s="95" t="str">
        <f t="shared" si="2024"/>
        <v/>
      </c>
      <c r="BS886" s="38"/>
      <c r="BT886" s="38"/>
      <c r="BU886" s="38"/>
      <c r="BV886" s="38"/>
      <c r="BW886" s="38"/>
      <c r="BX886" s="38">
        <f t="shared" si="1600"/>
        <v>0</v>
      </c>
      <c r="BY886" s="106" t="str">
        <f t="shared" si="1575"/>
        <v/>
      </c>
      <c r="BZ886" s="106" t="str">
        <f t="shared" ref="BZ886:CH886" si="2025">IF(N886="x","1","")</f>
        <v/>
      </c>
      <c r="CA886" s="106" t="str">
        <f t="shared" si="2025"/>
        <v/>
      </c>
      <c r="CB886" s="106" t="str">
        <f t="shared" si="2025"/>
        <v/>
      </c>
      <c r="CC886" s="106" t="str">
        <f t="shared" si="2025"/>
        <v/>
      </c>
      <c r="CD886" s="106" t="str">
        <f t="shared" si="2025"/>
        <v/>
      </c>
      <c r="CE886" s="106" t="str">
        <f t="shared" si="2025"/>
        <v/>
      </c>
      <c r="CF886" s="106" t="str">
        <f t="shared" si="2025"/>
        <v/>
      </c>
      <c r="CG886" s="106" t="str">
        <f t="shared" si="2025"/>
        <v/>
      </c>
      <c r="CH886" s="106" t="str">
        <f t="shared" si="2025"/>
        <v/>
      </c>
      <c r="CI886" s="40"/>
      <c r="CJ886" s="40"/>
      <c r="CK886" s="40"/>
      <c r="CL886" s="40"/>
      <c r="CM886" s="40"/>
    </row>
    <row r="887" spans="1:91" ht="17.25" customHeight="1" x14ac:dyDescent="0.2">
      <c r="A887" s="92"/>
      <c r="B887" s="93"/>
      <c r="C887" s="93"/>
      <c r="D887" s="93"/>
      <c r="E887" s="93" t="str">
        <f t="shared" si="1511"/>
        <v/>
      </c>
      <c r="F887" s="93"/>
      <c r="G887" s="93"/>
      <c r="H887" s="93" t="str">
        <f t="shared" si="1836"/>
        <v/>
      </c>
      <c r="I887" s="95" t="str">
        <f t="shared" si="1837"/>
        <v/>
      </c>
      <c r="J887" s="93"/>
      <c r="K887" s="97" t="b">
        <v>0</v>
      </c>
      <c r="L887" s="98" t="str">
        <f t="shared" si="1961"/>
        <v>PENDENTE</v>
      </c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3"/>
      <c r="X887" s="100"/>
      <c r="Y887" s="100"/>
      <c r="Z887" s="100"/>
      <c r="AA887" s="100"/>
      <c r="AB887" s="100"/>
      <c r="AC887" s="101"/>
      <c r="AD887" s="3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93"/>
      <c r="AQ887" s="93"/>
      <c r="AR887" s="93"/>
      <c r="AS887" s="102"/>
      <c r="AT887" s="103"/>
      <c r="AU887" s="103"/>
      <c r="AV887" s="103"/>
      <c r="AW887" s="104"/>
      <c r="AX887" s="103"/>
      <c r="AY887" s="103"/>
      <c r="AZ887" s="103"/>
      <c r="BA887" s="103"/>
      <c r="BB887" s="104"/>
      <c r="BC887" s="103"/>
      <c r="BD887" s="93"/>
      <c r="BE887" s="105"/>
      <c r="BF887" s="105"/>
      <c r="BG887" s="93"/>
      <c r="BH887" s="95"/>
      <c r="BI887" s="95" t="str">
        <f t="shared" si="1864"/>
        <v/>
      </c>
      <c r="BJ887" s="95" t="str">
        <f t="shared" ref="BJ887:BR887" si="2026">IF(AD887=0,"",AD887*$AS887*(AU887/10))</f>
        <v/>
      </c>
      <c r="BK887" s="95" t="str">
        <f t="shared" si="2026"/>
        <v/>
      </c>
      <c r="BL887" s="95" t="str">
        <f t="shared" si="2026"/>
        <v/>
      </c>
      <c r="BM887" s="95" t="str">
        <f t="shared" si="2026"/>
        <v/>
      </c>
      <c r="BN887" s="95" t="str">
        <f t="shared" si="2026"/>
        <v/>
      </c>
      <c r="BO887" s="95" t="str">
        <f t="shared" si="2026"/>
        <v/>
      </c>
      <c r="BP887" s="95" t="str">
        <f t="shared" si="2026"/>
        <v/>
      </c>
      <c r="BQ887" s="95" t="str">
        <f t="shared" si="2026"/>
        <v/>
      </c>
      <c r="BR887" s="95" t="str">
        <f t="shared" si="2026"/>
        <v/>
      </c>
      <c r="BS887" s="38"/>
      <c r="BT887" s="38"/>
      <c r="BU887" s="38"/>
      <c r="BV887" s="38"/>
      <c r="BW887" s="38"/>
      <c r="BX887" s="38">
        <f t="shared" si="1600"/>
        <v>0</v>
      </c>
      <c r="BY887" s="106" t="str">
        <f t="shared" si="1575"/>
        <v/>
      </c>
      <c r="BZ887" s="106" t="str">
        <f t="shared" ref="BZ887:CH887" si="2027">IF(N887="x","1","")</f>
        <v/>
      </c>
      <c r="CA887" s="106" t="str">
        <f t="shared" si="2027"/>
        <v/>
      </c>
      <c r="CB887" s="106" t="str">
        <f t="shared" si="2027"/>
        <v/>
      </c>
      <c r="CC887" s="106" t="str">
        <f t="shared" si="2027"/>
        <v/>
      </c>
      <c r="CD887" s="106" t="str">
        <f t="shared" si="2027"/>
        <v/>
      </c>
      <c r="CE887" s="106" t="str">
        <f t="shared" si="2027"/>
        <v/>
      </c>
      <c r="CF887" s="106" t="str">
        <f t="shared" si="2027"/>
        <v/>
      </c>
      <c r="CG887" s="106" t="str">
        <f t="shared" si="2027"/>
        <v/>
      </c>
      <c r="CH887" s="106" t="str">
        <f t="shared" si="2027"/>
        <v/>
      </c>
      <c r="CI887" s="40"/>
      <c r="CJ887" s="40"/>
      <c r="CK887" s="40"/>
      <c r="CL887" s="40"/>
      <c r="CM887" s="40"/>
    </row>
    <row r="888" spans="1:91" ht="17.25" customHeight="1" x14ac:dyDescent="0.2">
      <c r="A888" s="92"/>
      <c r="B888" s="93"/>
      <c r="C888" s="93"/>
      <c r="D888" s="93"/>
      <c r="E888" s="93" t="str">
        <f t="shared" ref="E888:E997" si="2028">IF(ISBLANK(D888),"",TEXT(D888,"MMMM"))</f>
        <v/>
      </c>
      <c r="F888" s="93"/>
      <c r="G888" s="93"/>
      <c r="H888" s="93" t="str">
        <f t="shared" si="1836"/>
        <v/>
      </c>
      <c r="I888" s="95" t="str">
        <f t="shared" si="1837"/>
        <v/>
      </c>
      <c r="J888" s="93"/>
      <c r="K888" s="97" t="b">
        <v>0</v>
      </c>
      <c r="L888" s="98" t="str">
        <f t="shared" si="1961"/>
        <v>PENDENTE</v>
      </c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3"/>
      <c r="X888" s="100"/>
      <c r="Y888" s="100"/>
      <c r="Z888" s="100"/>
      <c r="AA888" s="100"/>
      <c r="AB888" s="100"/>
      <c r="AC888" s="101"/>
      <c r="AD888" s="3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93"/>
      <c r="AQ888" s="93"/>
      <c r="AR888" s="93"/>
      <c r="AS888" s="102"/>
      <c r="AT888" s="103"/>
      <c r="AU888" s="103"/>
      <c r="AV888" s="103"/>
      <c r="AW888" s="104"/>
      <c r="AX888" s="103"/>
      <c r="AY888" s="103"/>
      <c r="AZ888" s="103"/>
      <c r="BA888" s="103"/>
      <c r="BB888" s="104"/>
      <c r="BC888" s="103"/>
      <c r="BD888" s="93"/>
      <c r="BE888" s="105"/>
      <c r="BF888" s="105"/>
      <c r="BG888" s="93"/>
      <c r="BH888" s="95"/>
      <c r="BI888" s="95" t="str">
        <f t="shared" si="1864"/>
        <v/>
      </c>
      <c r="BJ888" s="95" t="str">
        <f t="shared" ref="BJ888:BR888" si="2029">IF(AD888=0,"",AD888*$AS888*(AU888/10))</f>
        <v/>
      </c>
      <c r="BK888" s="95" t="str">
        <f t="shared" si="2029"/>
        <v/>
      </c>
      <c r="BL888" s="95" t="str">
        <f t="shared" si="2029"/>
        <v/>
      </c>
      <c r="BM888" s="95" t="str">
        <f t="shared" si="2029"/>
        <v/>
      </c>
      <c r="BN888" s="95" t="str">
        <f t="shared" si="2029"/>
        <v/>
      </c>
      <c r="BO888" s="95" t="str">
        <f t="shared" si="2029"/>
        <v/>
      </c>
      <c r="BP888" s="95" t="str">
        <f t="shared" si="2029"/>
        <v/>
      </c>
      <c r="BQ888" s="95" t="str">
        <f t="shared" si="2029"/>
        <v/>
      </c>
      <c r="BR888" s="95" t="str">
        <f t="shared" si="2029"/>
        <v/>
      </c>
      <c r="BS888" s="38"/>
      <c r="BT888" s="38"/>
      <c r="BU888" s="38"/>
      <c r="BV888" s="38"/>
      <c r="BW888" s="38"/>
      <c r="BX888" s="38">
        <f t="shared" si="1600"/>
        <v>0</v>
      </c>
      <c r="BY888" s="106" t="str">
        <f t="shared" si="1575"/>
        <v/>
      </c>
      <c r="BZ888" s="106" t="str">
        <f t="shared" ref="BZ888:CH888" si="2030">IF(N888="x","1","")</f>
        <v/>
      </c>
      <c r="CA888" s="106" t="str">
        <f t="shared" si="2030"/>
        <v/>
      </c>
      <c r="CB888" s="106" t="str">
        <f t="shared" si="2030"/>
        <v/>
      </c>
      <c r="CC888" s="106" t="str">
        <f t="shared" si="2030"/>
        <v/>
      </c>
      <c r="CD888" s="106" t="str">
        <f t="shared" si="2030"/>
        <v/>
      </c>
      <c r="CE888" s="106" t="str">
        <f t="shared" si="2030"/>
        <v/>
      </c>
      <c r="CF888" s="106" t="str">
        <f t="shared" si="2030"/>
        <v/>
      </c>
      <c r="CG888" s="106" t="str">
        <f t="shared" si="2030"/>
        <v/>
      </c>
      <c r="CH888" s="106" t="str">
        <f t="shared" si="2030"/>
        <v/>
      </c>
      <c r="CI888" s="40"/>
      <c r="CJ888" s="40"/>
      <c r="CK888" s="40"/>
      <c r="CL888" s="40"/>
      <c r="CM888" s="40"/>
    </row>
    <row r="889" spans="1:91" ht="17.25" customHeight="1" x14ac:dyDescent="0.2">
      <c r="A889" s="92"/>
      <c r="B889" s="93"/>
      <c r="C889" s="93"/>
      <c r="D889" s="93"/>
      <c r="E889" s="93" t="str">
        <f t="shared" si="2028"/>
        <v/>
      </c>
      <c r="F889" s="93"/>
      <c r="G889" s="93"/>
      <c r="H889" s="93" t="str">
        <f t="shared" si="1836"/>
        <v/>
      </c>
      <c r="I889" s="95" t="str">
        <f t="shared" si="1837"/>
        <v/>
      </c>
      <c r="J889" s="93"/>
      <c r="K889" s="97" t="b">
        <v>0</v>
      </c>
      <c r="L889" s="98" t="str">
        <f t="shared" si="1961"/>
        <v>PENDENTE</v>
      </c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3"/>
      <c r="X889" s="100"/>
      <c r="Y889" s="100"/>
      <c r="Z889" s="100"/>
      <c r="AA889" s="100"/>
      <c r="AB889" s="100"/>
      <c r="AC889" s="101"/>
      <c r="AD889" s="3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93"/>
      <c r="AQ889" s="93"/>
      <c r="AR889" s="93"/>
      <c r="AS889" s="102"/>
      <c r="AT889" s="103"/>
      <c r="AU889" s="103"/>
      <c r="AV889" s="103"/>
      <c r="AW889" s="104"/>
      <c r="AX889" s="103"/>
      <c r="AY889" s="103"/>
      <c r="AZ889" s="103"/>
      <c r="BA889" s="103"/>
      <c r="BB889" s="104"/>
      <c r="BC889" s="103"/>
      <c r="BD889" s="93"/>
      <c r="BE889" s="105"/>
      <c r="BF889" s="105"/>
      <c r="BG889" s="93"/>
      <c r="BH889" s="95"/>
      <c r="BI889" s="95" t="str">
        <f t="shared" si="1864"/>
        <v/>
      </c>
      <c r="BJ889" s="95" t="str">
        <f t="shared" ref="BJ889:BR889" si="2031">IF(AD889=0,"",AD889*$AS889*(AU889/10))</f>
        <v/>
      </c>
      <c r="BK889" s="95" t="str">
        <f t="shared" si="2031"/>
        <v/>
      </c>
      <c r="BL889" s="95" t="str">
        <f t="shared" si="2031"/>
        <v/>
      </c>
      <c r="BM889" s="95" t="str">
        <f t="shared" si="2031"/>
        <v/>
      </c>
      <c r="BN889" s="95" t="str">
        <f t="shared" si="2031"/>
        <v/>
      </c>
      <c r="BO889" s="95" t="str">
        <f t="shared" si="2031"/>
        <v/>
      </c>
      <c r="BP889" s="95" t="str">
        <f t="shared" si="2031"/>
        <v/>
      </c>
      <c r="BQ889" s="95" t="str">
        <f t="shared" si="2031"/>
        <v/>
      </c>
      <c r="BR889" s="95" t="str">
        <f t="shared" si="2031"/>
        <v/>
      </c>
      <c r="BS889" s="38"/>
      <c r="BT889" s="38"/>
      <c r="BU889" s="38"/>
      <c r="BV889" s="38"/>
      <c r="BW889" s="38"/>
      <c r="BX889" s="38">
        <f t="shared" si="1600"/>
        <v>0</v>
      </c>
      <c r="BY889" s="106" t="str">
        <f t="shared" si="1575"/>
        <v/>
      </c>
      <c r="BZ889" s="106" t="str">
        <f t="shared" ref="BZ889:CH889" si="2032">IF(N889="x","1","")</f>
        <v/>
      </c>
      <c r="CA889" s="106" t="str">
        <f t="shared" si="2032"/>
        <v/>
      </c>
      <c r="CB889" s="106" t="str">
        <f t="shared" si="2032"/>
        <v/>
      </c>
      <c r="CC889" s="106" t="str">
        <f t="shared" si="2032"/>
        <v/>
      </c>
      <c r="CD889" s="106" t="str">
        <f t="shared" si="2032"/>
        <v/>
      </c>
      <c r="CE889" s="106" t="str">
        <f t="shared" si="2032"/>
        <v/>
      </c>
      <c r="CF889" s="106" t="str">
        <f t="shared" si="2032"/>
        <v/>
      </c>
      <c r="CG889" s="106" t="str">
        <f t="shared" si="2032"/>
        <v/>
      </c>
      <c r="CH889" s="106" t="str">
        <f t="shared" si="2032"/>
        <v/>
      </c>
      <c r="CI889" s="40"/>
      <c r="CJ889" s="40"/>
      <c r="CK889" s="40"/>
      <c r="CL889" s="40"/>
      <c r="CM889" s="40"/>
    </row>
    <row r="890" spans="1:91" ht="17.25" customHeight="1" x14ac:dyDescent="0.2">
      <c r="A890" s="92"/>
      <c r="B890" s="93"/>
      <c r="C890" s="93"/>
      <c r="D890" s="93"/>
      <c r="E890" s="93" t="str">
        <f t="shared" si="2028"/>
        <v/>
      </c>
      <c r="F890" s="93"/>
      <c r="G890" s="93"/>
      <c r="H890" s="93" t="str">
        <f t="shared" si="1836"/>
        <v/>
      </c>
      <c r="I890" s="95" t="str">
        <f t="shared" si="1837"/>
        <v/>
      </c>
      <c r="J890" s="93"/>
      <c r="K890" s="97" t="b">
        <v>0</v>
      </c>
      <c r="L890" s="98" t="str">
        <f t="shared" si="1961"/>
        <v>PENDENTE</v>
      </c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3"/>
      <c r="X890" s="100"/>
      <c r="Y890" s="100"/>
      <c r="Z890" s="100"/>
      <c r="AA890" s="100"/>
      <c r="AB890" s="100"/>
      <c r="AC890" s="101"/>
      <c r="AD890" s="3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93"/>
      <c r="AQ890" s="93"/>
      <c r="AR890" s="93"/>
      <c r="AS890" s="102"/>
      <c r="AT890" s="103"/>
      <c r="AU890" s="103"/>
      <c r="AV890" s="103"/>
      <c r="AW890" s="104"/>
      <c r="AX890" s="103"/>
      <c r="AY890" s="103"/>
      <c r="AZ890" s="103"/>
      <c r="BA890" s="103"/>
      <c r="BB890" s="104"/>
      <c r="BC890" s="103"/>
      <c r="BD890" s="93"/>
      <c r="BE890" s="105"/>
      <c r="BF890" s="105"/>
      <c r="BG890" s="93"/>
      <c r="BH890" s="95"/>
      <c r="BI890" s="95" t="str">
        <f t="shared" si="1864"/>
        <v/>
      </c>
      <c r="BJ890" s="95" t="str">
        <f t="shared" ref="BJ890:BR890" si="2033">IF(AD890=0,"",AD890*$AS890*(AU890/10))</f>
        <v/>
      </c>
      <c r="BK890" s="95" t="str">
        <f t="shared" si="2033"/>
        <v/>
      </c>
      <c r="BL890" s="95" t="str">
        <f t="shared" si="2033"/>
        <v/>
      </c>
      <c r="BM890" s="95" t="str">
        <f t="shared" si="2033"/>
        <v/>
      </c>
      <c r="BN890" s="95" t="str">
        <f t="shared" si="2033"/>
        <v/>
      </c>
      <c r="BO890" s="95" t="str">
        <f t="shared" si="2033"/>
        <v/>
      </c>
      <c r="BP890" s="95" t="str">
        <f t="shared" si="2033"/>
        <v/>
      </c>
      <c r="BQ890" s="95" t="str">
        <f t="shared" si="2033"/>
        <v/>
      </c>
      <c r="BR890" s="95" t="str">
        <f t="shared" si="2033"/>
        <v/>
      </c>
      <c r="BS890" s="38"/>
      <c r="BT890" s="38"/>
      <c r="BU890" s="38"/>
      <c r="BV890" s="38"/>
      <c r="BW890" s="38"/>
      <c r="BX890" s="38">
        <f t="shared" si="1600"/>
        <v>0</v>
      </c>
      <c r="BY890" s="106" t="str">
        <f t="shared" si="1575"/>
        <v/>
      </c>
      <c r="BZ890" s="106" t="str">
        <f t="shared" ref="BZ890:CH890" si="2034">IF(N890="x","1","")</f>
        <v/>
      </c>
      <c r="CA890" s="106" t="str">
        <f t="shared" si="2034"/>
        <v/>
      </c>
      <c r="CB890" s="106" t="str">
        <f t="shared" si="2034"/>
        <v/>
      </c>
      <c r="CC890" s="106" t="str">
        <f t="shared" si="2034"/>
        <v/>
      </c>
      <c r="CD890" s="106" t="str">
        <f t="shared" si="2034"/>
        <v/>
      </c>
      <c r="CE890" s="106" t="str">
        <f t="shared" si="2034"/>
        <v/>
      </c>
      <c r="CF890" s="106" t="str">
        <f t="shared" si="2034"/>
        <v/>
      </c>
      <c r="CG890" s="106" t="str">
        <f t="shared" si="2034"/>
        <v/>
      </c>
      <c r="CH890" s="106" t="str">
        <f t="shared" si="2034"/>
        <v/>
      </c>
      <c r="CI890" s="40"/>
      <c r="CJ890" s="40"/>
      <c r="CK890" s="40"/>
      <c r="CL890" s="40"/>
      <c r="CM890" s="40"/>
    </row>
    <row r="891" spans="1:91" ht="17.25" customHeight="1" x14ac:dyDescent="0.2">
      <c r="A891" s="92"/>
      <c r="B891" s="93"/>
      <c r="C891" s="93"/>
      <c r="D891" s="93"/>
      <c r="E891" s="93" t="str">
        <f t="shared" si="2028"/>
        <v/>
      </c>
      <c r="F891" s="93"/>
      <c r="G891" s="93"/>
      <c r="H891" s="93" t="str">
        <f t="shared" si="1836"/>
        <v/>
      </c>
      <c r="I891" s="95" t="str">
        <f t="shared" si="1837"/>
        <v/>
      </c>
      <c r="J891" s="93"/>
      <c r="K891" s="97" t="b">
        <v>0</v>
      </c>
      <c r="L891" s="98" t="str">
        <f t="shared" si="1961"/>
        <v>PENDENTE</v>
      </c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3"/>
      <c r="X891" s="100"/>
      <c r="Y891" s="100"/>
      <c r="Z891" s="100"/>
      <c r="AA891" s="100"/>
      <c r="AB891" s="100"/>
      <c r="AC891" s="101"/>
      <c r="AD891" s="3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93"/>
      <c r="AQ891" s="93"/>
      <c r="AR891" s="93"/>
      <c r="AS891" s="102"/>
      <c r="AT891" s="103"/>
      <c r="AU891" s="103"/>
      <c r="AV891" s="103"/>
      <c r="AW891" s="104"/>
      <c r="AX891" s="103"/>
      <c r="AY891" s="103"/>
      <c r="AZ891" s="103"/>
      <c r="BA891" s="103"/>
      <c r="BB891" s="104"/>
      <c r="BC891" s="103"/>
      <c r="BD891" s="93"/>
      <c r="BE891" s="105"/>
      <c r="BF891" s="105"/>
      <c r="BG891" s="93"/>
      <c r="BH891" s="95"/>
      <c r="BI891" s="95" t="str">
        <f t="shared" si="1864"/>
        <v/>
      </c>
      <c r="BJ891" s="95" t="str">
        <f t="shared" ref="BJ891:BR891" si="2035">IF(AD891=0,"",AD891*$AS891*(AU891/10))</f>
        <v/>
      </c>
      <c r="BK891" s="95" t="str">
        <f t="shared" si="2035"/>
        <v/>
      </c>
      <c r="BL891" s="95" t="str">
        <f t="shared" si="2035"/>
        <v/>
      </c>
      <c r="BM891" s="95" t="str">
        <f t="shared" si="2035"/>
        <v/>
      </c>
      <c r="BN891" s="95" t="str">
        <f t="shared" si="2035"/>
        <v/>
      </c>
      <c r="BO891" s="95" t="str">
        <f t="shared" si="2035"/>
        <v/>
      </c>
      <c r="BP891" s="95" t="str">
        <f t="shared" si="2035"/>
        <v/>
      </c>
      <c r="BQ891" s="95" t="str">
        <f t="shared" si="2035"/>
        <v/>
      </c>
      <c r="BR891" s="95" t="str">
        <f t="shared" si="2035"/>
        <v/>
      </c>
      <c r="BS891" s="38"/>
      <c r="BT891" s="38"/>
      <c r="BU891" s="38"/>
      <c r="BV891" s="38"/>
      <c r="BW891" s="38"/>
      <c r="BX891" s="38">
        <f t="shared" si="1600"/>
        <v>0</v>
      </c>
      <c r="BY891" s="106" t="str">
        <f t="shared" si="1575"/>
        <v/>
      </c>
      <c r="BZ891" s="106" t="str">
        <f t="shared" ref="BZ891:CH891" si="2036">IF(N891="x","1","")</f>
        <v/>
      </c>
      <c r="CA891" s="106" t="str">
        <f t="shared" si="2036"/>
        <v/>
      </c>
      <c r="CB891" s="106" t="str">
        <f t="shared" si="2036"/>
        <v/>
      </c>
      <c r="CC891" s="106" t="str">
        <f t="shared" si="2036"/>
        <v/>
      </c>
      <c r="CD891" s="106" t="str">
        <f t="shared" si="2036"/>
        <v/>
      </c>
      <c r="CE891" s="106" t="str">
        <f t="shared" si="2036"/>
        <v/>
      </c>
      <c r="CF891" s="106" t="str">
        <f t="shared" si="2036"/>
        <v/>
      </c>
      <c r="CG891" s="106" t="str">
        <f t="shared" si="2036"/>
        <v/>
      </c>
      <c r="CH891" s="106" t="str">
        <f t="shared" si="2036"/>
        <v/>
      </c>
      <c r="CI891" s="40"/>
      <c r="CJ891" s="40"/>
      <c r="CK891" s="40"/>
      <c r="CL891" s="40"/>
      <c r="CM891" s="40"/>
    </row>
    <row r="892" spans="1:91" ht="17.25" customHeight="1" x14ac:dyDescent="0.2">
      <c r="A892" s="92"/>
      <c r="B892" s="93"/>
      <c r="C892" s="93"/>
      <c r="D892" s="93"/>
      <c r="E892" s="93" t="str">
        <f t="shared" si="2028"/>
        <v/>
      </c>
      <c r="F892" s="93"/>
      <c r="G892" s="93"/>
      <c r="H892" s="93" t="str">
        <f t="shared" si="1836"/>
        <v/>
      </c>
      <c r="I892" s="95" t="str">
        <f t="shared" si="1837"/>
        <v/>
      </c>
      <c r="J892" s="93"/>
      <c r="K892" s="97" t="b">
        <v>0</v>
      </c>
      <c r="L892" s="98" t="str">
        <f t="shared" si="1961"/>
        <v>PENDENTE</v>
      </c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3"/>
      <c r="X892" s="100"/>
      <c r="Y892" s="100"/>
      <c r="Z892" s="100"/>
      <c r="AA892" s="100"/>
      <c r="AB892" s="100"/>
      <c r="AC892" s="101"/>
      <c r="AD892" s="3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93"/>
      <c r="AQ892" s="93"/>
      <c r="AR892" s="93"/>
      <c r="AS892" s="102"/>
      <c r="AT892" s="103"/>
      <c r="AU892" s="103"/>
      <c r="AV892" s="103"/>
      <c r="AW892" s="104"/>
      <c r="AX892" s="103"/>
      <c r="AY892" s="103"/>
      <c r="AZ892" s="103"/>
      <c r="BA892" s="103"/>
      <c r="BB892" s="104"/>
      <c r="BC892" s="103"/>
      <c r="BD892" s="93"/>
      <c r="BE892" s="105"/>
      <c r="BF892" s="105"/>
      <c r="BG892" s="93"/>
      <c r="BH892" s="95"/>
      <c r="BI892" s="95" t="str">
        <f t="shared" si="1864"/>
        <v/>
      </c>
      <c r="BJ892" s="95" t="str">
        <f t="shared" ref="BJ892:BR892" si="2037">IF(AD892=0,"",AD892*$AS892*(AU892/10))</f>
        <v/>
      </c>
      <c r="BK892" s="95" t="str">
        <f t="shared" si="2037"/>
        <v/>
      </c>
      <c r="BL892" s="95" t="str">
        <f t="shared" si="2037"/>
        <v/>
      </c>
      <c r="BM892" s="95" t="str">
        <f t="shared" si="2037"/>
        <v/>
      </c>
      <c r="BN892" s="95" t="str">
        <f t="shared" si="2037"/>
        <v/>
      </c>
      <c r="BO892" s="95" t="str">
        <f t="shared" si="2037"/>
        <v/>
      </c>
      <c r="BP892" s="95" t="str">
        <f t="shared" si="2037"/>
        <v/>
      </c>
      <c r="BQ892" s="95" t="str">
        <f t="shared" si="2037"/>
        <v/>
      </c>
      <c r="BR892" s="95" t="str">
        <f t="shared" si="2037"/>
        <v/>
      </c>
      <c r="BS892" s="38"/>
      <c r="BT892" s="38"/>
      <c r="BU892" s="38"/>
      <c r="BV892" s="38"/>
      <c r="BW892" s="38"/>
      <c r="BX892" s="38">
        <f t="shared" si="1600"/>
        <v>0</v>
      </c>
      <c r="BY892" s="106" t="str">
        <f t="shared" si="1575"/>
        <v/>
      </c>
      <c r="BZ892" s="106" t="str">
        <f t="shared" ref="BZ892:CH892" si="2038">IF(N892="x","1","")</f>
        <v/>
      </c>
      <c r="CA892" s="106" t="str">
        <f t="shared" si="2038"/>
        <v/>
      </c>
      <c r="CB892" s="106" t="str">
        <f t="shared" si="2038"/>
        <v/>
      </c>
      <c r="CC892" s="106" t="str">
        <f t="shared" si="2038"/>
        <v/>
      </c>
      <c r="CD892" s="106" t="str">
        <f t="shared" si="2038"/>
        <v/>
      </c>
      <c r="CE892" s="106" t="str">
        <f t="shared" si="2038"/>
        <v/>
      </c>
      <c r="CF892" s="106" t="str">
        <f t="shared" si="2038"/>
        <v/>
      </c>
      <c r="CG892" s="106" t="str">
        <f t="shared" si="2038"/>
        <v/>
      </c>
      <c r="CH892" s="106" t="str">
        <f t="shared" si="2038"/>
        <v/>
      </c>
      <c r="CI892" s="40"/>
      <c r="CJ892" s="40"/>
      <c r="CK892" s="40"/>
      <c r="CL892" s="40"/>
      <c r="CM892" s="40"/>
    </row>
    <row r="893" spans="1:91" ht="17.25" customHeight="1" x14ac:dyDescent="0.2">
      <c r="A893" s="92"/>
      <c r="B893" s="93"/>
      <c r="C893" s="93"/>
      <c r="D893" s="93"/>
      <c r="E893" s="93" t="str">
        <f t="shared" si="2028"/>
        <v/>
      </c>
      <c r="F893" s="93"/>
      <c r="G893" s="93"/>
      <c r="H893" s="93" t="str">
        <f t="shared" si="1836"/>
        <v/>
      </c>
      <c r="I893" s="95" t="str">
        <f t="shared" si="1837"/>
        <v/>
      </c>
      <c r="J893" s="93"/>
      <c r="K893" s="97" t="b">
        <v>0</v>
      </c>
      <c r="L893" s="98" t="str">
        <f t="shared" si="1961"/>
        <v>PENDENTE</v>
      </c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3"/>
      <c r="X893" s="100"/>
      <c r="Y893" s="100"/>
      <c r="Z893" s="100"/>
      <c r="AA893" s="100"/>
      <c r="AB893" s="100"/>
      <c r="AC893" s="101"/>
      <c r="AD893" s="3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93"/>
      <c r="AQ893" s="93"/>
      <c r="AR893" s="93"/>
      <c r="AS893" s="102"/>
      <c r="AT893" s="103"/>
      <c r="AU893" s="103"/>
      <c r="AV893" s="103"/>
      <c r="AW893" s="104"/>
      <c r="AX893" s="103"/>
      <c r="AY893" s="103"/>
      <c r="AZ893" s="103"/>
      <c r="BA893" s="103"/>
      <c r="BB893" s="104"/>
      <c r="BC893" s="103"/>
      <c r="BD893" s="93"/>
      <c r="BE893" s="105"/>
      <c r="BF893" s="105"/>
      <c r="BG893" s="93"/>
      <c r="BH893" s="95"/>
      <c r="BI893" s="95" t="str">
        <f t="shared" si="1864"/>
        <v/>
      </c>
      <c r="BJ893" s="95" t="str">
        <f t="shared" ref="BJ893:BR893" si="2039">IF(AD893=0,"",AD893*$AS893*(AU893/10))</f>
        <v/>
      </c>
      <c r="BK893" s="95" t="str">
        <f t="shared" si="2039"/>
        <v/>
      </c>
      <c r="BL893" s="95" t="str">
        <f t="shared" si="2039"/>
        <v/>
      </c>
      <c r="BM893" s="95" t="str">
        <f t="shared" si="2039"/>
        <v/>
      </c>
      <c r="BN893" s="95" t="str">
        <f t="shared" si="2039"/>
        <v/>
      </c>
      <c r="BO893" s="95" t="str">
        <f t="shared" si="2039"/>
        <v/>
      </c>
      <c r="BP893" s="95" t="str">
        <f t="shared" si="2039"/>
        <v/>
      </c>
      <c r="BQ893" s="95" t="str">
        <f t="shared" si="2039"/>
        <v/>
      </c>
      <c r="BR893" s="95" t="str">
        <f t="shared" si="2039"/>
        <v/>
      </c>
      <c r="BS893" s="38"/>
      <c r="BT893" s="38"/>
      <c r="BU893" s="38"/>
      <c r="BV893" s="38"/>
      <c r="BW893" s="38"/>
      <c r="BX893" s="38">
        <f t="shared" si="1600"/>
        <v>0</v>
      </c>
      <c r="BY893" s="106" t="str">
        <f t="shared" si="1575"/>
        <v/>
      </c>
      <c r="BZ893" s="106" t="str">
        <f t="shared" ref="BZ893:CH893" si="2040">IF(N893="x","1","")</f>
        <v/>
      </c>
      <c r="CA893" s="106" t="str">
        <f t="shared" si="2040"/>
        <v/>
      </c>
      <c r="CB893" s="106" t="str">
        <f t="shared" si="2040"/>
        <v/>
      </c>
      <c r="CC893" s="106" t="str">
        <f t="shared" si="2040"/>
        <v/>
      </c>
      <c r="CD893" s="106" t="str">
        <f t="shared" si="2040"/>
        <v/>
      </c>
      <c r="CE893" s="106" t="str">
        <f t="shared" si="2040"/>
        <v/>
      </c>
      <c r="CF893" s="106" t="str">
        <f t="shared" si="2040"/>
        <v/>
      </c>
      <c r="CG893" s="106" t="str">
        <f t="shared" si="2040"/>
        <v/>
      </c>
      <c r="CH893" s="106" t="str">
        <f t="shared" si="2040"/>
        <v/>
      </c>
      <c r="CI893" s="40"/>
      <c r="CJ893" s="40"/>
      <c r="CK893" s="40"/>
      <c r="CL893" s="40"/>
      <c r="CM893" s="40"/>
    </row>
    <row r="894" spans="1:91" ht="17.25" customHeight="1" x14ac:dyDescent="0.2">
      <c r="A894" s="92"/>
      <c r="B894" s="93"/>
      <c r="C894" s="93"/>
      <c r="D894" s="93"/>
      <c r="E894" s="93" t="str">
        <f t="shared" si="2028"/>
        <v/>
      </c>
      <c r="F894" s="93"/>
      <c r="G894" s="93"/>
      <c r="H894" s="93" t="str">
        <f t="shared" si="1836"/>
        <v/>
      </c>
      <c r="I894" s="95" t="str">
        <f t="shared" si="1837"/>
        <v/>
      </c>
      <c r="J894" s="93"/>
      <c r="K894" s="97" t="b">
        <v>0</v>
      </c>
      <c r="L894" s="98" t="str">
        <f t="shared" si="1961"/>
        <v>PENDENTE</v>
      </c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3"/>
      <c r="X894" s="100"/>
      <c r="Y894" s="100"/>
      <c r="Z894" s="100"/>
      <c r="AA894" s="100"/>
      <c r="AB894" s="100"/>
      <c r="AC894" s="101"/>
      <c r="AD894" s="3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93"/>
      <c r="AQ894" s="93"/>
      <c r="AR894" s="93"/>
      <c r="AS894" s="102"/>
      <c r="AT894" s="103"/>
      <c r="AU894" s="103"/>
      <c r="AV894" s="103"/>
      <c r="AW894" s="104"/>
      <c r="AX894" s="103"/>
      <c r="AY894" s="103"/>
      <c r="AZ894" s="103"/>
      <c r="BA894" s="103"/>
      <c r="BB894" s="104"/>
      <c r="BC894" s="103"/>
      <c r="BD894" s="93"/>
      <c r="BE894" s="105"/>
      <c r="BF894" s="105"/>
      <c r="BG894" s="93"/>
      <c r="BH894" s="95"/>
      <c r="BI894" s="95" t="str">
        <f t="shared" si="1864"/>
        <v/>
      </c>
      <c r="BJ894" s="95" t="str">
        <f t="shared" ref="BJ894:BR894" si="2041">IF(AD894=0,"",AD894*$AS894*(AU894/10))</f>
        <v/>
      </c>
      <c r="BK894" s="95" t="str">
        <f t="shared" si="2041"/>
        <v/>
      </c>
      <c r="BL894" s="95" t="str">
        <f t="shared" si="2041"/>
        <v/>
      </c>
      <c r="BM894" s="95" t="str">
        <f t="shared" si="2041"/>
        <v/>
      </c>
      <c r="BN894" s="95" t="str">
        <f t="shared" si="2041"/>
        <v/>
      </c>
      <c r="BO894" s="95" t="str">
        <f t="shared" si="2041"/>
        <v/>
      </c>
      <c r="BP894" s="95" t="str">
        <f t="shared" si="2041"/>
        <v/>
      </c>
      <c r="BQ894" s="95" t="str">
        <f t="shared" si="2041"/>
        <v/>
      </c>
      <c r="BR894" s="95" t="str">
        <f t="shared" si="2041"/>
        <v/>
      </c>
      <c r="BS894" s="38"/>
      <c r="BT894" s="38"/>
      <c r="BU894" s="38"/>
      <c r="BV894" s="38"/>
      <c r="BW894" s="38"/>
      <c r="BX894" s="38">
        <f t="shared" si="1600"/>
        <v>0</v>
      </c>
      <c r="BY894" s="106" t="str">
        <f t="shared" si="1575"/>
        <v/>
      </c>
      <c r="BZ894" s="106" t="str">
        <f t="shared" ref="BZ894:CH894" si="2042">IF(N894="x","1","")</f>
        <v/>
      </c>
      <c r="CA894" s="106" t="str">
        <f t="shared" si="2042"/>
        <v/>
      </c>
      <c r="CB894" s="106" t="str">
        <f t="shared" si="2042"/>
        <v/>
      </c>
      <c r="CC894" s="106" t="str">
        <f t="shared" si="2042"/>
        <v/>
      </c>
      <c r="CD894" s="106" t="str">
        <f t="shared" si="2042"/>
        <v/>
      </c>
      <c r="CE894" s="106" t="str">
        <f t="shared" si="2042"/>
        <v/>
      </c>
      <c r="CF894" s="106" t="str">
        <f t="shared" si="2042"/>
        <v/>
      </c>
      <c r="CG894" s="106" t="str">
        <f t="shared" si="2042"/>
        <v/>
      </c>
      <c r="CH894" s="106" t="str">
        <f t="shared" si="2042"/>
        <v/>
      </c>
      <c r="CI894" s="40"/>
      <c r="CJ894" s="40"/>
      <c r="CK894" s="40"/>
      <c r="CL894" s="40"/>
      <c r="CM894" s="40"/>
    </row>
    <row r="895" spans="1:91" ht="17.25" customHeight="1" x14ac:dyDescent="0.2">
      <c r="A895" s="92"/>
      <c r="B895" s="93"/>
      <c r="C895" s="93"/>
      <c r="D895" s="93"/>
      <c r="E895" s="93" t="str">
        <f t="shared" si="2028"/>
        <v/>
      </c>
      <c r="F895" s="93"/>
      <c r="G895" s="93"/>
      <c r="H895" s="93" t="str">
        <f t="shared" si="1836"/>
        <v/>
      </c>
      <c r="I895" s="95" t="str">
        <f t="shared" si="1837"/>
        <v/>
      </c>
      <c r="J895" s="93"/>
      <c r="K895" s="97" t="b">
        <v>0</v>
      </c>
      <c r="L895" s="98" t="str">
        <f t="shared" si="1961"/>
        <v>PENDENTE</v>
      </c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3"/>
      <c r="X895" s="100"/>
      <c r="Y895" s="100"/>
      <c r="Z895" s="100"/>
      <c r="AA895" s="100"/>
      <c r="AB895" s="100"/>
      <c r="AC895" s="101"/>
      <c r="AD895" s="3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93"/>
      <c r="AQ895" s="93"/>
      <c r="AR895" s="93"/>
      <c r="AS895" s="102"/>
      <c r="AT895" s="103"/>
      <c r="AU895" s="103"/>
      <c r="AV895" s="103"/>
      <c r="AW895" s="104"/>
      <c r="AX895" s="103"/>
      <c r="AY895" s="103"/>
      <c r="AZ895" s="103"/>
      <c r="BA895" s="103"/>
      <c r="BB895" s="104"/>
      <c r="BC895" s="103"/>
      <c r="BD895" s="93"/>
      <c r="BE895" s="105"/>
      <c r="BF895" s="105"/>
      <c r="BG895" s="93"/>
      <c r="BH895" s="95"/>
      <c r="BI895" s="95" t="str">
        <f t="shared" si="1864"/>
        <v/>
      </c>
      <c r="BJ895" s="95" t="str">
        <f t="shared" ref="BJ895:BR895" si="2043">IF(AD895=0,"",AD895*$AS895*(AU895/10))</f>
        <v/>
      </c>
      <c r="BK895" s="95" t="str">
        <f t="shared" si="2043"/>
        <v/>
      </c>
      <c r="BL895" s="95" t="str">
        <f t="shared" si="2043"/>
        <v/>
      </c>
      <c r="BM895" s="95" t="str">
        <f t="shared" si="2043"/>
        <v/>
      </c>
      <c r="BN895" s="95" t="str">
        <f t="shared" si="2043"/>
        <v/>
      </c>
      <c r="BO895" s="95" t="str">
        <f t="shared" si="2043"/>
        <v/>
      </c>
      <c r="BP895" s="95" t="str">
        <f t="shared" si="2043"/>
        <v/>
      </c>
      <c r="BQ895" s="95" t="str">
        <f t="shared" si="2043"/>
        <v/>
      </c>
      <c r="BR895" s="95" t="str">
        <f t="shared" si="2043"/>
        <v/>
      </c>
      <c r="BS895" s="38"/>
      <c r="BT895" s="38"/>
      <c r="BU895" s="38"/>
      <c r="BV895" s="38"/>
      <c r="BW895" s="38"/>
      <c r="BX895" s="38">
        <f t="shared" si="1600"/>
        <v>0</v>
      </c>
      <c r="BY895" s="106" t="str">
        <f t="shared" si="1575"/>
        <v/>
      </c>
      <c r="BZ895" s="106" t="str">
        <f t="shared" ref="BZ895:CH895" si="2044">IF(N895="x","1","")</f>
        <v/>
      </c>
      <c r="CA895" s="106" t="str">
        <f t="shared" si="2044"/>
        <v/>
      </c>
      <c r="CB895" s="106" t="str">
        <f t="shared" si="2044"/>
        <v/>
      </c>
      <c r="CC895" s="106" t="str">
        <f t="shared" si="2044"/>
        <v/>
      </c>
      <c r="CD895" s="106" t="str">
        <f t="shared" si="2044"/>
        <v/>
      </c>
      <c r="CE895" s="106" t="str">
        <f t="shared" si="2044"/>
        <v/>
      </c>
      <c r="CF895" s="106" t="str">
        <f t="shared" si="2044"/>
        <v/>
      </c>
      <c r="CG895" s="106" t="str">
        <f t="shared" si="2044"/>
        <v/>
      </c>
      <c r="CH895" s="106" t="str">
        <f t="shared" si="2044"/>
        <v/>
      </c>
      <c r="CI895" s="40"/>
      <c r="CJ895" s="40"/>
      <c r="CK895" s="40"/>
      <c r="CL895" s="40"/>
      <c r="CM895" s="40"/>
    </row>
    <row r="896" spans="1:91" ht="17.25" customHeight="1" x14ac:dyDescent="0.2">
      <c r="A896" s="92"/>
      <c r="B896" s="93"/>
      <c r="C896" s="93"/>
      <c r="D896" s="93"/>
      <c r="E896" s="93" t="str">
        <f t="shared" si="2028"/>
        <v/>
      </c>
      <c r="F896" s="93"/>
      <c r="G896" s="93"/>
      <c r="H896" s="93" t="str">
        <f t="shared" si="1836"/>
        <v/>
      </c>
      <c r="I896" s="95" t="str">
        <f t="shared" si="1837"/>
        <v/>
      </c>
      <c r="J896" s="93"/>
      <c r="K896" s="97" t="b">
        <v>0</v>
      </c>
      <c r="L896" s="98" t="str">
        <f t="shared" si="1961"/>
        <v>PENDENTE</v>
      </c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3"/>
      <c r="X896" s="100"/>
      <c r="Y896" s="100"/>
      <c r="Z896" s="100"/>
      <c r="AA896" s="100"/>
      <c r="AB896" s="100"/>
      <c r="AC896" s="101"/>
      <c r="AD896" s="3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93"/>
      <c r="AQ896" s="93"/>
      <c r="AR896" s="93"/>
      <c r="AS896" s="102"/>
      <c r="AT896" s="103"/>
      <c r="AU896" s="103"/>
      <c r="AV896" s="103"/>
      <c r="AW896" s="104"/>
      <c r="AX896" s="103"/>
      <c r="AY896" s="103"/>
      <c r="AZ896" s="103"/>
      <c r="BA896" s="103"/>
      <c r="BB896" s="104"/>
      <c r="BC896" s="103"/>
      <c r="BD896" s="93"/>
      <c r="BE896" s="105"/>
      <c r="BF896" s="105"/>
      <c r="BG896" s="93"/>
      <c r="BH896" s="95"/>
      <c r="BI896" s="95" t="str">
        <f t="shared" si="1864"/>
        <v/>
      </c>
      <c r="BJ896" s="95" t="str">
        <f t="shared" ref="BJ896:BR896" si="2045">IF(AD896=0,"",AD896*$AS896*(AU896/10))</f>
        <v/>
      </c>
      <c r="BK896" s="95" t="str">
        <f t="shared" si="2045"/>
        <v/>
      </c>
      <c r="BL896" s="95" t="str">
        <f t="shared" si="2045"/>
        <v/>
      </c>
      <c r="BM896" s="95" t="str">
        <f t="shared" si="2045"/>
        <v/>
      </c>
      <c r="BN896" s="95" t="str">
        <f t="shared" si="2045"/>
        <v/>
      </c>
      <c r="BO896" s="95" t="str">
        <f t="shared" si="2045"/>
        <v/>
      </c>
      <c r="BP896" s="95" t="str">
        <f t="shared" si="2045"/>
        <v/>
      </c>
      <c r="BQ896" s="95" t="str">
        <f t="shared" si="2045"/>
        <v/>
      </c>
      <c r="BR896" s="95" t="str">
        <f t="shared" si="2045"/>
        <v/>
      </c>
      <c r="BS896" s="38"/>
      <c r="BT896" s="38"/>
      <c r="BU896" s="38"/>
      <c r="BV896" s="38"/>
      <c r="BW896" s="38"/>
      <c r="BX896" s="38">
        <f t="shared" si="1600"/>
        <v>0</v>
      </c>
      <c r="BY896" s="106" t="str">
        <f t="shared" si="1575"/>
        <v/>
      </c>
      <c r="BZ896" s="106" t="str">
        <f t="shared" ref="BZ896:CH896" si="2046">IF(N896="x","1","")</f>
        <v/>
      </c>
      <c r="CA896" s="106" t="str">
        <f t="shared" si="2046"/>
        <v/>
      </c>
      <c r="CB896" s="106" t="str">
        <f t="shared" si="2046"/>
        <v/>
      </c>
      <c r="CC896" s="106" t="str">
        <f t="shared" si="2046"/>
        <v/>
      </c>
      <c r="CD896" s="106" t="str">
        <f t="shared" si="2046"/>
        <v/>
      </c>
      <c r="CE896" s="106" t="str">
        <f t="shared" si="2046"/>
        <v/>
      </c>
      <c r="CF896" s="106" t="str">
        <f t="shared" si="2046"/>
        <v/>
      </c>
      <c r="CG896" s="106" t="str">
        <f t="shared" si="2046"/>
        <v/>
      </c>
      <c r="CH896" s="106" t="str">
        <f t="shared" si="2046"/>
        <v/>
      </c>
      <c r="CI896" s="40"/>
      <c r="CJ896" s="40"/>
      <c r="CK896" s="40"/>
      <c r="CL896" s="40"/>
      <c r="CM896" s="40"/>
    </row>
    <row r="897" spans="1:91" ht="17.25" customHeight="1" x14ac:dyDescent="0.2">
      <c r="A897" s="92"/>
      <c r="B897" s="93"/>
      <c r="C897" s="93"/>
      <c r="D897" s="93"/>
      <c r="E897" s="93" t="str">
        <f t="shared" si="2028"/>
        <v/>
      </c>
      <c r="F897" s="93"/>
      <c r="G897" s="93"/>
      <c r="H897" s="93" t="str">
        <f t="shared" si="1836"/>
        <v/>
      </c>
      <c r="I897" s="95" t="str">
        <f t="shared" si="1837"/>
        <v/>
      </c>
      <c r="J897" s="93"/>
      <c r="K897" s="97" t="b">
        <v>0</v>
      </c>
      <c r="L897" s="98" t="str">
        <f t="shared" si="1961"/>
        <v>PENDENTE</v>
      </c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3"/>
      <c r="X897" s="100"/>
      <c r="Y897" s="100"/>
      <c r="Z897" s="100"/>
      <c r="AA897" s="100"/>
      <c r="AB897" s="100"/>
      <c r="AC897" s="101"/>
      <c r="AD897" s="3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93"/>
      <c r="AQ897" s="93"/>
      <c r="AR897" s="93"/>
      <c r="AS897" s="102"/>
      <c r="AT897" s="103"/>
      <c r="AU897" s="103"/>
      <c r="AV897" s="103"/>
      <c r="AW897" s="104"/>
      <c r="AX897" s="103"/>
      <c r="AY897" s="103"/>
      <c r="AZ897" s="103"/>
      <c r="BA897" s="103"/>
      <c r="BB897" s="104"/>
      <c r="BC897" s="103"/>
      <c r="BD897" s="93"/>
      <c r="BE897" s="105"/>
      <c r="BF897" s="105"/>
      <c r="BG897" s="93"/>
      <c r="BH897" s="95"/>
      <c r="BI897" s="95" t="str">
        <f t="shared" si="1864"/>
        <v/>
      </c>
      <c r="BJ897" s="95" t="str">
        <f t="shared" ref="BJ897:BR897" si="2047">IF(AD897=0,"",AD897*$AS897*(AU897/10))</f>
        <v/>
      </c>
      <c r="BK897" s="95" t="str">
        <f t="shared" si="2047"/>
        <v/>
      </c>
      <c r="BL897" s="95" t="str">
        <f t="shared" si="2047"/>
        <v/>
      </c>
      <c r="BM897" s="95" t="str">
        <f t="shared" si="2047"/>
        <v/>
      </c>
      <c r="BN897" s="95" t="str">
        <f t="shared" si="2047"/>
        <v/>
      </c>
      <c r="BO897" s="95" t="str">
        <f t="shared" si="2047"/>
        <v/>
      </c>
      <c r="BP897" s="95" t="str">
        <f t="shared" si="2047"/>
        <v/>
      </c>
      <c r="BQ897" s="95" t="str">
        <f t="shared" si="2047"/>
        <v/>
      </c>
      <c r="BR897" s="95" t="str">
        <f t="shared" si="2047"/>
        <v/>
      </c>
      <c r="BS897" s="38"/>
      <c r="BT897" s="38"/>
      <c r="BU897" s="38"/>
      <c r="BV897" s="38"/>
      <c r="BW897" s="38"/>
      <c r="BX897" s="38">
        <f t="shared" si="1600"/>
        <v>0</v>
      </c>
      <c r="BY897" s="106" t="str">
        <f t="shared" si="1575"/>
        <v/>
      </c>
      <c r="BZ897" s="106" t="str">
        <f t="shared" ref="BZ897:CH897" si="2048">IF(N897="x","1","")</f>
        <v/>
      </c>
      <c r="CA897" s="106" t="str">
        <f t="shared" si="2048"/>
        <v/>
      </c>
      <c r="CB897" s="106" t="str">
        <f t="shared" si="2048"/>
        <v/>
      </c>
      <c r="CC897" s="106" t="str">
        <f t="shared" si="2048"/>
        <v/>
      </c>
      <c r="CD897" s="106" t="str">
        <f t="shared" si="2048"/>
        <v/>
      </c>
      <c r="CE897" s="106" t="str">
        <f t="shared" si="2048"/>
        <v/>
      </c>
      <c r="CF897" s="106" t="str">
        <f t="shared" si="2048"/>
        <v/>
      </c>
      <c r="CG897" s="106" t="str">
        <f t="shared" si="2048"/>
        <v/>
      </c>
      <c r="CH897" s="106" t="str">
        <f t="shared" si="2048"/>
        <v/>
      </c>
      <c r="CI897" s="40"/>
      <c r="CJ897" s="40"/>
      <c r="CK897" s="40"/>
      <c r="CL897" s="40"/>
      <c r="CM897" s="40"/>
    </row>
    <row r="898" spans="1:91" ht="17.25" customHeight="1" x14ac:dyDescent="0.2">
      <c r="A898" s="92"/>
      <c r="B898" s="93"/>
      <c r="C898" s="93"/>
      <c r="D898" s="93"/>
      <c r="E898" s="93" t="str">
        <f t="shared" si="2028"/>
        <v/>
      </c>
      <c r="F898" s="93"/>
      <c r="G898" s="93"/>
      <c r="H898" s="93" t="str">
        <f t="shared" si="1836"/>
        <v/>
      </c>
      <c r="I898" s="95" t="str">
        <f t="shared" si="1837"/>
        <v/>
      </c>
      <c r="J898" s="93"/>
      <c r="K898" s="97" t="b">
        <v>0</v>
      </c>
      <c r="L898" s="98" t="str">
        <f t="shared" si="1961"/>
        <v>PENDENTE</v>
      </c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3"/>
      <c r="X898" s="100"/>
      <c r="Y898" s="100"/>
      <c r="Z898" s="100"/>
      <c r="AA898" s="100"/>
      <c r="AB898" s="100"/>
      <c r="AC898" s="101"/>
      <c r="AD898" s="3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93"/>
      <c r="AQ898" s="93"/>
      <c r="AR898" s="93"/>
      <c r="AS898" s="102"/>
      <c r="AT898" s="103"/>
      <c r="AU898" s="103"/>
      <c r="AV898" s="103"/>
      <c r="AW898" s="104"/>
      <c r="AX898" s="103"/>
      <c r="AY898" s="103"/>
      <c r="AZ898" s="103"/>
      <c r="BA898" s="103"/>
      <c r="BB898" s="104"/>
      <c r="BC898" s="103"/>
      <c r="BD898" s="93"/>
      <c r="BE898" s="105"/>
      <c r="BF898" s="105"/>
      <c r="BG898" s="93"/>
      <c r="BH898" s="95"/>
      <c r="BI898" s="95" t="str">
        <f t="shared" si="1864"/>
        <v/>
      </c>
      <c r="BJ898" s="95" t="str">
        <f t="shared" ref="BJ898:BR898" si="2049">IF(AD898=0,"",AD898*$AS898*(AU898/10))</f>
        <v/>
      </c>
      <c r="BK898" s="95" t="str">
        <f t="shared" si="2049"/>
        <v/>
      </c>
      <c r="BL898" s="95" t="str">
        <f t="shared" si="2049"/>
        <v/>
      </c>
      <c r="BM898" s="95" t="str">
        <f t="shared" si="2049"/>
        <v/>
      </c>
      <c r="BN898" s="95" t="str">
        <f t="shared" si="2049"/>
        <v/>
      </c>
      <c r="BO898" s="95" t="str">
        <f t="shared" si="2049"/>
        <v/>
      </c>
      <c r="BP898" s="95" t="str">
        <f t="shared" si="2049"/>
        <v/>
      </c>
      <c r="BQ898" s="95" t="str">
        <f t="shared" si="2049"/>
        <v/>
      </c>
      <c r="BR898" s="95" t="str">
        <f t="shared" si="2049"/>
        <v/>
      </c>
      <c r="BS898" s="38"/>
      <c r="BT898" s="38"/>
      <c r="BU898" s="38"/>
      <c r="BV898" s="38"/>
      <c r="BW898" s="38"/>
      <c r="BX898" s="38">
        <f t="shared" si="1600"/>
        <v>0</v>
      </c>
      <c r="BY898" s="106" t="str">
        <f t="shared" si="1575"/>
        <v/>
      </c>
      <c r="BZ898" s="106" t="str">
        <f t="shared" ref="BZ898:CH898" si="2050">IF(N898="x","1","")</f>
        <v/>
      </c>
      <c r="CA898" s="106" t="str">
        <f t="shared" si="2050"/>
        <v/>
      </c>
      <c r="CB898" s="106" t="str">
        <f t="shared" si="2050"/>
        <v/>
      </c>
      <c r="CC898" s="106" t="str">
        <f t="shared" si="2050"/>
        <v/>
      </c>
      <c r="CD898" s="106" t="str">
        <f t="shared" si="2050"/>
        <v/>
      </c>
      <c r="CE898" s="106" t="str">
        <f t="shared" si="2050"/>
        <v/>
      </c>
      <c r="CF898" s="106" t="str">
        <f t="shared" si="2050"/>
        <v/>
      </c>
      <c r="CG898" s="106" t="str">
        <f t="shared" si="2050"/>
        <v/>
      </c>
      <c r="CH898" s="106" t="str">
        <f t="shared" si="2050"/>
        <v/>
      </c>
      <c r="CI898" s="40"/>
      <c r="CJ898" s="40"/>
      <c r="CK898" s="40"/>
      <c r="CL898" s="40"/>
      <c r="CM898" s="40"/>
    </row>
    <row r="899" spans="1:91" ht="17.25" customHeight="1" x14ac:dyDescent="0.2">
      <c r="A899" s="92"/>
      <c r="B899" s="93"/>
      <c r="C899" s="93"/>
      <c r="D899" s="93"/>
      <c r="E899" s="93" t="str">
        <f t="shared" si="2028"/>
        <v/>
      </c>
      <c r="F899" s="93"/>
      <c r="G899" s="93"/>
      <c r="H899" s="93" t="str">
        <f t="shared" si="1836"/>
        <v/>
      </c>
      <c r="I899" s="95" t="str">
        <f t="shared" si="1837"/>
        <v/>
      </c>
      <c r="J899" s="93"/>
      <c r="K899" s="97" t="b">
        <v>0</v>
      </c>
      <c r="L899" s="98" t="str">
        <f t="shared" si="1961"/>
        <v>PENDENTE</v>
      </c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3"/>
      <c r="X899" s="100"/>
      <c r="Y899" s="100"/>
      <c r="Z899" s="100"/>
      <c r="AA899" s="100"/>
      <c r="AB899" s="100"/>
      <c r="AC899" s="101"/>
      <c r="AD899" s="3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93"/>
      <c r="AQ899" s="93"/>
      <c r="AR899" s="93"/>
      <c r="AS899" s="102"/>
      <c r="AT899" s="103"/>
      <c r="AU899" s="103"/>
      <c r="AV899" s="103"/>
      <c r="AW899" s="104"/>
      <c r="AX899" s="103"/>
      <c r="AY899" s="103"/>
      <c r="AZ899" s="103"/>
      <c r="BA899" s="103"/>
      <c r="BB899" s="104"/>
      <c r="BC899" s="103"/>
      <c r="BD899" s="93"/>
      <c r="BE899" s="105"/>
      <c r="BF899" s="105"/>
      <c r="BG899" s="93"/>
      <c r="BH899" s="95"/>
      <c r="BI899" s="95" t="str">
        <f t="shared" si="1864"/>
        <v/>
      </c>
      <c r="BJ899" s="95" t="str">
        <f t="shared" ref="BJ899:BR899" si="2051">IF(AD899=0,"",AD899*$AS899*(AU899/10))</f>
        <v/>
      </c>
      <c r="BK899" s="95" t="str">
        <f t="shared" si="2051"/>
        <v/>
      </c>
      <c r="BL899" s="95" t="str">
        <f t="shared" si="2051"/>
        <v/>
      </c>
      <c r="BM899" s="95" t="str">
        <f t="shared" si="2051"/>
        <v/>
      </c>
      <c r="BN899" s="95" t="str">
        <f t="shared" si="2051"/>
        <v/>
      </c>
      <c r="BO899" s="95" t="str">
        <f t="shared" si="2051"/>
        <v/>
      </c>
      <c r="BP899" s="95" t="str">
        <f t="shared" si="2051"/>
        <v/>
      </c>
      <c r="BQ899" s="95" t="str">
        <f t="shared" si="2051"/>
        <v/>
      </c>
      <c r="BR899" s="95" t="str">
        <f t="shared" si="2051"/>
        <v/>
      </c>
      <c r="BS899" s="38"/>
      <c r="BT899" s="38"/>
      <c r="BU899" s="38"/>
      <c r="BV899" s="38"/>
      <c r="BW899" s="38"/>
      <c r="BX899" s="38">
        <f t="shared" si="1600"/>
        <v>0</v>
      </c>
      <c r="BY899" s="106" t="str">
        <f t="shared" si="1575"/>
        <v/>
      </c>
      <c r="BZ899" s="106" t="str">
        <f t="shared" ref="BZ899:CH899" si="2052">IF(N899="x","1","")</f>
        <v/>
      </c>
      <c r="CA899" s="106" t="str">
        <f t="shared" si="2052"/>
        <v/>
      </c>
      <c r="CB899" s="106" t="str">
        <f t="shared" si="2052"/>
        <v/>
      </c>
      <c r="CC899" s="106" t="str">
        <f t="shared" si="2052"/>
        <v/>
      </c>
      <c r="CD899" s="106" t="str">
        <f t="shared" si="2052"/>
        <v/>
      </c>
      <c r="CE899" s="106" t="str">
        <f t="shared" si="2052"/>
        <v/>
      </c>
      <c r="CF899" s="106" t="str">
        <f t="shared" si="2052"/>
        <v/>
      </c>
      <c r="CG899" s="106" t="str">
        <f t="shared" si="2052"/>
        <v/>
      </c>
      <c r="CH899" s="106" t="str">
        <f t="shared" si="2052"/>
        <v/>
      </c>
      <c r="CI899" s="40"/>
      <c r="CJ899" s="40"/>
      <c r="CK899" s="40"/>
      <c r="CL899" s="40"/>
      <c r="CM899" s="40"/>
    </row>
    <row r="900" spans="1:91" ht="17.25" customHeight="1" x14ac:dyDescent="0.2">
      <c r="A900" s="92"/>
      <c r="B900" s="93"/>
      <c r="C900" s="93"/>
      <c r="D900" s="93"/>
      <c r="E900" s="93" t="str">
        <f t="shared" si="2028"/>
        <v/>
      </c>
      <c r="F900" s="93"/>
      <c r="G900" s="93"/>
      <c r="H900" s="93" t="str">
        <f t="shared" si="1836"/>
        <v/>
      </c>
      <c r="I900" s="95" t="str">
        <f t="shared" si="1837"/>
        <v/>
      </c>
      <c r="J900" s="93"/>
      <c r="K900" s="97" t="b">
        <v>0</v>
      </c>
      <c r="L900" s="98" t="str">
        <f t="shared" si="1961"/>
        <v>PENDENTE</v>
      </c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3"/>
      <c r="X900" s="100"/>
      <c r="Y900" s="100"/>
      <c r="Z900" s="100"/>
      <c r="AA900" s="100"/>
      <c r="AB900" s="100"/>
      <c r="AC900" s="101"/>
      <c r="AD900" s="3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93"/>
      <c r="AQ900" s="93"/>
      <c r="AR900" s="93"/>
      <c r="AS900" s="102"/>
      <c r="AT900" s="103"/>
      <c r="AU900" s="103"/>
      <c r="AV900" s="103"/>
      <c r="AW900" s="104"/>
      <c r="AX900" s="103"/>
      <c r="AY900" s="103"/>
      <c r="AZ900" s="103"/>
      <c r="BA900" s="103"/>
      <c r="BB900" s="104"/>
      <c r="BC900" s="103"/>
      <c r="BD900" s="93"/>
      <c r="BE900" s="105"/>
      <c r="BF900" s="105"/>
      <c r="BG900" s="93"/>
      <c r="BH900" s="95"/>
      <c r="BI900" s="95" t="str">
        <f t="shared" si="1864"/>
        <v/>
      </c>
      <c r="BJ900" s="95" t="str">
        <f t="shared" ref="BJ900:BR900" si="2053">IF(AD900=0,"",AD900*$AS900*(AU900/10))</f>
        <v/>
      </c>
      <c r="BK900" s="95" t="str">
        <f t="shared" si="2053"/>
        <v/>
      </c>
      <c r="BL900" s="95" t="str">
        <f t="shared" si="2053"/>
        <v/>
      </c>
      <c r="BM900" s="95" t="str">
        <f t="shared" si="2053"/>
        <v/>
      </c>
      <c r="BN900" s="95" t="str">
        <f t="shared" si="2053"/>
        <v/>
      </c>
      <c r="BO900" s="95" t="str">
        <f t="shared" si="2053"/>
        <v/>
      </c>
      <c r="BP900" s="95" t="str">
        <f t="shared" si="2053"/>
        <v/>
      </c>
      <c r="BQ900" s="95" t="str">
        <f t="shared" si="2053"/>
        <v/>
      </c>
      <c r="BR900" s="95" t="str">
        <f t="shared" si="2053"/>
        <v/>
      </c>
      <c r="BS900" s="38"/>
      <c r="BT900" s="38"/>
      <c r="BU900" s="38"/>
      <c r="BV900" s="38"/>
      <c r="BW900" s="38"/>
      <c r="BX900" s="38">
        <f t="shared" si="1600"/>
        <v>0</v>
      </c>
      <c r="BY900" s="106" t="str">
        <f t="shared" si="1575"/>
        <v/>
      </c>
      <c r="BZ900" s="106" t="str">
        <f t="shared" ref="BZ900:CH900" si="2054">IF(N900="x","1","")</f>
        <v/>
      </c>
      <c r="CA900" s="106" t="str">
        <f t="shared" si="2054"/>
        <v/>
      </c>
      <c r="CB900" s="106" t="str">
        <f t="shared" si="2054"/>
        <v/>
      </c>
      <c r="CC900" s="106" t="str">
        <f t="shared" si="2054"/>
        <v/>
      </c>
      <c r="CD900" s="106" t="str">
        <f t="shared" si="2054"/>
        <v/>
      </c>
      <c r="CE900" s="106" t="str">
        <f t="shared" si="2054"/>
        <v/>
      </c>
      <c r="CF900" s="106" t="str">
        <f t="shared" si="2054"/>
        <v/>
      </c>
      <c r="CG900" s="106" t="str">
        <f t="shared" si="2054"/>
        <v/>
      </c>
      <c r="CH900" s="106" t="str">
        <f t="shared" si="2054"/>
        <v/>
      </c>
      <c r="CI900" s="40"/>
      <c r="CJ900" s="40"/>
      <c r="CK900" s="40"/>
      <c r="CL900" s="40"/>
      <c r="CM900" s="40"/>
    </row>
    <row r="901" spans="1:91" ht="17.25" customHeight="1" x14ac:dyDescent="0.2">
      <c r="A901" s="92"/>
      <c r="B901" s="93"/>
      <c r="C901" s="93"/>
      <c r="D901" s="93"/>
      <c r="E901" s="93" t="str">
        <f t="shared" si="2028"/>
        <v/>
      </c>
      <c r="F901" s="93"/>
      <c r="G901" s="93"/>
      <c r="H901" s="93" t="str">
        <f t="shared" si="1836"/>
        <v/>
      </c>
      <c r="I901" s="95" t="str">
        <f t="shared" si="1837"/>
        <v/>
      </c>
      <c r="J901" s="93"/>
      <c r="K901" s="97" t="b">
        <v>0</v>
      </c>
      <c r="L901" s="98" t="str">
        <f t="shared" si="1961"/>
        <v>PENDENTE</v>
      </c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3"/>
      <c r="X901" s="100"/>
      <c r="Y901" s="100"/>
      <c r="Z901" s="100"/>
      <c r="AA901" s="100"/>
      <c r="AB901" s="100"/>
      <c r="AC901" s="101"/>
      <c r="AD901" s="3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93"/>
      <c r="AQ901" s="93"/>
      <c r="AR901" s="93"/>
      <c r="AS901" s="102"/>
      <c r="AT901" s="103"/>
      <c r="AU901" s="103"/>
      <c r="AV901" s="103"/>
      <c r="AW901" s="104"/>
      <c r="AX901" s="103"/>
      <c r="AY901" s="103"/>
      <c r="AZ901" s="103"/>
      <c r="BA901" s="103"/>
      <c r="BB901" s="104"/>
      <c r="BC901" s="103"/>
      <c r="BD901" s="93"/>
      <c r="BE901" s="105"/>
      <c r="BF901" s="105"/>
      <c r="BG901" s="93"/>
      <c r="BH901" s="95"/>
      <c r="BI901" s="95" t="str">
        <f t="shared" si="1864"/>
        <v/>
      </c>
      <c r="BJ901" s="95" t="str">
        <f t="shared" ref="BJ901:BR901" si="2055">IF(AD901=0,"",AD901*$AS901*(AU901/10))</f>
        <v/>
      </c>
      <c r="BK901" s="95" t="str">
        <f t="shared" si="2055"/>
        <v/>
      </c>
      <c r="BL901" s="95" t="str">
        <f t="shared" si="2055"/>
        <v/>
      </c>
      <c r="BM901" s="95" t="str">
        <f t="shared" si="2055"/>
        <v/>
      </c>
      <c r="BN901" s="95" t="str">
        <f t="shared" si="2055"/>
        <v/>
      </c>
      <c r="BO901" s="95" t="str">
        <f t="shared" si="2055"/>
        <v/>
      </c>
      <c r="BP901" s="95" t="str">
        <f t="shared" si="2055"/>
        <v/>
      </c>
      <c r="BQ901" s="95" t="str">
        <f t="shared" si="2055"/>
        <v/>
      </c>
      <c r="BR901" s="95" t="str">
        <f t="shared" si="2055"/>
        <v/>
      </c>
      <c r="BS901" s="38"/>
      <c r="BT901" s="38"/>
      <c r="BU901" s="38"/>
      <c r="BV901" s="38"/>
      <c r="BW901" s="38"/>
      <c r="BX901" s="38">
        <f t="shared" si="1600"/>
        <v>0</v>
      </c>
      <c r="BY901" s="106" t="str">
        <f t="shared" si="1575"/>
        <v/>
      </c>
      <c r="BZ901" s="106" t="str">
        <f t="shared" ref="BZ901:CH901" si="2056">IF(N901="x","1","")</f>
        <v/>
      </c>
      <c r="CA901" s="106" t="str">
        <f t="shared" si="2056"/>
        <v/>
      </c>
      <c r="CB901" s="106" t="str">
        <f t="shared" si="2056"/>
        <v/>
      </c>
      <c r="CC901" s="106" t="str">
        <f t="shared" si="2056"/>
        <v/>
      </c>
      <c r="CD901" s="106" t="str">
        <f t="shared" si="2056"/>
        <v/>
      </c>
      <c r="CE901" s="106" t="str">
        <f t="shared" si="2056"/>
        <v/>
      </c>
      <c r="CF901" s="106" t="str">
        <f t="shared" si="2056"/>
        <v/>
      </c>
      <c r="CG901" s="106" t="str">
        <f t="shared" si="2056"/>
        <v/>
      </c>
      <c r="CH901" s="106" t="str">
        <f t="shared" si="2056"/>
        <v/>
      </c>
      <c r="CI901" s="40"/>
      <c r="CJ901" s="40"/>
      <c r="CK901" s="40"/>
      <c r="CL901" s="40"/>
      <c r="CM901" s="40"/>
    </row>
    <row r="902" spans="1:91" ht="17.25" customHeight="1" x14ac:dyDescent="0.2">
      <c r="A902" s="92"/>
      <c r="B902" s="93"/>
      <c r="C902" s="93"/>
      <c r="D902" s="93"/>
      <c r="E902" s="93" t="str">
        <f t="shared" si="2028"/>
        <v/>
      </c>
      <c r="F902" s="93"/>
      <c r="G902" s="93"/>
      <c r="H902" s="93" t="str">
        <f t="shared" si="1836"/>
        <v/>
      </c>
      <c r="I902" s="95" t="str">
        <f t="shared" si="1837"/>
        <v/>
      </c>
      <c r="J902" s="93"/>
      <c r="K902" s="97" t="b">
        <v>0</v>
      </c>
      <c r="L902" s="98" t="str">
        <f t="shared" si="1961"/>
        <v>PENDENTE</v>
      </c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3"/>
      <c r="X902" s="100"/>
      <c r="Y902" s="100"/>
      <c r="Z902" s="100"/>
      <c r="AA902" s="100"/>
      <c r="AB902" s="100"/>
      <c r="AC902" s="101"/>
      <c r="AD902" s="3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93"/>
      <c r="AQ902" s="93"/>
      <c r="AR902" s="93"/>
      <c r="AS902" s="102"/>
      <c r="AT902" s="103"/>
      <c r="AU902" s="103"/>
      <c r="AV902" s="103"/>
      <c r="AW902" s="104"/>
      <c r="AX902" s="103"/>
      <c r="AY902" s="103"/>
      <c r="AZ902" s="103"/>
      <c r="BA902" s="103"/>
      <c r="BB902" s="104"/>
      <c r="BC902" s="103"/>
      <c r="BD902" s="93"/>
      <c r="BE902" s="105"/>
      <c r="BF902" s="105"/>
      <c r="BG902" s="93"/>
      <c r="BH902" s="95"/>
      <c r="BI902" s="95" t="str">
        <f t="shared" si="1864"/>
        <v/>
      </c>
      <c r="BJ902" s="95" t="str">
        <f t="shared" ref="BJ902:BR902" si="2057">IF(AD902=0,"",AD902*$AS902*(AU902/10))</f>
        <v/>
      </c>
      <c r="BK902" s="95" t="str">
        <f t="shared" si="2057"/>
        <v/>
      </c>
      <c r="BL902" s="95" t="str">
        <f t="shared" si="2057"/>
        <v/>
      </c>
      <c r="BM902" s="95" t="str">
        <f t="shared" si="2057"/>
        <v/>
      </c>
      <c r="BN902" s="95" t="str">
        <f t="shared" si="2057"/>
        <v/>
      </c>
      <c r="BO902" s="95" t="str">
        <f t="shared" si="2057"/>
        <v/>
      </c>
      <c r="BP902" s="95" t="str">
        <f t="shared" si="2057"/>
        <v/>
      </c>
      <c r="BQ902" s="95" t="str">
        <f t="shared" si="2057"/>
        <v/>
      </c>
      <c r="BR902" s="95" t="str">
        <f t="shared" si="2057"/>
        <v/>
      </c>
      <c r="BS902" s="38"/>
      <c r="BT902" s="38"/>
      <c r="BU902" s="38"/>
      <c r="BV902" s="38"/>
      <c r="BW902" s="38"/>
      <c r="BX902" s="38">
        <f t="shared" si="1600"/>
        <v>0</v>
      </c>
      <c r="BY902" s="106" t="str">
        <f t="shared" si="1575"/>
        <v/>
      </c>
      <c r="BZ902" s="106" t="str">
        <f t="shared" ref="BZ902:CH902" si="2058">IF(N902="x","1","")</f>
        <v/>
      </c>
      <c r="CA902" s="106" t="str">
        <f t="shared" si="2058"/>
        <v/>
      </c>
      <c r="CB902" s="106" t="str">
        <f t="shared" si="2058"/>
        <v/>
      </c>
      <c r="CC902" s="106" t="str">
        <f t="shared" si="2058"/>
        <v/>
      </c>
      <c r="CD902" s="106" t="str">
        <f t="shared" si="2058"/>
        <v/>
      </c>
      <c r="CE902" s="106" t="str">
        <f t="shared" si="2058"/>
        <v/>
      </c>
      <c r="CF902" s="106" t="str">
        <f t="shared" si="2058"/>
        <v/>
      </c>
      <c r="CG902" s="106" t="str">
        <f t="shared" si="2058"/>
        <v/>
      </c>
      <c r="CH902" s="106" t="str">
        <f t="shared" si="2058"/>
        <v/>
      </c>
      <c r="CI902" s="40"/>
      <c r="CJ902" s="40"/>
      <c r="CK902" s="40"/>
      <c r="CL902" s="40"/>
      <c r="CM902" s="40"/>
    </row>
    <row r="903" spans="1:91" ht="17.25" customHeight="1" x14ac:dyDescent="0.2">
      <c r="A903" s="92"/>
      <c r="B903" s="93"/>
      <c r="C903" s="93"/>
      <c r="D903" s="93"/>
      <c r="E903" s="93" t="str">
        <f t="shared" si="2028"/>
        <v/>
      </c>
      <c r="F903" s="93"/>
      <c r="G903" s="93"/>
      <c r="H903" s="93" t="str">
        <f t="shared" si="1836"/>
        <v/>
      </c>
      <c r="I903" s="95" t="str">
        <f t="shared" si="1837"/>
        <v/>
      </c>
      <c r="J903" s="93"/>
      <c r="K903" s="97" t="b">
        <v>0</v>
      </c>
      <c r="L903" s="98" t="str">
        <f t="shared" si="1961"/>
        <v>PENDENTE</v>
      </c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3"/>
      <c r="X903" s="100"/>
      <c r="Y903" s="100"/>
      <c r="Z903" s="100"/>
      <c r="AA903" s="100"/>
      <c r="AB903" s="100"/>
      <c r="AC903" s="101"/>
      <c r="AD903" s="3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93"/>
      <c r="AQ903" s="93"/>
      <c r="AR903" s="93"/>
      <c r="AS903" s="102"/>
      <c r="AT903" s="103"/>
      <c r="AU903" s="103"/>
      <c r="AV903" s="103"/>
      <c r="AW903" s="104"/>
      <c r="AX903" s="103"/>
      <c r="AY903" s="103"/>
      <c r="AZ903" s="103"/>
      <c r="BA903" s="103"/>
      <c r="BB903" s="104"/>
      <c r="BC903" s="103"/>
      <c r="BD903" s="93"/>
      <c r="BE903" s="105"/>
      <c r="BF903" s="105"/>
      <c r="BG903" s="93"/>
      <c r="BH903" s="95"/>
      <c r="BI903" s="95" t="str">
        <f t="shared" si="1864"/>
        <v/>
      </c>
      <c r="BJ903" s="95" t="str">
        <f t="shared" ref="BJ903:BR903" si="2059">IF(AD903=0,"",AD903*$AS903*(AU903/10))</f>
        <v/>
      </c>
      <c r="BK903" s="95" t="str">
        <f t="shared" si="2059"/>
        <v/>
      </c>
      <c r="BL903" s="95" t="str">
        <f t="shared" si="2059"/>
        <v/>
      </c>
      <c r="BM903" s="95" t="str">
        <f t="shared" si="2059"/>
        <v/>
      </c>
      <c r="BN903" s="95" t="str">
        <f t="shared" si="2059"/>
        <v/>
      </c>
      <c r="BO903" s="95" t="str">
        <f t="shared" si="2059"/>
        <v/>
      </c>
      <c r="BP903" s="95" t="str">
        <f t="shared" si="2059"/>
        <v/>
      </c>
      <c r="BQ903" s="95" t="str">
        <f t="shared" si="2059"/>
        <v/>
      </c>
      <c r="BR903" s="95" t="str">
        <f t="shared" si="2059"/>
        <v/>
      </c>
      <c r="BS903" s="38"/>
      <c r="BT903" s="38"/>
      <c r="BU903" s="38"/>
      <c r="BV903" s="38"/>
      <c r="BW903" s="38"/>
      <c r="BX903" s="38">
        <f t="shared" si="1600"/>
        <v>0</v>
      </c>
      <c r="BY903" s="106" t="str">
        <f t="shared" si="1575"/>
        <v/>
      </c>
      <c r="BZ903" s="106" t="str">
        <f t="shared" ref="BZ903:CH903" si="2060">IF(N903="x","1","")</f>
        <v/>
      </c>
      <c r="CA903" s="106" t="str">
        <f t="shared" si="2060"/>
        <v/>
      </c>
      <c r="CB903" s="106" t="str">
        <f t="shared" si="2060"/>
        <v/>
      </c>
      <c r="CC903" s="106" t="str">
        <f t="shared" si="2060"/>
        <v/>
      </c>
      <c r="CD903" s="106" t="str">
        <f t="shared" si="2060"/>
        <v/>
      </c>
      <c r="CE903" s="106" t="str">
        <f t="shared" si="2060"/>
        <v/>
      </c>
      <c r="CF903" s="106" t="str">
        <f t="shared" si="2060"/>
        <v/>
      </c>
      <c r="CG903" s="106" t="str">
        <f t="shared" si="2060"/>
        <v/>
      </c>
      <c r="CH903" s="106" t="str">
        <f t="shared" si="2060"/>
        <v/>
      </c>
      <c r="CI903" s="40"/>
      <c r="CJ903" s="40"/>
      <c r="CK903" s="40"/>
      <c r="CL903" s="40"/>
      <c r="CM903" s="40"/>
    </row>
    <row r="904" spans="1:91" ht="17.25" customHeight="1" x14ac:dyDescent="0.2">
      <c r="A904" s="92"/>
      <c r="B904" s="93"/>
      <c r="C904" s="93"/>
      <c r="D904" s="93"/>
      <c r="E904" s="93" t="str">
        <f t="shared" si="2028"/>
        <v/>
      </c>
      <c r="F904" s="93"/>
      <c r="G904" s="93"/>
      <c r="H904" s="93" t="str">
        <f t="shared" si="1836"/>
        <v/>
      </c>
      <c r="I904" s="95" t="str">
        <f t="shared" si="1837"/>
        <v/>
      </c>
      <c r="J904" s="93"/>
      <c r="K904" s="97" t="b">
        <v>0</v>
      </c>
      <c r="L904" s="98" t="str">
        <f t="shared" si="1961"/>
        <v>PENDENTE</v>
      </c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3"/>
      <c r="X904" s="100"/>
      <c r="Y904" s="100"/>
      <c r="Z904" s="100"/>
      <c r="AA904" s="100"/>
      <c r="AB904" s="100"/>
      <c r="AC904" s="101"/>
      <c r="AD904" s="3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93"/>
      <c r="AQ904" s="93"/>
      <c r="AR904" s="93"/>
      <c r="AS904" s="102"/>
      <c r="AT904" s="103"/>
      <c r="AU904" s="103"/>
      <c r="AV904" s="103"/>
      <c r="AW904" s="104"/>
      <c r="AX904" s="103"/>
      <c r="AY904" s="103"/>
      <c r="AZ904" s="103"/>
      <c r="BA904" s="103"/>
      <c r="BB904" s="104"/>
      <c r="BC904" s="103"/>
      <c r="BD904" s="93"/>
      <c r="BE904" s="105"/>
      <c r="BF904" s="105"/>
      <c r="BG904" s="93"/>
      <c r="BH904" s="95"/>
      <c r="BI904" s="95" t="str">
        <f t="shared" si="1864"/>
        <v/>
      </c>
      <c r="BJ904" s="95" t="str">
        <f t="shared" ref="BJ904:BR904" si="2061">IF(AD904=0,"",AD904*$AS904*(AU904/10))</f>
        <v/>
      </c>
      <c r="BK904" s="95" t="str">
        <f t="shared" si="2061"/>
        <v/>
      </c>
      <c r="BL904" s="95" t="str">
        <f t="shared" si="2061"/>
        <v/>
      </c>
      <c r="BM904" s="95" t="str">
        <f t="shared" si="2061"/>
        <v/>
      </c>
      <c r="BN904" s="95" t="str">
        <f t="shared" si="2061"/>
        <v/>
      </c>
      <c r="BO904" s="95" t="str">
        <f t="shared" si="2061"/>
        <v/>
      </c>
      <c r="BP904" s="95" t="str">
        <f t="shared" si="2061"/>
        <v/>
      </c>
      <c r="BQ904" s="95" t="str">
        <f t="shared" si="2061"/>
        <v/>
      </c>
      <c r="BR904" s="95" t="str">
        <f t="shared" si="2061"/>
        <v/>
      </c>
      <c r="BS904" s="38"/>
      <c r="BT904" s="38"/>
      <c r="BU904" s="38"/>
      <c r="BV904" s="38"/>
      <c r="BW904" s="38"/>
      <c r="BX904" s="38">
        <f t="shared" si="1600"/>
        <v>0</v>
      </c>
      <c r="BY904" s="106" t="str">
        <f t="shared" si="1575"/>
        <v/>
      </c>
      <c r="BZ904" s="106" t="str">
        <f t="shared" ref="BZ904:CH904" si="2062">IF(N904="x","1","")</f>
        <v/>
      </c>
      <c r="CA904" s="106" t="str">
        <f t="shared" si="2062"/>
        <v/>
      </c>
      <c r="CB904" s="106" t="str">
        <f t="shared" si="2062"/>
        <v/>
      </c>
      <c r="CC904" s="106" t="str">
        <f t="shared" si="2062"/>
        <v/>
      </c>
      <c r="CD904" s="106" t="str">
        <f t="shared" si="2062"/>
        <v/>
      </c>
      <c r="CE904" s="106" t="str">
        <f t="shared" si="2062"/>
        <v/>
      </c>
      <c r="CF904" s="106" t="str">
        <f t="shared" si="2062"/>
        <v/>
      </c>
      <c r="CG904" s="106" t="str">
        <f t="shared" si="2062"/>
        <v/>
      </c>
      <c r="CH904" s="106" t="str">
        <f t="shared" si="2062"/>
        <v/>
      </c>
      <c r="CI904" s="40"/>
      <c r="CJ904" s="40"/>
      <c r="CK904" s="40"/>
      <c r="CL904" s="40"/>
      <c r="CM904" s="40"/>
    </row>
    <row r="905" spans="1:91" ht="17.25" customHeight="1" x14ac:dyDescent="0.2">
      <c r="A905" s="92"/>
      <c r="B905" s="93"/>
      <c r="C905" s="93"/>
      <c r="D905" s="93"/>
      <c r="E905" s="93" t="str">
        <f t="shared" si="2028"/>
        <v/>
      </c>
      <c r="F905" s="93"/>
      <c r="G905" s="93"/>
      <c r="H905" s="93" t="str">
        <f t="shared" si="1836"/>
        <v/>
      </c>
      <c r="I905" s="95" t="str">
        <f t="shared" si="1837"/>
        <v/>
      </c>
      <c r="J905" s="93"/>
      <c r="K905" s="97" t="b">
        <v>0</v>
      </c>
      <c r="L905" s="98" t="str">
        <f t="shared" si="1961"/>
        <v>PENDENTE</v>
      </c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3"/>
      <c r="X905" s="100"/>
      <c r="Y905" s="100"/>
      <c r="Z905" s="100"/>
      <c r="AA905" s="100"/>
      <c r="AB905" s="100"/>
      <c r="AC905" s="101"/>
      <c r="AD905" s="3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93"/>
      <c r="AQ905" s="93"/>
      <c r="AR905" s="93"/>
      <c r="AS905" s="102"/>
      <c r="AT905" s="103"/>
      <c r="AU905" s="103"/>
      <c r="AV905" s="103"/>
      <c r="AW905" s="104"/>
      <c r="AX905" s="103"/>
      <c r="AY905" s="103"/>
      <c r="AZ905" s="103"/>
      <c r="BA905" s="103"/>
      <c r="BB905" s="104"/>
      <c r="BC905" s="103"/>
      <c r="BD905" s="93"/>
      <c r="BE905" s="105"/>
      <c r="BF905" s="105"/>
      <c r="BG905" s="93"/>
      <c r="BH905" s="95"/>
      <c r="BI905" s="95" t="str">
        <f t="shared" si="1864"/>
        <v/>
      </c>
      <c r="BJ905" s="95" t="str">
        <f t="shared" ref="BJ905:BR905" si="2063">IF(AD905=0,"",AD905*$AS905*(AU905/10))</f>
        <v/>
      </c>
      <c r="BK905" s="95" t="str">
        <f t="shared" si="2063"/>
        <v/>
      </c>
      <c r="BL905" s="95" t="str">
        <f t="shared" si="2063"/>
        <v/>
      </c>
      <c r="BM905" s="95" t="str">
        <f t="shared" si="2063"/>
        <v/>
      </c>
      <c r="BN905" s="95" t="str">
        <f t="shared" si="2063"/>
        <v/>
      </c>
      <c r="BO905" s="95" t="str">
        <f t="shared" si="2063"/>
        <v/>
      </c>
      <c r="BP905" s="95" t="str">
        <f t="shared" si="2063"/>
        <v/>
      </c>
      <c r="BQ905" s="95" t="str">
        <f t="shared" si="2063"/>
        <v/>
      </c>
      <c r="BR905" s="95" t="str">
        <f t="shared" si="2063"/>
        <v/>
      </c>
      <c r="BS905" s="38"/>
      <c r="BT905" s="38"/>
      <c r="BU905" s="38"/>
      <c r="BV905" s="38"/>
      <c r="BW905" s="38"/>
      <c r="BX905" s="38">
        <f t="shared" si="1600"/>
        <v>0</v>
      </c>
      <c r="BY905" s="106" t="str">
        <f t="shared" si="1575"/>
        <v/>
      </c>
      <c r="BZ905" s="106" t="str">
        <f t="shared" ref="BZ905:CH905" si="2064">IF(N905="x","1","")</f>
        <v/>
      </c>
      <c r="CA905" s="106" t="str">
        <f t="shared" si="2064"/>
        <v/>
      </c>
      <c r="CB905" s="106" t="str">
        <f t="shared" si="2064"/>
        <v/>
      </c>
      <c r="CC905" s="106" t="str">
        <f t="shared" si="2064"/>
        <v/>
      </c>
      <c r="CD905" s="106" t="str">
        <f t="shared" si="2064"/>
        <v/>
      </c>
      <c r="CE905" s="106" t="str">
        <f t="shared" si="2064"/>
        <v/>
      </c>
      <c r="CF905" s="106" t="str">
        <f t="shared" si="2064"/>
        <v/>
      </c>
      <c r="CG905" s="106" t="str">
        <f t="shared" si="2064"/>
        <v/>
      </c>
      <c r="CH905" s="106" t="str">
        <f t="shared" si="2064"/>
        <v/>
      </c>
      <c r="CI905" s="40"/>
      <c r="CJ905" s="40"/>
      <c r="CK905" s="40"/>
      <c r="CL905" s="40"/>
      <c r="CM905" s="40"/>
    </row>
    <row r="906" spans="1:91" ht="17.25" customHeight="1" x14ac:dyDescent="0.2">
      <c r="A906" s="92"/>
      <c r="B906" s="93"/>
      <c r="C906" s="93"/>
      <c r="D906" s="93"/>
      <c r="E906" s="93" t="str">
        <f t="shared" si="2028"/>
        <v/>
      </c>
      <c r="F906" s="93"/>
      <c r="G906" s="93"/>
      <c r="H906" s="93" t="str">
        <f t="shared" si="1836"/>
        <v/>
      </c>
      <c r="I906" s="95" t="str">
        <f t="shared" si="1837"/>
        <v/>
      </c>
      <c r="J906" s="93"/>
      <c r="K906" s="97" t="b">
        <v>0</v>
      </c>
      <c r="L906" s="98" t="str">
        <f t="shared" si="1961"/>
        <v>PENDENTE</v>
      </c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3"/>
      <c r="X906" s="100"/>
      <c r="Y906" s="100"/>
      <c r="Z906" s="100"/>
      <c r="AA906" s="100"/>
      <c r="AB906" s="100"/>
      <c r="AC906" s="101"/>
      <c r="AD906" s="3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93"/>
      <c r="AQ906" s="93"/>
      <c r="AR906" s="93"/>
      <c r="AS906" s="102"/>
      <c r="AT906" s="103"/>
      <c r="AU906" s="103"/>
      <c r="AV906" s="103"/>
      <c r="AW906" s="104"/>
      <c r="AX906" s="103"/>
      <c r="AY906" s="103"/>
      <c r="AZ906" s="103"/>
      <c r="BA906" s="103"/>
      <c r="BB906" s="104"/>
      <c r="BC906" s="103"/>
      <c r="BD906" s="93"/>
      <c r="BE906" s="105"/>
      <c r="BF906" s="105"/>
      <c r="BG906" s="93"/>
      <c r="BH906" s="95"/>
      <c r="BI906" s="95" t="str">
        <f t="shared" si="1864"/>
        <v/>
      </c>
      <c r="BJ906" s="95" t="str">
        <f t="shared" ref="BJ906:BR906" si="2065">IF(AD906=0,"",AD906*$AS906*(AU906/10))</f>
        <v/>
      </c>
      <c r="BK906" s="95" t="str">
        <f t="shared" si="2065"/>
        <v/>
      </c>
      <c r="BL906" s="95" t="str">
        <f t="shared" si="2065"/>
        <v/>
      </c>
      <c r="BM906" s="95" t="str">
        <f t="shared" si="2065"/>
        <v/>
      </c>
      <c r="BN906" s="95" t="str">
        <f t="shared" si="2065"/>
        <v/>
      </c>
      <c r="BO906" s="95" t="str">
        <f t="shared" si="2065"/>
        <v/>
      </c>
      <c r="BP906" s="95" t="str">
        <f t="shared" si="2065"/>
        <v/>
      </c>
      <c r="BQ906" s="95" t="str">
        <f t="shared" si="2065"/>
        <v/>
      </c>
      <c r="BR906" s="95" t="str">
        <f t="shared" si="2065"/>
        <v/>
      </c>
      <c r="BS906" s="38"/>
      <c r="BT906" s="38"/>
      <c r="BU906" s="38"/>
      <c r="BV906" s="38"/>
      <c r="BW906" s="38"/>
      <c r="BX906" s="38">
        <f t="shared" si="1600"/>
        <v>0</v>
      </c>
      <c r="BY906" s="106" t="str">
        <f t="shared" si="1575"/>
        <v/>
      </c>
      <c r="BZ906" s="106" t="str">
        <f t="shared" ref="BZ906:CH906" si="2066">IF(N906="x","1","")</f>
        <v/>
      </c>
      <c r="CA906" s="106" t="str">
        <f t="shared" si="2066"/>
        <v/>
      </c>
      <c r="CB906" s="106" t="str">
        <f t="shared" si="2066"/>
        <v/>
      </c>
      <c r="CC906" s="106" t="str">
        <f t="shared" si="2066"/>
        <v/>
      </c>
      <c r="CD906" s="106" t="str">
        <f t="shared" si="2066"/>
        <v/>
      </c>
      <c r="CE906" s="106" t="str">
        <f t="shared" si="2066"/>
        <v/>
      </c>
      <c r="CF906" s="106" t="str">
        <f t="shared" si="2066"/>
        <v/>
      </c>
      <c r="CG906" s="106" t="str">
        <f t="shared" si="2066"/>
        <v/>
      </c>
      <c r="CH906" s="106" t="str">
        <f t="shared" si="2066"/>
        <v/>
      </c>
      <c r="CI906" s="40"/>
      <c r="CJ906" s="40"/>
      <c r="CK906" s="40"/>
      <c r="CL906" s="40"/>
      <c r="CM906" s="40"/>
    </row>
    <row r="907" spans="1:91" ht="17.25" customHeight="1" x14ac:dyDescent="0.2">
      <c r="A907" s="92"/>
      <c r="B907" s="93"/>
      <c r="C907" s="93"/>
      <c r="D907" s="93"/>
      <c r="E907" s="93" t="str">
        <f t="shared" si="2028"/>
        <v/>
      </c>
      <c r="F907" s="93"/>
      <c r="G907" s="93"/>
      <c r="H907" s="93" t="str">
        <f t="shared" si="1836"/>
        <v/>
      </c>
      <c r="I907" s="95" t="str">
        <f t="shared" si="1837"/>
        <v/>
      </c>
      <c r="J907" s="93"/>
      <c r="K907" s="97" t="b">
        <v>0</v>
      </c>
      <c r="L907" s="98" t="str">
        <f t="shared" si="1961"/>
        <v>PENDENTE</v>
      </c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3"/>
      <c r="X907" s="100"/>
      <c r="Y907" s="100"/>
      <c r="Z907" s="100"/>
      <c r="AA907" s="100"/>
      <c r="AB907" s="100"/>
      <c r="AC907" s="101"/>
      <c r="AD907" s="3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93"/>
      <c r="AQ907" s="93"/>
      <c r="AR907" s="93"/>
      <c r="AS907" s="102"/>
      <c r="AT907" s="103"/>
      <c r="AU907" s="103"/>
      <c r="AV907" s="103"/>
      <c r="AW907" s="104"/>
      <c r="AX907" s="103"/>
      <c r="AY907" s="103"/>
      <c r="AZ907" s="103"/>
      <c r="BA907" s="103"/>
      <c r="BB907" s="104"/>
      <c r="BC907" s="103"/>
      <c r="BD907" s="93"/>
      <c r="BE907" s="105"/>
      <c r="BF907" s="105"/>
      <c r="BG907" s="93"/>
      <c r="BH907" s="95"/>
      <c r="BI907" s="95" t="str">
        <f t="shared" si="1864"/>
        <v/>
      </c>
      <c r="BJ907" s="95" t="str">
        <f t="shared" ref="BJ907:BR907" si="2067">IF(AD907=0,"",AD907*$AS907*(AU907/10))</f>
        <v/>
      </c>
      <c r="BK907" s="95" t="str">
        <f t="shared" si="2067"/>
        <v/>
      </c>
      <c r="BL907" s="95" t="str">
        <f t="shared" si="2067"/>
        <v/>
      </c>
      <c r="BM907" s="95" t="str">
        <f t="shared" si="2067"/>
        <v/>
      </c>
      <c r="BN907" s="95" t="str">
        <f t="shared" si="2067"/>
        <v/>
      </c>
      <c r="BO907" s="95" t="str">
        <f t="shared" si="2067"/>
        <v/>
      </c>
      <c r="BP907" s="95" t="str">
        <f t="shared" si="2067"/>
        <v/>
      </c>
      <c r="BQ907" s="95" t="str">
        <f t="shared" si="2067"/>
        <v/>
      </c>
      <c r="BR907" s="95" t="str">
        <f t="shared" si="2067"/>
        <v/>
      </c>
      <c r="BS907" s="38"/>
      <c r="BT907" s="38"/>
      <c r="BU907" s="38"/>
      <c r="BV907" s="38"/>
      <c r="BW907" s="38"/>
      <c r="BX907" s="38">
        <f t="shared" si="1600"/>
        <v>0</v>
      </c>
      <c r="BY907" s="106" t="str">
        <f t="shared" si="1575"/>
        <v/>
      </c>
      <c r="BZ907" s="106" t="str">
        <f t="shared" ref="BZ907:CH907" si="2068">IF(N907="x","1","")</f>
        <v/>
      </c>
      <c r="CA907" s="106" t="str">
        <f t="shared" si="2068"/>
        <v/>
      </c>
      <c r="CB907" s="106" t="str">
        <f t="shared" si="2068"/>
        <v/>
      </c>
      <c r="CC907" s="106" t="str">
        <f t="shared" si="2068"/>
        <v/>
      </c>
      <c r="CD907" s="106" t="str">
        <f t="shared" si="2068"/>
        <v/>
      </c>
      <c r="CE907" s="106" t="str">
        <f t="shared" si="2068"/>
        <v/>
      </c>
      <c r="CF907" s="106" t="str">
        <f t="shared" si="2068"/>
        <v/>
      </c>
      <c r="CG907" s="106" t="str">
        <f t="shared" si="2068"/>
        <v/>
      </c>
      <c r="CH907" s="106" t="str">
        <f t="shared" si="2068"/>
        <v/>
      </c>
      <c r="CI907" s="40"/>
      <c r="CJ907" s="40"/>
      <c r="CK907" s="40"/>
      <c r="CL907" s="40"/>
      <c r="CM907" s="40"/>
    </row>
    <row r="908" spans="1:91" ht="17.25" customHeight="1" x14ac:dyDescent="0.2">
      <c r="A908" s="92"/>
      <c r="B908" s="93"/>
      <c r="C908" s="93"/>
      <c r="D908" s="93"/>
      <c r="E908" s="93" t="str">
        <f t="shared" si="2028"/>
        <v/>
      </c>
      <c r="F908" s="93"/>
      <c r="G908" s="93"/>
      <c r="H908" s="93" t="str">
        <f t="shared" si="1836"/>
        <v/>
      </c>
      <c r="I908" s="95" t="str">
        <f t="shared" si="1837"/>
        <v/>
      </c>
      <c r="J908" s="93"/>
      <c r="K908" s="97" t="b">
        <v>0</v>
      </c>
      <c r="L908" s="98" t="str">
        <f t="shared" si="1961"/>
        <v>PENDENTE</v>
      </c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3"/>
      <c r="X908" s="100"/>
      <c r="Y908" s="100"/>
      <c r="Z908" s="100"/>
      <c r="AA908" s="100"/>
      <c r="AB908" s="100"/>
      <c r="AC908" s="101"/>
      <c r="AD908" s="3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93"/>
      <c r="AQ908" s="93"/>
      <c r="AR908" s="93"/>
      <c r="AS908" s="102"/>
      <c r="AT908" s="103"/>
      <c r="AU908" s="103"/>
      <c r="AV908" s="103"/>
      <c r="AW908" s="104"/>
      <c r="AX908" s="103"/>
      <c r="AY908" s="103"/>
      <c r="AZ908" s="103"/>
      <c r="BA908" s="103"/>
      <c r="BB908" s="104"/>
      <c r="BC908" s="103"/>
      <c r="BD908" s="93"/>
      <c r="BE908" s="105"/>
      <c r="BF908" s="105"/>
      <c r="BG908" s="93"/>
      <c r="BH908" s="95"/>
      <c r="BI908" s="95" t="str">
        <f t="shared" si="1864"/>
        <v/>
      </c>
      <c r="BJ908" s="95" t="str">
        <f t="shared" ref="BJ908:BR908" si="2069">IF(AD908=0,"",AD908*$AS908*(AU908/10))</f>
        <v/>
      </c>
      <c r="BK908" s="95" t="str">
        <f t="shared" si="2069"/>
        <v/>
      </c>
      <c r="BL908" s="95" t="str">
        <f t="shared" si="2069"/>
        <v/>
      </c>
      <c r="BM908" s="95" t="str">
        <f t="shared" si="2069"/>
        <v/>
      </c>
      <c r="BN908" s="95" t="str">
        <f t="shared" si="2069"/>
        <v/>
      </c>
      <c r="BO908" s="95" t="str">
        <f t="shared" si="2069"/>
        <v/>
      </c>
      <c r="BP908" s="95" t="str">
        <f t="shared" si="2069"/>
        <v/>
      </c>
      <c r="BQ908" s="95" t="str">
        <f t="shared" si="2069"/>
        <v/>
      </c>
      <c r="BR908" s="95" t="str">
        <f t="shared" si="2069"/>
        <v/>
      </c>
      <c r="BS908" s="38"/>
      <c r="BT908" s="38"/>
      <c r="BU908" s="38"/>
      <c r="BV908" s="38"/>
      <c r="BW908" s="38"/>
      <c r="BX908" s="38">
        <f t="shared" si="1600"/>
        <v>0</v>
      </c>
      <c r="BY908" s="106" t="str">
        <f t="shared" si="1575"/>
        <v/>
      </c>
      <c r="BZ908" s="106" t="str">
        <f t="shared" ref="BZ908:CH908" si="2070">IF(N908="x","1","")</f>
        <v/>
      </c>
      <c r="CA908" s="106" t="str">
        <f t="shared" si="2070"/>
        <v/>
      </c>
      <c r="CB908" s="106" t="str">
        <f t="shared" si="2070"/>
        <v/>
      </c>
      <c r="CC908" s="106" t="str">
        <f t="shared" si="2070"/>
        <v/>
      </c>
      <c r="CD908" s="106" t="str">
        <f t="shared" si="2070"/>
        <v/>
      </c>
      <c r="CE908" s="106" t="str">
        <f t="shared" si="2070"/>
        <v/>
      </c>
      <c r="CF908" s="106" t="str">
        <f t="shared" si="2070"/>
        <v/>
      </c>
      <c r="CG908" s="106" t="str">
        <f t="shared" si="2070"/>
        <v/>
      </c>
      <c r="CH908" s="106" t="str">
        <f t="shared" si="2070"/>
        <v/>
      </c>
      <c r="CI908" s="40"/>
      <c r="CJ908" s="40"/>
      <c r="CK908" s="40"/>
      <c r="CL908" s="40"/>
      <c r="CM908" s="40"/>
    </row>
    <row r="909" spans="1:91" ht="17.25" customHeight="1" x14ac:dyDescent="0.2">
      <c r="A909" s="92"/>
      <c r="B909" s="93"/>
      <c r="C909" s="93"/>
      <c r="D909" s="93"/>
      <c r="E909" s="93" t="str">
        <f t="shared" si="2028"/>
        <v/>
      </c>
      <c r="F909" s="93"/>
      <c r="G909" s="93"/>
      <c r="H909" s="93" t="str">
        <f t="shared" si="1836"/>
        <v/>
      </c>
      <c r="I909" s="95" t="str">
        <f t="shared" si="1837"/>
        <v/>
      </c>
      <c r="J909" s="93"/>
      <c r="K909" s="97" t="b">
        <v>0</v>
      </c>
      <c r="L909" s="98" t="str">
        <f t="shared" si="1961"/>
        <v>PENDENTE</v>
      </c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3"/>
      <c r="X909" s="100"/>
      <c r="Y909" s="100"/>
      <c r="Z909" s="100"/>
      <c r="AA909" s="100"/>
      <c r="AB909" s="100"/>
      <c r="AC909" s="101"/>
      <c r="AD909" s="3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93"/>
      <c r="AQ909" s="93"/>
      <c r="AR909" s="93"/>
      <c r="AS909" s="102"/>
      <c r="AT909" s="103"/>
      <c r="AU909" s="103"/>
      <c r="AV909" s="103"/>
      <c r="AW909" s="104"/>
      <c r="AX909" s="103"/>
      <c r="AY909" s="103"/>
      <c r="AZ909" s="103"/>
      <c r="BA909" s="103"/>
      <c r="BB909" s="104"/>
      <c r="BC909" s="103"/>
      <c r="BD909" s="93"/>
      <c r="BE909" s="105"/>
      <c r="BF909" s="105"/>
      <c r="BG909" s="93"/>
      <c r="BH909" s="95"/>
      <c r="BI909" s="95" t="str">
        <f t="shared" si="1864"/>
        <v/>
      </c>
      <c r="BJ909" s="95" t="str">
        <f t="shared" ref="BJ909:BR909" si="2071">IF(AD909=0,"",AD909*$AS909*(AU909/10))</f>
        <v/>
      </c>
      <c r="BK909" s="95" t="str">
        <f t="shared" si="2071"/>
        <v/>
      </c>
      <c r="BL909" s="95" t="str">
        <f t="shared" si="2071"/>
        <v/>
      </c>
      <c r="BM909" s="95" t="str">
        <f t="shared" si="2071"/>
        <v/>
      </c>
      <c r="BN909" s="95" t="str">
        <f t="shared" si="2071"/>
        <v/>
      </c>
      <c r="BO909" s="95" t="str">
        <f t="shared" si="2071"/>
        <v/>
      </c>
      <c r="BP909" s="95" t="str">
        <f t="shared" si="2071"/>
        <v/>
      </c>
      <c r="BQ909" s="95" t="str">
        <f t="shared" si="2071"/>
        <v/>
      </c>
      <c r="BR909" s="95" t="str">
        <f t="shared" si="2071"/>
        <v/>
      </c>
      <c r="BS909" s="38"/>
      <c r="BT909" s="38"/>
      <c r="BU909" s="38"/>
      <c r="BV909" s="38"/>
      <c r="BW909" s="38"/>
      <c r="BX909" s="38">
        <f t="shared" si="1600"/>
        <v>0</v>
      </c>
      <c r="BY909" s="106" t="str">
        <f t="shared" si="1575"/>
        <v/>
      </c>
      <c r="BZ909" s="106" t="str">
        <f t="shared" ref="BZ909:CH909" si="2072">IF(N909="x","1","")</f>
        <v/>
      </c>
      <c r="CA909" s="106" t="str">
        <f t="shared" si="2072"/>
        <v/>
      </c>
      <c r="CB909" s="106" t="str">
        <f t="shared" si="2072"/>
        <v/>
      </c>
      <c r="CC909" s="106" t="str">
        <f t="shared" si="2072"/>
        <v/>
      </c>
      <c r="CD909" s="106" t="str">
        <f t="shared" si="2072"/>
        <v/>
      </c>
      <c r="CE909" s="106" t="str">
        <f t="shared" si="2072"/>
        <v/>
      </c>
      <c r="CF909" s="106" t="str">
        <f t="shared" si="2072"/>
        <v/>
      </c>
      <c r="CG909" s="106" t="str">
        <f t="shared" si="2072"/>
        <v/>
      </c>
      <c r="CH909" s="106" t="str">
        <f t="shared" si="2072"/>
        <v/>
      </c>
      <c r="CI909" s="40"/>
      <c r="CJ909" s="40"/>
      <c r="CK909" s="40"/>
      <c r="CL909" s="40"/>
      <c r="CM909" s="40"/>
    </row>
    <row r="910" spans="1:91" ht="17.25" customHeight="1" x14ac:dyDescent="0.2">
      <c r="A910" s="92"/>
      <c r="B910" s="93"/>
      <c r="C910" s="93"/>
      <c r="D910" s="93"/>
      <c r="E910" s="93" t="str">
        <f t="shared" si="2028"/>
        <v/>
      </c>
      <c r="F910" s="93"/>
      <c r="G910" s="93"/>
      <c r="H910" s="93" t="str">
        <f t="shared" si="1836"/>
        <v/>
      </c>
      <c r="I910" s="95" t="str">
        <f t="shared" si="1837"/>
        <v/>
      </c>
      <c r="J910" s="93"/>
      <c r="K910" s="97" t="b">
        <v>0</v>
      </c>
      <c r="L910" s="98" t="str">
        <f t="shared" si="1961"/>
        <v>PENDENTE</v>
      </c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3"/>
      <c r="X910" s="100"/>
      <c r="Y910" s="100"/>
      <c r="Z910" s="100"/>
      <c r="AA910" s="100"/>
      <c r="AB910" s="100"/>
      <c r="AC910" s="101"/>
      <c r="AD910" s="3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93"/>
      <c r="AQ910" s="93"/>
      <c r="AR910" s="93"/>
      <c r="AS910" s="102"/>
      <c r="AT910" s="103"/>
      <c r="AU910" s="103"/>
      <c r="AV910" s="103"/>
      <c r="AW910" s="104"/>
      <c r="AX910" s="103"/>
      <c r="AY910" s="103"/>
      <c r="AZ910" s="103"/>
      <c r="BA910" s="103"/>
      <c r="BB910" s="104"/>
      <c r="BC910" s="103"/>
      <c r="BD910" s="93"/>
      <c r="BE910" s="105"/>
      <c r="BF910" s="105"/>
      <c r="BG910" s="93"/>
      <c r="BH910" s="95"/>
      <c r="BI910" s="95" t="str">
        <f t="shared" si="1864"/>
        <v/>
      </c>
      <c r="BJ910" s="95" t="str">
        <f t="shared" ref="BJ910:BR910" si="2073">IF(AD910=0,"",AD910*$AS910*(AU910/10))</f>
        <v/>
      </c>
      <c r="BK910" s="95" t="str">
        <f t="shared" si="2073"/>
        <v/>
      </c>
      <c r="BL910" s="95" t="str">
        <f t="shared" si="2073"/>
        <v/>
      </c>
      <c r="BM910" s="95" t="str">
        <f t="shared" si="2073"/>
        <v/>
      </c>
      <c r="BN910" s="95" t="str">
        <f t="shared" si="2073"/>
        <v/>
      </c>
      <c r="BO910" s="95" t="str">
        <f t="shared" si="2073"/>
        <v/>
      </c>
      <c r="BP910" s="95" t="str">
        <f t="shared" si="2073"/>
        <v/>
      </c>
      <c r="BQ910" s="95" t="str">
        <f t="shared" si="2073"/>
        <v/>
      </c>
      <c r="BR910" s="95" t="str">
        <f t="shared" si="2073"/>
        <v/>
      </c>
      <c r="BS910" s="38"/>
      <c r="BT910" s="38"/>
      <c r="BU910" s="38"/>
      <c r="BV910" s="38"/>
      <c r="BW910" s="38"/>
      <c r="BX910" s="38">
        <f t="shared" si="1600"/>
        <v>0</v>
      </c>
      <c r="BY910" s="106" t="str">
        <f t="shared" si="1575"/>
        <v/>
      </c>
      <c r="BZ910" s="106" t="str">
        <f t="shared" ref="BZ910:CH910" si="2074">IF(N910="x","1","")</f>
        <v/>
      </c>
      <c r="CA910" s="106" t="str">
        <f t="shared" si="2074"/>
        <v/>
      </c>
      <c r="CB910" s="106" t="str">
        <f t="shared" si="2074"/>
        <v/>
      </c>
      <c r="CC910" s="106" t="str">
        <f t="shared" si="2074"/>
        <v/>
      </c>
      <c r="CD910" s="106" t="str">
        <f t="shared" si="2074"/>
        <v/>
      </c>
      <c r="CE910" s="106" t="str">
        <f t="shared" si="2074"/>
        <v/>
      </c>
      <c r="CF910" s="106" t="str">
        <f t="shared" si="2074"/>
        <v/>
      </c>
      <c r="CG910" s="106" t="str">
        <f t="shared" si="2074"/>
        <v/>
      </c>
      <c r="CH910" s="106" t="str">
        <f t="shared" si="2074"/>
        <v/>
      </c>
      <c r="CI910" s="40"/>
      <c r="CJ910" s="40"/>
      <c r="CK910" s="40"/>
      <c r="CL910" s="40"/>
      <c r="CM910" s="40"/>
    </row>
    <row r="911" spans="1:91" ht="17.25" customHeight="1" x14ac:dyDescent="0.2">
      <c r="A911" s="92"/>
      <c r="B911" s="93"/>
      <c r="C911" s="93"/>
      <c r="D911" s="93"/>
      <c r="E911" s="93" t="str">
        <f t="shared" si="2028"/>
        <v/>
      </c>
      <c r="F911" s="93"/>
      <c r="G911" s="93"/>
      <c r="H911" s="93" t="str">
        <f t="shared" si="1836"/>
        <v/>
      </c>
      <c r="I911" s="95" t="str">
        <f t="shared" si="1837"/>
        <v/>
      </c>
      <c r="J911" s="93"/>
      <c r="K911" s="97" t="b">
        <v>0</v>
      </c>
      <c r="L911" s="98" t="str">
        <f t="shared" si="1961"/>
        <v>PENDENTE</v>
      </c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3"/>
      <c r="X911" s="100"/>
      <c r="Y911" s="100"/>
      <c r="Z911" s="100"/>
      <c r="AA911" s="100"/>
      <c r="AB911" s="100"/>
      <c r="AC911" s="101"/>
      <c r="AD911" s="3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93"/>
      <c r="AQ911" s="93"/>
      <c r="AR911" s="93"/>
      <c r="AS911" s="102"/>
      <c r="AT911" s="103"/>
      <c r="AU911" s="103"/>
      <c r="AV911" s="103"/>
      <c r="AW911" s="104"/>
      <c r="AX911" s="103"/>
      <c r="AY911" s="103"/>
      <c r="AZ911" s="103"/>
      <c r="BA911" s="103"/>
      <c r="BB911" s="104"/>
      <c r="BC911" s="103"/>
      <c r="BD911" s="93"/>
      <c r="BE911" s="105"/>
      <c r="BF911" s="105"/>
      <c r="BG911" s="93"/>
      <c r="BH911" s="95"/>
      <c r="BI911" s="95" t="str">
        <f t="shared" si="1864"/>
        <v/>
      </c>
      <c r="BJ911" s="95" t="str">
        <f t="shared" ref="BJ911:BR911" si="2075">IF(AD911=0,"",AD911*$AS911*(AU911/10))</f>
        <v/>
      </c>
      <c r="BK911" s="95" t="str">
        <f t="shared" si="2075"/>
        <v/>
      </c>
      <c r="BL911" s="95" t="str">
        <f t="shared" si="2075"/>
        <v/>
      </c>
      <c r="BM911" s="95" t="str">
        <f t="shared" si="2075"/>
        <v/>
      </c>
      <c r="BN911" s="95" t="str">
        <f t="shared" si="2075"/>
        <v/>
      </c>
      <c r="BO911" s="95" t="str">
        <f t="shared" si="2075"/>
        <v/>
      </c>
      <c r="BP911" s="95" t="str">
        <f t="shared" si="2075"/>
        <v/>
      </c>
      <c r="BQ911" s="95" t="str">
        <f t="shared" si="2075"/>
        <v/>
      </c>
      <c r="BR911" s="95" t="str">
        <f t="shared" si="2075"/>
        <v/>
      </c>
      <c r="BS911" s="38"/>
      <c r="BT911" s="38"/>
      <c r="BU911" s="38"/>
      <c r="BV911" s="38"/>
      <c r="BW911" s="38"/>
      <c r="BX911" s="38">
        <f t="shared" si="1600"/>
        <v>0</v>
      </c>
      <c r="BY911" s="106" t="str">
        <f t="shared" si="1575"/>
        <v/>
      </c>
      <c r="BZ911" s="106" t="str">
        <f t="shared" ref="BZ911:CH911" si="2076">IF(N911="x","1","")</f>
        <v/>
      </c>
      <c r="CA911" s="106" t="str">
        <f t="shared" si="2076"/>
        <v/>
      </c>
      <c r="CB911" s="106" t="str">
        <f t="shared" si="2076"/>
        <v/>
      </c>
      <c r="CC911" s="106" t="str">
        <f t="shared" si="2076"/>
        <v/>
      </c>
      <c r="CD911" s="106" t="str">
        <f t="shared" si="2076"/>
        <v/>
      </c>
      <c r="CE911" s="106" t="str">
        <f t="shared" si="2076"/>
        <v/>
      </c>
      <c r="CF911" s="106" t="str">
        <f t="shared" si="2076"/>
        <v/>
      </c>
      <c r="CG911" s="106" t="str">
        <f t="shared" si="2076"/>
        <v/>
      </c>
      <c r="CH911" s="106" t="str">
        <f t="shared" si="2076"/>
        <v/>
      </c>
      <c r="CI911" s="40"/>
      <c r="CJ911" s="40"/>
      <c r="CK911" s="40"/>
      <c r="CL911" s="40"/>
      <c r="CM911" s="40"/>
    </row>
    <row r="912" spans="1:91" ht="17.25" customHeight="1" x14ac:dyDescent="0.2">
      <c r="A912" s="92"/>
      <c r="B912" s="93"/>
      <c r="C912" s="93"/>
      <c r="D912" s="93"/>
      <c r="E912" s="93" t="str">
        <f t="shared" si="2028"/>
        <v/>
      </c>
      <c r="F912" s="93"/>
      <c r="G912" s="93"/>
      <c r="H912" s="93" t="str">
        <f t="shared" si="1836"/>
        <v/>
      </c>
      <c r="I912" s="95" t="str">
        <f t="shared" si="1837"/>
        <v/>
      </c>
      <c r="J912" s="93"/>
      <c r="K912" s="97" t="b">
        <v>0</v>
      </c>
      <c r="L912" s="98" t="str">
        <f t="shared" si="1961"/>
        <v>PENDENTE</v>
      </c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3"/>
      <c r="X912" s="100"/>
      <c r="Y912" s="100"/>
      <c r="Z912" s="100"/>
      <c r="AA912" s="100"/>
      <c r="AB912" s="100"/>
      <c r="AC912" s="101"/>
      <c r="AD912" s="3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93"/>
      <c r="AQ912" s="93"/>
      <c r="AR912" s="93"/>
      <c r="AS912" s="102"/>
      <c r="AT912" s="103"/>
      <c r="AU912" s="103"/>
      <c r="AV912" s="103"/>
      <c r="AW912" s="104"/>
      <c r="AX912" s="103"/>
      <c r="AY912" s="103"/>
      <c r="AZ912" s="103"/>
      <c r="BA912" s="103"/>
      <c r="BB912" s="104"/>
      <c r="BC912" s="103"/>
      <c r="BD912" s="93"/>
      <c r="BE912" s="105"/>
      <c r="BF912" s="105"/>
      <c r="BG912" s="93"/>
      <c r="BH912" s="95"/>
      <c r="BI912" s="95" t="str">
        <f t="shared" si="1864"/>
        <v/>
      </c>
      <c r="BJ912" s="95" t="str">
        <f t="shared" ref="BJ912:BR912" si="2077">IF(AD912=0,"",AD912*$AS912*(AU912/10))</f>
        <v/>
      </c>
      <c r="BK912" s="95" t="str">
        <f t="shared" si="2077"/>
        <v/>
      </c>
      <c r="BL912" s="95" t="str">
        <f t="shared" si="2077"/>
        <v/>
      </c>
      <c r="BM912" s="95" t="str">
        <f t="shared" si="2077"/>
        <v/>
      </c>
      <c r="BN912" s="95" t="str">
        <f t="shared" si="2077"/>
        <v/>
      </c>
      <c r="BO912" s="95" t="str">
        <f t="shared" si="2077"/>
        <v/>
      </c>
      <c r="BP912" s="95" t="str">
        <f t="shared" si="2077"/>
        <v/>
      </c>
      <c r="BQ912" s="95" t="str">
        <f t="shared" si="2077"/>
        <v/>
      </c>
      <c r="BR912" s="95" t="str">
        <f t="shared" si="2077"/>
        <v/>
      </c>
      <c r="BS912" s="38"/>
      <c r="BT912" s="38"/>
      <c r="BU912" s="38"/>
      <c r="BV912" s="38"/>
      <c r="BW912" s="38"/>
      <c r="BX912" s="38">
        <f t="shared" si="1600"/>
        <v>0</v>
      </c>
      <c r="BY912" s="106" t="str">
        <f t="shared" si="1575"/>
        <v/>
      </c>
      <c r="BZ912" s="106" t="str">
        <f t="shared" ref="BZ912:CH912" si="2078">IF(N912="x","1","")</f>
        <v/>
      </c>
      <c r="CA912" s="106" t="str">
        <f t="shared" si="2078"/>
        <v/>
      </c>
      <c r="CB912" s="106" t="str">
        <f t="shared" si="2078"/>
        <v/>
      </c>
      <c r="CC912" s="106" t="str">
        <f t="shared" si="2078"/>
        <v/>
      </c>
      <c r="CD912" s="106" t="str">
        <f t="shared" si="2078"/>
        <v/>
      </c>
      <c r="CE912" s="106" t="str">
        <f t="shared" si="2078"/>
        <v/>
      </c>
      <c r="CF912" s="106" t="str">
        <f t="shared" si="2078"/>
        <v/>
      </c>
      <c r="CG912" s="106" t="str">
        <f t="shared" si="2078"/>
        <v/>
      </c>
      <c r="CH912" s="106" t="str">
        <f t="shared" si="2078"/>
        <v/>
      </c>
      <c r="CI912" s="40"/>
      <c r="CJ912" s="40"/>
      <c r="CK912" s="40"/>
      <c r="CL912" s="40"/>
      <c r="CM912" s="40"/>
    </row>
    <row r="913" spans="1:91" ht="17.25" customHeight="1" x14ac:dyDescent="0.2">
      <c r="A913" s="92"/>
      <c r="B913" s="93"/>
      <c r="C913" s="93"/>
      <c r="D913" s="93"/>
      <c r="E913" s="93" t="str">
        <f t="shared" si="2028"/>
        <v/>
      </c>
      <c r="F913" s="93"/>
      <c r="G913" s="93"/>
      <c r="H913" s="93" t="str">
        <f t="shared" si="1836"/>
        <v/>
      </c>
      <c r="I913" s="95" t="str">
        <f t="shared" si="1837"/>
        <v/>
      </c>
      <c r="J913" s="93"/>
      <c r="K913" s="97" t="b">
        <v>0</v>
      </c>
      <c r="L913" s="98" t="str">
        <f t="shared" si="1961"/>
        <v>PENDENTE</v>
      </c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3"/>
      <c r="X913" s="100"/>
      <c r="Y913" s="100"/>
      <c r="Z913" s="100"/>
      <c r="AA913" s="100"/>
      <c r="AB913" s="100"/>
      <c r="AC913" s="101"/>
      <c r="AD913" s="3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93"/>
      <c r="AQ913" s="93"/>
      <c r="AR913" s="93"/>
      <c r="AS913" s="102"/>
      <c r="AT913" s="103"/>
      <c r="AU913" s="103"/>
      <c r="AV913" s="103"/>
      <c r="AW913" s="104"/>
      <c r="AX913" s="103"/>
      <c r="AY913" s="103"/>
      <c r="AZ913" s="103"/>
      <c r="BA913" s="103"/>
      <c r="BB913" s="104"/>
      <c r="BC913" s="103"/>
      <c r="BD913" s="93"/>
      <c r="BE913" s="105"/>
      <c r="BF913" s="105"/>
      <c r="BG913" s="93"/>
      <c r="BH913" s="95"/>
      <c r="BI913" s="95" t="str">
        <f t="shared" si="1864"/>
        <v/>
      </c>
      <c r="BJ913" s="95" t="str">
        <f t="shared" ref="BJ913:BR913" si="2079">IF(AD913=0,"",AD913*$AS913*(AU913/10))</f>
        <v/>
      </c>
      <c r="BK913" s="95" t="str">
        <f t="shared" si="2079"/>
        <v/>
      </c>
      <c r="BL913" s="95" t="str">
        <f t="shared" si="2079"/>
        <v/>
      </c>
      <c r="BM913" s="95" t="str">
        <f t="shared" si="2079"/>
        <v/>
      </c>
      <c r="BN913" s="95" t="str">
        <f t="shared" si="2079"/>
        <v/>
      </c>
      <c r="BO913" s="95" t="str">
        <f t="shared" si="2079"/>
        <v/>
      </c>
      <c r="BP913" s="95" t="str">
        <f t="shared" si="2079"/>
        <v/>
      </c>
      <c r="BQ913" s="95" t="str">
        <f t="shared" si="2079"/>
        <v/>
      </c>
      <c r="BR913" s="95" t="str">
        <f t="shared" si="2079"/>
        <v/>
      </c>
      <c r="BS913" s="38"/>
      <c r="BT913" s="38"/>
      <c r="BU913" s="38"/>
      <c r="BV913" s="38"/>
      <c r="BW913" s="38"/>
      <c r="BX913" s="38">
        <f t="shared" si="1600"/>
        <v>0</v>
      </c>
      <c r="BY913" s="106" t="str">
        <f t="shared" si="1575"/>
        <v/>
      </c>
      <c r="BZ913" s="106" t="str">
        <f t="shared" ref="BZ913:CH913" si="2080">IF(N913="x","1","")</f>
        <v/>
      </c>
      <c r="CA913" s="106" t="str">
        <f t="shared" si="2080"/>
        <v/>
      </c>
      <c r="CB913" s="106" t="str">
        <f t="shared" si="2080"/>
        <v/>
      </c>
      <c r="CC913" s="106" t="str">
        <f t="shared" si="2080"/>
        <v/>
      </c>
      <c r="CD913" s="106" t="str">
        <f t="shared" si="2080"/>
        <v/>
      </c>
      <c r="CE913" s="106" t="str">
        <f t="shared" si="2080"/>
        <v/>
      </c>
      <c r="CF913" s="106" t="str">
        <f t="shared" si="2080"/>
        <v/>
      </c>
      <c r="CG913" s="106" t="str">
        <f t="shared" si="2080"/>
        <v/>
      </c>
      <c r="CH913" s="106" t="str">
        <f t="shared" si="2080"/>
        <v/>
      </c>
      <c r="CI913" s="40"/>
      <c r="CJ913" s="40"/>
      <c r="CK913" s="40"/>
      <c r="CL913" s="40"/>
      <c r="CM913" s="40"/>
    </row>
    <row r="914" spans="1:91" ht="17.25" customHeight="1" x14ac:dyDescent="0.2">
      <c r="A914" s="92"/>
      <c r="B914" s="93"/>
      <c r="C914" s="93"/>
      <c r="D914" s="93"/>
      <c r="E914" s="93" t="str">
        <f t="shared" si="2028"/>
        <v/>
      </c>
      <c r="F914" s="93"/>
      <c r="G914" s="93"/>
      <c r="H914" s="93" t="str">
        <f t="shared" si="1836"/>
        <v/>
      </c>
      <c r="I914" s="95" t="str">
        <f t="shared" si="1837"/>
        <v/>
      </c>
      <c r="J914" s="93"/>
      <c r="K914" s="97" t="b">
        <v>0</v>
      </c>
      <c r="L914" s="98" t="str">
        <f t="shared" si="1961"/>
        <v>PENDENTE</v>
      </c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3"/>
      <c r="X914" s="100"/>
      <c r="Y914" s="100"/>
      <c r="Z914" s="100"/>
      <c r="AA914" s="100"/>
      <c r="AB914" s="100"/>
      <c r="AC914" s="101"/>
      <c r="AD914" s="3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93"/>
      <c r="AQ914" s="93"/>
      <c r="AR914" s="93"/>
      <c r="AS914" s="102"/>
      <c r="AT914" s="103"/>
      <c r="AU914" s="103"/>
      <c r="AV914" s="103"/>
      <c r="AW914" s="104"/>
      <c r="AX914" s="103"/>
      <c r="AY914" s="103"/>
      <c r="AZ914" s="103"/>
      <c r="BA914" s="103"/>
      <c r="BB914" s="104"/>
      <c r="BC914" s="103"/>
      <c r="BD914" s="93"/>
      <c r="BE914" s="105"/>
      <c r="BF914" s="105"/>
      <c r="BG914" s="93"/>
      <c r="BH914" s="95"/>
      <c r="BI914" s="95" t="str">
        <f t="shared" si="1864"/>
        <v/>
      </c>
      <c r="BJ914" s="95" t="str">
        <f t="shared" ref="BJ914:BR914" si="2081">IF(AD914=0,"",AD914*$AS914*(AU914/10))</f>
        <v/>
      </c>
      <c r="BK914" s="95" t="str">
        <f t="shared" si="2081"/>
        <v/>
      </c>
      <c r="BL914" s="95" t="str">
        <f t="shared" si="2081"/>
        <v/>
      </c>
      <c r="BM914" s="95" t="str">
        <f t="shared" si="2081"/>
        <v/>
      </c>
      <c r="BN914" s="95" t="str">
        <f t="shared" si="2081"/>
        <v/>
      </c>
      <c r="BO914" s="95" t="str">
        <f t="shared" si="2081"/>
        <v/>
      </c>
      <c r="BP914" s="95" t="str">
        <f t="shared" si="2081"/>
        <v/>
      </c>
      <c r="BQ914" s="95" t="str">
        <f t="shared" si="2081"/>
        <v/>
      </c>
      <c r="BR914" s="95" t="str">
        <f t="shared" si="2081"/>
        <v/>
      </c>
      <c r="BS914" s="38"/>
      <c r="BT914" s="38"/>
      <c r="BU914" s="38"/>
      <c r="BV914" s="38"/>
      <c r="BW914" s="38"/>
      <c r="BX914" s="38">
        <f t="shared" si="1600"/>
        <v>0</v>
      </c>
      <c r="BY914" s="106" t="str">
        <f t="shared" si="1575"/>
        <v/>
      </c>
      <c r="BZ914" s="106" t="str">
        <f t="shared" ref="BZ914:CH914" si="2082">IF(N914="x","1","")</f>
        <v/>
      </c>
      <c r="CA914" s="106" t="str">
        <f t="shared" si="2082"/>
        <v/>
      </c>
      <c r="CB914" s="106" t="str">
        <f t="shared" si="2082"/>
        <v/>
      </c>
      <c r="CC914" s="106" t="str">
        <f t="shared" si="2082"/>
        <v/>
      </c>
      <c r="CD914" s="106" t="str">
        <f t="shared" si="2082"/>
        <v/>
      </c>
      <c r="CE914" s="106" t="str">
        <f t="shared" si="2082"/>
        <v/>
      </c>
      <c r="CF914" s="106" t="str">
        <f t="shared" si="2082"/>
        <v/>
      </c>
      <c r="CG914" s="106" t="str">
        <f t="shared" si="2082"/>
        <v/>
      </c>
      <c r="CH914" s="106" t="str">
        <f t="shared" si="2082"/>
        <v/>
      </c>
      <c r="CI914" s="40"/>
      <c r="CJ914" s="40"/>
      <c r="CK914" s="40"/>
      <c r="CL914" s="40"/>
      <c r="CM914" s="40"/>
    </row>
    <row r="915" spans="1:91" ht="17.25" customHeight="1" x14ac:dyDescent="0.2">
      <c r="A915" s="92"/>
      <c r="B915" s="93"/>
      <c r="C915" s="93"/>
      <c r="D915" s="93"/>
      <c r="E915" s="93" t="str">
        <f t="shared" si="2028"/>
        <v/>
      </c>
      <c r="F915" s="93"/>
      <c r="G915" s="93"/>
      <c r="H915" s="93" t="str">
        <f t="shared" si="1836"/>
        <v/>
      </c>
      <c r="I915" s="95" t="str">
        <f t="shared" si="1837"/>
        <v/>
      </c>
      <c r="J915" s="93"/>
      <c r="K915" s="97" t="b">
        <v>0</v>
      </c>
      <c r="L915" s="98" t="str">
        <f t="shared" si="1961"/>
        <v>PENDENTE</v>
      </c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3"/>
      <c r="X915" s="100"/>
      <c r="Y915" s="100"/>
      <c r="Z915" s="100"/>
      <c r="AA915" s="100"/>
      <c r="AB915" s="100"/>
      <c r="AC915" s="101"/>
      <c r="AD915" s="3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93"/>
      <c r="AQ915" s="93"/>
      <c r="AR915" s="93"/>
      <c r="AS915" s="102"/>
      <c r="AT915" s="103"/>
      <c r="AU915" s="103"/>
      <c r="AV915" s="103"/>
      <c r="AW915" s="104"/>
      <c r="AX915" s="103"/>
      <c r="AY915" s="103"/>
      <c r="AZ915" s="103"/>
      <c r="BA915" s="103"/>
      <c r="BB915" s="104"/>
      <c r="BC915" s="103"/>
      <c r="BD915" s="93"/>
      <c r="BE915" s="105"/>
      <c r="BF915" s="105"/>
      <c r="BG915" s="93"/>
      <c r="BH915" s="95"/>
      <c r="BI915" s="95" t="str">
        <f t="shared" si="1864"/>
        <v/>
      </c>
      <c r="BJ915" s="95" t="str">
        <f t="shared" ref="BJ915:BR915" si="2083">IF(AD915=0,"",AD915*$AS915*(AU915/10))</f>
        <v/>
      </c>
      <c r="BK915" s="95" t="str">
        <f t="shared" si="2083"/>
        <v/>
      </c>
      <c r="BL915" s="95" t="str">
        <f t="shared" si="2083"/>
        <v/>
      </c>
      <c r="BM915" s="95" t="str">
        <f t="shared" si="2083"/>
        <v/>
      </c>
      <c r="BN915" s="95" t="str">
        <f t="shared" si="2083"/>
        <v/>
      </c>
      <c r="BO915" s="95" t="str">
        <f t="shared" si="2083"/>
        <v/>
      </c>
      <c r="BP915" s="95" t="str">
        <f t="shared" si="2083"/>
        <v/>
      </c>
      <c r="BQ915" s="95" t="str">
        <f t="shared" si="2083"/>
        <v/>
      </c>
      <c r="BR915" s="95" t="str">
        <f t="shared" si="2083"/>
        <v/>
      </c>
      <c r="BS915" s="38"/>
      <c r="BT915" s="38"/>
      <c r="BU915" s="38"/>
      <c r="BV915" s="38"/>
      <c r="BW915" s="38"/>
      <c r="BX915" s="38">
        <f t="shared" si="1600"/>
        <v>0</v>
      </c>
      <c r="BY915" s="106" t="str">
        <f t="shared" si="1575"/>
        <v/>
      </c>
      <c r="BZ915" s="106" t="str">
        <f t="shared" ref="BZ915:CH915" si="2084">IF(N915="x","1","")</f>
        <v/>
      </c>
      <c r="CA915" s="106" t="str">
        <f t="shared" si="2084"/>
        <v/>
      </c>
      <c r="CB915" s="106" t="str">
        <f t="shared" si="2084"/>
        <v/>
      </c>
      <c r="CC915" s="106" t="str">
        <f t="shared" si="2084"/>
        <v/>
      </c>
      <c r="CD915" s="106" t="str">
        <f t="shared" si="2084"/>
        <v/>
      </c>
      <c r="CE915" s="106" t="str">
        <f t="shared" si="2084"/>
        <v/>
      </c>
      <c r="CF915" s="106" t="str">
        <f t="shared" si="2084"/>
        <v/>
      </c>
      <c r="CG915" s="106" t="str">
        <f t="shared" si="2084"/>
        <v/>
      </c>
      <c r="CH915" s="106" t="str">
        <f t="shared" si="2084"/>
        <v/>
      </c>
      <c r="CI915" s="40"/>
      <c r="CJ915" s="40"/>
      <c r="CK915" s="40"/>
      <c r="CL915" s="40"/>
      <c r="CM915" s="40"/>
    </row>
    <row r="916" spans="1:91" ht="17.25" customHeight="1" x14ac:dyDescent="0.2">
      <c r="A916" s="92"/>
      <c r="B916" s="93"/>
      <c r="C916" s="93"/>
      <c r="D916" s="93"/>
      <c r="E916" s="93" t="str">
        <f t="shared" si="2028"/>
        <v/>
      </c>
      <c r="F916" s="93"/>
      <c r="G916" s="93"/>
      <c r="H916" s="93" t="str">
        <f t="shared" si="1836"/>
        <v/>
      </c>
      <c r="I916" s="95" t="str">
        <f t="shared" si="1837"/>
        <v/>
      </c>
      <c r="J916" s="93"/>
      <c r="K916" s="97" t="b">
        <v>0</v>
      </c>
      <c r="L916" s="98" t="str">
        <f t="shared" si="1961"/>
        <v>PENDENTE</v>
      </c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3"/>
      <c r="X916" s="100"/>
      <c r="Y916" s="100"/>
      <c r="Z916" s="100"/>
      <c r="AA916" s="100"/>
      <c r="AB916" s="100"/>
      <c r="AC916" s="101"/>
      <c r="AD916" s="3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93"/>
      <c r="AQ916" s="93"/>
      <c r="AR916" s="93"/>
      <c r="AS916" s="102"/>
      <c r="AT916" s="103"/>
      <c r="AU916" s="103"/>
      <c r="AV916" s="103"/>
      <c r="AW916" s="104"/>
      <c r="AX916" s="103"/>
      <c r="AY916" s="103"/>
      <c r="AZ916" s="103"/>
      <c r="BA916" s="103"/>
      <c r="BB916" s="104"/>
      <c r="BC916" s="103"/>
      <c r="BD916" s="93"/>
      <c r="BE916" s="105"/>
      <c r="BF916" s="105"/>
      <c r="BG916" s="93"/>
      <c r="BH916" s="95"/>
      <c r="BI916" s="95" t="str">
        <f t="shared" si="1864"/>
        <v/>
      </c>
      <c r="BJ916" s="95" t="str">
        <f t="shared" ref="BJ916:BR916" si="2085">IF(AD916=0,"",AD916*$AS916*(AU916/10))</f>
        <v/>
      </c>
      <c r="BK916" s="95" t="str">
        <f t="shared" si="2085"/>
        <v/>
      </c>
      <c r="BL916" s="95" t="str">
        <f t="shared" si="2085"/>
        <v/>
      </c>
      <c r="BM916" s="95" t="str">
        <f t="shared" si="2085"/>
        <v/>
      </c>
      <c r="BN916" s="95" t="str">
        <f t="shared" si="2085"/>
        <v/>
      </c>
      <c r="BO916" s="95" t="str">
        <f t="shared" si="2085"/>
        <v/>
      </c>
      <c r="BP916" s="95" t="str">
        <f t="shared" si="2085"/>
        <v/>
      </c>
      <c r="BQ916" s="95" t="str">
        <f t="shared" si="2085"/>
        <v/>
      </c>
      <c r="BR916" s="95" t="str">
        <f t="shared" si="2085"/>
        <v/>
      </c>
      <c r="BS916" s="38"/>
      <c r="BT916" s="38"/>
      <c r="BU916" s="38"/>
      <c r="BV916" s="38"/>
      <c r="BW916" s="38"/>
      <c r="BX916" s="38">
        <f t="shared" si="1600"/>
        <v>0</v>
      </c>
      <c r="BY916" s="106" t="str">
        <f t="shared" si="1575"/>
        <v/>
      </c>
      <c r="BZ916" s="106" t="str">
        <f t="shared" ref="BZ916:CH916" si="2086">IF(N916="x","1","")</f>
        <v/>
      </c>
      <c r="CA916" s="106" t="str">
        <f t="shared" si="2086"/>
        <v/>
      </c>
      <c r="CB916" s="106" t="str">
        <f t="shared" si="2086"/>
        <v/>
      </c>
      <c r="CC916" s="106" t="str">
        <f t="shared" si="2086"/>
        <v/>
      </c>
      <c r="CD916" s="106" t="str">
        <f t="shared" si="2086"/>
        <v/>
      </c>
      <c r="CE916" s="106" t="str">
        <f t="shared" si="2086"/>
        <v/>
      </c>
      <c r="CF916" s="106" t="str">
        <f t="shared" si="2086"/>
        <v/>
      </c>
      <c r="CG916" s="106" t="str">
        <f t="shared" si="2086"/>
        <v/>
      </c>
      <c r="CH916" s="106" t="str">
        <f t="shared" si="2086"/>
        <v/>
      </c>
      <c r="CI916" s="40"/>
      <c r="CJ916" s="40"/>
      <c r="CK916" s="40"/>
      <c r="CL916" s="40"/>
      <c r="CM916" s="40"/>
    </row>
    <row r="917" spans="1:91" ht="17.25" customHeight="1" x14ac:dyDescent="0.2">
      <c r="A917" s="92"/>
      <c r="B917" s="93"/>
      <c r="C917" s="93"/>
      <c r="D917" s="93"/>
      <c r="E917" s="93" t="str">
        <f t="shared" si="2028"/>
        <v/>
      </c>
      <c r="F917" s="93"/>
      <c r="G917" s="93"/>
      <c r="H917" s="93" t="str">
        <f t="shared" si="1836"/>
        <v/>
      </c>
      <c r="I917" s="95" t="str">
        <f t="shared" si="1837"/>
        <v/>
      </c>
      <c r="J917" s="93"/>
      <c r="K917" s="97" t="b">
        <v>0</v>
      </c>
      <c r="L917" s="98" t="str">
        <f t="shared" si="1961"/>
        <v>PENDENTE</v>
      </c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3"/>
      <c r="X917" s="100"/>
      <c r="Y917" s="100"/>
      <c r="Z917" s="100"/>
      <c r="AA917" s="100"/>
      <c r="AB917" s="100"/>
      <c r="AC917" s="101"/>
      <c r="AD917" s="3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93"/>
      <c r="AQ917" s="93"/>
      <c r="AR917" s="93"/>
      <c r="AS917" s="102"/>
      <c r="AT917" s="103"/>
      <c r="AU917" s="103"/>
      <c r="AV917" s="103"/>
      <c r="AW917" s="104"/>
      <c r="AX917" s="103"/>
      <c r="AY917" s="103"/>
      <c r="AZ917" s="103"/>
      <c r="BA917" s="103"/>
      <c r="BB917" s="104"/>
      <c r="BC917" s="103"/>
      <c r="BD917" s="93"/>
      <c r="BE917" s="105"/>
      <c r="BF917" s="105"/>
      <c r="BG917" s="93"/>
      <c r="BH917" s="95"/>
      <c r="BI917" s="95" t="str">
        <f t="shared" si="1864"/>
        <v/>
      </c>
      <c r="BJ917" s="95" t="str">
        <f t="shared" ref="BJ917:BR917" si="2087">IF(AD917=0,"",AD917*$AS917*(AU917/10))</f>
        <v/>
      </c>
      <c r="BK917" s="95" t="str">
        <f t="shared" si="2087"/>
        <v/>
      </c>
      <c r="BL917" s="95" t="str">
        <f t="shared" si="2087"/>
        <v/>
      </c>
      <c r="BM917" s="95" t="str">
        <f t="shared" si="2087"/>
        <v/>
      </c>
      <c r="BN917" s="95" t="str">
        <f t="shared" si="2087"/>
        <v/>
      </c>
      <c r="BO917" s="95" t="str">
        <f t="shared" si="2087"/>
        <v/>
      </c>
      <c r="BP917" s="95" t="str">
        <f t="shared" si="2087"/>
        <v/>
      </c>
      <c r="BQ917" s="95" t="str">
        <f t="shared" si="2087"/>
        <v/>
      </c>
      <c r="BR917" s="95" t="str">
        <f t="shared" si="2087"/>
        <v/>
      </c>
      <c r="BS917" s="38"/>
      <c r="BT917" s="38"/>
      <c r="BU917" s="38"/>
      <c r="BV917" s="38"/>
      <c r="BW917" s="38"/>
      <c r="BX917" s="38">
        <f t="shared" si="1600"/>
        <v>0</v>
      </c>
      <c r="BY917" s="106" t="str">
        <f t="shared" si="1575"/>
        <v/>
      </c>
      <c r="BZ917" s="106" t="str">
        <f t="shared" ref="BZ917:CH917" si="2088">IF(N917="x","1","")</f>
        <v/>
      </c>
      <c r="CA917" s="106" t="str">
        <f t="shared" si="2088"/>
        <v/>
      </c>
      <c r="CB917" s="106" t="str">
        <f t="shared" si="2088"/>
        <v/>
      </c>
      <c r="CC917" s="106" t="str">
        <f t="shared" si="2088"/>
        <v/>
      </c>
      <c r="CD917" s="106" t="str">
        <f t="shared" si="2088"/>
        <v/>
      </c>
      <c r="CE917" s="106" t="str">
        <f t="shared" si="2088"/>
        <v/>
      </c>
      <c r="CF917" s="106" t="str">
        <f t="shared" si="2088"/>
        <v/>
      </c>
      <c r="CG917" s="106" t="str">
        <f t="shared" si="2088"/>
        <v/>
      </c>
      <c r="CH917" s="106" t="str">
        <f t="shared" si="2088"/>
        <v/>
      </c>
      <c r="CI917" s="40"/>
      <c r="CJ917" s="40"/>
      <c r="CK917" s="40"/>
      <c r="CL917" s="40"/>
      <c r="CM917" s="40"/>
    </row>
    <row r="918" spans="1:91" ht="17.25" customHeight="1" x14ac:dyDescent="0.2">
      <c r="A918" s="92"/>
      <c r="B918" s="93"/>
      <c r="C918" s="93"/>
      <c r="D918" s="93"/>
      <c r="E918" s="93" t="str">
        <f t="shared" si="2028"/>
        <v/>
      </c>
      <c r="F918" s="93"/>
      <c r="G918" s="93"/>
      <c r="H918" s="93" t="str">
        <f t="shared" si="1836"/>
        <v/>
      </c>
      <c r="I918" s="95" t="str">
        <f t="shared" si="1837"/>
        <v/>
      </c>
      <c r="J918" s="93"/>
      <c r="K918" s="97" t="b">
        <v>0</v>
      </c>
      <c r="L918" s="98" t="str">
        <f t="shared" si="1961"/>
        <v>PENDENTE</v>
      </c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3"/>
      <c r="X918" s="100"/>
      <c r="Y918" s="100"/>
      <c r="Z918" s="100"/>
      <c r="AA918" s="100"/>
      <c r="AB918" s="100"/>
      <c r="AC918" s="101"/>
      <c r="AD918" s="3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93"/>
      <c r="AQ918" s="93"/>
      <c r="AR918" s="93"/>
      <c r="AS918" s="102"/>
      <c r="AT918" s="103"/>
      <c r="AU918" s="103"/>
      <c r="AV918" s="103"/>
      <c r="AW918" s="104"/>
      <c r="AX918" s="103"/>
      <c r="AY918" s="103"/>
      <c r="AZ918" s="103"/>
      <c r="BA918" s="103"/>
      <c r="BB918" s="104"/>
      <c r="BC918" s="103"/>
      <c r="BD918" s="93"/>
      <c r="BE918" s="105"/>
      <c r="BF918" s="105"/>
      <c r="BG918" s="93"/>
      <c r="BH918" s="95"/>
      <c r="BI918" s="95" t="str">
        <f t="shared" si="1864"/>
        <v/>
      </c>
      <c r="BJ918" s="95" t="str">
        <f t="shared" ref="BJ918:BR918" si="2089">IF(AD918=0,"",AD918*$AS918*(AU918/10))</f>
        <v/>
      </c>
      <c r="BK918" s="95" t="str">
        <f t="shared" si="2089"/>
        <v/>
      </c>
      <c r="BL918" s="95" t="str">
        <f t="shared" si="2089"/>
        <v/>
      </c>
      <c r="BM918" s="95" t="str">
        <f t="shared" si="2089"/>
        <v/>
      </c>
      <c r="BN918" s="95" t="str">
        <f t="shared" si="2089"/>
        <v/>
      </c>
      <c r="BO918" s="95" t="str">
        <f t="shared" si="2089"/>
        <v/>
      </c>
      <c r="BP918" s="95" t="str">
        <f t="shared" si="2089"/>
        <v/>
      </c>
      <c r="BQ918" s="95" t="str">
        <f t="shared" si="2089"/>
        <v/>
      </c>
      <c r="BR918" s="95" t="str">
        <f t="shared" si="2089"/>
        <v/>
      </c>
      <c r="BS918" s="38"/>
      <c r="BT918" s="38"/>
      <c r="BU918" s="38"/>
      <c r="BV918" s="38"/>
      <c r="BW918" s="38"/>
      <c r="BX918" s="38">
        <f t="shared" si="1600"/>
        <v>0</v>
      </c>
      <c r="BY918" s="106" t="str">
        <f t="shared" si="1575"/>
        <v/>
      </c>
      <c r="BZ918" s="106" t="str">
        <f t="shared" ref="BZ918:CH918" si="2090">IF(N918="x","1","")</f>
        <v/>
      </c>
      <c r="CA918" s="106" t="str">
        <f t="shared" si="2090"/>
        <v/>
      </c>
      <c r="CB918" s="106" t="str">
        <f t="shared" si="2090"/>
        <v/>
      </c>
      <c r="CC918" s="106" t="str">
        <f t="shared" si="2090"/>
        <v/>
      </c>
      <c r="CD918" s="106" t="str">
        <f t="shared" si="2090"/>
        <v/>
      </c>
      <c r="CE918" s="106" t="str">
        <f t="shared" si="2090"/>
        <v/>
      </c>
      <c r="CF918" s="106" t="str">
        <f t="shared" si="2090"/>
        <v/>
      </c>
      <c r="CG918" s="106" t="str">
        <f t="shared" si="2090"/>
        <v/>
      </c>
      <c r="CH918" s="106" t="str">
        <f t="shared" si="2090"/>
        <v/>
      </c>
      <c r="CI918" s="40"/>
      <c r="CJ918" s="40"/>
      <c r="CK918" s="40"/>
      <c r="CL918" s="40"/>
      <c r="CM918" s="40"/>
    </row>
    <row r="919" spans="1:91" ht="17.25" customHeight="1" x14ac:dyDescent="0.2">
      <c r="A919" s="92"/>
      <c r="B919" s="93"/>
      <c r="C919" s="93"/>
      <c r="D919" s="93"/>
      <c r="E919" s="93" t="str">
        <f t="shared" si="2028"/>
        <v/>
      </c>
      <c r="F919" s="93"/>
      <c r="G919" s="93"/>
      <c r="H919" s="93" t="str">
        <f t="shared" si="1836"/>
        <v/>
      </c>
      <c r="I919" s="95" t="str">
        <f t="shared" si="1837"/>
        <v/>
      </c>
      <c r="J919" s="93"/>
      <c r="K919" s="97" t="b">
        <v>0</v>
      </c>
      <c r="L919" s="98" t="str">
        <f t="shared" si="1961"/>
        <v>PENDENTE</v>
      </c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3"/>
      <c r="X919" s="100"/>
      <c r="Y919" s="100"/>
      <c r="Z919" s="100"/>
      <c r="AA919" s="100"/>
      <c r="AB919" s="100"/>
      <c r="AC919" s="101"/>
      <c r="AD919" s="3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93"/>
      <c r="AQ919" s="93"/>
      <c r="AR919" s="93"/>
      <c r="AS919" s="102"/>
      <c r="AT919" s="103"/>
      <c r="AU919" s="103"/>
      <c r="AV919" s="103"/>
      <c r="AW919" s="104"/>
      <c r="AX919" s="103"/>
      <c r="AY919" s="103"/>
      <c r="AZ919" s="103"/>
      <c r="BA919" s="103"/>
      <c r="BB919" s="104"/>
      <c r="BC919" s="103"/>
      <c r="BD919" s="93"/>
      <c r="BE919" s="105"/>
      <c r="BF919" s="105"/>
      <c r="BG919" s="93"/>
      <c r="BH919" s="95"/>
      <c r="BI919" s="95" t="str">
        <f t="shared" si="1864"/>
        <v/>
      </c>
      <c r="BJ919" s="95" t="str">
        <f t="shared" ref="BJ919:BR919" si="2091">IF(AD919=0,"",AD919*$AS919*(AU919/10))</f>
        <v/>
      </c>
      <c r="BK919" s="95" t="str">
        <f t="shared" si="2091"/>
        <v/>
      </c>
      <c r="BL919" s="95" t="str">
        <f t="shared" si="2091"/>
        <v/>
      </c>
      <c r="BM919" s="95" t="str">
        <f t="shared" si="2091"/>
        <v/>
      </c>
      <c r="BN919" s="95" t="str">
        <f t="shared" si="2091"/>
        <v/>
      </c>
      <c r="BO919" s="95" t="str">
        <f t="shared" si="2091"/>
        <v/>
      </c>
      <c r="BP919" s="95" t="str">
        <f t="shared" si="2091"/>
        <v/>
      </c>
      <c r="BQ919" s="95" t="str">
        <f t="shared" si="2091"/>
        <v/>
      </c>
      <c r="BR919" s="95" t="str">
        <f t="shared" si="2091"/>
        <v/>
      </c>
      <c r="BS919" s="38"/>
      <c r="BT919" s="38"/>
      <c r="BU919" s="38"/>
      <c r="BV919" s="38"/>
      <c r="BW919" s="38"/>
      <c r="BX919" s="38">
        <f t="shared" si="1600"/>
        <v>0</v>
      </c>
      <c r="BY919" s="106" t="str">
        <f t="shared" ref="BY919:BY997" si="2092">IF(M919="x","1","")</f>
        <v/>
      </c>
      <c r="BZ919" s="106" t="str">
        <f t="shared" ref="BZ919:CH919" si="2093">IF(N919="x","1","")</f>
        <v/>
      </c>
      <c r="CA919" s="106" t="str">
        <f t="shared" si="2093"/>
        <v/>
      </c>
      <c r="CB919" s="106" t="str">
        <f t="shared" si="2093"/>
        <v/>
      </c>
      <c r="CC919" s="106" t="str">
        <f t="shared" si="2093"/>
        <v/>
      </c>
      <c r="CD919" s="106" t="str">
        <f t="shared" si="2093"/>
        <v/>
      </c>
      <c r="CE919" s="106" t="str">
        <f t="shared" si="2093"/>
        <v/>
      </c>
      <c r="CF919" s="106" t="str">
        <f t="shared" si="2093"/>
        <v/>
      </c>
      <c r="CG919" s="106" t="str">
        <f t="shared" si="2093"/>
        <v/>
      </c>
      <c r="CH919" s="106" t="str">
        <f t="shared" si="2093"/>
        <v/>
      </c>
      <c r="CI919" s="40"/>
      <c r="CJ919" s="40"/>
      <c r="CK919" s="40"/>
      <c r="CL919" s="40"/>
      <c r="CM919" s="40"/>
    </row>
    <row r="920" spans="1:91" ht="17.25" customHeight="1" x14ac:dyDescent="0.2">
      <c r="A920" s="92"/>
      <c r="B920" s="93"/>
      <c r="C920" s="93"/>
      <c r="D920" s="93"/>
      <c r="E920" s="93" t="str">
        <f t="shared" si="2028"/>
        <v/>
      </c>
      <c r="F920" s="93"/>
      <c r="G920" s="93"/>
      <c r="H920" s="93" t="str">
        <f t="shared" si="1836"/>
        <v/>
      </c>
      <c r="I920" s="95" t="str">
        <f t="shared" si="1837"/>
        <v/>
      </c>
      <c r="J920" s="93"/>
      <c r="K920" s="97" t="b">
        <v>0</v>
      </c>
      <c r="L920" s="98" t="str">
        <f t="shared" si="1961"/>
        <v>PENDENTE</v>
      </c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3"/>
      <c r="X920" s="100"/>
      <c r="Y920" s="100"/>
      <c r="Z920" s="100"/>
      <c r="AA920" s="100"/>
      <c r="AB920" s="100"/>
      <c r="AC920" s="101"/>
      <c r="AD920" s="3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93"/>
      <c r="AQ920" s="93"/>
      <c r="AR920" s="93"/>
      <c r="AS920" s="102"/>
      <c r="AT920" s="103"/>
      <c r="AU920" s="103"/>
      <c r="AV920" s="103"/>
      <c r="AW920" s="104"/>
      <c r="AX920" s="103"/>
      <c r="AY920" s="103"/>
      <c r="AZ920" s="103"/>
      <c r="BA920" s="103"/>
      <c r="BB920" s="104"/>
      <c r="BC920" s="103"/>
      <c r="BD920" s="93"/>
      <c r="BE920" s="105"/>
      <c r="BF920" s="105"/>
      <c r="BG920" s="93"/>
      <c r="BH920" s="95"/>
      <c r="BI920" s="95" t="str">
        <f t="shared" si="1864"/>
        <v/>
      </c>
      <c r="BJ920" s="95" t="str">
        <f t="shared" ref="BJ920:BR920" si="2094">IF(AD920=0,"",AD920*$AS920*(AU920/10))</f>
        <v/>
      </c>
      <c r="BK920" s="95" t="str">
        <f t="shared" si="2094"/>
        <v/>
      </c>
      <c r="BL920" s="95" t="str">
        <f t="shared" si="2094"/>
        <v/>
      </c>
      <c r="BM920" s="95" t="str">
        <f t="shared" si="2094"/>
        <v/>
      </c>
      <c r="BN920" s="95" t="str">
        <f t="shared" si="2094"/>
        <v/>
      </c>
      <c r="BO920" s="95" t="str">
        <f t="shared" si="2094"/>
        <v/>
      </c>
      <c r="BP920" s="95" t="str">
        <f t="shared" si="2094"/>
        <v/>
      </c>
      <c r="BQ920" s="95" t="str">
        <f t="shared" si="2094"/>
        <v/>
      </c>
      <c r="BR920" s="95" t="str">
        <f t="shared" si="2094"/>
        <v/>
      </c>
      <c r="BS920" s="38"/>
      <c r="BT920" s="38"/>
      <c r="BU920" s="38"/>
      <c r="BV920" s="38"/>
      <c r="BW920" s="38"/>
      <c r="BX920" s="38">
        <f t="shared" si="1600"/>
        <v>0</v>
      </c>
      <c r="BY920" s="106" t="str">
        <f t="shared" si="2092"/>
        <v/>
      </c>
      <c r="BZ920" s="106" t="str">
        <f t="shared" ref="BZ920:CH920" si="2095">IF(N920="x","1","")</f>
        <v/>
      </c>
      <c r="CA920" s="106" t="str">
        <f t="shared" si="2095"/>
        <v/>
      </c>
      <c r="CB920" s="106" t="str">
        <f t="shared" si="2095"/>
        <v/>
      </c>
      <c r="CC920" s="106" t="str">
        <f t="shared" si="2095"/>
        <v/>
      </c>
      <c r="CD920" s="106" t="str">
        <f t="shared" si="2095"/>
        <v/>
      </c>
      <c r="CE920" s="106" t="str">
        <f t="shared" si="2095"/>
        <v/>
      </c>
      <c r="CF920" s="106" t="str">
        <f t="shared" si="2095"/>
        <v/>
      </c>
      <c r="CG920" s="106" t="str">
        <f t="shared" si="2095"/>
        <v/>
      </c>
      <c r="CH920" s="106" t="str">
        <f t="shared" si="2095"/>
        <v/>
      </c>
      <c r="CI920" s="40"/>
      <c r="CJ920" s="40"/>
      <c r="CK920" s="40"/>
      <c r="CL920" s="40"/>
      <c r="CM920" s="40"/>
    </row>
    <row r="921" spans="1:91" ht="17.25" customHeight="1" x14ac:dyDescent="0.2">
      <c r="A921" s="92"/>
      <c r="B921" s="93"/>
      <c r="C921" s="93"/>
      <c r="D921" s="93"/>
      <c r="E921" s="93" t="str">
        <f t="shared" si="2028"/>
        <v/>
      </c>
      <c r="F921" s="93"/>
      <c r="G921" s="93"/>
      <c r="H921" s="93" t="str">
        <f t="shared" si="1836"/>
        <v/>
      </c>
      <c r="I921" s="95" t="str">
        <f t="shared" si="1837"/>
        <v/>
      </c>
      <c r="J921" s="93"/>
      <c r="K921" s="97" t="b">
        <v>0</v>
      </c>
      <c r="L921" s="98" t="str">
        <f t="shared" si="1961"/>
        <v>PENDENTE</v>
      </c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3"/>
      <c r="X921" s="100"/>
      <c r="Y921" s="100"/>
      <c r="Z921" s="100"/>
      <c r="AA921" s="100"/>
      <c r="AB921" s="100"/>
      <c r="AC921" s="101"/>
      <c r="AD921" s="3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93"/>
      <c r="AQ921" s="93"/>
      <c r="AR921" s="93"/>
      <c r="AS921" s="102"/>
      <c r="AT921" s="103"/>
      <c r="AU921" s="103"/>
      <c r="AV921" s="103"/>
      <c r="AW921" s="104"/>
      <c r="AX921" s="103"/>
      <c r="AY921" s="103"/>
      <c r="AZ921" s="103"/>
      <c r="BA921" s="103"/>
      <c r="BB921" s="104"/>
      <c r="BC921" s="103"/>
      <c r="BD921" s="93"/>
      <c r="BE921" s="105"/>
      <c r="BF921" s="105"/>
      <c r="BG921" s="93"/>
      <c r="BH921" s="95"/>
      <c r="BI921" s="95" t="str">
        <f t="shared" si="1864"/>
        <v/>
      </c>
      <c r="BJ921" s="95" t="str">
        <f t="shared" ref="BJ921:BR921" si="2096">IF(AD921=0,"",AD921*$AS921*(AU921/10))</f>
        <v/>
      </c>
      <c r="BK921" s="95" t="str">
        <f t="shared" si="2096"/>
        <v/>
      </c>
      <c r="BL921" s="95" t="str">
        <f t="shared" si="2096"/>
        <v/>
      </c>
      <c r="BM921" s="95" t="str">
        <f t="shared" si="2096"/>
        <v/>
      </c>
      <c r="BN921" s="95" t="str">
        <f t="shared" si="2096"/>
        <v/>
      </c>
      <c r="BO921" s="95" t="str">
        <f t="shared" si="2096"/>
        <v/>
      </c>
      <c r="BP921" s="95" t="str">
        <f t="shared" si="2096"/>
        <v/>
      </c>
      <c r="BQ921" s="95" t="str">
        <f t="shared" si="2096"/>
        <v/>
      </c>
      <c r="BR921" s="95" t="str">
        <f t="shared" si="2096"/>
        <v/>
      </c>
      <c r="BS921" s="38"/>
      <c r="BT921" s="38"/>
      <c r="BU921" s="38"/>
      <c r="BV921" s="38"/>
      <c r="BW921" s="38"/>
      <c r="BX921" s="38">
        <f t="shared" si="1600"/>
        <v>0</v>
      </c>
      <c r="BY921" s="106" t="str">
        <f t="shared" si="2092"/>
        <v/>
      </c>
      <c r="BZ921" s="106" t="str">
        <f t="shared" ref="BZ921:CH921" si="2097">IF(N921="x","1","")</f>
        <v/>
      </c>
      <c r="CA921" s="106" t="str">
        <f t="shared" si="2097"/>
        <v/>
      </c>
      <c r="CB921" s="106" t="str">
        <f t="shared" si="2097"/>
        <v/>
      </c>
      <c r="CC921" s="106" t="str">
        <f t="shared" si="2097"/>
        <v/>
      </c>
      <c r="CD921" s="106" t="str">
        <f t="shared" si="2097"/>
        <v/>
      </c>
      <c r="CE921" s="106" t="str">
        <f t="shared" si="2097"/>
        <v/>
      </c>
      <c r="CF921" s="106" t="str">
        <f t="shared" si="2097"/>
        <v/>
      </c>
      <c r="CG921" s="106" t="str">
        <f t="shared" si="2097"/>
        <v/>
      </c>
      <c r="CH921" s="106" t="str">
        <f t="shared" si="2097"/>
        <v/>
      </c>
      <c r="CI921" s="40"/>
      <c r="CJ921" s="40"/>
      <c r="CK921" s="40"/>
      <c r="CL921" s="40"/>
      <c r="CM921" s="40"/>
    </row>
    <row r="922" spans="1:91" ht="17.25" customHeight="1" x14ac:dyDescent="0.2">
      <c r="A922" s="92"/>
      <c r="B922" s="93"/>
      <c r="C922" s="93"/>
      <c r="D922" s="93"/>
      <c r="E922" s="93" t="str">
        <f t="shared" si="2028"/>
        <v/>
      </c>
      <c r="F922" s="93"/>
      <c r="G922" s="93"/>
      <c r="H922" s="93" t="str">
        <f t="shared" si="1836"/>
        <v/>
      </c>
      <c r="I922" s="95" t="str">
        <f t="shared" si="1837"/>
        <v/>
      </c>
      <c r="J922" s="93"/>
      <c r="K922" s="97" t="b">
        <v>0</v>
      </c>
      <c r="L922" s="98" t="str">
        <f t="shared" si="1961"/>
        <v>PENDENTE</v>
      </c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3"/>
      <c r="X922" s="100"/>
      <c r="Y922" s="100"/>
      <c r="Z922" s="100"/>
      <c r="AA922" s="100"/>
      <c r="AB922" s="100"/>
      <c r="AC922" s="101"/>
      <c r="AD922" s="3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93"/>
      <c r="AQ922" s="93"/>
      <c r="AR922" s="93"/>
      <c r="AS922" s="102"/>
      <c r="AT922" s="103"/>
      <c r="AU922" s="103"/>
      <c r="AV922" s="103"/>
      <c r="AW922" s="104"/>
      <c r="AX922" s="103"/>
      <c r="AY922" s="103"/>
      <c r="AZ922" s="103"/>
      <c r="BA922" s="103"/>
      <c r="BB922" s="104"/>
      <c r="BC922" s="103"/>
      <c r="BD922" s="93"/>
      <c r="BE922" s="105"/>
      <c r="BF922" s="105"/>
      <c r="BG922" s="93"/>
      <c r="BH922" s="95"/>
      <c r="BI922" s="95" t="str">
        <f t="shared" si="1864"/>
        <v/>
      </c>
      <c r="BJ922" s="95" t="str">
        <f t="shared" ref="BJ922:BR922" si="2098">IF(AD922=0,"",AD922*$AS922*(AU922/10))</f>
        <v/>
      </c>
      <c r="BK922" s="95" t="str">
        <f t="shared" si="2098"/>
        <v/>
      </c>
      <c r="BL922" s="95" t="str">
        <f t="shared" si="2098"/>
        <v/>
      </c>
      <c r="BM922" s="95" t="str">
        <f t="shared" si="2098"/>
        <v/>
      </c>
      <c r="BN922" s="95" t="str">
        <f t="shared" si="2098"/>
        <v/>
      </c>
      <c r="BO922" s="95" t="str">
        <f t="shared" si="2098"/>
        <v/>
      </c>
      <c r="BP922" s="95" t="str">
        <f t="shared" si="2098"/>
        <v/>
      </c>
      <c r="BQ922" s="95" t="str">
        <f t="shared" si="2098"/>
        <v/>
      </c>
      <c r="BR922" s="95" t="str">
        <f t="shared" si="2098"/>
        <v/>
      </c>
      <c r="BS922" s="38"/>
      <c r="BT922" s="38"/>
      <c r="BU922" s="38"/>
      <c r="BV922" s="38"/>
      <c r="BW922" s="38"/>
      <c r="BX922" s="38">
        <f t="shared" si="1600"/>
        <v>0</v>
      </c>
      <c r="BY922" s="106" t="str">
        <f t="shared" si="2092"/>
        <v/>
      </c>
      <c r="BZ922" s="106" t="str">
        <f t="shared" ref="BZ922:CH922" si="2099">IF(N922="x","1","")</f>
        <v/>
      </c>
      <c r="CA922" s="106" t="str">
        <f t="shared" si="2099"/>
        <v/>
      </c>
      <c r="CB922" s="106" t="str">
        <f t="shared" si="2099"/>
        <v/>
      </c>
      <c r="CC922" s="106" t="str">
        <f t="shared" si="2099"/>
        <v/>
      </c>
      <c r="CD922" s="106" t="str">
        <f t="shared" si="2099"/>
        <v/>
      </c>
      <c r="CE922" s="106" t="str">
        <f t="shared" si="2099"/>
        <v/>
      </c>
      <c r="CF922" s="106" t="str">
        <f t="shared" si="2099"/>
        <v/>
      </c>
      <c r="CG922" s="106" t="str">
        <f t="shared" si="2099"/>
        <v/>
      </c>
      <c r="CH922" s="106" t="str">
        <f t="shared" si="2099"/>
        <v/>
      </c>
      <c r="CI922" s="40"/>
      <c r="CJ922" s="40"/>
      <c r="CK922" s="40"/>
      <c r="CL922" s="40"/>
      <c r="CM922" s="40"/>
    </row>
    <row r="923" spans="1:91" ht="17.25" customHeight="1" x14ac:dyDescent="0.2">
      <c r="A923" s="92"/>
      <c r="B923" s="93"/>
      <c r="C923" s="93"/>
      <c r="D923" s="93"/>
      <c r="E923" s="93" t="str">
        <f t="shared" si="2028"/>
        <v/>
      </c>
      <c r="F923" s="93"/>
      <c r="G923" s="93"/>
      <c r="H923" s="93" t="str">
        <f t="shared" si="1836"/>
        <v/>
      </c>
      <c r="I923" s="95" t="str">
        <f t="shared" si="1837"/>
        <v/>
      </c>
      <c r="J923" s="93"/>
      <c r="K923" s="97" t="b">
        <v>0</v>
      </c>
      <c r="L923" s="98" t="str">
        <f t="shared" si="1961"/>
        <v>PENDENTE</v>
      </c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3"/>
      <c r="X923" s="100"/>
      <c r="Y923" s="100"/>
      <c r="Z923" s="100"/>
      <c r="AA923" s="100"/>
      <c r="AB923" s="100"/>
      <c r="AC923" s="101"/>
      <c r="AD923" s="3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93"/>
      <c r="AQ923" s="93"/>
      <c r="AR923" s="93"/>
      <c r="AS923" s="102"/>
      <c r="AT923" s="103"/>
      <c r="AU923" s="103"/>
      <c r="AV923" s="103"/>
      <c r="AW923" s="104"/>
      <c r="AX923" s="103"/>
      <c r="AY923" s="103"/>
      <c r="AZ923" s="103"/>
      <c r="BA923" s="103"/>
      <c r="BB923" s="104"/>
      <c r="BC923" s="103"/>
      <c r="BD923" s="93"/>
      <c r="BE923" s="105"/>
      <c r="BF923" s="105"/>
      <c r="BG923" s="93"/>
      <c r="BH923" s="95"/>
      <c r="BI923" s="95" t="str">
        <f t="shared" si="1864"/>
        <v/>
      </c>
      <c r="BJ923" s="95" t="str">
        <f t="shared" ref="BJ923:BR923" si="2100">IF(AD923=0,"",AD923*$AS923*(AU923/10))</f>
        <v/>
      </c>
      <c r="BK923" s="95" t="str">
        <f t="shared" si="2100"/>
        <v/>
      </c>
      <c r="BL923" s="95" t="str">
        <f t="shared" si="2100"/>
        <v/>
      </c>
      <c r="BM923" s="95" t="str">
        <f t="shared" si="2100"/>
        <v/>
      </c>
      <c r="BN923" s="95" t="str">
        <f t="shared" si="2100"/>
        <v/>
      </c>
      <c r="BO923" s="95" t="str">
        <f t="shared" si="2100"/>
        <v/>
      </c>
      <c r="BP923" s="95" t="str">
        <f t="shared" si="2100"/>
        <v/>
      </c>
      <c r="BQ923" s="95" t="str">
        <f t="shared" si="2100"/>
        <v/>
      </c>
      <c r="BR923" s="95" t="str">
        <f t="shared" si="2100"/>
        <v/>
      </c>
      <c r="BS923" s="38"/>
      <c r="BT923" s="38"/>
      <c r="BU923" s="38"/>
      <c r="BV923" s="38"/>
      <c r="BW923" s="38"/>
      <c r="BX923" s="38">
        <f t="shared" si="1600"/>
        <v>0</v>
      </c>
      <c r="BY923" s="106" t="str">
        <f t="shared" si="2092"/>
        <v/>
      </c>
      <c r="BZ923" s="106" t="str">
        <f t="shared" ref="BZ923:CH923" si="2101">IF(N923="x","1","")</f>
        <v/>
      </c>
      <c r="CA923" s="106" t="str">
        <f t="shared" si="2101"/>
        <v/>
      </c>
      <c r="CB923" s="106" t="str">
        <f t="shared" si="2101"/>
        <v/>
      </c>
      <c r="CC923" s="106" t="str">
        <f t="shared" si="2101"/>
        <v/>
      </c>
      <c r="CD923" s="106" t="str">
        <f t="shared" si="2101"/>
        <v/>
      </c>
      <c r="CE923" s="106" t="str">
        <f t="shared" si="2101"/>
        <v/>
      </c>
      <c r="CF923" s="106" t="str">
        <f t="shared" si="2101"/>
        <v/>
      </c>
      <c r="CG923" s="106" t="str">
        <f t="shared" si="2101"/>
        <v/>
      </c>
      <c r="CH923" s="106" t="str">
        <f t="shared" si="2101"/>
        <v/>
      </c>
      <c r="CI923" s="40"/>
      <c r="CJ923" s="40"/>
      <c r="CK923" s="40"/>
      <c r="CL923" s="40"/>
      <c r="CM923" s="40"/>
    </row>
    <row r="924" spans="1:91" ht="17.25" customHeight="1" x14ac:dyDescent="0.2">
      <c r="A924" s="92"/>
      <c r="B924" s="93"/>
      <c r="C924" s="93"/>
      <c r="D924" s="93"/>
      <c r="E924" s="93" t="str">
        <f t="shared" si="2028"/>
        <v/>
      </c>
      <c r="F924" s="93"/>
      <c r="G924" s="93"/>
      <c r="H924" s="93" t="str">
        <f t="shared" si="1836"/>
        <v/>
      </c>
      <c r="I924" s="95" t="str">
        <f t="shared" si="1837"/>
        <v/>
      </c>
      <c r="J924" s="93"/>
      <c r="K924" s="97" t="b">
        <v>0</v>
      </c>
      <c r="L924" s="98" t="str">
        <f t="shared" si="1961"/>
        <v>PENDENTE</v>
      </c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3"/>
      <c r="X924" s="100"/>
      <c r="Y924" s="100"/>
      <c r="Z924" s="100"/>
      <c r="AA924" s="100"/>
      <c r="AB924" s="100"/>
      <c r="AC924" s="101"/>
      <c r="AD924" s="3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93"/>
      <c r="AQ924" s="93"/>
      <c r="AR924" s="93"/>
      <c r="AS924" s="102"/>
      <c r="AT924" s="103"/>
      <c r="AU924" s="103"/>
      <c r="AV924" s="103"/>
      <c r="AW924" s="104"/>
      <c r="AX924" s="103"/>
      <c r="AY924" s="103"/>
      <c r="AZ924" s="103"/>
      <c r="BA924" s="103"/>
      <c r="BB924" s="104"/>
      <c r="BC924" s="103"/>
      <c r="BD924" s="93"/>
      <c r="BE924" s="105"/>
      <c r="BF924" s="105"/>
      <c r="BG924" s="93"/>
      <c r="BH924" s="95"/>
      <c r="BI924" s="95" t="str">
        <f t="shared" si="1864"/>
        <v/>
      </c>
      <c r="BJ924" s="95" t="str">
        <f t="shared" ref="BJ924:BR924" si="2102">IF(AD924=0,"",AD924*$AS924*(AU924/10))</f>
        <v/>
      </c>
      <c r="BK924" s="95" t="str">
        <f t="shared" si="2102"/>
        <v/>
      </c>
      <c r="BL924" s="95" t="str">
        <f t="shared" si="2102"/>
        <v/>
      </c>
      <c r="BM924" s="95" t="str">
        <f t="shared" si="2102"/>
        <v/>
      </c>
      <c r="BN924" s="95" t="str">
        <f t="shared" si="2102"/>
        <v/>
      </c>
      <c r="BO924" s="95" t="str">
        <f t="shared" si="2102"/>
        <v/>
      </c>
      <c r="BP924" s="95" t="str">
        <f t="shared" si="2102"/>
        <v/>
      </c>
      <c r="BQ924" s="95" t="str">
        <f t="shared" si="2102"/>
        <v/>
      </c>
      <c r="BR924" s="95" t="str">
        <f t="shared" si="2102"/>
        <v/>
      </c>
      <c r="BS924" s="38"/>
      <c r="BT924" s="38"/>
      <c r="BU924" s="38"/>
      <c r="BV924" s="38"/>
      <c r="BW924" s="38"/>
      <c r="BX924" s="38">
        <f t="shared" si="1600"/>
        <v>0</v>
      </c>
      <c r="BY924" s="106" t="str">
        <f t="shared" si="2092"/>
        <v/>
      </c>
      <c r="BZ924" s="106" t="str">
        <f t="shared" ref="BZ924:CH924" si="2103">IF(N924="x","1","")</f>
        <v/>
      </c>
      <c r="CA924" s="106" t="str">
        <f t="shared" si="2103"/>
        <v/>
      </c>
      <c r="CB924" s="106" t="str">
        <f t="shared" si="2103"/>
        <v/>
      </c>
      <c r="CC924" s="106" t="str">
        <f t="shared" si="2103"/>
        <v/>
      </c>
      <c r="CD924" s="106" t="str">
        <f t="shared" si="2103"/>
        <v/>
      </c>
      <c r="CE924" s="106" t="str">
        <f t="shared" si="2103"/>
        <v/>
      </c>
      <c r="CF924" s="106" t="str">
        <f t="shared" si="2103"/>
        <v/>
      </c>
      <c r="CG924" s="106" t="str">
        <f t="shared" si="2103"/>
        <v/>
      </c>
      <c r="CH924" s="106" t="str">
        <f t="shared" si="2103"/>
        <v/>
      </c>
      <c r="CI924" s="40"/>
      <c r="CJ924" s="40"/>
      <c r="CK924" s="40"/>
      <c r="CL924" s="40"/>
      <c r="CM924" s="40"/>
    </row>
    <row r="925" spans="1:91" ht="17.25" customHeight="1" x14ac:dyDescent="0.2">
      <c r="A925" s="92"/>
      <c r="B925" s="93"/>
      <c r="C925" s="93"/>
      <c r="D925" s="93"/>
      <c r="E925" s="93" t="str">
        <f t="shared" si="2028"/>
        <v/>
      </c>
      <c r="F925" s="93"/>
      <c r="G925" s="93"/>
      <c r="H925" s="93" t="str">
        <f t="shared" si="1836"/>
        <v/>
      </c>
      <c r="I925" s="95" t="str">
        <f t="shared" si="1837"/>
        <v/>
      </c>
      <c r="J925" s="93"/>
      <c r="K925" s="97" t="b">
        <v>0</v>
      </c>
      <c r="L925" s="98" t="str">
        <f t="shared" si="1961"/>
        <v>PENDENTE</v>
      </c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3"/>
      <c r="X925" s="100"/>
      <c r="Y925" s="100"/>
      <c r="Z925" s="100"/>
      <c r="AA925" s="100"/>
      <c r="AB925" s="100"/>
      <c r="AC925" s="101"/>
      <c r="AD925" s="3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93"/>
      <c r="AQ925" s="93"/>
      <c r="AR925" s="93"/>
      <c r="AS925" s="102"/>
      <c r="AT925" s="103"/>
      <c r="AU925" s="103"/>
      <c r="AV925" s="103"/>
      <c r="AW925" s="104"/>
      <c r="AX925" s="103"/>
      <c r="AY925" s="103"/>
      <c r="AZ925" s="103"/>
      <c r="BA925" s="103"/>
      <c r="BB925" s="104"/>
      <c r="BC925" s="103"/>
      <c r="BD925" s="93"/>
      <c r="BE925" s="105"/>
      <c r="BF925" s="105"/>
      <c r="BG925" s="93"/>
      <c r="BH925" s="95"/>
      <c r="BI925" s="95" t="str">
        <f t="shared" si="1864"/>
        <v/>
      </c>
      <c r="BJ925" s="95" t="str">
        <f t="shared" ref="BJ925:BR925" si="2104">IF(AD925=0,"",AD925*$AS925*(AU925/10))</f>
        <v/>
      </c>
      <c r="BK925" s="95" t="str">
        <f t="shared" si="2104"/>
        <v/>
      </c>
      <c r="BL925" s="95" t="str">
        <f t="shared" si="2104"/>
        <v/>
      </c>
      <c r="BM925" s="95" t="str">
        <f t="shared" si="2104"/>
        <v/>
      </c>
      <c r="BN925" s="95" t="str">
        <f t="shared" si="2104"/>
        <v/>
      </c>
      <c r="BO925" s="95" t="str">
        <f t="shared" si="2104"/>
        <v/>
      </c>
      <c r="BP925" s="95" t="str">
        <f t="shared" si="2104"/>
        <v/>
      </c>
      <c r="BQ925" s="95" t="str">
        <f t="shared" si="2104"/>
        <v/>
      </c>
      <c r="BR925" s="95" t="str">
        <f t="shared" si="2104"/>
        <v/>
      </c>
      <c r="BS925" s="38"/>
      <c r="BT925" s="38"/>
      <c r="BU925" s="38"/>
      <c r="BV925" s="38"/>
      <c r="BW925" s="38"/>
      <c r="BX925" s="38">
        <f t="shared" si="1600"/>
        <v>0</v>
      </c>
      <c r="BY925" s="106" t="str">
        <f t="shared" si="2092"/>
        <v/>
      </c>
      <c r="BZ925" s="106" t="str">
        <f t="shared" ref="BZ925:CH925" si="2105">IF(N925="x","1","")</f>
        <v/>
      </c>
      <c r="CA925" s="106" t="str">
        <f t="shared" si="2105"/>
        <v/>
      </c>
      <c r="CB925" s="106" t="str">
        <f t="shared" si="2105"/>
        <v/>
      </c>
      <c r="CC925" s="106" t="str">
        <f t="shared" si="2105"/>
        <v/>
      </c>
      <c r="CD925" s="106" t="str">
        <f t="shared" si="2105"/>
        <v/>
      </c>
      <c r="CE925" s="106" t="str">
        <f t="shared" si="2105"/>
        <v/>
      </c>
      <c r="CF925" s="106" t="str">
        <f t="shared" si="2105"/>
        <v/>
      </c>
      <c r="CG925" s="106" t="str">
        <f t="shared" si="2105"/>
        <v/>
      </c>
      <c r="CH925" s="106" t="str">
        <f t="shared" si="2105"/>
        <v/>
      </c>
      <c r="CI925" s="40"/>
      <c r="CJ925" s="40"/>
      <c r="CK925" s="40"/>
      <c r="CL925" s="40"/>
      <c r="CM925" s="40"/>
    </row>
    <row r="926" spans="1:91" ht="17.25" customHeight="1" x14ac:dyDescent="0.2">
      <c r="A926" s="92"/>
      <c r="B926" s="93"/>
      <c r="C926" s="93"/>
      <c r="D926" s="93"/>
      <c r="E926" s="93" t="str">
        <f t="shared" si="2028"/>
        <v/>
      </c>
      <c r="F926" s="93"/>
      <c r="G926" s="93"/>
      <c r="H926" s="93" t="str">
        <f t="shared" si="1836"/>
        <v/>
      </c>
      <c r="I926" s="95" t="str">
        <f t="shared" si="1837"/>
        <v/>
      </c>
      <c r="J926" s="93"/>
      <c r="K926" s="97" t="b">
        <v>0</v>
      </c>
      <c r="L926" s="98" t="str">
        <f t="shared" si="1961"/>
        <v>PENDENTE</v>
      </c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3"/>
      <c r="X926" s="100"/>
      <c r="Y926" s="100"/>
      <c r="Z926" s="100"/>
      <c r="AA926" s="100"/>
      <c r="AB926" s="100"/>
      <c r="AC926" s="101"/>
      <c r="AD926" s="3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93"/>
      <c r="AQ926" s="93"/>
      <c r="AR926" s="93"/>
      <c r="AS926" s="102"/>
      <c r="AT926" s="103"/>
      <c r="AU926" s="103"/>
      <c r="AV926" s="103"/>
      <c r="AW926" s="104"/>
      <c r="AX926" s="103"/>
      <c r="AY926" s="103"/>
      <c r="AZ926" s="103"/>
      <c r="BA926" s="103"/>
      <c r="BB926" s="104"/>
      <c r="BC926" s="103"/>
      <c r="BD926" s="93"/>
      <c r="BE926" s="105"/>
      <c r="BF926" s="105"/>
      <c r="BG926" s="93"/>
      <c r="BH926" s="95"/>
      <c r="BI926" s="95" t="str">
        <f t="shared" si="1864"/>
        <v/>
      </c>
      <c r="BJ926" s="95" t="str">
        <f t="shared" ref="BJ926:BR926" si="2106">IF(AD926=0,"",AD926*$AS926*(AU926/10))</f>
        <v/>
      </c>
      <c r="BK926" s="95" t="str">
        <f t="shared" si="2106"/>
        <v/>
      </c>
      <c r="BL926" s="95" t="str">
        <f t="shared" si="2106"/>
        <v/>
      </c>
      <c r="BM926" s="95" t="str">
        <f t="shared" si="2106"/>
        <v/>
      </c>
      <c r="BN926" s="95" t="str">
        <f t="shared" si="2106"/>
        <v/>
      </c>
      <c r="BO926" s="95" t="str">
        <f t="shared" si="2106"/>
        <v/>
      </c>
      <c r="BP926" s="95" t="str">
        <f t="shared" si="2106"/>
        <v/>
      </c>
      <c r="BQ926" s="95" t="str">
        <f t="shared" si="2106"/>
        <v/>
      </c>
      <c r="BR926" s="95" t="str">
        <f t="shared" si="2106"/>
        <v/>
      </c>
      <c r="BS926" s="38"/>
      <c r="BT926" s="38"/>
      <c r="BU926" s="38"/>
      <c r="BV926" s="38"/>
      <c r="BW926" s="38"/>
      <c r="BX926" s="38">
        <f t="shared" si="1600"/>
        <v>0</v>
      </c>
      <c r="BY926" s="106" t="str">
        <f t="shared" si="2092"/>
        <v/>
      </c>
      <c r="BZ926" s="106" t="str">
        <f t="shared" ref="BZ926:CH926" si="2107">IF(N926="x","1","")</f>
        <v/>
      </c>
      <c r="CA926" s="106" t="str">
        <f t="shared" si="2107"/>
        <v/>
      </c>
      <c r="CB926" s="106" t="str">
        <f t="shared" si="2107"/>
        <v/>
      </c>
      <c r="CC926" s="106" t="str">
        <f t="shared" si="2107"/>
        <v/>
      </c>
      <c r="CD926" s="106" t="str">
        <f t="shared" si="2107"/>
        <v/>
      </c>
      <c r="CE926" s="106" t="str">
        <f t="shared" si="2107"/>
        <v/>
      </c>
      <c r="CF926" s="106" t="str">
        <f t="shared" si="2107"/>
        <v/>
      </c>
      <c r="CG926" s="106" t="str">
        <f t="shared" si="2107"/>
        <v/>
      </c>
      <c r="CH926" s="106" t="str">
        <f t="shared" si="2107"/>
        <v/>
      </c>
      <c r="CI926" s="40"/>
      <c r="CJ926" s="40"/>
      <c r="CK926" s="40"/>
      <c r="CL926" s="40"/>
      <c r="CM926" s="40"/>
    </row>
    <row r="927" spans="1:91" ht="17.25" customHeight="1" x14ac:dyDescent="0.2">
      <c r="A927" s="92"/>
      <c r="B927" s="93"/>
      <c r="C927" s="93"/>
      <c r="D927" s="93"/>
      <c r="E927" s="93" t="str">
        <f t="shared" si="2028"/>
        <v/>
      </c>
      <c r="F927" s="93"/>
      <c r="G927" s="93"/>
      <c r="H927" s="93" t="str">
        <f t="shared" si="1836"/>
        <v/>
      </c>
      <c r="I927" s="95" t="str">
        <f t="shared" si="1837"/>
        <v/>
      </c>
      <c r="J927" s="93"/>
      <c r="K927" s="97" t="b">
        <v>0</v>
      </c>
      <c r="L927" s="98" t="str">
        <f t="shared" si="1961"/>
        <v>PENDENTE</v>
      </c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3"/>
      <c r="X927" s="100"/>
      <c r="Y927" s="100"/>
      <c r="Z927" s="100"/>
      <c r="AA927" s="100"/>
      <c r="AB927" s="100"/>
      <c r="AC927" s="101"/>
      <c r="AD927" s="3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93"/>
      <c r="AQ927" s="93"/>
      <c r="AR927" s="93"/>
      <c r="AS927" s="102"/>
      <c r="AT927" s="103"/>
      <c r="AU927" s="103"/>
      <c r="AV927" s="103"/>
      <c r="AW927" s="104"/>
      <c r="AX927" s="103"/>
      <c r="AY927" s="103"/>
      <c r="AZ927" s="103"/>
      <c r="BA927" s="103"/>
      <c r="BB927" s="104"/>
      <c r="BC927" s="103"/>
      <c r="BD927" s="93"/>
      <c r="BE927" s="105"/>
      <c r="BF927" s="105"/>
      <c r="BG927" s="93"/>
      <c r="BH927" s="95"/>
      <c r="BI927" s="95" t="str">
        <f t="shared" si="1864"/>
        <v/>
      </c>
      <c r="BJ927" s="95" t="str">
        <f t="shared" ref="BJ927:BR927" si="2108">IF(AD927=0,"",AD927*$AS927*(AU927/10))</f>
        <v/>
      </c>
      <c r="BK927" s="95" t="str">
        <f t="shared" si="2108"/>
        <v/>
      </c>
      <c r="BL927" s="95" t="str">
        <f t="shared" si="2108"/>
        <v/>
      </c>
      <c r="BM927" s="95" t="str">
        <f t="shared" si="2108"/>
        <v/>
      </c>
      <c r="BN927" s="95" t="str">
        <f t="shared" si="2108"/>
        <v/>
      </c>
      <c r="BO927" s="95" t="str">
        <f t="shared" si="2108"/>
        <v/>
      </c>
      <c r="BP927" s="95" t="str">
        <f t="shared" si="2108"/>
        <v/>
      </c>
      <c r="BQ927" s="95" t="str">
        <f t="shared" si="2108"/>
        <v/>
      </c>
      <c r="BR927" s="95" t="str">
        <f t="shared" si="2108"/>
        <v/>
      </c>
      <c r="BS927" s="38"/>
      <c r="BT927" s="38"/>
      <c r="BU927" s="38"/>
      <c r="BV927" s="38"/>
      <c r="BW927" s="38"/>
      <c r="BX927" s="38">
        <f t="shared" si="1600"/>
        <v>0</v>
      </c>
      <c r="BY927" s="106" t="str">
        <f t="shared" si="2092"/>
        <v/>
      </c>
      <c r="BZ927" s="106" t="str">
        <f t="shared" ref="BZ927:CH927" si="2109">IF(N927="x","1","")</f>
        <v/>
      </c>
      <c r="CA927" s="106" t="str">
        <f t="shared" si="2109"/>
        <v/>
      </c>
      <c r="CB927" s="106" t="str">
        <f t="shared" si="2109"/>
        <v/>
      </c>
      <c r="CC927" s="106" t="str">
        <f t="shared" si="2109"/>
        <v/>
      </c>
      <c r="CD927" s="106" t="str">
        <f t="shared" si="2109"/>
        <v/>
      </c>
      <c r="CE927" s="106" t="str">
        <f t="shared" si="2109"/>
        <v/>
      </c>
      <c r="CF927" s="106" t="str">
        <f t="shared" si="2109"/>
        <v/>
      </c>
      <c r="CG927" s="106" t="str">
        <f t="shared" si="2109"/>
        <v/>
      </c>
      <c r="CH927" s="106" t="str">
        <f t="shared" si="2109"/>
        <v/>
      </c>
      <c r="CI927" s="40"/>
      <c r="CJ927" s="40"/>
      <c r="CK927" s="40"/>
      <c r="CL927" s="40"/>
      <c r="CM927" s="40"/>
    </row>
    <row r="928" spans="1:91" ht="17.25" customHeight="1" x14ac:dyDescent="0.2">
      <c r="A928" s="92"/>
      <c r="B928" s="93"/>
      <c r="C928" s="93"/>
      <c r="D928" s="93"/>
      <c r="E928" s="93" t="str">
        <f t="shared" si="2028"/>
        <v/>
      </c>
      <c r="F928" s="93"/>
      <c r="G928" s="93"/>
      <c r="H928" s="93" t="str">
        <f t="shared" si="1836"/>
        <v/>
      </c>
      <c r="I928" s="95" t="str">
        <f t="shared" si="1837"/>
        <v/>
      </c>
      <c r="J928" s="93"/>
      <c r="K928" s="97" t="b">
        <v>0</v>
      </c>
      <c r="L928" s="98" t="str">
        <f t="shared" si="1961"/>
        <v>PENDENTE</v>
      </c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3"/>
      <c r="X928" s="100"/>
      <c r="Y928" s="100"/>
      <c r="Z928" s="100"/>
      <c r="AA928" s="100"/>
      <c r="AB928" s="100"/>
      <c r="AC928" s="101"/>
      <c r="AD928" s="3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93"/>
      <c r="AQ928" s="93"/>
      <c r="AR928" s="93"/>
      <c r="AS928" s="102"/>
      <c r="AT928" s="103"/>
      <c r="AU928" s="103"/>
      <c r="AV928" s="103"/>
      <c r="AW928" s="104"/>
      <c r="AX928" s="103"/>
      <c r="AY928" s="103"/>
      <c r="AZ928" s="103"/>
      <c r="BA928" s="103"/>
      <c r="BB928" s="104"/>
      <c r="BC928" s="103"/>
      <c r="BD928" s="93"/>
      <c r="BE928" s="105"/>
      <c r="BF928" s="105"/>
      <c r="BG928" s="93"/>
      <c r="BH928" s="95"/>
      <c r="BI928" s="95" t="str">
        <f t="shared" si="1864"/>
        <v/>
      </c>
      <c r="BJ928" s="95" t="str">
        <f t="shared" ref="BJ928:BR928" si="2110">IF(AD928=0,"",AD928*$AS928*(AU928/10))</f>
        <v/>
      </c>
      <c r="BK928" s="95" t="str">
        <f t="shared" si="2110"/>
        <v/>
      </c>
      <c r="BL928" s="95" t="str">
        <f t="shared" si="2110"/>
        <v/>
      </c>
      <c r="BM928" s="95" t="str">
        <f t="shared" si="2110"/>
        <v/>
      </c>
      <c r="BN928" s="95" t="str">
        <f t="shared" si="2110"/>
        <v/>
      </c>
      <c r="BO928" s="95" t="str">
        <f t="shared" si="2110"/>
        <v/>
      </c>
      <c r="BP928" s="95" t="str">
        <f t="shared" si="2110"/>
        <v/>
      </c>
      <c r="BQ928" s="95" t="str">
        <f t="shared" si="2110"/>
        <v/>
      </c>
      <c r="BR928" s="95" t="str">
        <f t="shared" si="2110"/>
        <v/>
      </c>
      <c r="BS928" s="38"/>
      <c r="BT928" s="38"/>
      <c r="BU928" s="38"/>
      <c r="BV928" s="38"/>
      <c r="BW928" s="38"/>
      <c r="BX928" s="38">
        <f t="shared" si="1600"/>
        <v>0</v>
      </c>
      <c r="BY928" s="106" t="str">
        <f t="shared" si="2092"/>
        <v/>
      </c>
      <c r="BZ928" s="106" t="str">
        <f t="shared" ref="BZ928:CH928" si="2111">IF(N928="x","1","")</f>
        <v/>
      </c>
      <c r="CA928" s="106" t="str">
        <f t="shared" si="2111"/>
        <v/>
      </c>
      <c r="CB928" s="106" t="str">
        <f t="shared" si="2111"/>
        <v/>
      </c>
      <c r="CC928" s="106" t="str">
        <f t="shared" si="2111"/>
        <v/>
      </c>
      <c r="CD928" s="106" t="str">
        <f t="shared" si="2111"/>
        <v/>
      </c>
      <c r="CE928" s="106" t="str">
        <f t="shared" si="2111"/>
        <v/>
      </c>
      <c r="CF928" s="106" t="str">
        <f t="shared" si="2111"/>
        <v/>
      </c>
      <c r="CG928" s="106" t="str">
        <f t="shared" si="2111"/>
        <v/>
      </c>
      <c r="CH928" s="106" t="str">
        <f t="shared" si="2111"/>
        <v/>
      </c>
      <c r="CI928" s="40"/>
      <c r="CJ928" s="40"/>
      <c r="CK928" s="40"/>
      <c r="CL928" s="40"/>
      <c r="CM928" s="40"/>
    </row>
    <row r="929" spans="1:91" ht="17.25" customHeight="1" x14ac:dyDescent="0.2">
      <c r="A929" s="92"/>
      <c r="B929" s="93"/>
      <c r="C929" s="93"/>
      <c r="D929" s="93"/>
      <c r="E929" s="93" t="str">
        <f t="shared" si="2028"/>
        <v/>
      </c>
      <c r="F929" s="93"/>
      <c r="G929" s="93"/>
      <c r="H929" s="93" t="str">
        <f t="shared" si="1836"/>
        <v/>
      </c>
      <c r="I929" s="95" t="str">
        <f t="shared" si="1837"/>
        <v/>
      </c>
      <c r="J929" s="93"/>
      <c r="K929" s="97" t="b">
        <v>0</v>
      </c>
      <c r="L929" s="98" t="str">
        <f t="shared" si="1961"/>
        <v>PENDENTE</v>
      </c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3"/>
      <c r="X929" s="100"/>
      <c r="Y929" s="100"/>
      <c r="Z929" s="100"/>
      <c r="AA929" s="100"/>
      <c r="AB929" s="100"/>
      <c r="AC929" s="101"/>
      <c r="AD929" s="3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93"/>
      <c r="AQ929" s="93"/>
      <c r="AR929" s="93"/>
      <c r="AS929" s="102"/>
      <c r="AT929" s="103"/>
      <c r="AU929" s="103"/>
      <c r="AV929" s="103"/>
      <c r="AW929" s="104"/>
      <c r="AX929" s="103"/>
      <c r="AY929" s="103"/>
      <c r="AZ929" s="103"/>
      <c r="BA929" s="103"/>
      <c r="BB929" s="104"/>
      <c r="BC929" s="103"/>
      <c r="BD929" s="93"/>
      <c r="BE929" s="105"/>
      <c r="BF929" s="105"/>
      <c r="BG929" s="93"/>
      <c r="BH929" s="95"/>
      <c r="BI929" s="95" t="str">
        <f t="shared" si="1864"/>
        <v/>
      </c>
      <c r="BJ929" s="95" t="str">
        <f t="shared" ref="BJ929:BR929" si="2112">IF(AD929=0,"",AD929*$AS929*(AU929/10))</f>
        <v/>
      </c>
      <c r="BK929" s="95" t="str">
        <f t="shared" si="2112"/>
        <v/>
      </c>
      <c r="BL929" s="95" t="str">
        <f t="shared" si="2112"/>
        <v/>
      </c>
      <c r="BM929" s="95" t="str">
        <f t="shared" si="2112"/>
        <v/>
      </c>
      <c r="BN929" s="95" t="str">
        <f t="shared" si="2112"/>
        <v/>
      </c>
      <c r="BO929" s="95" t="str">
        <f t="shared" si="2112"/>
        <v/>
      </c>
      <c r="BP929" s="95" t="str">
        <f t="shared" si="2112"/>
        <v/>
      </c>
      <c r="BQ929" s="95" t="str">
        <f t="shared" si="2112"/>
        <v/>
      </c>
      <c r="BR929" s="95" t="str">
        <f t="shared" si="2112"/>
        <v/>
      </c>
      <c r="BS929" s="38"/>
      <c r="BT929" s="38"/>
      <c r="BU929" s="38"/>
      <c r="BV929" s="38"/>
      <c r="BW929" s="38"/>
      <c r="BX929" s="38">
        <f t="shared" si="1600"/>
        <v>0</v>
      </c>
      <c r="BY929" s="106" t="str">
        <f t="shared" si="2092"/>
        <v/>
      </c>
      <c r="BZ929" s="106" t="str">
        <f t="shared" ref="BZ929:CH929" si="2113">IF(N929="x","1","")</f>
        <v/>
      </c>
      <c r="CA929" s="106" t="str">
        <f t="shared" si="2113"/>
        <v/>
      </c>
      <c r="CB929" s="106" t="str">
        <f t="shared" si="2113"/>
        <v/>
      </c>
      <c r="CC929" s="106" t="str">
        <f t="shared" si="2113"/>
        <v/>
      </c>
      <c r="CD929" s="106" t="str">
        <f t="shared" si="2113"/>
        <v/>
      </c>
      <c r="CE929" s="106" t="str">
        <f t="shared" si="2113"/>
        <v/>
      </c>
      <c r="CF929" s="106" t="str">
        <f t="shared" si="2113"/>
        <v/>
      </c>
      <c r="CG929" s="106" t="str">
        <f t="shared" si="2113"/>
        <v/>
      </c>
      <c r="CH929" s="106" t="str">
        <f t="shared" si="2113"/>
        <v/>
      </c>
      <c r="CI929" s="40"/>
      <c r="CJ929" s="40"/>
      <c r="CK929" s="40"/>
      <c r="CL929" s="40"/>
      <c r="CM929" s="40"/>
    </row>
    <row r="930" spans="1:91" ht="17.25" customHeight="1" x14ac:dyDescent="0.2">
      <c r="A930" s="92"/>
      <c r="B930" s="93"/>
      <c r="C930" s="93"/>
      <c r="D930" s="93"/>
      <c r="E930" s="93" t="str">
        <f t="shared" si="2028"/>
        <v/>
      </c>
      <c r="F930" s="93"/>
      <c r="G930" s="93"/>
      <c r="H930" s="93" t="str">
        <f t="shared" si="1836"/>
        <v/>
      </c>
      <c r="I930" s="95" t="str">
        <f t="shared" si="1837"/>
        <v/>
      </c>
      <c r="J930" s="93"/>
      <c r="K930" s="97" t="b">
        <v>0</v>
      </c>
      <c r="L930" s="98" t="str">
        <f t="shared" si="1961"/>
        <v>PENDENTE</v>
      </c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3"/>
      <c r="X930" s="100"/>
      <c r="Y930" s="100"/>
      <c r="Z930" s="100"/>
      <c r="AA930" s="100"/>
      <c r="AB930" s="100"/>
      <c r="AC930" s="101"/>
      <c r="AD930" s="3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93"/>
      <c r="AQ930" s="93"/>
      <c r="AR930" s="93"/>
      <c r="AS930" s="102"/>
      <c r="AT930" s="103"/>
      <c r="AU930" s="103"/>
      <c r="AV930" s="103"/>
      <c r="AW930" s="104"/>
      <c r="AX930" s="103"/>
      <c r="AY930" s="103"/>
      <c r="AZ930" s="103"/>
      <c r="BA930" s="103"/>
      <c r="BB930" s="104"/>
      <c r="BC930" s="103"/>
      <c r="BD930" s="93"/>
      <c r="BE930" s="105"/>
      <c r="BF930" s="105"/>
      <c r="BG930" s="93"/>
      <c r="BH930" s="95"/>
      <c r="BI930" s="95" t="str">
        <f t="shared" si="1864"/>
        <v/>
      </c>
      <c r="BJ930" s="95" t="str">
        <f t="shared" ref="BJ930:BR930" si="2114">IF(AD930=0,"",AD930*$AS930*(AU930/10))</f>
        <v/>
      </c>
      <c r="BK930" s="95" t="str">
        <f t="shared" si="2114"/>
        <v/>
      </c>
      <c r="BL930" s="95" t="str">
        <f t="shared" si="2114"/>
        <v/>
      </c>
      <c r="BM930" s="95" t="str">
        <f t="shared" si="2114"/>
        <v/>
      </c>
      <c r="BN930" s="95" t="str">
        <f t="shared" si="2114"/>
        <v/>
      </c>
      <c r="BO930" s="95" t="str">
        <f t="shared" si="2114"/>
        <v/>
      </c>
      <c r="BP930" s="95" t="str">
        <f t="shared" si="2114"/>
        <v/>
      </c>
      <c r="BQ930" s="95" t="str">
        <f t="shared" si="2114"/>
        <v/>
      </c>
      <c r="BR930" s="95" t="str">
        <f t="shared" si="2114"/>
        <v/>
      </c>
      <c r="BS930" s="38"/>
      <c r="BT930" s="38"/>
      <c r="BU930" s="38"/>
      <c r="BV930" s="38"/>
      <c r="BW930" s="38"/>
      <c r="BX930" s="38">
        <f t="shared" si="1600"/>
        <v>0</v>
      </c>
      <c r="BY930" s="106" t="str">
        <f t="shared" si="2092"/>
        <v/>
      </c>
      <c r="BZ930" s="106" t="str">
        <f t="shared" ref="BZ930:CH930" si="2115">IF(N930="x","1","")</f>
        <v/>
      </c>
      <c r="CA930" s="106" t="str">
        <f t="shared" si="2115"/>
        <v/>
      </c>
      <c r="CB930" s="106" t="str">
        <f t="shared" si="2115"/>
        <v/>
      </c>
      <c r="CC930" s="106" t="str">
        <f t="shared" si="2115"/>
        <v/>
      </c>
      <c r="CD930" s="106" t="str">
        <f t="shared" si="2115"/>
        <v/>
      </c>
      <c r="CE930" s="106" t="str">
        <f t="shared" si="2115"/>
        <v/>
      </c>
      <c r="CF930" s="106" t="str">
        <f t="shared" si="2115"/>
        <v/>
      </c>
      <c r="CG930" s="106" t="str">
        <f t="shared" si="2115"/>
        <v/>
      </c>
      <c r="CH930" s="106" t="str">
        <f t="shared" si="2115"/>
        <v/>
      </c>
      <c r="CI930" s="40"/>
      <c r="CJ930" s="40"/>
      <c r="CK930" s="40"/>
      <c r="CL930" s="40"/>
      <c r="CM930" s="40"/>
    </row>
    <row r="931" spans="1:91" ht="17.25" customHeight="1" x14ac:dyDescent="0.2">
      <c r="A931" s="92"/>
      <c r="B931" s="93"/>
      <c r="C931" s="93"/>
      <c r="D931" s="93"/>
      <c r="E931" s="93" t="str">
        <f t="shared" si="2028"/>
        <v/>
      </c>
      <c r="F931" s="93"/>
      <c r="G931" s="93"/>
      <c r="H931" s="93" t="str">
        <f t="shared" si="1836"/>
        <v/>
      </c>
      <c r="I931" s="95" t="str">
        <f t="shared" si="1837"/>
        <v/>
      </c>
      <c r="J931" s="93"/>
      <c r="K931" s="97" t="b">
        <v>0</v>
      </c>
      <c r="L931" s="98" t="str">
        <f t="shared" si="1961"/>
        <v>PENDENTE</v>
      </c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3"/>
      <c r="X931" s="100"/>
      <c r="Y931" s="100"/>
      <c r="Z931" s="100"/>
      <c r="AA931" s="100"/>
      <c r="AB931" s="100"/>
      <c r="AC931" s="101"/>
      <c r="AD931" s="3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93"/>
      <c r="AQ931" s="93"/>
      <c r="AR931" s="93"/>
      <c r="AS931" s="102"/>
      <c r="AT931" s="103"/>
      <c r="AU931" s="103"/>
      <c r="AV931" s="103"/>
      <c r="AW931" s="104"/>
      <c r="AX931" s="103"/>
      <c r="AY931" s="103"/>
      <c r="AZ931" s="103"/>
      <c r="BA931" s="103"/>
      <c r="BB931" s="104"/>
      <c r="BC931" s="103"/>
      <c r="BD931" s="93"/>
      <c r="BE931" s="105"/>
      <c r="BF931" s="105"/>
      <c r="BG931" s="93"/>
      <c r="BH931" s="95"/>
      <c r="BI931" s="95" t="str">
        <f t="shared" si="1864"/>
        <v/>
      </c>
      <c r="BJ931" s="95" t="str">
        <f t="shared" ref="BJ931:BR931" si="2116">IF(AD931=0,"",AD931*$AS931*(AU931/10))</f>
        <v/>
      </c>
      <c r="BK931" s="95" t="str">
        <f t="shared" si="2116"/>
        <v/>
      </c>
      <c r="BL931" s="95" t="str">
        <f t="shared" si="2116"/>
        <v/>
      </c>
      <c r="BM931" s="95" t="str">
        <f t="shared" si="2116"/>
        <v/>
      </c>
      <c r="BN931" s="95" t="str">
        <f t="shared" si="2116"/>
        <v/>
      </c>
      <c r="BO931" s="95" t="str">
        <f t="shared" si="2116"/>
        <v/>
      </c>
      <c r="BP931" s="95" t="str">
        <f t="shared" si="2116"/>
        <v/>
      </c>
      <c r="BQ931" s="95" t="str">
        <f t="shared" si="2116"/>
        <v/>
      </c>
      <c r="BR931" s="95" t="str">
        <f t="shared" si="2116"/>
        <v/>
      </c>
      <c r="BS931" s="38"/>
      <c r="BT931" s="38"/>
      <c r="BU931" s="38"/>
      <c r="BV931" s="38"/>
      <c r="BW931" s="38"/>
      <c r="BX931" s="38">
        <f t="shared" ref="BX931:BX997" si="2117">SUM(BI931:BR931)</f>
        <v>0</v>
      </c>
      <c r="BY931" s="106" t="str">
        <f t="shared" si="2092"/>
        <v/>
      </c>
      <c r="BZ931" s="106" t="str">
        <f t="shared" ref="BZ931:CH931" si="2118">IF(N931="x","1","")</f>
        <v/>
      </c>
      <c r="CA931" s="106" t="str">
        <f t="shared" si="2118"/>
        <v/>
      </c>
      <c r="CB931" s="106" t="str">
        <f t="shared" si="2118"/>
        <v/>
      </c>
      <c r="CC931" s="106" t="str">
        <f t="shared" si="2118"/>
        <v/>
      </c>
      <c r="CD931" s="106" t="str">
        <f t="shared" si="2118"/>
        <v/>
      </c>
      <c r="CE931" s="106" t="str">
        <f t="shared" si="2118"/>
        <v/>
      </c>
      <c r="CF931" s="106" t="str">
        <f t="shared" si="2118"/>
        <v/>
      </c>
      <c r="CG931" s="106" t="str">
        <f t="shared" si="2118"/>
        <v/>
      </c>
      <c r="CH931" s="106" t="str">
        <f t="shared" si="2118"/>
        <v/>
      </c>
      <c r="CI931" s="40"/>
      <c r="CJ931" s="40"/>
      <c r="CK931" s="40"/>
      <c r="CL931" s="40"/>
      <c r="CM931" s="40"/>
    </row>
    <row r="932" spans="1:91" ht="17.25" customHeight="1" x14ac:dyDescent="0.2">
      <c r="A932" s="92"/>
      <c r="B932" s="93"/>
      <c r="C932" s="93"/>
      <c r="D932" s="93"/>
      <c r="E932" s="93" t="str">
        <f t="shared" si="2028"/>
        <v/>
      </c>
      <c r="F932" s="93"/>
      <c r="G932" s="93"/>
      <c r="H932" s="93" t="str">
        <f t="shared" si="1836"/>
        <v/>
      </c>
      <c r="I932" s="95" t="str">
        <f t="shared" si="1837"/>
        <v/>
      </c>
      <c r="J932" s="93"/>
      <c r="K932" s="97" t="b">
        <v>0</v>
      </c>
      <c r="L932" s="98" t="str">
        <f t="shared" si="1961"/>
        <v>PENDENTE</v>
      </c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3"/>
      <c r="X932" s="100"/>
      <c r="Y932" s="100"/>
      <c r="Z932" s="100"/>
      <c r="AA932" s="100"/>
      <c r="AB932" s="100"/>
      <c r="AC932" s="101"/>
      <c r="AD932" s="3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93"/>
      <c r="AQ932" s="93"/>
      <c r="AR932" s="93"/>
      <c r="AS932" s="102"/>
      <c r="AT932" s="103"/>
      <c r="AU932" s="103"/>
      <c r="AV932" s="103"/>
      <c r="AW932" s="104"/>
      <c r="AX932" s="103"/>
      <c r="AY932" s="103"/>
      <c r="AZ932" s="103"/>
      <c r="BA932" s="103"/>
      <c r="BB932" s="104"/>
      <c r="BC932" s="103"/>
      <c r="BD932" s="93"/>
      <c r="BE932" s="105"/>
      <c r="BF932" s="105"/>
      <c r="BG932" s="93"/>
      <c r="BH932" s="95"/>
      <c r="BI932" s="95" t="str">
        <f t="shared" si="1864"/>
        <v/>
      </c>
      <c r="BJ932" s="95" t="str">
        <f t="shared" ref="BJ932:BR932" si="2119">IF(AD932=0,"",AD932*$AS932*(AU932/10))</f>
        <v/>
      </c>
      <c r="BK932" s="95" t="str">
        <f t="shared" si="2119"/>
        <v/>
      </c>
      <c r="BL932" s="95" t="str">
        <f t="shared" si="2119"/>
        <v/>
      </c>
      <c r="BM932" s="95" t="str">
        <f t="shared" si="2119"/>
        <v/>
      </c>
      <c r="BN932" s="95" t="str">
        <f t="shared" si="2119"/>
        <v/>
      </c>
      <c r="BO932" s="95" t="str">
        <f t="shared" si="2119"/>
        <v/>
      </c>
      <c r="BP932" s="95" t="str">
        <f t="shared" si="2119"/>
        <v/>
      </c>
      <c r="BQ932" s="95" t="str">
        <f t="shared" si="2119"/>
        <v/>
      </c>
      <c r="BR932" s="95" t="str">
        <f t="shared" si="2119"/>
        <v/>
      </c>
      <c r="BS932" s="38"/>
      <c r="BT932" s="38"/>
      <c r="BU932" s="38"/>
      <c r="BV932" s="38"/>
      <c r="BW932" s="38"/>
      <c r="BX932" s="38">
        <f t="shared" si="2117"/>
        <v>0</v>
      </c>
      <c r="BY932" s="106" t="str">
        <f t="shared" si="2092"/>
        <v/>
      </c>
      <c r="BZ932" s="106" t="str">
        <f t="shared" ref="BZ932:CH932" si="2120">IF(N932="x","1","")</f>
        <v/>
      </c>
      <c r="CA932" s="106" t="str">
        <f t="shared" si="2120"/>
        <v/>
      </c>
      <c r="CB932" s="106" t="str">
        <f t="shared" si="2120"/>
        <v/>
      </c>
      <c r="CC932" s="106" t="str">
        <f t="shared" si="2120"/>
        <v/>
      </c>
      <c r="CD932" s="106" t="str">
        <f t="shared" si="2120"/>
        <v/>
      </c>
      <c r="CE932" s="106" t="str">
        <f t="shared" si="2120"/>
        <v/>
      </c>
      <c r="CF932" s="106" t="str">
        <f t="shared" si="2120"/>
        <v/>
      </c>
      <c r="CG932" s="106" t="str">
        <f t="shared" si="2120"/>
        <v/>
      </c>
      <c r="CH932" s="106" t="str">
        <f t="shared" si="2120"/>
        <v/>
      </c>
      <c r="CI932" s="40"/>
      <c r="CJ932" s="40"/>
      <c r="CK932" s="40"/>
      <c r="CL932" s="40"/>
      <c r="CM932" s="40"/>
    </row>
    <row r="933" spans="1:91" ht="17.25" customHeight="1" x14ac:dyDescent="0.2">
      <c r="A933" s="92"/>
      <c r="B933" s="93"/>
      <c r="C933" s="93"/>
      <c r="D933" s="93"/>
      <c r="E933" s="93" t="str">
        <f t="shared" si="2028"/>
        <v/>
      </c>
      <c r="F933" s="93"/>
      <c r="G933" s="93"/>
      <c r="H933" s="93" t="str">
        <f t="shared" si="1836"/>
        <v/>
      </c>
      <c r="I933" s="95" t="str">
        <f t="shared" si="1837"/>
        <v/>
      </c>
      <c r="J933" s="93"/>
      <c r="K933" s="97" t="b">
        <v>0</v>
      </c>
      <c r="L933" s="98" t="str">
        <f t="shared" si="1961"/>
        <v>PENDENTE</v>
      </c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3"/>
      <c r="X933" s="100"/>
      <c r="Y933" s="100"/>
      <c r="Z933" s="100"/>
      <c r="AA933" s="100"/>
      <c r="AB933" s="100"/>
      <c r="AC933" s="101"/>
      <c r="AD933" s="3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93"/>
      <c r="AQ933" s="93"/>
      <c r="AR933" s="93"/>
      <c r="AS933" s="102"/>
      <c r="AT933" s="103"/>
      <c r="AU933" s="103"/>
      <c r="AV933" s="103"/>
      <c r="AW933" s="104"/>
      <c r="AX933" s="103"/>
      <c r="AY933" s="103"/>
      <c r="AZ933" s="103"/>
      <c r="BA933" s="103"/>
      <c r="BB933" s="104"/>
      <c r="BC933" s="103"/>
      <c r="BD933" s="93"/>
      <c r="BE933" s="105"/>
      <c r="BF933" s="105"/>
      <c r="BG933" s="93"/>
      <c r="BH933" s="95"/>
      <c r="BI933" s="95" t="str">
        <f t="shared" si="1864"/>
        <v/>
      </c>
      <c r="BJ933" s="95" t="str">
        <f t="shared" ref="BJ933:BR933" si="2121">IF(AD933=0,"",AD933*$AS933*(AU933/10))</f>
        <v/>
      </c>
      <c r="BK933" s="95" t="str">
        <f t="shared" si="2121"/>
        <v/>
      </c>
      <c r="BL933" s="95" t="str">
        <f t="shared" si="2121"/>
        <v/>
      </c>
      <c r="BM933" s="95" t="str">
        <f t="shared" si="2121"/>
        <v/>
      </c>
      <c r="BN933" s="95" t="str">
        <f t="shared" si="2121"/>
        <v/>
      </c>
      <c r="BO933" s="95" t="str">
        <f t="shared" si="2121"/>
        <v/>
      </c>
      <c r="BP933" s="95" t="str">
        <f t="shared" si="2121"/>
        <v/>
      </c>
      <c r="BQ933" s="95" t="str">
        <f t="shared" si="2121"/>
        <v/>
      </c>
      <c r="BR933" s="95" t="str">
        <f t="shared" si="2121"/>
        <v/>
      </c>
      <c r="BS933" s="38"/>
      <c r="BT933" s="38"/>
      <c r="BU933" s="38"/>
      <c r="BV933" s="38"/>
      <c r="BW933" s="38"/>
      <c r="BX933" s="38">
        <f t="shared" si="2117"/>
        <v>0</v>
      </c>
      <c r="BY933" s="106" t="str">
        <f t="shared" si="2092"/>
        <v/>
      </c>
      <c r="BZ933" s="106" t="str">
        <f t="shared" ref="BZ933:CH933" si="2122">IF(N933="x","1","")</f>
        <v/>
      </c>
      <c r="CA933" s="106" t="str">
        <f t="shared" si="2122"/>
        <v/>
      </c>
      <c r="CB933" s="106" t="str">
        <f t="shared" si="2122"/>
        <v/>
      </c>
      <c r="CC933" s="106" t="str">
        <f t="shared" si="2122"/>
        <v/>
      </c>
      <c r="CD933" s="106" t="str">
        <f t="shared" si="2122"/>
        <v/>
      </c>
      <c r="CE933" s="106" t="str">
        <f t="shared" si="2122"/>
        <v/>
      </c>
      <c r="CF933" s="106" t="str">
        <f t="shared" si="2122"/>
        <v/>
      </c>
      <c r="CG933" s="106" t="str">
        <f t="shared" si="2122"/>
        <v/>
      </c>
      <c r="CH933" s="106" t="str">
        <f t="shared" si="2122"/>
        <v/>
      </c>
      <c r="CI933" s="40"/>
      <c r="CJ933" s="40"/>
      <c r="CK933" s="40"/>
      <c r="CL933" s="40"/>
      <c r="CM933" s="40"/>
    </row>
    <row r="934" spans="1:91" ht="17.25" customHeight="1" x14ac:dyDescent="0.2">
      <c r="A934" s="92"/>
      <c r="B934" s="93"/>
      <c r="C934" s="93"/>
      <c r="D934" s="93"/>
      <c r="E934" s="93" t="str">
        <f t="shared" si="2028"/>
        <v/>
      </c>
      <c r="F934" s="93"/>
      <c r="G934" s="93"/>
      <c r="H934" s="93" t="str">
        <f t="shared" si="1836"/>
        <v/>
      </c>
      <c r="I934" s="95" t="str">
        <f t="shared" si="1837"/>
        <v/>
      </c>
      <c r="J934" s="93"/>
      <c r="K934" s="97" t="b">
        <v>0</v>
      </c>
      <c r="L934" s="98" t="str">
        <f t="shared" si="1961"/>
        <v>PENDENTE</v>
      </c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3"/>
      <c r="X934" s="100"/>
      <c r="Y934" s="100"/>
      <c r="Z934" s="100"/>
      <c r="AA934" s="100"/>
      <c r="AB934" s="100"/>
      <c r="AC934" s="101"/>
      <c r="AD934" s="3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93"/>
      <c r="AQ934" s="93"/>
      <c r="AR934" s="93"/>
      <c r="AS934" s="102"/>
      <c r="AT934" s="103"/>
      <c r="AU934" s="103"/>
      <c r="AV934" s="103"/>
      <c r="AW934" s="104"/>
      <c r="AX934" s="103"/>
      <c r="AY934" s="103"/>
      <c r="AZ934" s="103"/>
      <c r="BA934" s="103"/>
      <c r="BB934" s="104"/>
      <c r="BC934" s="103"/>
      <c r="BD934" s="93"/>
      <c r="BE934" s="105"/>
      <c r="BF934" s="105"/>
      <c r="BG934" s="93"/>
      <c r="BH934" s="95"/>
      <c r="BI934" s="95" t="str">
        <f t="shared" si="1864"/>
        <v/>
      </c>
      <c r="BJ934" s="95" t="str">
        <f t="shared" ref="BJ934:BR934" si="2123">IF(AD934=0,"",AD934*$AS934*(AU934/10))</f>
        <v/>
      </c>
      <c r="BK934" s="95" t="str">
        <f t="shared" si="2123"/>
        <v/>
      </c>
      <c r="BL934" s="95" t="str">
        <f t="shared" si="2123"/>
        <v/>
      </c>
      <c r="BM934" s="95" t="str">
        <f t="shared" si="2123"/>
        <v/>
      </c>
      <c r="BN934" s="95" t="str">
        <f t="shared" si="2123"/>
        <v/>
      </c>
      <c r="BO934" s="95" t="str">
        <f t="shared" si="2123"/>
        <v/>
      </c>
      <c r="BP934" s="95" t="str">
        <f t="shared" si="2123"/>
        <v/>
      </c>
      <c r="BQ934" s="95" t="str">
        <f t="shared" si="2123"/>
        <v/>
      </c>
      <c r="BR934" s="95" t="str">
        <f t="shared" si="2123"/>
        <v/>
      </c>
      <c r="BS934" s="38"/>
      <c r="BT934" s="38"/>
      <c r="BU934" s="38"/>
      <c r="BV934" s="38"/>
      <c r="BW934" s="38"/>
      <c r="BX934" s="38">
        <f t="shared" si="2117"/>
        <v>0</v>
      </c>
      <c r="BY934" s="106" t="str">
        <f t="shared" si="2092"/>
        <v/>
      </c>
      <c r="BZ934" s="106" t="str">
        <f t="shared" ref="BZ934:CH934" si="2124">IF(N934="x","1","")</f>
        <v/>
      </c>
      <c r="CA934" s="106" t="str">
        <f t="shared" si="2124"/>
        <v/>
      </c>
      <c r="CB934" s="106" t="str">
        <f t="shared" si="2124"/>
        <v/>
      </c>
      <c r="CC934" s="106" t="str">
        <f t="shared" si="2124"/>
        <v/>
      </c>
      <c r="CD934" s="106" t="str">
        <f t="shared" si="2124"/>
        <v/>
      </c>
      <c r="CE934" s="106" t="str">
        <f t="shared" si="2124"/>
        <v/>
      </c>
      <c r="CF934" s="106" t="str">
        <f t="shared" si="2124"/>
        <v/>
      </c>
      <c r="CG934" s="106" t="str">
        <f t="shared" si="2124"/>
        <v/>
      </c>
      <c r="CH934" s="106" t="str">
        <f t="shared" si="2124"/>
        <v/>
      </c>
      <c r="CI934" s="40"/>
      <c r="CJ934" s="40"/>
      <c r="CK934" s="40"/>
      <c r="CL934" s="40"/>
      <c r="CM934" s="40"/>
    </row>
    <row r="935" spans="1:91" ht="17.25" customHeight="1" x14ac:dyDescent="0.2">
      <c r="A935" s="92"/>
      <c r="B935" s="93"/>
      <c r="C935" s="93"/>
      <c r="D935" s="93"/>
      <c r="E935" s="93" t="str">
        <f t="shared" si="2028"/>
        <v/>
      </c>
      <c r="F935" s="93"/>
      <c r="G935" s="93"/>
      <c r="H935" s="93" t="str">
        <f t="shared" si="1836"/>
        <v/>
      </c>
      <c r="I935" s="95" t="str">
        <f t="shared" si="1837"/>
        <v/>
      </c>
      <c r="J935" s="93"/>
      <c r="K935" s="97" t="b">
        <v>0</v>
      </c>
      <c r="L935" s="98" t="str">
        <f t="shared" si="1961"/>
        <v>PENDENTE</v>
      </c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3"/>
      <c r="X935" s="100"/>
      <c r="Y935" s="100"/>
      <c r="Z935" s="100"/>
      <c r="AA935" s="100"/>
      <c r="AB935" s="100"/>
      <c r="AC935" s="101"/>
      <c r="AD935" s="3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93"/>
      <c r="AQ935" s="93"/>
      <c r="AR935" s="93"/>
      <c r="AS935" s="102"/>
      <c r="AT935" s="103"/>
      <c r="AU935" s="103"/>
      <c r="AV935" s="103"/>
      <c r="AW935" s="104"/>
      <c r="AX935" s="103"/>
      <c r="AY935" s="103"/>
      <c r="AZ935" s="103"/>
      <c r="BA935" s="103"/>
      <c r="BB935" s="104"/>
      <c r="BC935" s="103"/>
      <c r="BD935" s="93"/>
      <c r="BE935" s="105"/>
      <c r="BF935" s="105"/>
      <c r="BG935" s="93"/>
      <c r="BH935" s="95"/>
      <c r="BI935" s="95" t="str">
        <f t="shared" si="1864"/>
        <v/>
      </c>
      <c r="BJ935" s="95" t="str">
        <f t="shared" ref="BJ935:BR935" si="2125">IF(AD935=0,"",AD935*$AS935*(AU935/10))</f>
        <v/>
      </c>
      <c r="BK935" s="95" t="str">
        <f t="shared" si="2125"/>
        <v/>
      </c>
      <c r="BL935" s="95" t="str">
        <f t="shared" si="2125"/>
        <v/>
      </c>
      <c r="BM935" s="95" t="str">
        <f t="shared" si="2125"/>
        <v/>
      </c>
      <c r="BN935" s="95" t="str">
        <f t="shared" si="2125"/>
        <v/>
      </c>
      <c r="BO935" s="95" t="str">
        <f t="shared" si="2125"/>
        <v/>
      </c>
      <c r="BP935" s="95" t="str">
        <f t="shared" si="2125"/>
        <v/>
      </c>
      <c r="BQ935" s="95" t="str">
        <f t="shared" si="2125"/>
        <v/>
      </c>
      <c r="BR935" s="95" t="str">
        <f t="shared" si="2125"/>
        <v/>
      </c>
      <c r="BS935" s="38"/>
      <c r="BT935" s="38"/>
      <c r="BU935" s="38"/>
      <c r="BV935" s="38"/>
      <c r="BW935" s="38"/>
      <c r="BX935" s="38">
        <f t="shared" si="2117"/>
        <v>0</v>
      </c>
      <c r="BY935" s="106" t="str">
        <f t="shared" si="2092"/>
        <v/>
      </c>
      <c r="BZ935" s="106" t="str">
        <f t="shared" ref="BZ935:CH935" si="2126">IF(N935="x","1","")</f>
        <v/>
      </c>
      <c r="CA935" s="106" t="str">
        <f t="shared" si="2126"/>
        <v/>
      </c>
      <c r="CB935" s="106" t="str">
        <f t="shared" si="2126"/>
        <v/>
      </c>
      <c r="CC935" s="106" t="str">
        <f t="shared" si="2126"/>
        <v/>
      </c>
      <c r="CD935" s="106" t="str">
        <f t="shared" si="2126"/>
        <v/>
      </c>
      <c r="CE935" s="106" t="str">
        <f t="shared" si="2126"/>
        <v/>
      </c>
      <c r="CF935" s="106" t="str">
        <f t="shared" si="2126"/>
        <v/>
      </c>
      <c r="CG935" s="106" t="str">
        <f t="shared" si="2126"/>
        <v/>
      </c>
      <c r="CH935" s="106" t="str">
        <f t="shared" si="2126"/>
        <v/>
      </c>
      <c r="CI935" s="40"/>
      <c r="CJ935" s="40"/>
      <c r="CK935" s="40"/>
      <c r="CL935" s="40"/>
      <c r="CM935" s="40"/>
    </row>
    <row r="936" spans="1:91" ht="17.25" customHeight="1" x14ac:dyDescent="0.2">
      <c r="A936" s="92"/>
      <c r="B936" s="93"/>
      <c r="C936" s="93"/>
      <c r="D936" s="93"/>
      <c r="E936" s="93" t="str">
        <f t="shared" si="2028"/>
        <v/>
      </c>
      <c r="F936" s="93"/>
      <c r="G936" s="93"/>
      <c r="H936" s="93" t="str">
        <f t="shared" si="1836"/>
        <v/>
      </c>
      <c r="I936" s="95" t="str">
        <f t="shared" si="1837"/>
        <v/>
      </c>
      <c r="J936" s="93"/>
      <c r="K936" s="97" t="b">
        <v>0</v>
      </c>
      <c r="L936" s="98" t="str">
        <f t="shared" si="1961"/>
        <v>PENDENTE</v>
      </c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3"/>
      <c r="X936" s="100"/>
      <c r="Y936" s="100"/>
      <c r="Z936" s="100"/>
      <c r="AA936" s="100"/>
      <c r="AB936" s="100"/>
      <c r="AC936" s="101"/>
      <c r="AD936" s="3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93"/>
      <c r="AQ936" s="93"/>
      <c r="AR936" s="93"/>
      <c r="AS936" s="102"/>
      <c r="AT936" s="103"/>
      <c r="AU936" s="103"/>
      <c r="AV936" s="103"/>
      <c r="AW936" s="104"/>
      <c r="AX936" s="103"/>
      <c r="AY936" s="103"/>
      <c r="AZ936" s="103"/>
      <c r="BA936" s="103"/>
      <c r="BB936" s="104"/>
      <c r="BC936" s="103"/>
      <c r="BD936" s="93"/>
      <c r="BE936" s="105"/>
      <c r="BF936" s="105"/>
      <c r="BG936" s="93"/>
      <c r="BH936" s="95"/>
      <c r="BI936" s="95" t="str">
        <f t="shared" si="1864"/>
        <v/>
      </c>
      <c r="BJ936" s="95" t="str">
        <f t="shared" ref="BJ936:BR936" si="2127">IF(AD936=0,"",AD936*$AS936*(AU936/10))</f>
        <v/>
      </c>
      <c r="BK936" s="95" t="str">
        <f t="shared" si="2127"/>
        <v/>
      </c>
      <c r="BL936" s="95" t="str">
        <f t="shared" si="2127"/>
        <v/>
      </c>
      <c r="BM936" s="95" t="str">
        <f t="shared" si="2127"/>
        <v/>
      </c>
      <c r="BN936" s="95" t="str">
        <f t="shared" si="2127"/>
        <v/>
      </c>
      <c r="BO936" s="95" t="str">
        <f t="shared" si="2127"/>
        <v/>
      </c>
      <c r="BP936" s="95" t="str">
        <f t="shared" si="2127"/>
        <v/>
      </c>
      <c r="BQ936" s="95" t="str">
        <f t="shared" si="2127"/>
        <v/>
      </c>
      <c r="BR936" s="95" t="str">
        <f t="shared" si="2127"/>
        <v/>
      </c>
      <c r="BS936" s="38"/>
      <c r="BT936" s="38"/>
      <c r="BU936" s="38"/>
      <c r="BV936" s="38"/>
      <c r="BW936" s="38"/>
      <c r="BX936" s="38">
        <f t="shared" si="2117"/>
        <v>0</v>
      </c>
      <c r="BY936" s="106" t="str">
        <f t="shared" si="2092"/>
        <v/>
      </c>
      <c r="BZ936" s="106" t="str">
        <f t="shared" ref="BZ936:CH936" si="2128">IF(N936="x","1","")</f>
        <v/>
      </c>
      <c r="CA936" s="106" t="str">
        <f t="shared" si="2128"/>
        <v/>
      </c>
      <c r="CB936" s="106" t="str">
        <f t="shared" si="2128"/>
        <v/>
      </c>
      <c r="CC936" s="106" t="str">
        <f t="shared" si="2128"/>
        <v/>
      </c>
      <c r="CD936" s="106" t="str">
        <f t="shared" si="2128"/>
        <v/>
      </c>
      <c r="CE936" s="106" t="str">
        <f t="shared" si="2128"/>
        <v/>
      </c>
      <c r="CF936" s="106" t="str">
        <f t="shared" si="2128"/>
        <v/>
      </c>
      <c r="CG936" s="106" t="str">
        <f t="shared" si="2128"/>
        <v/>
      </c>
      <c r="CH936" s="106" t="str">
        <f t="shared" si="2128"/>
        <v/>
      </c>
      <c r="CI936" s="40"/>
      <c r="CJ936" s="40"/>
      <c r="CK936" s="40"/>
      <c r="CL936" s="40"/>
      <c r="CM936" s="40"/>
    </row>
    <row r="937" spans="1:91" ht="17.25" customHeight="1" x14ac:dyDescent="0.2">
      <c r="A937" s="92"/>
      <c r="B937" s="93"/>
      <c r="C937" s="93"/>
      <c r="D937" s="93"/>
      <c r="E937" s="93" t="str">
        <f t="shared" si="2028"/>
        <v/>
      </c>
      <c r="F937" s="93"/>
      <c r="G937" s="93"/>
      <c r="H937" s="93" t="str">
        <f t="shared" si="1836"/>
        <v/>
      </c>
      <c r="I937" s="95" t="str">
        <f t="shared" si="1837"/>
        <v/>
      </c>
      <c r="J937" s="93"/>
      <c r="K937" s="97" t="b">
        <v>0</v>
      </c>
      <c r="L937" s="98" t="str">
        <f t="shared" si="1961"/>
        <v>PENDENTE</v>
      </c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3"/>
      <c r="X937" s="100"/>
      <c r="Y937" s="100"/>
      <c r="Z937" s="100"/>
      <c r="AA937" s="100"/>
      <c r="AB937" s="100"/>
      <c r="AC937" s="101"/>
      <c r="AD937" s="3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93"/>
      <c r="AQ937" s="93"/>
      <c r="AR937" s="93"/>
      <c r="AS937" s="102"/>
      <c r="AT937" s="103"/>
      <c r="AU937" s="103"/>
      <c r="AV937" s="103"/>
      <c r="AW937" s="104"/>
      <c r="AX937" s="103"/>
      <c r="AY937" s="103"/>
      <c r="AZ937" s="103"/>
      <c r="BA937" s="103"/>
      <c r="BB937" s="104"/>
      <c r="BC937" s="103"/>
      <c r="BD937" s="93"/>
      <c r="BE937" s="105"/>
      <c r="BF937" s="105"/>
      <c r="BG937" s="93"/>
      <c r="BH937" s="95"/>
      <c r="BI937" s="95" t="str">
        <f t="shared" si="1864"/>
        <v/>
      </c>
      <c r="BJ937" s="95" t="str">
        <f t="shared" ref="BJ937:BR937" si="2129">IF(AD937=0,"",AD937*$AS937*(AU937/10))</f>
        <v/>
      </c>
      <c r="BK937" s="95" t="str">
        <f t="shared" si="2129"/>
        <v/>
      </c>
      <c r="BL937" s="95" t="str">
        <f t="shared" si="2129"/>
        <v/>
      </c>
      <c r="BM937" s="95" t="str">
        <f t="shared" si="2129"/>
        <v/>
      </c>
      <c r="BN937" s="95" t="str">
        <f t="shared" si="2129"/>
        <v/>
      </c>
      <c r="BO937" s="95" t="str">
        <f t="shared" si="2129"/>
        <v/>
      </c>
      <c r="BP937" s="95" t="str">
        <f t="shared" si="2129"/>
        <v/>
      </c>
      <c r="BQ937" s="95" t="str">
        <f t="shared" si="2129"/>
        <v/>
      </c>
      <c r="BR937" s="95" t="str">
        <f t="shared" si="2129"/>
        <v/>
      </c>
      <c r="BS937" s="38"/>
      <c r="BT937" s="38"/>
      <c r="BU937" s="38"/>
      <c r="BV937" s="38"/>
      <c r="BW937" s="38"/>
      <c r="BX937" s="38">
        <f t="shared" si="2117"/>
        <v>0</v>
      </c>
      <c r="BY937" s="106" t="str">
        <f t="shared" si="2092"/>
        <v/>
      </c>
      <c r="BZ937" s="106" t="str">
        <f t="shared" ref="BZ937:CH937" si="2130">IF(N937="x","1","")</f>
        <v/>
      </c>
      <c r="CA937" s="106" t="str">
        <f t="shared" si="2130"/>
        <v/>
      </c>
      <c r="CB937" s="106" t="str">
        <f t="shared" si="2130"/>
        <v/>
      </c>
      <c r="CC937" s="106" t="str">
        <f t="shared" si="2130"/>
        <v/>
      </c>
      <c r="CD937" s="106" t="str">
        <f t="shared" si="2130"/>
        <v/>
      </c>
      <c r="CE937" s="106" t="str">
        <f t="shared" si="2130"/>
        <v/>
      </c>
      <c r="CF937" s="106" t="str">
        <f t="shared" si="2130"/>
        <v/>
      </c>
      <c r="CG937" s="106" t="str">
        <f t="shared" si="2130"/>
        <v/>
      </c>
      <c r="CH937" s="106" t="str">
        <f t="shared" si="2130"/>
        <v/>
      </c>
      <c r="CI937" s="40"/>
      <c r="CJ937" s="40"/>
      <c r="CK937" s="40"/>
      <c r="CL937" s="40"/>
      <c r="CM937" s="40"/>
    </row>
    <row r="938" spans="1:91" ht="17.25" customHeight="1" x14ac:dyDescent="0.2">
      <c r="A938" s="92"/>
      <c r="B938" s="93"/>
      <c r="C938" s="93"/>
      <c r="D938" s="93"/>
      <c r="E938" s="93" t="str">
        <f t="shared" si="2028"/>
        <v/>
      </c>
      <c r="F938" s="93"/>
      <c r="G938" s="93"/>
      <c r="H938" s="93" t="str">
        <f t="shared" si="1836"/>
        <v/>
      </c>
      <c r="I938" s="95" t="str">
        <f t="shared" si="1837"/>
        <v/>
      </c>
      <c r="J938" s="93"/>
      <c r="K938" s="97" t="b">
        <v>0</v>
      </c>
      <c r="L938" s="98" t="str">
        <f t="shared" si="1961"/>
        <v>PENDENTE</v>
      </c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3"/>
      <c r="X938" s="100"/>
      <c r="Y938" s="100"/>
      <c r="Z938" s="100"/>
      <c r="AA938" s="100"/>
      <c r="AB938" s="100"/>
      <c r="AC938" s="101"/>
      <c r="AD938" s="3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93"/>
      <c r="AQ938" s="93"/>
      <c r="AR938" s="93"/>
      <c r="AS938" s="102"/>
      <c r="AT938" s="103"/>
      <c r="AU938" s="103"/>
      <c r="AV938" s="103"/>
      <c r="AW938" s="104"/>
      <c r="AX938" s="103"/>
      <c r="AY938" s="103"/>
      <c r="AZ938" s="103"/>
      <c r="BA938" s="103"/>
      <c r="BB938" s="104"/>
      <c r="BC938" s="103"/>
      <c r="BD938" s="93"/>
      <c r="BE938" s="105"/>
      <c r="BF938" s="105"/>
      <c r="BG938" s="93"/>
      <c r="BH938" s="95"/>
      <c r="BI938" s="95" t="str">
        <f t="shared" si="1864"/>
        <v/>
      </c>
      <c r="BJ938" s="95" t="str">
        <f t="shared" ref="BJ938:BR938" si="2131">IF(AD938=0,"",AD938*$AS938*(AU938/10))</f>
        <v/>
      </c>
      <c r="BK938" s="95" t="str">
        <f t="shared" si="2131"/>
        <v/>
      </c>
      <c r="BL938" s="95" t="str">
        <f t="shared" si="2131"/>
        <v/>
      </c>
      <c r="BM938" s="95" t="str">
        <f t="shared" si="2131"/>
        <v/>
      </c>
      <c r="BN938" s="95" t="str">
        <f t="shared" si="2131"/>
        <v/>
      </c>
      <c r="BO938" s="95" t="str">
        <f t="shared" si="2131"/>
        <v/>
      </c>
      <c r="BP938" s="95" t="str">
        <f t="shared" si="2131"/>
        <v/>
      </c>
      <c r="BQ938" s="95" t="str">
        <f t="shared" si="2131"/>
        <v/>
      </c>
      <c r="BR938" s="95" t="str">
        <f t="shared" si="2131"/>
        <v/>
      </c>
      <c r="BS938" s="38"/>
      <c r="BT938" s="38"/>
      <c r="BU938" s="38"/>
      <c r="BV938" s="38"/>
      <c r="BW938" s="38"/>
      <c r="BX938" s="38">
        <f t="shared" si="2117"/>
        <v>0</v>
      </c>
      <c r="BY938" s="106" t="str">
        <f t="shared" si="2092"/>
        <v/>
      </c>
      <c r="BZ938" s="106" t="str">
        <f t="shared" ref="BZ938:CH938" si="2132">IF(N938="x","1","")</f>
        <v/>
      </c>
      <c r="CA938" s="106" t="str">
        <f t="shared" si="2132"/>
        <v/>
      </c>
      <c r="CB938" s="106" t="str">
        <f t="shared" si="2132"/>
        <v/>
      </c>
      <c r="CC938" s="106" t="str">
        <f t="shared" si="2132"/>
        <v/>
      </c>
      <c r="CD938" s="106" t="str">
        <f t="shared" si="2132"/>
        <v/>
      </c>
      <c r="CE938" s="106" t="str">
        <f t="shared" si="2132"/>
        <v/>
      </c>
      <c r="CF938" s="106" t="str">
        <f t="shared" si="2132"/>
        <v/>
      </c>
      <c r="CG938" s="106" t="str">
        <f t="shared" si="2132"/>
        <v/>
      </c>
      <c r="CH938" s="106" t="str">
        <f t="shared" si="2132"/>
        <v/>
      </c>
      <c r="CI938" s="40"/>
      <c r="CJ938" s="40"/>
      <c r="CK938" s="40"/>
      <c r="CL938" s="40"/>
      <c r="CM938" s="40"/>
    </row>
    <row r="939" spans="1:91" ht="17.25" customHeight="1" x14ac:dyDescent="0.2">
      <c r="A939" s="92"/>
      <c r="B939" s="93"/>
      <c r="C939" s="93"/>
      <c r="D939" s="93"/>
      <c r="E939" s="93" t="str">
        <f t="shared" si="2028"/>
        <v/>
      </c>
      <c r="F939" s="93"/>
      <c r="G939" s="93"/>
      <c r="H939" s="93" t="str">
        <f t="shared" si="1836"/>
        <v/>
      </c>
      <c r="I939" s="95" t="str">
        <f t="shared" si="1837"/>
        <v/>
      </c>
      <c r="J939" s="93"/>
      <c r="K939" s="97" t="b">
        <v>0</v>
      </c>
      <c r="L939" s="98" t="str">
        <f t="shared" si="1961"/>
        <v>PENDENTE</v>
      </c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3"/>
      <c r="X939" s="100"/>
      <c r="Y939" s="100"/>
      <c r="Z939" s="100"/>
      <c r="AA939" s="100"/>
      <c r="AB939" s="100"/>
      <c r="AC939" s="101"/>
      <c r="AD939" s="3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93"/>
      <c r="AQ939" s="93"/>
      <c r="AR939" s="93"/>
      <c r="AS939" s="102"/>
      <c r="AT939" s="103"/>
      <c r="AU939" s="103"/>
      <c r="AV939" s="103"/>
      <c r="AW939" s="104"/>
      <c r="AX939" s="103"/>
      <c r="AY939" s="103"/>
      <c r="AZ939" s="103"/>
      <c r="BA939" s="103"/>
      <c r="BB939" s="104"/>
      <c r="BC939" s="103"/>
      <c r="BD939" s="93"/>
      <c r="BE939" s="105"/>
      <c r="BF939" s="105"/>
      <c r="BG939" s="93"/>
      <c r="BH939" s="95"/>
      <c r="BI939" s="95" t="str">
        <f t="shared" si="1864"/>
        <v/>
      </c>
      <c r="BJ939" s="95" t="str">
        <f t="shared" ref="BJ939:BR939" si="2133">IF(AD939=0,"",AD939*$AS939*(AU939/10))</f>
        <v/>
      </c>
      <c r="BK939" s="95" t="str">
        <f t="shared" si="2133"/>
        <v/>
      </c>
      <c r="BL939" s="95" t="str">
        <f t="shared" si="2133"/>
        <v/>
      </c>
      <c r="BM939" s="95" t="str">
        <f t="shared" si="2133"/>
        <v/>
      </c>
      <c r="BN939" s="95" t="str">
        <f t="shared" si="2133"/>
        <v/>
      </c>
      <c r="BO939" s="95" t="str">
        <f t="shared" si="2133"/>
        <v/>
      </c>
      <c r="BP939" s="95" t="str">
        <f t="shared" si="2133"/>
        <v/>
      </c>
      <c r="BQ939" s="95" t="str">
        <f t="shared" si="2133"/>
        <v/>
      </c>
      <c r="BR939" s="95" t="str">
        <f t="shared" si="2133"/>
        <v/>
      </c>
      <c r="BS939" s="38"/>
      <c r="BT939" s="38"/>
      <c r="BU939" s="38"/>
      <c r="BV939" s="38"/>
      <c r="BW939" s="38"/>
      <c r="BX939" s="38">
        <f t="shared" si="2117"/>
        <v>0</v>
      </c>
      <c r="BY939" s="106" t="str">
        <f t="shared" si="2092"/>
        <v/>
      </c>
      <c r="BZ939" s="106" t="str">
        <f t="shared" ref="BZ939:CH939" si="2134">IF(N939="x","1","")</f>
        <v/>
      </c>
      <c r="CA939" s="106" t="str">
        <f t="shared" si="2134"/>
        <v/>
      </c>
      <c r="CB939" s="106" t="str">
        <f t="shared" si="2134"/>
        <v/>
      </c>
      <c r="CC939" s="106" t="str">
        <f t="shared" si="2134"/>
        <v/>
      </c>
      <c r="CD939" s="106" t="str">
        <f t="shared" si="2134"/>
        <v/>
      </c>
      <c r="CE939" s="106" t="str">
        <f t="shared" si="2134"/>
        <v/>
      </c>
      <c r="CF939" s="106" t="str">
        <f t="shared" si="2134"/>
        <v/>
      </c>
      <c r="CG939" s="106" t="str">
        <f t="shared" si="2134"/>
        <v/>
      </c>
      <c r="CH939" s="106" t="str">
        <f t="shared" si="2134"/>
        <v/>
      </c>
      <c r="CI939" s="40"/>
      <c r="CJ939" s="40"/>
      <c r="CK939" s="40"/>
      <c r="CL939" s="40"/>
      <c r="CM939" s="40"/>
    </row>
    <row r="940" spans="1:91" ht="17.25" customHeight="1" x14ac:dyDescent="0.2">
      <c r="A940" s="92"/>
      <c r="B940" s="93"/>
      <c r="C940" s="93"/>
      <c r="D940" s="93"/>
      <c r="E940" s="93" t="str">
        <f t="shared" si="2028"/>
        <v/>
      </c>
      <c r="F940" s="93"/>
      <c r="G940" s="93"/>
      <c r="H940" s="93" t="str">
        <f t="shared" si="1836"/>
        <v/>
      </c>
      <c r="I940" s="95" t="str">
        <f t="shared" si="1837"/>
        <v/>
      </c>
      <c r="J940" s="93"/>
      <c r="K940" s="97" t="b">
        <v>0</v>
      </c>
      <c r="L940" s="98" t="str">
        <f t="shared" si="1961"/>
        <v>PENDENTE</v>
      </c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3"/>
      <c r="X940" s="100"/>
      <c r="Y940" s="100"/>
      <c r="Z940" s="100"/>
      <c r="AA940" s="100"/>
      <c r="AB940" s="100"/>
      <c r="AC940" s="101"/>
      <c r="AD940" s="3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93"/>
      <c r="AQ940" s="93"/>
      <c r="AR940" s="93"/>
      <c r="AS940" s="102"/>
      <c r="AT940" s="103"/>
      <c r="AU940" s="103"/>
      <c r="AV940" s="103"/>
      <c r="AW940" s="104"/>
      <c r="AX940" s="103"/>
      <c r="AY940" s="103"/>
      <c r="AZ940" s="103"/>
      <c r="BA940" s="103"/>
      <c r="BB940" s="104"/>
      <c r="BC940" s="103"/>
      <c r="BD940" s="93"/>
      <c r="BE940" s="105"/>
      <c r="BF940" s="105"/>
      <c r="BG940" s="93"/>
      <c r="BH940" s="95"/>
      <c r="BI940" s="95" t="str">
        <f t="shared" si="1864"/>
        <v/>
      </c>
      <c r="BJ940" s="95" t="str">
        <f t="shared" ref="BJ940:BR940" si="2135">IF(AD940=0,"",AD940*$AS940*(AU940/10))</f>
        <v/>
      </c>
      <c r="BK940" s="95" t="str">
        <f t="shared" si="2135"/>
        <v/>
      </c>
      <c r="BL940" s="95" t="str">
        <f t="shared" si="2135"/>
        <v/>
      </c>
      <c r="BM940" s="95" t="str">
        <f t="shared" si="2135"/>
        <v/>
      </c>
      <c r="BN940" s="95" t="str">
        <f t="shared" si="2135"/>
        <v/>
      </c>
      <c r="BO940" s="95" t="str">
        <f t="shared" si="2135"/>
        <v/>
      </c>
      <c r="BP940" s="95" t="str">
        <f t="shared" si="2135"/>
        <v/>
      </c>
      <c r="BQ940" s="95" t="str">
        <f t="shared" si="2135"/>
        <v/>
      </c>
      <c r="BR940" s="95" t="str">
        <f t="shared" si="2135"/>
        <v/>
      </c>
      <c r="BS940" s="38"/>
      <c r="BT940" s="38"/>
      <c r="BU940" s="38"/>
      <c r="BV940" s="38"/>
      <c r="BW940" s="38"/>
      <c r="BX940" s="38">
        <f t="shared" si="2117"/>
        <v>0</v>
      </c>
      <c r="BY940" s="106" t="str">
        <f t="shared" si="2092"/>
        <v/>
      </c>
      <c r="BZ940" s="106" t="str">
        <f t="shared" ref="BZ940:CH940" si="2136">IF(N940="x","1","")</f>
        <v/>
      </c>
      <c r="CA940" s="106" t="str">
        <f t="shared" si="2136"/>
        <v/>
      </c>
      <c r="CB940" s="106" t="str">
        <f t="shared" si="2136"/>
        <v/>
      </c>
      <c r="CC940" s="106" t="str">
        <f t="shared" si="2136"/>
        <v/>
      </c>
      <c r="CD940" s="106" t="str">
        <f t="shared" si="2136"/>
        <v/>
      </c>
      <c r="CE940" s="106" t="str">
        <f t="shared" si="2136"/>
        <v/>
      </c>
      <c r="CF940" s="106" t="str">
        <f t="shared" si="2136"/>
        <v/>
      </c>
      <c r="CG940" s="106" t="str">
        <f t="shared" si="2136"/>
        <v/>
      </c>
      <c r="CH940" s="106" t="str">
        <f t="shared" si="2136"/>
        <v/>
      </c>
      <c r="CI940" s="40"/>
      <c r="CJ940" s="40"/>
      <c r="CK940" s="40"/>
      <c r="CL940" s="40"/>
      <c r="CM940" s="40"/>
    </row>
    <row r="941" spans="1:91" ht="17.25" customHeight="1" x14ac:dyDescent="0.2">
      <c r="A941" s="92"/>
      <c r="B941" s="93"/>
      <c r="C941" s="93"/>
      <c r="D941" s="93"/>
      <c r="E941" s="93" t="str">
        <f t="shared" si="2028"/>
        <v/>
      </c>
      <c r="F941" s="93"/>
      <c r="G941" s="93"/>
      <c r="H941" s="93" t="str">
        <f t="shared" si="1836"/>
        <v/>
      </c>
      <c r="I941" s="95" t="str">
        <f t="shared" si="1837"/>
        <v/>
      </c>
      <c r="J941" s="93"/>
      <c r="K941" s="97" t="b">
        <v>0</v>
      </c>
      <c r="L941" s="98" t="str">
        <f t="shared" si="1961"/>
        <v>PENDENTE</v>
      </c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3"/>
      <c r="X941" s="100"/>
      <c r="Y941" s="100"/>
      <c r="Z941" s="100"/>
      <c r="AA941" s="100"/>
      <c r="AB941" s="100"/>
      <c r="AC941" s="101"/>
      <c r="AD941" s="3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93"/>
      <c r="AQ941" s="93"/>
      <c r="AR941" s="93"/>
      <c r="AS941" s="102"/>
      <c r="AT941" s="103"/>
      <c r="AU941" s="103"/>
      <c r="AV941" s="103"/>
      <c r="AW941" s="104"/>
      <c r="AX941" s="103"/>
      <c r="AY941" s="103"/>
      <c r="AZ941" s="103"/>
      <c r="BA941" s="103"/>
      <c r="BB941" s="104"/>
      <c r="BC941" s="103"/>
      <c r="BD941" s="93"/>
      <c r="BE941" s="105"/>
      <c r="BF941" s="105"/>
      <c r="BG941" s="93"/>
      <c r="BH941" s="95"/>
      <c r="BI941" s="95" t="str">
        <f t="shared" si="1864"/>
        <v/>
      </c>
      <c r="BJ941" s="95" t="str">
        <f t="shared" ref="BJ941:BR941" si="2137">IF(AD941=0,"",AD941*$AS941*(AU941/10))</f>
        <v/>
      </c>
      <c r="BK941" s="95" t="str">
        <f t="shared" si="2137"/>
        <v/>
      </c>
      <c r="BL941" s="95" t="str">
        <f t="shared" si="2137"/>
        <v/>
      </c>
      <c r="BM941" s="95" t="str">
        <f t="shared" si="2137"/>
        <v/>
      </c>
      <c r="BN941" s="95" t="str">
        <f t="shared" si="2137"/>
        <v/>
      </c>
      <c r="BO941" s="95" t="str">
        <f t="shared" si="2137"/>
        <v/>
      </c>
      <c r="BP941" s="95" t="str">
        <f t="shared" si="2137"/>
        <v/>
      </c>
      <c r="BQ941" s="95" t="str">
        <f t="shared" si="2137"/>
        <v/>
      </c>
      <c r="BR941" s="95" t="str">
        <f t="shared" si="2137"/>
        <v/>
      </c>
      <c r="BS941" s="38"/>
      <c r="BT941" s="38"/>
      <c r="BU941" s="38"/>
      <c r="BV941" s="38"/>
      <c r="BW941" s="38"/>
      <c r="BX941" s="38">
        <f t="shared" si="2117"/>
        <v>0</v>
      </c>
      <c r="BY941" s="106" t="str">
        <f t="shared" si="2092"/>
        <v/>
      </c>
      <c r="BZ941" s="106" t="str">
        <f t="shared" ref="BZ941:CH941" si="2138">IF(N941="x","1","")</f>
        <v/>
      </c>
      <c r="CA941" s="106" t="str">
        <f t="shared" si="2138"/>
        <v/>
      </c>
      <c r="CB941" s="106" t="str">
        <f t="shared" si="2138"/>
        <v/>
      </c>
      <c r="CC941" s="106" t="str">
        <f t="shared" si="2138"/>
        <v/>
      </c>
      <c r="CD941" s="106" t="str">
        <f t="shared" si="2138"/>
        <v/>
      </c>
      <c r="CE941" s="106" t="str">
        <f t="shared" si="2138"/>
        <v/>
      </c>
      <c r="CF941" s="106" t="str">
        <f t="shared" si="2138"/>
        <v/>
      </c>
      <c r="CG941" s="106" t="str">
        <f t="shared" si="2138"/>
        <v/>
      </c>
      <c r="CH941" s="106" t="str">
        <f t="shared" si="2138"/>
        <v/>
      </c>
      <c r="CI941" s="40"/>
      <c r="CJ941" s="40"/>
      <c r="CK941" s="40"/>
      <c r="CL941" s="40"/>
      <c r="CM941" s="40"/>
    </row>
    <row r="942" spans="1:91" ht="17.25" customHeight="1" x14ac:dyDescent="0.2">
      <c r="A942" s="92"/>
      <c r="B942" s="93"/>
      <c r="C942" s="93"/>
      <c r="D942" s="93"/>
      <c r="E942" s="93" t="str">
        <f t="shared" si="2028"/>
        <v/>
      </c>
      <c r="F942" s="93"/>
      <c r="G942" s="93"/>
      <c r="H942" s="93" t="str">
        <f t="shared" si="1836"/>
        <v/>
      </c>
      <c r="I942" s="95" t="str">
        <f t="shared" si="1837"/>
        <v/>
      </c>
      <c r="J942" s="93"/>
      <c r="K942" s="97" t="b">
        <v>0</v>
      </c>
      <c r="L942" s="98" t="str">
        <f t="shared" si="1961"/>
        <v>PENDENTE</v>
      </c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3"/>
      <c r="X942" s="100"/>
      <c r="Y942" s="100"/>
      <c r="Z942" s="100"/>
      <c r="AA942" s="100"/>
      <c r="AB942" s="100"/>
      <c r="AC942" s="101"/>
      <c r="AD942" s="3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93"/>
      <c r="AQ942" s="93"/>
      <c r="AR942" s="93"/>
      <c r="AS942" s="102"/>
      <c r="AT942" s="103"/>
      <c r="AU942" s="103"/>
      <c r="AV942" s="103"/>
      <c r="AW942" s="104"/>
      <c r="AX942" s="103"/>
      <c r="AY942" s="103"/>
      <c r="AZ942" s="103"/>
      <c r="BA942" s="103"/>
      <c r="BB942" s="104"/>
      <c r="BC942" s="103"/>
      <c r="BD942" s="93"/>
      <c r="BE942" s="105"/>
      <c r="BF942" s="105"/>
      <c r="BG942" s="93"/>
      <c r="BH942" s="95"/>
      <c r="BI942" s="95" t="str">
        <f t="shared" si="1864"/>
        <v/>
      </c>
      <c r="BJ942" s="95" t="str">
        <f t="shared" ref="BJ942:BR942" si="2139">IF(AD942=0,"",AD942*$AS942*(AU942/10))</f>
        <v/>
      </c>
      <c r="BK942" s="95" t="str">
        <f t="shared" si="2139"/>
        <v/>
      </c>
      <c r="BL942" s="95" t="str">
        <f t="shared" si="2139"/>
        <v/>
      </c>
      <c r="BM942" s="95" t="str">
        <f t="shared" si="2139"/>
        <v/>
      </c>
      <c r="BN942" s="95" t="str">
        <f t="shared" si="2139"/>
        <v/>
      </c>
      <c r="BO942" s="95" t="str">
        <f t="shared" si="2139"/>
        <v/>
      </c>
      <c r="BP942" s="95" t="str">
        <f t="shared" si="2139"/>
        <v/>
      </c>
      <c r="BQ942" s="95" t="str">
        <f t="shared" si="2139"/>
        <v/>
      </c>
      <c r="BR942" s="95" t="str">
        <f t="shared" si="2139"/>
        <v/>
      </c>
      <c r="BS942" s="38"/>
      <c r="BT942" s="38"/>
      <c r="BU942" s="38"/>
      <c r="BV942" s="38"/>
      <c r="BW942" s="38"/>
      <c r="BX942" s="38">
        <f t="shared" si="2117"/>
        <v>0</v>
      </c>
      <c r="BY942" s="106" t="str">
        <f t="shared" si="2092"/>
        <v/>
      </c>
      <c r="BZ942" s="106" t="str">
        <f t="shared" ref="BZ942:CH942" si="2140">IF(N942="x","1","")</f>
        <v/>
      </c>
      <c r="CA942" s="106" t="str">
        <f t="shared" si="2140"/>
        <v/>
      </c>
      <c r="CB942" s="106" t="str">
        <f t="shared" si="2140"/>
        <v/>
      </c>
      <c r="CC942" s="106" t="str">
        <f t="shared" si="2140"/>
        <v/>
      </c>
      <c r="CD942" s="106" t="str">
        <f t="shared" si="2140"/>
        <v/>
      </c>
      <c r="CE942" s="106" t="str">
        <f t="shared" si="2140"/>
        <v/>
      </c>
      <c r="CF942" s="106" t="str">
        <f t="shared" si="2140"/>
        <v/>
      </c>
      <c r="CG942" s="106" t="str">
        <f t="shared" si="2140"/>
        <v/>
      </c>
      <c r="CH942" s="106" t="str">
        <f t="shared" si="2140"/>
        <v/>
      </c>
      <c r="CI942" s="40"/>
      <c r="CJ942" s="40"/>
      <c r="CK942" s="40"/>
      <c r="CL942" s="40"/>
      <c r="CM942" s="40"/>
    </row>
    <row r="943" spans="1:91" ht="17.25" customHeight="1" x14ac:dyDescent="0.2">
      <c r="A943" s="92"/>
      <c r="B943" s="93"/>
      <c r="C943" s="93"/>
      <c r="D943" s="93"/>
      <c r="E943" s="93" t="str">
        <f t="shared" si="2028"/>
        <v/>
      </c>
      <c r="F943" s="93"/>
      <c r="G943" s="93"/>
      <c r="H943" s="93" t="str">
        <f t="shared" si="1836"/>
        <v/>
      </c>
      <c r="I943" s="95" t="str">
        <f t="shared" si="1837"/>
        <v/>
      </c>
      <c r="J943" s="93"/>
      <c r="K943" s="97" t="b">
        <v>0</v>
      </c>
      <c r="L943" s="98" t="str">
        <f t="shared" si="1961"/>
        <v>PENDENTE</v>
      </c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3"/>
      <c r="X943" s="100"/>
      <c r="Y943" s="100"/>
      <c r="Z943" s="100"/>
      <c r="AA943" s="100"/>
      <c r="AB943" s="100"/>
      <c r="AC943" s="101"/>
      <c r="AD943" s="3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93"/>
      <c r="AQ943" s="93"/>
      <c r="AR943" s="93"/>
      <c r="AS943" s="102"/>
      <c r="AT943" s="103"/>
      <c r="AU943" s="103"/>
      <c r="AV943" s="103"/>
      <c r="AW943" s="104"/>
      <c r="AX943" s="103"/>
      <c r="AY943" s="103"/>
      <c r="AZ943" s="103"/>
      <c r="BA943" s="103"/>
      <c r="BB943" s="104"/>
      <c r="BC943" s="103"/>
      <c r="BD943" s="93"/>
      <c r="BE943" s="105"/>
      <c r="BF943" s="105"/>
      <c r="BG943" s="93"/>
      <c r="BH943" s="95"/>
      <c r="BI943" s="95" t="str">
        <f t="shared" si="1864"/>
        <v/>
      </c>
      <c r="BJ943" s="95" t="str">
        <f t="shared" ref="BJ943:BR943" si="2141">IF(AD943=0,"",AD943*$AS943*(AU943/10))</f>
        <v/>
      </c>
      <c r="BK943" s="95" t="str">
        <f t="shared" si="2141"/>
        <v/>
      </c>
      <c r="BL943" s="95" t="str">
        <f t="shared" si="2141"/>
        <v/>
      </c>
      <c r="BM943" s="95" t="str">
        <f t="shared" si="2141"/>
        <v/>
      </c>
      <c r="BN943" s="95" t="str">
        <f t="shared" si="2141"/>
        <v/>
      </c>
      <c r="BO943" s="95" t="str">
        <f t="shared" si="2141"/>
        <v/>
      </c>
      <c r="BP943" s="95" t="str">
        <f t="shared" si="2141"/>
        <v/>
      </c>
      <c r="BQ943" s="95" t="str">
        <f t="shared" si="2141"/>
        <v/>
      </c>
      <c r="BR943" s="95" t="str">
        <f t="shared" si="2141"/>
        <v/>
      </c>
      <c r="BS943" s="38"/>
      <c r="BT943" s="38"/>
      <c r="BU943" s="38"/>
      <c r="BV943" s="38"/>
      <c r="BW943" s="38"/>
      <c r="BX943" s="38">
        <f t="shared" si="2117"/>
        <v>0</v>
      </c>
      <c r="BY943" s="106" t="str">
        <f t="shared" si="2092"/>
        <v/>
      </c>
      <c r="BZ943" s="106" t="str">
        <f t="shared" ref="BZ943:CH943" si="2142">IF(N943="x","1","")</f>
        <v/>
      </c>
      <c r="CA943" s="106" t="str">
        <f t="shared" si="2142"/>
        <v/>
      </c>
      <c r="CB943" s="106" t="str">
        <f t="shared" si="2142"/>
        <v/>
      </c>
      <c r="CC943" s="106" t="str">
        <f t="shared" si="2142"/>
        <v/>
      </c>
      <c r="CD943" s="106" t="str">
        <f t="shared" si="2142"/>
        <v/>
      </c>
      <c r="CE943" s="106" t="str">
        <f t="shared" si="2142"/>
        <v/>
      </c>
      <c r="CF943" s="106" t="str">
        <f t="shared" si="2142"/>
        <v/>
      </c>
      <c r="CG943" s="106" t="str">
        <f t="shared" si="2142"/>
        <v/>
      </c>
      <c r="CH943" s="106" t="str">
        <f t="shared" si="2142"/>
        <v/>
      </c>
      <c r="CI943" s="40"/>
      <c r="CJ943" s="40"/>
      <c r="CK943" s="40"/>
      <c r="CL943" s="40"/>
      <c r="CM943" s="40"/>
    </row>
    <row r="944" spans="1:91" ht="17.25" customHeight="1" x14ac:dyDescent="0.2">
      <c r="A944" s="92"/>
      <c r="B944" s="93"/>
      <c r="C944" s="93"/>
      <c r="D944" s="93"/>
      <c r="E944" s="93" t="str">
        <f t="shared" si="2028"/>
        <v/>
      </c>
      <c r="F944" s="93"/>
      <c r="G944" s="93"/>
      <c r="H944" s="93" t="str">
        <f t="shared" si="1836"/>
        <v/>
      </c>
      <c r="I944" s="95" t="str">
        <f t="shared" si="1837"/>
        <v/>
      </c>
      <c r="J944" s="93"/>
      <c r="K944" s="97" t="b">
        <v>0</v>
      </c>
      <c r="L944" s="98" t="str">
        <f t="shared" si="1961"/>
        <v>PENDENTE</v>
      </c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3"/>
      <c r="X944" s="100"/>
      <c r="Y944" s="100"/>
      <c r="Z944" s="100"/>
      <c r="AA944" s="100"/>
      <c r="AB944" s="100"/>
      <c r="AC944" s="101"/>
      <c r="AD944" s="3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93"/>
      <c r="AQ944" s="93"/>
      <c r="AR944" s="93"/>
      <c r="AS944" s="102"/>
      <c r="AT944" s="103"/>
      <c r="AU944" s="103"/>
      <c r="AV944" s="103"/>
      <c r="AW944" s="104"/>
      <c r="AX944" s="103"/>
      <c r="AY944" s="103"/>
      <c r="AZ944" s="103"/>
      <c r="BA944" s="103"/>
      <c r="BB944" s="104"/>
      <c r="BC944" s="103"/>
      <c r="BD944" s="93"/>
      <c r="BE944" s="105"/>
      <c r="BF944" s="105"/>
      <c r="BG944" s="93"/>
      <c r="BH944" s="95"/>
      <c r="BI944" s="95" t="str">
        <f t="shared" si="1864"/>
        <v/>
      </c>
      <c r="BJ944" s="95" t="str">
        <f t="shared" ref="BJ944:BR944" si="2143">IF(AD944=0,"",AD944*$AS944*(AU944/10))</f>
        <v/>
      </c>
      <c r="BK944" s="95" t="str">
        <f t="shared" si="2143"/>
        <v/>
      </c>
      <c r="BL944" s="95" t="str">
        <f t="shared" si="2143"/>
        <v/>
      </c>
      <c r="BM944" s="95" t="str">
        <f t="shared" si="2143"/>
        <v/>
      </c>
      <c r="BN944" s="95" t="str">
        <f t="shared" si="2143"/>
        <v/>
      </c>
      <c r="BO944" s="95" t="str">
        <f t="shared" si="2143"/>
        <v/>
      </c>
      <c r="BP944" s="95" t="str">
        <f t="shared" si="2143"/>
        <v/>
      </c>
      <c r="BQ944" s="95" t="str">
        <f t="shared" si="2143"/>
        <v/>
      </c>
      <c r="BR944" s="95" t="str">
        <f t="shared" si="2143"/>
        <v/>
      </c>
      <c r="BS944" s="38"/>
      <c r="BT944" s="38"/>
      <c r="BU944" s="38"/>
      <c r="BV944" s="38"/>
      <c r="BW944" s="38"/>
      <c r="BX944" s="38">
        <f t="shared" si="2117"/>
        <v>0</v>
      </c>
      <c r="BY944" s="106" t="str">
        <f t="shared" si="2092"/>
        <v/>
      </c>
      <c r="BZ944" s="106" t="str">
        <f t="shared" ref="BZ944:CH944" si="2144">IF(N944="x","1","")</f>
        <v/>
      </c>
      <c r="CA944" s="106" t="str">
        <f t="shared" si="2144"/>
        <v/>
      </c>
      <c r="CB944" s="106" t="str">
        <f t="shared" si="2144"/>
        <v/>
      </c>
      <c r="CC944" s="106" t="str">
        <f t="shared" si="2144"/>
        <v/>
      </c>
      <c r="CD944" s="106" t="str">
        <f t="shared" si="2144"/>
        <v/>
      </c>
      <c r="CE944" s="106" t="str">
        <f t="shared" si="2144"/>
        <v/>
      </c>
      <c r="CF944" s="106" t="str">
        <f t="shared" si="2144"/>
        <v/>
      </c>
      <c r="CG944" s="106" t="str">
        <f t="shared" si="2144"/>
        <v/>
      </c>
      <c r="CH944" s="106" t="str">
        <f t="shared" si="2144"/>
        <v/>
      </c>
      <c r="CI944" s="40"/>
      <c r="CJ944" s="40"/>
      <c r="CK944" s="40"/>
      <c r="CL944" s="40"/>
      <c r="CM944" s="40"/>
    </row>
    <row r="945" spans="1:91" ht="17.25" customHeight="1" x14ac:dyDescent="0.2">
      <c r="A945" s="92"/>
      <c r="B945" s="93"/>
      <c r="C945" s="93"/>
      <c r="D945" s="93"/>
      <c r="E945" s="93" t="str">
        <f t="shared" si="2028"/>
        <v/>
      </c>
      <c r="F945" s="93"/>
      <c r="G945" s="93"/>
      <c r="H945" s="93" t="str">
        <f t="shared" si="1836"/>
        <v/>
      </c>
      <c r="I945" s="95" t="str">
        <f t="shared" si="1837"/>
        <v/>
      </c>
      <c r="J945" s="93"/>
      <c r="K945" s="97" t="b">
        <v>0</v>
      </c>
      <c r="L945" s="98" t="str">
        <f t="shared" si="1961"/>
        <v>PENDENTE</v>
      </c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3"/>
      <c r="X945" s="100"/>
      <c r="Y945" s="100"/>
      <c r="Z945" s="100"/>
      <c r="AA945" s="100"/>
      <c r="AB945" s="100"/>
      <c r="AC945" s="101"/>
      <c r="AD945" s="3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93"/>
      <c r="AQ945" s="93"/>
      <c r="AR945" s="93"/>
      <c r="AS945" s="102"/>
      <c r="AT945" s="103"/>
      <c r="AU945" s="103"/>
      <c r="AV945" s="103"/>
      <c r="AW945" s="104"/>
      <c r="AX945" s="103"/>
      <c r="AY945" s="103"/>
      <c r="AZ945" s="103"/>
      <c r="BA945" s="103"/>
      <c r="BB945" s="104"/>
      <c r="BC945" s="103"/>
      <c r="BD945" s="93"/>
      <c r="BE945" s="105"/>
      <c r="BF945" s="105"/>
      <c r="BG945" s="93"/>
      <c r="BH945" s="95"/>
      <c r="BI945" s="95" t="str">
        <f t="shared" si="1864"/>
        <v/>
      </c>
      <c r="BJ945" s="95" t="str">
        <f t="shared" ref="BJ945:BR945" si="2145">IF(AD945=0,"",AD945*$AS945*(AU945/10))</f>
        <v/>
      </c>
      <c r="BK945" s="95" t="str">
        <f t="shared" si="2145"/>
        <v/>
      </c>
      <c r="BL945" s="95" t="str">
        <f t="shared" si="2145"/>
        <v/>
      </c>
      <c r="BM945" s="95" t="str">
        <f t="shared" si="2145"/>
        <v/>
      </c>
      <c r="BN945" s="95" t="str">
        <f t="shared" si="2145"/>
        <v/>
      </c>
      <c r="BO945" s="95" t="str">
        <f t="shared" si="2145"/>
        <v/>
      </c>
      <c r="BP945" s="95" t="str">
        <f t="shared" si="2145"/>
        <v/>
      </c>
      <c r="BQ945" s="95" t="str">
        <f t="shared" si="2145"/>
        <v/>
      </c>
      <c r="BR945" s="95" t="str">
        <f t="shared" si="2145"/>
        <v/>
      </c>
      <c r="BS945" s="38"/>
      <c r="BT945" s="38"/>
      <c r="BU945" s="38"/>
      <c r="BV945" s="38"/>
      <c r="BW945" s="38"/>
      <c r="BX945" s="38">
        <f t="shared" si="2117"/>
        <v>0</v>
      </c>
      <c r="BY945" s="106" t="str">
        <f t="shared" si="2092"/>
        <v/>
      </c>
      <c r="BZ945" s="106" t="str">
        <f t="shared" ref="BZ945:CH945" si="2146">IF(N945="x","1","")</f>
        <v/>
      </c>
      <c r="CA945" s="106" t="str">
        <f t="shared" si="2146"/>
        <v/>
      </c>
      <c r="CB945" s="106" t="str">
        <f t="shared" si="2146"/>
        <v/>
      </c>
      <c r="CC945" s="106" t="str">
        <f t="shared" si="2146"/>
        <v/>
      </c>
      <c r="CD945" s="106" t="str">
        <f t="shared" si="2146"/>
        <v/>
      </c>
      <c r="CE945" s="106" t="str">
        <f t="shared" si="2146"/>
        <v/>
      </c>
      <c r="CF945" s="106" t="str">
        <f t="shared" si="2146"/>
        <v/>
      </c>
      <c r="CG945" s="106" t="str">
        <f t="shared" si="2146"/>
        <v/>
      </c>
      <c r="CH945" s="106" t="str">
        <f t="shared" si="2146"/>
        <v/>
      </c>
      <c r="CI945" s="40"/>
      <c r="CJ945" s="40"/>
      <c r="CK945" s="40"/>
      <c r="CL945" s="40"/>
      <c r="CM945" s="40"/>
    </row>
    <row r="946" spans="1:91" ht="17.25" customHeight="1" x14ac:dyDescent="0.2">
      <c r="A946" s="92"/>
      <c r="B946" s="93"/>
      <c r="C946" s="93"/>
      <c r="D946" s="93"/>
      <c r="E946" s="93" t="str">
        <f t="shared" si="2028"/>
        <v/>
      </c>
      <c r="F946" s="93"/>
      <c r="G946" s="93"/>
      <c r="H946" s="93" t="str">
        <f t="shared" si="1836"/>
        <v/>
      </c>
      <c r="I946" s="95" t="str">
        <f t="shared" si="1837"/>
        <v/>
      </c>
      <c r="J946" s="93"/>
      <c r="K946" s="97" t="b">
        <v>0</v>
      </c>
      <c r="L946" s="98" t="str">
        <f t="shared" si="1961"/>
        <v>PENDENTE</v>
      </c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3"/>
      <c r="X946" s="100"/>
      <c r="Y946" s="100"/>
      <c r="Z946" s="100"/>
      <c r="AA946" s="100"/>
      <c r="AB946" s="100"/>
      <c r="AC946" s="101"/>
      <c r="AD946" s="3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93"/>
      <c r="AQ946" s="93"/>
      <c r="AR946" s="93"/>
      <c r="AS946" s="102"/>
      <c r="AT946" s="103"/>
      <c r="AU946" s="103"/>
      <c r="AV946" s="103"/>
      <c r="AW946" s="104"/>
      <c r="AX946" s="103"/>
      <c r="AY946" s="103"/>
      <c r="AZ946" s="103"/>
      <c r="BA946" s="103"/>
      <c r="BB946" s="104"/>
      <c r="BC946" s="103"/>
      <c r="BD946" s="93"/>
      <c r="BE946" s="105"/>
      <c r="BF946" s="105"/>
      <c r="BG946" s="93"/>
      <c r="BH946" s="95"/>
      <c r="BI946" s="95" t="str">
        <f t="shared" si="1864"/>
        <v/>
      </c>
      <c r="BJ946" s="95" t="str">
        <f t="shared" ref="BJ946:BR946" si="2147">IF(AD946=0,"",AD946*$AS946*(AU946/10))</f>
        <v/>
      </c>
      <c r="BK946" s="95" t="str">
        <f t="shared" si="2147"/>
        <v/>
      </c>
      <c r="BL946" s="95" t="str">
        <f t="shared" si="2147"/>
        <v/>
      </c>
      <c r="BM946" s="95" t="str">
        <f t="shared" si="2147"/>
        <v/>
      </c>
      <c r="BN946" s="95" t="str">
        <f t="shared" si="2147"/>
        <v/>
      </c>
      <c r="BO946" s="95" t="str">
        <f t="shared" si="2147"/>
        <v/>
      </c>
      <c r="BP946" s="95" t="str">
        <f t="shared" si="2147"/>
        <v/>
      </c>
      <c r="BQ946" s="95" t="str">
        <f t="shared" si="2147"/>
        <v/>
      </c>
      <c r="BR946" s="95" t="str">
        <f t="shared" si="2147"/>
        <v/>
      </c>
      <c r="BS946" s="38"/>
      <c r="BT946" s="38"/>
      <c r="BU946" s="38"/>
      <c r="BV946" s="38"/>
      <c r="BW946" s="38"/>
      <c r="BX946" s="38">
        <f t="shared" si="2117"/>
        <v>0</v>
      </c>
      <c r="BY946" s="106" t="str">
        <f t="shared" si="2092"/>
        <v/>
      </c>
      <c r="BZ946" s="106" t="str">
        <f t="shared" ref="BZ946:CH946" si="2148">IF(N946="x","1","")</f>
        <v/>
      </c>
      <c r="CA946" s="106" t="str">
        <f t="shared" si="2148"/>
        <v/>
      </c>
      <c r="CB946" s="106" t="str">
        <f t="shared" si="2148"/>
        <v/>
      </c>
      <c r="CC946" s="106" t="str">
        <f t="shared" si="2148"/>
        <v/>
      </c>
      <c r="CD946" s="106" t="str">
        <f t="shared" si="2148"/>
        <v/>
      </c>
      <c r="CE946" s="106" t="str">
        <f t="shared" si="2148"/>
        <v/>
      </c>
      <c r="CF946" s="106" t="str">
        <f t="shared" si="2148"/>
        <v/>
      </c>
      <c r="CG946" s="106" t="str">
        <f t="shared" si="2148"/>
        <v/>
      </c>
      <c r="CH946" s="106" t="str">
        <f t="shared" si="2148"/>
        <v/>
      </c>
      <c r="CI946" s="40"/>
      <c r="CJ946" s="40"/>
      <c r="CK946" s="40"/>
      <c r="CL946" s="40"/>
      <c r="CM946" s="40"/>
    </row>
    <row r="947" spans="1:91" ht="17.25" customHeight="1" x14ac:dyDescent="0.2">
      <c r="A947" s="92"/>
      <c r="B947" s="93"/>
      <c r="C947" s="93"/>
      <c r="D947" s="93"/>
      <c r="E947" s="93" t="str">
        <f t="shared" si="2028"/>
        <v/>
      </c>
      <c r="F947" s="93"/>
      <c r="G947" s="93"/>
      <c r="H947" s="93" t="str">
        <f t="shared" si="1836"/>
        <v/>
      </c>
      <c r="I947" s="95" t="str">
        <f t="shared" si="1837"/>
        <v/>
      </c>
      <c r="J947" s="93"/>
      <c r="K947" s="97" t="b">
        <v>0</v>
      </c>
      <c r="L947" s="98" t="str">
        <f t="shared" si="1961"/>
        <v>PENDENTE</v>
      </c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3"/>
      <c r="X947" s="100"/>
      <c r="Y947" s="100"/>
      <c r="Z947" s="100"/>
      <c r="AA947" s="100"/>
      <c r="AB947" s="100"/>
      <c r="AC947" s="101"/>
      <c r="AD947" s="3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93"/>
      <c r="AQ947" s="93"/>
      <c r="AR947" s="93"/>
      <c r="AS947" s="102"/>
      <c r="AT947" s="103"/>
      <c r="AU947" s="103"/>
      <c r="AV947" s="103"/>
      <c r="AW947" s="104"/>
      <c r="AX947" s="103"/>
      <c r="AY947" s="103"/>
      <c r="AZ947" s="103"/>
      <c r="BA947" s="103"/>
      <c r="BB947" s="104"/>
      <c r="BC947" s="103"/>
      <c r="BD947" s="93"/>
      <c r="BE947" s="105"/>
      <c r="BF947" s="105"/>
      <c r="BG947" s="93"/>
      <c r="BH947" s="95"/>
      <c r="BI947" s="95" t="str">
        <f t="shared" si="1864"/>
        <v/>
      </c>
      <c r="BJ947" s="95" t="str">
        <f t="shared" ref="BJ947:BR947" si="2149">IF(AD947=0,"",AD947*$AS947*(AU947/10))</f>
        <v/>
      </c>
      <c r="BK947" s="95" t="str">
        <f t="shared" si="2149"/>
        <v/>
      </c>
      <c r="BL947" s="95" t="str">
        <f t="shared" si="2149"/>
        <v/>
      </c>
      <c r="BM947" s="95" t="str">
        <f t="shared" si="2149"/>
        <v/>
      </c>
      <c r="BN947" s="95" t="str">
        <f t="shared" si="2149"/>
        <v/>
      </c>
      <c r="BO947" s="95" t="str">
        <f t="shared" si="2149"/>
        <v/>
      </c>
      <c r="BP947" s="95" t="str">
        <f t="shared" si="2149"/>
        <v/>
      </c>
      <c r="BQ947" s="95" t="str">
        <f t="shared" si="2149"/>
        <v/>
      </c>
      <c r="BR947" s="95" t="str">
        <f t="shared" si="2149"/>
        <v/>
      </c>
      <c r="BS947" s="38"/>
      <c r="BT947" s="38"/>
      <c r="BU947" s="38"/>
      <c r="BV947" s="38"/>
      <c r="BW947" s="38"/>
      <c r="BX947" s="38">
        <f t="shared" si="2117"/>
        <v>0</v>
      </c>
      <c r="BY947" s="106" t="str">
        <f t="shared" si="2092"/>
        <v/>
      </c>
      <c r="BZ947" s="106" t="str">
        <f t="shared" ref="BZ947:CH947" si="2150">IF(N947="x","1","")</f>
        <v/>
      </c>
      <c r="CA947" s="106" t="str">
        <f t="shared" si="2150"/>
        <v/>
      </c>
      <c r="CB947" s="106" t="str">
        <f t="shared" si="2150"/>
        <v/>
      </c>
      <c r="CC947" s="106" t="str">
        <f t="shared" si="2150"/>
        <v/>
      </c>
      <c r="CD947" s="106" t="str">
        <f t="shared" si="2150"/>
        <v/>
      </c>
      <c r="CE947" s="106" t="str">
        <f t="shared" si="2150"/>
        <v/>
      </c>
      <c r="CF947" s="106" t="str">
        <f t="shared" si="2150"/>
        <v/>
      </c>
      <c r="CG947" s="106" t="str">
        <f t="shared" si="2150"/>
        <v/>
      </c>
      <c r="CH947" s="106" t="str">
        <f t="shared" si="2150"/>
        <v/>
      </c>
      <c r="CI947" s="40"/>
      <c r="CJ947" s="40"/>
      <c r="CK947" s="40"/>
      <c r="CL947" s="40"/>
      <c r="CM947" s="40"/>
    </row>
    <row r="948" spans="1:91" ht="17.25" customHeight="1" x14ac:dyDescent="0.2">
      <c r="A948" s="92"/>
      <c r="B948" s="93"/>
      <c r="C948" s="93"/>
      <c r="D948" s="93"/>
      <c r="E948" s="93" t="str">
        <f t="shared" si="2028"/>
        <v/>
      </c>
      <c r="F948" s="93"/>
      <c r="G948" s="93"/>
      <c r="H948" s="93" t="str">
        <f t="shared" si="1836"/>
        <v/>
      </c>
      <c r="I948" s="95" t="str">
        <f t="shared" si="1837"/>
        <v/>
      </c>
      <c r="J948" s="93"/>
      <c r="K948" s="97" t="b">
        <v>0</v>
      </c>
      <c r="L948" s="98" t="str">
        <f t="shared" si="1961"/>
        <v>PENDENTE</v>
      </c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3"/>
      <c r="X948" s="100"/>
      <c r="Y948" s="100"/>
      <c r="Z948" s="100"/>
      <c r="AA948" s="100"/>
      <c r="AB948" s="100"/>
      <c r="AC948" s="101"/>
      <c r="AD948" s="3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93"/>
      <c r="AQ948" s="93"/>
      <c r="AR948" s="93"/>
      <c r="AS948" s="102"/>
      <c r="AT948" s="103"/>
      <c r="AU948" s="103"/>
      <c r="AV948" s="103"/>
      <c r="AW948" s="104"/>
      <c r="AX948" s="103"/>
      <c r="AY948" s="103"/>
      <c r="AZ948" s="103"/>
      <c r="BA948" s="103"/>
      <c r="BB948" s="104"/>
      <c r="BC948" s="103"/>
      <c r="BD948" s="93"/>
      <c r="BE948" s="105"/>
      <c r="BF948" s="105"/>
      <c r="BG948" s="93"/>
      <c r="BH948" s="95"/>
      <c r="BI948" s="95" t="str">
        <f t="shared" si="1864"/>
        <v/>
      </c>
      <c r="BJ948" s="95" t="str">
        <f t="shared" ref="BJ948:BR948" si="2151">IF(AD948=0,"",AD948*$AS948*(AU948/10))</f>
        <v/>
      </c>
      <c r="BK948" s="95" t="str">
        <f t="shared" si="2151"/>
        <v/>
      </c>
      <c r="BL948" s="95" t="str">
        <f t="shared" si="2151"/>
        <v/>
      </c>
      <c r="BM948" s="95" t="str">
        <f t="shared" si="2151"/>
        <v/>
      </c>
      <c r="BN948" s="95" t="str">
        <f t="shared" si="2151"/>
        <v/>
      </c>
      <c r="BO948" s="95" t="str">
        <f t="shared" si="2151"/>
        <v/>
      </c>
      <c r="BP948" s="95" t="str">
        <f t="shared" si="2151"/>
        <v/>
      </c>
      <c r="BQ948" s="95" t="str">
        <f t="shared" si="2151"/>
        <v/>
      </c>
      <c r="BR948" s="95" t="str">
        <f t="shared" si="2151"/>
        <v/>
      </c>
      <c r="BS948" s="38"/>
      <c r="BT948" s="38"/>
      <c r="BU948" s="38"/>
      <c r="BV948" s="38"/>
      <c r="BW948" s="38"/>
      <c r="BX948" s="38">
        <f t="shared" si="2117"/>
        <v>0</v>
      </c>
      <c r="BY948" s="106" t="str">
        <f t="shared" si="2092"/>
        <v/>
      </c>
      <c r="BZ948" s="106" t="str">
        <f t="shared" ref="BZ948:CH948" si="2152">IF(N948="x","1","")</f>
        <v/>
      </c>
      <c r="CA948" s="106" t="str">
        <f t="shared" si="2152"/>
        <v/>
      </c>
      <c r="CB948" s="106" t="str">
        <f t="shared" si="2152"/>
        <v/>
      </c>
      <c r="CC948" s="106" t="str">
        <f t="shared" si="2152"/>
        <v/>
      </c>
      <c r="CD948" s="106" t="str">
        <f t="shared" si="2152"/>
        <v/>
      </c>
      <c r="CE948" s="106" t="str">
        <f t="shared" si="2152"/>
        <v/>
      </c>
      <c r="CF948" s="106" t="str">
        <f t="shared" si="2152"/>
        <v/>
      </c>
      <c r="CG948" s="106" t="str">
        <f t="shared" si="2152"/>
        <v/>
      </c>
      <c r="CH948" s="106" t="str">
        <f t="shared" si="2152"/>
        <v/>
      </c>
      <c r="CI948" s="40"/>
      <c r="CJ948" s="40"/>
      <c r="CK948" s="40"/>
      <c r="CL948" s="40"/>
      <c r="CM948" s="40"/>
    </row>
    <row r="949" spans="1:91" ht="17.25" customHeight="1" x14ac:dyDescent="0.2">
      <c r="A949" s="92"/>
      <c r="B949" s="93"/>
      <c r="C949" s="93"/>
      <c r="D949" s="93"/>
      <c r="E949" s="93" t="str">
        <f t="shared" si="2028"/>
        <v/>
      </c>
      <c r="F949" s="93"/>
      <c r="G949" s="93"/>
      <c r="H949" s="93" t="str">
        <f t="shared" si="1836"/>
        <v/>
      </c>
      <c r="I949" s="95" t="str">
        <f t="shared" si="1837"/>
        <v/>
      </c>
      <c r="J949" s="93"/>
      <c r="K949" s="97" t="b">
        <v>0</v>
      </c>
      <c r="L949" s="98" t="str">
        <f t="shared" si="1961"/>
        <v>PENDENTE</v>
      </c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3"/>
      <c r="X949" s="100"/>
      <c r="Y949" s="100"/>
      <c r="Z949" s="100"/>
      <c r="AA949" s="100"/>
      <c r="AB949" s="100"/>
      <c r="AC949" s="101"/>
      <c r="AD949" s="3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93"/>
      <c r="AQ949" s="93"/>
      <c r="AR949" s="93"/>
      <c r="AS949" s="102"/>
      <c r="AT949" s="103"/>
      <c r="AU949" s="103"/>
      <c r="AV949" s="103"/>
      <c r="AW949" s="104"/>
      <c r="AX949" s="103"/>
      <c r="AY949" s="103"/>
      <c r="AZ949" s="103"/>
      <c r="BA949" s="103"/>
      <c r="BB949" s="104"/>
      <c r="BC949" s="103"/>
      <c r="BD949" s="93"/>
      <c r="BE949" s="105"/>
      <c r="BF949" s="105"/>
      <c r="BG949" s="93"/>
      <c r="BH949" s="95"/>
      <c r="BI949" s="95" t="str">
        <f t="shared" si="1864"/>
        <v/>
      </c>
      <c r="BJ949" s="95" t="str">
        <f t="shared" ref="BJ949:BR949" si="2153">IF(AD949=0,"",AD949*$AS949*(AU949/10))</f>
        <v/>
      </c>
      <c r="BK949" s="95" t="str">
        <f t="shared" si="2153"/>
        <v/>
      </c>
      <c r="BL949" s="95" t="str">
        <f t="shared" si="2153"/>
        <v/>
      </c>
      <c r="BM949" s="95" t="str">
        <f t="shared" si="2153"/>
        <v/>
      </c>
      <c r="BN949" s="95" t="str">
        <f t="shared" si="2153"/>
        <v/>
      </c>
      <c r="BO949" s="95" t="str">
        <f t="shared" si="2153"/>
        <v/>
      </c>
      <c r="BP949" s="95" t="str">
        <f t="shared" si="2153"/>
        <v/>
      </c>
      <c r="BQ949" s="95" t="str">
        <f t="shared" si="2153"/>
        <v/>
      </c>
      <c r="BR949" s="95" t="str">
        <f t="shared" si="2153"/>
        <v/>
      </c>
      <c r="BS949" s="38"/>
      <c r="BT949" s="38"/>
      <c r="BU949" s="38"/>
      <c r="BV949" s="38"/>
      <c r="BW949" s="38"/>
      <c r="BX949" s="38">
        <f t="shared" si="2117"/>
        <v>0</v>
      </c>
      <c r="BY949" s="106" t="str">
        <f t="shared" si="2092"/>
        <v/>
      </c>
      <c r="BZ949" s="106" t="str">
        <f t="shared" ref="BZ949:CH949" si="2154">IF(N949="x","1","")</f>
        <v/>
      </c>
      <c r="CA949" s="106" t="str">
        <f t="shared" si="2154"/>
        <v/>
      </c>
      <c r="CB949" s="106" t="str">
        <f t="shared" si="2154"/>
        <v/>
      </c>
      <c r="CC949" s="106" t="str">
        <f t="shared" si="2154"/>
        <v/>
      </c>
      <c r="CD949" s="106" t="str">
        <f t="shared" si="2154"/>
        <v/>
      </c>
      <c r="CE949" s="106" t="str">
        <f t="shared" si="2154"/>
        <v/>
      </c>
      <c r="CF949" s="106" t="str">
        <f t="shared" si="2154"/>
        <v/>
      </c>
      <c r="CG949" s="106" t="str">
        <f t="shared" si="2154"/>
        <v/>
      </c>
      <c r="CH949" s="106" t="str">
        <f t="shared" si="2154"/>
        <v/>
      </c>
      <c r="CI949" s="40"/>
      <c r="CJ949" s="40"/>
      <c r="CK949" s="40"/>
      <c r="CL949" s="40"/>
      <c r="CM949" s="40"/>
    </row>
    <row r="950" spans="1:91" ht="17.25" customHeight="1" x14ac:dyDescent="0.2">
      <c r="A950" s="92"/>
      <c r="B950" s="93"/>
      <c r="C950" s="93"/>
      <c r="D950" s="93"/>
      <c r="E950" s="93" t="str">
        <f t="shared" si="2028"/>
        <v/>
      </c>
      <c r="F950" s="93"/>
      <c r="G950" s="93"/>
      <c r="H950" s="93" t="str">
        <f t="shared" si="1836"/>
        <v/>
      </c>
      <c r="I950" s="95" t="str">
        <f t="shared" si="1837"/>
        <v/>
      </c>
      <c r="J950" s="93"/>
      <c r="K950" s="97" t="b">
        <v>0</v>
      </c>
      <c r="L950" s="98" t="str">
        <f t="shared" si="1961"/>
        <v>PENDENTE</v>
      </c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3"/>
      <c r="X950" s="100"/>
      <c r="Y950" s="100"/>
      <c r="Z950" s="100"/>
      <c r="AA950" s="100"/>
      <c r="AB950" s="100"/>
      <c r="AC950" s="101"/>
      <c r="AD950" s="3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93"/>
      <c r="AQ950" s="93"/>
      <c r="AR950" s="93"/>
      <c r="AS950" s="102"/>
      <c r="AT950" s="103"/>
      <c r="AU950" s="103"/>
      <c r="AV950" s="103"/>
      <c r="AW950" s="104"/>
      <c r="AX950" s="103"/>
      <c r="AY950" s="103"/>
      <c r="AZ950" s="103"/>
      <c r="BA950" s="103"/>
      <c r="BB950" s="104"/>
      <c r="BC950" s="103"/>
      <c r="BD950" s="93"/>
      <c r="BE950" s="105"/>
      <c r="BF950" s="105"/>
      <c r="BG950" s="93"/>
      <c r="BH950" s="95"/>
      <c r="BI950" s="95" t="str">
        <f t="shared" si="1864"/>
        <v/>
      </c>
      <c r="BJ950" s="95" t="str">
        <f t="shared" ref="BJ950:BR950" si="2155">IF(AD950=0,"",AD950*$AS950*(AU950/10))</f>
        <v/>
      </c>
      <c r="BK950" s="95" t="str">
        <f t="shared" si="2155"/>
        <v/>
      </c>
      <c r="BL950" s="95" t="str">
        <f t="shared" si="2155"/>
        <v/>
      </c>
      <c r="BM950" s="95" t="str">
        <f t="shared" si="2155"/>
        <v/>
      </c>
      <c r="BN950" s="95" t="str">
        <f t="shared" si="2155"/>
        <v/>
      </c>
      <c r="BO950" s="95" t="str">
        <f t="shared" si="2155"/>
        <v/>
      </c>
      <c r="BP950" s="95" t="str">
        <f t="shared" si="2155"/>
        <v/>
      </c>
      <c r="BQ950" s="95" t="str">
        <f t="shared" si="2155"/>
        <v/>
      </c>
      <c r="BR950" s="95" t="str">
        <f t="shared" si="2155"/>
        <v/>
      </c>
      <c r="BS950" s="38"/>
      <c r="BT950" s="38"/>
      <c r="BU950" s="38"/>
      <c r="BV950" s="38"/>
      <c r="BW950" s="38"/>
      <c r="BX950" s="38">
        <f t="shared" si="2117"/>
        <v>0</v>
      </c>
      <c r="BY950" s="106" t="str">
        <f t="shared" si="2092"/>
        <v/>
      </c>
      <c r="BZ950" s="106" t="str">
        <f t="shared" ref="BZ950:CH950" si="2156">IF(N950="x","1","")</f>
        <v/>
      </c>
      <c r="CA950" s="106" t="str">
        <f t="shared" si="2156"/>
        <v/>
      </c>
      <c r="CB950" s="106" t="str">
        <f t="shared" si="2156"/>
        <v/>
      </c>
      <c r="CC950" s="106" t="str">
        <f t="shared" si="2156"/>
        <v/>
      </c>
      <c r="CD950" s="106" t="str">
        <f t="shared" si="2156"/>
        <v/>
      </c>
      <c r="CE950" s="106" t="str">
        <f t="shared" si="2156"/>
        <v/>
      </c>
      <c r="CF950" s="106" t="str">
        <f t="shared" si="2156"/>
        <v/>
      </c>
      <c r="CG950" s="106" t="str">
        <f t="shared" si="2156"/>
        <v/>
      </c>
      <c r="CH950" s="106" t="str">
        <f t="shared" si="2156"/>
        <v/>
      </c>
      <c r="CI950" s="40"/>
      <c r="CJ950" s="40"/>
      <c r="CK950" s="40"/>
      <c r="CL950" s="40"/>
      <c r="CM950" s="40"/>
    </row>
    <row r="951" spans="1:91" ht="17.25" customHeight="1" x14ac:dyDescent="0.2">
      <c r="A951" s="92"/>
      <c r="B951" s="93"/>
      <c r="C951" s="93"/>
      <c r="D951" s="93"/>
      <c r="E951" s="93" t="str">
        <f t="shared" si="2028"/>
        <v/>
      </c>
      <c r="F951" s="93"/>
      <c r="G951" s="93"/>
      <c r="H951" s="93" t="str">
        <f t="shared" si="1836"/>
        <v/>
      </c>
      <c r="I951" s="95" t="str">
        <f t="shared" si="1837"/>
        <v/>
      </c>
      <c r="J951" s="93"/>
      <c r="K951" s="97" t="b">
        <v>0</v>
      </c>
      <c r="L951" s="98" t="str">
        <f t="shared" si="1961"/>
        <v>PENDENTE</v>
      </c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3"/>
      <c r="X951" s="100"/>
      <c r="Y951" s="100"/>
      <c r="Z951" s="100"/>
      <c r="AA951" s="100"/>
      <c r="AB951" s="100"/>
      <c r="AC951" s="101"/>
      <c r="AD951" s="3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93"/>
      <c r="AQ951" s="93"/>
      <c r="AR951" s="93"/>
      <c r="AS951" s="102"/>
      <c r="AT951" s="103"/>
      <c r="AU951" s="103"/>
      <c r="AV951" s="103"/>
      <c r="AW951" s="104"/>
      <c r="AX951" s="103"/>
      <c r="AY951" s="103"/>
      <c r="AZ951" s="103"/>
      <c r="BA951" s="103"/>
      <c r="BB951" s="104"/>
      <c r="BC951" s="103"/>
      <c r="BD951" s="93"/>
      <c r="BE951" s="105"/>
      <c r="BF951" s="105"/>
      <c r="BG951" s="93"/>
      <c r="BH951" s="95"/>
      <c r="BI951" s="95" t="str">
        <f t="shared" si="1864"/>
        <v/>
      </c>
      <c r="BJ951" s="95" t="str">
        <f t="shared" ref="BJ951:BR951" si="2157">IF(AD951=0,"",AD951*$AS951*(AU951/10))</f>
        <v/>
      </c>
      <c r="BK951" s="95" t="str">
        <f t="shared" si="2157"/>
        <v/>
      </c>
      <c r="BL951" s="95" t="str">
        <f t="shared" si="2157"/>
        <v/>
      </c>
      <c r="BM951" s="95" t="str">
        <f t="shared" si="2157"/>
        <v/>
      </c>
      <c r="BN951" s="95" t="str">
        <f t="shared" si="2157"/>
        <v/>
      </c>
      <c r="BO951" s="95" t="str">
        <f t="shared" si="2157"/>
        <v/>
      </c>
      <c r="BP951" s="95" t="str">
        <f t="shared" si="2157"/>
        <v/>
      </c>
      <c r="BQ951" s="95" t="str">
        <f t="shared" si="2157"/>
        <v/>
      </c>
      <c r="BR951" s="95" t="str">
        <f t="shared" si="2157"/>
        <v/>
      </c>
      <c r="BS951" s="38"/>
      <c r="BT951" s="38"/>
      <c r="BU951" s="38"/>
      <c r="BV951" s="38"/>
      <c r="BW951" s="38"/>
      <c r="BX951" s="38">
        <f t="shared" si="2117"/>
        <v>0</v>
      </c>
      <c r="BY951" s="106" t="str">
        <f t="shared" si="2092"/>
        <v/>
      </c>
      <c r="BZ951" s="106" t="str">
        <f t="shared" ref="BZ951:CH951" si="2158">IF(N951="x","1","")</f>
        <v/>
      </c>
      <c r="CA951" s="106" t="str">
        <f t="shared" si="2158"/>
        <v/>
      </c>
      <c r="CB951" s="106" t="str">
        <f t="shared" si="2158"/>
        <v/>
      </c>
      <c r="CC951" s="106" t="str">
        <f t="shared" si="2158"/>
        <v/>
      </c>
      <c r="CD951" s="106" t="str">
        <f t="shared" si="2158"/>
        <v/>
      </c>
      <c r="CE951" s="106" t="str">
        <f t="shared" si="2158"/>
        <v/>
      </c>
      <c r="CF951" s="106" t="str">
        <f t="shared" si="2158"/>
        <v/>
      </c>
      <c r="CG951" s="106" t="str">
        <f t="shared" si="2158"/>
        <v/>
      </c>
      <c r="CH951" s="106" t="str">
        <f t="shared" si="2158"/>
        <v/>
      </c>
      <c r="CI951" s="40"/>
      <c r="CJ951" s="40"/>
      <c r="CK951" s="40"/>
      <c r="CL951" s="40"/>
      <c r="CM951" s="40"/>
    </row>
    <row r="952" spans="1:91" ht="17.25" customHeight="1" x14ac:dyDescent="0.2">
      <c r="A952" s="92"/>
      <c r="B952" s="93"/>
      <c r="C952" s="93"/>
      <c r="D952" s="93"/>
      <c r="E952" s="93" t="str">
        <f t="shared" si="2028"/>
        <v/>
      </c>
      <c r="F952" s="93"/>
      <c r="G952" s="93"/>
      <c r="H952" s="93" t="str">
        <f t="shared" si="1836"/>
        <v/>
      </c>
      <c r="I952" s="95" t="str">
        <f t="shared" si="1837"/>
        <v/>
      </c>
      <c r="J952" s="93"/>
      <c r="K952" s="97" t="b">
        <v>0</v>
      </c>
      <c r="L952" s="98" t="str">
        <f t="shared" si="1961"/>
        <v>PENDENTE</v>
      </c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3"/>
      <c r="X952" s="100"/>
      <c r="Y952" s="100"/>
      <c r="Z952" s="100"/>
      <c r="AA952" s="100"/>
      <c r="AB952" s="100"/>
      <c r="AC952" s="101"/>
      <c r="AD952" s="3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93"/>
      <c r="AQ952" s="93"/>
      <c r="AR952" s="93"/>
      <c r="AS952" s="102"/>
      <c r="AT952" s="103"/>
      <c r="AU952" s="103"/>
      <c r="AV952" s="103"/>
      <c r="AW952" s="104"/>
      <c r="AX952" s="103"/>
      <c r="AY952" s="103"/>
      <c r="AZ952" s="103"/>
      <c r="BA952" s="103"/>
      <c r="BB952" s="104"/>
      <c r="BC952" s="103"/>
      <c r="BD952" s="93"/>
      <c r="BE952" s="105"/>
      <c r="BF952" s="105"/>
      <c r="BG952" s="93"/>
      <c r="BH952" s="95"/>
      <c r="BI952" s="95" t="str">
        <f t="shared" si="1864"/>
        <v/>
      </c>
      <c r="BJ952" s="95" t="str">
        <f t="shared" ref="BJ952:BR952" si="2159">IF(AD952=0,"",AD952*$AS952*(AU952/10))</f>
        <v/>
      </c>
      <c r="BK952" s="95" t="str">
        <f t="shared" si="2159"/>
        <v/>
      </c>
      <c r="BL952" s="95" t="str">
        <f t="shared" si="2159"/>
        <v/>
      </c>
      <c r="BM952" s="95" t="str">
        <f t="shared" si="2159"/>
        <v/>
      </c>
      <c r="BN952" s="95" t="str">
        <f t="shared" si="2159"/>
        <v/>
      </c>
      <c r="BO952" s="95" t="str">
        <f t="shared" si="2159"/>
        <v/>
      </c>
      <c r="BP952" s="95" t="str">
        <f t="shared" si="2159"/>
        <v/>
      </c>
      <c r="BQ952" s="95" t="str">
        <f t="shared" si="2159"/>
        <v/>
      </c>
      <c r="BR952" s="95" t="str">
        <f t="shared" si="2159"/>
        <v/>
      </c>
      <c r="BS952" s="38"/>
      <c r="BT952" s="38"/>
      <c r="BU952" s="38"/>
      <c r="BV952" s="38"/>
      <c r="BW952" s="38"/>
      <c r="BX952" s="38">
        <f t="shared" si="2117"/>
        <v>0</v>
      </c>
      <c r="BY952" s="106" t="str">
        <f t="shared" si="2092"/>
        <v/>
      </c>
      <c r="BZ952" s="106" t="str">
        <f t="shared" ref="BZ952:CH952" si="2160">IF(N952="x","1","")</f>
        <v/>
      </c>
      <c r="CA952" s="106" t="str">
        <f t="shared" si="2160"/>
        <v/>
      </c>
      <c r="CB952" s="106" t="str">
        <f t="shared" si="2160"/>
        <v/>
      </c>
      <c r="CC952" s="106" t="str">
        <f t="shared" si="2160"/>
        <v/>
      </c>
      <c r="CD952" s="106" t="str">
        <f t="shared" si="2160"/>
        <v/>
      </c>
      <c r="CE952" s="106" t="str">
        <f t="shared" si="2160"/>
        <v/>
      </c>
      <c r="CF952" s="106" t="str">
        <f t="shared" si="2160"/>
        <v/>
      </c>
      <c r="CG952" s="106" t="str">
        <f t="shared" si="2160"/>
        <v/>
      </c>
      <c r="CH952" s="106" t="str">
        <f t="shared" si="2160"/>
        <v/>
      </c>
      <c r="CI952" s="40"/>
      <c r="CJ952" s="40"/>
      <c r="CK952" s="40"/>
      <c r="CL952" s="40"/>
      <c r="CM952" s="40"/>
    </row>
    <row r="953" spans="1:91" ht="17.25" customHeight="1" x14ac:dyDescent="0.2">
      <c r="A953" s="92"/>
      <c r="B953" s="93"/>
      <c r="C953" s="93"/>
      <c r="D953" s="93"/>
      <c r="E953" s="93" t="str">
        <f t="shared" si="2028"/>
        <v/>
      </c>
      <c r="F953" s="93"/>
      <c r="G953" s="93"/>
      <c r="H953" s="93" t="str">
        <f t="shared" si="1836"/>
        <v/>
      </c>
      <c r="I953" s="95" t="str">
        <f t="shared" si="1837"/>
        <v/>
      </c>
      <c r="J953" s="93"/>
      <c r="K953" s="97" t="b">
        <v>0</v>
      </c>
      <c r="L953" s="98" t="str">
        <f t="shared" si="1961"/>
        <v>PENDENTE</v>
      </c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3"/>
      <c r="X953" s="100"/>
      <c r="Y953" s="100"/>
      <c r="Z953" s="100"/>
      <c r="AA953" s="100"/>
      <c r="AB953" s="100"/>
      <c r="AC953" s="101"/>
      <c r="AD953" s="3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93"/>
      <c r="AQ953" s="93"/>
      <c r="AR953" s="93"/>
      <c r="AS953" s="102"/>
      <c r="AT953" s="103"/>
      <c r="AU953" s="103"/>
      <c r="AV953" s="103"/>
      <c r="AW953" s="104"/>
      <c r="AX953" s="103"/>
      <c r="AY953" s="103"/>
      <c r="AZ953" s="103"/>
      <c r="BA953" s="103"/>
      <c r="BB953" s="104"/>
      <c r="BC953" s="103"/>
      <c r="BD953" s="93"/>
      <c r="BE953" s="105"/>
      <c r="BF953" s="105"/>
      <c r="BG953" s="93"/>
      <c r="BH953" s="95"/>
      <c r="BI953" s="95" t="str">
        <f t="shared" si="1864"/>
        <v/>
      </c>
      <c r="BJ953" s="95" t="str">
        <f t="shared" ref="BJ953:BR953" si="2161">IF(AD953=0,"",AD953*$AS953*(AU953/10))</f>
        <v/>
      </c>
      <c r="BK953" s="95" t="str">
        <f t="shared" si="2161"/>
        <v/>
      </c>
      <c r="BL953" s="95" t="str">
        <f t="shared" si="2161"/>
        <v/>
      </c>
      <c r="BM953" s="95" t="str">
        <f t="shared" si="2161"/>
        <v/>
      </c>
      <c r="BN953" s="95" t="str">
        <f t="shared" si="2161"/>
        <v/>
      </c>
      <c r="BO953" s="95" t="str">
        <f t="shared" si="2161"/>
        <v/>
      </c>
      <c r="BP953" s="95" t="str">
        <f t="shared" si="2161"/>
        <v/>
      </c>
      <c r="BQ953" s="95" t="str">
        <f t="shared" si="2161"/>
        <v/>
      </c>
      <c r="BR953" s="95" t="str">
        <f t="shared" si="2161"/>
        <v/>
      </c>
      <c r="BS953" s="38"/>
      <c r="BT953" s="38"/>
      <c r="BU953" s="38"/>
      <c r="BV953" s="38"/>
      <c r="BW953" s="38"/>
      <c r="BX953" s="38">
        <f t="shared" si="2117"/>
        <v>0</v>
      </c>
      <c r="BY953" s="106" t="str">
        <f t="shared" si="2092"/>
        <v/>
      </c>
      <c r="BZ953" s="106" t="str">
        <f t="shared" ref="BZ953:CH953" si="2162">IF(N953="x","1","")</f>
        <v/>
      </c>
      <c r="CA953" s="106" t="str">
        <f t="shared" si="2162"/>
        <v/>
      </c>
      <c r="CB953" s="106" t="str">
        <f t="shared" si="2162"/>
        <v/>
      </c>
      <c r="CC953" s="106" t="str">
        <f t="shared" si="2162"/>
        <v/>
      </c>
      <c r="CD953" s="106" t="str">
        <f t="shared" si="2162"/>
        <v/>
      </c>
      <c r="CE953" s="106" t="str">
        <f t="shared" si="2162"/>
        <v/>
      </c>
      <c r="CF953" s="106" t="str">
        <f t="shared" si="2162"/>
        <v/>
      </c>
      <c r="CG953" s="106" t="str">
        <f t="shared" si="2162"/>
        <v/>
      </c>
      <c r="CH953" s="106" t="str">
        <f t="shared" si="2162"/>
        <v/>
      </c>
      <c r="CI953" s="40"/>
      <c r="CJ953" s="40"/>
      <c r="CK953" s="40"/>
      <c r="CL953" s="40"/>
      <c r="CM953" s="40"/>
    </row>
    <row r="954" spans="1:91" ht="17.25" customHeight="1" x14ac:dyDescent="0.2">
      <c r="A954" s="92"/>
      <c r="B954" s="93"/>
      <c r="C954" s="93"/>
      <c r="D954" s="93"/>
      <c r="E954" s="93" t="str">
        <f t="shared" si="2028"/>
        <v/>
      </c>
      <c r="F954" s="93"/>
      <c r="G954" s="93"/>
      <c r="H954" s="93" t="str">
        <f t="shared" si="1836"/>
        <v/>
      </c>
      <c r="I954" s="95" t="str">
        <f t="shared" si="1837"/>
        <v/>
      </c>
      <c r="J954" s="93"/>
      <c r="K954" s="97" t="b">
        <v>0</v>
      </c>
      <c r="L954" s="98" t="str">
        <f t="shared" si="1961"/>
        <v>PENDENTE</v>
      </c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3"/>
      <c r="X954" s="100"/>
      <c r="Y954" s="100"/>
      <c r="Z954" s="100"/>
      <c r="AA954" s="100"/>
      <c r="AB954" s="100"/>
      <c r="AC954" s="101"/>
      <c r="AD954" s="3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93"/>
      <c r="AQ954" s="93"/>
      <c r="AR954" s="93"/>
      <c r="AS954" s="102"/>
      <c r="AT954" s="103"/>
      <c r="AU954" s="103"/>
      <c r="AV954" s="103"/>
      <c r="AW954" s="104"/>
      <c r="AX954" s="103"/>
      <c r="AY954" s="103"/>
      <c r="AZ954" s="103"/>
      <c r="BA954" s="103"/>
      <c r="BB954" s="104"/>
      <c r="BC954" s="103"/>
      <c r="BD954" s="93"/>
      <c r="BE954" s="105"/>
      <c r="BF954" s="105"/>
      <c r="BG954" s="93"/>
      <c r="BH954" s="95"/>
      <c r="BI954" s="95" t="str">
        <f t="shared" si="1864"/>
        <v/>
      </c>
      <c r="BJ954" s="95" t="str">
        <f t="shared" ref="BJ954:BR954" si="2163">IF(AD954=0,"",AD954*$AS954*(AU954/10))</f>
        <v/>
      </c>
      <c r="BK954" s="95" t="str">
        <f t="shared" si="2163"/>
        <v/>
      </c>
      <c r="BL954" s="95" t="str">
        <f t="shared" si="2163"/>
        <v/>
      </c>
      <c r="BM954" s="95" t="str">
        <f t="shared" si="2163"/>
        <v/>
      </c>
      <c r="BN954" s="95" t="str">
        <f t="shared" si="2163"/>
        <v/>
      </c>
      <c r="BO954" s="95" t="str">
        <f t="shared" si="2163"/>
        <v/>
      </c>
      <c r="BP954" s="95" t="str">
        <f t="shared" si="2163"/>
        <v/>
      </c>
      <c r="BQ954" s="95" t="str">
        <f t="shared" si="2163"/>
        <v/>
      </c>
      <c r="BR954" s="95" t="str">
        <f t="shared" si="2163"/>
        <v/>
      </c>
      <c r="BS954" s="38"/>
      <c r="BT954" s="38"/>
      <c r="BU954" s="38"/>
      <c r="BV954" s="38"/>
      <c r="BW954" s="38"/>
      <c r="BX954" s="38">
        <f t="shared" si="2117"/>
        <v>0</v>
      </c>
      <c r="BY954" s="106" t="str">
        <f t="shared" si="2092"/>
        <v/>
      </c>
      <c r="BZ954" s="106" t="str">
        <f t="shared" ref="BZ954:CH954" si="2164">IF(N954="x","1","")</f>
        <v/>
      </c>
      <c r="CA954" s="106" t="str">
        <f t="shared" si="2164"/>
        <v/>
      </c>
      <c r="CB954" s="106" t="str">
        <f t="shared" si="2164"/>
        <v/>
      </c>
      <c r="CC954" s="106" t="str">
        <f t="shared" si="2164"/>
        <v/>
      </c>
      <c r="CD954" s="106" t="str">
        <f t="shared" si="2164"/>
        <v/>
      </c>
      <c r="CE954" s="106" t="str">
        <f t="shared" si="2164"/>
        <v/>
      </c>
      <c r="CF954" s="106" t="str">
        <f t="shared" si="2164"/>
        <v/>
      </c>
      <c r="CG954" s="106" t="str">
        <f t="shared" si="2164"/>
        <v/>
      </c>
      <c r="CH954" s="106" t="str">
        <f t="shared" si="2164"/>
        <v/>
      </c>
      <c r="CI954" s="40"/>
      <c r="CJ954" s="40"/>
      <c r="CK954" s="40"/>
      <c r="CL954" s="40"/>
      <c r="CM954" s="40"/>
    </row>
    <row r="955" spans="1:91" ht="17.25" customHeight="1" x14ac:dyDescent="0.2">
      <c r="A955" s="92"/>
      <c r="B955" s="93"/>
      <c r="C955" s="93"/>
      <c r="D955" s="93"/>
      <c r="E955" s="93" t="str">
        <f t="shared" si="2028"/>
        <v/>
      </c>
      <c r="F955" s="93"/>
      <c r="G955" s="93"/>
      <c r="H955" s="93" t="str">
        <f t="shared" si="1836"/>
        <v/>
      </c>
      <c r="I955" s="95" t="str">
        <f t="shared" si="1837"/>
        <v/>
      </c>
      <c r="J955" s="93"/>
      <c r="K955" s="97" t="b">
        <v>0</v>
      </c>
      <c r="L955" s="98" t="str">
        <f t="shared" si="1961"/>
        <v>PENDENTE</v>
      </c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3"/>
      <c r="X955" s="100"/>
      <c r="Y955" s="100"/>
      <c r="Z955" s="100"/>
      <c r="AA955" s="100"/>
      <c r="AB955" s="100"/>
      <c r="AC955" s="101"/>
      <c r="AD955" s="3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93"/>
      <c r="AQ955" s="93"/>
      <c r="AR955" s="93"/>
      <c r="AS955" s="102"/>
      <c r="AT955" s="103"/>
      <c r="AU955" s="103"/>
      <c r="AV955" s="103"/>
      <c r="AW955" s="104"/>
      <c r="AX955" s="103"/>
      <c r="AY955" s="103"/>
      <c r="AZ955" s="103"/>
      <c r="BA955" s="103"/>
      <c r="BB955" s="104"/>
      <c r="BC955" s="103"/>
      <c r="BD955" s="93"/>
      <c r="BE955" s="105"/>
      <c r="BF955" s="105"/>
      <c r="BG955" s="93"/>
      <c r="BH955" s="95"/>
      <c r="BI955" s="95" t="str">
        <f t="shared" si="1864"/>
        <v/>
      </c>
      <c r="BJ955" s="95" t="str">
        <f t="shared" ref="BJ955:BR955" si="2165">IF(AD955=0,"",AD955*$AS955*(AU955/10))</f>
        <v/>
      </c>
      <c r="BK955" s="95" t="str">
        <f t="shared" si="2165"/>
        <v/>
      </c>
      <c r="BL955" s="95" t="str">
        <f t="shared" si="2165"/>
        <v/>
      </c>
      <c r="BM955" s="95" t="str">
        <f t="shared" si="2165"/>
        <v/>
      </c>
      <c r="BN955" s="95" t="str">
        <f t="shared" si="2165"/>
        <v/>
      </c>
      <c r="BO955" s="95" t="str">
        <f t="shared" si="2165"/>
        <v/>
      </c>
      <c r="BP955" s="95" t="str">
        <f t="shared" si="2165"/>
        <v/>
      </c>
      <c r="BQ955" s="95" t="str">
        <f t="shared" si="2165"/>
        <v/>
      </c>
      <c r="BR955" s="95" t="str">
        <f t="shared" si="2165"/>
        <v/>
      </c>
      <c r="BS955" s="38"/>
      <c r="BT955" s="38"/>
      <c r="BU955" s="38"/>
      <c r="BV955" s="38"/>
      <c r="BW955" s="38"/>
      <c r="BX955" s="38">
        <f t="shared" si="2117"/>
        <v>0</v>
      </c>
      <c r="BY955" s="106" t="str">
        <f t="shared" si="2092"/>
        <v/>
      </c>
      <c r="BZ955" s="106" t="str">
        <f t="shared" ref="BZ955:CH955" si="2166">IF(N955="x","1","")</f>
        <v/>
      </c>
      <c r="CA955" s="106" t="str">
        <f t="shared" si="2166"/>
        <v/>
      </c>
      <c r="CB955" s="106" t="str">
        <f t="shared" si="2166"/>
        <v/>
      </c>
      <c r="CC955" s="106" t="str">
        <f t="shared" si="2166"/>
        <v/>
      </c>
      <c r="CD955" s="106" t="str">
        <f t="shared" si="2166"/>
        <v/>
      </c>
      <c r="CE955" s="106" t="str">
        <f t="shared" si="2166"/>
        <v/>
      </c>
      <c r="CF955" s="106" t="str">
        <f t="shared" si="2166"/>
        <v/>
      </c>
      <c r="CG955" s="106" t="str">
        <f t="shared" si="2166"/>
        <v/>
      </c>
      <c r="CH955" s="106" t="str">
        <f t="shared" si="2166"/>
        <v/>
      </c>
      <c r="CI955" s="40"/>
      <c r="CJ955" s="40"/>
      <c r="CK955" s="40"/>
      <c r="CL955" s="40"/>
      <c r="CM955" s="40"/>
    </row>
    <row r="956" spans="1:91" ht="17.25" customHeight="1" x14ac:dyDescent="0.2">
      <c r="A956" s="92"/>
      <c r="B956" s="93"/>
      <c r="C956" s="93"/>
      <c r="D956" s="93"/>
      <c r="E956" s="93" t="str">
        <f t="shared" si="2028"/>
        <v/>
      </c>
      <c r="F956" s="93"/>
      <c r="G956" s="93"/>
      <c r="H956" s="93" t="str">
        <f t="shared" si="1836"/>
        <v/>
      </c>
      <c r="I956" s="95" t="str">
        <f t="shared" si="1837"/>
        <v/>
      </c>
      <c r="J956" s="93"/>
      <c r="K956" s="97" t="b">
        <v>0</v>
      </c>
      <c r="L956" s="98" t="str">
        <f t="shared" si="1961"/>
        <v>PENDENTE</v>
      </c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3"/>
      <c r="X956" s="100"/>
      <c r="Y956" s="100"/>
      <c r="Z956" s="100"/>
      <c r="AA956" s="100"/>
      <c r="AB956" s="100"/>
      <c r="AC956" s="101"/>
      <c r="AD956" s="3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93"/>
      <c r="AQ956" s="93"/>
      <c r="AR956" s="93"/>
      <c r="AS956" s="102"/>
      <c r="AT956" s="103"/>
      <c r="AU956" s="103"/>
      <c r="AV956" s="103"/>
      <c r="AW956" s="104"/>
      <c r="AX956" s="103"/>
      <c r="AY956" s="103"/>
      <c r="AZ956" s="103"/>
      <c r="BA956" s="103"/>
      <c r="BB956" s="104"/>
      <c r="BC956" s="103"/>
      <c r="BD956" s="93"/>
      <c r="BE956" s="105"/>
      <c r="BF956" s="105"/>
      <c r="BG956" s="93"/>
      <c r="BH956" s="95"/>
      <c r="BI956" s="95" t="str">
        <f t="shared" si="1864"/>
        <v/>
      </c>
      <c r="BJ956" s="95" t="str">
        <f t="shared" ref="BJ956:BR956" si="2167">IF(AD956=0,"",AD956*$AS956*(AU956/10))</f>
        <v/>
      </c>
      <c r="BK956" s="95" t="str">
        <f t="shared" si="2167"/>
        <v/>
      </c>
      <c r="BL956" s="95" t="str">
        <f t="shared" si="2167"/>
        <v/>
      </c>
      <c r="BM956" s="95" t="str">
        <f t="shared" si="2167"/>
        <v/>
      </c>
      <c r="BN956" s="95" t="str">
        <f t="shared" si="2167"/>
        <v/>
      </c>
      <c r="BO956" s="95" t="str">
        <f t="shared" si="2167"/>
        <v/>
      </c>
      <c r="BP956" s="95" t="str">
        <f t="shared" si="2167"/>
        <v/>
      </c>
      <c r="BQ956" s="95" t="str">
        <f t="shared" si="2167"/>
        <v/>
      </c>
      <c r="BR956" s="95" t="str">
        <f t="shared" si="2167"/>
        <v/>
      </c>
      <c r="BS956" s="38"/>
      <c r="BT956" s="38"/>
      <c r="BU956" s="38"/>
      <c r="BV956" s="38"/>
      <c r="BW956" s="38"/>
      <c r="BX956" s="38">
        <f t="shared" si="2117"/>
        <v>0</v>
      </c>
      <c r="BY956" s="106" t="str">
        <f t="shared" si="2092"/>
        <v/>
      </c>
      <c r="BZ956" s="106" t="str">
        <f t="shared" ref="BZ956:CH956" si="2168">IF(N956="x","1","")</f>
        <v/>
      </c>
      <c r="CA956" s="106" t="str">
        <f t="shared" si="2168"/>
        <v/>
      </c>
      <c r="CB956" s="106" t="str">
        <f t="shared" si="2168"/>
        <v/>
      </c>
      <c r="CC956" s="106" t="str">
        <f t="shared" si="2168"/>
        <v/>
      </c>
      <c r="CD956" s="106" t="str">
        <f t="shared" si="2168"/>
        <v/>
      </c>
      <c r="CE956" s="106" t="str">
        <f t="shared" si="2168"/>
        <v/>
      </c>
      <c r="CF956" s="106" t="str">
        <f t="shared" si="2168"/>
        <v/>
      </c>
      <c r="CG956" s="106" t="str">
        <f t="shared" si="2168"/>
        <v/>
      </c>
      <c r="CH956" s="106" t="str">
        <f t="shared" si="2168"/>
        <v/>
      </c>
      <c r="CI956" s="40"/>
      <c r="CJ956" s="40"/>
      <c r="CK956" s="40"/>
      <c r="CL956" s="40"/>
      <c r="CM956" s="40"/>
    </row>
    <row r="957" spans="1:91" ht="17.25" customHeight="1" x14ac:dyDescent="0.2">
      <c r="A957" s="92"/>
      <c r="B957" s="93"/>
      <c r="C957" s="93"/>
      <c r="D957" s="93"/>
      <c r="E957" s="93" t="str">
        <f t="shared" si="2028"/>
        <v/>
      </c>
      <c r="F957" s="93"/>
      <c r="G957" s="93"/>
      <c r="H957" s="93" t="str">
        <f t="shared" si="1836"/>
        <v/>
      </c>
      <c r="I957" s="95" t="str">
        <f t="shared" si="1837"/>
        <v/>
      </c>
      <c r="J957" s="93"/>
      <c r="K957" s="97" t="b">
        <v>0</v>
      </c>
      <c r="L957" s="98" t="str">
        <f t="shared" si="1961"/>
        <v>PENDENTE</v>
      </c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3"/>
      <c r="X957" s="100"/>
      <c r="Y957" s="100"/>
      <c r="Z957" s="100"/>
      <c r="AA957" s="100"/>
      <c r="AB957" s="100"/>
      <c r="AC957" s="101"/>
      <c r="AD957" s="3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93"/>
      <c r="AQ957" s="93"/>
      <c r="AR957" s="93"/>
      <c r="AS957" s="102"/>
      <c r="AT957" s="103"/>
      <c r="AU957" s="103"/>
      <c r="AV957" s="103"/>
      <c r="AW957" s="104"/>
      <c r="AX957" s="103"/>
      <c r="AY957" s="103"/>
      <c r="AZ957" s="103"/>
      <c r="BA957" s="103"/>
      <c r="BB957" s="104"/>
      <c r="BC957" s="103"/>
      <c r="BD957" s="93"/>
      <c r="BE957" s="105"/>
      <c r="BF957" s="105"/>
      <c r="BG957" s="93"/>
      <c r="BH957" s="95"/>
      <c r="BI957" s="95" t="str">
        <f t="shared" si="1864"/>
        <v/>
      </c>
      <c r="BJ957" s="95" t="str">
        <f t="shared" ref="BJ957:BR957" si="2169">IF(AD957=0,"",AD957*$AS957*(AU957/10))</f>
        <v/>
      </c>
      <c r="BK957" s="95" t="str">
        <f t="shared" si="2169"/>
        <v/>
      </c>
      <c r="BL957" s="95" t="str">
        <f t="shared" si="2169"/>
        <v/>
      </c>
      <c r="BM957" s="95" t="str">
        <f t="shared" si="2169"/>
        <v/>
      </c>
      <c r="BN957" s="95" t="str">
        <f t="shared" si="2169"/>
        <v/>
      </c>
      <c r="BO957" s="95" t="str">
        <f t="shared" si="2169"/>
        <v/>
      </c>
      <c r="BP957" s="95" t="str">
        <f t="shared" si="2169"/>
        <v/>
      </c>
      <c r="BQ957" s="95" t="str">
        <f t="shared" si="2169"/>
        <v/>
      </c>
      <c r="BR957" s="95" t="str">
        <f t="shared" si="2169"/>
        <v/>
      </c>
      <c r="BS957" s="38"/>
      <c r="BT957" s="38"/>
      <c r="BU957" s="38"/>
      <c r="BV957" s="38"/>
      <c r="BW957" s="38"/>
      <c r="BX957" s="38">
        <f t="shared" si="2117"/>
        <v>0</v>
      </c>
      <c r="BY957" s="106" t="str">
        <f t="shared" si="2092"/>
        <v/>
      </c>
      <c r="BZ957" s="106" t="str">
        <f t="shared" ref="BZ957:CH957" si="2170">IF(N957="x","1","")</f>
        <v/>
      </c>
      <c r="CA957" s="106" t="str">
        <f t="shared" si="2170"/>
        <v/>
      </c>
      <c r="CB957" s="106" t="str">
        <f t="shared" si="2170"/>
        <v/>
      </c>
      <c r="CC957" s="106" t="str">
        <f t="shared" si="2170"/>
        <v/>
      </c>
      <c r="CD957" s="106" t="str">
        <f t="shared" si="2170"/>
        <v/>
      </c>
      <c r="CE957" s="106" t="str">
        <f t="shared" si="2170"/>
        <v/>
      </c>
      <c r="CF957" s="106" t="str">
        <f t="shared" si="2170"/>
        <v/>
      </c>
      <c r="CG957" s="106" t="str">
        <f t="shared" si="2170"/>
        <v/>
      </c>
      <c r="CH957" s="106" t="str">
        <f t="shared" si="2170"/>
        <v/>
      </c>
      <c r="CI957" s="40"/>
      <c r="CJ957" s="40"/>
      <c r="CK957" s="40"/>
      <c r="CL957" s="40"/>
      <c r="CM957" s="40"/>
    </row>
    <row r="958" spans="1:91" ht="17.25" customHeight="1" x14ac:dyDescent="0.2">
      <c r="A958" s="92"/>
      <c r="B958" s="93"/>
      <c r="C958" s="93"/>
      <c r="D958" s="93"/>
      <c r="E958" s="93" t="str">
        <f t="shared" si="2028"/>
        <v/>
      </c>
      <c r="F958" s="93"/>
      <c r="G958" s="93"/>
      <c r="H958" s="93" t="str">
        <f t="shared" si="1836"/>
        <v/>
      </c>
      <c r="I958" s="95" t="str">
        <f t="shared" si="1837"/>
        <v/>
      </c>
      <c r="J958" s="93"/>
      <c r="K958" s="97" t="b">
        <v>0</v>
      </c>
      <c r="L958" s="98" t="str">
        <f t="shared" si="1961"/>
        <v>PENDENTE</v>
      </c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3"/>
      <c r="X958" s="100"/>
      <c r="Y958" s="100"/>
      <c r="Z958" s="100"/>
      <c r="AA958" s="100"/>
      <c r="AB958" s="100"/>
      <c r="AC958" s="101"/>
      <c r="AD958" s="3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93"/>
      <c r="AQ958" s="93"/>
      <c r="AR958" s="93"/>
      <c r="AS958" s="102"/>
      <c r="AT958" s="103"/>
      <c r="AU958" s="103"/>
      <c r="AV958" s="103"/>
      <c r="AW958" s="104"/>
      <c r="AX958" s="103"/>
      <c r="AY958" s="103"/>
      <c r="AZ958" s="103"/>
      <c r="BA958" s="103"/>
      <c r="BB958" s="104"/>
      <c r="BC958" s="103"/>
      <c r="BD958" s="93"/>
      <c r="BE958" s="105"/>
      <c r="BF958" s="105"/>
      <c r="BG958" s="93"/>
      <c r="BH958" s="95"/>
      <c r="BI958" s="95" t="str">
        <f t="shared" si="1864"/>
        <v/>
      </c>
      <c r="BJ958" s="95" t="str">
        <f t="shared" ref="BJ958:BR958" si="2171">IF(AD958=0,"",AD958*$AS958*(AU958/10))</f>
        <v/>
      </c>
      <c r="BK958" s="95" t="str">
        <f t="shared" si="2171"/>
        <v/>
      </c>
      <c r="BL958" s="95" t="str">
        <f t="shared" si="2171"/>
        <v/>
      </c>
      <c r="BM958" s="95" t="str">
        <f t="shared" si="2171"/>
        <v/>
      </c>
      <c r="BN958" s="95" t="str">
        <f t="shared" si="2171"/>
        <v/>
      </c>
      <c r="BO958" s="95" t="str">
        <f t="shared" si="2171"/>
        <v/>
      </c>
      <c r="BP958" s="95" t="str">
        <f t="shared" si="2171"/>
        <v/>
      </c>
      <c r="BQ958" s="95" t="str">
        <f t="shared" si="2171"/>
        <v/>
      </c>
      <c r="BR958" s="95" t="str">
        <f t="shared" si="2171"/>
        <v/>
      </c>
      <c r="BS958" s="38"/>
      <c r="BT958" s="38"/>
      <c r="BU958" s="38"/>
      <c r="BV958" s="38"/>
      <c r="BW958" s="38"/>
      <c r="BX958" s="38">
        <f t="shared" si="2117"/>
        <v>0</v>
      </c>
      <c r="BY958" s="106" t="str">
        <f t="shared" si="2092"/>
        <v/>
      </c>
      <c r="BZ958" s="106" t="str">
        <f t="shared" ref="BZ958:CH958" si="2172">IF(N958="x","1","")</f>
        <v/>
      </c>
      <c r="CA958" s="106" t="str">
        <f t="shared" si="2172"/>
        <v/>
      </c>
      <c r="CB958" s="106" t="str">
        <f t="shared" si="2172"/>
        <v/>
      </c>
      <c r="CC958" s="106" t="str">
        <f t="shared" si="2172"/>
        <v/>
      </c>
      <c r="CD958" s="106" t="str">
        <f t="shared" si="2172"/>
        <v/>
      </c>
      <c r="CE958" s="106" t="str">
        <f t="shared" si="2172"/>
        <v/>
      </c>
      <c r="CF958" s="106" t="str">
        <f t="shared" si="2172"/>
        <v/>
      </c>
      <c r="CG958" s="106" t="str">
        <f t="shared" si="2172"/>
        <v/>
      </c>
      <c r="CH958" s="106" t="str">
        <f t="shared" si="2172"/>
        <v/>
      </c>
      <c r="CI958" s="40"/>
      <c r="CJ958" s="40"/>
      <c r="CK958" s="40"/>
      <c r="CL958" s="40"/>
      <c r="CM958" s="40"/>
    </row>
    <row r="959" spans="1:91" ht="17.25" customHeight="1" x14ac:dyDescent="0.2">
      <c r="A959" s="92"/>
      <c r="B959" s="93"/>
      <c r="C959" s="93"/>
      <c r="D959" s="93"/>
      <c r="E959" s="93" t="str">
        <f t="shared" si="2028"/>
        <v/>
      </c>
      <c r="F959" s="93"/>
      <c r="G959" s="93"/>
      <c r="H959" s="93" t="str">
        <f t="shared" si="1836"/>
        <v/>
      </c>
      <c r="I959" s="95" t="str">
        <f t="shared" si="1837"/>
        <v/>
      </c>
      <c r="J959" s="93"/>
      <c r="K959" s="97" t="b">
        <v>0</v>
      </c>
      <c r="L959" s="98" t="str">
        <f t="shared" si="1961"/>
        <v>PENDENTE</v>
      </c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3"/>
      <c r="X959" s="100"/>
      <c r="Y959" s="100"/>
      <c r="Z959" s="100"/>
      <c r="AA959" s="100"/>
      <c r="AB959" s="100"/>
      <c r="AC959" s="101"/>
      <c r="AD959" s="3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93"/>
      <c r="AQ959" s="93"/>
      <c r="AR959" s="93"/>
      <c r="AS959" s="102"/>
      <c r="AT959" s="103"/>
      <c r="AU959" s="103"/>
      <c r="AV959" s="103"/>
      <c r="AW959" s="104"/>
      <c r="AX959" s="103"/>
      <c r="AY959" s="103"/>
      <c r="AZ959" s="103"/>
      <c r="BA959" s="103"/>
      <c r="BB959" s="104"/>
      <c r="BC959" s="103"/>
      <c r="BD959" s="93"/>
      <c r="BE959" s="105"/>
      <c r="BF959" s="105"/>
      <c r="BG959" s="93"/>
      <c r="BH959" s="95"/>
      <c r="BI959" s="95" t="str">
        <f t="shared" si="1864"/>
        <v/>
      </c>
      <c r="BJ959" s="95" t="str">
        <f t="shared" ref="BJ959:BR959" si="2173">IF(AD959=0,"",AD959*$AS959*(AU959/10))</f>
        <v/>
      </c>
      <c r="BK959" s="95" t="str">
        <f t="shared" si="2173"/>
        <v/>
      </c>
      <c r="BL959" s="95" t="str">
        <f t="shared" si="2173"/>
        <v/>
      </c>
      <c r="BM959" s="95" t="str">
        <f t="shared" si="2173"/>
        <v/>
      </c>
      <c r="BN959" s="95" t="str">
        <f t="shared" si="2173"/>
        <v/>
      </c>
      <c r="BO959" s="95" t="str">
        <f t="shared" si="2173"/>
        <v/>
      </c>
      <c r="BP959" s="95" t="str">
        <f t="shared" si="2173"/>
        <v/>
      </c>
      <c r="BQ959" s="95" t="str">
        <f t="shared" si="2173"/>
        <v/>
      </c>
      <c r="BR959" s="95" t="str">
        <f t="shared" si="2173"/>
        <v/>
      </c>
      <c r="BS959" s="38"/>
      <c r="BT959" s="38"/>
      <c r="BU959" s="38"/>
      <c r="BV959" s="38"/>
      <c r="BW959" s="38"/>
      <c r="BX959" s="38">
        <f t="shared" si="2117"/>
        <v>0</v>
      </c>
      <c r="BY959" s="106" t="str">
        <f t="shared" si="2092"/>
        <v/>
      </c>
      <c r="BZ959" s="106" t="str">
        <f t="shared" ref="BZ959:CH959" si="2174">IF(N959="x","1","")</f>
        <v/>
      </c>
      <c r="CA959" s="106" t="str">
        <f t="shared" si="2174"/>
        <v/>
      </c>
      <c r="CB959" s="106" t="str">
        <f t="shared" si="2174"/>
        <v/>
      </c>
      <c r="CC959" s="106" t="str">
        <f t="shared" si="2174"/>
        <v/>
      </c>
      <c r="CD959" s="106" t="str">
        <f t="shared" si="2174"/>
        <v/>
      </c>
      <c r="CE959" s="106" t="str">
        <f t="shared" si="2174"/>
        <v/>
      </c>
      <c r="CF959" s="106" t="str">
        <f t="shared" si="2174"/>
        <v/>
      </c>
      <c r="CG959" s="106" t="str">
        <f t="shared" si="2174"/>
        <v/>
      </c>
      <c r="CH959" s="106" t="str">
        <f t="shared" si="2174"/>
        <v/>
      </c>
      <c r="CI959" s="40"/>
      <c r="CJ959" s="40"/>
      <c r="CK959" s="40"/>
      <c r="CL959" s="40"/>
      <c r="CM959" s="40"/>
    </row>
    <row r="960" spans="1:91" ht="17.25" customHeight="1" x14ac:dyDescent="0.2">
      <c r="A960" s="92"/>
      <c r="B960" s="93"/>
      <c r="C960" s="93"/>
      <c r="D960" s="93"/>
      <c r="E960" s="93" t="str">
        <f t="shared" si="2028"/>
        <v/>
      </c>
      <c r="F960" s="93"/>
      <c r="G960" s="93"/>
      <c r="H960" s="93" t="str">
        <f t="shared" si="1836"/>
        <v/>
      </c>
      <c r="I960" s="95" t="str">
        <f t="shared" si="1837"/>
        <v/>
      </c>
      <c r="J960" s="93"/>
      <c r="K960" s="97" t="b">
        <v>0</v>
      </c>
      <c r="L960" s="98" t="str">
        <f t="shared" si="1961"/>
        <v>PENDENTE</v>
      </c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3"/>
      <c r="X960" s="100"/>
      <c r="Y960" s="100"/>
      <c r="Z960" s="100"/>
      <c r="AA960" s="100"/>
      <c r="AB960" s="100"/>
      <c r="AC960" s="101"/>
      <c r="AD960" s="3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93"/>
      <c r="AQ960" s="93"/>
      <c r="AR960" s="93"/>
      <c r="AS960" s="102"/>
      <c r="AT960" s="103"/>
      <c r="AU960" s="103"/>
      <c r="AV960" s="103"/>
      <c r="AW960" s="104"/>
      <c r="AX960" s="103"/>
      <c r="AY960" s="103"/>
      <c r="AZ960" s="103"/>
      <c r="BA960" s="103"/>
      <c r="BB960" s="104"/>
      <c r="BC960" s="103"/>
      <c r="BD960" s="93"/>
      <c r="BE960" s="105"/>
      <c r="BF960" s="105"/>
      <c r="BG960" s="93"/>
      <c r="BH960" s="95"/>
      <c r="BI960" s="95" t="str">
        <f t="shared" si="1864"/>
        <v/>
      </c>
      <c r="BJ960" s="95" t="str">
        <f t="shared" ref="BJ960:BR960" si="2175">IF(AD960=0,"",AD960*$AS960*(AU960/10))</f>
        <v/>
      </c>
      <c r="BK960" s="95" t="str">
        <f t="shared" si="2175"/>
        <v/>
      </c>
      <c r="BL960" s="95" t="str">
        <f t="shared" si="2175"/>
        <v/>
      </c>
      <c r="BM960" s="95" t="str">
        <f t="shared" si="2175"/>
        <v/>
      </c>
      <c r="BN960" s="95" t="str">
        <f t="shared" si="2175"/>
        <v/>
      </c>
      <c r="BO960" s="95" t="str">
        <f t="shared" si="2175"/>
        <v/>
      </c>
      <c r="BP960" s="95" t="str">
        <f t="shared" si="2175"/>
        <v/>
      </c>
      <c r="BQ960" s="95" t="str">
        <f t="shared" si="2175"/>
        <v/>
      </c>
      <c r="BR960" s="95" t="str">
        <f t="shared" si="2175"/>
        <v/>
      </c>
      <c r="BS960" s="38"/>
      <c r="BT960" s="38"/>
      <c r="BU960" s="38"/>
      <c r="BV960" s="38"/>
      <c r="BW960" s="38"/>
      <c r="BX960" s="38">
        <f t="shared" si="2117"/>
        <v>0</v>
      </c>
      <c r="BY960" s="106" t="str">
        <f t="shared" si="2092"/>
        <v/>
      </c>
      <c r="BZ960" s="106" t="str">
        <f t="shared" ref="BZ960:CH960" si="2176">IF(N960="x","1","")</f>
        <v/>
      </c>
      <c r="CA960" s="106" t="str">
        <f t="shared" si="2176"/>
        <v/>
      </c>
      <c r="CB960" s="106" t="str">
        <f t="shared" si="2176"/>
        <v/>
      </c>
      <c r="CC960" s="106" t="str">
        <f t="shared" si="2176"/>
        <v/>
      </c>
      <c r="CD960" s="106" t="str">
        <f t="shared" si="2176"/>
        <v/>
      </c>
      <c r="CE960" s="106" t="str">
        <f t="shared" si="2176"/>
        <v/>
      </c>
      <c r="CF960" s="106" t="str">
        <f t="shared" si="2176"/>
        <v/>
      </c>
      <c r="CG960" s="106" t="str">
        <f t="shared" si="2176"/>
        <v/>
      </c>
      <c r="CH960" s="106" t="str">
        <f t="shared" si="2176"/>
        <v/>
      </c>
      <c r="CI960" s="40"/>
      <c r="CJ960" s="40"/>
      <c r="CK960" s="40"/>
      <c r="CL960" s="40"/>
      <c r="CM960" s="40"/>
    </row>
    <row r="961" spans="1:91" ht="17.25" customHeight="1" x14ac:dyDescent="0.2">
      <c r="A961" s="92"/>
      <c r="B961" s="93"/>
      <c r="C961" s="93"/>
      <c r="D961" s="93"/>
      <c r="E961" s="93" t="str">
        <f t="shared" si="2028"/>
        <v/>
      </c>
      <c r="F961" s="93"/>
      <c r="G961" s="93"/>
      <c r="H961" s="93" t="str">
        <f t="shared" si="1836"/>
        <v/>
      </c>
      <c r="I961" s="95" t="str">
        <f t="shared" si="1837"/>
        <v/>
      </c>
      <c r="J961" s="93"/>
      <c r="K961" s="97" t="b">
        <v>0</v>
      </c>
      <c r="L961" s="98" t="str">
        <f t="shared" si="1961"/>
        <v>PENDENTE</v>
      </c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3"/>
      <c r="X961" s="100"/>
      <c r="Y961" s="100"/>
      <c r="Z961" s="100"/>
      <c r="AA961" s="100"/>
      <c r="AB961" s="100"/>
      <c r="AC961" s="101"/>
      <c r="AD961" s="3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93"/>
      <c r="AQ961" s="93"/>
      <c r="AR961" s="93"/>
      <c r="AS961" s="102"/>
      <c r="AT961" s="103"/>
      <c r="AU961" s="103"/>
      <c r="AV961" s="103"/>
      <c r="AW961" s="104"/>
      <c r="AX961" s="103"/>
      <c r="AY961" s="103"/>
      <c r="AZ961" s="103"/>
      <c r="BA961" s="103"/>
      <c r="BB961" s="104"/>
      <c r="BC961" s="103"/>
      <c r="BD961" s="93"/>
      <c r="BE961" s="105"/>
      <c r="BF961" s="105"/>
      <c r="BG961" s="93"/>
      <c r="BH961" s="95"/>
      <c r="BI961" s="95" t="str">
        <f t="shared" si="1864"/>
        <v/>
      </c>
      <c r="BJ961" s="95" t="str">
        <f t="shared" ref="BJ961:BR961" si="2177">IF(AD961=0,"",AD961*$AS961*(AU961/10))</f>
        <v/>
      </c>
      <c r="BK961" s="95" t="str">
        <f t="shared" si="2177"/>
        <v/>
      </c>
      <c r="BL961" s="95" t="str">
        <f t="shared" si="2177"/>
        <v/>
      </c>
      <c r="BM961" s="95" t="str">
        <f t="shared" si="2177"/>
        <v/>
      </c>
      <c r="BN961" s="95" t="str">
        <f t="shared" si="2177"/>
        <v/>
      </c>
      <c r="BO961" s="95" t="str">
        <f t="shared" si="2177"/>
        <v/>
      </c>
      <c r="BP961" s="95" t="str">
        <f t="shared" si="2177"/>
        <v/>
      </c>
      <c r="BQ961" s="95" t="str">
        <f t="shared" si="2177"/>
        <v/>
      </c>
      <c r="BR961" s="95" t="str">
        <f t="shared" si="2177"/>
        <v/>
      </c>
      <c r="BS961" s="38"/>
      <c r="BT961" s="38"/>
      <c r="BU961" s="38"/>
      <c r="BV961" s="38"/>
      <c r="BW961" s="38"/>
      <c r="BX961" s="38">
        <f t="shared" si="2117"/>
        <v>0</v>
      </c>
      <c r="BY961" s="106" t="str">
        <f t="shared" si="2092"/>
        <v/>
      </c>
      <c r="BZ961" s="106" t="str">
        <f t="shared" ref="BZ961:CH961" si="2178">IF(N961="x","1","")</f>
        <v/>
      </c>
      <c r="CA961" s="106" t="str">
        <f t="shared" si="2178"/>
        <v/>
      </c>
      <c r="CB961" s="106" t="str">
        <f t="shared" si="2178"/>
        <v/>
      </c>
      <c r="CC961" s="106" t="str">
        <f t="shared" si="2178"/>
        <v/>
      </c>
      <c r="CD961" s="106" t="str">
        <f t="shared" si="2178"/>
        <v/>
      </c>
      <c r="CE961" s="106" t="str">
        <f t="shared" si="2178"/>
        <v/>
      </c>
      <c r="CF961" s="106" t="str">
        <f t="shared" si="2178"/>
        <v/>
      </c>
      <c r="CG961" s="106" t="str">
        <f t="shared" si="2178"/>
        <v/>
      </c>
      <c r="CH961" s="106" t="str">
        <f t="shared" si="2178"/>
        <v/>
      </c>
      <c r="CI961" s="40"/>
      <c r="CJ961" s="40"/>
      <c r="CK961" s="40"/>
      <c r="CL961" s="40"/>
      <c r="CM961" s="40"/>
    </row>
    <row r="962" spans="1:91" ht="17.25" customHeight="1" x14ac:dyDescent="0.2">
      <c r="A962" s="92"/>
      <c r="B962" s="93"/>
      <c r="C962" s="93"/>
      <c r="D962" s="93"/>
      <c r="E962" s="93" t="str">
        <f t="shared" si="2028"/>
        <v/>
      </c>
      <c r="F962" s="93"/>
      <c r="G962" s="93"/>
      <c r="H962" s="93" t="str">
        <f t="shared" si="1836"/>
        <v/>
      </c>
      <c r="I962" s="95" t="str">
        <f t="shared" si="1837"/>
        <v/>
      </c>
      <c r="J962" s="93"/>
      <c r="K962" s="97" t="b">
        <v>0</v>
      </c>
      <c r="L962" s="98" t="str">
        <f t="shared" si="1961"/>
        <v>PENDENTE</v>
      </c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3"/>
      <c r="X962" s="100"/>
      <c r="Y962" s="100"/>
      <c r="Z962" s="100"/>
      <c r="AA962" s="100"/>
      <c r="AB962" s="100"/>
      <c r="AC962" s="101"/>
      <c r="AD962" s="3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93"/>
      <c r="AQ962" s="93"/>
      <c r="AR962" s="93"/>
      <c r="AS962" s="102"/>
      <c r="AT962" s="103"/>
      <c r="AU962" s="103"/>
      <c r="AV962" s="103"/>
      <c r="AW962" s="104"/>
      <c r="AX962" s="103"/>
      <c r="AY962" s="103"/>
      <c r="AZ962" s="103"/>
      <c r="BA962" s="103"/>
      <c r="BB962" s="104"/>
      <c r="BC962" s="103"/>
      <c r="BD962" s="93"/>
      <c r="BE962" s="105"/>
      <c r="BF962" s="105"/>
      <c r="BG962" s="93"/>
      <c r="BH962" s="95"/>
      <c r="BI962" s="95" t="str">
        <f t="shared" si="1864"/>
        <v/>
      </c>
      <c r="BJ962" s="95" t="str">
        <f t="shared" ref="BJ962:BR962" si="2179">IF(AD962=0,"",AD962*$AS962*(AU962/10))</f>
        <v/>
      </c>
      <c r="BK962" s="95" t="str">
        <f t="shared" si="2179"/>
        <v/>
      </c>
      <c r="BL962" s="95" t="str">
        <f t="shared" si="2179"/>
        <v/>
      </c>
      <c r="BM962" s="95" t="str">
        <f t="shared" si="2179"/>
        <v/>
      </c>
      <c r="BN962" s="95" t="str">
        <f t="shared" si="2179"/>
        <v/>
      </c>
      <c r="BO962" s="95" t="str">
        <f t="shared" si="2179"/>
        <v/>
      </c>
      <c r="BP962" s="95" t="str">
        <f t="shared" si="2179"/>
        <v/>
      </c>
      <c r="BQ962" s="95" t="str">
        <f t="shared" si="2179"/>
        <v/>
      </c>
      <c r="BR962" s="95" t="str">
        <f t="shared" si="2179"/>
        <v/>
      </c>
      <c r="BS962" s="38"/>
      <c r="BT962" s="38"/>
      <c r="BU962" s="38"/>
      <c r="BV962" s="38"/>
      <c r="BW962" s="38"/>
      <c r="BX962" s="38">
        <f t="shared" si="2117"/>
        <v>0</v>
      </c>
      <c r="BY962" s="106" t="str">
        <f t="shared" si="2092"/>
        <v/>
      </c>
      <c r="BZ962" s="106" t="str">
        <f t="shared" ref="BZ962:CH962" si="2180">IF(N962="x","1","")</f>
        <v/>
      </c>
      <c r="CA962" s="106" t="str">
        <f t="shared" si="2180"/>
        <v/>
      </c>
      <c r="CB962" s="106" t="str">
        <f t="shared" si="2180"/>
        <v/>
      </c>
      <c r="CC962" s="106" t="str">
        <f t="shared" si="2180"/>
        <v/>
      </c>
      <c r="CD962" s="106" t="str">
        <f t="shared" si="2180"/>
        <v/>
      </c>
      <c r="CE962" s="106" t="str">
        <f t="shared" si="2180"/>
        <v/>
      </c>
      <c r="CF962" s="106" t="str">
        <f t="shared" si="2180"/>
        <v/>
      </c>
      <c r="CG962" s="106" t="str">
        <f t="shared" si="2180"/>
        <v/>
      </c>
      <c r="CH962" s="106" t="str">
        <f t="shared" si="2180"/>
        <v/>
      </c>
      <c r="CI962" s="40"/>
      <c r="CJ962" s="40"/>
      <c r="CK962" s="40"/>
      <c r="CL962" s="40"/>
      <c r="CM962" s="40"/>
    </row>
    <row r="963" spans="1:91" ht="17.25" customHeight="1" x14ac:dyDescent="0.2">
      <c r="A963" s="92"/>
      <c r="B963" s="93"/>
      <c r="C963" s="93"/>
      <c r="D963" s="93"/>
      <c r="E963" s="93" t="str">
        <f t="shared" si="2028"/>
        <v/>
      </c>
      <c r="F963" s="93"/>
      <c r="G963" s="93"/>
      <c r="H963" s="93" t="str">
        <f t="shared" si="1836"/>
        <v/>
      </c>
      <c r="I963" s="95" t="str">
        <f t="shared" si="1837"/>
        <v/>
      </c>
      <c r="J963" s="93"/>
      <c r="K963" s="97" t="b">
        <v>0</v>
      </c>
      <c r="L963" s="98" t="str">
        <f t="shared" si="1961"/>
        <v>PENDENTE</v>
      </c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3"/>
      <c r="X963" s="100"/>
      <c r="Y963" s="100"/>
      <c r="Z963" s="100"/>
      <c r="AA963" s="100"/>
      <c r="AB963" s="100"/>
      <c r="AC963" s="101"/>
      <c r="AD963" s="3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93"/>
      <c r="AQ963" s="93"/>
      <c r="AR963" s="93"/>
      <c r="AS963" s="102"/>
      <c r="AT963" s="103"/>
      <c r="AU963" s="103"/>
      <c r="AV963" s="103"/>
      <c r="AW963" s="104"/>
      <c r="AX963" s="103"/>
      <c r="AY963" s="103"/>
      <c r="AZ963" s="103"/>
      <c r="BA963" s="103"/>
      <c r="BB963" s="104"/>
      <c r="BC963" s="103"/>
      <c r="BD963" s="93"/>
      <c r="BE963" s="105"/>
      <c r="BF963" s="105"/>
      <c r="BG963" s="93"/>
      <c r="BH963" s="95"/>
      <c r="BI963" s="95" t="str">
        <f t="shared" si="1864"/>
        <v/>
      </c>
      <c r="BJ963" s="95" t="str">
        <f t="shared" ref="BJ963:BR963" si="2181">IF(AD963=0,"",AD963*$AS963*(AU963/10))</f>
        <v/>
      </c>
      <c r="BK963" s="95" t="str">
        <f t="shared" si="2181"/>
        <v/>
      </c>
      <c r="BL963" s="95" t="str">
        <f t="shared" si="2181"/>
        <v/>
      </c>
      <c r="BM963" s="95" t="str">
        <f t="shared" si="2181"/>
        <v/>
      </c>
      <c r="BN963" s="95" t="str">
        <f t="shared" si="2181"/>
        <v/>
      </c>
      <c r="BO963" s="95" t="str">
        <f t="shared" si="2181"/>
        <v/>
      </c>
      <c r="BP963" s="95" t="str">
        <f t="shared" si="2181"/>
        <v/>
      </c>
      <c r="BQ963" s="95" t="str">
        <f t="shared" si="2181"/>
        <v/>
      </c>
      <c r="BR963" s="95" t="str">
        <f t="shared" si="2181"/>
        <v/>
      </c>
      <c r="BS963" s="38"/>
      <c r="BT963" s="38"/>
      <c r="BU963" s="38"/>
      <c r="BV963" s="38"/>
      <c r="BW963" s="38"/>
      <c r="BX963" s="38">
        <f t="shared" si="2117"/>
        <v>0</v>
      </c>
      <c r="BY963" s="106" t="str">
        <f t="shared" si="2092"/>
        <v/>
      </c>
      <c r="BZ963" s="106" t="str">
        <f t="shared" ref="BZ963:CH963" si="2182">IF(N963="x","1","")</f>
        <v/>
      </c>
      <c r="CA963" s="106" t="str">
        <f t="shared" si="2182"/>
        <v/>
      </c>
      <c r="CB963" s="106" t="str">
        <f t="shared" si="2182"/>
        <v/>
      </c>
      <c r="CC963" s="106" t="str">
        <f t="shared" si="2182"/>
        <v/>
      </c>
      <c r="CD963" s="106" t="str">
        <f t="shared" si="2182"/>
        <v/>
      </c>
      <c r="CE963" s="106" t="str">
        <f t="shared" si="2182"/>
        <v/>
      </c>
      <c r="CF963" s="106" t="str">
        <f t="shared" si="2182"/>
        <v/>
      </c>
      <c r="CG963" s="106" t="str">
        <f t="shared" si="2182"/>
        <v/>
      </c>
      <c r="CH963" s="106" t="str">
        <f t="shared" si="2182"/>
        <v/>
      </c>
      <c r="CI963" s="40"/>
      <c r="CJ963" s="40"/>
      <c r="CK963" s="40"/>
      <c r="CL963" s="40"/>
      <c r="CM963" s="40"/>
    </row>
    <row r="964" spans="1:91" ht="17.25" customHeight="1" x14ac:dyDescent="0.2">
      <c r="A964" s="92"/>
      <c r="B964" s="93"/>
      <c r="C964" s="93"/>
      <c r="D964" s="93"/>
      <c r="E964" s="93" t="str">
        <f t="shared" si="2028"/>
        <v/>
      </c>
      <c r="F964" s="93"/>
      <c r="G964" s="93"/>
      <c r="H964" s="93" t="str">
        <f t="shared" si="1836"/>
        <v/>
      </c>
      <c r="I964" s="95" t="str">
        <f t="shared" si="1837"/>
        <v/>
      </c>
      <c r="J964" s="93"/>
      <c r="K964" s="97" t="b">
        <v>0</v>
      </c>
      <c r="L964" s="98" t="str">
        <f t="shared" si="1961"/>
        <v>PENDENTE</v>
      </c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3"/>
      <c r="X964" s="100"/>
      <c r="Y964" s="100"/>
      <c r="Z964" s="100"/>
      <c r="AA964" s="100"/>
      <c r="AB964" s="100"/>
      <c r="AC964" s="101"/>
      <c r="AD964" s="3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93"/>
      <c r="AQ964" s="93"/>
      <c r="AR964" s="93"/>
      <c r="AS964" s="102"/>
      <c r="AT964" s="103"/>
      <c r="AU964" s="103"/>
      <c r="AV964" s="103"/>
      <c r="AW964" s="104"/>
      <c r="AX964" s="103"/>
      <c r="AY964" s="103"/>
      <c r="AZ964" s="103"/>
      <c r="BA964" s="103"/>
      <c r="BB964" s="104"/>
      <c r="BC964" s="103"/>
      <c r="BD964" s="93"/>
      <c r="BE964" s="105"/>
      <c r="BF964" s="105"/>
      <c r="BG964" s="93"/>
      <c r="BH964" s="95"/>
      <c r="BI964" s="95" t="str">
        <f t="shared" si="1864"/>
        <v/>
      </c>
      <c r="BJ964" s="95" t="str">
        <f t="shared" ref="BJ964:BR964" si="2183">IF(AD964=0,"",AD964*$AS964*(AU964/10))</f>
        <v/>
      </c>
      <c r="BK964" s="95" t="str">
        <f t="shared" si="2183"/>
        <v/>
      </c>
      <c r="BL964" s="95" t="str">
        <f t="shared" si="2183"/>
        <v/>
      </c>
      <c r="BM964" s="95" t="str">
        <f t="shared" si="2183"/>
        <v/>
      </c>
      <c r="BN964" s="95" t="str">
        <f t="shared" si="2183"/>
        <v/>
      </c>
      <c r="BO964" s="95" t="str">
        <f t="shared" si="2183"/>
        <v/>
      </c>
      <c r="BP964" s="95" t="str">
        <f t="shared" si="2183"/>
        <v/>
      </c>
      <c r="BQ964" s="95" t="str">
        <f t="shared" si="2183"/>
        <v/>
      </c>
      <c r="BR964" s="95" t="str">
        <f t="shared" si="2183"/>
        <v/>
      </c>
      <c r="BS964" s="38"/>
      <c r="BT964" s="38"/>
      <c r="BU964" s="38"/>
      <c r="BV964" s="38"/>
      <c r="BW964" s="38"/>
      <c r="BX964" s="38">
        <f t="shared" si="2117"/>
        <v>0</v>
      </c>
      <c r="BY964" s="106" t="str">
        <f t="shared" si="2092"/>
        <v/>
      </c>
      <c r="BZ964" s="106" t="str">
        <f t="shared" ref="BZ964:CH964" si="2184">IF(N964="x","1","")</f>
        <v/>
      </c>
      <c r="CA964" s="106" t="str">
        <f t="shared" si="2184"/>
        <v/>
      </c>
      <c r="CB964" s="106" t="str">
        <f t="shared" si="2184"/>
        <v/>
      </c>
      <c r="CC964" s="106" t="str">
        <f t="shared" si="2184"/>
        <v/>
      </c>
      <c r="CD964" s="106" t="str">
        <f t="shared" si="2184"/>
        <v/>
      </c>
      <c r="CE964" s="106" t="str">
        <f t="shared" si="2184"/>
        <v/>
      </c>
      <c r="CF964" s="106" t="str">
        <f t="shared" si="2184"/>
        <v/>
      </c>
      <c r="CG964" s="106" t="str">
        <f t="shared" si="2184"/>
        <v/>
      </c>
      <c r="CH964" s="106" t="str">
        <f t="shared" si="2184"/>
        <v/>
      </c>
      <c r="CI964" s="40"/>
      <c r="CJ964" s="40"/>
      <c r="CK964" s="40"/>
      <c r="CL964" s="40"/>
      <c r="CM964" s="40"/>
    </row>
    <row r="965" spans="1:91" ht="17.25" customHeight="1" x14ac:dyDescent="0.2">
      <c r="A965" s="92"/>
      <c r="B965" s="93"/>
      <c r="C965" s="93"/>
      <c r="D965" s="93"/>
      <c r="E965" s="93" t="str">
        <f t="shared" si="2028"/>
        <v/>
      </c>
      <c r="F965" s="93"/>
      <c r="G965" s="93"/>
      <c r="H965" s="93" t="str">
        <f t="shared" si="1836"/>
        <v/>
      </c>
      <c r="I965" s="95" t="str">
        <f t="shared" si="1837"/>
        <v/>
      </c>
      <c r="J965" s="93"/>
      <c r="K965" s="97" t="b">
        <v>0</v>
      </c>
      <c r="L965" s="98" t="str">
        <f t="shared" si="1961"/>
        <v>PENDENTE</v>
      </c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3"/>
      <c r="X965" s="100"/>
      <c r="Y965" s="100"/>
      <c r="Z965" s="100"/>
      <c r="AA965" s="100"/>
      <c r="AB965" s="100"/>
      <c r="AC965" s="101"/>
      <c r="AD965" s="3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93"/>
      <c r="AQ965" s="93"/>
      <c r="AR965" s="93"/>
      <c r="AS965" s="102"/>
      <c r="AT965" s="103"/>
      <c r="AU965" s="103"/>
      <c r="AV965" s="103"/>
      <c r="AW965" s="104"/>
      <c r="AX965" s="103"/>
      <c r="AY965" s="103"/>
      <c r="AZ965" s="103"/>
      <c r="BA965" s="103"/>
      <c r="BB965" s="104"/>
      <c r="BC965" s="103"/>
      <c r="BD965" s="93"/>
      <c r="BE965" s="105"/>
      <c r="BF965" s="105"/>
      <c r="BG965" s="93"/>
      <c r="BH965" s="95"/>
      <c r="BI965" s="95" t="str">
        <f t="shared" si="1864"/>
        <v/>
      </c>
      <c r="BJ965" s="95" t="str">
        <f t="shared" ref="BJ965:BR965" si="2185">IF(AD965=0,"",AD965*$AS965*(AU965/10))</f>
        <v/>
      </c>
      <c r="BK965" s="95" t="str">
        <f t="shared" si="2185"/>
        <v/>
      </c>
      <c r="BL965" s="95" t="str">
        <f t="shared" si="2185"/>
        <v/>
      </c>
      <c r="BM965" s="95" t="str">
        <f t="shared" si="2185"/>
        <v/>
      </c>
      <c r="BN965" s="95" t="str">
        <f t="shared" si="2185"/>
        <v/>
      </c>
      <c r="BO965" s="95" t="str">
        <f t="shared" si="2185"/>
        <v/>
      </c>
      <c r="BP965" s="95" t="str">
        <f t="shared" si="2185"/>
        <v/>
      </c>
      <c r="BQ965" s="95" t="str">
        <f t="shared" si="2185"/>
        <v/>
      </c>
      <c r="BR965" s="95" t="str">
        <f t="shared" si="2185"/>
        <v/>
      </c>
      <c r="BS965" s="38"/>
      <c r="BT965" s="38"/>
      <c r="BU965" s="38"/>
      <c r="BV965" s="38"/>
      <c r="BW965" s="38"/>
      <c r="BX965" s="38">
        <f t="shared" si="2117"/>
        <v>0</v>
      </c>
      <c r="BY965" s="106" t="str">
        <f t="shared" si="2092"/>
        <v/>
      </c>
      <c r="BZ965" s="106" t="str">
        <f t="shared" ref="BZ965:CH965" si="2186">IF(N965="x","1","")</f>
        <v/>
      </c>
      <c r="CA965" s="106" t="str">
        <f t="shared" si="2186"/>
        <v/>
      </c>
      <c r="CB965" s="106" t="str">
        <f t="shared" si="2186"/>
        <v/>
      </c>
      <c r="CC965" s="106" t="str">
        <f t="shared" si="2186"/>
        <v/>
      </c>
      <c r="CD965" s="106" t="str">
        <f t="shared" si="2186"/>
        <v/>
      </c>
      <c r="CE965" s="106" t="str">
        <f t="shared" si="2186"/>
        <v/>
      </c>
      <c r="CF965" s="106" t="str">
        <f t="shared" si="2186"/>
        <v/>
      </c>
      <c r="CG965" s="106" t="str">
        <f t="shared" si="2186"/>
        <v/>
      </c>
      <c r="CH965" s="106" t="str">
        <f t="shared" si="2186"/>
        <v/>
      </c>
      <c r="CI965" s="40"/>
      <c r="CJ965" s="40"/>
      <c r="CK965" s="40"/>
      <c r="CL965" s="40"/>
      <c r="CM965" s="40"/>
    </row>
    <row r="966" spans="1:91" ht="17.25" customHeight="1" x14ac:dyDescent="0.2">
      <c r="A966" s="92"/>
      <c r="B966" s="93"/>
      <c r="C966" s="93"/>
      <c r="D966" s="93"/>
      <c r="E966" s="93" t="str">
        <f t="shared" si="2028"/>
        <v/>
      </c>
      <c r="F966" s="93"/>
      <c r="G966" s="93"/>
      <c r="H966" s="93" t="str">
        <f t="shared" si="1836"/>
        <v/>
      </c>
      <c r="I966" s="95" t="str">
        <f t="shared" si="1837"/>
        <v/>
      </c>
      <c r="J966" s="93"/>
      <c r="K966" s="97" t="b">
        <v>0</v>
      </c>
      <c r="L966" s="98" t="str">
        <f t="shared" si="1961"/>
        <v>PENDENTE</v>
      </c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3"/>
      <c r="X966" s="100"/>
      <c r="Y966" s="100"/>
      <c r="Z966" s="100"/>
      <c r="AA966" s="100"/>
      <c r="AB966" s="100"/>
      <c r="AC966" s="101"/>
      <c r="AD966" s="3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93"/>
      <c r="AQ966" s="93"/>
      <c r="AR966" s="93"/>
      <c r="AS966" s="102"/>
      <c r="AT966" s="103"/>
      <c r="AU966" s="103"/>
      <c r="AV966" s="103"/>
      <c r="AW966" s="104"/>
      <c r="AX966" s="103"/>
      <c r="AY966" s="103"/>
      <c r="AZ966" s="103"/>
      <c r="BA966" s="103"/>
      <c r="BB966" s="104"/>
      <c r="BC966" s="103"/>
      <c r="BD966" s="93"/>
      <c r="BE966" s="105"/>
      <c r="BF966" s="105"/>
      <c r="BG966" s="93"/>
      <c r="BH966" s="95"/>
      <c r="BI966" s="95" t="str">
        <f t="shared" si="1864"/>
        <v/>
      </c>
      <c r="BJ966" s="95" t="str">
        <f t="shared" ref="BJ966:BR966" si="2187">IF(AD966=0,"",AD966*$AS966*(AU966/10))</f>
        <v/>
      </c>
      <c r="BK966" s="95" t="str">
        <f t="shared" si="2187"/>
        <v/>
      </c>
      <c r="BL966" s="95" t="str">
        <f t="shared" si="2187"/>
        <v/>
      </c>
      <c r="BM966" s="95" t="str">
        <f t="shared" si="2187"/>
        <v/>
      </c>
      <c r="BN966" s="95" t="str">
        <f t="shared" si="2187"/>
        <v/>
      </c>
      <c r="BO966" s="95" t="str">
        <f t="shared" si="2187"/>
        <v/>
      </c>
      <c r="BP966" s="95" t="str">
        <f t="shared" si="2187"/>
        <v/>
      </c>
      <c r="BQ966" s="95" t="str">
        <f t="shared" si="2187"/>
        <v/>
      </c>
      <c r="BR966" s="95" t="str">
        <f t="shared" si="2187"/>
        <v/>
      </c>
      <c r="BS966" s="38"/>
      <c r="BT966" s="38"/>
      <c r="BU966" s="38"/>
      <c r="BV966" s="38"/>
      <c r="BW966" s="38"/>
      <c r="BX966" s="38">
        <f t="shared" si="2117"/>
        <v>0</v>
      </c>
      <c r="BY966" s="106" t="str">
        <f t="shared" si="2092"/>
        <v/>
      </c>
      <c r="BZ966" s="106" t="str">
        <f t="shared" ref="BZ966:CH966" si="2188">IF(N966="x","1","")</f>
        <v/>
      </c>
      <c r="CA966" s="106" t="str">
        <f t="shared" si="2188"/>
        <v/>
      </c>
      <c r="CB966" s="106" t="str">
        <f t="shared" si="2188"/>
        <v/>
      </c>
      <c r="CC966" s="106" t="str">
        <f t="shared" si="2188"/>
        <v/>
      </c>
      <c r="CD966" s="106" t="str">
        <f t="shared" si="2188"/>
        <v/>
      </c>
      <c r="CE966" s="106" t="str">
        <f t="shared" si="2188"/>
        <v/>
      </c>
      <c r="CF966" s="106" t="str">
        <f t="shared" si="2188"/>
        <v/>
      </c>
      <c r="CG966" s="106" t="str">
        <f t="shared" si="2188"/>
        <v/>
      </c>
      <c r="CH966" s="106" t="str">
        <f t="shared" si="2188"/>
        <v/>
      </c>
      <c r="CI966" s="40"/>
      <c r="CJ966" s="40"/>
      <c r="CK966" s="40"/>
      <c r="CL966" s="40"/>
      <c r="CM966" s="40"/>
    </row>
    <row r="967" spans="1:91" ht="17.25" customHeight="1" x14ac:dyDescent="0.2">
      <c r="A967" s="92"/>
      <c r="B967" s="93"/>
      <c r="C967" s="93"/>
      <c r="D967" s="93"/>
      <c r="E967" s="93" t="str">
        <f t="shared" si="2028"/>
        <v/>
      </c>
      <c r="F967" s="93"/>
      <c r="G967" s="93"/>
      <c r="H967" s="93" t="str">
        <f t="shared" si="1836"/>
        <v/>
      </c>
      <c r="I967" s="95" t="str">
        <f t="shared" si="1837"/>
        <v/>
      </c>
      <c r="J967" s="93"/>
      <c r="K967" s="97" t="b">
        <v>0</v>
      </c>
      <c r="L967" s="98" t="str">
        <f t="shared" si="1961"/>
        <v>PENDENTE</v>
      </c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3"/>
      <c r="X967" s="100"/>
      <c r="Y967" s="100"/>
      <c r="Z967" s="100"/>
      <c r="AA967" s="100"/>
      <c r="AB967" s="100"/>
      <c r="AC967" s="101"/>
      <c r="AD967" s="3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93"/>
      <c r="AQ967" s="93"/>
      <c r="AR967" s="93"/>
      <c r="AS967" s="102"/>
      <c r="AT967" s="103"/>
      <c r="AU967" s="103"/>
      <c r="AV967" s="103"/>
      <c r="AW967" s="104"/>
      <c r="AX967" s="103"/>
      <c r="AY967" s="103"/>
      <c r="AZ967" s="103"/>
      <c r="BA967" s="103"/>
      <c r="BB967" s="104"/>
      <c r="BC967" s="103"/>
      <c r="BD967" s="93"/>
      <c r="BE967" s="105"/>
      <c r="BF967" s="105"/>
      <c r="BG967" s="93"/>
      <c r="BH967" s="95"/>
      <c r="BI967" s="95" t="str">
        <f t="shared" si="1864"/>
        <v/>
      </c>
      <c r="BJ967" s="95" t="str">
        <f t="shared" ref="BJ967:BR967" si="2189">IF(AD967=0,"",AD967*$AS967*(AU967/10))</f>
        <v/>
      </c>
      <c r="BK967" s="95" t="str">
        <f t="shared" si="2189"/>
        <v/>
      </c>
      <c r="BL967" s="95" t="str">
        <f t="shared" si="2189"/>
        <v/>
      </c>
      <c r="BM967" s="95" t="str">
        <f t="shared" si="2189"/>
        <v/>
      </c>
      <c r="BN967" s="95" t="str">
        <f t="shared" si="2189"/>
        <v/>
      </c>
      <c r="BO967" s="95" t="str">
        <f t="shared" si="2189"/>
        <v/>
      </c>
      <c r="BP967" s="95" t="str">
        <f t="shared" si="2189"/>
        <v/>
      </c>
      <c r="BQ967" s="95" t="str">
        <f t="shared" si="2189"/>
        <v/>
      </c>
      <c r="BR967" s="95" t="str">
        <f t="shared" si="2189"/>
        <v/>
      </c>
      <c r="BS967" s="38"/>
      <c r="BT967" s="38"/>
      <c r="BU967" s="38"/>
      <c r="BV967" s="38"/>
      <c r="BW967" s="38"/>
      <c r="BX967" s="38">
        <f t="shared" si="2117"/>
        <v>0</v>
      </c>
      <c r="BY967" s="106" t="str">
        <f t="shared" si="2092"/>
        <v/>
      </c>
      <c r="BZ967" s="106" t="str">
        <f t="shared" ref="BZ967:CH967" si="2190">IF(N967="x","1","")</f>
        <v/>
      </c>
      <c r="CA967" s="106" t="str">
        <f t="shared" si="2190"/>
        <v/>
      </c>
      <c r="CB967" s="106" t="str">
        <f t="shared" si="2190"/>
        <v/>
      </c>
      <c r="CC967" s="106" t="str">
        <f t="shared" si="2190"/>
        <v/>
      </c>
      <c r="CD967" s="106" t="str">
        <f t="shared" si="2190"/>
        <v/>
      </c>
      <c r="CE967" s="106" t="str">
        <f t="shared" si="2190"/>
        <v/>
      </c>
      <c r="CF967" s="106" t="str">
        <f t="shared" si="2190"/>
        <v/>
      </c>
      <c r="CG967" s="106" t="str">
        <f t="shared" si="2190"/>
        <v/>
      </c>
      <c r="CH967" s="106" t="str">
        <f t="shared" si="2190"/>
        <v/>
      </c>
      <c r="CI967" s="40"/>
      <c r="CJ967" s="40"/>
      <c r="CK967" s="40"/>
      <c r="CL967" s="40"/>
      <c r="CM967" s="40"/>
    </row>
    <row r="968" spans="1:91" ht="17.25" customHeight="1" x14ac:dyDescent="0.2">
      <c r="A968" s="92"/>
      <c r="B968" s="93"/>
      <c r="C968" s="93"/>
      <c r="D968" s="93"/>
      <c r="E968" s="93" t="str">
        <f t="shared" si="2028"/>
        <v/>
      </c>
      <c r="F968" s="93"/>
      <c r="G968" s="93"/>
      <c r="H968" s="93" t="str">
        <f t="shared" si="1836"/>
        <v/>
      </c>
      <c r="I968" s="95" t="str">
        <f t="shared" si="1837"/>
        <v/>
      </c>
      <c r="J968" s="93"/>
      <c r="K968" s="97" t="b">
        <v>0</v>
      </c>
      <c r="L968" s="98" t="str">
        <f t="shared" si="1961"/>
        <v>PENDENTE</v>
      </c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3"/>
      <c r="X968" s="100"/>
      <c r="Y968" s="100"/>
      <c r="Z968" s="100"/>
      <c r="AA968" s="100"/>
      <c r="AB968" s="100"/>
      <c r="AC968" s="101"/>
      <c r="AD968" s="3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93"/>
      <c r="AQ968" s="93"/>
      <c r="AR968" s="93"/>
      <c r="AS968" s="102"/>
      <c r="AT968" s="103"/>
      <c r="AU968" s="103"/>
      <c r="AV968" s="103"/>
      <c r="AW968" s="104"/>
      <c r="AX968" s="103"/>
      <c r="AY968" s="103"/>
      <c r="AZ968" s="103"/>
      <c r="BA968" s="103"/>
      <c r="BB968" s="104"/>
      <c r="BC968" s="103"/>
      <c r="BD968" s="93"/>
      <c r="BE968" s="105"/>
      <c r="BF968" s="105"/>
      <c r="BG968" s="93"/>
      <c r="BH968" s="95"/>
      <c r="BI968" s="95" t="str">
        <f t="shared" si="1864"/>
        <v/>
      </c>
      <c r="BJ968" s="95" t="str">
        <f t="shared" ref="BJ968:BR968" si="2191">IF(AD968=0,"",AD968*$AS968*(AU968/10))</f>
        <v/>
      </c>
      <c r="BK968" s="95" t="str">
        <f t="shared" si="2191"/>
        <v/>
      </c>
      <c r="BL968" s="95" t="str">
        <f t="shared" si="2191"/>
        <v/>
      </c>
      <c r="BM968" s="95" t="str">
        <f t="shared" si="2191"/>
        <v/>
      </c>
      <c r="BN968" s="95" t="str">
        <f t="shared" si="2191"/>
        <v/>
      </c>
      <c r="BO968" s="95" t="str">
        <f t="shared" si="2191"/>
        <v/>
      </c>
      <c r="BP968" s="95" t="str">
        <f t="shared" si="2191"/>
        <v/>
      </c>
      <c r="BQ968" s="95" t="str">
        <f t="shared" si="2191"/>
        <v/>
      </c>
      <c r="BR968" s="95" t="str">
        <f t="shared" si="2191"/>
        <v/>
      </c>
      <c r="BS968" s="38"/>
      <c r="BT968" s="38"/>
      <c r="BU968" s="38"/>
      <c r="BV968" s="38"/>
      <c r="BW968" s="38"/>
      <c r="BX968" s="38">
        <f t="shared" si="2117"/>
        <v>0</v>
      </c>
      <c r="BY968" s="106" t="str">
        <f t="shared" si="2092"/>
        <v/>
      </c>
      <c r="BZ968" s="106" t="str">
        <f t="shared" ref="BZ968:CH968" si="2192">IF(N968="x","1","")</f>
        <v/>
      </c>
      <c r="CA968" s="106" t="str">
        <f t="shared" si="2192"/>
        <v/>
      </c>
      <c r="CB968" s="106" t="str">
        <f t="shared" si="2192"/>
        <v/>
      </c>
      <c r="CC968" s="106" t="str">
        <f t="shared" si="2192"/>
        <v/>
      </c>
      <c r="CD968" s="106" t="str">
        <f t="shared" si="2192"/>
        <v/>
      </c>
      <c r="CE968" s="106" t="str">
        <f t="shared" si="2192"/>
        <v/>
      </c>
      <c r="CF968" s="106" t="str">
        <f t="shared" si="2192"/>
        <v/>
      </c>
      <c r="CG968" s="106" t="str">
        <f t="shared" si="2192"/>
        <v/>
      </c>
      <c r="CH968" s="106" t="str">
        <f t="shared" si="2192"/>
        <v/>
      </c>
      <c r="CI968" s="40"/>
      <c r="CJ968" s="40"/>
      <c r="CK968" s="40"/>
      <c r="CL968" s="40"/>
      <c r="CM968" s="40"/>
    </row>
    <row r="969" spans="1:91" ht="17.25" customHeight="1" x14ac:dyDescent="0.2">
      <c r="A969" s="92"/>
      <c r="B969" s="93"/>
      <c r="C969" s="93"/>
      <c r="D969" s="93"/>
      <c r="E969" s="93" t="str">
        <f t="shared" si="2028"/>
        <v/>
      </c>
      <c r="F969" s="93"/>
      <c r="G969" s="93"/>
      <c r="H969" s="93" t="str">
        <f t="shared" si="1836"/>
        <v/>
      </c>
      <c r="I969" s="95" t="str">
        <f t="shared" si="1837"/>
        <v/>
      </c>
      <c r="J969" s="93"/>
      <c r="K969" s="97" t="b">
        <v>0</v>
      </c>
      <c r="L969" s="98" t="str">
        <f t="shared" si="1961"/>
        <v>PENDENTE</v>
      </c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3"/>
      <c r="X969" s="100"/>
      <c r="Y969" s="100"/>
      <c r="Z969" s="100"/>
      <c r="AA969" s="100"/>
      <c r="AB969" s="100"/>
      <c r="AC969" s="101"/>
      <c r="AD969" s="3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93"/>
      <c r="AQ969" s="93"/>
      <c r="AR969" s="93"/>
      <c r="AS969" s="102"/>
      <c r="AT969" s="103"/>
      <c r="AU969" s="103"/>
      <c r="AV969" s="103"/>
      <c r="AW969" s="104"/>
      <c r="AX969" s="103"/>
      <c r="AY969" s="103"/>
      <c r="AZ969" s="103"/>
      <c r="BA969" s="103"/>
      <c r="BB969" s="104"/>
      <c r="BC969" s="103"/>
      <c r="BD969" s="93"/>
      <c r="BE969" s="105"/>
      <c r="BF969" s="105"/>
      <c r="BG969" s="93"/>
      <c r="BH969" s="95"/>
      <c r="BI969" s="95" t="str">
        <f t="shared" si="1864"/>
        <v/>
      </c>
      <c r="BJ969" s="95" t="str">
        <f t="shared" ref="BJ969:BR969" si="2193">IF(AD969=0,"",AD969*$AS969*(AU969/10))</f>
        <v/>
      </c>
      <c r="BK969" s="95" t="str">
        <f t="shared" si="2193"/>
        <v/>
      </c>
      <c r="BL969" s="95" t="str">
        <f t="shared" si="2193"/>
        <v/>
      </c>
      <c r="BM969" s="95" t="str">
        <f t="shared" si="2193"/>
        <v/>
      </c>
      <c r="BN969" s="95" t="str">
        <f t="shared" si="2193"/>
        <v/>
      </c>
      <c r="BO969" s="95" t="str">
        <f t="shared" si="2193"/>
        <v/>
      </c>
      <c r="BP969" s="95" t="str">
        <f t="shared" si="2193"/>
        <v/>
      </c>
      <c r="BQ969" s="95" t="str">
        <f t="shared" si="2193"/>
        <v/>
      </c>
      <c r="BR969" s="95" t="str">
        <f t="shared" si="2193"/>
        <v/>
      </c>
      <c r="BS969" s="38"/>
      <c r="BT969" s="38"/>
      <c r="BU969" s="38"/>
      <c r="BV969" s="38"/>
      <c r="BW969" s="38"/>
      <c r="BX969" s="38">
        <f t="shared" si="2117"/>
        <v>0</v>
      </c>
      <c r="BY969" s="106" t="str">
        <f t="shared" si="2092"/>
        <v/>
      </c>
      <c r="BZ969" s="106" t="str">
        <f t="shared" ref="BZ969:CH969" si="2194">IF(N969="x","1","")</f>
        <v/>
      </c>
      <c r="CA969" s="106" t="str">
        <f t="shared" si="2194"/>
        <v/>
      </c>
      <c r="CB969" s="106" t="str">
        <f t="shared" si="2194"/>
        <v/>
      </c>
      <c r="CC969" s="106" t="str">
        <f t="shared" si="2194"/>
        <v/>
      </c>
      <c r="CD969" s="106" t="str">
        <f t="shared" si="2194"/>
        <v/>
      </c>
      <c r="CE969" s="106" t="str">
        <f t="shared" si="2194"/>
        <v/>
      </c>
      <c r="CF969" s="106" t="str">
        <f t="shared" si="2194"/>
        <v/>
      </c>
      <c r="CG969" s="106" t="str">
        <f t="shared" si="2194"/>
        <v/>
      </c>
      <c r="CH969" s="106" t="str">
        <f t="shared" si="2194"/>
        <v/>
      </c>
      <c r="CI969" s="40"/>
      <c r="CJ969" s="40"/>
      <c r="CK969" s="40"/>
      <c r="CL969" s="40"/>
      <c r="CM969" s="40"/>
    </row>
    <row r="970" spans="1:91" ht="17.25" customHeight="1" x14ac:dyDescent="0.2">
      <c r="A970" s="92"/>
      <c r="B970" s="93"/>
      <c r="C970" s="93"/>
      <c r="D970" s="93"/>
      <c r="E970" s="93" t="str">
        <f t="shared" si="2028"/>
        <v/>
      </c>
      <c r="F970" s="93"/>
      <c r="G970" s="93"/>
      <c r="H970" s="93" t="str">
        <f t="shared" si="1836"/>
        <v/>
      </c>
      <c r="I970" s="95" t="str">
        <f t="shared" si="1837"/>
        <v/>
      </c>
      <c r="J970" s="93"/>
      <c r="K970" s="97" t="b">
        <v>0</v>
      </c>
      <c r="L970" s="98" t="str">
        <f t="shared" si="1961"/>
        <v>PENDENTE</v>
      </c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3"/>
      <c r="X970" s="100"/>
      <c r="Y970" s="100"/>
      <c r="Z970" s="100"/>
      <c r="AA970" s="100"/>
      <c r="AB970" s="100"/>
      <c r="AC970" s="101"/>
      <c r="AD970" s="3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93"/>
      <c r="AQ970" s="93"/>
      <c r="AR970" s="93"/>
      <c r="AS970" s="102"/>
      <c r="AT970" s="103"/>
      <c r="AU970" s="103"/>
      <c r="AV970" s="103"/>
      <c r="AW970" s="104"/>
      <c r="AX970" s="103"/>
      <c r="AY970" s="103"/>
      <c r="AZ970" s="103"/>
      <c r="BA970" s="103"/>
      <c r="BB970" s="104"/>
      <c r="BC970" s="103"/>
      <c r="BD970" s="93"/>
      <c r="BE970" s="105"/>
      <c r="BF970" s="105"/>
      <c r="BG970" s="93"/>
      <c r="BH970" s="95"/>
      <c r="BI970" s="95" t="str">
        <f t="shared" si="1864"/>
        <v/>
      </c>
      <c r="BJ970" s="95" t="str">
        <f t="shared" ref="BJ970:BR970" si="2195">IF(AD970=0,"",AD970*$AS970*(AU970/10))</f>
        <v/>
      </c>
      <c r="BK970" s="95" t="str">
        <f t="shared" si="2195"/>
        <v/>
      </c>
      <c r="BL970" s="95" t="str">
        <f t="shared" si="2195"/>
        <v/>
      </c>
      <c r="BM970" s="95" t="str">
        <f t="shared" si="2195"/>
        <v/>
      </c>
      <c r="BN970" s="95" t="str">
        <f t="shared" si="2195"/>
        <v/>
      </c>
      <c r="BO970" s="95" t="str">
        <f t="shared" si="2195"/>
        <v/>
      </c>
      <c r="BP970" s="95" t="str">
        <f t="shared" si="2195"/>
        <v/>
      </c>
      <c r="BQ970" s="95" t="str">
        <f t="shared" si="2195"/>
        <v/>
      </c>
      <c r="BR970" s="95" t="str">
        <f t="shared" si="2195"/>
        <v/>
      </c>
      <c r="BS970" s="38"/>
      <c r="BT970" s="38"/>
      <c r="BU970" s="38"/>
      <c r="BV970" s="38"/>
      <c r="BW970" s="38"/>
      <c r="BX970" s="38">
        <f t="shared" si="2117"/>
        <v>0</v>
      </c>
      <c r="BY970" s="106" t="str">
        <f t="shared" si="2092"/>
        <v/>
      </c>
      <c r="BZ970" s="106" t="str">
        <f t="shared" ref="BZ970:CH970" si="2196">IF(N970="x","1","")</f>
        <v/>
      </c>
      <c r="CA970" s="106" t="str">
        <f t="shared" si="2196"/>
        <v/>
      </c>
      <c r="CB970" s="106" t="str">
        <f t="shared" si="2196"/>
        <v/>
      </c>
      <c r="CC970" s="106" t="str">
        <f t="shared" si="2196"/>
        <v/>
      </c>
      <c r="CD970" s="106" t="str">
        <f t="shared" si="2196"/>
        <v/>
      </c>
      <c r="CE970" s="106" t="str">
        <f t="shared" si="2196"/>
        <v/>
      </c>
      <c r="CF970" s="106" t="str">
        <f t="shared" si="2196"/>
        <v/>
      </c>
      <c r="CG970" s="106" t="str">
        <f t="shared" si="2196"/>
        <v/>
      </c>
      <c r="CH970" s="106" t="str">
        <f t="shared" si="2196"/>
        <v/>
      </c>
      <c r="CI970" s="40"/>
      <c r="CJ970" s="40"/>
      <c r="CK970" s="40"/>
      <c r="CL970" s="40"/>
      <c r="CM970" s="40"/>
    </row>
    <row r="971" spans="1:91" ht="17.25" customHeight="1" x14ac:dyDescent="0.2">
      <c r="A971" s="92"/>
      <c r="B971" s="93"/>
      <c r="C971" s="93"/>
      <c r="D971" s="93"/>
      <c r="E971" s="93" t="str">
        <f t="shared" si="2028"/>
        <v/>
      </c>
      <c r="F971" s="93"/>
      <c r="G971" s="93"/>
      <c r="H971" s="93" t="str">
        <f t="shared" si="1836"/>
        <v/>
      </c>
      <c r="I971" s="95" t="str">
        <f t="shared" si="1837"/>
        <v/>
      </c>
      <c r="J971" s="93"/>
      <c r="K971" s="97" t="b">
        <v>0</v>
      </c>
      <c r="L971" s="98" t="str">
        <f t="shared" si="1961"/>
        <v>PENDENTE</v>
      </c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3"/>
      <c r="X971" s="100"/>
      <c r="Y971" s="100"/>
      <c r="Z971" s="100"/>
      <c r="AA971" s="100"/>
      <c r="AB971" s="100"/>
      <c r="AC971" s="101"/>
      <c r="AD971" s="3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93"/>
      <c r="AQ971" s="93"/>
      <c r="AR971" s="93"/>
      <c r="AS971" s="102"/>
      <c r="AT971" s="103"/>
      <c r="AU971" s="103"/>
      <c r="AV971" s="103"/>
      <c r="AW971" s="104"/>
      <c r="AX971" s="103"/>
      <c r="AY971" s="103"/>
      <c r="AZ971" s="103"/>
      <c r="BA971" s="103"/>
      <c r="BB971" s="104"/>
      <c r="BC971" s="103"/>
      <c r="BD971" s="93"/>
      <c r="BE971" s="105"/>
      <c r="BF971" s="105"/>
      <c r="BG971" s="93"/>
      <c r="BH971" s="95"/>
      <c r="BI971" s="95" t="str">
        <f t="shared" si="1864"/>
        <v/>
      </c>
      <c r="BJ971" s="95" t="str">
        <f t="shared" ref="BJ971:BR971" si="2197">IF(AD971=0,"",AD971*$AS971*(AU971/10))</f>
        <v/>
      </c>
      <c r="BK971" s="95" t="str">
        <f t="shared" si="2197"/>
        <v/>
      </c>
      <c r="BL971" s="95" t="str">
        <f t="shared" si="2197"/>
        <v/>
      </c>
      <c r="BM971" s="95" t="str">
        <f t="shared" si="2197"/>
        <v/>
      </c>
      <c r="BN971" s="95" t="str">
        <f t="shared" si="2197"/>
        <v/>
      </c>
      <c r="BO971" s="95" t="str">
        <f t="shared" si="2197"/>
        <v/>
      </c>
      <c r="BP971" s="95" t="str">
        <f t="shared" si="2197"/>
        <v/>
      </c>
      <c r="BQ971" s="95" t="str">
        <f t="shared" si="2197"/>
        <v/>
      </c>
      <c r="BR971" s="95" t="str">
        <f t="shared" si="2197"/>
        <v/>
      </c>
      <c r="BS971" s="38"/>
      <c r="BT971" s="38"/>
      <c r="BU971" s="38"/>
      <c r="BV971" s="38"/>
      <c r="BW971" s="38"/>
      <c r="BX971" s="38">
        <f t="shared" si="2117"/>
        <v>0</v>
      </c>
      <c r="BY971" s="106" t="str">
        <f t="shared" si="2092"/>
        <v/>
      </c>
      <c r="BZ971" s="106" t="str">
        <f t="shared" ref="BZ971:CH971" si="2198">IF(N971="x","1","")</f>
        <v/>
      </c>
      <c r="CA971" s="106" t="str">
        <f t="shared" si="2198"/>
        <v/>
      </c>
      <c r="CB971" s="106" t="str">
        <f t="shared" si="2198"/>
        <v/>
      </c>
      <c r="CC971" s="106" t="str">
        <f t="shared" si="2198"/>
        <v/>
      </c>
      <c r="CD971" s="106" t="str">
        <f t="shared" si="2198"/>
        <v/>
      </c>
      <c r="CE971" s="106" t="str">
        <f t="shared" si="2198"/>
        <v/>
      </c>
      <c r="CF971" s="106" t="str">
        <f t="shared" si="2198"/>
        <v/>
      </c>
      <c r="CG971" s="106" t="str">
        <f t="shared" si="2198"/>
        <v/>
      </c>
      <c r="CH971" s="106" t="str">
        <f t="shared" si="2198"/>
        <v/>
      </c>
      <c r="CI971" s="40"/>
      <c r="CJ971" s="40"/>
      <c r="CK971" s="40"/>
      <c r="CL971" s="40"/>
      <c r="CM971" s="40"/>
    </row>
    <row r="972" spans="1:91" ht="17.25" customHeight="1" x14ac:dyDescent="0.2">
      <c r="A972" s="92"/>
      <c r="B972" s="93"/>
      <c r="C972" s="93"/>
      <c r="D972" s="93"/>
      <c r="E972" s="93" t="str">
        <f t="shared" si="2028"/>
        <v/>
      </c>
      <c r="F972" s="93"/>
      <c r="G972" s="93"/>
      <c r="H972" s="93" t="str">
        <f t="shared" si="1836"/>
        <v/>
      </c>
      <c r="I972" s="95" t="str">
        <f t="shared" si="1837"/>
        <v/>
      </c>
      <c r="J972" s="93"/>
      <c r="K972" s="97" t="b">
        <v>0</v>
      </c>
      <c r="L972" s="98" t="str">
        <f t="shared" si="1961"/>
        <v>PENDENTE</v>
      </c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3"/>
      <c r="X972" s="100"/>
      <c r="Y972" s="100"/>
      <c r="Z972" s="100"/>
      <c r="AA972" s="100"/>
      <c r="AB972" s="100"/>
      <c r="AC972" s="101"/>
      <c r="AD972" s="3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93"/>
      <c r="AQ972" s="93"/>
      <c r="AR972" s="93"/>
      <c r="AS972" s="102"/>
      <c r="AT972" s="103"/>
      <c r="AU972" s="103"/>
      <c r="AV972" s="103"/>
      <c r="AW972" s="104"/>
      <c r="AX972" s="103"/>
      <c r="AY972" s="103"/>
      <c r="AZ972" s="103"/>
      <c r="BA972" s="103"/>
      <c r="BB972" s="104"/>
      <c r="BC972" s="103"/>
      <c r="BD972" s="93"/>
      <c r="BE972" s="105"/>
      <c r="BF972" s="105"/>
      <c r="BG972" s="93"/>
      <c r="BH972" s="95"/>
      <c r="BI972" s="95" t="str">
        <f t="shared" si="1864"/>
        <v/>
      </c>
      <c r="BJ972" s="95" t="str">
        <f t="shared" ref="BJ972:BR972" si="2199">IF(AD972=0,"",AD972*$AS972*(AU972/10))</f>
        <v/>
      </c>
      <c r="BK972" s="95" t="str">
        <f t="shared" si="2199"/>
        <v/>
      </c>
      <c r="BL972" s="95" t="str">
        <f t="shared" si="2199"/>
        <v/>
      </c>
      <c r="BM972" s="95" t="str">
        <f t="shared" si="2199"/>
        <v/>
      </c>
      <c r="BN972" s="95" t="str">
        <f t="shared" si="2199"/>
        <v/>
      </c>
      <c r="BO972" s="95" t="str">
        <f t="shared" si="2199"/>
        <v/>
      </c>
      <c r="BP972" s="95" t="str">
        <f t="shared" si="2199"/>
        <v/>
      </c>
      <c r="BQ972" s="95" t="str">
        <f t="shared" si="2199"/>
        <v/>
      </c>
      <c r="BR972" s="95" t="str">
        <f t="shared" si="2199"/>
        <v/>
      </c>
      <c r="BS972" s="38"/>
      <c r="BT972" s="38"/>
      <c r="BU972" s="38"/>
      <c r="BV972" s="38"/>
      <c r="BW972" s="38"/>
      <c r="BX972" s="38">
        <f t="shared" si="2117"/>
        <v>0</v>
      </c>
      <c r="BY972" s="106" t="str">
        <f t="shared" si="2092"/>
        <v/>
      </c>
      <c r="BZ972" s="106" t="str">
        <f t="shared" ref="BZ972:CH972" si="2200">IF(N972="x","1","")</f>
        <v/>
      </c>
      <c r="CA972" s="106" t="str">
        <f t="shared" si="2200"/>
        <v/>
      </c>
      <c r="CB972" s="106" t="str">
        <f t="shared" si="2200"/>
        <v/>
      </c>
      <c r="CC972" s="106" t="str">
        <f t="shared" si="2200"/>
        <v/>
      </c>
      <c r="CD972" s="106" t="str">
        <f t="shared" si="2200"/>
        <v/>
      </c>
      <c r="CE972" s="106" t="str">
        <f t="shared" si="2200"/>
        <v/>
      </c>
      <c r="CF972" s="106" t="str">
        <f t="shared" si="2200"/>
        <v/>
      </c>
      <c r="CG972" s="106" t="str">
        <f t="shared" si="2200"/>
        <v/>
      </c>
      <c r="CH972" s="106" t="str">
        <f t="shared" si="2200"/>
        <v/>
      </c>
      <c r="CI972" s="40"/>
      <c r="CJ972" s="40"/>
      <c r="CK972" s="40"/>
      <c r="CL972" s="40"/>
      <c r="CM972" s="40"/>
    </row>
    <row r="973" spans="1:91" ht="17.25" customHeight="1" x14ac:dyDescent="0.2">
      <c r="A973" s="92"/>
      <c r="B973" s="93"/>
      <c r="C973" s="93"/>
      <c r="D973" s="93"/>
      <c r="E973" s="93" t="str">
        <f t="shared" si="2028"/>
        <v/>
      </c>
      <c r="F973" s="93"/>
      <c r="G973" s="93"/>
      <c r="H973" s="93" t="str">
        <f t="shared" si="1836"/>
        <v/>
      </c>
      <c r="I973" s="95" t="str">
        <f t="shared" si="1837"/>
        <v/>
      </c>
      <c r="J973" s="93"/>
      <c r="K973" s="97" t="b">
        <v>0</v>
      </c>
      <c r="L973" s="98" t="str">
        <f t="shared" si="1961"/>
        <v>PENDENTE</v>
      </c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3"/>
      <c r="X973" s="100"/>
      <c r="Y973" s="100"/>
      <c r="Z973" s="100"/>
      <c r="AA973" s="100"/>
      <c r="AB973" s="100"/>
      <c r="AC973" s="101"/>
      <c r="AD973" s="3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93"/>
      <c r="AQ973" s="93"/>
      <c r="AR973" s="93"/>
      <c r="AS973" s="102"/>
      <c r="AT973" s="103"/>
      <c r="AU973" s="103"/>
      <c r="AV973" s="103"/>
      <c r="AW973" s="104"/>
      <c r="AX973" s="103"/>
      <c r="AY973" s="103"/>
      <c r="AZ973" s="103"/>
      <c r="BA973" s="103"/>
      <c r="BB973" s="104"/>
      <c r="BC973" s="103"/>
      <c r="BD973" s="93"/>
      <c r="BE973" s="105"/>
      <c r="BF973" s="105"/>
      <c r="BG973" s="93"/>
      <c r="BH973" s="95"/>
      <c r="BI973" s="95" t="str">
        <f t="shared" si="1864"/>
        <v/>
      </c>
      <c r="BJ973" s="95" t="str">
        <f t="shared" ref="BJ973:BR973" si="2201">IF(AD973=0,"",AD973*$AS973*(AU973/10))</f>
        <v/>
      </c>
      <c r="BK973" s="95" t="str">
        <f t="shared" si="2201"/>
        <v/>
      </c>
      <c r="BL973" s="95" t="str">
        <f t="shared" si="2201"/>
        <v/>
      </c>
      <c r="BM973" s="95" t="str">
        <f t="shared" si="2201"/>
        <v/>
      </c>
      <c r="BN973" s="95" t="str">
        <f t="shared" si="2201"/>
        <v/>
      </c>
      <c r="BO973" s="95" t="str">
        <f t="shared" si="2201"/>
        <v/>
      </c>
      <c r="BP973" s="95" t="str">
        <f t="shared" si="2201"/>
        <v/>
      </c>
      <c r="BQ973" s="95" t="str">
        <f t="shared" si="2201"/>
        <v/>
      </c>
      <c r="BR973" s="95" t="str">
        <f t="shared" si="2201"/>
        <v/>
      </c>
      <c r="BS973" s="38"/>
      <c r="BT973" s="38"/>
      <c r="BU973" s="38"/>
      <c r="BV973" s="38"/>
      <c r="BW973" s="38"/>
      <c r="BX973" s="38">
        <f t="shared" si="2117"/>
        <v>0</v>
      </c>
      <c r="BY973" s="106" t="str">
        <f t="shared" si="2092"/>
        <v/>
      </c>
      <c r="BZ973" s="106" t="str">
        <f t="shared" ref="BZ973:CH973" si="2202">IF(N973="x","1","")</f>
        <v/>
      </c>
      <c r="CA973" s="106" t="str">
        <f t="shared" si="2202"/>
        <v/>
      </c>
      <c r="CB973" s="106" t="str">
        <f t="shared" si="2202"/>
        <v/>
      </c>
      <c r="CC973" s="106" t="str">
        <f t="shared" si="2202"/>
        <v/>
      </c>
      <c r="CD973" s="106" t="str">
        <f t="shared" si="2202"/>
        <v/>
      </c>
      <c r="CE973" s="106" t="str">
        <f t="shared" si="2202"/>
        <v/>
      </c>
      <c r="CF973" s="106" t="str">
        <f t="shared" si="2202"/>
        <v/>
      </c>
      <c r="CG973" s="106" t="str">
        <f t="shared" si="2202"/>
        <v/>
      </c>
      <c r="CH973" s="106" t="str">
        <f t="shared" si="2202"/>
        <v/>
      </c>
      <c r="CI973" s="40"/>
      <c r="CJ973" s="40"/>
      <c r="CK973" s="40"/>
      <c r="CL973" s="40"/>
      <c r="CM973" s="40"/>
    </row>
    <row r="974" spans="1:91" ht="17.25" customHeight="1" x14ac:dyDescent="0.2">
      <c r="A974" s="92"/>
      <c r="B974" s="93"/>
      <c r="C974" s="93"/>
      <c r="D974" s="93"/>
      <c r="E974" s="93" t="str">
        <f t="shared" si="2028"/>
        <v/>
      </c>
      <c r="F974" s="93"/>
      <c r="G974" s="93"/>
      <c r="H974" s="93" t="str">
        <f t="shared" si="1836"/>
        <v/>
      </c>
      <c r="I974" s="95" t="str">
        <f t="shared" si="1837"/>
        <v/>
      </c>
      <c r="J974" s="93"/>
      <c r="K974" s="97" t="b">
        <v>0</v>
      </c>
      <c r="L974" s="98" t="str">
        <f t="shared" si="1961"/>
        <v>PENDENTE</v>
      </c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3"/>
      <c r="X974" s="100"/>
      <c r="Y974" s="100"/>
      <c r="Z974" s="100"/>
      <c r="AA974" s="100"/>
      <c r="AB974" s="100"/>
      <c r="AC974" s="101"/>
      <c r="AD974" s="3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93"/>
      <c r="AQ974" s="93"/>
      <c r="AR974" s="93"/>
      <c r="AS974" s="102"/>
      <c r="AT974" s="103"/>
      <c r="AU974" s="103"/>
      <c r="AV974" s="103"/>
      <c r="AW974" s="104"/>
      <c r="AX974" s="103"/>
      <c r="AY974" s="103"/>
      <c r="AZ974" s="103"/>
      <c r="BA974" s="103"/>
      <c r="BB974" s="104"/>
      <c r="BC974" s="103"/>
      <c r="BD974" s="93"/>
      <c r="BE974" s="105"/>
      <c r="BF974" s="105"/>
      <c r="BG974" s="93"/>
      <c r="BH974" s="95"/>
      <c r="BI974" s="95" t="str">
        <f t="shared" si="1864"/>
        <v/>
      </c>
      <c r="BJ974" s="95" t="str">
        <f t="shared" ref="BJ974:BR974" si="2203">IF(AD974=0,"",AD974*$AS974*(AU974/10))</f>
        <v/>
      </c>
      <c r="BK974" s="95" t="str">
        <f t="shared" si="2203"/>
        <v/>
      </c>
      <c r="BL974" s="95" t="str">
        <f t="shared" si="2203"/>
        <v/>
      </c>
      <c r="BM974" s="95" t="str">
        <f t="shared" si="2203"/>
        <v/>
      </c>
      <c r="BN974" s="95" t="str">
        <f t="shared" si="2203"/>
        <v/>
      </c>
      <c r="BO974" s="95" t="str">
        <f t="shared" si="2203"/>
        <v/>
      </c>
      <c r="BP974" s="95" t="str">
        <f t="shared" si="2203"/>
        <v/>
      </c>
      <c r="BQ974" s="95" t="str">
        <f t="shared" si="2203"/>
        <v/>
      </c>
      <c r="BR974" s="95" t="str">
        <f t="shared" si="2203"/>
        <v/>
      </c>
      <c r="BS974" s="38"/>
      <c r="BT974" s="38"/>
      <c r="BU974" s="38"/>
      <c r="BV974" s="38"/>
      <c r="BW974" s="38"/>
      <c r="BX974" s="38">
        <f t="shared" si="2117"/>
        <v>0</v>
      </c>
      <c r="BY974" s="106" t="str">
        <f t="shared" si="2092"/>
        <v/>
      </c>
      <c r="BZ974" s="106" t="str">
        <f t="shared" ref="BZ974:CH974" si="2204">IF(N974="x","1","")</f>
        <v/>
      </c>
      <c r="CA974" s="106" t="str">
        <f t="shared" si="2204"/>
        <v/>
      </c>
      <c r="CB974" s="106" t="str">
        <f t="shared" si="2204"/>
        <v/>
      </c>
      <c r="CC974" s="106" t="str">
        <f t="shared" si="2204"/>
        <v/>
      </c>
      <c r="CD974" s="106" t="str">
        <f t="shared" si="2204"/>
        <v/>
      </c>
      <c r="CE974" s="106" t="str">
        <f t="shared" si="2204"/>
        <v/>
      </c>
      <c r="CF974" s="106" t="str">
        <f t="shared" si="2204"/>
        <v/>
      </c>
      <c r="CG974" s="106" t="str">
        <f t="shared" si="2204"/>
        <v/>
      </c>
      <c r="CH974" s="106" t="str">
        <f t="shared" si="2204"/>
        <v/>
      </c>
      <c r="CI974" s="40"/>
      <c r="CJ974" s="40"/>
      <c r="CK974" s="40"/>
      <c r="CL974" s="40"/>
      <c r="CM974" s="40"/>
    </row>
    <row r="975" spans="1:91" ht="17.25" customHeight="1" x14ac:dyDescent="0.2">
      <c r="A975" s="92"/>
      <c r="B975" s="93"/>
      <c r="C975" s="93"/>
      <c r="D975" s="93"/>
      <c r="E975" s="93" t="str">
        <f t="shared" si="2028"/>
        <v/>
      </c>
      <c r="F975" s="93"/>
      <c r="G975" s="93"/>
      <c r="H975" s="93" t="str">
        <f t="shared" si="1836"/>
        <v/>
      </c>
      <c r="I975" s="95" t="str">
        <f t="shared" si="1837"/>
        <v/>
      </c>
      <c r="J975" s="93"/>
      <c r="K975" s="97" t="b">
        <v>0</v>
      </c>
      <c r="L975" s="98" t="str">
        <f t="shared" si="1961"/>
        <v>PENDENTE</v>
      </c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3"/>
      <c r="X975" s="100"/>
      <c r="Y975" s="100"/>
      <c r="Z975" s="100"/>
      <c r="AA975" s="100"/>
      <c r="AB975" s="100"/>
      <c r="AC975" s="101"/>
      <c r="AD975" s="3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93"/>
      <c r="AQ975" s="93"/>
      <c r="AR975" s="93"/>
      <c r="AS975" s="102"/>
      <c r="AT975" s="103"/>
      <c r="AU975" s="103"/>
      <c r="AV975" s="103"/>
      <c r="AW975" s="104"/>
      <c r="AX975" s="103"/>
      <c r="AY975" s="103"/>
      <c r="AZ975" s="103"/>
      <c r="BA975" s="103"/>
      <c r="BB975" s="104"/>
      <c r="BC975" s="103"/>
      <c r="BD975" s="93"/>
      <c r="BE975" s="105"/>
      <c r="BF975" s="105"/>
      <c r="BG975" s="93"/>
      <c r="BH975" s="95"/>
      <c r="BI975" s="95" t="str">
        <f t="shared" si="1864"/>
        <v/>
      </c>
      <c r="BJ975" s="95" t="str">
        <f t="shared" ref="BJ975:BR975" si="2205">IF(AD975=0,"",AD975*$AS975*(AU975/10))</f>
        <v/>
      </c>
      <c r="BK975" s="95" t="str">
        <f t="shared" si="2205"/>
        <v/>
      </c>
      <c r="BL975" s="95" t="str">
        <f t="shared" si="2205"/>
        <v/>
      </c>
      <c r="BM975" s="95" t="str">
        <f t="shared" si="2205"/>
        <v/>
      </c>
      <c r="BN975" s="95" t="str">
        <f t="shared" si="2205"/>
        <v/>
      </c>
      <c r="BO975" s="95" t="str">
        <f t="shared" si="2205"/>
        <v/>
      </c>
      <c r="BP975" s="95" t="str">
        <f t="shared" si="2205"/>
        <v/>
      </c>
      <c r="BQ975" s="95" t="str">
        <f t="shared" si="2205"/>
        <v/>
      </c>
      <c r="BR975" s="95" t="str">
        <f t="shared" si="2205"/>
        <v/>
      </c>
      <c r="BS975" s="38"/>
      <c r="BT975" s="38"/>
      <c r="BU975" s="38"/>
      <c r="BV975" s="38"/>
      <c r="BW975" s="38"/>
      <c r="BX975" s="38">
        <f t="shared" si="2117"/>
        <v>0</v>
      </c>
      <c r="BY975" s="106" t="str">
        <f t="shared" si="2092"/>
        <v/>
      </c>
      <c r="BZ975" s="106" t="str">
        <f t="shared" ref="BZ975:CH975" si="2206">IF(N975="x","1","")</f>
        <v/>
      </c>
      <c r="CA975" s="106" t="str">
        <f t="shared" si="2206"/>
        <v/>
      </c>
      <c r="CB975" s="106" t="str">
        <f t="shared" si="2206"/>
        <v/>
      </c>
      <c r="CC975" s="106" t="str">
        <f t="shared" si="2206"/>
        <v/>
      </c>
      <c r="CD975" s="106" t="str">
        <f t="shared" si="2206"/>
        <v/>
      </c>
      <c r="CE975" s="106" t="str">
        <f t="shared" si="2206"/>
        <v/>
      </c>
      <c r="CF975" s="106" t="str">
        <f t="shared" si="2206"/>
        <v/>
      </c>
      <c r="CG975" s="106" t="str">
        <f t="shared" si="2206"/>
        <v/>
      </c>
      <c r="CH975" s="106" t="str">
        <f t="shared" si="2206"/>
        <v/>
      </c>
      <c r="CI975" s="40"/>
      <c r="CJ975" s="40"/>
      <c r="CK975" s="40"/>
      <c r="CL975" s="40"/>
      <c r="CM975" s="40"/>
    </row>
    <row r="976" spans="1:91" ht="17.25" customHeight="1" x14ac:dyDescent="0.2">
      <c r="A976" s="92"/>
      <c r="B976" s="93"/>
      <c r="C976" s="93"/>
      <c r="D976" s="93"/>
      <c r="E976" s="93" t="str">
        <f t="shared" si="2028"/>
        <v/>
      </c>
      <c r="F976" s="93"/>
      <c r="G976" s="93"/>
      <c r="H976" s="93" t="str">
        <f t="shared" si="1836"/>
        <v/>
      </c>
      <c r="I976" s="95" t="str">
        <f t="shared" si="1837"/>
        <v/>
      </c>
      <c r="J976" s="93"/>
      <c r="K976" s="97" t="b">
        <v>0</v>
      </c>
      <c r="L976" s="98" t="str">
        <f t="shared" si="1961"/>
        <v>PENDENTE</v>
      </c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3"/>
      <c r="X976" s="100"/>
      <c r="Y976" s="100"/>
      <c r="Z976" s="100"/>
      <c r="AA976" s="100"/>
      <c r="AB976" s="100"/>
      <c r="AC976" s="101"/>
      <c r="AD976" s="3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93"/>
      <c r="AQ976" s="93"/>
      <c r="AR976" s="93"/>
      <c r="AS976" s="102"/>
      <c r="AT976" s="103"/>
      <c r="AU976" s="103"/>
      <c r="AV976" s="103"/>
      <c r="AW976" s="104"/>
      <c r="AX976" s="103"/>
      <c r="AY976" s="103"/>
      <c r="AZ976" s="103"/>
      <c r="BA976" s="103"/>
      <c r="BB976" s="104"/>
      <c r="BC976" s="103"/>
      <c r="BD976" s="93"/>
      <c r="BE976" s="105"/>
      <c r="BF976" s="105"/>
      <c r="BG976" s="93"/>
      <c r="BH976" s="95"/>
      <c r="BI976" s="95" t="str">
        <f t="shared" si="1864"/>
        <v/>
      </c>
      <c r="BJ976" s="95" t="str">
        <f t="shared" ref="BJ976:BR976" si="2207">IF(AD976=0,"",AD976*$AS976*(AU976/10))</f>
        <v/>
      </c>
      <c r="BK976" s="95" t="str">
        <f t="shared" si="2207"/>
        <v/>
      </c>
      <c r="BL976" s="95" t="str">
        <f t="shared" si="2207"/>
        <v/>
      </c>
      <c r="BM976" s="95" t="str">
        <f t="shared" si="2207"/>
        <v/>
      </c>
      <c r="BN976" s="95" t="str">
        <f t="shared" si="2207"/>
        <v/>
      </c>
      <c r="BO976" s="95" t="str">
        <f t="shared" si="2207"/>
        <v/>
      </c>
      <c r="BP976" s="95" t="str">
        <f t="shared" si="2207"/>
        <v/>
      </c>
      <c r="BQ976" s="95" t="str">
        <f t="shared" si="2207"/>
        <v/>
      </c>
      <c r="BR976" s="95" t="str">
        <f t="shared" si="2207"/>
        <v/>
      </c>
      <c r="BS976" s="38"/>
      <c r="BT976" s="38"/>
      <c r="BU976" s="38"/>
      <c r="BV976" s="38"/>
      <c r="BW976" s="38"/>
      <c r="BX976" s="38">
        <f t="shared" si="2117"/>
        <v>0</v>
      </c>
      <c r="BY976" s="106" t="str">
        <f t="shared" si="2092"/>
        <v/>
      </c>
      <c r="BZ976" s="106" t="str">
        <f t="shared" ref="BZ976:CH976" si="2208">IF(N976="x","1","")</f>
        <v/>
      </c>
      <c r="CA976" s="106" t="str">
        <f t="shared" si="2208"/>
        <v/>
      </c>
      <c r="CB976" s="106" t="str">
        <f t="shared" si="2208"/>
        <v/>
      </c>
      <c r="CC976" s="106" t="str">
        <f t="shared" si="2208"/>
        <v/>
      </c>
      <c r="CD976" s="106" t="str">
        <f t="shared" si="2208"/>
        <v/>
      </c>
      <c r="CE976" s="106" t="str">
        <f t="shared" si="2208"/>
        <v/>
      </c>
      <c r="CF976" s="106" t="str">
        <f t="shared" si="2208"/>
        <v/>
      </c>
      <c r="CG976" s="106" t="str">
        <f t="shared" si="2208"/>
        <v/>
      </c>
      <c r="CH976" s="106" t="str">
        <f t="shared" si="2208"/>
        <v/>
      </c>
      <c r="CI976" s="40"/>
      <c r="CJ976" s="40"/>
      <c r="CK976" s="40"/>
      <c r="CL976" s="40"/>
      <c r="CM976" s="40"/>
    </row>
    <row r="977" spans="1:91" ht="17.25" customHeight="1" x14ac:dyDescent="0.2">
      <c r="A977" s="92"/>
      <c r="B977" s="93"/>
      <c r="C977" s="93"/>
      <c r="D977" s="93"/>
      <c r="E977" s="93" t="str">
        <f t="shared" si="2028"/>
        <v/>
      </c>
      <c r="F977" s="93"/>
      <c r="G977" s="93"/>
      <c r="H977" s="93" t="str">
        <f t="shared" si="1836"/>
        <v/>
      </c>
      <c r="I977" s="95" t="str">
        <f t="shared" si="1837"/>
        <v/>
      </c>
      <c r="J977" s="93"/>
      <c r="K977" s="97" t="b">
        <v>0</v>
      </c>
      <c r="L977" s="98" t="str">
        <f t="shared" si="1961"/>
        <v>PENDENTE</v>
      </c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3"/>
      <c r="X977" s="100"/>
      <c r="Y977" s="100"/>
      <c r="Z977" s="100"/>
      <c r="AA977" s="100"/>
      <c r="AB977" s="100"/>
      <c r="AC977" s="101"/>
      <c r="AD977" s="3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93"/>
      <c r="AQ977" s="93"/>
      <c r="AR977" s="93"/>
      <c r="AS977" s="102"/>
      <c r="AT977" s="103"/>
      <c r="AU977" s="103"/>
      <c r="AV977" s="103"/>
      <c r="AW977" s="104"/>
      <c r="AX977" s="103"/>
      <c r="AY977" s="103"/>
      <c r="AZ977" s="103"/>
      <c r="BA977" s="103"/>
      <c r="BB977" s="104"/>
      <c r="BC977" s="103"/>
      <c r="BD977" s="93"/>
      <c r="BE977" s="105"/>
      <c r="BF977" s="105"/>
      <c r="BG977" s="93"/>
      <c r="BH977" s="95"/>
      <c r="BI977" s="95" t="str">
        <f t="shared" si="1864"/>
        <v/>
      </c>
      <c r="BJ977" s="95" t="str">
        <f t="shared" ref="BJ977:BR977" si="2209">IF(AD977=0,"",AD977*$AS977*(AU977/10))</f>
        <v/>
      </c>
      <c r="BK977" s="95" t="str">
        <f t="shared" si="2209"/>
        <v/>
      </c>
      <c r="BL977" s="95" t="str">
        <f t="shared" si="2209"/>
        <v/>
      </c>
      <c r="BM977" s="95" t="str">
        <f t="shared" si="2209"/>
        <v/>
      </c>
      <c r="BN977" s="95" t="str">
        <f t="shared" si="2209"/>
        <v/>
      </c>
      <c r="BO977" s="95" t="str">
        <f t="shared" si="2209"/>
        <v/>
      </c>
      <c r="BP977" s="95" t="str">
        <f t="shared" si="2209"/>
        <v/>
      </c>
      <c r="BQ977" s="95" t="str">
        <f t="shared" si="2209"/>
        <v/>
      </c>
      <c r="BR977" s="95" t="str">
        <f t="shared" si="2209"/>
        <v/>
      </c>
      <c r="BS977" s="38"/>
      <c r="BT977" s="38"/>
      <c r="BU977" s="38"/>
      <c r="BV977" s="38"/>
      <c r="BW977" s="38"/>
      <c r="BX977" s="38">
        <f t="shared" si="2117"/>
        <v>0</v>
      </c>
      <c r="BY977" s="106" t="str">
        <f t="shared" si="2092"/>
        <v/>
      </c>
      <c r="BZ977" s="106" t="str">
        <f t="shared" ref="BZ977:CH977" si="2210">IF(N977="x","1","")</f>
        <v/>
      </c>
      <c r="CA977" s="106" t="str">
        <f t="shared" si="2210"/>
        <v/>
      </c>
      <c r="CB977" s="106" t="str">
        <f t="shared" si="2210"/>
        <v/>
      </c>
      <c r="CC977" s="106" t="str">
        <f t="shared" si="2210"/>
        <v/>
      </c>
      <c r="CD977" s="106" t="str">
        <f t="shared" si="2210"/>
        <v/>
      </c>
      <c r="CE977" s="106" t="str">
        <f t="shared" si="2210"/>
        <v/>
      </c>
      <c r="CF977" s="106" t="str">
        <f t="shared" si="2210"/>
        <v/>
      </c>
      <c r="CG977" s="106" t="str">
        <f t="shared" si="2210"/>
        <v/>
      </c>
      <c r="CH977" s="106" t="str">
        <f t="shared" si="2210"/>
        <v/>
      </c>
      <c r="CI977" s="40"/>
      <c r="CJ977" s="40"/>
      <c r="CK977" s="40"/>
      <c r="CL977" s="40"/>
      <c r="CM977" s="40"/>
    </row>
    <row r="978" spans="1:91" ht="17.25" customHeight="1" x14ac:dyDescent="0.2">
      <c r="A978" s="92"/>
      <c r="B978" s="93"/>
      <c r="C978" s="93"/>
      <c r="D978" s="93"/>
      <c r="E978" s="93" t="str">
        <f t="shared" si="2028"/>
        <v/>
      </c>
      <c r="F978" s="93"/>
      <c r="G978" s="93"/>
      <c r="H978" s="93" t="str">
        <f t="shared" si="1836"/>
        <v/>
      </c>
      <c r="I978" s="95" t="str">
        <f t="shared" si="1837"/>
        <v/>
      </c>
      <c r="J978" s="93"/>
      <c r="K978" s="97" t="b">
        <v>0</v>
      </c>
      <c r="L978" s="98" t="str">
        <f t="shared" si="1961"/>
        <v>PENDENTE</v>
      </c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3"/>
      <c r="X978" s="100"/>
      <c r="Y978" s="100"/>
      <c r="Z978" s="100"/>
      <c r="AA978" s="100"/>
      <c r="AB978" s="100"/>
      <c r="AC978" s="101"/>
      <c r="AD978" s="3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93"/>
      <c r="AQ978" s="93"/>
      <c r="AR978" s="93"/>
      <c r="AS978" s="102"/>
      <c r="AT978" s="103"/>
      <c r="AU978" s="103"/>
      <c r="AV978" s="103"/>
      <c r="AW978" s="104"/>
      <c r="AX978" s="103"/>
      <c r="AY978" s="103"/>
      <c r="AZ978" s="103"/>
      <c r="BA978" s="103"/>
      <c r="BB978" s="104"/>
      <c r="BC978" s="103"/>
      <c r="BD978" s="93"/>
      <c r="BE978" s="105"/>
      <c r="BF978" s="105"/>
      <c r="BG978" s="93"/>
      <c r="BH978" s="95"/>
      <c r="BI978" s="95" t="str">
        <f t="shared" si="1864"/>
        <v/>
      </c>
      <c r="BJ978" s="95" t="str">
        <f t="shared" ref="BJ978:BR978" si="2211">IF(AD978=0,"",AD978*$AS978*(AU978/10))</f>
        <v/>
      </c>
      <c r="BK978" s="95" t="str">
        <f t="shared" si="2211"/>
        <v/>
      </c>
      <c r="BL978" s="95" t="str">
        <f t="shared" si="2211"/>
        <v/>
      </c>
      <c r="BM978" s="95" t="str">
        <f t="shared" si="2211"/>
        <v/>
      </c>
      <c r="BN978" s="95" t="str">
        <f t="shared" si="2211"/>
        <v/>
      </c>
      <c r="BO978" s="95" t="str">
        <f t="shared" si="2211"/>
        <v/>
      </c>
      <c r="BP978" s="95" t="str">
        <f t="shared" si="2211"/>
        <v/>
      </c>
      <c r="BQ978" s="95" t="str">
        <f t="shared" si="2211"/>
        <v/>
      </c>
      <c r="BR978" s="95" t="str">
        <f t="shared" si="2211"/>
        <v/>
      </c>
      <c r="BS978" s="38"/>
      <c r="BT978" s="38"/>
      <c r="BU978" s="38"/>
      <c r="BV978" s="38"/>
      <c r="BW978" s="38"/>
      <c r="BX978" s="38">
        <f t="shared" si="2117"/>
        <v>0</v>
      </c>
      <c r="BY978" s="106" t="str">
        <f t="shared" si="2092"/>
        <v/>
      </c>
      <c r="BZ978" s="106" t="str">
        <f t="shared" ref="BZ978:CH978" si="2212">IF(N978="x","1","")</f>
        <v/>
      </c>
      <c r="CA978" s="106" t="str">
        <f t="shared" si="2212"/>
        <v/>
      </c>
      <c r="CB978" s="106" t="str">
        <f t="shared" si="2212"/>
        <v/>
      </c>
      <c r="CC978" s="106" t="str">
        <f t="shared" si="2212"/>
        <v/>
      </c>
      <c r="CD978" s="106" t="str">
        <f t="shared" si="2212"/>
        <v/>
      </c>
      <c r="CE978" s="106" t="str">
        <f t="shared" si="2212"/>
        <v/>
      </c>
      <c r="CF978" s="106" t="str">
        <f t="shared" si="2212"/>
        <v/>
      </c>
      <c r="CG978" s="106" t="str">
        <f t="shared" si="2212"/>
        <v/>
      </c>
      <c r="CH978" s="106" t="str">
        <f t="shared" si="2212"/>
        <v/>
      </c>
      <c r="CI978" s="40"/>
      <c r="CJ978" s="40"/>
      <c r="CK978" s="40"/>
      <c r="CL978" s="40"/>
      <c r="CM978" s="40"/>
    </row>
    <row r="979" spans="1:91" ht="17.25" customHeight="1" x14ac:dyDescent="0.2">
      <c r="A979" s="92"/>
      <c r="B979" s="93"/>
      <c r="C979" s="93"/>
      <c r="D979" s="93"/>
      <c r="E979" s="93" t="str">
        <f t="shared" si="2028"/>
        <v/>
      </c>
      <c r="F979" s="93"/>
      <c r="G979" s="93"/>
      <c r="H979" s="93" t="str">
        <f t="shared" si="1836"/>
        <v/>
      </c>
      <c r="I979" s="95" t="str">
        <f t="shared" si="1837"/>
        <v/>
      </c>
      <c r="J979" s="93"/>
      <c r="K979" s="97" t="b">
        <v>0</v>
      </c>
      <c r="L979" s="98" t="str">
        <f t="shared" si="1961"/>
        <v>PENDENTE</v>
      </c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3"/>
      <c r="X979" s="100"/>
      <c r="Y979" s="100"/>
      <c r="Z979" s="100"/>
      <c r="AA979" s="100"/>
      <c r="AB979" s="100"/>
      <c r="AC979" s="101"/>
      <c r="AD979" s="3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93"/>
      <c r="AQ979" s="93"/>
      <c r="AR979" s="93"/>
      <c r="AS979" s="102"/>
      <c r="AT979" s="103"/>
      <c r="AU979" s="103"/>
      <c r="AV979" s="103"/>
      <c r="AW979" s="104"/>
      <c r="AX979" s="103"/>
      <c r="AY979" s="103"/>
      <c r="AZ979" s="103"/>
      <c r="BA979" s="103"/>
      <c r="BB979" s="104"/>
      <c r="BC979" s="103"/>
      <c r="BD979" s="93"/>
      <c r="BE979" s="105"/>
      <c r="BF979" s="105"/>
      <c r="BG979" s="93"/>
      <c r="BH979" s="95"/>
      <c r="BI979" s="95" t="str">
        <f t="shared" si="1864"/>
        <v/>
      </c>
      <c r="BJ979" s="95" t="str">
        <f t="shared" ref="BJ979:BR979" si="2213">IF(AD979=0,"",AD979*$AS979*(AU979/10))</f>
        <v/>
      </c>
      <c r="BK979" s="95" t="str">
        <f t="shared" si="2213"/>
        <v/>
      </c>
      <c r="BL979" s="95" t="str">
        <f t="shared" si="2213"/>
        <v/>
      </c>
      <c r="BM979" s="95" t="str">
        <f t="shared" si="2213"/>
        <v/>
      </c>
      <c r="BN979" s="95" t="str">
        <f t="shared" si="2213"/>
        <v/>
      </c>
      <c r="BO979" s="95" t="str">
        <f t="shared" si="2213"/>
        <v/>
      </c>
      <c r="BP979" s="95" t="str">
        <f t="shared" si="2213"/>
        <v/>
      </c>
      <c r="BQ979" s="95" t="str">
        <f t="shared" si="2213"/>
        <v/>
      </c>
      <c r="BR979" s="95" t="str">
        <f t="shared" si="2213"/>
        <v/>
      </c>
      <c r="BS979" s="38"/>
      <c r="BT979" s="38"/>
      <c r="BU979" s="38"/>
      <c r="BV979" s="38"/>
      <c r="BW979" s="38"/>
      <c r="BX979" s="38">
        <f t="shared" si="2117"/>
        <v>0</v>
      </c>
      <c r="BY979" s="106" t="str">
        <f t="shared" si="2092"/>
        <v/>
      </c>
      <c r="BZ979" s="106" t="str">
        <f t="shared" ref="BZ979:CH979" si="2214">IF(N979="x","1","")</f>
        <v/>
      </c>
      <c r="CA979" s="106" t="str">
        <f t="shared" si="2214"/>
        <v/>
      </c>
      <c r="CB979" s="106" t="str">
        <f t="shared" si="2214"/>
        <v/>
      </c>
      <c r="CC979" s="106" t="str">
        <f t="shared" si="2214"/>
        <v/>
      </c>
      <c r="CD979" s="106" t="str">
        <f t="shared" si="2214"/>
        <v/>
      </c>
      <c r="CE979" s="106" t="str">
        <f t="shared" si="2214"/>
        <v/>
      </c>
      <c r="CF979" s="106" t="str">
        <f t="shared" si="2214"/>
        <v/>
      </c>
      <c r="CG979" s="106" t="str">
        <f t="shared" si="2214"/>
        <v/>
      </c>
      <c r="CH979" s="106" t="str">
        <f t="shared" si="2214"/>
        <v/>
      </c>
      <c r="CI979" s="40"/>
      <c r="CJ979" s="40"/>
      <c r="CK979" s="40"/>
      <c r="CL979" s="40"/>
      <c r="CM979" s="40"/>
    </row>
    <row r="980" spans="1:91" ht="17.25" customHeight="1" x14ac:dyDescent="0.2">
      <c r="A980" s="92"/>
      <c r="B980" s="93"/>
      <c r="C980" s="93"/>
      <c r="D980" s="93"/>
      <c r="E980" s="93" t="str">
        <f t="shared" si="2028"/>
        <v/>
      </c>
      <c r="F980" s="93"/>
      <c r="G980" s="93"/>
      <c r="H980" s="93" t="str">
        <f t="shared" si="1836"/>
        <v/>
      </c>
      <c r="I980" s="95" t="str">
        <f t="shared" si="1837"/>
        <v/>
      </c>
      <c r="J980" s="93"/>
      <c r="K980" s="97" t="b">
        <v>0</v>
      </c>
      <c r="L980" s="98" t="str">
        <f t="shared" si="1961"/>
        <v>PENDENTE</v>
      </c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3"/>
      <c r="X980" s="100"/>
      <c r="Y980" s="100"/>
      <c r="Z980" s="100"/>
      <c r="AA980" s="100"/>
      <c r="AB980" s="100"/>
      <c r="AC980" s="101"/>
      <c r="AD980" s="3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93"/>
      <c r="AQ980" s="93"/>
      <c r="AR980" s="93"/>
      <c r="AS980" s="102"/>
      <c r="AT980" s="103"/>
      <c r="AU980" s="103"/>
      <c r="AV980" s="103"/>
      <c r="AW980" s="104"/>
      <c r="AX980" s="103"/>
      <c r="AY980" s="103"/>
      <c r="AZ980" s="103"/>
      <c r="BA980" s="103"/>
      <c r="BB980" s="104"/>
      <c r="BC980" s="103"/>
      <c r="BD980" s="93"/>
      <c r="BE980" s="105"/>
      <c r="BF980" s="105"/>
      <c r="BG980" s="93"/>
      <c r="BH980" s="95"/>
      <c r="BI980" s="95" t="str">
        <f t="shared" si="1864"/>
        <v/>
      </c>
      <c r="BJ980" s="95" t="str">
        <f t="shared" ref="BJ980:BR980" si="2215">IF(AD980=0,"",AD980*$AS980*(AU980/10))</f>
        <v/>
      </c>
      <c r="BK980" s="95" t="str">
        <f t="shared" si="2215"/>
        <v/>
      </c>
      <c r="BL980" s="95" t="str">
        <f t="shared" si="2215"/>
        <v/>
      </c>
      <c r="BM980" s="95" t="str">
        <f t="shared" si="2215"/>
        <v/>
      </c>
      <c r="BN980" s="95" t="str">
        <f t="shared" si="2215"/>
        <v/>
      </c>
      <c r="BO980" s="95" t="str">
        <f t="shared" si="2215"/>
        <v/>
      </c>
      <c r="BP980" s="95" t="str">
        <f t="shared" si="2215"/>
        <v/>
      </c>
      <c r="BQ980" s="95" t="str">
        <f t="shared" si="2215"/>
        <v/>
      </c>
      <c r="BR980" s="95" t="str">
        <f t="shared" si="2215"/>
        <v/>
      </c>
      <c r="BS980" s="38"/>
      <c r="BT980" s="38"/>
      <c r="BU980" s="38"/>
      <c r="BV980" s="38"/>
      <c r="BW980" s="38"/>
      <c r="BX980" s="38">
        <f t="shared" si="2117"/>
        <v>0</v>
      </c>
      <c r="BY980" s="106" t="str">
        <f t="shared" si="2092"/>
        <v/>
      </c>
      <c r="BZ980" s="106" t="str">
        <f t="shared" ref="BZ980:CH980" si="2216">IF(N980="x","1","")</f>
        <v/>
      </c>
      <c r="CA980" s="106" t="str">
        <f t="shared" si="2216"/>
        <v/>
      </c>
      <c r="CB980" s="106" t="str">
        <f t="shared" si="2216"/>
        <v/>
      </c>
      <c r="CC980" s="106" t="str">
        <f t="shared" si="2216"/>
        <v/>
      </c>
      <c r="CD980" s="106" t="str">
        <f t="shared" si="2216"/>
        <v/>
      </c>
      <c r="CE980" s="106" t="str">
        <f t="shared" si="2216"/>
        <v/>
      </c>
      <c r="CF980" s="106" t="str">
        <f t="shared" si="2216"/>
        <v/>
      </c>
      <c r="CG980" s="106" t="str">
        <f t="shared" si="2216"/>
        <v/>
      </c>
      <c r="CH980" s="106" t="str">
        <f t="shared" si="2216"/>
        <v/>
      </c>
      <c r="CI980" s="40"/>
      <c r="CJ980" s="40"/>
      <c r="CK980" s="40"/>
      <c r="CL980" s="40"/>
      <c r="CM980" s="40"/>
    </row>
    <row r="981" spans="1:91" ht="17.25" customHeight="1" x14ac:dyDescent="0.2">
      <c r="A981" s="92"/>
      <c r="B981" s="93"/>
      <c r="C981" s="93"/>
      <c r="D981" s="93"/>
      <c r="E981" s="93" t="str">
        <f t="shared" si="2028"/>
        <v/>
      </c>
      <c r="F981" s="93"/>
      <c r="G981" s="93"/>
      <c r="H981" s="93" t="str">
        <f t="shared" si="1836"/>
        <v/>
      </c>
      <c r="I981" s="95" t="str">
        <f t="shared" si="1837"/>
        <v/>
      </c>
      <c r="J981" s="93"/>
      <c r="K981" s="97" t="b">
        <v>0</v>
      </c>
      <c r="L981" s="98" t="str">
        <f t="shared" si="1961"/>
        <v>PENDENTE</v>
      </c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3"/>
      <c r="X981" s="100"/>
      <c r="Y981" s="100"/>
      <c r="Z981" s="100"/>
      <c r="AA981" s="100"/>
      <c r="AB981" s="100"/>
      <c r="AC981" s="101"/>
      <c r="AD981" s="3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93"/>
      <c r="AQ981" s="93"/>
      <c r="AR981" s="93"/>
      <c r="AS981" s="102"/>
      <c r="AT981" s="103"/>
      <c r="AU981" s="103"/>
      <c r="AV981" s="103"/>
      <c r="AW981" s="104"/>
      <c r="AX981" s="103"/>
      <c r="AY981" s="103"/>
      <c r="AZ981" s="103"/>
      <c r="BA981" s="103"/>
      <c r="BB981" s="104"/>
      <c r="BC981" s="103"/>
      <c r="BD981" s="93"/>
      <c r="BE981" s="105"/>
      <c r="BF981" s="105"/>
      <c r="BG981" s="93"/>
      <c r="BH981" s="95"/>
      <c r="BI981" s="95" t="str">
        <f t="shared" si="1864"/>
        <v/>
      </c>
      <c r="BJ981" s="95" t="str">
        <f t="shared" ref="BJ981:BR981" si="2217">IF(AD981=0,"",AD981*$AS981*(AU981/10))</f>
        <v/>
      </c>
      <c r="BK981" s="95" t="str">
        <f t="shared" si="2217"/>
        <v/>
      </c>
      <c r="BL981" s="95" t="str">
        <f t="shared" si="2217"/>
        <v/>
      </c>
      <c r="BM981" s="95" t="str">
        <f t="shared" si="2217"/>
        <v/>
      </c>
      <c r="BN981" s="95" t="str">
        <f t="shared" si="2217"/>
        <v/>
      </c>
      <c r="BO981" s="95" t="str">
        <f t="shared" si="2217"/>
        <v/>
      </c>
      <c r="BP981" s="95" t="str">
        <f t="shared" si="2217"/>
        <v/>
      </c>
      <c r="BQ981" s="95" t="str">
        <f t="shared" si="2217"/>
        <v/>
      </c>
      <c r="BR981" s="95" t="str">
        <f t="shared" si="2217"/>
        <v/>
      </c>
      <c r="BS981" s="38"/>
      <c r="BT981" s="38"/>
      <c r="BU981" s="38"/>
      <c r="BV981" s="38"/>
      <c r="BW981" s="38"/>
      <c r="BX981" s="38">
        <f t="shared" si="2117"/>
        <v>0</v>
      </c>
      <c r="BY981" s="106" t="str">
        <f t="shared" si="2092"/>
        <v/>
      </c>
      <c r="BZ981" s="106" t="str">
        <f t="shared" ref="BZ981:CH981" si="2218">IF(N981="x","1","")</f>
        <v/>
      </c>
      <c r="CA981" s="106" t="str">
        <f t="shared" si="2218"/>
        <v/>
      </c>
      <c r="CB981" s="106" t="str">
        <f t="shared" si="2218"/>
        <v/>
      </c>
      <c r="CC981" s="106" t="str">
        <f t="shared" si="2218"/>
        <v/>
      </c>
      <c r="CD981" s="106" t="str">
        <f t="shared" si="2218"/>
        <v/>
      </c>
      <c r="CE981" s="106" t="str">
        <f t="shared" si="2218"/>
        <v/>
      </c>
      <c r="CF981" s="106" t="str">
        <f t="shared" si="2218"/>
        <v/>
      </c>
      <c r="CG981" s="106" t="str">
        <f t="shared" si="2218"/>
        <v/>
      </c>
      <c r="CH981" s="106" t="str">
        <f t="shared" si="2218"/>
        <v/>
      </c>
      <c r="CI981" s="40"/>
      <c r="CJ981" s="40"/>
      <c r="CK981" s="40"/>
      <c r="CL981" s="40"/>
      <c r="CM981" s="40"/>
    </row>
    <row r="982" spans="1:91" ht="17.25" customHeight="1" x14ac:dyDescent="0.2">
      <c r="A982" s="92"/>
      <c r="B982" s="93"/>
      <c r="C982" s="93"/>
      <c r="D982" s="93"/>
      <c r="E982" s="93" t="str">
        <f t="shared" si="2028"/>
        <v/>
      </c>
      <c r="F982" s="93"/>
      <c r="G982" s="93"/>
      <c r="H982" s="93" t="str">
        <f t="shared" si="1836"/>
        <v/>
      </c>
      <c r="I982" s="95" t="str">
        <f t="shared" si="1837"/>
        <v/>
      </c>
      <c r="J982" s="93"/>
      <c r="K982" s="97" t="b">
        <v>0</v>
      </c>
      <c r="L982" s="98" t="str">
        <f t="shared" si="1961"/>
        <v>PENDENTE</v>
      </c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3"/>
      <c r="X982" s="100"/>
      <c r="Y982" s="100"/>
      <c r="Z982" s="100"/>
      <c r="AA982" s="100"/>
      <c r="AB982" s="100"/>
      <c r="AC982" s="101"/>
      <c r="AD982" s="3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93"/>
      <c r="AQ982" s="93"/>
      <c r="AR982" s="93"/>
      <c r="AS982" s="102"/>
      <c r="AT982" s="103"/>
      <c r="AU982" s="103"/>
      <c r="AV982" s="103"/>
      <c r="AW982" s="104"/>
      <c r="AX982" s="103"/>
      <c r="AY982" s="103"/>
      <c r="AZ982" s="103"/>
      <c r="BA982" s="103"/>
      <c r="BB982" s="104"/>
      <c r="BC982" s="103"/>
      <c r="BD982" s="93"/>
      <c r="BE982" s="105"/>
      <c r="BF982" s="105"/>
      <c r="BG982" s="93"/>
      <c r="BH982" s="95"/>
      <c r="BI982" s="95" t="str">
        <f t="shared" si="1864"/>
        <v/>
      </c>
      <c r="BJ982" s="95" t="str">
        <f t="shared" ref="BJ982:BR982" si="2219">IF(AD982=0,"",AD982*$AS982*(AU982/10))</f>
        <v/>
      </c>
      <c r="BK982" s="95" t="str">
        <f t="shared" si="2219"/>
        <v/>
      </c>
      <c r="BL982" s="95" t="str">
        <f t="shared" si="2219"/>
        <v/>
      </c>
      <c r="BM982" s="95" t="str">
        <f t="shared" si="2219"/>
        <v/>
      </c>
      <c r="BN982" s="95" t="str">
        <f t="shared" si="2219"/>
        <v/>
      </c>
      <c r="BO982" s="95" t="str">
        <f t="shared" si="2219"/>
        <v/>
      </c>
      <c r="BP982" s="95" t="str">
        <f t="shared" si="2219"/>
        <v/>
      </c>
      <c r="BQ982" s="95" t="str">
        <f t="shared" si="2219"/>
        <v/>
      </c>
      <c r="BR982" s="95" t="str">
        <f t="shared" si="2219"/>
        <v/>
      </c>
      <c r="BS982" s="38"/>
      <c r="BT982" s="38"/>
      <c r="BU982" s="38"/>
      <c r="BV982" s="38"/>
      <c r="BW982" s="38"/>
      <c r="BX982" s="38">
        <f t="shared" si="2117"/>
        <v>0</v>
      </c>
      <c r="BY982" s="106" t="str">
        <f t="shared" si="2092"/>
        <v/>
      </c>
      <c r="BZ982" s="106" t="str">
        <f t="shared" ref="BZ982:CH982" si="2220">IF(N982="x","1","")</f>
        <v/>
      </c>
      <c r="CA982" s="106" t="str">
        <f t="shared" si="2220"/>
        <v/>
      </c>
      <c r="CB982" s="106" t="str">
        <f t="shared" si="2220"/>
        <v/>
      </c>
      <c r="CC982" s="106" t="str">
        <f t="shared" si="2220"/>
        <v/>
      </c>
      <c r="CD982" s="106" t="str">
        <f t="shared" si="2220"/>
        <v/>
      </c>
      <c r="CE982" s="106" t="str">
        <f t="shared" si="2220"/>
        <v/>
      </c>
      <c r="CF982" s="106" t="str">
        <f t="shared" si="2220"/>
        <v/>
      </c>
      <c r="CG982" s="106" t="str">
        <f t="shared" si="2220"/>
        <v/>
      </c>
      <c r="CH982" s="106" t="str">
        <f t="shared" si="2220"/>
        <v/>
      </c>
      <c r="CI982" s="40"/>
      <c r="CJ982" s="40"/>
      <c r="CK982" s="40"/>
      <c r="CL982" s="40"/>
      <c r="CM982" s="40"/>
    </row>
    <row r="983" spans="1:91" ht="17.25" customHeight="1" x14ac:dyDescent="0.2">
      <c r="A983" s="92"/>
      <c r="B983" s="93"/>
      <c r="C983" s="93"/>
      <c r="D983" s="93"/>
      <c r="E983" s="93" t="str">
        <f t="shared" si="2028"/>
        <v/>
      </c>
      <c r="F983" s="93"/>
      <c r="G983" s="93"/>
      <c r="H983" s="93" t="str">
        <f t="shared" si="1836"/>
        <v/>
      </c>
      <c r="I983" s="95" t="str">
        <f t="shared" si="1837"/>
        <v/>
      </c>
      <c r="J983" s="93"/>
      <c r="K983" s="97" t="b">
        <v>0</v>
      </c>
      <c r="L983" s="98" t="str">
        <f t="shared" si="1961"/>
        <v>PENDENTE</v>
      </c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3"/>
      <c r="X983" s="100"/>
      <c r="Y983" s="100"/>
      <c r="Z983" s="100"/>
      <c r="AA983" s="100"/>
      <c r="AB983" s="100"/>
      <c r="AC983" s="101"/>
      <c r="AD983" s="3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93"/>
      <c r="AQ983" s="93"/>
      <c r="AR983" s="93"/>
      <c r="AS983" s="102"/>
      <c r="AT983" s="103"/>
      <c r="AU983" s="103"/>
      <c r="AV983" s="103"/>
      <c r="AW983" s="104"/>
      <c r="AX983" s="103"/>
      <c r="AY983" s="103"/>
      <c r="AZ983" s="103"/>
      <c r="BA983" s="103"/>
      <c r="BB983" s="104"/>
      <c r="BC983" s="103"/>
      <c r="BD983" s="93"/>
      <c r="BE983" s="105"/>
      <c r="BF983" s="105"/>
      <c r="BG983" s="93"/>
      <c r="BH983" s="95"/>
      <c r="BI983" s="95" t="str">
        <f t="shared" si="1864"/>
        <v/>
      </c>
      <c r="BJ983" s="95" t="str">
        <f t="shared" ref="BJ983:BR983" si="2221">IF(AD983=0,"",AD983*$AS983*(AU983/10))</f>
        <v/>
      </c>
      <c r="BK983" s="95" t="str">
        <f t="shared" si="2221"/>
        <v/>
      </c>
      <c r="BL983" s="95" t="str">
        <f t="shared" si="2221"/>
        <v/>
      </c>
      <c r="BM983" s="95" t="str">
        <f t="shared" si="2221"/>
        <v/>
      </c>
      <c r="BN983" s="95" t="str">
        <f t="shared" si="2221"/>
        <v/>
      </c>
      <c r="BO983" s="95" t="str">
        <f t="shared" si="2221"/>
        <v/>
      </c>
      <c r="BP983" s="95" t="str">
        <f t="shared" si="2221"/>
        <v/>
      </c>
      <c r="BQ983" s="95" t="str">
        <f t="shared" si="2221"/>
        <v/>
      </c>
      <c r="BR983" s="95" t="str">
        <f t="shared" si="2221"/>
        <v/>
      </c>
      <c r="BS983" s="38"/>
      <c r="BT983" s="38"/>
      <c r="BU983" s="38"/>
      <c r="BV983" s="38"/>
      <c r="BW983" s="38"/>
      <c r="BX983" s="38">
        <f t="shared" si="2117"/>
        <v>0</v>
      </c>
      <c r="BY983" s="106" t="str">
        <f t="shared" si="2092"/>
        <v/>
      </c>
      <c r="BZ983" s="106" t="str">
        <f t="shared" ref="BZ983:CH983" si="2222">IF(N983="x","1","")</f>
        <v/>
      </c>
      <c r="CA983" s="106" t="str">
        <f t="shared" si="2222"/>
        <v/>
      </c>
      <c r="CB983" s="106" t="str">
        <f t="shared" si="2222"/>
        <v/>
      </c>
      <c r="CC983" s="106" t="str">
        <f t="shared" si="2222"/>
        <v/>
      </c>
      <c r="CD983" s="106" t="str">
        <f t="shared" si="2222"/>
        <v/>
      </c>
      <c r="CE983" s="106" t="str">
        <f t="shared" si="2222"/>
        <v/>
      </c>
      <c r="CF983" s="106" t="str">
        <f t="shared" si="2222"/>
        <v/>
      </c>
      <c r="CG983" s="106" t="str">
        <f t="shared" si="2222"/>
        <v/>
      </c>
      <c r="CH983" s="106" t="str">
        <f t="shared" si="2222"/>
        <v/>
      </c>
      <c r="CI983" s="40"/>
      <c r="CJ983" s="40"/>
      <c r="CK983" s="40"/>
      <c r="CL983" s="40"/>
      <c r="CM983" s="40"/>
    </row>
    <row r="984" spans="1:91" ht="17.25" customHeight="1" x14ac:dyDescent="0.2">
      <c r="A984" s="92"/>
      <c r="B984" s="93"/>
      <c r="C984" s="93"/>
      <c r="D984" s="93"/>
      <c r="E984" s="93" t="str">
        <f t="shared" si="2028"/>
        <v/>
      </c>
      <c r="F984" s="93"/>
      <c r="G984" s="93"/>
      <c r="H984" s="93" t="str">
        <f t="shared" si="1836"/>
        <v/>
      </c>
      <c r="I984" s="95" t="str">
        <f t="shared" si="1837"/>
        <v/>
      </c>
      <c r="J984" s="93"/>
      <c r="K984" s="97" t="b">
        <v>0</v>
      </c>
      <c r="L984" s="98" t="str">
        <f t="shared" si="1961"/>
        <v>PENDENTE</v>
      </c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3"/>
      <c r="X984" s="100"/>
      <c r="Y984" s="100"/>
      <c r="Z984" s="100"/>
      <c r="AA984" s="100"/>
      <c r="AB984" s="100"/>
      <c r="AC984" s="101"/>
      <c r="AD984" s="3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93"/>
      <c r="AQ984" s="93"/>
      <c r="AR984" s="93"/>
      <c r="AS984" s="102"/>
      <c r="AT984" s="103"/>
      <c r="AU984" s="103"/>
      <c r="AV984" s="103"/>
      <c r="AW984" s="104"/>
      <c r="AX984" s="103"/>
      <c r="AY984" s="103"/>
      <c r="AZ984" s="103"/>
      <c r="BA984" s="103"/>
      <c r="BB984" s="104"/>
      <c r="BC984" s="103"/>
      <c r="BD984" s="93"/>
      <c r="BE984" s="105"/>
      <c r="BF984" s="105"/>
      <c r="BG984" s="93"/>
      <c r="BH984" s="95"/>
      <c r="BI984" s="95" t="str">
        <f t="shared" si="1864"/>
        <v/>
      </c>
      <c r="BJ984" s="95" t="str">
        <f t="shared" ref="BJ984:BR984" si="2223">IF(AD984=0,"",AD984*$AS984*(AU984/10))</f>
        <v/>
      </c>
      <c r="BK984" s="95" t="str">
        <f t="shared" si="2223"/>
        <v/>
      </c>
      <c r="BL984" s="95" t="str">
        <f t="shared" si="2223"/>
        <v/>
      </c>
      <c r="BM984" s="95" t="str">
        <f t="shared" si="2223"/>
        <v/>
      </c>
      <c r="BN984" s="95" t="str">
        <f t="shared" si="2223"/>
        <v/>
      </c>
      <c r="BO984" s="95" t="str">
        <f t="shared" si="2223"/>
        <v/>
      </c>
      <c r="BP984" s="95" t="str">
        <f t="shared" si="2223"/>
        <v/>
      </c>
      <c r="BQ984" s="95" t="str">
        <f t="shared" si="2223"/>
        <v/>
      </c>
      <c r="BR984" s="95" t="str">
        <f t="shared" si="2223"/>
        <v/>
      </c>
      <c r="BS984" s="38"/>
      <c r="BT984" s="38"/>
      <c r="BU984" s="38"/>
      <c r="BV984" s="38"/>
      <c r="BW984" s="38"/>
      <c r="BX984" s="38">
        <f t="shared" si="2117"/>
        <v>0</v>
      </c>
      <c r="BY984" s="106" t="str">
        <f t="shared" si="2092"/>
        <v/>
      </c>
      <c r="BZ984" s="106" t="str">
        <f t="shared" ref="BZ984:CH984" si="2224">IF(N984="x","1","")</f>
        <v/>
      </c>
      <c r="CA984" s="106" t="str">
        <f t="shared" si="2224"/>
        <v/>
      </c>
      <c r="CB984" s="106" t="str">
        <f t="shared" si="2224"/>
        <v/>
      </c>
      <c r="CC984" s="106" t="str">
        <f t="shared" si="2224"/>
        <v/>
      </c>
      <c r="CD984" s="106" t="str">
        <f t="shared" si="2224"/>
        <v/>
      </c>
      <c r="CE984" s="106" t="str">
        <f t="shared" si="2224"/>
        <v/>
      </c>
      <c r="CF984" s="106" t="str">
        <f t="shared" si="2224"/>
        <v/>
      </c>
      <c r="CG984" s="106" t="str">
        <f t="shared" si="2224"/>
        <v/>
      </c>
      <c r="CH984" s="106" t="str">
        <f t="shared" si="2224"/>
        <v/>
      </c>
      <c r="CI984" s="40"/>
      <c r="CJ984" s="40"/>
      <c r="CK984" s="40"/>
      <c r="CL984" s="40"/>
      <c r="CM984" s="40"/>
    </row>
    <row r="985" spans="1:91" ht="17.25" customHeight="1" x14ac:dyDescent="0.2">
      <c r="A985" s="92"/>
      <c r="B985" s="93"/>
      <c r="C985" s="93"/>
      <c r="D985" s="93"/>
      <c r="E985" s="93" t="str">
        <f t="shared" si="2028"/>
        <v/>
      </c>
      <c r="F985" s="93"/>
      <c r="G985" s="93"/>
      <c r="H985" s="93" t="str">
        <f t="shared" si="1836"/>
        <v/>
      </c>
      <c r="I985" s="95" t="str">
        <f t="shared" si="1837"/>
        <v/>
      </c>
      <c r="J985" s="93"/>
      <c r="K985" s="97" t="b">
        <v>0</v>
      </c>
      <c r="L985" s="98" t="str">
        <f t="shared" si="1961"/>
        <v>PENDENTE</v>
      </c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3"/>
      <c r="X985" s="100"/>
      <c r="Y985" s="100"/>
      <c r="Z985" s="100"/>
      <c r="AA985" s="100"/>
      <c r="AB985" s="100"/>
      <c r="AC985" s="101"/>
      <c r="AD985" s="3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93"/>
      <c r="AQ985" s="93"/>
      <c r="AR985" s="93"/>
      <c r="AS985" s="102"/>
      <c r="AT985" s="103"/>
      <c r="AU985" s="103"/>
      <c r="AV985" s="103"/>
      <c r="AW985" s="104"/>
      <c r="AX985" s="103"/>
      <c r="AY985" s="103"/>
      <c r="AZ985" s="103"/>
      <c r="BA985" s="103"/>
      <c r="BB985" s="104"/>
      <c r="BC985" s="103"/>
      <c r="BD985" s="93"/>
      <c r="BE985" s="105"/>
      <c r="BF985" s="105"/>
      <c r="BG985" s="93"/>
      <c r="BH985" s="95"/>
      <c r="BI985" s="95" t="str">
        <f t="shared" si="1864"/>
        <v/>
      </c>
      <c r="BJ985" s="95" t="str">
        <f t="shared" ref="BJ985:BR985" si="2225">IF(AD985=0,"",AD985*$AS985*(AU985/10))</f>
        <v/>
      </c>
      <c r="BK985" s="95" t="str">
        <f t="shared" si="2225"/>
        <v/>
      </c>
      <c r="BL985" s="95" t="str">
        <f t="shared" si="2225"/>
        <v/>
      </c>
      <c r="BM985" s="95" t="str">
        <f t="shared" si="2225"/>
        <v/>
      </c>
      <c r="BN985" s="95" t="str">
        <f t="shared" si="2225"/>
        <v/>
      </c>
      <c r="BO985" s="95" t="str">
        <f t="shared" si="2225"/>
        <v/>
      </c>
      <c r="BP985" s="95" t="str">
        <f t="shared" si="2225"/>
        <v/>
      </c>
      <c r="BQ985" s="95" t="str">
        <f t="shared" si="2225"/>
        <v/>
      </c>
      <c r="BR985" s="95" t="str">
        <f t="shared" si="2225"/>
        <v/>
      </c>
      <c r="BS985" s="38"/>
      <c r="BT985" s="38"/>
      <c r="BU985" s="38"/>
      <c r="BV985" s="38"/>
      <c r="BW985" s="38"/>
      <c r="BX985" s="38">
        <f t="shared" si="2117"/>
        <v>0</v>
      </c>
      <c r="BY985" s="106" t="str">
        <f t="shared" si="2092"/>
        <v/>
      </c>
      <c r="BZ985" s="106" t="str">
        <f t="shared" ref="BZ985:CH985" si="2226">IF(N985="x","1","")</f>
        <v/>
      </c>
      <c r="CA985" s="106" t="str">
        <f t="shared" si="2226"/>
        <v/>
      </c>
      <c r="CB985" s="106" t="str">
        <f t="shared" si="2226"/>
        <v/>
      </c>
      <c r="CC985" s="106" t="str">
        <f t="shared" si="2226"/>
        <v/>
      </c>
      <c r="CD985" s="106" t="str">
        <f t="shared" si="2226"/>
        <v/>
      </c>
      <c r="CE985" s="106" t="str">
        <f t="shared" si="2226"/>
        <v/>
      </c>
      <c r="CF985" s="106" t="str">
        <f t="shared" si="2226"/>
        <v/>
      </c>
      <c r="CG985" s="106" t="str">
        <f t="shared" si="2226"/>
        <v/>
      </c>
      <c r="CH985" s="106" t="str">
        <f t="shared" si="2226"/>
        <v/>
      </c>
      <c r="CI985" s="40"/>
      <c r="CJ985" s="40"/>
      <c r="CK985" s="40"/>
      <c r="CL985" s="40"/>
      <c r="CM985" s="40"/>
    </row>
    <row r="986" spans="1:91" ht="17.25" customHeight="1" x14ac:dyDescent="0.2">
      <c r="A986" s="92"/>
      <c r="B986" s="93"/>
      <c r="C986" s="93"/>
      <c r="D986" s="93"/>
      <c r="E986" s="93" t="str">
        <f t="shared" si="2028"/>
        <v/>
      </c>
      <c r="F986" s="93"/>
      <c r="G986" s="93"/>
      <c r="H986" s="93" t="str">
        <f t="shared" si="1836"/>
        <v/>
      </c>
      <c r="I986" s="95" t="str">
        <f t="shared" si="1837"/>
        <v/>
      </c>
      <c r="J986" s="93"/>
      <c r="K986" s="97" t="b">
        <v>0</v>
      </c>
      <c r="L986" s="98" t="str">
        <f t="shared" si="1961"/>
        <v>PENDENTE</v>
      </c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3"/>
      <c r="X986" s="100"/>
      <c r="Y986" s="100"/>
      <c r="Z986" s="100"/>
      <c r="AA986" s="100"/>
      <c r="AB986" s="100"/>
      <c r="AC986" s="101"/>
      <c r="AD986" s="3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93"/>
      <c r="AQ986" s="93"/>
      <c r="AR986" s="93"/>
      <c r="AS986" s="102"/>
      <c r="AT986" s="103"/>
      <c r="AU986" s="103"/>
      <c r="AV986" s="103"/>
      <c r="AW986" s="104"/>
      <c r="AX986" s="103"/>
      <c r="AY986" s="103"/>
      <c r="AZ986" s="103"/>
      <c r="BA986" s="103"/>
      <c r="BB986" s="104"/>
      <c r="BC986" s="103"/>
      <c r="BD986" s="93"/>
      <c r="BE986" s="105"/>
      <c r="BF986" s="105"/>
      <c r="BG986" s="93"/>
      <c r="BH986" s="95"/>
      <c r="BI986" s="95" t="str">
        <f t="shared" si="1864"/>
        <v/>
      </c>
      <c r="BJ986" s="95" t="str">
        <f t="shared" ref="BJ986:BR986" si="2227">IF(AD986=0,"",AD986*$AS986*(AU986/10))</f>
        <v/>
      </c>
      <c r="BK986" s="95" t="str">
        <f t="shared" si="2227"/>
        <v/>
      </c>
      <c r="BL986" s="95" t="str">
        <f t="shared" si="2227"/>
        <v/>
      </c>
      <c r="BM986" s="95" t="str">
        <f t="shared" si="2227"/>
        <v/>
      </c>
      <c r="BN986" s="95" t="str">
        <f t="shared" si="2227"/>
        <v/>
      </c>
      <c r="BO986" s="95" t="str">
        <f t="shared" si="2227"/>
        <v/>
      </c>
      <c r="BP986" s="95" t="str">
        <f t="shared" si="2227"/>
        <v/>
      </c>
      <c r="BQ986" s="95" t="str">
        <f t="shared" si="2227"/>
        <v/>
      </c>
      <c r="BR986" s="95" t="str">
        <f t="shared" si="2227"/>
        <v/>
      </c>
      <c r="BS986" s="38"/>
      <c r="BT986" s="38"/>
      <c r="BU986" s="38"/>
      <c r="BV986" s="38"/>
      <c r="BW986" s="38"/>
      <c r="BX986" s="38">
        <f t="shared" si="2117"/>
        <v>0</v>
      </c>
      <c r="BY986" s="106" t="str">
        <f t="shared" si="2092"/>
        <v/>
      </c>
      <c r="BZ986" s="106" t="str">
        <f t="shared" ref="BZ986:CH986" si="2228">IF(N986="x","1","")</f>
        <v/>
      </c>
      <c r="CA986" s="106" t="str">
        <f t="shared" si="2228"/>
        <v/>
      </c>
      <c r="CB986" s="106" t="str">
        <f t="shared" si="2228"/>
        <v/>
      </c>
      <c r="CC986" s="106" t="str">
        <f t="shared" si="2228"/>
        <v/>
      </c>
      <c r="CD986" s="106" t="str">
        <f t="shared" si="2228"/>
        <v/>
      </c>
      <c r="CE986" s="106" t="str">
        <f t="shared" si="2228"/>
        <v/>
      </c>
      <c r="CF986" s="106" t="str">
        <f t="shared" si="2228"/>
        <v/>
      </c>
      <c r="CG986" s="106" t="str">
        <f t="shared" si="2228"/>
        <v/>
      </c>
      <c r="CH986" s="106" t="str">
        <f t="shared" si="2228"/>
        <v/>
      </c>
      <c r="CI986" s="40"/>
      <c r="CJ986" s="40"/>
      <c r="CK986" s="40"/>
      <c r="CL986" s="40"/>
      <c r="CM986" s="40"/>
    </row>
    <row r="987" spans="1:91" ht="17.25" customHeight="1" x14ac:dyDescent="0.2">
      <c r="A987" s="92"/>
      <c r="B987" s="93"/>
      <c r="C987" s="93"/>
      <c r="D987" s="93"/>
      <c r="E987" s="93" t="str">
        <f t="shared" si="2028"/>
        <v/>
      </c>
      <c r="F987" s="93"/>
      <c r="G987" s="93"/>
      <c r="H987" s="93" t="str">
        <f t="shared" si="1836"/>
        <v/>
      </c>
      <c r="I987" s="95" t="str">
        <f t="shared" si="1837"/>
        <v/>
      </c>
      <c r="J987" s="93"/>
      <c r="K987" s="97" t="b">
        <v>0</v>
      </c>
      <c r="L987" s="98" t="str">
        <f t="shared" si="1961"/>
        <v>PENDENTE</v>
      </c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3"/>
      <c r="X987" s="100"/>
      <c r="Y987" s="100"/>
      <c r="Z987" s="100"/>
      <c r="AA987" s="100"/>
      <c r="AB987" s="100"/>
      <c r="AC987" s="101"/>
      <c r="AD987" s="3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93"/>
      <c r="AQ987" s="93"/>
      <c r="AR987" s="93"/>
      <c r="AS987" s="102"/>
      <c r="AT987" s="103"/>
      <c r="AU987" s="103"/>
      <c r="AV987" s="103"/>
      <c r="AW987" s="104"/>
      <c r="AX987" s="103"/>
      <c r="AY987" s="103"/>
      <c r="AZ987" s="103"/>
      <c r="BA987" s="103"/>
      <c r="BB987" s="104"/>
      <c r="BC987" s="103"/>
      <c r="BD987" s="93"/>
      <c r="BE987" s="105"/>
      <c r="BF987" s="105"/>
      <c r="BG987" s="93"/>
      <c r="BH987" s="95"/>
      <c r="BI987" s="95" t="str">
        <f t="shared" si="1864"/>
        <v/>
      </c>
      <c r="BJ987" s="95" t="str">
        <f t="shared" ref="BJ987:BR987" si="2229">IF(AD987=0,"",AD987*$AS987*(AU987/10))</f>
        <v/>
      </c>
      <c r="BK987" s="95" t="str">
        <f t="shared" si="2229"/>
        <v/>
      </c>
      <c r="BL987" s="95" t="str">
        <f t="shared" si="2229"/>
        <v/>
      </c>
      <c r="BM987" s="95" t="str">
        <f t="shared" si="2229"/>
        <v/>
      </c>
      <c r="BN987" s="95" t="str">
        <f t="shared" si="2229"/>
        <v/>
      </c>
      <c r="BO987" s="95" t="str">
        <f t="shared" si="2229"/>
        <v/>
      </c>
      <c r="BP987" s="95" t="str">
        <f t="shared" si="2229"/>
        <v/>
      </c>
      <c r="BQ987" s="95" t="str">
        <f t="shared" si="2229"/>
        <v/>
      </c>
      <c r="BR987" s="95" t="str">
        <f t="shared" si="2229"/>
        <v/>
      </c>
      <c r="BS987" s="38"/>
      <c r="BT987" s="38"/>
      <c r="BU987" s="38"/>
      <c r="BV987" s="38"/>
      <c r="BW987" s="38"/>
      <c r="BX987" s="38">
        <f t="shared" si="2117"/>
        <v>0</v>
      </c>
      <c r="BY987" s="106" t="str">
        <f t="shared" si="2092"/>
        <v/>
      </c>
      <c r="BZ987" s="106" t="str">
        <f t="shared" ref="BZ987:CH987" si="2230">IF(N987="x","1","")</f>
        <v/>
      </c>
      <c r="CA987" s="106" t="str">
        <f t="shared" si="2230"/>
        <v/>
      </c>
      <c r="CB987" s="106" t="str">
        <f t="shared" si="2230"/>
        <v/>
      </c>
      <c r="CC987" s="106" t="str">
        <f t="shared" si="2230"/>
        <v/>
      </c>
      <c r="CD987" s="106" t="str">
        <f t="shared" si="2230"/>
        <v/>
      </c>
      <c r="CE987" s="106" t="str">
        <f t="shared" si="2230"/>
        <v/>
      </c>
      <c r="CF987" s="106" t="str">
        <f t="shared" si="2230"/>
        <v/>
      </c>
      <c r="CG987" s="106" t="str">
        <f t="shared" si="2230"/>
        <v/>
      </c>
      <c r="CH987" s="106" t="str">
        <f t="shared" si="2230"/>
        <v/>
      </c>
      <c r="CI987" s="40"/>
      <c r="CJ987" s="40"/>
      <c r="CK987" s="40"/>
      <c r="CL987" s="40"/>
      <c r="CM987" s="40"/>
    </row>
    <row r="988" spans="1:91" ht="17.25" customHeight="1" x14ac:dyDescent="0.2">
      <c r="A988" s="92"/>
      <c r="B988" s="93"/>
      <c r="C988" s="93"/>
      <c r="D988" s="93"/>
      <c r="E988" s="93" t="str">
        <f t="shared" si="2028"/>
        <v/>
      </c>
      <c r="F988" s="93"/>
      <c r="G988" s="93"/>
      <c r="H988" s="93" t="str">
        <f t="shared" si="1836"/>
        <v/>
      </c>
      <c r="I988" s="95" t="str">
        <f t="shared" si="1837"/>
        <v/>
      </c>
      <c r="J988" s="93"/>
      <c r="K988" s="97" t="b">
        <v>0</v>
      </c>
      <c r="L988" s="98" t="str">
        <f t="shared" si="1961"/>
        <v>PENDENTE</v>
      </c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3"/>
      <c r="X988" s="100"/>
      <c r="Y988" s="100"/>
      <c r="Z988" s="100"/>
      <c r="AA988" s="100"/>
      <c r="AB988" s="100"/>
      <c r="AC988" s="101"/>
      <c r="AD988" s="3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93"/>
      <c r="AQ988" s="93"/>
      <c r="AR988" s="93"/>
      <c r="AS988" s="102"/>
      <c r="AT988" s="103"/>
      <c r="AU988" s="103"/>
      <c r="AV988" s="103"/>
      <c r="AW988" s="104"/>
      <c r="AX988" s="103"/>
      <c r="AY988" s="103"/>
      <c r="AZ988" s="103"/>
      <c r="BA988" s="103"/>
      <c r="BB988" s="104"/>
      <c r="BC988" s="103"/>
      <c r="BD988" s="93"/>
      <c r="BE988" s="105"/>
      <c r="BF988" s="105"/>
      <c r="BG988" s="93"/>
      <c r="BH988" s="95"/>
      <c r="BI988" s="95" t="str">
        <f t="shared" si="1864"/>
        <v/>
      </c>
      <c r="BJ988" s="95" t="str">
        <f t="shared" ref="BJ988:BR988" si="2231">IF(AD988=0,"",AD988*$AS988*(AU988/10))</f>
        <v/>
      </c>
      <c r="BK988" s="95" t="str">
        <f t="shared" si="2231"/>
        <v/>
      </c>
      <c r="BL988" s="95" t="str">
        <f t="shared" si="2231"/>
        <v/>
      </c>
      <c r="BM988" s="95" t="str">
        <f t="shared" si="2231"/>
        <v/>
      </c>
      <c r="BN988" s="95" t="str">
        <f t="shared" si="2231"/>
        <v/>
      </c>
      <c r="BO988" s="95" t="str">
        <f t="shared" si="2231"/>
        <v/>
      </c>
      <c r="BP988" s="95" t="str">
        <f t="shared" si="2231"/>
        <v/>
      </c>
      <c r="BQ988" s="95" t="str">
        <f t="shared" si="2231"/>
        <v/>
      </c>
      <c r="BR988" s="95" t="str">
        <f t="shared" si="2231"/>
        <v/>
      </c>
      <c r="BS988" s="38"/>
      <c r="BT988" s="38"/>
      <c r="BU988" s="38"/>
      <c r="BV988" s="38"/>
      <c r="BW988" s="38"/>
      <c r="BX988" s="38">
        <f t="shared" si="2117"/>
        <v>0</v>
      </c>
      <c r="BY988" s="106" t="str">
        <f t="shared" si="2092"/>
        <v/>
      </c>
      <c r="BZ988" s="106" t="str">
        <f t="shared" ref="BZ988:CH988" si="2232">IF(N988="x","1","")</f>
        <v/>
      </c>
      <c r="CA988" s="106" t="str">
        <f t="shared" si="2232"/>
        <v/>
      </c>
      <c r="CB988" s="106" t="str">
        <f t="shared" si="2232"/>
        <v/>
      </c>
      <c r="CC988" s="106" t="str">
        <f t="shared" si="2232"/>
        <v/>
      </c>
      <c r="CD988" s="106" t="str">
        <f t="shared" si="2232"/>
        <v/>
      </c>
      <c r="CE988" s="106" t="str">
        <f t="shared" si="2232"/>
        <v/>
      </c>
      <c r="CF988" s="106" t="str">
        <f t="shared" si="2232"/>
        <v/>
      </c>
      <c r="CG988" s="106" t="str">
        <f t="shared" si="2232"/>
        <v/>
      </c>
      <c r="CH988" s="106" t="str">
        <f t="shared" si="2232"/>
        <v/>
      </c>
      <c r="CI988" s="40"/>
      <c r="CJ988" s="40"/>
      <c r="CK988" s="40"/>
      <c r="CL988" s="40"/>
      <c r="CM988" s="40"/>
    </row>
    <row r="989" spans="1:91" ht="17.25" customHeight="1" x14ac:dyDescent="0.2">
      <c r="A989" s="92"/>
      <c r="B989" s="93"/>
      <c r="C989" s="93"/>
      <c r="D989" s="93"/>
      <c r="E989" s="93" t="str">
        <f t="shared" si="2028"/>
        <v/>
      </c>
      <c r="F989" s="93"/>
      <c r="G989" s="93"/>
      <c r="H989" s="93" t="str">
        <f t="shared" si="1836"/>
        <v/>
      </c>
      <c r="I989" s="95" t="str">
        <f t="shared" si="1837"/>
        <v/>
      </c>
      <c r="J989" s="93"/>
      <c r="K989" s="97" t="b">
        <v>0</v>
      </c>
      <c r="L989" s="98" t="str">
        <f t="shared" si="1961"/>
        <v>PENDENTE</v>
      </c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3"/>
      <c r="X989" s="100"/>
      <c r="Y989" s="100"/>
      <c r="Z989" s="100"/>
      <c r="AA989" s="100"/>
      <c r="AB989" s="100"/>
      <c r="AC989" s="101"/>
      <c r="AD989" s="3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93"/>
      <c r="AQ989" s="93"/>
      <c r="AR989" s="93"/>
      <c r="AS989" s="102"/>
      <c r="AT989" s="103"/>
      <c r="AU989" s="103"/>
      <c r="AV989" s="103"/>
      <c r="AW989" s="104"/>
      <c r="AX989" s="103"/>
      <c r="AY989" s="103"/>
      <c r="AZ989" s="103"/>
      <c r="BA989" s="103"/>
      <c r="BB989" s="104"/>
      <c r="BC989" s="103"/>
      <c r="BD989" s="93"/>
      <c r="BE989" s="105"/>
      <c r="BF989" s="105"/>
      <c r="BG989" s="93"/>
      <c r="BH989" s="95"/>
      <c r="BI989" s="95" t="str">
        <f t="shared" si="1864"/>
        <v/>
      </c>
      <c r="BJ989" s="95" t="str">
        <f t="shared" ref="BJ989:BR989" si="2233">IF(AD989=0,"",AD989*$AS989*(AU989/10))</f>
        <v/>
      </c>
      <c r="BK989" s="95" t="str">
        <f t="shared" si="2233"/>
        <v/>
      </c>
      <c r="BL989" s="95" t="str">
        <f t="shared" si="2233"/>
        <v/>
      </c>
      <c r="BM989" s="95" t="str">
        <f t="shared" si="2233"/>
        <v/>
      </c>
      <c r="BN989" s="95" t="str">
        <f t="shared" si="2233"/>
        <v/>
      </c>
      <c r="BO989" s="95" t="str">
        <f t="shared" si="2233"/>
        <v/>
      </c>
      <c r="BP989" s="95" t="str">
        <f t="shared" si="2233"/>
        <v/>
      </c>
      <c r="BQ989" s="95" t="str">
        <f t="shared" si="2233"/>
        <v/>
      </c>
      <c r="BR989" s="95" t="str">
        <f t="shared" si="2233"/>
        <v/>
      </c>
      <c r="BS989" s="38"/>
      <c r="BT989" s="38"/>
      <c r="BU989" s="38"/>
      <c r="BV989" s="38"/>
      <c r="BW989" s="38"/>
      <c r="BX989" s="38">
        <f t="shared" si="2117"/>
        <v>0</v>
      </c>
      <c r="BY989" s="106" t="str">
        <f t="shared" si="2092"/>
        <v/>
      </c>
      <c r="BZ989" s="106" t="str">
        <f t="shared" ref="BZ989:CH989" si="2234">IF(N989="x","1","")</f>
        <v/>
      </c>
      <c r="CA989" s="106" t="str">
        <f t="shared" si="2234"/>
        <v/>
      </c>
      <c r="CB989" s="106" t="str">
        <f t="shared" si="2234"/>
        <v/>
      </c>
      <c r="CC989" s="106" t="str">
        <f t="shared" si="2234"/>
        <v/>
      </c>
      <c r="CD989" s="106" t="str">
        <f t="shared" si="2234"/>
        <v/>
      </c>
      <c r="CE989" s="106" t="str">
        <f t="shared" si="2234"/>
        <v/>
      </c>
      <c r="CF989" s="106" t="str">
        <f t="shared" si="2234"/>
        <v/>
      </c>
      <c r="CG989" s="106" t="str">
        <f t="shared" si="2234"/>
        <v/>
      </c>
      <c r="CH989" s="106" t="str">
        <f t="shared" si="2234"/>
        <v/>
      </c>
      <c r="CI989" s="40"/>
      <c r="CJ989" s="40"/>
      <c r="CK989" s="40"/>
      <c r="CL989" s="40"/>
      <c r="CM989" s="40"/>
    </row>
    <row r="990" spans="1:91" ht="17.25" customHeight="1" x14ac:dyDescent="0.2">
      <c r="A990" s="92"/>
      <c r="B990" s="93"/>
      <c r="C990" s="93"/>
      <c r="D990" s="93"/>
      <c r="E990" s="93" t="str">
        <f t="shared" si="2028"/>
        <v/>
      </c>
      <c r="F990" s="93"/>
      <c r="G990" s="93"/>
      <c r="H990" s="93" t="str">
        <f t="shared" si="1836"/>
        <v/>
      </c>
      <c r="I990" s="95" t="str">
        <f t="shared" si="1837"/>
        <v/>
      </c>
      <c r="J990" s="93"/>
      <c r="K990" s="97" t="b">
        <v>0</v>
      </c>
      <c r="L990" s="98" t="str">
        <f t="shared" si="1961"/>
        <v>PENDENTE</v>
      </c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3"/>
      <c r="X990" s="100"/>
      <c r="Y990" s="100"/>
      <c r="Z990" s="100"/>
      <c r="AA990" s="100"/>
      <c r="AB990" s="100"/>
      <c r="AC990" s="101"/>
      <c r="AD990" s="3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93"/>
      <c r="AQ990" s="93"/>
      <c r="AR990" s="93"/>
      <c r="AS990" s="102"/>
      <c r="AT990" s="103"/>
      <c r="AU990" s="103"/>
      <c r="AV990" s="103"/>
      <c r="AW990" s="104"/>
      <c r="AX990" s="103"/>
      <c r="AY990" s="103"/>
      <c r="AZ990" s="103"/>
      <c r="BA990" s="103"/>
      <c r="BB990" s="104"/>
      <c r="BC990" s="103"/>
      <c r="BD990" s="93"/>
      <c r="BE990" s="105"/>
      <c r="BF990" s="105"/>
      <c r="BG990" s="93"/>
      <c r="BH990" s="95"/>
      <c r="BI990" s="95" t="str">
        <f t="shared" si="1864"/>
        <v/>
      </c>
      <c r="BJ990" s="95" t="str">
        <f t="shared" ref="BJ990:BR990" si="2235">IF(AD990=0,"",AD990*$AS990*(AU990/10))</f>
        <v/>
      </c>
      <c r="BK990" s="95" t="str">
        <f t="shared" si="2235"/>
        <v/>
      </c>
      <c r="BL990" s="95" t="str">
        <f t="shared" si="2235"/>
        <v/>
      </c>
      <c r="BM990" s="95" t="str">
        <f t="shared" si="2235"/>
        <v/>
      </c>
      <c r="BN990" s="95" t="str">
        <f t="shared" si="2235"/>
        <v/>
      </c>
      <c r="BO990" s="95" t="str">
        <f t="shared" si="2235"/>
        <v/>
      </c>
      <c r="BP990" s="95" t="str">
        <f t="shared" si="2235"/>
        <v/>
      </c>
      <c r="BQ990" s="95" t="str">
        <f t="shared" si="2235"/>
        <v/>
      </c>
      <c r="BR990" s="95" t="str">
        <f t="shared" si="2235"/>
        <v/>
      </c>
      <c r="BS990" s="38"/>
      <c r="BT990" s="38"/>
      <c r="BU990" s="38"/>
      <c r="BV990" s="38"/>
      <c r="BW990" s="38"/>
      <c r="BX990" s="38">
        <f t="shared" si="2117"/>
        <v>0</v>
      </c>
      <c r="BY990" s="106" t="str">
        <f t="shared" si="2092"/>
        <v/>
      </c>
      <c r="BZ990" s="106" t="str">
        <f t="shared" ref="BZ990:CH990" si="2236">IF(N990="x","1","")</f>
        <v/>
      </c>
      <c r="CA990" s="106" t="str">
        <f t="shared" si="2236"/>
        <v/>
      </c>
      <c r="CB990" s="106" t="str">
        <f t="shared" si="2236"/>
        <v/>
      </c>
      <c r="CC990" s="106" t="str">
        <f t="shared" si="2236"/>
        <v/>
      </c>
      <c r="CD990" s="106" t="str">
        <f t="shared" si="2236"/>
        <v/>
      </c>
      <c r="CE990" s="106" t="str">
        <f t="shared" si="2236"/>
        <v/>
      </c>
      <c r="CF990" s="106" t="str">
        <f t="shared" si="2236"/>
        <v/>
      </c>
      <c r="CG990" s="106" t="str">
        <f t="shared" si="2236"/>
        <v/>
      </c>
      <c r="CH990" s="106" t="str">
        <f t="shared" si="2236"/>
        <v/>
      </c>
      <c r="CI990" s="40"/>
      <c r="CJ990" s="40"/>
      <c r="CK990" s="40"/>
      <c r="CL990" s="40"/>
      <c r="CM990" s="40"/>
    </row>
    <row r="991" spans="1:91" ht="17.25" customHeight="1" x14ac:dyDescent="0.2">
      <c r="A991" s="92"/>
      <c r="B991" s="93"/>
      <c r="C991" s="93"/>
      <c r="D991" s="93"/>
      <c r="E991" s="93" t="str">
        <f t="shared" si="2028"/>
        <v/>
      </c>
      <c r="F991" s="93"/>
      <c r="G991" s="93"/>
      <c r="H991" s="93" t="str">
        <f t="shared" si="1836"/>
        <v/>
      </c>
      <c r="I991" s="95" t="str">
        <f t="shared" si="1837"/>
        <v/>
      </c>
      <c r="J991" s="93"/>
      <c r="K991" s="97" t="b">
        <v>0</v>
      </c>
      <c r="L991" s="98" t="str">
        <f t="shared" si="1961"/>
        <v>PENDENTE</v>
      </c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3"/>
      <c r="X991" s="100"/>
      <c r="Y991" s="100"/>
      <c r="Z991" s="100"/>
      <c r="AA991" s="100"/>
      <c r="AB991" s="100"/>
      <c r="AC991" s="101"/>
      <c r="AD991" s="3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93"/>
      <c r="AQ991" s="93"/>
      <c r="AR991" s="93"/>
      <c r="AS991" s="102"/>
      <c r="AT991" s="103"/>
      <c r="AU991" s="103"/>
      <c r="AV991" s="103"/>
      <c r="AW991" s="104"/>
      <c r="AX991" s="103"/>
      <c r="AY991" s="103"/>
      <c r="AZ991" s="103"/>
      <c r="BA991" s="103"/>
      <c r="BB991" s="104"/>
      <c r="BC991" s="103"/>
      <c r="BD991" s="93"/>
      <c r="BE991" s="105"/>
      <c r="BF991" s="105"/>
      <c r="BG991" s="93"/>
      <c r="BH991" s="95"/>
      <c r="BI991" s="95" t="str">
        <f t="shared" si="1864"/>
        <v/>
      </c>
      <c r="BJ991" s="95" t="str">
        <f t="shared" ref="BJ991:BR991" si="2237">IF(AD991=0,"",AD991*$AS991*(AU991/10))</f>
        <v/>
      </c>
      <c r="BK991" s="95" t="str">
        <f t="shared" si="2237"/>
        <v/>
      </c>
      <c r="BL991" s="95" t="str">
        <f t="shared" si="2237"/>
        <v/>
      </c>
      <c r="BM991" s="95" t="str">
        <f t="shared" si="2237"/>
        <v/>
      </c>
      <c r="BN991" s="95" t="str">
        <f t="shared" si="2237"/>
        <v/>
      </c>
      <c r="BO991" s="95" t="str">
        <f t="shared" si="2237"/>
        <v/>
      </c>
      <c r="BP991" s="95" t="str">
        <f t="shared" si="2237"/>
        <v/>
      </c>
      <c r="BQ991" s="95" t="str">
        <f t="shared" si="2237"/>
        <v/>
      </c>
      <c r="BR991" s="95" t="str">
        <f t="shared" si="2237"/>
        <v/>
      </c>
      <c r="BS991" s="38"/>
      <c r="BT991" s="38"/>
      <c r="BU991" s="38"/>
      <c r="BV991" s="38"/>
      <c r="BW991" s="38"/>
      <c r="BX991" s="38">
        <f t="shared" si="2117"/>
        <v>0</v>
      </c>
      <c r="BY991" s="106" t="str">
        <f t="shared" si="2092"/>
        <v/>
      </c>
      <c r="BZ991" s="106" t="str">
        <f t="shared" ref="BZ991:CH991" si="2238">IF(N991="x","1","")</f>
        <v/>
      </c>
      <c r="CA991" s="106" t="str">
        <f t="shared" si="2238"/>
        <v/>
      </c>
      <c r="CB991" s="106" t="str">
        <f t="shared" si="2238"/>
        <v/>
      </c>
      <c r="CC991" s="106" t="str">
        <f t="shared" si="2238"/>
        <v/>
      </c>
      <c r="CD991" s="106" t="str">
        <f t="shared" si="2238"/>
        <v/>
      </c>
      <c r="CE991" s="106" t="str">
        <f t="shared" si="2238"/>
        <v/>
      </c>
      <c r="CF991" s="106" t="str">
        <f t="shared" si="2238"/>
        <v/>
      </c>
      <c r="CG991" s="106" t="str">
        <f t="shared" si="2238"/>
        <v/>
      </c>
      <c r="CH991" s="106" t="str">
        <f t="shared" si="2238"/>
        <v/>
      </c>
      <c r="CI991" s="40"/>
      <c r="CJ991" s="40"/>
      <c r="CK991" s="40"/>
      <c r="CL991" s="40"/>
      <c r="CM991" s="40"/>
    </row>
    <row r="992" spans="1:91" ht="17.25" customHeight="1" x14ac:dyDescent="0.2">
      <c r="A992" s="92"/>
      <c r="B992" s="93"/>
      <c r="C992" s="93"/>
      <c r="D992" s="93"/>
      <c r="E992" s="93" t="str">
        <f t="shared" si="2028"/>
        <v/>
      </c>
      <c r="F992" s="93"/>
      <c r="G992" s="93"/>
      <c r="H992" s="93" t="str">
        <f t="shared" si="1836"/>
        <v/>
      </c>
      <c r="I992" s="95" t="str">
        <f t="shared" si="1837"/>
        <v/>
      </c>
      <c r="J992" s="93"/>
      <c r="K992" s="97" t="b">
        <v>0</v>
      </c>
      <c r="L992" s="98" t="str">
        <f t="shared" si="1961"/>
        <v>PENDENTE</v>
      </c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3"/>
      <c r="X992" s="100"/>
      <c r="Y992" s="100"/>
      <c r="Z992" s="100"/>
      <c r="AA992" s="100"/>
      <c r="AB992" s="100"/>
      <c r="AC992" s="101"/>
      <c r="AD992" s="3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93"/>
      <c r="AQ992" s="93"/>
      <c r="AR992" s="93"/>
      <c r="AS992" s="102"/>
      <c r="AT992" s="103"/>
      <c r="AU992" s="103"/>
      <c r="AV992" s="103"/>
      <c r="AW992" s="104"/>
      <c r="AX992" s="103"/>
      <c r="AY992" s="103"/>
      <c r="AZ992" s="103"/>
      <c r="BA992" s="103"/>
      <c r="BB992" s="104"/>
      <c r="BC992" s="103"/>
      <c r="BD992" s="93"/>
      <c r="BE992" s="105"/>
      <c r="BF992" s="105"/>
      <c r="BG992" s="93"/>
      <c r="BH992" s="95"/>
      <c r="BI992" s="95" t="str">
        <f t="shared" si="1864"/>
        <v/>
      </c>
      <c r="BJ992" s="95" t="str">
        <f t="shared" ref="BJ992:BR992" si="2239">IF(AD992=0,"",AD992*$AS992*(AU992/10))</f>
        <v/>
      </c>
      <c r="BK992" s="95" t="str">
        <f t="shared" si="2239"/>
        <v/>
      </c>
      <c r="BL992" s="95" t="str">
        <f t="shared" si="2239"/>
        <v/>
      </c>
      <c r="BM992" s="95" t="str">
        <f t="shared" si="2239"/>
        <v/>
      </c>
      <c r="BN992" s="95" t="str">
        <f t="shared" si="2239"/>
        <v/>
      </c>
      <c r="BO992" s="95" t="str">
        <f t="shared" si="2239"/>
        <v/>
      </c>
      <c r="BP992" s="95" t="str">
        <f t="shared" si="2239"/>
        <v/>
      </c>
      <c r="BQ992" s="95" t="str">
        <f t="shared" si="2239"/>
        <v/>
      </c>
      <c r="BR992" s="95" t="str">
        <f t="shared" si="2239"/>
        <v/>
      </c>
      <c r="BS992" s="38"/>
      <c r="BT992" s="38"/>
      <c r="BU992" s="38"/>
      <c r="BV992" s="38"/>
      <c r="BW992" s="38"/>
      <c r="BX992" s="38">
        <f t="shared" si="2117"/>
        <v>0</v>
      </c>
      <c r="BY992" s="106" t="str">
        <f t="shared" si="2092"/>
        <v/>
      </c>
      <c r="BZ992" s="106" t="str">
        <f t="shared" ref="BZ992:CH992" si="2240">IF(N992="x","1","")</f>
        <v/>
      </c>
      <c r="CA992" s="106" t="str">
        <f t="shared" si="2240"/>
        <v/>
      </c>
      <c r="CB992" s="106" t="str">
        <f t="shared" si="2240"/>
        <v/>
      </c>
      <c r="CC992" s="106" t="str">
        <f t="shared" si="2240"/>
        <v/>
      </c>
      <c r="CD992" s="106" t="str">
        <f t="shared" si="2240"/>
        <v/>
      </c>
      <c r="CE992" s="106" t="str">
        <f t="shared" si="2240"/>
        <v/>
      </c>
      <c r="CF992" s="106" t="str">
        <f t="shared" si="2240"/>
        <v/>
      </c>
      <c r="CG992" s="106" t="str">
        <f t="shared" si="2240"/>
        <v/>
      </c>
      <c r="CH992" s="106" t="str">
        <f t="shared" si="2240"/>
        <v/>
      </c>
      <c r="CI992" s="40"/>
      <c r="CJ992" s="40"/>
      <c r="CK992" s="40"/>
      <c r="CL992" s="40"/>
      <c r="CM992" s="40"/>
    </row>
    <row r="993" spans="1:91" ht="17.25" customHeight="1" x14ac:dyDescent="0.2">
      <c r="A993" s="92"/>
      <c r="B993" s="93"/>
      <c r="C993" s="93"/>
      <c r="D993" s="93"/>
      <c r="E993" s="93" t="str">
        <f t="shared" si="2028"/>
        <v/>
      </c>
      <c r="F993" s="93"/>
      <c r="G993" s="93"/>
      <c r="H993" s="93" t="str">
        <f t="shared" si="1836"/>
        <v/>
      </c>
      <c r="I993" s="95" t="str">
        <f t="shared" si="1837"/>
        <v/>
      </c>
      <c r="J993" s="93"/>
      <c r="K993" s="97" t="b">
        <v>0</v>
      </c>
      <c r="L993" s="98" t="str">
        <f t="shared" si="1961"/>
        <v>PENDENTE</v>
      </c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3"/>
      <c r="X993" s="100"/>
      <c r="Y993" s="100"/>
      <c r="Z993" s="100"/>
      <c r="AA993" s="100"/>
      <c r="AB993" s="100"/>
      <c r="AC993" s="101"/>
      <c r="AD993" s="31"/>
      <c r="AE993" s="101"/>
      <c r="AF993" s="101"/>
      <c r="AG993" s="101"/>
      <c r="AH993" s="101"/>
      <c r="AI993" s="101"/>
      <c r="AJ993" s="101"/>
      <c r="AK993" s="101"/>
      <c r="AL993" s="101"/>
      <c r="AM993" s="101"/>
      <c r="AN993" s="101"/>
      <c r="AO993" s="101"/>
      <c r="AP993" s="93"/>
      <c r="AQ993" s="93"/>
      <c r="AR993" s="93"/>
      <c r="AS993" s="102"/>
      <c r="AT993" s="103"/>
      <c r="AU993" s="103"/>
      <c r="AV993" s="103"/>
      <c r="AW993" s="104"/>
      <c r="AX993" s="103"/>
      <c r="AY993" s="103"/>
      <c r="AZ993" s="103"/>
      <c r="BA993" s="103"/>
      <c r="BB993" s="104"/>
      <c r="BC993" s="103"/>
      <c r="BD993" s="93"/>
      <c r="BE993" s="105"/>
      <c r="BF993" s="105"/>
      <c r="BG993" s="93"/>
      <c r="BH993" s="95"/>
      <c r="BI993" s="95" t="str">
        <f t="shared" si="1864"/>
        <v/>
      </c>
      <c r="BJ993" s="95" t="str">
        <f t="shared" ref="BJ993:BR993" si="2241">IF(AD993=0,"",AD993*$AS993*(AU993/10))</f>
        <v/>
      </c>
      <c r="BK993" s="95" t="str">
        <f t="shared" si="2241"/>
        <v/>
      </c>
      <c r="BL993" s="95" t="str">
        <f t="shared" si="2241"/>
        <v/>
      </c>
      <c r="BM993" s="95" t="str">
        <f t="shared" si="2241"/>
        <v/>
      </c>
      <c r="BN993" s="95" t="str">
        <f t="shared" si="2241"/>
        <v/>
      </c>
      <c r="BO993" s="95" t="str">
        <f t="shared" si="2241"/>
        <v/>
      </c>
      <c r="BP993" s="95" t="str">
        <f t="shared" si="2241"/>
        <v/>
      </c>
      <c r="BQ993" s="95" t="str">
        <f t="shared" si="2241"/>
        <v/>
      </c>
      <c r="BR993" s="95" t="str">
        <f t="shared" si="2241"/>
        <v/>
      </c>
      <c r="BS993" s="38"/>
      <c r="BT993" s="38"/>
      <c r="BU993" s="38"/>
      <c r="BV993" s="38"/>
      <c r="BW993" s="38"/>
      <c r="BX993" s="38">
        <f t="shared" si="2117"/>
        <v>0</v>
      </c>
      <c r="BY993" s="106" t="str">
        <f t="shared" si="2092"/>
        <v/>
      </c>
      <c r="BZ993" s="106" t="str">
        <f t="shared" ref="BZ993:CH993" si="2242">IF(N993="x","1","")</f>
        <v/>
      </c>
      <c r="CA993" s="106" t="str">
        <f t="shared" si="2242"/>
        <v/>
      </c>
      <c r="CB993" s="106" t="str">
        <f t="shared" si="2242"/>
        <v/>
      </c>
      <c r="CC993" s="106" t="str">
        <f t="shared" si="2242"/>
        <v/>
      </c>
      <c r="CD993" s="106" t="str">
        <f t="shared" si="2242"/>
        <v/>
      </c>
      <c r="CE993" s="106" t="str">
        <f t="shared" si="2242"/>
        <v/>
      </c>
      <c r="CF993" s="106" t="str">
        <f t="shared" si="2242"/>
        <v/>
      </c>
      <c r="CG993" s="106" t="str">
        <f t="shared" si="2242"/>
        <v/>
      </c>
      <c r="CH993" s="106" t="str">
        <f t="shared" si="2242"/>
        <v/>
      </c>
      <c r="CI993" s="40"/>
      <c r="CJ993" s="40"/>
      <c r="CK993" s="40"/>
      <c r="CL993" s="40"/>
      <c r="CM993" s="40"/>
    </row>
    <row r="994" spans="1:91" ht="17.25" customHeight="1" x14ac:dyDescent="0.2">
      <c r="A994" s="92"/>
      <c r="B994" s="93"/>
      <c r="C994" s="93"/>
      <c r="D994" s="93"/>
      <c r="E994" s="93" t="str">
        <f t="shared" si="2028"/>
        <v/>
      </c>
      <c r="F994" s="93"/>
      <c r="G994" s="93"/>
      <c r="H994" s="93" t="str">
        <f t="shared" si="1836"/>
        <v/>
      </c>
      <c r="I994" s="95" t="str">
        <f t="shared" si="1837"/>
        <v/>
      </c>
      <c r="J994" s="93"/>
      <c r="K994" s="97" t="b">
        <v>0</v>
      </c>
      <c r="L994" s="98" t="str">
        <f t="shared" si="1961"/>
        <v>PENDENTE</v>
      </c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3"/>
      <c r="X994" s="100"/>
      <c r="Y994" s="100"/>
      <c r="Z994" s="100"/>
      <c r="AA994" s="100"/>
      <c r="AB994" s="100"/>
      <c r="AC994" s="101"/>
      <c r="AD994" s="31"/>
      <c r="AE994" s="101"/>
      <c r="AF994" s="101"/>
      <c r="AG994" s="101"/>
      <c r="AH994" s="101"/>
      <c r="AI994" s="101"/>
      <c r="AJ994" s="101"/>
      <c r="AK994" s="101"/>
      <c r="AL994" s="101"/>
      <c r="AM994" s="101"/>
      <c r="AN994" s="101"/>
      <c r="AO994" s="101"/>
      <c r="AP994" s="93"/>
      <c r="AQ994" s="93"/>
      <c r="AR994" s="93"/>
      <c r="AS994" s="102"/>
      <c r="AT994" s="103"/>
      <c r="AU994" s="103"/>
      <c r="AV994" s="103"/>
      <c r="AW994" s="104"/>
      <c r="AX994" s="103"/>
      <c r="AY994" s="103"/>
      <c r="AZ994" s="103"/>
      <c r="BA994" s="103"/>
      <c r="BB994" s="104"/>
      <c r="BC994" s="103"/>
      <c r="BD994" s="93"/>
      <c r="BE994" s="105"/>
      <c r="BF994" s="105"/>
      <c r="BG994" s="93"/>
      <c r="BH994" s="95"/>
      <c r="BI994" s="95" t="str">
        <f t="shared" si="1864"/>
        <v/>
      </c>
      <c r="BJ994" s="95" t="str">
        <f t="shared" ref="BJ994:BR994" si="2243">IF(AD994=0,"",AD994*$AS994*(AU994/10))</f>
        <v/>
      </c>
      <c r="BK994" s="95" t="str">
        <f t="shared" si="2243"/>
        <v/>
      </c>
      <c r="BL994" s="95" t="str">
        <f t="shared" si="2243"/>
        <v/>
      </c>
      <c r="BM994" s="95" t="str">
        <f t="shared" si="2243"/>
        <v/>
      </c>
      <c r="BN994" s="95" t="str">
        <f t="shared" si="2243"/>
        <v/>
      </c>
      <c r="BO994" s="95" t="str">
        <f t="shared" si="2243"/>
        <v/>
      </c>
      <c r="BP994" s="95" t="str">
        <f t="shared" si="2243"/>
        <v/>
      </c>
      <c r="BQ994" s="95" t="str">
        <f t="shared" si="2243"/>
        <v/>
      </c>
      <c r="BR994" s="95" t="str">
        <f t="shared" si="2243"/>
        <v/>
      </c>
      <c r="BS994" s="38"/>
      <c r="BT994" s="38"/>
      <c r="BU994" s="38"/>
      <c r="BV994" s="38"/>
      <c r="BW994" s="38"/>
      <c r="BX994" s="38">
        <f t="shared" si="2117"/>
        <v>0</v>
      </c>
      <c r="BY994" s="106" t="str">
        <f t="shared" si="2092"/>
        <v/>
      </c>
      <c r="BZ994" s="106" t="str">
        <f t="shared" ref="BZ994:CH994" si="2244">IF(N994="x","1","")</f>
        <v/>
      </c>
      <c r="CA994" s="106" t="str">
        <f t="shared" si="2244"/>
        <v/>
      </c>
      <c r="CB994" s="106" t="str">
        <f t="shared" si="2244"/>
        <v/>
      </c>
      <c r="CC994" s="106" t="str">
        <f t="shared" si="2244"/>
        <v/>
      </c>
      <c r="CD994" s="106" t="str">
        <f t="shared" si="2244"/>
        <v/>
      </c>
      <c r="CE994" s="106" t="str">
        <f t="shared" si="2244"/>
        <v/>
      </c>
      <c r="CF994" s="106" t="str">
        <f t="shared" si="2244"/>
        <v/>
      </c>
      <c r="CG994" s="106" t="str">
        <f t="shared" si="2244"/>
        <v/>
      </c>
      <c r="CH994" s="106" t="str">
        <f t="shared" si="2244"/>
        <v/>
      </c>
      <c r="CI994" s="40"/>
      <c r="CJ994" s="40"/>
      <c r="CK994" s="40"/>
      <c r="CL994" s="40"/>
      <c r="CM994" s="40"/>
    </row>
    <row r="995" spans="1:91" ht="17.25" customHeight="1" x14ac:dyDescent="0.2">
      <c r="A995" s="92"/>
      <c r="B995" s="93"/>
      <c r="C995" s="93"/>
      <c r="D995" s="93"/>
      <c r="E995" s="93" t="str">
        <f t="shared" si="2028"/>
        <v/>
      </c>
      <c r="F995" s="93"/>
      <c r="G995" s="93"/>
      <c r="H995" s="93" t="str">
        <f t="shared" si="1836"/>
        <v/>
      </c>
      <c r="I995" s="95" t="str">
        <f t="shared" si="1837"/>
        <v/>
      </c>
      <c r="J995" s="93"/>
      <c r="K995" s="97" t="b">
        <v>0</v>
      </c>
      <c r="L995" s="98" t="str">
        <f t="shared" si="1961"/>
        <v>PENDENTE</v>
      </c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3"/>
      <c r="X995" s="100"/>
      <c r="Y995" s="100"/>
      <c r="Z995" s="100"/>
      <c r="AA995" s="100"/>
      <c r="AB995" s="100"/>
      <c r="AC995" s="101"/>
      <c r="AD995" s="31"/>
      <c r="AE995" s="101"/>
      <c r="AF995" s="101"/>
      <c r="AG995" s="101"/>
      <c r="AH995" s="101"/>
      <c r="AI995" s="101"/>
      <c r="AJ995" s="101"/>
      <c r="AK995" s="101"/>
      <c r="AL995" s="101"/>
      <c r="AM995" s="101"/>
      <c r="AN995" s="101"/>
      <c r="AO995" s="101"/>
      <c r="AP995" s="93"/>
      <c r="AQ995" s="93"/>
      <c r="AR995" s="93"/>
      <c r="AS995" s="102"/>
      <c r="AT995" s="103"/>
      <c r="AU995" s="103"/>
      <c r="AV995" s="103"/>
      <c r="AW995" s="104"/>
      <c r="AX995" s="103"/>
      <c r="AY995" s="103"/>
      <c r="AZ995" s="103"/>
      <c r="BA995" s="103"/>
      <c r="BB995" s="104"/>
      <c r="BC995" s="103"/>
      <c r="BD995" s="93"/>
      <c r="BE995" s="95"/>
      <c r="BF995" s="95"/>
      <c r="BG995" s="93"/>
      <c r="BH995" s="95"/>
      <c r="BI995" s="95" t="str">
        <f t="shared" si="1864"/>
        <v/>
      </c>
      <c r="BJ995" s="95" t="str">
        <f t="shared" ref="BJ995:BR995" si="2245">IF(AD995=0,"",AD995*$AS995*(AU995/10))</f>
        <v/>
      </c>
      <c r="BK995" s="95" t="str">
        <f t="shared" si="2245"/>
        <v/>
      </c>
      <c r="BL995" s="95" t="str">
        <f t="shared" si="2245"/>
        <v/>
      </c>
      <c r="BM995" s="95" t="str">
        <f t="shared" si="2245"/>
        <v/>
      </c>
      <c r="BN995" s="95" t="str">
        <f t="shared" si="2245"/>
        <v/>
      </c>
      <c r="BO995" s="95" t="str">
        <f t="shared" si="2245"/>
        <v/>
      </c>
      <c r="BP995" s="95" t="str">
        <f t="shared" si="2245"/>
        <v/>
      </c>
      <c r="BQ995" s="95" t="str">
        <f t="shared" si="2245"/>
        <v/>
      </c>
      <c r="BR995" s="95" t="str">
        <f t="shared" si="2245"/>
        <v/>
      </c>
      <c r="BS995" s="38"/>
      <c r="BT995" s="38"/>
      <c r="BU995" s="38"/>
      <c r="BV995" s="38"/>
      <c r="BW995" s="38"/>
      <c r="BX995" s="38">
        <f t="shared" si="2117"/>
        <v>0</v>
      </c>
      <c r="BY995" s="106" t="str">
        <f t="shared" si="2092"/>
        <v/>
      </c>
      <c r="BZ995" s="106" t="str">
        <f t="shared" ref="BZ995:CH995" si="2246">IF(N995="x","1","")</f>
        <v/>
      </c>
      <c r="CA995" s="106" t="str">
        <f t="shared" si="2246"/>
        <v/>
      </c>
      <c r="CB995" s="106" t="str">
        <f t="shared" si="2246"/>
        <v/>
      </c>
      <c r="CC995" s="106" t="str">
        <f t="shared" si="2246"/>
        <v/>
      </c>
      <c r="CD995" s="106" t="str">
        <f t="shared" si="2246"/>
        <v/>
      </c>
      <c r="CE995" s="106" t="str">
        <f t="shared" si="2246"/>
        <v/>
      </c>
      <c r="CF995" s="106" t="str">
        <f t="shared" si="2246"/>
        <v/>
      </c>
      <c r="CG995" s="106" t="str">
        <f t="shared" si="2246"/>
        <v/>
      </c>
      <c r="CH995" s="106" t="str">
        <f t="shared" si="2246"/>
        <v/>
      </c>
      <c r="CI995" s="40"/>
      <c r="CJ995" s="40"/>
      <c r="CK995" s="40"/>
      <c r="CL995" s="40"/>
      <c r="CM995" s="40"/>
    </row>
    <row r="996" spans="1:91" ht="17.25" customHeight="1" x14ac:dyDescent="0.2">
      <c r="A996" s="92"/>
      <c r="B996" s="93"/>
      <c r="C996" s="93"/>
      <c r="D996" s="93"/>
      <c r="E996" s="93" t="str">
        <f t="shared" si="2028"/>
        <v/>
      </c>
      <c r="F996" s="93"/>
      <c r="G996" s="93"/>
      <c r="H996" s="93" t="str">
        <f t="shared" si="1836"/>
        <v/>
      </c>
      <c r="I996" s="95" t="str">
        <f t="shared" si="1837"/>
        <v/>
      </c>
      <c r="J996" s="93"/>
      <c r="K996" s="97" t="b">
        <v>0</v>
      </c>
      <c r="L996" s="98" t="str">
        <f t="shared" si="1961"/>
        <v>PENDENTE</v>
      </c>
      <c r="M996" s="99">
        <v>1.2</v>
      </c>
      <c r="N996" s="99">
        <v>1.1000000000000001</v>
      </c>
      <c r="O996" s="99">
        <v>1</v>
      </c>
      <c r="P996" s="107">
        <v>1</v>
      </c>
      <c r="Q996" s="99">
        <v>1</v>
      </c>
      <c r="R996" s="107">
        <v>1.1000000000000001</v>
      </c>
      <c r="S996" s="107">
        <v>1.2</v>
      </c>
      <c r="T996" s="99">
        <v>1</v>
      </c>
      <c r="U996" s="107">
        <v>1.1000000000000001</v>
      </c>
      <c r="V996" s="99">
        <v>1</v>
      </c>
      <c r="W996" s="93">
        <v>1.1000000000000001</v>
      </c>
      <c r="X996" s="93">
        <v>1.1000000000000001</v>
      </c>
      <c r="Y996" s="107">
        <v>1.2</v>
      </c>
      <c r="Z996" s="100">
        <v>0</v>
      </c>
      <c r="AA996" s="107">
        <v>1</v>
      </c>
      <c r="AB996" s="100"/>
      <c r="AC996" s="101"/>
      <c r="AD996" s="31"/>
      <c r="AE996" s="101"/>
      <c r="AF996" s="101"/>
      <c r="AG996" s="101"/>
      <c r="AH996" s="101"/>
      <c r="AI996" s="101"/>
      <c r="AJ996" s="101"/>
      <c r="AK996" s="101"/>
      <c r="AL996" s="101"/>
      <c r="AM996" s="101"/>
      <c r="AN996" s="101"/>
      <c r="AO996" s="101"/>
      <c r="AP996" s="93"/>
      <c r="AQ996" s="93"/>
      <c r="AR996" s="93"/>
      <c r="AS996" s="102"/>
      <c r="AT996" s="103"/>
      <c r="AU996" s="103"/>
      <c r="AV996" s="103"/>
      <c r="AW996" s="104"/>
      <c r="AX996" s="103"/>
      <c r="AY996" s="103"/>
      <c r="AZ996" s="103"/>
      <c r="BA996" s="103"/>
      <c r="BB996" s="104"/>
      <c r="BC996" s="103"/>
      <c r="BD996" s="93"/>
      <c r="BE996" s="95"/>
      <c r="BF996" s="95"/>
      <c r="BG996" s="93"/>
      <c r="BH996" s="95"/>
      <c r="BI996" s="95" t="str">
        <f t="shared" si="1864"/>
        <v/>
      </c>
      <c r="BJ996" s="95" t="str">
        <f t="shared" ref="BJ996:BR996" si="2247">IF(AD996=0,"",AD996*$AS996*(AU996/10))</f>
        <v/>
      </c>
      <c r="BK996" s="95" t="str">
        <f t="shared" si="2247"/>
        <v/>
      </c>
      <c r="BL996" s="95" t="str">
        <f t="shared" si="2247"/>
        <v/>
      </c>
      <c r="BM996" s="95" t="str">
        <f t="shared" si="2247"/>
        <v/>
      </c>
      <c r="BN996" s="95" t="str">
        <f t="shared" si="2247"/>
        <v/>
      </c>
      <c r="BO996" s="95" t="str">
        <f t="shared" si="2247"/>
        <v/>
      </c>
      <c r="BP996" s="95" t="str">
        <f t="shared" si="2247"/>
        <v/>
      </c>
      <c r="BQ996" s="95" t="str">
        <f t="shared" si="2247"/>
        <v/>
      </c>
      <c r="BR996" s="95" t="str">
        <f t="shared" si="2247"/>
        <v/>
      </c>
      <c r="BS996" s="38"/>
      <c r="BT996" s="38"/>
      <c r="BU996" s="38"/>
      <c r="BV996" s="38"/>
      <c r="BW996" s="38"/>
      <c r="BX996" s="38">
        <f t="shared" si="2117"/>
        <v>0</v>
      </c>
      <c r="BY996" s="106" t="str">
        <f t="shared" si="2092"/>
        <v/>
      </c>
      <c r="BZ996" s="106" t="str">
        <f t="shared" ref="BZ996:CH996" si="2248">IF(N996="x","1","")</f>
        <v/>
      </c>
      <c r="CA996" s="106" t="str">
        <f t="shared" si="2248"/>
        <v/>
      </c>
      <c r="CB996" s="106" t="str">
        <f t="shared" si="2248"/>
        <v/>
      </c>
      <c r="CC996" s="106" t="str">
        <f t="shared" si="2248"/>
        <v/>
      </c>
      <c r="CD996" s="106" t="str">
        <f t="shared" si="2248"/>
        <v/>
      </c>
      <c r="CE996" s="106" t="str">
        <f t="shared" si="2248"/>
        <v/>
      </c>
      <c r="CF996" s="106" t="str">
        <f t="shared" si="2248"/>
        <v/>
      </c>
      <c r="CG996" s="106" t="str">
        <f t="shared" si="2248"/>
        <v/>
      </c>
      <c r="CH996" s="106" t="str">
        <f t="shared" si="2248"/>
        <v/>
      </c>
      <c r="CI996" s="40"/>
      <c r="CJ996" s="40"/>
      <c r="CK996" s="40"/>
      <c r="CL996" s="40"/>
      <c r="CM996" s="40"/>
    </row>
    <row r="997" spans="1:91" ht="17.25" customHeight="1" x14ac:dyDescent="0.2">
      <c r="A997" s="92"/>
      <c r="B997" s="93"/>
      <c r="C997" s="93"/>
      <c r="D997" s="93"/>
      <c r="E997" s="93" t="str">
        <f t="shared" si="2028"/>
        <v/>
      </c>
      <c r="F997" s="93"/>
      <c r="G997" s="93"/>
      <c r="H997" s="93" t="str">
        <f t="shared" si="1836"/>
        <v/>
      </c>
      <c r="I997" s="95" t="str">
        <f t="shared" si="1837"/>
        <v/>
      </c>
      <c r="J997" s="93"/>
      <c r="K997" s="97" t="b">
        <v>0</v>
      </c>
      <c r="L997" s="98" t="str">
        <f t="shared" si="1961"/>
        <v>PENDENTE</v>
      </c>
      <c r="M997" s="99">
        <v>1.2</v>
      </c>
      <c r="N997" s="99">
        <v>1.1000000000000001</v>
      </c>
      <c r="O997" s="99">
        <v>1</v>
      </c>
      <c r="P997" s="107">
        <v>1</v>
      </c>
      <c r="Q997" s="99">
        <v>1</v>
      </c>
      <c r="R997" s="107">
        <v>1.1000000000000001</v>
      </c>
      <c r="S997" s="107">
        <v>1.2</v>
      </c>
      <c r="T997" s="99">
        <v>1</v>
      </c>
      <c r="U997" s="107">
        <v>1.1000000000000001</v>
      </c>
      <c r="V997" s="99">
        <v>1</v>
      </c>
      <c r="W997" s="93">
        <v>1.1000000000000001</v>
      </c>
      <c r="X997" s="93">
        <v>1.1000000000000001</v>
      </c>
      <c r="Y997" s="107">
        <v>1.2</v>
      </c>
      <c r="Z997" s="100">
        <v>0</v>
      </c>
      <c r="AA997" s="107">
        <v>1</v>
      </c>
      <c r="AB997" s="100"/>
      <c r="AC997" s="101"/>
      <c r="AD997" s="31"/>
      <c r="AE997" s="101"/>
      <c r="AF997" s="101"/>
      <c r="AG997" s="101"/>
      <c r="AH997" s="101"/>
      <c r="AI997" s="101"/>
      <c r="AJ997" s="101"/>
      <c r="AK997" s="101"/>
      <c r="AL997" s="101"/>
      <c r="AM997" s="101"/>
      <c r="AN997" s="101"/>
      <c r="AO997" s="101"/>
      <c r="AP997" s="93"/>
      <c r="AQ997" s="93"/>
      <c r="AR997" s="93"/>
      <c r="AS997" s="102"/>
      <c r="AT997" s="103"/>
      <c r="AU997" s="103"/>
      <c r="AV997" s="103"/>
      <c r="AW997" s="104"/>
      <c r="AX997" s="103"/>
      <c r="AY997" s="103"/>
      <c r="AZ997" s="103"/>
      <c r="BA997" s="103"/>
      <c r="BB997" s="104"/>
      <c r="BC997" s="103"/>
      <c r="BD997" s="93"/>
      <c r="BE997" s="95"/>
      <c r="BF997" s="95"/>
      <c r="BG997" s="93"/>
      <c r="BH997" s="95"/>
      <c r="BI997" s="95" t="str">
        <f t="shared" si="1864"/>
        <v/>
      </c>
      <c r="BJ997" s="95" t="str">
        <f t="shared" ref="BJ997:BR997" si="2249">IF(AD997=0,"",AD997*$AS997*(AU997/10))</f>
        <v/>
      </c>
      <c r="BK997" s="95" t="str">
        <f t="shared" si="2249"/>
        <v/>
      </c>
      <c r="BL997" s="95" t="str">
        <f t="shared" si="2249"/>
        <v/>
      </c>
      <c r="BM997" s="95" t="str">
        <f t="shared" si="2249"/>
        <v/>
      </c>
      <c r="BN997" s="95" t="str">
        <f t="shared" si="2249"/>
        <v/>
      </c>
      <c r="BO997" s="95" t="str">
        <f t="shared" si="2249"/>
        <v/>
      </c>
      <c r="BP997" s="95" t="str">
        <f t="shared" si="2249"/>
        <v/>
      </c>
      <c r="BQ997" s="95" t="str">
        <f t="shared" si="2249"/>
        <v/>
      </c>
      <c r="BR997" s="95" t="str">
        <f t="shared" si="2249"/>
        <v/>
      </c>
      <c r="BS997" s="38"/>
      <c r="BT997" s="38"/>
      <c r="BU997" s="38"/>
      <c r="BV997" s="38"/>
      <c r="BW997" s="38"/>
      <c r="BX997" s="38">
        <f t="shared" si="2117"/>
        <v>0</v>
      </c>
      <c r="BY997" s="106" t="str">
        <f t="shared" si="2092"/>
        <v/>
      </c>
      <c r="BZ997" s="106" t="str">
        <f t="shared" ref="BZ997:CH997" si="2250">IF(N997="x","1","")</f>
        <v/>
      </c>
      <c r="CA997" s="106" t="str">
        <f t="shared" si="2250"/>
        <v/>
      </c>
      <c r="CB997" s="106" t="str">
        <f t="shared" si="2250"/>
        <v/>
      </c>
      <c r="CC997" s="106" t="str">
        <f t="shared" si="2250"/>
        <v/>
      </c>
      <c r="CD997" s="106" t="str">
        <f t="shared" si="2250"/>
        <v/>
      </c>
      <c r="CE997" s="106" t="str">
        <f t="shared" si="2250"/>
        <v/>
      </c>
      <c r="CF997" s="106" t="str">
        <f t="shared" si="2250"/>
        <v/>
      </c>
      <c r="CG997" s="106" t="str">
        <f t="shared" si="2250"/>
        <v/>
      </c>
      <c r="CH997" s="106" t="str">
        <f t="shared" si="2250"/>
        <v/>
      </c>
      <c r="CI997" s="40"/>
      <c r="CJ997" s="40"/>
      <c r="CK997" s="40"/>
      <c r="CL997" s="40"/>
      <c r="CM997" s="40"/>
    </row>
  </sheetData>
  <dataValidations count="1">
    <dataValidation type="custom" allowBlank="1" showDropDown="1" sqref="AS2:AS997 AW2:AW997 BB2:BB997 BX2:BX997" xr:uid="{00000000-0002-0000-0100-000000000000}">
      <formula1>AND(ISNUMBER(AS2),(NOT(OR(NOT(ISERROR(DATEVALUE(AS2))), AND(ISNUMBER(AS2), LEFT(CELL("format", AS2))="D")))))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9.42578125" customWidth="1"/>
    <col min="2" max="9" width="14.42578125" customWidth="1"/>
    <col min="10" max="10" width="17.28515625" customWidth="1"/>
    <col min="11" max="13" width="14.42578125" customWidth="1"/>
    <col min="14" max="15" width="17.42578125" customWidth="1"/>
    <col min="16" max="17" width="17.42578125" hidden="1" customWidth="1"/>
  </cols>
  <sheetData>
    <row r="1" spans="1:17" ht="22.5" customHeight="1" x14ac:dyDescent="0.2">
      <c r="A1" s="114" t="s">
        <v>103</v>
      </c>
      <c r="B1" s="115" t="s">
        <v>104</v>
      </c>
      <c r="C1" s="115" t="s">
        <v>105</v>
      </c>
      <c r="D1" s="115" t="s">
        <v>94</v>
      </c>
      <c r="E1" s="115" t="s">
        <v>106</v>
      </c>
      <c r="F1" s="115" t="s">
        <v>107</v>
      </c>
      <c r="G1" s="115" t="s">
        <v>108</v>
      </c>
      <c r="H1" s="115" t="s">
        <v>109</v>
      </c>
      <c r="I1" s="115" t="s">
        <v>102</v>
      </c>
      <c r="J1" s="115" t="s">
        <v>110</v>
      </c>
      <c r="K1" s="115" t="s">
        <v>111</v>
      </c>
      <c r="L1" s="115" t="s">
        <v>112</v>
      </c>
      <c r="M1" s="115" t="s">
        <v>113</v>
      </c>
      <c r="N1" s="116" t="s">
        <v>114</v>
      </c>
      <c r="O1" s="117" t="s">
        <v>115</v>
      </c>
      <c r="P1" s="118" t="s">
        <v>116</v>
      </c>
      <c r="Q1" s="117" t="s">
        <v>117</v>
      </c>
    </row>
    <row r="2" spans="1:17" ht="18.75" customHeight="1" x14ac:dyDescent="0.2">
      <c r="A2" s="119" t="str">
        <f>'Memória Cálculo E-Sol'!M1</f>
        <v>Elivelton (P)</v>
      </c>
      <c r="B2" s="120" t="e">
        <f ca="1">SUMIF('Memória Cálculo E-Sol'!$E$2:$E$166,"=janeiro",'Memória Cálculo E-Sol'!$BI2:$BI166)</f>
        <v>#VALUE!</v>
      </c>
      <c r="C2" s="120" t="e">
        <f ca="1">SUMIF('Memória Cálculo E-Sol'!$E$2:$E$166,"=fevereiro",'Memória Cálculo E-Sol'!$BI2:$BI166)</f>
        <v>#VALUE!</v>
      </c>
      <c r="D2" s="120" t="e">
        <f ca="1">SUMIF('Memória Cálculo E-Sol'!$E$2:$E$166,"=março",'Memória Cálculo E-Sol'!$BI2:$BI166)</f>
        <v>#VALUE!</v>
      </c>
      <c r="E2" s="120" t="e">
        <f ca="1">SUMIF('Memória Cálculo E-Sol'!$E$2:$E$166,"=abril",'Memória Cálculo E-Sol'!$BI2:$BI166)</f>
        <v>#VALUE!</v>
      </c>
      <c r="F2" s="120" t="e">
        <f ca="1">SUMIF('Memória Cálculo E-Sol'!$E$2:$E$166,"=maio",'Memória Cálculo E-Sol'!$BI2:$BI166)</f>
        <v>#VALUE!</v>
      </c>
      <c r="G2" s="120" t="e">
        <f ca="1">SUMIF('Memória Cálculo E-Sol'!$E$2:$E$166,"=junho",'Memória Cálculo E-Sol'!$BI2:$BI166)</f>
        <v>#VALUE!</v>
      </c>
      <c r="H2" s="120" t="e">
        <f ca="1">SUMIF('Memória Cálculo E-Sol'!$E$2:$E$166,"=julho",'Memória Cálculo E-Sol'!$BI2:$BI166)</f>
        <v>#VALUE!</v>
      </c>
      <c r="I2" s="120" t="e">
        <f ca="1">SUMIF('Memória Cálculo E-Sol'!$E$2:$E$166,"=agosto",'Memória Cálculo E-Sol'!$BI2:$BI166)</f>
        <v>#VALUE!</v>
      </c>
      <c r="J2" s="120" t="e">
        <f ca="1">SUMIF('Memória Cálculo E-Sol'!$E$2:$E$166,"=setembro",'Memória Cálculo E-Sol'!$BI2:$BI166)</f>
        <v>#VALUE!</v>
      </c>
      <c r="K2" s="120" t="e">
        <f ca="1">SUMIF('Memória Cálculo E-Sol'!$E$2:$E$166,"=outubro",'Memória Cálculo E-Sol'!$BI2:$BI166)</f>
        <v>#VALUE!</v>
      </c>
      <c r="L2" s="120" t="e">
        <f ca="1">SUMIF('Memória Cálculo E-Sol'!$E$2:$E$166,"=novembro",'Memória Cálculo E-Sol'!$BI2:$BI166)</f>
        <v>#VALUE!</v>
      </c>
      <c r="M2" s="120" t="e">
        <f ca="1">SUMIF('Memória Cálculo E-Sol'!$E$2:$E$166,"=dezembro",'Memória Cálculo E-Sol'!$BI2:$BI166)</f>
        <v>#VALUE!</v>
      </c>
      <c r="N2" s="121" t="e">
        <f ca="1">'Premiação 2026 E-Sol'!B2</f>
        <v>#VALUE!</v>
      </c>
      <c r="O2" s="122" t="e">
        <f t="shared" ref="O2:O17" ca="1" si="0">SUM(K2:N2)</f>
        <v>#VALUE!</v>
      </c>
      <c r="P2" s="122" t="e">
        <f t="shared" ref="P2:P16" ca="1" si="1">SUM(B2:M2)</f>
        <v>#VALUE!</v>
      </c>
      <c r="Q2" s="122" t="e">
        <f t="shared" ref="Q2:Q16" ca="1" si="2">AVERAGE(B2:M2)</f>
        <v>#VALUE!</v>
      </c>
    </row>
    <row r="3" spans="1:17" ht="18.75" customHeight="1" x14ac:dyDescent="0.2">
      <c r="A3" s="119" t="str">
        <f>'Memória Cálculo E-Sol'!N1</f>
        <v>Fábio (P)</v>
      </c>
      <c r="B3" s="120" t="e">
        <f ca="1">SUMIF('Memória Cálculo E-Sol'!$E$2:$E$166,"=janeiro",'Memória Cálculo E-Sol'!$BJ2:$BJ166)</f>
        <v>#VALUE!</v>
      </c>
      <c r="C3" s="120" t="e">
        <f ca="1">SUMIF('Memória Cálculo E-Sol'!$E$2:$E$166,"=fevereiro",'Memória Cálculo E-Sol'!$BJ2:$BJ166)</f>
        <v>#VALUE!</v>
      </c>
      <c r="D3" s="120" t="e">
        <f ca="1">SUMIF('Memória Cálculo E-Sol'!$E$2:$E$166,"=março",'Memória Cálculo E-Sol'!$BJ2:$BJ166)</f>
        <v>#VALUE!</v>
      </c>
      <c r="E3" s="120" t="e">
        <f ca="1">SUMIF('Memória Cálculo E-Sol'!$E$2:$E$166,"=abril",'Memória Cálculo E-Sol'!$BJ2:$BJ166)</f>
        <v>#VALUE!</v>
      </c>
      <c r="F3" s="120" t="e">
        <f ca="1">SUMIF('Memória Cálculo E-Sol'!$E$2:$E$1000,"=maio",'Memória Cálculo E-Sol'!$BI3:$BI53)</f>
        <v>#VALUE!</v>
      </c>
      <c r="G3" s="120" t="e">
        <f ca="1">SUMIF('Memória Cálculo E-Sol'!$E$2:$E$166,"=junho",'Memória Cálculo E-Sol'!$BJ2:$BJ166)</f>
        <v>#VALUE!</v>
      </c>
      <c r="H3" s="120" t="e">
        <f ca="1">SUMIF('Memória Cálculo E-Sol'!$E$2:$E$166,"=julho",'Memória Cálculo E-Sol'!$BJ2:$BJ166)</f>
        <v>#VALUE!</v>
      </c>
      <c r="I3" s="120" t="e">
        <f ca="1">SUMIF('Memória Cálculo E-Sol'!$E$2:$E$166,"=agosto",'Memória Cálculo E-Sol'!$BJ2:$BJ166)</f>
        <v>#VALUE!</v>
      </c>
      <c r="J3" s="120" t="e">
        <f ca="1">SUMIF('Memória Cálculo E-Sol'!$E$2:$E$166,"=setembro",'Memória Cálculo E-Sol'!$BJ2:$BJ166)</f>
        <v>#VALUE!</v>
      </c>
      <c r="K3" s="120" t="e">
        <f ca="1">SUMIF('Memória Cálculo E-Sol'!$E$2:$E$166,"=outubro",'Memória Cálculo E-Sol'!$BJ2:$BJ166)</f>
        <v>#VALUE!</v>
      </c>
      <c r="L3" s="120" t="e">
        <f ca="1">SUMIF('Memória Cálculo E-Sol'!$E$2:$E$166,"=novembro",'Memória Cálculo E-Sol'!$BJ2:$BJ166)</f>
        <v>#VALUE!</v>
      </c>
      <c r="M3" s="120" t="e">
        <f ca="1">SUMIF('Memória Cálculo E-Sol'!$E$2:$E$166,"=dezembro",'Memória Cálculo E-Sol'!$BJ2:$BJ166)</f>
        <v>#VALUE!</v>
      </c>
      <c r="N3" s="120" t="e">
        <f ca="1">'Premiação 2026 E-Sol'!B3</f>
        <v>#VALUE!</v>
      </c>
      <c r="O3" s="122" t="e">
        <f t="shared" ca="1" si="0"/>
        <v>#VALUE!</v>
      </c>
      <c r="P3" s="122" t="e">
        <f t="shared" ca="1" si="1"/>
        <v>#VALUE!</v>
      </c>
      <c r="Q3" s="122" t="e">
        <f t="shared" ca="1" si="2"/>
        <v>#VALUE!</v>
      </c>
    </row>
    <row r="4" spans="1:17" ht="18.75" customHeight="1" x14ac:dyDescent="0.2">
      <c r="A4" s="119" t="str">
        <f>'Memória Cálculo E-Sol'!O1</f>
        <v>Moisés (P)</v>
      </c>
      <c r="B4" s="120" t="e">
        <f ca="1">SUMIF('Memória Cálculo E-Sol'!$E$2:$E$166,"=janeiro",'Memória Cálculo E-Sol'!$BK2:$BK166)</f>
        <v>#VALUE!</v>
      </c>
      <c r="C4" s="120" t="e">
        <f ca="1">SUMIF(Tabela_1[Mês Pagamento],"=fevereiro",'Memória Cálculo E-Sol'!$BK2:$BK166)</f>
        <v>#VALUE!</v>
      </c>
      <c r="D4" s="120" t="e">
        <f ca="1">SUMIF('Memória Cálculo E-Sol'!$E$2:$E$166,"=março",'Memória Cálculo E-Sol'!$BK2:$BK166)</f>
        <v>#VALUE!</v>
      </c>
      <c r="E4" s="120" t="e">
        <f ca="1">SUMIF('Memória Cálculo E-Sol'!$E$2:$E$166,"=abril",'Memória Cálculo E-Sol'!$BK2:$BK166)</f>
        <v>#VALUE!</v>
      </c>
      <c r="F4" s="120" t="e">
        <f ca="1">SUMIF('Memória Cálculo E-Sol'!$E$2:$E$166,"=maio",'Memória Cálculo E-Sol'!$BK2:$BK166)</f>
        <v>#VALUE!</v>
      </c>
      <c r="G4" s="120" t="e">
        <f ca="1">SUMIF('Memória Cálculo E-Sol'!$E$2:$E$166,"=junho",'Memória Cálculo E-Sol'!$BK2:$BK166)</f>
        <v>#VALUE!</v>
      </c>
      <c r="H4" s="120" t="e">
        <f ca="1">SUMIF('Memória Cálculo E-Sol'!$E$2:$E$166,"=julho",'Memória Cálculo E-Sol'!$BK2:$BK166)</f>
        <v>#VALUE!</v>
      </c>
      <c r="I4" s="120" t="e">
        <f ca="1">SUMIF('Memória Cálculo E-Sol'!$E$2:$E$166,"=agosto",'Memória Cálculo E-Sol'!$BK2:$BK166)</f>
        <v>#VALUE!</v>
      </c>
      <c r="J4" s="120" t="e">
        <f ca="1">SUMIF('Memória Cálculo E-Sol'!$E$2:$E$166,"=setembro",'Memória Cálculo E-Sol'!$BK2:$BK166)</f>
        <v>#VALUE!</v>
      </c>
      <c r="K4" s="120" t="e">
        <f ca="1">SUMIF('Memória Cálculo E-Sol'!$E$2:$E$166,"=outubro",'Memória Cálculo E-Sol'!$BK2:$BK166)</f>
        <v>#VALUE!</v>
      </c>
      <c r="L4" s="120" t="e">
        <f ca="1">SUMIF('Memória Cálculo E-Sol'!$E$2:$E$166,"=novembro",'Memória Cálculo E-Sol'!$BK2:$BK166)</f>
        <v>#VALUE!</v>
      </c>
      <c r="M4" s="120" t="e">
        <f ca="1">SUMIF('Memória Cálculo E-Sol'!$E$2:$E$166,"=dezembro",'Memória Cálculo E-Sol'!$BK2:$BK166)</f>
        <v>#VALUE!</v>
      </c>
      <c r="N4" s="120" t="e">
        <f ca="1">'Premiação 2026 E-Sol'!B4</f>
        <v>#VALUE!</v>
      </c>
      <c r="O4" s="122" t="e">
        <f t="shared" ca="1" si="0"/>
        <v>#VALUE!</v>
      </c>
      <c r="P4" s="122" t="e">
        <f t="shared" ca="1" si="1"/>
        <v>#VALUE!</v>
      </c>
      <c r="Q4" s="122" t="e">
        <f t="shared" ca="1" si="2"/>
        <v>#VALUE!</v>
      </c>
    </row>
    <row r="5" spans="1:17" ht="18.75" customHeight="1" x14ac:dyDescent="0.2">
      <c r="A5" s="119" t="str">
        <f>'Memória Cálculo E-Sol'!P1</f>
        <v>Gabriel T. (P)</v>
      </c>
      <c r="B5" s="120" t="e">
        <f ca="1">SUMIF('Memória Cálculo E-Sol'!$E$2:$E$166,"=janeiro",'Memória Cálculo E-Sol'!$BL2:$BL166)</f>
        <v>#VALUE!</v>
      </c>
      <c r="C5" s="120" t="e">
        <f ca="1">SUMIF('Memória Cálculo E-Sol'!$E$2:$E$166,"=fevereiro",'Memória Cálculo E-Sol'!$BL2:$BL166)</f>
        <v>#VALUE!</v>
      </c>
      <c r="D5" s="120" t="e">
        <f ca="1">SUMIF('Memória Cálculo E-Sol'!$E$2:$E$166,"=março",'Memória Cálculo E-Sol'!$BL2:$BL166)</f>
        <v>#VALUE!</v>
      </c>
      <c r="E5" s="120" t="e">
        <f ca="1">SUMIF('Memória Cálculo E-Sol'!$E$2:$E$166,"=abril",'Memória Cálculo E-Sol'!$BL2:$BL166)</f>
        <v>#VALUE!</v>
      </c>
      <c r="F5" s="120" t="e">
        <f ca="1">SUMIF('Memória Cálculo E-Sol'!$E$2:$E$166,"=maio",'Memória Cálculo E-Sol'!$BL2:$BL166)</f>
        <v>#VALUE!</v>
      </c>
      <c r="G5" s="120" t="e">
        <f ca="1">SUMIF('Memória Cálculo E-Sol'!$E$2:$E$166,"=junho",'Memória Cálculo E-Sol'!$BL2:$BL166)</f>
        <v>#VALUE!</v>
      </c>
      <c r="H5" s="120" t="e">
        <f ca="1">SUMIF('Memória Cálculo E-Sol'!$E$2:$E$166,"=julho",'Memória Cálculo E-Sol'!$BL2:$BL166)</f>
        <v>#VALUE!</v>
      </c>
      <c r="I5" s="120" t="e">
        <f ca="1">SUMIF('Memória Cálculo E-Sol'!$E$2:$E$166,"=agosto",'Memória Cálculo E-Sol'!$BL2:$BL166)</f>
        <v>#VALUE!</v>
      </c>
      <c r="J5" s="120" t="e">
        <f ca="1">SUMIF('Memória Cálculo E-Sol'!$E$2:$E$166,"=setembro",'Memória Cálculo E-Sol'!$BL2:$BL166)</f>
        <v>#VALUE!</v>
      </c>
      <c r="K5" s="120" t="e">
        <f ca="1">SUMIF('Memória Cálculo E-Sol'!$E$2:$E$166,"=outubro",'Memória Cálculo E-Sol'!$BL2:$BL166)</f>
        <v>#VALUE!</v>
      </c>
      <c r="L5" s="120" t="e">
        <f ca="1">SUMIF('Memória Cálculo E-Sol'!$E$2:$E$166,"=novembro",'Memória Cálculo E-Sol'!$BL2:$BL166)</f>
        <v>#VALUE!</v>
      </c>
      <c r="M5" s="120" t="e">
        <f ca="1">SUMIF('Memória Cálculo E-Sol'!$E$2:$E$166,"=dezembro",'Memória Cálculo E-Sol'!$BL2:$BL166)</f>
        <v>#VALUE!</v>
      </c>
      <c r="N5" s="120" t="e">
        <f ca="1">'Premiação 2026 E-Sol'!B5</f>
        <v>#VALUE!</v>
      </c>
      <c r="O5" s="122" t="e">
        <f t="shared" ca="1" si="0"/>
        <v>#VALUE!</v>
      </c>
      <c r="P5" s="122" t="e">
        <f t="shared" ca="1" si="1"/>
        <v>#VALUE!</v>
      </c>
      <c r="Q5" s="122" t="e">
        <f t="shared" ca="1" si="2"/>
        <v>#VALUE!</v>
      </c>
    </row>
    <row r="6" spans="1:17" ht="18.75" customHeight="1" x14ac:dyDescent="0.2">
      <c r="A6" s="119" t="str">
        <f>'Memória Cálculo E-Sol'!Q1</f>
        <v>Gabriel M. (P)</v>
      </c>
      <c r="B6" s="120" t="e">
        <f ca="1">SUMIF('Memória Cálculo E-Sol'!$E$2:$E$166,"=janeiro",'Memória Cálculo E-Sol'!$BM2:$BM166)</f>
        <v>#VALUE!</v>
      </c>
      <c r="C6" s="120" t="e">
        <f ca="1">SUMIF('Memória Cálculo E-Sol'!$E$2:$E$166,"=fevereiro",'Memória Cálculo E-Sol'!$BM2:$BM166)</f>
        <v>#VALUE!</v>
      </c>
      <c r="D6" s="120" t="e">
        <f ca="1">SUMIF('Memória Cálculo E-Sol'!$E$2:$E$166,"=março",'Memória Cálculo E-Sol'!$BM2:$BM166)</f>
        <v>#VALUE!</v>
      </c>
      <c r="E6" s="120" t="e">
        <f ca="1">SUMIF('Memória Cálculo E-Sol'!$E$2:$E$166,"=abril",'Memória Cálculo E-Sol'!$BM2:$BM166)</f>
        <v>#VALUE!</v>
      </c>
      <c r="F6" s="120" t="e">
        <f ca="1">SUMIF('Memória Cálculo E-Sol'!$E$2:$E$166,"=maio",'Memória Cálculo E-Sol'!$BM2:$BM166)</f>
        <v>#VALUE!</v>
      </c>
      <c r="G6" s="120" t="e">
        <f ca="1">SUMIF('Memória Cálculo E-Sol'!$E$2:$E$166,"=junho",'Memória Cálculo E-Sol'!$BM2:$BM166)</f>
        <v>#VALUE!</v>
      </c>
      <c r="H6" s="120" t="e">
        <f ca="1">SUMIF('Memória Cálculo E-Sol'!$E$2:$E$166,"=julho",'Memória Cálculo E-Sol'!$BM2:$BM166)</f>
        <v>#VALUE!</v>
      </c>
      <c r="I6" s="120" t="e">
        <f ca="1">SUMIF('Memória Cálculo E-Sol'!$E$2:$E$166,"=agosto",'Memória Cálculo E-Sol'!$BM2:$BM166)</f>
        <v>#VALUE!</v>
      </c>
      <c r="J6" s="120" t="e">
        <f ca="1">SUMIF('Memória Cálculo E-Sol'!$E$2:$E$166,"=setembro",'Memória Cálculo E-Sol'!$BM2:$BM166)</f>
        <v>#VALUE!</v>
      </c>
      <c r="K6" s="120" t="e">
        <f ca="1">SUMIF('Memória Cálculo E-Sol'!$E$2:$E$166,"=outubro",'Memória Cálculo E-Sol'!$BM2:$BM166)</f>
        <v>#VALUE!</v>
      </c>
      <c r="L6" s="120" t="e">
        <f ca="1">SUMIF('Memória Cálculo E-Sol'!$E$2:$E$166,"=novembro",'Memória Cálculo E-Sol'!$BM2:$BM166)</f>
        <v>#VALUE!</v>
      </c>
      <c r="M6" s="120" t="e">
        <f ca="1">SUMIF('Memória Cálculo E-Sol'!$E$2:$E$166,"=dezembro",'Memória Cálculo E-Sol'!$BM2:$BM166)</f>
        <v>#VALUE!</v>
      </c>
      <c r="N6" s="120" t="e">
        <f ca="1">'Premiação 2026 E-Sol'!B6</f>
        <v>#VALUE!</v>
      </c>
      <c r="O6" s="122" t="e">
        <f t="shared" ca="1" si="0"/>
        <v>#VALUE!</v>
      </c>
      <c r="P6" s="122" t="e">
        <f t="shared" ca="1" si="1"/>
        <v>#VALUE!</v>
      </c>
      <c r="Q6" s="122" t="e">
        <f t="shared" ca="1" si="2"/>
        <v>#VALUE!</v>
      </c>
    </row>
    <row r="7" spans="1:17" ht="18.75" customHeight="1" x14ac:dyDescent="0.2">
      <c r="A7" s="119" t="str">
        <f>'Memória Cálculo E-Sol'!R1</f>
        <v>Hyan (P)</v>
      </c>
      <c r="B7" s="120" t="e">
        <f ca="1">SUMIF('Memória Cálculo E-Sol'!$E$2:$E$166,"=janeiro",'Memória Cálculo E-Sol'!$BN2:$BN166)</f>
        <v>#VALUE!</v>
      </c>
      <c r="C7" s="120" t="e">
        <f ca="1">SUMIF('Memória Cálculo E-Sol'!$E$2:$E$166,"=fevereiro",'Memória Cálculo E-Sol'!$BN2:$BN166)</f>
        <v>#VALUE!</v>
      </c>
      <c r="D7" s="120" t="e">
        <f ca="1">SUMIF('Memória Cálculo E-Sol'!$E$2:$E$166,"=março",'Memória Cálculo E-Sol'!$BN2:$BN166)</f>
        <v>#VALUE!</v>
      </c>
      <c r="E7" s="120" t="e">
        <f ca="1">SUMIF('Memória Cálculo E-Sol'!$E$2:$E$166,"=abril",'Memória Cálculo E-Sol'!$BN2:$BN166)</f>
        <v>#VALUE!</v>
      </c>
      <c r="F7" s="120" t="e">
        <f ca="1">SUMIF('Memória Cálculo E-Sol'!$E$2:$E$166,"=maio",'Memória Cálculo E-Sol'!$BN2:$BN166)</f>
        <v>#VALUE!</v>
      </c>
      <c r="G7" s="120" t="e">
        <f ca="1">SUMIF('Memória Cálculo E-Sol'!$E$2:$E$166,"=junho",'Memória Cálculo E-Sol'!$BN2:$BN166)</f>
        <v>#VALUE!</v>
      </c>
      <c r="H7" s="120" t="e">
        <f ca="1">SUMIF('Memória Cálculo E-Sol'!$E$2:$E$166,"=julho",'Memória Cálculo E-Sol'!$BN2:$BN166)</f>
        <v>#VALUE!</v>
      </c>
      <c r="I7" s="120" t="e">
        <f ca="1">SUMIF('Memória Cálculo E-Sol'!$E$2:$E$166,"=agosto",'Memória Cálculo E-Sol'!$BN2:$BN166)</f>
        <v>#VALUE!</v>
      </c>
      <c r="J7" s="120" t="e">
        <f ca="1">SUMIF('Memória Cálculo E-Sol'!$E$2:$E$166,"=setembro",'Memória Cálculo E-Sol'!$BN2:$BN166)</f>
        <v>#VALUE!</v>
      </c>
      <c r="K7" s="120" t="e">
        <f ca="1">SUMIF('Memória Cálculo E-Sol'!$E$2:$E$166,"=outubro",'Memória Cálculo E-Sol'!$BN2:$BN166)</f>
        <v>#VALUE!</v>
      </c>
      <c r="L7" s="120" t="e">
        <f ca="1">SUMIF('Memória Cálculo E-Sol'!$E$2:$E$166,"=novembro",'Memória Cálculo E-Sol'!$BN2:$BN166)</f>
        <v>#VALUE!</v>
      </c>
      <c r="M7" s="120" t="e">
        <f ca="1">SUMIF('Memória Cálculo E-Sol'!$E$2:$E$166,"=dezembro",'Memória Cálculo E-Sol'!$BN2:$BN166)</f>
        <v>#VALUE!</v>
      </c>
      <c r="N7" s="120" t="e">
        <f ca="1">'Premiação 2026 E-Sol'!B7</f>
        <v>#VALUE!</v>
      </c>
      <c r="O7" s="122" t="e">
        <f t="shared" ca="1" si="0"/>
        <v>#VALUE!</v>
      </c>
      <c r="P7" s="122" t="e">
        <f t="shared" ca="1" si="1"/>
        <v>#VALUE!</v>
      </c>
      <c r="Q7" s="122" t="e">
        <f t="shared" ca="1" si="2"/>
        <v>#VALUE!</v>
      </c>
    </row>
    <row r="8" spans="1:17" ht="18.75" customHeight="1" x14ac:dyDescent="0.2">
      <c r="A8" s="119" t="str">
        <f>'Memória Cálculo E-Sol'!S1</f>
        <v>Gustavo G. (P)</v>
      </c>
      <c r="B8" s="120" t="e">
        <f ca="1">SUMIF('Memória Cálculo E-Sol'!$E$2:$E$166,"=janeiro",'Memória Cálculo E-Sol'!$BO2:$BO166)</f>
        <v>#VALUE!</v>
      </c>
      <c r="C8" s="120" t="e">
        <f ca="1">SUMIF('Memória Cálculo E-Sol'!$E$2:$E$166,"=fevereiro",'Memória Cálculo E-Sol'!$BO2:$BO166)</f>
        <v>#VALUE!</v>
      </c>
      <c r="D8" s="120" t="e">
        <f ca="1">SUMIF('Memória Cálculo E-Sol'!$E$2:$E$166,"=março",'Memória Cálculo E-Sol'!$BO2:$BO166)</f>
        <v>#VALUE!</v>
      </c>
      <c r="E8" s="120" t="e">
        <f ca="1">SUMIF('Memória Cálculo E-Sol'!$E$2:$E$166,"=abril",'Memória Cálculo E-Sol'!$BO2:$BO166)</f>
        <v>#VALUE!</v>
      </c>
      <c r="F8" s="120" t="e">
        <f ca="1">SUMIF('Memória Cálculo E-Sol'!$E$2:$E$166,"=maio",'Memória Cálculo E-Sol'!$BO2:$BO166)</f>
        <v>#VALUE!</v>
      </c>
      <c r="G8" s="120" t="e">
        <f ca="1">SUMIF('Memória Cálculo E-Sol'!$E$2:$E$166,"=junho",'Memória Cálculo E-Sol'!$BO2:$BO166)</f>
        <v>#VALUE!</v>
      </c>
      <c r="H8" s="120" t="e">
        <f ca="1">SUMIF('Memória Cálculo E-Sol'!$E$2:$E$166,"=julho",'Memória Cálculo E-Sol'!$BO2:$BO166)</f>
        <v>#VALUE!</v>
      </c>
      <c r="I8" s="120" t="e">
        <f ca="1">SUMIF('Memória Cálculo E-Sol'!$E$2:$E$166,"=agosto",'Memória Cálculo E-Sol'!$BO2:$BO166)</f>
        <v>#VALUE!</v>
      </c>
      <c r="J8" s="120" t="e">
        <f ca="1">SUMIF('Memória Cálculo E-Sol'!$E$2:$E$166,"=setembro",'Memória Cálculo E-Sol'!$BO2:$BO166)</f>
        <v>#VALUE!</v>
      </c>
      <c r="K8" s="120" t="e">
        <f ca="1">SUMIF('Memória Cálculo E-Sol'!$E$2:$E$166,"=outubro",'Memória Cálculo E-Sol'!$BO2:$BO166)</f>
        <v>#VALUE!</v>
      </c>
      <c r="L8" s="120" t="e">
        <f ca="1">SUMIF('Memória Cálculo E-Sol'!$E$2:$E$166,"=novembro",'Memória Cálculo E-Sol'!$BO2:$BO166)</f>
        <v>#VALUE!</v>
      </c>
      <c r="M8" s="120" t="e">
        <f ca="1">SUMIF('Memória Cálculo E-Sol'!$E$2:$E$166,"=dezembro",'Memória Cálculo E-Sol'!$BO2:$BO166)</f>
        <v>#VALUE!</v>
      </c>
      <c r="N8" s="120" t="e">
        <f ca="1">'Premiação 2026 E-Sol'!B8</f>
        <v>#VALUE!</v>
      </c>
      <c r="O8" s="122" t="e">
        <f t="shared" ca="1" si="0"/>
        <v>#VALUE!</v>
      </c>
      <c r="P8" s="122" t="e">
        <f t="shared" ca="1" si="1"/>
        <v>#VALUE!</v>
      </c>
      <c r="Q8" s="122" t="e">
        <f t="shared" ca="1" si="2"/>
        <v>#VALUE!</v>
      </c>
    </row>
    <row r="9" spans="1:17" ht="18.75" customHeight="1" x14ac:dyDescent="0.2">
      <c r="A9" s="119" t="str">
        <f>'Memória Cálculo E-Sol'!T1</f>
        <v>Kauã (P)</v>
      </c>
      <c r="B9" s="120" t="e">
        <f ca="1">SUMIF('Memória Cálculo E-Sol'!$E$2:$E$166,"=janeiro",'Memória Cálculo E-Sol'!$BP2:$BP166)</f>
        <v>#VALUE!</v>
      </c>
      <c r="C9" s="120" t="e">
        <f ca="1">SUMIF('Memória Cálculo E-Sol'!$E$2:$E$166,"=fevereiro",'Memória Cálculo E-Sol'!$BP2:$BP166)</f>
        <v>#VALUE!</v>
      </c>
      <c r="D9" s="120" t="e">
        <f ca="1">SUMIF('Memória Cálculo E-Sol'!$E$2:$E$166,"=março",'Memória Cálculo E-Sol'!$BP2:$BP166)</f>
        <v>#VALUE!</v>
      </c>
      <c r="E9" s="120" t="e">
        <f ca="1">SUMIF('Memória Cálculo E-Sol'!$E$2:$E$166,"=abril",'Memória Cálculo E-Sol'!$BP2:$BP166)</f>
        <v>#VALUE!</v>
      </c>
      <c r="F9" s="120" t="e">
        <f ca="1">SUMIF('Memória Cálculo E-Sol'!$E$2:$E$166,"=maio",'Memória Cálculo E-Sol'!$BP2:$BP166)</f>
        <v>#VALUE!</v>
      </c>
      <c r="G9" s="120" t="e">
        <f ca="1">SUMIF('Memória Cálculo E-Sol'!$E$2:$E$166,"=junho",'Memória Cálculo E-Sol'!$BP2:$BP166)</f>
        <v>#VALUE!</v>
      </c>
      <c r="H9" s="120" t="e">
        <f ca="1">SUMIF('Memória Cálculo E-Sol'!$E$2:$E$166,"=julho",'Memória Cálculo E-Sol'!$BP2:$BP166)</f>
        <v>#VALUE!</v>
      </c>
      <c r="I9" s="120" t="e">
        <f ca="1">SUMIF('Memória Cálculo E-Sol'!$E$2:$E$166,"=agosto",'Memória Cálculo E-Sol'!$BP2:$BP166)</f>
        <v>#VALUE!</v>
      </c>
      <c r="J9" s="120" t="e">
        <f ca="1">SUMIF('Memória Cálculo E-Sol'!$E$2:$E$166,"=setembro",'Memória Cálculo E-Sol'!$BP2:$BP166)</f>
        <v>#VALUE!</v>
      </c>
      <c r="K9" s="120" t="e">
        <f ca="1">SUMIF('Memória Cálculo E-Sol'!$E$2:$E$166,"=outubro",'Memória Cálculo E-Sol'!$BP2:$BP166)</f>
        <v>#VALUE!</v>
      </c>
      <c r="L9" s="120" t="e">
        <f ca="1">SUMIF('Memória Cálculo E-Sol'!$E$2:$E$166,"=novembro",'Memória Cálculo E-Sol'!$BP2:$BP166)</f>
        <v>#VALUE!</v>
      </c>
      <c r="M9" s="120" t="e">
        <f ca="1">SUMIF('Memória Cálculo E-Sol'!$E$2:$E$166,"=dezembro",'Memória Cálculo E-Sol'!$BP2:$BP166)</f>
        <v>#VALUE!</v>
      </c>
      <c r="N9" s="120" t="e">
        <f ca="1">'Premiação 2026 E-Sol'!B9</f>
        <v>#VALUE!</v>
      </c>
      <c r="O9" s="122" t="e">
        <f t="shared" ca="1" si="0"/>
        <v>#VALUE!</v>
      </c>
      <c r="P9" s="122" t="e">
        <f t="shared" ca="1" si="1"/>
        <v>#VALUE!</v>
      </c>
      <c r="Q9" s="122" t="e">
        <f t="shared" ca="1" si="2"/>
        <v>#VALUE!</v>
      </c>
    </row>
    <row r="10" spans="1:17" ht="18.75" customHeight="1" x14ac:dyDescent="0.2">
      <c r="A10" s="119" t="str">
        <f>'Memória Cálculo E-Sol'!U1</f>
        <v>Gustavo P. (P)</v>
      </c>
      <c r="B10" s="120" t="e">
        <f ca="1">SUMIF('Memória Cálculo E-Sol'!$E$2:$E$166,"=janeiro",'Memória Cálculo E-Sol'!$BQ2:$BQ166)</f>
        <v>#VALUE!</v>
      </c>
      <c r="C10" s="120" t="e">
        <f ca="1">SUMIF('Memória Cálculo E-Sol'!$E$2:$E$166,"=fevereiro",'Memória Cálculo E-Sol'!$BQ2:$BQ166)</f>
        <v>#VALUE!</v>
      </c>
      <c r="D10" s="120" t="e">
        <f ca="1">SUMIF('Memória Cálculo E-Sol'!$E$2:$E$166,"=março",'Memória Cálculo E-Sol'!$BQ2:$BQ166)</f>
        <v>#VALUE!</v>
      </c>
      <c r="E10" s="120" t="e">
        <f ca="1">SUMIF('Memória Cálculo E-Sol'!$E$2:$E$166,"=abril",'Memória Cálculo E-Sol'!$BQ2:$BQ166)</f>
        <v>#VALUE!</v>
      </c>
      <c r="F10" s="120" t="e">
        <f ca="1">SUMIF('Memória Cálculo E-Sol'!$E$2:$E$166,"=maio",'Memória Cálculo E-Sol'!$BQ2:$BQ166)</f>
        <v>#VALUE!</v>
      </c>
      <c r="G10" s="120" t="e">
        <f ca="1">SUMIF('Memória Cálculo E-Sol'!$E$2:$E$166,"=junho",'Memória Cálculo E-Sol'!$BQ2:$BQ166)</f>
        <v>#VALUE!</v>
      </c>
      <c r="H10" s="120" t="e">
        <f ca="1">SUMIF('Memória Cálculo E-Sol'!$E$2:$E$166,"=julho",'Memória Cálculo E-Sol'!$BQ2:$BQ166)</f>
        <v>#VALUE!</v>
      </c>
      <c r="I10" s="120" t="e">
        <f ca="1">SUMIF('Memória Cálculo E-Sol'!$E$2:$E$166,"=agosto",'Memória Cálculo E-Sol'!$BQ2:$BQ166)</f>
        <v>#VALUE!</v>
      </c>
      <c r="J10" s="120" t="e">
        <f ca="1">SUMIF('Memória Cálculo E-Sol'!$E$2:$E$166,"=setembro",'Memória Cálculo E-Sol'!$BQ2:$BQ166)</f>
        <v>#VALUE!</v>
      </c>
      <c r="K10" s="120" t="e">
        <f ca="1">SUMIF('Memória Cálculo E-Sol'!$E$2:$E$166,"=outubro",'Memória Cálculo E-Sol'!$BQ2:$BQ166)</f>
        <v>#VALUE!</v>
      </c>
      <c r="L10" s="120" t="e">
        <f ca="1">SUMIF('Memória Cálculo E-Sol'!$E$2:$E$166,"=novembro",'Memória Cálculo E-Sol'!$BQ2:$BQ166)</f>
        <v>#VALUE!</v>
      </c>
      <c r="M10" s="120" t="e">
        <f ca="1">SUMIF('Memória Cálculo E-Sol'!$E$2:$E$166,"=dezembro",'Memória Cálculo E-Sol'!$BQ2:$BQ166)</f>
        <v>#VALUE!</v>
      </c>
      <c r="N10" s="120" t="e">
        <f ca="1">'Premiação 2026 E-Sol'!B10</f>
        <v>#VALUE!</v>
      </c>
      <c r="O10" s="122" t="e">
        <f t="shared" ca="1" si="0"/>
        <v>#VALUE!</v>
      </c>
      <c r="P10" s="122" t="e">
        <f t="shared" ca="1" si="1"/>
        <v>#VALUE!</v>
      </c>
      <c r="Q10" s="122" t="e">
        <f t="shared" ca="1" si="2"/>
        <v>#VALUE!</v>
      </c>
    </row>
    <row r="11" spans="1:17" ht="18.75" customHeight="1" x14ac:dyDescent="0.2">
      <c r="A11" s="119" t="str">
        <f>'Memória Cálculo E-Sol'!V1</f>
        <v>Enderson (P)</v>
      </c>
      <c r="B11" s="120" t="e">
        <f ca="1">SUMIF('Memória Cálculo E-Sol'!$E$2:$E$166,"=janeiro",'Memória Cálculo E-Sol'!$BR2:$BR166)</f>
        <v>#VALUE!</v>
      </c>
      <c r="C11" s="120" t="e">
        <f ca="1">SUMIF('Memória Cálculo E-Sol'!$E$2:$E$52,"=fevereiro",'Memória Cálculo E-Sol'!$BR2:$BR166)</f>
        <v>#VALUE!</v>
      </c>
      <c r="D11" s="120" t="e">
        <f ca="1">SUMIF('Memória Cálculo E-Sol'!$E$2:$E$166,"=março",'Memória Cálculo E-Sol'!$BR2:$BR166)</f>
        <v>#VALUE!</v>
      </c>
      <c r="E11" s="120" t="e">
        <f ca="1">SUMIF('Memória Cálculo E-Sol'!$E$2:$E$166,"=abril",'Memória Cálculo E-Sol'!$BR2:$BR166)</f>
        <v>#VALUE!</v>
      </c>
      <c r="F11" s="120" t="e">
        <f ca="1">SUMIF('Memória Cálculo E-Sol'!$E$2:$E$166,"=maio",'Memória Cálculo E-Sol'!$BR2:$BR166)</f>
        <v>#VALUE!</v>
      </c>
      <c r="G11" s="120" t="e">
        <f ca="1">SUMIF('Memória Cálculo E-Sol'!$E$2:$E$166,"=junho",'Memória Cálculo E-Sol'!$BR2:$BR166)</f>
        <v>#VALUE!</v>
      </c>
      <c r="H11" s="120" t="e">
        <f ca="1">SUMIF('Memória Cálculo E-Sol'!$E$2:$E$166,"=julho",'Memória Cálculo E-Sol'!$BR2:$BR166)</f>
        <v>#VALUE!</v>
      </c>
      <c r="I11" s="120" t="e">
        <f ca="1">SUMIF('Memória Cálculo E-Sol'!$E$2:$E$166,"=agosto",'Memória Cálculo E-Sol'!$BR2:$BR166)</f>
        <v>#VALUE!</v>
      </c>
      <c r="J11" s="120" t="e">
        <f ca="1">SUMIF('Memória Cálculo E-Sol'!$E$2:$E$166,"=setembro",'Memória Cálculo E-Sol'!$BR2:$BR166)</f>
        <v>#VALUE!</v>
      </c>
      <c r="K11" s="120" t="e">
        <f ca="1">SUMIF('Memória Cálculo E-Sol'!$E$2:$E$166,"=outubro",'Memória Cálculo E-Sol'!$BR2:$BR166)</f>
        <v>#VALUE!</v>
      </c>
      <c r="L11" s="120" t="e">
        <f ca="1">SUMIF('Memória Cálculo E-Sol'!$E$2:$E$166,"=novembro",'Memória Cálculo E-Sol'!$BR2:$BR166)</f>
        <v>#VALUE!</v>
      </c>
      <c r="M11" s="120" t="e">
        <f ca="1">SUMIF('Memória Cálculo E-Sol'!$E$2:$E$166,"=dezembro",'Memória Cálculo E-Sol'!$BR2:$BR166)</f>
        <v>#VALUE!</v>
      </c>
      <c r="N11" s="120" t="e">
        <f ca="1">'Premiação 2026 E-Sol'!B11</f>
        <v>#VALUE!</v>
      </c>
      <c r="O11" s="122" t="e">
        <f t="shared" ca="1" si="0"/>
        <v>#VALUE!</v>
      </c>
      <c r="P11" s="122" t="e">
        <f t="shared" ca="1" si="1"/>
        <v>#VALUE!</v>
      </c>
      <c r="Q11" s="122" t="e">
        <f t="shared" ca="1" si="2"/>
        <v>#VALUE!</v>
      </c>
    </row>
    <row r="12" spans="1:17" ht="18.75" customHeight="1" x14ac:dyDescent="0.2">
      <c r="A12" s="123" t="str">
        <f>'Memória Cálculo E-Sol'!W1</f>
        <v>Flávio (P)</v>
      </c>
      <c r="B12" s="120" t="e">
        <f ca="1">SUMIF('Memória Cálculo E-Sol'!$E$2:$E$166,"=janeiro",'Memória Cálculo E-Sol'!$BS2:$BS157)</f>
        <v>#VALUE!</v>
      </c>
      <c r="C12" s="120" t="e">
        <f ca="1">SUMIF('Memória Cálculo E-Sol'!$E$2:$E$166,"=fevereiro",'Memória Cálculo E-Sol'!$BS2:$BS157)</f>
        <v>#VALUE!</v>
      </c>
      <c r="D12" s="120" t="e">
        <f ca="1">SUMIF('Memória Cálculo E-Sol'!$E$2:$E$166,"=março",'Memória Cálculo E-Sol'!$BS2:$BS157)</f>
        <v>#VALUE!</v>
      </c>
      <c r="E12" s="120" t="e">
        <f ca="1">SUMIF('Memória Cálculo E-Sol'!$E$2:$E$166,"=abril",'Memória Cálculo E-Sol'!$BS2:$BS157)</f>
        <v>#VALUE!</v>
      </c>
      <c r="F12" s="120" t="e">
        <f ca="1">SUMIF('Memória Cálculo E-Sol'!$E$2:$E$166,"=maio",'Memória Cálculo E-Sol'!$BS2:$BS157)</f>
        <v>#VALUE!</v>
      </c>
      <c r="G12" s="120" t="e">
        <f ca="1">SUMIF('Memória Cálculo E-Sol'!$E$2:$E$166,"=junho",'Memória Cálculo E-Sol'!$BR3:$BR167)</f>
        <v>#VALUE!</v>
      </c>
      <c r="H12" s="120" t="e">
        <f ca="1">SUMIF('Memória Cálculo E-Sol'!$E$2:$E$166,"=julho",'Memória Cálculo E-Sol'!$BR3:$BR167)</f>
        <v>#VALUE!</v>
      </c>
      <c r="I12" s="120" t="e">
        <f ca="1">SUMIF('Memória Cálculo E-Sol'!$E$2:$E$166,"=agosto",'Memória Cálculo E-Sol'!$BS2:$BS157)</f>
        <v>#VALUE!</v>
      </c>
      <c r="J12" s="120" t="e">
        <f ca="1">SUMIF('Memória Cálculo E-Sol'!$E$2:$E$166,"=setembro",'Memória Cálculo E-Sol'!$BS2:$BS157)</f>
        <v>#VALUE!</v>
      </c>
      <c r="K12" s="120" t="e">
        <f ca="1">SUMIF('Memória Cálculo E-Sol'!$E$2:$E$166,"=outubro",'Memória Cálculo E-Sol'!$BS2:$BS157)</f>
        <v>#VALUE!</v>
      </c>
      <c r="L12" s="120" t="e">
        <f ca="1">SUMIF('Memória Cálculo E-Sol'!$E$2:$E$166,"=novembro",'Memória Cálculo E-Sol'!$BS3:$BS157)</f>
        <v>#VALUE!</v>
      </c>
      <c r="M12" s="120" t="e">
        <f ca="1">SUMIF('Memória Cálculo E-Sol'!$E$2:$E$166,"=dezembro",'Memória Cálculo E-Sol'!$BS2:$BS157)</f>
        <v>#VALUE!</v>
      </c>
      <c r="N12" s="120" t="e">
        <f ca="1">'Premiação 2026 E-Sol'!B12</f>
        <v>#VALUE!</v>
      </c>
      <c r="O12" s="122" t="e">
        <f t="shared" ca="1" si="0"/>
        <v>#VALUE!</v>
      </c>
      <c r="P12" s="124" t="e">
        <f t="shared" ca="1" si="1"/>
        <v>#VALUE!</v>
      </c>
      <c r="Q12" s="124" t="e">
        <f t="shared" ca="1" si="2"/>
        <v>#VALUE!</v>
      </c>
    </row>
    <row r="13" spans="1:17" ht="18.75" customHeight="1" x14ac:dyDescent="0.2">
      <c r="A13" s="125" t="str">
        <f>'Memória Cálculo E-Sol'!X1</f>
        <v>Ley (P)</v>
      </c>
      <c r="B13" s="120" t="e">
        <f ca="1">SUMIF('Memória Cálculo E-Sol'!$E$2:$E$166,"=janeiro",'Memória Cálculo E-Sol'!$BT2:$BT157)</f>
        <v>#VALUE!</v>
      </c>
      <c r="C13" s="120" t="e">
        <f ca="1">SUMIF('Memória Cálculo E-Sol'!$E$2:$E$52,"=fevereiro",'Memória Cálculo E-Sol'!$BT2:$BT157)</f>
        <v>#VALUE!</v>
      </c>
      <c r="D13" s="120" t="e">
        <f ca="1">SUMIF('Memória Cálculo E-Sol'!$E$2:$E$166,"=março",'Memória Cálculo E-Sol'!$BR3:$BR167)</f>
        <v>#VALUE!</v>
      </c>
      <c r="E13" s="120" t="e">
        <f ca="1">SUMIF('Memória Cálculo E-Sol'!$E$2:$E$166,"=abril",'Memória Cálculo E-Sol'!$BR3:$BR167)</f>
        <v>#VALUE!</v>
      </c>
      <c r="F13" s="120" t="e">
        <f ca="1">SUMIF('Memória Cálculo E-Sol'!$E$2:$E$166,"=maio",'Memória Cálculo E-Sol'!$BT2:$BT157)</f>
        <v>#VALUE!</v>
      </c>
      <c r="G13" s="120" t="e">
        <f ca="1">SUMIF('Memória Cálculo E-Sol'!$E$2:$E$166,"=junho",'Memória Cálculo E-Sol'!$BT2:$BT157)</f>
        <v>#VALUE!</v>
      </c>
      <c r="H13" s="120" t="e">
        <f ca="1">SUMIF('Memória Cálculo E-Sol'!$E$2:$E$166,"=julho",'Memória Cálculo E-Sol'!$BT2:$BT157)</f>
        <v>#VALUE!</v>
      </c>
      <c r="I13" s="120" t="e">
        <f ca="1">SUMIF('Memória Cálculo E-Sol'!$E$2:$E$166,"=agosto",'Memória Cálculo E-Sol'!$BT2:$BT157)</f>
        <v>#VALUE!</v>
      </c>
      <c r="J13" s="120" t="e">
        <f ca="1">SUMIF('Memória Cálculo E-Sol'!$E$2:$E$166,"=setembro",'Memória Cálculo E-Sol'!$BT2:$BT157)</f>
        <v>#VALUE!</v>
      </c>
      <c r="K13" s="120" t="e">
        <f ca="1">SUMIF('Memória Cálculo E-Sol'!$E$2:$E$166,"=outubro",'Memória Cálculo E-Sol'!$BT2:$BT157)</f>
        <v>#VALUE!</v>
      </c>
      <c r="L13" s="120" t="e">
        <f ca="1">SUMIF('Memória Cálculo E-Sol'!$E$2:$E$166,"=novembro",'Memória Cálculo E-Sol'!$BT2:$BT157)</f>
        <v>#VALUE!</v>
      </c>
      <c r="M13" s="120" t="e">
        <f ca="1">SUMIF('Memória Cálculo E-Sol'!$E$2:$E$166,"=dezembro",'Memória Cálculo E-Sol'!$BT2:$BT157)</f>
        <v>#VALUE!</v>
      </c>
      <c r="N13" s="120" t="e">
        <f ca="1">'Premiação 2026 E-Sol'!B13</f>
        <v>#VALUE!</v>
      </c>
      <c r="O13" s="122" t="e">
        <f t="shared" ca="1" si="0"/>
        <v>#VALUE!</v>
      </c>
      <c r="P13" s="122" t="e">
        <f t="shared" ca="1" si="1"/>
        <v>#VALUE!</v>
      </c>
      <c r="Q13" s="122" t="e">
        <f t="shared" ca="1" si="2"/>
        <v>#VALUE!</v>
      </c>
    </row>
    <row r="14" spans="1:17" ht="18.75" customHeight="1" x14ac:dyDescent="0.2">
      <c r="A14" s="123" t="str">
        <f>'Memória Cálculo E-Sol'!Y1</f>
        <v>Élder (P)</v>
      </c>
      <c r="B14" s="120" t="e">
        <f ca="1">SUMIF('Memória Cálculo E-Sol'!$E$2:$E$166,"=janeiro",'Memória Cálculo E-Sol'!$BU3:$BU167)</f>
        <v>#VALUE!</v>
      </c>
      <c r="C14" s="120" t="e">
        <f ca="1">SUMIF('Memória Cálculo E-Sol'!$E$2:$E$52,"=fevereiro",'Memória Cálculo E-Sol'!$BU3:$BU167)</f>
        <v>#VALUE!</v>
      </c>
      <c r="D14" s="120" t="e">
        <f ca="1">SUMIF('Memória Cálculo E-Sol'!$E$2:$E$166,"=março",'Memória Cálculo E-Sol'!$BU3:$BU167)</f>
        <v>#VALUE!</v>
      </c>
      <c r="E14" s="120" t="e">
        <f ca="1">SUMIF('Memória Cálculo E-Sol'!$E$2:$E$166,"=abril",'Memória Cálculo E-Sol'!$BU3:$BU167)</f>
        <v>#VALUE!</v>
      </c>
      <c r="F14" s="120" t="e">
        <f ca="1">SUMIF('Memória Cálculo E-Sol'!$E$2:$E$166,"=maio",'Memória Cálculo E-Sol'!$BU3:$BU167)</f>
        <v>#VALUE!</v>
      </c>
      <c r="G14" s="120" t="e">
        <f ca="1">SUMIF('Memória Cálculo E-Sol'!$E$2:$E$166,"=junho",'Memória Cálculo E-Sol'!$BU3:$BU167)</f>
        <v>#VALUE!</v>
      </c>
      <c r="H14" s="120" t="e">
        <f ca="1">SUMIF('Memória Cálculo E-Sol'!$E$2:$E$166,"=julho",'Memória Cálculo E-Sol'!$BU3:$BU167)</f>
        <v>#VALUE!</v>
      </c>
      <c r="I14" s="120" t="e">
        <f ca="1">SUMIF('Memória Cálculo E-Sol'!$E$2:$E$166,"=agosto",'Memória Cálculo E-Sol'!$BU3:$BU168)</f>
        <v>#VALUE!</v>
      </c>
      <c r="J14" s="120" t="e">
        <f ca="1">SUMIF('Memória Cálculo E-Sol'!$E$2:$E$166,"=setembro",'Memória Cálculo E-Sol'!$BU3:$BU167)</f>
        <v>#VALUE!</v>
      </c>
      <c r="K14" s="120" t="e">
        <f ca="1">SUMIF('Memória Cálculo E-Sol'!$E$2:$E$166,"=outubro",'Memória Cálculo E-Sol'!$BU3:$BU999)</f>
        <v>#VALUE!</v>
      </c>
      <c r="L14" s="120" t="e">
        <f ca="1">SUMIF('Memória Cálculo E-Sol'!$E$2:$E$166,"=novembro",'Memória Cálculo E-Sol'!$BU3:$BU167)</f>
        <v>#VALUE!</v>
      </c>
      <c r="M14" s="120" t="e">
        <f ca="1">SUMIF('Memória Cálculo E-Sol'!$E$2:$E$166,"=dezembro",'Memória Cálculo E-Sol'!$BU3:$BU167)</f>
        <v>#VALUE!</v>
      </c>
      <c r="N14" s="120" t="e">
        <f ca="1">'Premiação 2026 E-Sol'!B14</f>
        <v>#VALUE!</v>
      </c>
      <c r="O14" s="122" t="e">
        <f t="shared" ca="1" si="0"/>
        <v>#VALUE!</v>
      </c>
      <c r="P14" s="124" t="e">
        <f t="shared" ca="1" si="1"/>
        <v>#VALUE!</v>
      </c>
      <c r="Q14" s="124" t="e">
        <f t="shared" ca="1" si="2"/>
        <v>#VALUE!</v>
      </c>
    </row>
    <row r="15" spans="1:17" ht="18.75" customHeight="1" x14ac:dyDescent="0.2">
      <c r="A15" s="123" t="str">
        <f>'Memória Cálculo E-Sol'!Z1</f>
        <v>Material (P)</v>
      </c>
      <c r="B15" s="120">
        <f ca="1">SUMIF('Memória Cálculo E-Sol'!$E$2:$E$166,"=janeiro",'Memória Cálculo E-Sol'!$BV4:$BV168)</f>
        <v>0</v>
      </c>
      <c r="C15" s="120">
        <f ca="1">SUMIF('Memória Cálculo E-Sol'!$E$2:$E$166,"=fevereiro",'Memória Cálculo E-Sol'!$BV4:$BV168)</f>
        <v>0</v>
      </c>
      <c r="D15" s="120" t="e">
        <f ca="1">SUMIF('Memória Cálculo E-Sol'!$E$2:$E$166,"=março",'Memória Cálculo E-Sol'!$BR4:$BR168)</f>
        <v>#VALUE!</v>
      </c>
      <c r="E15" s="120">
        <f ca="1">SUMIF('Memória Cálculo E-Sol'!$E$2:$E$166,"=abril",'Memória Cálculo E-Sol'!$BV4:$BV168)</f>
        <v>0</v>
      </c>
      <c r="F15" s="120">
        <f ca="1">SUMIF('Memória Cálculo E-Sol'!$E$2:$E$166,"=maio;'Memória Cálculo E-Sol'!$BV4:$BV168)")</f>
        <v>0</v>
      </c>
      <c r="G15" s="120">
        <f ca="1">SUMIF('Memória Cálculo E-Sol'!$E$2:$E$166,"=junho",'Memória Cálculo E-Sol'!$BV4:$BV168)</f>
        <v>0</v>
      </c>
      <c r="H15" s="120">
        <f ca="1">SUMIF('Memória Cálculo E-Sol'!$E$2:$E$166,"=julho",'Memória Cálculo E-Sol'!$BV4:$BV168)</f>
        <v>0</v>
      </c>
      <c r="I15" s="120">
        <f ca="1">SUMIF('Memória Cálculo E-Sol'!$E$2:$E$166,"=agosto",'Memória Cálculo E-Sol'!$BV4:$BV168)</f>
        <v>0</v>
      </c>
      <c r="J15" s="120">
        <f ca="1">SUMIF('Memória Cálculo E-Sol'!$E$2:$E$166,"=setembro",'Memória Cálculo E-Sol'!$BV4:$BV168)</f>
        <v>0</v>
      </c>
      <c r="K15" s="120">
        <f ca="1">SUMIF('Memória Cálculo E-Sol'!$E$2:$E$166,"=outubro",'Memória Cálculo E-Sol'!$BV4:$BV168)</f>
        <v>0</v>
      </c>
      <c r="L15" s="120" t="e">
        <f ca="1">SUMIF('Memória Cálculo E-Sol'!$E$2:$E$166,"=novembro",'Memória Cálculo E-Sol'!$BV4:$BV168)</f>
        <v>#VALUE!</v>
      </c>
      <c r="M15" s="120">
        <f ca="1">SUMIF('Memória Cálculo E-Sol'!$E$2:$E$166,"=dezembro",'Memória Cálculo E-Sol'!$BV4:$BV168)</f>
        <v>0</v>
      </c>
      <c r="N15" s="120" t="e">
        <f ca="1">'Premiação 2026 E-Sol'!B15</f>
        <v>#VALUE!</v>
      </c>
      <c r="O15" s="122" t="e">
        <f t="shared" ca="1" si="0"/>
        <v>#VALUE!</v>
      </c>
      <c r="P15" s="124" t="e">
        <f t="shared" ca="1" si="1"/>
        <v>#VALUE!</v>
      </c>
      <c r="Q15" s="124" t="e">
        <f t="shared" ca="1" si="2"/>
        <v>#VALUE!</v>
      </c>
    </row>
    <row r="16" spans="1:17" ht="18.75" customHeight="1" x14ac:dyDescent="0.2">
      <c r="A16" s="123" t="str">
        <f>'Memória Cálculo E-Sol'!AA1</f>
        <v>Projeto (P)</v>
      </c>
      <c r="B16" s="120" t="e">
        <f ca="1">SUMIF('Memória Cálculo E-Sol'!$E$2:$E$166,"=janeiro",'Memória Cálculo E-Sol'!$BW4:$BW1578)</f>
        <v>#VALUE!</v>
      </c>
      <c r="C16" s="120" t="e">
        <f ca="1">SUMIF('Memória Cálculo E-Sol'!$E$2:$E$52,"=fevereiro",'Memória Cálculo E-Sol'!$BR5:$BR169)</f>
        <v>#VALUE!</v>
      </c>
      <c r="D16" s="120" t="e">
        <f ca="1">SUMIF('Memória Cálculo E-Sol'!$E$2:$E$166,"=março",'Memória Cálculo E-Sol'!$BR5:$BR169)</f>
        <v>#VALUE!</v>
      </c>
      <c r="E16" s="120" t="e">
        <f ca="1">SUMIF('Memória Cálculo E-Sol'!$E$2:$E$166,"=abril",'Memória Cálculo E-Sol'!$BR5:$BR169)</f>
        <v>#VALUE!</v>
      </c>
      <c r="F16" s="120" t="e">
        <f ca="1">SUMIF('Memória Cálculo E-Sol'!$E$2:$E$166,"=maio",'Memória Cálculo E-Sol'!$BR5:$BR169)</f>
        <v>#VALUE!</v>
      </c>
      <c r="G16" s="120" t="e">
        <f ca="1">SUMIF('Memória Cálculo E-Sol'!$E$2:$E$166,"=junho",'Memória Cálculo E-Sol'!$BR5:$BR169)</f>
        <v>#VALUE!</v>
      </c>
      <c r="H16" s="120" t="e">
        <f ca="1">SUMIF('Memória Cálculo E-Sol'!$E$2:$E$166,"=julho",'Memória Cálculo E-Sol'!$BR5:$BR169)</f>
        <v>#VALUE!</v>
      </c>
      <c r="I16" s="120" t="e">
        <f ca="1">SUMIF('Memória Cálculo E-Sol'!$E$2:$E$166,"=agosto",'Memória Cálculo E-Sol'!$BR5:$BR169)</f>
        <v>#VALUE!</v>
      </c>
      <c r="J16" s="120" t="e">
        <f ca="1">SUMIF('Memória Cálculo E-Sol'!$E$2:$E$166,"=setembro",'Memória Cálculo E-Sol'!$BR5:$BR169)</f>
        <v>#VALUE!</v>
      </c>
      <c r="K16" s="120" t="e">
        <f ca="1">SUMIF('Memória Cálculo E-Sol'!$E$2:$E$166,"=outubro",'Memória Cálculo E-Sol'!$BW2:$BW157)</f>
        <v>#VALUE!</v>
      </c>
      <c r="L16" s="120" t="e">
        <f ca="1">SUMIF('Memória Cálculo E-Sol'!$E$2:$E$166,"=novembro",'Memória Cálculo E-Sol'!$BW2:$BW157)</f>
        <v>#VALUE!</v>
      </c>
      <c r="M16" s="120" t="e">
        <f ca="1">SUMIF('Memória Cálculo E-Sol'!$E$2:$E$166,"=dezembro",'Memória Cálculo E-Sol'!$BW2:$BW157)</f>
        <v>#VALUE!</v>
      </c>
      <c r="N16" s="120" t="e">
        <f ca="1">'Premiação 2026 E-Sol'!B16</f>
        <v>#VALUE!</v>
      </c>
      <c r="O16" s="122" t="e">
        <f t="shared" ca="1" si="0"/>
        <v>#VALUE!</v>
      </c>
      <c r="P16" s="122" t="e">
        <f t="shared" ca="1" si="1"/>
        <v>#VALUE!</v>
      </c>
      <c r="Q16" s="122" t="e">
        <f t="shared" ca="1" si="2"/>
        <v>#VALUE!</v>
      </c>
    </row>
    <row r="17" spans="1:17" ht="18.75" customHeight="1" x14ac:dyDescent="0.2">
      <c r="A17" s="126" t="s">
        <v>118</v>
      </c>
      <c r="B17" s="122" t="e">
        <f ca="1">SUM('Premiação 2025 E-Sol'!$C$2:$C$16)</f>
        <v>#VALUE!</v>
      </c>
      <c r="C17" s="122" t="e">
        <f ca="1">SUM('Premiação 2025 E-Sol'!$C$2:$C$16)</f>
        <v>#VALUE!</v>
      </c>
      <c r="D17" s="122" t="e">
        <f ca="1">SUM('Premiação 2025 E-Sol'!$D$2:$D$16)</f>
        <v>#VALUE!</v>
      </c>
      <c r="E17" s="122" t="e">
        <f ca="1">SUM('Premiação 2025 E-Sol'!$E$2:$E$16)</f>
        <v>#VALUE!</v>
      </c>
      <c r="F17" s="122" t="e">
        <f ca="1">SUM('Premiação 2025 E-Sol'!$F$2:$F$16)</f>
        <v>#VALUE!</v>
      </c>
      <c r="G17" s="122" t="e">
        <f ca="1">SUM('Premiação 2025 E-Sol'!$G$2:$G$16)</f>
        <v>#VALUE!</v>
      </c>
      <c r="H17" s="122" t="e">
        <f ca="1">SUM('Premiação 2025 E-Sol'!$H$2:$H$16)</f>
        <v>#VALUE!</v>
      </c>
      <c r="I17" s="122" t="e">
        <f ca="1">SUM('Premiação 2025 E-Sol'!$I$2:$I$16)</f>
        <v>#VALUE!</v>
      </c>
      <c r="J17" s="122" t="e">
        <f ca="1">SUM('Premiação 2025 E-Sol'!$J$2:$J$16)</f>
        <v>#VALUE!</v>
      </c>
      <c r="K17" s="122" t="e">
        <f ca="1">SUM('Premiação 2025 E-Sol'!$K$2:$K$16)</f>
        <v>#VALUE!</v>
      </c>
      <c r="L17" s="122" t="e">
        <f ca="1">SUM('Premiação 2025 E-Sol'!$L$2:$L$16)</f>
        <v>#VALUE!</v>
      </c>
      <c r="M17" s="122" t="e">
        <f ca="1">SUM('Premiação 2025 E-Sol'!$M$2:$M$16)</f>
        <v>#VALUE!</v>
      </c>
      <c r="N17" s="122" t="e">
        <f ca="1">SUM('Premiação 2025 E-Sol'!$N$2:$N$16)</f>
        <v>#VALUE!</v>
      </c>
      <c r="O17" s="122" t="e">
        <f t="shared" ca="1" si="0"/>
        <v>#VALUE!</v>
      </c>
      <c r="P17" s="127" t="e">
        <f ca="1">SUM(P2:P11)</f>
        <v>#VALUE!</v>
      </c>
      <c r="Q17" s="128"/>
    </row>
  </sheetData>
  <dataValidations count="1">
    <dataValidation type="custom" allowBlank="1" showDropDown="1" sqref="B2:M16" xr:uid="{00000000-0002-0000-0200-000000000000}">
      <formula1>AND(ISNUMBER(B2),(NOT(OR(NOT(ISERROR(DATEVALUE(B2))), AND(ISNUMBER(B2), LEFT(CELL("format", B2))="D")))))</formula1>
    </dataValidation>
  </dataValidations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9.42578125" customWidth="1"/>
    <col min="2" max="9" width="14.42578125" customWidth="1"/>
    <col min="10" max="10" width="17.28515625" customWidth="1"/>
    <col min="11" max="13" width="14.42578125" customWidth="1"/>
    <col min="14" max="15" width="17.42578125" customWidth="1"/>
  </cols>
  <sheetData>
    <row r="1" spans="1:15" ht="22.5" customHeight="1" x14ac:dyDescent="0.2">
      <c r="A1" s="114" t="s">
        <v>103</v>
      </c>
      <c r="B1" s="115" t="s">
        <v>104</v>
      </c>
      <c r="C1" s="115" t="s">
        <v>105</v>
      </c>
      <c r="D1" s="115" t="s">
        <v>94</v>
      </c>
      <c r="E1" s="115" t="s">
        <v>106</v>
      </c>
      <c r="F1" s="115" t="s">
        <v>107</v>
      </c>
      <c r="G1" s="115" t="s">
        <v>108</v>
      </c>
      <c r="H1" s="115" t="s">
        <v>109</v>
      </c>
      <c r="I1" s="115" t="s">
        <v>102</v>
      </c>
      <c r="J1" s="115" t="s">
        <v>110</v>
      </c>
      <c r="K1" s="115" t="s">
        <v>119</v>
      </c>
      <c r="L1" s="115" t="s">
        <v>120</v>
      </c>
      <c r="M1" s="115" t="s">
        <v>121</v>
      </c>
      <c r="N1" s="118" t="s">
        <v>116</v>
      </c>
      <c r="O1" s="117" t="s">
        <v>117</v>
      </c>
    </row>
    <row r="2" spans="1:15" ht="22.5" customHeight="1" x14ac:dyDescent="0.2">
      <c r="A2" s="119" t="str">
        <f>'Memória Cálculo E-Sol'!M1</f>
        <v>Elivelton (P)</v>
      </c>
      <c r="B2" s="120" t="e">
        <f ca="1">SUMIF('Memória Cálculo E-sol 2026'!$E$2:$E$166,"=janeiro",'Memória Cálculo E-sol 2026'!$BI2:$BI166)</f>
        <v>#VALUE!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2" t="e">
        <f t="shared" ref="N2:N16" ca="1" si="0">SUM(B2:M2)</f>
        <v>#VALUE!</v>
      </c>
      <c r="O2" s="122" t="e">
        <f t="shared" ref="O2:O16" ca="1" si="1">AVERAGE(B2:M2)</f>
        <v>#VALUE!</v>
      </c>
    </row>
    <row r="3" spans="1:15" ht="22.5" customHeight="1" x14ac:dyDescent="0.2">
      <c r="A3" s="119" t="str">
        <f>'Memória Cálculo E-Sol'!N1</f>
        <v>Fábio (P)</v>
      </c>
      <c r="B3" s="120" t="e">
        <f ca="1">SUMIF('Memória Cálculo E-sol 2026'!$E$2:$E$166,"=janeiro",'Memória Cálculo E-sol 2026'!$BJ2:$BJ167)</f>
        <v>#VALUE!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2" t="e">
        <f t="shared" ca="1" si="0"/>
        <v>#VALUE!</v>
      </c>
      <c r="O3" s="122" t="e">
        <f t="shared" ca="1" si="1"/>
        <v>#VALUE!</v>
      </c>
    </row>
    <row r="4" spans="1:15" ht="22.5" customHeight="1" x14ac:dyDescent="0.2">
      <c r="A4" s="119" t="str">
        <f>'Memória Cálculo E-Sol'!O1</f>
        <v>Moisés (P)</v>
      </c>
      <c r="B4" s="120" t="e">
        <f ca="1">SUMIF('Memória Cálculo E-sol 2026'!$E$2:$E$166,"=janeiro",'Memória Cálculo E-sol 2026'!$BK2:$BK168)</f>
        <v>#VALUE!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2" t="e">
        <f t="shared" ca="1" si="0"/>
        <v>#VALUE!</v>
      </c>
      <c r="O4" s="122" t="e">
        <f t="shared" ca="1" si="1"/>
        <v>#VALUE!</v>
      </c>
    </row>
    <row r="5" spans="1:15" ht="22.5" customHeight="1" x14ac:dyDescent="0.2">
      <c r="A5" s="119" t="str">
        <f>'Memória Cálculo E-Sol'!P1</f>
        <v>Gabriel T. (P)</v>
      </c>
      <c r="B5" s="120" t="e">
        <f ca="1">SUMIF('Memória Cálculo E-sol 2026'!$E$2:$E$166,"=janeiro",'Memória Cálculo E-sol 2026'!$BL2:$BL169)</f>
        <v>#VALUE!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2" t="e">
        <f t="shared" ca="1" si="0"/>
        <v>#VALUE!</v>
      </c>
      <c r="O5" s="122" t="e">
        <f t="shared" ca="1" si="1"/>
        <v>#VALUE!</v>
      </c>
    </row>
    <row r="6" spans="1:15" ht="22.5" customHeight="1" x14ac:dyDescent="0.2">
      <c r="A6" s="119" t="str">
        <f>'Memória Cálculo E-Sol'!Q1</f>
        <v>Gabriel M. (P)</v>
      </c>
      <c r="B6" s="120" t="e">
        <f ca="1">SUMIF('Memória Cálculo E-sol 2026'!$E$2:$E$166,"=janeiro",'Memória Cálculo E-sol 2026'!$BM2:$BM170)</f>
        <v>#VALUE!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2" t="e">
        <f t="shared" ca="1" si="0"/>
        <v>#VALUE!</v>
      </c>
      <c r="O6" s="122" t="e">
        <f t="shared" ca="1" si="1"/>
        <v>#VALUE!</v>
      </c>
    </row>
    <row r="7" spans="1:15" ht="22.5" customHeight="1" x14ac:dyDescent="0.2">
      <c r="A7" s="119" t="str">
        <f>'Memória Cálculo E-Sol'!R1</f>
        <v>Hyan (P)</v>
      </c>
      <c r="B7" s="120" t="e">
        <f ca="1">SUMIF('Memória Cálculo E-sol 2026'!$E$2:$E$166,"=janeiro",'Memória Cálculo E-sol 2026'!$BN2:$BN171)</f>
        <v>#VALUE!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2" t="e">
        <f t="shared" ca="1" si="0"/>
        <v>#VALUE!</v>
      </c>
      <c r="O7" s="122" t="e">
        <f t="shared" ca="1" si="1"/>
        <v>#VALUE!</v>
      </c>
    </row>
    <row r="8" spans="1:15" ht="22.5" customHeight="1" x14ac:dyDescent="0.2">
      <c r="A8" s="119" t="str">
        <f>'Memória Cálculo E-Sol'!S1</f>
        <v>Gustavo G. (P)</v>
      </c>
      <c r="B8" s="120" t="e">
        <f ca="1">SUMIF('Memória Cálculo E-sol 2026'!$E$2:$E$166,"=janeiro",'Memória Cálculo E-sol 2026'!$BO2:$BO172)</f>
        <v>#VALUE!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2" t="e">
        <f t="shared" ca="1" si="0"/>
        <v>#VALUE!</v>
      </c>
      <c r="O8" s="122" t="e">
        <f t="shared" ca="1" si="1"/>
        <v>#VALUE!</v>
      </c>
    </row>
    <row r="9" spans="1:15" ht="22.5" customHeight="1" x14ac:dyDescent="0.2">
      <c r="A9" s="119" t="str">
        <f>'Memória Cálculo E-Sol'!T1</f>
        <v>Kauã (P)</v>
      </c>
      <c r="B9" s="120" t="e">
        <f ca="1">SUMIF('Memória Cálculo E-sol 2026'!$E$2:$E$166,"=janeiro",'Memória Cálculo E-sol 2026'!$BP2:$BP173)</f>
        <v>#VALUE!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2" t="e">
        <f t="shared" ca="1" si="0"/>
        <v>#VALUE!</v>
      </c>
      <c r="O9" s="122" t="e">
        <f t="shared" ca="1" si="1"/>
        <v>#VALUE!</v>
      </c>
    </row>
    <row r="10" spans="1:15" ht="22.5" customHeight="1" x14ac:dyDescent="0.2">
      <c r="A10" s="119" t="str">
        <f>'Memória Cálculo E-Sol'!U1</f>
        <v>Gustavo P. (P)</v>
      </c>
      <c r="B10" s="120" t="e">
        <f ca="1">SUMIF('Memória Cálculo E-sol 2026'!$E$2:$E$166,"=janeiro",'Memória Cálculo E-sol 2026'!$BQ2:$BQ174)</f>
        <v>#VALUE!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2" t="e">
        <f t="shared" ca="1" si="0"/>
        <v>#VALUE!</v>
      </c>
      <c r="O10" s="122" t="e">
        <f t="shared" ca="1" si="1"/>
        <v>#VALUE!</v>
      </c>
    </row>
    <row r="11" spans="1:15" ht="22.5" customHeight="1" x14ac:dyDescent="0.2">
      <c r="A11" s="119" t="str">
        <f>'Memória Cálculo E-Sol'!V1</f>
        <v>Enderson (P)</v>
      </c>
      <c r="B11" s="120" t="e">
        <f ca="1">SUMIF('Memória Cálculo E-sol 2026'!$E$2:$E$166,"=janeiro",'Memória Cálculo E-sol 2026'!$BR2:$BR175)</f>
        <v>#VALUE!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2" t="e">
        <f t="shared" ca="1" si="0"/>
        <v>#VALUE!</v>
      </c>
      <c r="O11" s="122" t="e">
        <f t="shared" ca="1" si="1"/>
        <v>#VALUE!</v>
      </c>
    </row>
    <row r="12" spans="1:15" ht="22.5" customHeight="1" x14ac:dyDescent="0.2">
      <c r="A12" s="125" t="str">
        <f>'Memória Cálculo E-Sol'!W1</f>
        <v>Flávio (P)</v>
      </c>
      <c r="B12" s="120" t="e">
        <f ca="1">SUMIF('Memória Cálculo E-sol 2026'!$E$2:$E$166,"=janeiro",'Memória Cálculo E-sol 2026'!$BS2:$BS176)</f>
        <v>#VALUE!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2" t="e">
        <f t="shared" ca="1" si="0"/>
        <v>#VALUE!</v>
      </c>
      <c r="O12" s="122" t="e">
        <f t="shared" ca="1" si="1"/>
        <v>#VALUE!</v>
      </c>
    </row>
    <row r="13" spans="1:15" ht="22.5" customHeight="1" x14ac:dyDescent="0.2">
      <c r="A13" s="125" t="str">
        <f>'Memória Cálculo E-Sol'!X1</f>
        <v>Ley (P)</v>
      </c>
      <c r="B13" s="120" t="e">
        <f ca="1">SUMIF('Memória Cálculo E-sol 2026'!$E$2:$E$166,"=janeiro",'Memória Cálculo E-sol 2026'!$BT2:$BT177)</f>
        <v>#VALUE!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2" t="e">
        <f t="shared" ca="1" si="0"/>
        <v>#VALUE!</v>
      </c>
      <c r="O13" s="122" t="e">
        <f t="shared" ca="1" si="1"/>
        <v>#VALUE!</v>
      </c>
    </row>
    <row r="14" spans="1:15" ht="22.5" customHeight="1" x14ac:dyDescent="0.2">
      <c r="A14" s="125" t="str">
        <f>'Memória Cálculo E-Sol'!Y1</f>
        <v>Élder (P)</v>
      </c>
      <c r="B14" s="120" t="e">
        <f ca="1">SUMIF('Memória Cálculo E-sol 2026'!$E$2:$E$166,"=janeiro",'Memória Cálculo E-sol 2026'!$BU2:$BU178)</f>
        <v>#VALUE!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2" t="e">
        <f t="shared" ca="1" si="0"/>
        <v>#VALUE!</v>
      </c>
      <c r="O14" s="122" t="e">
        <f t="shared" ca="1" si="1"/>
        <v>#VALUE!</v>
      </c>
    </row>
    <row r="15" spans="1:15" ht="22.5" customHeight="1" x14ac:dyDescent="0.2">
      <c r="A15" s="125" t="str">
        <f>'Memória Cálculo E-Sol'!Z1</f>
        <v>Material (P)</v>
      </c>
      <c r="B15" s="120" t="e">
        <f ca="1">SUMIF('Memória Cálculo E-sol 2026'!$E$2:$E$166,"=janeiro",'Memória Cálculo E-sol 2026'!$BV2:$BV179)</f>
        <v>#VALUE!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2" t="e">
        <f t="shared" ca="1" si="0"/>
        <v>#VALUE!</v>
      </c>
      <c r="O15" s="122" t="e">
        <f t="shared" ca="1" si="1"/>
        <v>#VALUE!</v>
      </c>
    </row>
    <row r="16" spans="1:15" ht="22.5" customHeight="1" x14ac:dyDescent="0.2">
      <c r="A16" s="125" t="str">
        <f>'Memória Cálculo E-Sol'!AA1</f>
        <v>Projeto (P)</v>
      </c>
      <c r="B16" s="120" t="e">
        <f ca="1">SUMIF('Memória Cálculo E-sol 2026'!$E$2:$E$166,"=janeiro",'Memória Cálculo E-sol 2026'!$BW2:$BW180)</f>
        <v>#VALUE!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2" t="e">
        <f t="shared" ca="1" si="0"/>
        <v>#VALUE!</v>
      </c>
      <c r="O16" s="122" t="e">
        <f t="shared" ca="1" si="1"/>
        <v>#VALUE!</v>
      </c>
    </row>
    <row r="17" spans="1:15" ht="29.25" customHeight="1" x14ac:dyDescent="0.2">
      <c r="A17" s="126" t="s">
        <v>118</v>
      </c>
      <c r="B17" s="129" t="e">
        <f ca="1">SUM('Premiação 2026 E-Sol'!$B$2:$B$16)</f>
        <v>#VALUE!</v>
      </c>
      <c r="C17" s="122">
        <f>SUM('Premiação 2026 E-Sol'!$C$2:$C$16)</f>
        <v>0</v>
      </c>
      <c r="D17" s="122">
        <f>SUM('Premiação 2026 E-Sol'!$D$2:$D$16)</f>
        <v>0</v>
      </c>
      <c r="E17" s="122">
        <f>SUM('Premiação 2026 E-Sol'!$E$2:$E$16)</f>
        <v>0</v>
      </c>
      <c r="F17" s="122">
        <f>SUM('Premiação 2026 E-Sol'!$F$2:$F$16)</f>
        <v>0</v>
      </c>
      <c r="G17" s="122">
        <f>SUM('Premiação 2026 E-Sol'!$G$2:$G$16)</f>
        <v>0</v>
      </c>
      <c r="H17" s="122">
        <f>SUM('Premiação 2026 E-Sol'!$H$2:$H$16)</f>
        <v>0</v>
      </c>
      <c r="I17" s="122">
        <f>SUM('Premiação 2026 E-Sol'!$I$2:$I$16)</f>
        <v>0</v>
      </c>
      <c r="J17" s="122">
        <f>SUM('Premiação 2026 E-Sol'!$J$2:$J$16)</f>
        <v>0</v>
      </c>
      <c r="K17" s="122">
        <f>SUM('Premiação 2026 E-Sol'!$K$2:$K$16)</f>
        <v>0</v>
      </c>
      <c r="L17" s="122">
        <f>SUM('Premiação 2026 E-Sol'!$L$2:$L$16)</f>
        <v>0</v>
      </c>
      <c r="M17" s="122">
        <f>SUM('Premiação 2026 E-Sol'!$M$2:$M$16)</f>
        <v>0</v>
      </c>
      <c r="N17" s="127" t="e">
        <f ca="1">SUM(N2:N11)</f>
        <v>#VALUE!</v>
      </c>
      <c r="O17" s="128"/>
    </row>
  </sheetData>
  <dataValidations count="1">
    <dataValidation type="custom" allowBlank="1" showDropDown="1" sqref="B2:M16" xr:uid="{00000000-0002-0000-0300-000000000000}">
      <formula1>AND(ISNUMBER(B2),(NOT(OR(NOT(ISERROR(DATEVALUE(B2))), AND(ISNUMBER(B2), LEFT(CELL("format", B2))="D")))))</formula1>
    </dataValidation>
  </dataValidations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Memória Cálculo E-Sol</vt:lpstr>
      <vt:lpstr>Memória Cálculo E-sol 2026</vt:lpstr>
      <vt:lpstr>Premiação 2025 E-Sol</vt:lpstr>
      <vt:lpstr>Premiação 2026 E-Sol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Árlei Póvoa</cp:lastModifiedBy>
  <dcterms:modified xsi:type="dcterms:W3CDTF">2026-05-02T17:13:59Z</dcterms:modified>
</cp:coreProperties>
</file>